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570" activeTab="10"/>
  </bookViews>
  <sheets>
    <sheet name="PARAM" sheetId="30" r:id="rId1"/>
    <sheet name="RECAP" sheetId="10" r:id="rId2"/>
    <sheet name="OA" sheetId="26" r:id="rId3"/>
    <sheet name="ASS" sheetId="13" r:id="rId4"/>
    <sheet name="CM" sheetId="14" r:id="rId5"/>
    <sheet name="FNGA" sheetId="11" r:id="rId6"/>
    <sheet name="MT" sheetId="15" r:id="rId7"/>
    <sheet name="PAT" sheetId="16" r:id="rId8"/>
    <sheet name="PRN" sheetId="17" r:id="rId9"/>
    <sheet name="FNPR" sheetId="12" r:id="rId10"/>
    <sheet name="AAFCAF" sheetId="18" r:id="rId11"/>
  </sheets>
  <functionGroups builtInGroupCount="17"/>
  <definedNames>
    <definedName name="_xlnm._FilterDatabase" localSheetId="3" hidden="1">ASS!$A$3:$EG$3</definedName>
    <definedName name="_xlnm._FilterDatabase" localSheetId="4" hidden="1">CM!$A$3:$EI$3</definedName>
    <definedName name="_xlnm._FilterDatabase" localSheetId="5" hidden="1">FNGA!$A$3:$DM$370</definedName>
    <definedName name="_xlnm._FilterDatabase" localSheetId="9" hidden="1">FNPR!$A$3:$DM$69</definedName>
    <definedName name="_xlnm._FilterDatabase" localSheetId="6" hidden="1">MT!$A$3:$I$4</definedName>
    <definedName name="_xlnm._FilterDatabase" localSheetId="2" hidden="1">OA!$A$3:$DZ$313</definedName>
    <definedName name="_xlnm._FilterDatabase" localSheetId="7" hidden="1">PAT!$A$3:$DN$4</definedName>
    <definedName name="_xlnm._FilterDatabase" localSheetId="8" hidden="1">PRN!$A$2:$DZ$51</definedName>
    <definedName name="_xlnm._FilterDatabase" localSheetId="1" hidden="1">RECAP!$A$3:$DZ$482</definedName>
  </definedNames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H91" i="18" l="1"/>
  <c r="DH84" i="18"/>
  <c r="DG85" i="18"/>
  <c r="DG86" i="18"/>
  <c r="DG87" i="18"/>
  <c r="DG91" i="18"/>
  <c r="DG88" i="18"/>
  <c r="DG84" i="18"/>
  <c r="DE84" i="18"/>
  <c r="DE91" i="18"/>
  <c r="DE99" i="18"/>
  <c r="DF99" i="18"/>
  <c r="DG99" i="18"/>
  <c r="DH99" i="18"/>
  <c r="DI99" i="18"/>
  <c r="DJ99" i="18"/>
  <c r="DK99" i="18"/>
  <c r="DL99" i="18"/>
  <c r="DM99" i="18"/>
  <c r="DD99" i="18"/>
  <c r="DM98" i="18"/>
  <c r="DD98" i="18"/>
  <c r="CL98" i="18"/>
  <c r="CC98" i="18"/>
  <c r="BT98" i="18"/>
  <c r="BK98" i="18"/>
  <c r="BB98" i="18"/>
  <c r="AV98" i="18"/>
  <c r="AS98" i="18"/>
  <c r="AA99" i="18"/>
  <c r="AJ98" i="18"/>
  <c r="AA98" i="18"/>
  <c r="R98" i="18"/>
  <c r="DV94" i="18"/>
  <c r="DN94" i="18"/>
  <c r="K93" i="18"/>
  <c r="L93" i="18"/>
  <c r="M93" i="18"/>
  <c r="N93" i="18"/>
  <c r="O93" i="18"/>
  <c r="P93" i="18"/>
  <c r="Q93" i="18"/>
  <c r="R93" i="18"/>
  <c r="S93" i="18"/>
  <c r="T93" i="18"/>
  <c r="V93" i="18"/>
  <c r="W93" i="18"/>
  <c r="X93" i="18"/>
  <c r="Y93" i="18"/>
  <c r="Z93" i="18"/>
  <c r="AB93" i="18"/>
  <c r="AC93" i="18"/>
  <c r="AE93" i="18"/>
  <c r="AF93" i="18"/>
  <c r="AG93" i="18"/>
  <c r="AH93" i="18"/>
  <c r="AI93" i="18"/>
  <c r="AK93" i="18"/>
  <c r="AL93" i="18"/>
  <c r="AM93" i="18"/>
  <c r="AN93" i="18"/>
  <c r="AO93" i="18"/>
  <c r="AP93" i="18"/>
  <c r="AQ93" i="18"/>
  <c r="AR93" i="18"/>
  <c r="AS93" i="18"/>
  <c r="AT93" i="18"/>
  <c r="AU93" i="18"/>
  <c r="AW93" i="18"/>
  <c r="AX93" i="18"/>
  <c r="AY93" i="18"/>
  <c r="AZ93" i="18"/>
  <c r="BC93" i="18"/>
  <c r="BD93" i="18"/>
  <c r="BE93" i="18"/>
  <c r="BF93" i="18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U93" i="18"/>
  <c r="BV93" i="18"/>
  <c r="BW93" i="18"/>
  <c r="BX93" i="18"/>
  <c r="BY93" i="18"/>
  <c r="BZ93" i="18"/>
  <c r="CA93" i="18"/>
  <c r="CD93" i="18"/>
  <c r="CE93" i="18"/>
  <c r="CG93" i="18"/>
  <c r="CH93" i="18"/>
  <c r="CI93" i="18"/>
  <c r="CJ93" i="18"/>
  <c r="CK93" i="18"/>
  <c r="CM93" i="18"/>
  <c r="CN93" i="18"/>
  <c r="CP93" i="18"/>
  <c r="CQ93" i="18"/>
  <c r="CR93" i="18"/>
  <c r="CS93" i="18"/>
  <c r="CV93" i="18"/>
  <c r="CW93" i="18"/>
  <c r="CY93" i="18"/>
  <c r="CZ93" i="18"/>
  <c r="DA93" i="18"/>
  <c r="DB93" i="18"/>
  <c r="DC93" i="18"/>
  <c r="DE93" i="18"/>
  <c r="DF93" i="18"/>
  <c r="DG93" i="18"/>
  <c r="DH93" i="18"/>
  <c r="DI93" i="18"/>
  <c r="DJ93" i="18"/>
  <c r="DK93" i="18"/>
  <c r="J93" i="18"/>
  <c r="BB71" i="17"/>
  <c r="AW71" i="17"/>
  <c r="AX71" i="17"/>
  <c r="AY71" i="17"/>
  <c r="AZ71" i="17"/>
  <c r="BA71" i="17"/>
  <c r="AU71" i="17"/>
  <c r="AV71" i="17"/>
  <c r="AT71" i="17"/>
  <c r="BE76" i="17" l="1"/>
  <c r="AB66" i="17"/>
  <c r="J71" i="17"/>
  <c r="CS68" i="17"/>
  <c r="CS71" i="17" s="1"/>
  <c r="DR72" i="17"/>
  <c r="K71" i="17"/>
  <c r="M71" i="17"/>
  <c r="N71" i="17"/>
  <c r="O71" i="17"/>
  <c r="P71" i="17"/>
  <c r="S71" i="17"/>
  <c r="T71" i="17"/>
  <c r="V71" i="17"/>
  <c r="W71" i="17"/>
  <c r="X71" i="17"/>
  <c r="Y71" i="17"/>
  <c r="AC71" i="17"/>
  <c r="AE71" i="17"/>
  <c r="AF71" i="17"/>
  <c r="AG71" i="17"/>
  <c r="AH71" i="17"/>
  <c r="AK71" i="17"/>
  <c r="AL71" i="17"/>
  <c r="AN71" i="17"/>
  <c r="AO71" i="17"/>
  <c r="AP71" i="17"/>
  <c r="AQ71" i="17"/>
  <c r="BC71" i="17"/>
  <c r="BD71" i="17"/>
  <c r="BF71" i="17"/>
  <c r="BG71" i="17"/>
  <c r="BH71" i="17"/>
  <c r="BI71" i="17"/>
  <c r="BL71" i="17"/>
  <c r="BM71" i="17"/>
  <c r="BO71" i="17"/>
  <c r="BP71" i="17"/>
  <c r="BQ71" i="17"/>
  <c r="BR71" i="17"/>
  <c r="BU71" i="17"/>
  <c r="BV71" i="17"/>
  <c r="BX71" i="17"/>
  <c r="BY71" i="17"/>
  <c r="BZ71" i="17"/>
  <c r="CA71" i="17"/>
  <c r="CD71" i="17"/>
  <c r="CE71" i="17"/>
  <c r="CG71" i="17"/>
  <c r="CH71" i="17"/>
  <c r="CI71" i="17"/>
  <c r="CJ71" i="17"/>
  <c r="CM71" i="17"/>
  <c r="CN71" i="17"/>
  <c r="CP71" i="17"/>
  <c r="CQ71" i="17"/>
  <c r="CR71" i="17"/>
  <c r="CV71" i="17"/>
  <c r="CW71" i="17"/>
  <c r="CY71" i="17"/>
  <c r="CZ71" i="17"/>
  <c r="DA71" i="17"/>
  <c r="DB71" i="17"/>
  <c r="DF71" i="17"/>
  <c r="DI71" i="17"/>
  <c r="DK71" i="17"/>
  <c r="DJ53" i="16"/>
  <c r="DL53" i="16" s="1"/>
  <c r="DH53" i="16"/>
  <c r="DE53" i="16"/>
  <c r="DJ61" i="17"/>
  <c r="DH61" i="17"/>
  <c r="DE61" i="17"/>
  <c r="DJ69" i="17"/>
  <c r="DH69" i="17"/>
  <c r="DE69" i="17"/>
  <c r="DJ60" i="16"/>
  <c r="DH60" i="16"/>
  <c r="DH62" i="16" s="1"/>
  <c r="DE60" i="16"/>
  <c r="DL62" i="17"/>
  <c r="CS59" i="16"/>
  <c r="DV50" i="16"/>
  <c r="K62" i="16"/>
  <c r="M62" i="16"/>
  <c r="N62" i="16"/>
  <c r="O62" i="16"/>
  <c r="P62" i="16"/>
  <c r="S62" i="16"/>
  <c r="T62" i="16"/>
  <c r="V62" i="16"/>
  <c r="W62" i="16"/>
  <c r="X62" i="16"/>
  <c r="Y62" i="16"/>
  <c r="AB62" i="16"/>
  <c r="AC62" i="16"/>
  <c r="AE62" i="16"/>
  <c r="AF62" i="16"/>
  <c r="AG62" i="16"/>
  <c r="AH62" i="16"/>
  <c r="AK62" i="16"/>
  <c r="AL62" i="16"/>
  <c r="AN62" i="16"/>
  <c r="AO62" i="16"/>
  <c r="AP62" i="16"/>
  <c r="AQ62" i="16"/>
  <c r="AT62" i="16"/>
  <c r="AU62" i="16"/>
  <c r="AW62" i="16"/>
  <c r="AX62" i="16"/>
  <c r="AY62" i="16"/>
  <c r="AZ62" i="16"/>
  <c r="BC62" i="16"/>
  <c r="BD62" i="16"/>
  <c r="BF62" i="16"/>
  <c r="BG62" i="16"/>
  <c r="BH62" i="16"/>
  <c r="BI62" i="16"/>
  <c r="BL62" i="16"/>
  <c r="BM62" i="16"/>
  <c r="BO62" i="16"/>
  <c r="BP62" i="16"/>
  <c r="BQ62" i="16"/>
  <c r="BR62" i="16"/>
  <c r="BU62" i="16"/>
  <c r="BV62" i="16"/>
  <c r="BX62" i="16"/>
  <c r="BY62" i="16"/>
  <c r="BZ62" i="16"/>
  <c r="CA62" i="16"/>
  <c r="CD62" i="16"/>
  <c r="CE62" i="16"/>
  <c r="CG62" i="16"/>
  <c r="CH62" i="16"/>
  <c r="CI62" i="16"/>
  <c r="CJ62" i="16"/>
  <c r="CM62" i="16"/>
  <c r="CN62" i="16"/>
  <c r="CP62" i="16"/>
  <c r="CQ62" i="16"/>
  <c r="CR62" i="16"/>
  <c r="CS62" i="16"/>
  <c r="CV62" i="16"/>
  <c r="CW62" i="16"/>
  <c r="CY62" i="16"/>
  <c r="CZ62" i="16"/>
  <c r="DA62" i="16"/>
  <c r="DB62" i="16"/>
  <c r="DE62" i="16"/>
  <c r="DF62" i="16"/>
  <c r="DI62" i="16"/>
  <c r="DJ62" i="16"/>
  <c r="DK62" i="16"/>
  <c r="J62" i="16"/>
  <c r="DL65" i="15"/>
  <c r="DH65" i="15"/>
  <c r="DJ65" i="15"/>
  <c r="DE65" i="15"/>
  <c r="DH73" i="15"/>
  <c r="DH75" i="15" s="1"/>
  <c r="DJ73" i="15"/>
  <c r="DE73" i="15"/>
  <c r="DE70" i="15"/>
  <c r="DI68" i="15"/>
  <c r="DI75" i="15" s="1"/>
  <c r="CS72" i="15"/>
  <c r="CM70" i="15"/>
  <c r="BC70" i="15"/>
  <c r="AB70" i="15"/>
  <c r="S70" i="15"/>
  <c r="S75" i="15" s="1"/>
  <c r="DV62" i="15"/>
  <c r="K75" i="15"/>
  <c r="M75" i="15"/>
  <c r="N75" i="15"/>
  <c r="O75" i="15"/>
  <c r="P75" i="15"/>
  <c r="T75" i="15"/>
  <c r="V75" i="15"/>
  <c r="W75" i="15"/>
  <c r="X75" i="15"/>
  <c r="Y75" i="15"/>
  <c r="AB75" i="15"/>
  <c r="AC75" i="15"/>
  <c r="AE75" i="15"/>
  <c r="AF75" i="15"/>
  <c r="AG75" i="15"/>
  <c r="AH75" i="15"/>
  <c r="AK75" i="15"/>
  <c r="AL75" i="15"/>
  <c r="AN75" i="15"/>
  <c r="AO75" i="15"/>
  <c r="AP75" i="15"/>
  <c r="AQ75" i="15"/>
  <c r="AT75" i="15"/>
  <c r="AU75" i="15"/>
  <c r="AW75" i="15"/>
  <c r="AX75" i="15"/>
  <c r="AY75" i="15"/>
  <c r="AZ75" i="15"/>
  <c r="BC75" i="15"/>
  <c r="BD75" i="15"/>
  <c r="BF75" i="15"/>
  <c r="BG75" i="15"/>
  <c r="BH75" i="15"/>
  <c r="BI75" i="15"/>
  <c r="BL75" i="15"/>
  <c r="BM75" i="15"/>
  <c r="BO75" i="15"/>
  <c r="BP75" i="15"/>
  <c r="BQ75" i="15"/>
  <c r="BR75" i="15"/>
  <c r="BU75" i="15"/>
  <c r="BV75" i="15"/>
  <c r="BX75" i="15"/>
  <c r="BY75" i="15"/>
  <c r="BZ75" i="15"/>
  <c r="CA75" i="15"/>
  <c r="CD75" i="15"/>
  <c r="CE75" i="15"/>
  <c r="CG75" i="15"/>
  <c r="CH75" i="15"/>
  <c r="CI75" i="15"/>
  <c r="CJ75" i="15"/>
  <c r="CM75" i="15"/>
  <c r="CN75" i="15"/>
  <c r="CP75" i="15"/>
  <c r="CQ75" i="15"/>
  <c r="CR75" i="15"/>
  <c r="CS75" i="15"/>
  <c r="CV75" i="15"/>
  <c r="CW75" i="15"/>
  <c r="CY75" i="15"/>
  <c r="CZ75" i="15"/>
  <c r="DA75" i="15"/>
  <c r="DB75" i="15"/>
  <c r="DE75" i="15"/>
  <c r="DF75" i="15"/>
  <c r="DJ75" i="15"/>
  <c r="DK75" i="15"/>
  <c r="J75" i="15"/>
  <c r="DE71" i="17" l="1"/>
  <c r="DJ71" i="17"/>
  <c r="DL61" i="17"/>
  <c r="DH71" i="17"/>
  <c r="DL328" i="26"/>
  <c r="DM328" i="26" s="1"/>
  <c r="DJ330" i="26"/>
  <c r="DL330" i="26" s="1"/>
  <c r="DK328" i="26"/>
  <c r="DI330" i="26"/>
  <c r="DL64" i="17"/>
  <c r="DG64" i="17"/>
  <c r="DL68" i="15"/>
  <c r="DG68" i="15"/>
  <c r="DE330" i="26"/>
  <c r="DG330" i="26"/>
  <c r="DE325" i="26"/>
  <c r="DG329" i="26"/>
  <c r="DM329" i="26" s="1"/>
  <c r="DG334" i="26"/>
  <c r="DJ323" i="26"/>
  <c r="DH323" i="26"/>
  <c r="DL323" i="26" s="1"/>
  <c r="DE323" i="26"/>
  <c r="DJ324" i="26"/>
  <c r="DH324" i="26"/>
  <c r="DE324" i="26"/>
  <c r="DC341" i="26"/>
  <c r="DC332" i="26"/>
  <c r="CX332" i="26"/>
  <c r="DD332" i="26" s="1"/>
  <c r="CV332" i="26"/>
  <c r="DM64" i="17" l="1"/>
  <c r="DM68" i="15"/>
  <c r="DM330" i="26"/>
  <c r="CV325" i="26"/>
  <c r="CM329" i="26"/>
  <c r="CT329" i="26"/>
  <c r="CT330" i="26"/>
  <c r="CU330" i="26" s="1"/>
  <c r="CT331" i="26"/>
  <c r="CO329" i="26"/>
  <c r="CO330" i="26"/>
  <c r="CU328" i="26"/>
  <c r="CT328" i="26"/>
  <c r="CK328" i="26"/>
  <c r="CL328" i="26" s="1"/>
  <c r="CF331" i="26"/>
  <c r="CU329" i="26" l="1"/>
  <c r="BE331" i="26"/>
  <c r="BC336" i="26"/>
  <c r="AG336" i="26" l="1"/>
  <c r="AG338" i="26" s="1"/>
  <c r="Z341" i="26"/>
  <c r="AA341" i="26"/>
  <c r="DV321" i="26"/>
  <c r="DV320" i="26"/>
  <c r="DU334" i="26"/>
  <c r="DV334" i="26" s="1"/>
  <c r="DU333" i="26"/>
  <c r="DV333" i="26" s="1"/>
  <c r="DU331" i="26"/>
  <c r="DV331" i="26" s="1"/>
  <c r="DV327" i="26"/>
  <c r="DL334" i="26"/>
  <c r="DM334" i="26" s="1"/>
  <c r="DL333" i="26"/>
  <c r="DM333" i="26" s="1"/>
  <c r="DL331" i="26"/>
  <c r="DM331" i="26" s="1"/>
  <c r="DM327" i="26"/>
  <c r="DL324" i="26"/>
  <c r="DL322" i="26"/>
  <c r="DM322" i="26" s="1"/>
  <c r="DM319" i="26"/>
  <c r="DL319" i="26"/>
  <c r="DL318" i="26"/>
  <c r="DM318" i="26" s="1"/>
  <c r="DL317" i="26"/>
  <c r="DM317" i="26" s="1"/>
  <c r="DD334" i="26"/>
  <c r="DC334" i="26"/>
  <c r="DC333" i="26"/>
  <c r="DD333" i="26" s="1"/>
  <c r="DC331" i="26"/>
  <c r="DD331" i="26" s="1"/>
  <c r="DD327" i="26"/>
  <c r="DC324" i="26"/>
  <c r="DC323" i="26"/>
  <c r="DD323" i="26" s="1"/>
  <c r="DD322" i="26"/>
  <c r="DC322" i="26"/>
  <c r="DC319" i="26"/>
  <c r="DD319" i="26" s="1"/>
  <c r="DC318" i="26"/>
  <c r="DD318" i="26" s="1"/>
  <c r="DC317" i="26"/>
  <c r="DD317" i="26" s="1"/>
  <c r="CT334" i="26"/>
  <c r="CU334" i="26" s="1"/>
  <c r="CT333" i="26"/>
  <c r="CU333" i="26" s="1"/>
  <c r="CU331" i="26"/>
  <c r="CU327" i="26"/>
  <c r="CT324" i="26"/>
  <c r="CT323" i="26"/>
  <c r="CU323" i="26" s="1"/>
  <c r="CU322" i="26"/>
  <c r="CT322" i="26"/>
  <c r="CT319" i="26"/>
  <c r="CU319" i="26" s="1"/>
  <c r="CT318" i="26"/>
  <c r="CT336" i="26" s="1"/>
  <c r="CT317" i="26"/>
  <c r="CU317" i="26" s="1"/>
  <c r="CK334" i="26"/>
  <c r="CL334" i="26" s="1"/>
  <c r="CK333" i="26"/>
  <c r="CL333" i="26" s="1"/>
  <c r="CK331" i="26"/>
  <c r="CL331" i="26" s="1"/>
  <c r="CL327" i="26"/>
  <c r="CK324" i="26"/>
  <c r="CK323" i="26"/>
  <c r="CL323" i="26" s="1"/>
  <c r="CL322" i="26"/>
  <c r="CK322" i="26"/>
  <c r="CK319" i="26"/>
  <c r="CL319" i="26" s="1"/>
  <c r="CK318" i="26"/>
  <c r="CL318" i="26" s="1"/>
  <c r="CK317" i="26"/>
  <c r="CL317" i="26" s="1"/>
  <c r="CB334" i="26"/>
  <c r="CC334" i="26" s="1"/>
  <c r="CB333" i="26"/>
  <c r="CC333" i="26" s="1"/>
  <c r="CB331" i="26"/>
  <c r="CC331" i="26" s="1"/>
  <c r="CC327" i="26"/>
  <c r="CB324" i="26"/>
  <c r="CB323" i="26"/>
  <c r="CC323" i="26" s="1"/>
  <c r="CB322" i="26"/>
  <c r="CC322" i="26" s="1"/>
  <c r="CC319" i="26"/>
  <c r="CB319" i="26"/>
  <c r="CB318" i="26"/>
  <c r="CC318" i="26" s="1"/>
  <c r="CB317" i="26"/>
  <c r="CC317" i="26" s="1"/>
  <c r="BS334" i="26"/>
  <c r="BT334" i="26" s="1"/>
  <c r="BS333" i="26"/>
  <c r="BT333" i="26" s="1"/>
  <c r="BS331" i="26"/>
  <c r="BT331" i="26" s="1"/>
  <c r="BT327" i="26"/>
  <c r="BS324" i="26"/>
  <c r="BS323" i="26"/>
  <c r="BT323" i="26" s="1"/>
  <c r="BT322" i="26"/>
  <c r="BS322" i="26"/>
  <c r="BS319" i="26"/>
  <c r="BT319" i="26" s="1"/>
  <c r="BT318" i="26"/>
  <c r="BS318" i="26"/>
  <c r="BS317" i="26"/>
  <c r="BT317" i="26" s="1"/>
  <c r="BJ334" i="26"/>
  <c r="BK334" i="26" s="1"/>
  <c r="BJ333" i="26"/>
  <c r="BK333" i="26" s="1"/>
  <c r="BJ331" i="26"/>
  <c r="BK331" i="26" s="1"/>
  <c r="BK327" i="26"/>
  <c r="BJ324" i="26"/>
  <c r="BJ323" i="26"/>
  <c r="BK323" i="26" s="1"/>
  <c r="BJ322" i="26"/>
  <c r="BK322" i="26" s="1"/>
  <c r="BJ319" i="26"/>
  <c r="BK319" i="26" s="1"/>
  <c r="BJ318" i="26"/>
  <c r="BK318" i="26" s="1"/>
  <c r="BJ317" i="26"/>
  <c r="BK317" i="26" s="1"/>
  <c r="BA334" i="26"/>
  <c r="BB333" i="26"/>
  <c r="BA333" i="26"/>
  <c r="BA331" i="26"/>
  <c r="BB331" i="26" s="1"/>
  <c r="BB327" i="26"/>
  <c r="BA324" i="26"/>
  <c r="BA323" i="26"/>
  <c r="BB323" i="26" s="1"/>
  <c r="BA322" i="26"/>
  <c r="BB322" i="26" s="1"/>
  <c r="BA319" i="26"/>
  <c r="BB319" i="26" s="1"/>
  <c r="BA318" i="26"/>
  <c r="BB318" i="26" s="1"/>
  <c r="BA317" i="26"/>
  <c r="AR334" i="26"/>
  <c r="AS334" i="26" s="1"/>
  <c r="AR333" i="26"/>
  <c r="AS333" i="26" s="1"/>
  <c r="AR331" i="26"/>
  <c r="AS331" i="26" s="1"/>
  <c r="AS327" i="26"/>
  <c r="AR324" i="26"/>
  <c r="AS323" i="26"/>
  <c r="AR323" i="26"/>
  <c r="AR322" i="26"/>
  <c r="AS322" i="26" s="1"/>
  <c r="AR319" i="26"/>
  <c r="AS319" i="26" s="1"/>
  <c r="AR318" i="26"/>
  <c r="AS318" i="26" s="1"/>
  <c r="AR317" i="26"/>
  <c r="AS317" i="26" s="1"/>
  <c r="AI334" i="26"/>
  <c r="AJ334" i="26" s="1"/>
  <c r="AI333" i="26"/>
  <c r="AJ333" i="26" s="1"/>
  <c r="AI331" i="26"/>
  <c r="AJ331" i="26" s="1"/>
  <c r="AJ327" i="26"/>
  <c r="AI324" i="26"/>
  <c r="AJ323" i="26"/>
  <c r="AI323" i="26"/>
  <c r="AI322" i="26"/>
  <c r="AJ322" i="26" s="1"/>
  <c r="AJ319" i="26"/>
  <c r="AI319" i="26"/>
  <c r="AI318" i="26"/>
  <c r="AJ318" i="26" s="1"/>
  <c r="AI317" i="26"/>
  <c r="AJ317" i="26" s="1"/>
  <c r="Z334" i="26"/>
  <c r="AA334" i="26" s="1"/>
  <c r="Z333" i="26"/>
  <c r="AA333" i="26" s="1"/>
  <c r="Z331" i="26"/>
  <c r="AA331" i="26" s="1"/>
  <c r="AA327" i="26"/>
  <c r="Z324" i="26"/>
  <c r="AA323" i="26"/>
  <c r="Z323" i="26"/>
  <c r="Z322" i="26"/>
  <c r="AA322" i="26" s="1"/>
  <c r="AA319" i="26"/>
  <c r="Z319" i="26"/>
  <c r="Z318" i="26"/>
  <c r="AA318" i="26" s="1"/>
  <c r="Z317" i="26"/>
  <c r="AA317" i="26" s="1"/>
  <c r="DG326" i="26"/>
  <c r="DM326" i="26" s="1"/>
  <c r="DG325" i="26"/>
  <c r="DM325" i="26" s="1"/>
  <c r="DG324" i="26"/>
  <c r="DM324" i="26" s="1"/>
  <c r="DG323" i="26"/>
  <c r="DM323" i="26" s="1"/>
  <c r="CX326" i="26"/>
  <c r="DD326" i="26" s="1"/>
  <c r="CX325" i="26"/>
  <c r="DD325" i="26" s="1"/>
  <c r="CX324" i="26"/>
  <c r="DD324" i="26" s="1"/>
  <c r="CX323" i="26"/>
  <c r="CO326" i="26"/>
  <c r="CU326" i="26" s="1"/>
  <c r="CO325" i="26"/>
  <c r="CU325" i="26" s="1"/>
  <c r="CO324" i="26"/>
  <c r="CU324" i="26" s="1"/>
  <c r="CO323" i="26"/>
  <c r="CF326" i="26"/>
  <c r="CL326" i="26" s="1"/>
  <c r="CF325" i="26"/>
  <c r="CL325" i="26" s="1"/>
  <c r="CF324" i="26"/>
  <c r="CL324" i="26" s="1"/>
  <c r="CF323" i="26"/>
  <c r="BW326" i="26"/>
  <c r="CC326" i="26" s="1"/>
  <c r="BW325" i="26"/>
  <c r="CC325" i="26" s="1"/>
  <c r="BW324" i="26"/>
  <c r="CC324" i="26" s="1"/>
  <c r="BW323" i="26"/>
  <c r="BN326" i="26"/>
  <c r="BT326" i="26" s="1"/>
  <c r="BN325" i="26"/>
  <c r="BT325" i="26" s="1"/>
  <c r="BN324" i="26"/>
  <c r="BN323" i="26"/>
  <c r="BE326" i="26"/>
  <c r="BK326" i="26" s="1"/>
  <c r="BE325" i="26"/>
  <c r="BK325" i="26" s="1"/>
  <c r="BE324" i="26"/>
  <c r="BE323" i="26"/>
  <c r="AV326" i="26"/>
  <c r="BB326" i="26" s="1"/>
  <c r="AV325" i="26"/>
  <c r="BB325" i="26" s="1"/>
  <c r="AV324" i="26"/>
  <c r="AV323" i="26"/>
  <c r="AM326" i="26"/>
  <c r="AS326" i="26" s="1"/>
  <c r="AM325" i="26"/>
  <c r="AS325" i="26" s="1"/>
  <c r="AM324" i="26"/>
  <c r="AM323" i="26"/>
  <c r="AD326" i="26"/>
  <c r="AJ326" i="26" s="1"/>
  <c r="AD325" i="26"/>
  <c r="AJ325" i="26" s="1"/>
  <c r="AD324" i="26"/>
  <c r="AJ324" i="26" s="1"/>
  <c r="AD323" i="26"/>
  <c r="AD336" i="26" s="1"/>
  <c r="AD338" i="26" s="1"/>
  <c r="P340" i="26"/>
  <c r="O340" i="26"/>
  <c r="X340" i="26" s="1"/>
  <c r="AG340" i="26" s="1"/>
  <c r="AP340" i="26" s="1"/>
  <c r="AY340" i="26" s="1"/>
  <c r="BH340" i="26" s="1"/>
  <c r="BQ340" i="26" s="1"/>
  <c r="BZ340" i="26" s="1"/>
  <c r="CI340" i="26" s="1"/>
  <c r="CR340" i="26" s="1"/>
  <c r="DA340" i="26" s="1"/>
  <c r="DJ340" i="26" s="1"/>
  <c r="DJ342" i="26" s="1"/>
  <c r="N340" i="26"/>
  <c r="W340" i="26" s="1"/>
  <c r="AF340" i="26" s="1"/>
  <c r="AO340" i="26" s="1"/>
  <c r="AX340" i="26" s="1"/>
  <c r="BG340" i="26" s="1"/>
  <c r="BP340" i="26" s="1"/>
  <c r="BY340" i="26" s="1"/>
  <c r="CH340" i="26" s="1"/>
  <c r="CQ340" i="26" s="1"/>
  <c r="CZ340" i="26" s="1"/>
  <c r="DI340" i="26" s="1"/>
  <c r="DI342" i="26" s="1"/>
  <c r="J340" i="26"/>
  <c r="T340" i="26"/>
  <c r="V340" i="26"/>
  <c r="AE340" i="26" s="1"/>
  <c r="AN340" i="26" s="1"/>
  <c r="AW340" i="26" s="1"/>
  <c r="BF340" i="26" s="1"/>
  <c r="BO340" i="26" s="1"/>
  <c r="BX340" i="26" s="1"/>
  <c r="CG340" i="26" s="1"/>
  <c r="CP340" i="26" s="1"/>
  <c r="CY340" i="26" s="1"/>
  <c r="DH340" i="26" s="1"/>
  <c r="DH342" i="26" s="1"/>
  <c r="Y340" i="26"/>
  <c r="AC340" i="26"/>
  <c r="AL340" i="26" s="1"/>
  <c r="AU340" i="26" s="1"/>
  <c r="BD340" i="26" s="1"/>
  <c r="BM340" i="26" s="1"/>
  <c r="BV340" i="26" s="1"/>
  <c r="CE340" i="26" s="1"/>
  <c r="CN340" i="26" s="1"/>
  <c r="CW340" i="26" s="1"/>
  <c r="DF340" i="26" s="1"/>
  <c r="DF342" i="26" s="1"/>
  <c r="AH340" i="26"/>
  <c r="AQ340" i="26" s="1"/>
  <c r="AZ340" i="26" s="1"/>
  <c r="BI340" i="26" s="1"/>
  <c r="BR340" i="26" s="1"/>
  <c r="CA340" i="26" s="1"/>
  <c r="CJ340" i="26" s="1"/>
  <c r="CS340" i="26" s="1"/>
  <c r="DB340" i="26" s="1"/>
  <c r="DK340" i="26" s="1"/>
  <c r="DK342" i="26" s="1"/>
  <c r="S340" i="26"/>
  <c r="AB340" i="26" s="1"/>
  <c r="AK340" i="26" s="1"/>
  <c r="AT340" i="26" s="1"/>
  <c r="BC340" i="26" s="1"/>
  <c r="BL340" i="26" s="1"/>
  <c r="BU340" i="26" s="1"/>
  <c r="CD340" i="26" s="1"/>
  <c r="CM340" i="26" s="1"/>
  <c r="CV340" i="26" s="1"/>
  <c r="DE340" i="26" s="1"/>
  <c r="DE342" i="26" s="1"/>
  <c r="BC338" i="26"/>
  <c r="AC336" i="26"/>
  <c r="AC338" i="26" s="1"/>
  <c r="AE336" i="26"/>
  <c r="AE338" i="26" s="1"/>
  <c r="AF336" i="26"/>
  <c r="AF338" i="26" s="1"/>
  <c r="AH336" i="26"/>
  <c r="AH338" i="26" s="1"/>
  <c r="AK336" i="26"/>
  <c r="AK338" i="26" s="1"/>
  <c r="AL336" i="26"/>
  <c r="AL338" i="26" s="1"/>
  <c r="AN336" i="26"/>
  <c r="AN338" i="26" s="1"/>
  <c r="AO336" i="26"/>
  <c r="AO338" i="26" s="1"/>
  <c r="AP336" i="26"/>
  <c r="AP338" i="26" s="1"/>
  <c r="AQ336" i="26"/>
  <c r="AQ338" i="26" s="1"/>
  <c r="AT336" i="26"/>
  <c r="AT338" i="26" s="1"/>
  <c r="AU336" i="26"/>
  <c r="AU338" i="26" s="1"/>
  <c r="AW336" i="26"/>
  <c r="AW338" i="26" s="1"/>
  <c r="AX336" i="26"/>
  <c r="AX338" i="26" s="1"/>
  <c r="AY336" i="26"/>
  <c r="AY338" i="26" s="1"/>
  <c r="AZ336" i="26"/>
  <c r="AZ338" i="26" s="1"/>
  <c r="BD336" i="26"/>
  <c r="BD338" i="26" s="1"/>
  <c r="BF336" i="26"/>
  <c r="BF338" i="26" s="1"/>
  <c r="BG336" i="26"/>
  <c r="BG338" i="26" s="1"/>
  <c r="BH336" i="26"/>
  <c r="BH338" i="26" s="1"/>
  <c r="BI336" i="26"/>
  <c r="BI338" i="26" s="1"/>
  <c r="BJ336" i="26"/>
  <c r="BJ338" i="26" s="1"/>
  <c r="BL336" i="26"/>
  <c r="BL338" i="26" s="1"/>
  <c r="BM336" i="26"/>
  <c r="BM338" i="26" s="1"/>
  <c r="BO336" i="26"/>
  <c r="BO338" i="26" s="1"/>
  <c r="BP336" i="26"/>
  <c r="BP338" i="26" s="1"/>
  <c r="BQ336" i="26"/>
  <c r="BQ338" i="26" s="1"/>
  <c r="BR336" i="26"/>
  <c r="BR338" i="26" s="1"/>
  <c r="BS336" i="26"/>
  <c r="BU336" i="26"/>
  <c r="BU338" i="26" s="1"/>
  <c r="BV336" i="26"/>
  <c r="BV338" i="26" s="1"/>
  <c r="BX336" i="26"/>
  <c r="BX338" i="26" s="1"/>
  <c r="BY336" i="26"/>
  <c r="BY338" i="26" s="1"/>
  <c r="BZ336" i="26"/>
  <c r="BZ338" i="26" s="1"/>
  <c r="CA336" i="26"/>
  <c r="CA338" i="26" s="1"/>
  <c r="CD336" i="26"/>
  <c r="CD338" i="26" s="1"/>
  <c r="CE336" i="26"/>
  <c r="CE338" i="26" s="1"/>
  <c r="CG336" i="26"/>
  <c r="CG338" i="26" s="1"/>
  <c r="CH336" i="26"/>
  <c r="CH338" i="26" s="1"/>
  <c r="CI336" i="26"/>
  <c r="CI338" i="26" s="1"/>
  <c r="CJ336" i="26"/>
  <c r="CJ338" i="26" s="1"/>
  <c r="CM336" i="26"/>
  <c r="CM338" i="26" s="1"/>
  <c r="CN336" i="26"/>
  <c r="CN338" i="26" s="1"/>
  <c r="CP336" i="26"/>
  <c r="CP338" i="26" s="1"/>
  <c r="CQ336" i="26"/>
  <c r="CQ338" i="26" s="1"/>
  <c r="CR336" i="26"/>
  <c r="CR338" i="26" s="1"/>
  <c r="CS336" i="26"/>
  <c r="CS338" i="26" s="1"/>
  <c r="CV336" i="26"/>
  <c r="CV338" i="26" s="1"/>
  <c r="CW336" i="26"/>
  <c r="CW338" i="26" s="1"/>
  <c r="CY336" i="26"/>
  <c r="CY338" i="26" s="1"/>
  <c r="CZ336" i="26"/>
  <c r="CZ338" i="26" s="1"/>
  <c r="DA336" i="26"/>
  <c r="DA338" i="26" s="1"/>
  <c r="DB336" i="26"/>
  <c r="DB338" i="26" s="1"/>
  <c r="DE336" i="26"/>
  <c r="DE338" i="26" s="1"/>
  <c r="DF336" i="26"/>
  <c r="DF338" i="26" s="1"/>
  <c r="DH336" i="26"/>
  <c r="DH338" i="26" s="1"/>
  <c r="DI336" i="26"/>
  <c r="DI338" i="26" s="1"/>
  <c r="DJ336" i="26"/>
  <c r="DJ338" i="26" s="1"/>
  <c r="DK336" i="26"/>
  <c r="DK338" i="26" s="1"/>
  <c r="AB336" i="26"/>
  <c r="AB338" i="26" s="1"/>
  <c r="M336" i="26"/>
  <c r="DL337" i="26"/>
  <c r="DG337" i="26"/>
  <c r="DM337" i="26" s="1"/>
  <c r="DD337" i="26"/>
  <c r="DC337" i="26"/>
  <c r="CX337" i="26"/>
  <c r="CT337" i="26"/>
  <c r="CU337" i="26" s="1"/>
  <c r="CO337" i="26"/>
  <c r="CK337" i="26"/>
  <c r="CL337" i="26" s="1"/>
  <c r="CF337" i="26"/>
  <c r="CB337" i="26"/>
  <c r="CC337" i="26" s="1"/>
  <c r="BW337" i="26"/>
  <c r="BS337" i="26"/>
  <c r="BT337" i="26" s="1"/>
  <c r="BN337" i="26"/>
  <c r="BJ337" i="26"/>
  <c r="BK337" i="26" s="1"/>
  <c r="BE337" i="26"/>
  <c r="BA337" i="26"/>
  <c r="AV337" i="26"/>
  <c r="BB337" i="26" s="1"/>
  <c r="AS337" i="26"/>
  <c r="AR337" i="26"/>
  <c r="AM337" i="26"/>
  <c r="AI337" i="26"/>
  <c r="AJ337" i="26" s="1"/>
  <c r="AD337" i="26"/>
  <c r="Z337" i="26"/>
  <c r="U337" i="26"/>
  <c r="K336" i="26"/>
  <c r="N336" i="26"/>
  <c r="O336" i="26"/>
  <c r="P336" i="26"/>
  <c r="S336" i="26"/>
  <c r="S338" i="26" s="1"/>
  <c r="T336" i="26"/>
  <c r="T338" i="26" s="1"/>
  <c r="V336" i="26"/>
  <c r="V338" i="26" s="1"/>
  <c r="W336" i="26"/>
  <c r="W338" i="26" s="1"/>
  <c r="X336" i="26"/>
  <c r="X338" i="26" s="1"/>
  <c r="Y336" i="26"/>
  <c r="Y338" i="26" s="1"/>
  <c r="DN337" i="26"/>
  <c r="Q341" i="26"/>
  <c r="Q337" i="26"/>
  <c r="Q340" i="26" s="1"/>
  <c r="L337" i="26"/>
  <c r="L341" i="26"/>
  <c r="L340" i="26"/>
  <c r="J336" i="26"/>
  <c r="U323" i="26"/>
  <c r="U324" i="26"/>
  <c r="U325" i="26"/>
  <c r="AA325" i="26" s="1"/>
  <c r="U326" i="26"/>
  <c r="AA326" i="26" s="1"/>
  <c r="Q317" i="26"/>
  <c r="Q318" i="26"/>
  <c r="R318" i="26" s="1"/>
  <c r="Q319" i="26"/>
  <c r="R319" i="26" s="1"/>
  <c r="Q322" i="26"/>
  <c r="R322" i="26" s="1"/>
  <c r="Q323" i="26"/>
  <c r="R323" i="26" s="1"/>
  <c r="Q324" i="26"/>
  <c r="L334" i="26"/>
  <c r="L333" i="26"/>
  <c r="Q333" i="26"/>
  <c r="Q334" i="26"/>
  <c r="Q331" i="26"/>
  <c r="R331" i="26" s="1"/>
  <c r="L323" i="26"/>
  <c r="L324" i="26"/>
  <c r="L326" i="26"/>
  <c r="R326" i="26" s="1"/>
  <c r="L327" i="26"/>
  <c r="R327" i="26" s="1"/>
  <c r="L325" i="26"/>
  <c r="R325" i="26" s="1"/>
  <c r="DG70" i="13"/>
  <c r="DD70" i="13"/>
  <c r="DC70" i="13"/>
  <c r="CX70" i="13"/>
  <c r="CT70" i="13"/>
  <c r="CU70" i="13" s="1"/>
  <c r="CO70" i="13"/>
  <c r="CK70" i="13"/>
  <c r="CF70" i="13"/>
  <c r="CC70" i="13"/>
  <c r="CB70" i="13"/>
  <c r="BW70" i="13"/>
  <c r="BS70" i="13"/>
  <c r="BN70" i="13"/>
  <c r="BJ70" i="13"/>
  <c r="BK70" i="13" s="1"/>
  <c r="BE70" i="13"/>
  <c r="BA70" i="13"/>
  <c r="BB70" i="13" s="1"/>
  <c r="AV70" i="13"/>
  <c r="AR70" i="13"/>
  <c r="AM70" i="13"/>
  <c r="AS70" i="13" s="1"/>
  <c r="AI70" i="13"/>
  <c r="AJ70" i="13" s="1"/>
  <c r="AD70" i="13"/>
  <c r="Z70" i="13"/>
  <c r="U70" i="13"/>
  <c r="AA70" i="13" s="1"/>
  <c r="Q70" i="13"/>
  <c r="R70" i="13" s="1"/>
  <c r="L70" i="13"/>
  <c r="DQ5" i="13"/>
  <c r="DR5" i="13"/>
  <c r="DS5" i="13"/>
  <c r="DT5" i="13"/>
  <c r="DU5" i="13"/>
  <c r="DQ6" i="13"/>
  <c r="DR6" i="13"/>
  <c r="DS6" i="13"/>
  <c r="DT6" i="13"/>
  <c r="DU6" i="13"/>
  <c r="DQ7" i="13"/>
  <c r="DR7" i="13"/>
  <c r="DS7" i="13"/>
  <c r="DT7" i="13"/>
  <c r="DU7" i="13"/>
  <c r="DQ8" i="13"/>
  <c r="DR8" i="13"/>
  <c r="DS8" i="13"/>
  <c r="DT8" i="13"/>
  <c r="DU8" i="13"/>
  <c r="DQ9" i="13"/>
  <c r="DR9" i="13"/>
  <c r="DS9" i="13"/>
  <c r="DT9" i="13"/>
  <c r="DU9" i="13"/>
  <c r="DQ10" i="13"/>
  <c r="DR10" i="13"/>
  <c r="DS10" i="13"/>
  <c r="DT10" i="13"/>
  <c r="DU10" i="13"/>
  <c r="DQ11" i="13"/>
  <c r="DR11" i="13"/>
  <c r="DS11" i="13"/>
  <c r="DT11" i="13"/>
  <c r="DU11" i="13"/>
  <c r="DQ12" i="13"/>
  <c r="DR12" i="13"/>
  <c r="DS12" i="13"/>
  <c r="DT12" i="13"/>
  <c r="DU12" i="13"/>
  <c r="DQ13" i="13"/>
  <c r="DR13" i="13"/>
  <c r="DS13" i="13"/>
  <c r="DT13" i="13"/>
  <c r="DU13" i="13"/>
  <c r="DQ14" i="13"/>
  <c r="DR14" i="13"/>
  <c r="DS14" i="13"/>
  <c r="DT14" i="13"/>
  <c r="DU14" i="13"/>
  <c r="DQ15" i="13"/>
  <c r="DR15" i="13"/>
  <c r="DS15" i="13"/>
  <c r="DT15" i="13"/>
  <c r="DU15" i="13"/>
  <c r="DQ16" i="13"/>
  <c r="DR16" i="13"/>
  <c r="DS16" i="13"/>
  <c r="DT16" i="13"/>
  <c r="DU16" i="13"/>
  <c r="DQ17" i="13"/>
  <c r="DR17" i="13"/>
  <c r="DS17" i="13"/>
  <c r="DT17" i="13"/>
  <c r="DU17" i="13"/>
  <c r="DQ18" i="13"/>
  <c r="DR18" i="13"/>
  <c r="DS18" i="13"/>
  <c r="DT18" i="13"/>
  <c r="DU18" i="13"/>
  <c r="DQ19" i="13"/>
  <c r="DR19" i="13"/>
  <c r="DS19" i="13"/>
  <c r="DT19" i="13"/>
  <c r="DU19" i="13"/>
  <c r="DQ20" i="13"/>
  <c r="DR20" i="13"/>
  <c r="DS20" i="13"/>
  <c r="DT20" i="13"/>
  <c r="DU20" i="13"/>
  <c r="DQ21" i="13"/>
  <c r="DR21" i="13"/>
  <c r="DS21" i="13"/>
  <c r="DT21" i="13"/>
  <c r="DU21" i="13"/>
  <c r="DQ22" i="13"/>
  <c r="DR22" i="13"/>
  <c r="DS22" i="13"/>
  <c r="DT22" i="13"/>
  <c r="DU22" i="13"/>
  <c r="DQ23" i="13"/>
  <c r="DR23" i="13"/>
  <c r="DS23" i="13"/>
  <c r="DT23" i="13"/>
  <c r="DU23" i="13"/>
  <c r="DQ24" i="13"/>
  <c r="DR24" i="13"/>
  <c r="DS24" i="13"/>
  <c r="DT24" i="13"/>
  <c r="DU24" i="13"/>
  <c r="DQ25" i="13"/>
  <c r="DR25" i="13"/>
  <c r="DS25" i="13"/>
  <c r="DT25" i="13"/>
  <c r="DU25" i="13"/>
  <c r="DQ26" i="13"/>
  <c r="DR26" i="13"/>
  <c r="DS26" i="13"/>
  <c r="DT26" i="13"/>
  <c r="DU26" i="13"/>
  <c r="DQ27" i="13"/>
  <c r="DR27" i="13"/>
  <c r="DS27" i="13"/>
  <c r="DT27" i="13"/>
  <c r="DU27" i="13"/>
  <c r="DQ28" i="13"/>
  <c r="DR28" i="13"/>
  <c r="DS28" i="13"/>
  <c r="DT28" i="13"/>
  <c r="DU28" i="13"/>
  <c r="DQ29" i="13"/>
  <c r="DR29" i="13"/>
  <c r="DS29" i="13"/>
  <c r="DT29" i="13"/>
  <c r="DU29" i="13"/>
  <c r="DQ30" i="13"/>
  <c r="DR30" i="13"/>
  <c r="DS30" i="13"/>
  <c r="DT30" i="13"/>
  <c r="DU30" i="13"/>
  <c r="DQ31" i="13"/>
  <c r="DR31" i="13"/>
  <c r="DS31" i="13"/>
  <c r="DT31" i="13"/>
  <c r="DU31" i="13"/>
  <c r="DQ32" i="13"/>
  <c r="DR32" i="13"/>
  <c r="DS32" i="13"/>
  <c r="DT32" i="13"/>
  <c r="DU32" i="13"/>
  <c r="DQ33" i="13"/>
  <c r="DR33" i="13"/>
  <c r="DS33" i="13"/>
  <c r="DT33" i="13"/>
  <c r="DU33" i="13"/>
  <c r="DQ34" i="13"/>
  <c r="DR34" i="13"/>
  <c r="DS34" i="13"/>
  <c r="DT34" i="13"/>
  <c r="DU34" i="13"/>
  <c r="DQ35" i="13"/>
  <c r="DR35" i="13"/>
  <c r="DS35" i="13"/>
  <c r="DT35" i="13"/>
  <c r="DU35" i="13"/>
  <c r="DQ36" i="13"/>
  <c r="DR36" i="13"/>
  <c r="DS36" i="13"/>
  <c r="DT36" i="13"/>
  <c r="DU36" i="13"/>
  <c r="DQ37" i="13"/>
  <c r="DR37" i="13"/>
  <c r="DS37" i="13"/>
  <c r="DT37" i="13"/>
  <c r="DU37" i="13"/>
  <c r="DQ38" i="13"/>
  <c r="DR38" i="13"/>
  <c r="DS38" i="13"/>
  <c r="DT38" i="13"/>
  <c r="DU38" i="13"/>
  <c r="DQ39" i="13"/>
  <c r="DR39" i="13"/>
  <c r="DS39" i="13"/>
  <c r="DT39" i="13"/>
  <c r="DU39" i="13"/>
  <c r="DQ40" i="13"/>
  <c r="DR40" i="13"/>
  <c r="DS40" i="13"/>
  <c r="DT40" i="13"/>
  <c r="DU40" i="13"/>
  <c r="DQ41" i="13"/>
  <c r="DR41" i="13"/>
  <c r="DS41" i="13"/>
  <c r="DT41" i="13"/>
  <c r="DU41" i="13"/>
  <c r="DQ42" i="13"/>
  <c r="DR42" i="13"/>
  <c r="DS42" i="13"/>
  <c r="DT42" i="13"/>
  <c r="DU42" i="13"/>
  <c r="DQ43" i="13"/>
  <c r="DR43" i="13"/>
  <c r="DS43" i="13"/>
  <c r="DT43" i="13"/>
  <c r="DU43" i="13"/>
  <c r="DQ44" i="13"/>
  <c r="DR44" i="13"/>
  <c r="DS44" i="13"/>
  <c r="DT44" i="13"/>
  <c r="DU44" i="13"/>
  <c r="DQ45" i="13"/>
  <c r="DR45" i="13"/>
  <c r="DS45" i="13"/>
  <c r="DT45" i="13"/>
  <c r="DU45" i="13"/>
  <c r="DQ46" i="13"/>
  <c r="DR46" i="13"/>
  <c r="DS46" i="13"/>
  <c r="DT46" i="13"/>
  <c r="DU46" i="13"/>
  <c r="DQ4" i="13"/>
  <c r="DR4" i="13"/>
  <c r="DS4" i="13"/>
  <c r="DT4" i="13"/>
  <c r="DU4" i="13"/>
  <c r="DP5" i="13"/>
  <c r="DP6" i="13"/>
  <c r="DP7" i="13"/>
  <c r="DP8" i="13"/>
  <c r="DP9" i="13"/>
  <c r="DP10" i="13"/>
  <c r="DP11" i="13"/>
  <c r="DP12" i="13"/>
  <c r="DP13" i="13"/>
  <c r="DP14" i="13"/>
  <c r="DP15" i="13"/>
  <c r="DP16" i="13"/>
  <c r="DP17" i="13"/>
  <c r="DP18" i="13"/>
  <c r="DP19" i="13"/>
  <c r="DP20" i="13"/>
  <c r="DP21" i="13"/>
  <c r="DP22" i="13"/>
  <c r="DP23" i="13"/>
  <c r="DP24" i="13"/>
  <c r="DP25" i="13"/>
  <c r="DP26" i="13"/>
  <c r="DP27" i="13"/>
  <c r="DP28" i="13"/>
  <c r="DP29" i="13"/>
  <c r="DP30" i="13"/>
  <c r="DP31" i="13"/>
  <c r="DP32" i="13"/>
  <c r="DP33" i="13"/>
  <c r="DP34" i="13"/>
  <c r="DP35" i="13"/>
  <c r="DP36" i="13"/>
  <c r="DP37" i="13"/>
  <c r="DP38" i="13"/>
  <c r="DP39" i="13"/>
  <c r="DP40" i="13"/>
  <c r="DP41" i="13"/>
  <c r="DP42" i="13"/>
  <c r="DP43" i="13"/>
  <c r="DP44" i="13"/>
  <c r="DP45" i="13"/>
  <c r="DP46" i="13"/>
  <c r="DO5" i="13"/>
  <c r="DO6" i="13"/>
  <c r="DO7" i="13"/>
  <c r="DO8" i="13"/>
  <c r="DO9" i="13"/>
  <c r="DO10" i="13"/>
  <c r="DO11" i="13"/>
  <c r="DO12" i="13"/>
  <c r="DO13" i="13"/>
  <c r="DO14" i="13"/>
  <c r="DO15" i="13"/>
  <c r="DO16" i="13"/>
  <c r="DO17" i="13"/>
  <c r="DO18" i="13"/>
  <c r="DO19" i="13"/>
  <c r="DO20" i="13"/>
  <c r="DO21" i="13"/>
  <c r="DO22" i="13"/>
  <c r="DO23" i="13"/>
  <c r="DO24" i="13"/>
  <c r="DO25" i="13"/>
  <c r="DO26" i="13"/>
  <c r="DO27" i="13"/>
  <c r="DO28" i="13"/>
  <c r="DO29" i="13"/>
  <c r="DO30" i="13"/>
  <c r="DO31" i="13"/>
  <c r="DO32" i="13"/>
  <c r="DO33" i="13"/>
  <c r="DO34" i="13"/>
  <c r="DO35" i="13"/>
  <c r="DO36" i="13"/>
  <c r="DO37" i="13"/>
  <c r="DO38" i="13"/>
  <c r="DO39" i="13"/>
  <c r="DO40" i="13"/>
  <c r="DO41" i="13"/>
  <c r="DO42" i="13"/>
  <c r="DO43" i="13"/>
  <c r="DO44" i="13"/>
  <c r="DO45" i="13"/>
  <c r="DO46" i="13"/>
  <c r="DO4" i="13"/>
  <c r="DP4" i="13"/>
  <c r="DN5" i="13"/>
  <c r="DN6" i="13"/>
  <c r="DN7" i="13"/>
  <c r="DN8" i="13"/>
  <c r="DN9" i="13"/>
  <c r="DN10" i="13"/>
  <c r="DN11" i="13"/>
  <c r="DN12" i="13"/>
  <c r="DN13" i="13"/>
  <c r="DN14" i="13"/>
  <c r="DN15" i="13"/>
  <c r="DN16" i="13"/>
  <c r="DN17" i="13"/>
  <c r="DN18" i="13"/>
  <c r="DN19" i="13"/>
  <c r="DN20" i="13"/>
  <c r="DN21" i="13"/>
  <c r="DN22" i="13"/>
  <c r="DN23" i="13"/>
  <c r="DN24" i="13"/>
  <c r="DN25" i="13"/>
  <c r="DN26" i="13"/>
  <c r="DN27" i="13"/>
  <c r="DN28" i="13"/>
  <c r="DN29" i="13"/>
  <c r="DN30" i="13"/>
  <c r="DN31" i="13"/>
  <c r="DN32" i="13"/>
  <c r="DN33" i="13"/>
  <c r="DN34" i="13"/>
  <c r="DN35" i="13"/>
  <c r="DN36" i="13"/>
  <c r="DN37" i="13"/>
  <c r="DN38" i="13"/>
  <c r="DN39" i="13"/>
  <c r="DN40" i="13"/>
  <c r="DN41" i="13"/>
  <c r="DN42" i="13"/>
  <c r="DN43" i="13"/>
  <c r="DN44" i="13"/>
  <c r="DN45" i="13"/>
  <c r="DN46" i="13"/>
  <c r="DN4" i="13"/>
  <c r="DJ63" i="13"/>
  <c r="DJ56" i="13"/>
  <c r="DH63" i="13"/>
  <c r="DH55" i="13"/>
  <c r="DH65" i="13" s="1"/>
  <c r="DE63" i="13"/>
  <c r="DE56" i="13"/>
  <c r="DE65" i="13"/>
  <c r="BD65" i="13"/>
  <c r="BF65" i="13"/>
  <c r="BG65" i="13"/>
  <c r="BH65" i="13"/>
  <c r="BI65" i="13"/>
  <c r="BL65" i="13"/>
  <c r="BM65" i="13"/>
  <c r="BO65" i="13"/>
  <c r="BP65" i="13"/>
  <c r="BQ65" i="13"/>
  <c r="BR65" i="13"/>
  <c r="BU65" i="13"/>
  <c r="BV65" i="13"/>
  <c r="BX65" i="13"/>
  <c r="BY65" i="13"/>
  <c r="BZ65" i="13"/>
  <c r="CA65" i="13"/>
  <c r="CD65" i="13"/>
  <c r="CE65" i="13"/>
  <c r="CG65" i="13"/>
  <c r="CH65" i="13"/>
  <c r="CI65" i="13"/>
  <c r="CJ65" i="13"/>
  <c r="CM65" i="13"/>
  <c r="CN65" i="13"/>
  <c r="CP65" i="13"/>
  <c r="CQ65" i="13"/>
  <c r="CR65" i="13"/>
  <c r="CS65" i="13"/>
  <c r="CV65" i="13"/>
  <c r="CW65" i="13"/>
  <c r="CY65" i="13"/>
  <c r="CZ65" i="13"/>
  <c r="DA65" i="13"/>
  <c r="DB65" i="13"/>
  <c r="DF65" i="13"/>
  <c r="DI65" i="13"/>
  <c r="DJ65" i="13"/>
  <c r="DK65" i="13"/>
  <c r="BC65" i="13"/>
  <c r="AU65" i="13"/>
  <c r="AW65" i="13"/>
  <c r="AX65" i="13"/>
  <c r="AY65" i="13"/>
  <c r="AZ65" i="13"/>
  <c r="AT65" i="13"/>
  <c r="DV25" i="13" l="1"/>
  <c r="DV22" i="13"/>
  <c r="DV17" i="13"/>
  <c r="DV15" i="13"/>
  <c r="CT338" i="26"/>
  <c r="BT70" i="13"/>
  <c r="DL336" i="26"/>
  <c r="DL338" i="26" s="1"/>
  <c r="BS338" i="26"/>
  <c r="AM336" i="26"/>
  <c r="AM338" i="26" s="1"/>
  <c r="BE336" i="26"/>
  <c r="BE338" i="26" s="1"/>
  <c r="AA324" i="26"/>
  <c r="AA337" i="26"/>
  <c r="CB336" i="26"/>
  <c r="CB338" i="26" s="1"/>
  <c r="CX336" i="26"/>
  <c r="CX338" i="26" s="1"/>
  <c r="CO336" i="26"/>
  <c r="CO338" i="26" s="1"/>
  <c r="BW336" i="26"/>
  <c r="BW338" i="26" s="1"/>
  <c r="CU318" i="26"/>
  <c r="CU336" i="26" s="1"/>
  <c r="CU338" i="26" s="1"/>
  <c r="AJ336" i="26"/>
  <c r="AJ338" i="26" s="1"/>
  <c r="AS324" i="26"/>
  <c r="BB324" i="26"/>
  <c r="DM336" i="26"/>
  <c r="DM338" i="26" s="1"/>
  <c r="R324" i="26"/>
  <c r="CF336" i="26"/>
  <c r="CF338" i="26" s="1"/>
  <c r="DV46" i="13"/>
  <c r="DC336" i="26"/>
  <c r="DC338" i="26" s="1"/>
  <c r="BA336" i="26"/>
  <c r="BA338" i="26" s="1"/>
  <c r="BK324" i="26"/>
  <c r="BK336" i="26" s="1"/>
  <c r="BK338" i="26" s="1"/>
  <c r="DD336" i="26"/>
  <c r="DD338" i="26" s="1"/>
  <c r="AR336" i="26"/>
  <c r="AR338" i="26" s="1"/>
  <c r="AI336" i="26"/>
  <c r="AI338" i="26" s="1"/>
  <c r="BN336" i="26"/>
  <c r="BN338" i="26" s="1"/>
  <c r="DG336" i="26"/>
  <c r="DG338" i="26" s="1"/>
  <c r="BT324" i="26"/>
  <c r="BT336" i="26" s="1"/>
  <c r="BT338" i="26" s="1"/>
  <c r="CL336" i="26"/>
  <c r="CL338" i="26" s="1"/>
  <c r="DV34" i="13"/>
  <c r="DV12" i="13"/>
  <c r="DV32" i="13"/>
  <c r="DV35" i="13"/>
  <c r="DV33" i="13"/>
  <c r="DV24" i="13"/>
  <c r="DV18" i="13"/>
  <c r="DV16" i="13"/>
  <c r="DV6" i="13"/>
  <c r="DV44" i="13"/>
  <c r="DV23" i="13"/>
  <c r="DV21" i="13"/>
  <c r="DV13" i="13"/>
  <c r="DV7" i="13"/>
  <c r="DV5" i="13"/>
  <c r="CK336" i="26"/>
  <c r="CK338" i="26" s="1"/>
  <c r="CC336" i="26"/>
  <c r="CC338" i="26" s="1"/>
  <c r="BB317" i="26"/>
  <c r="Z340" i="26"/>
  <c r="AI340" i="26" s="1"/>
  <c r="AR340" i="26" s="1"/>
  <c r="BA340" i="26" s="1"/>
  <c r="BJ340" i="26" s="1"/>
  <c r="BS340" i="26" s="1"/>
  <c r="CB340" i="26" s="1"/>
  <c r="CK340" i="26" s="1"/>
  <c r="CT340" i="26" s="1"/>
  <c r="DC340" i="26" s="1"/>
  <c r="DL340" i="26" s="1"/>
  <c r="U340" i="26"/>
  <c r="AD340" i="26" s="1"/>
  <c r="AM340" i="26" s="1"/>
  <c r="AV340" i="26" s="1"/>
  <c r="BE340" i="26" s="1"/>
  <c r="BN340" i="26" s="1"/>
  <c r="BW340" i="26" s="1"/>
  <c r="CF340" i="26" s="1"/>
  <c r="CO340" i="26" s="1"/>
  <c r="CX340" i="26" s="1"/>
  <c r="DG340" i="26" s="1"/>
  <c r="DV45" i="13"/>
  <c r="DV43" i="13"/>
  <c r="DV42" i="13"/>
  <c r="DV41" i="13"/>
  <c r="DV40" i="13"/>
  <c r="DV39" i="13"/>
  <c r="DV38" i="13"/>
  <c r="DV37" i="13"/>
  <c r="DV36" i="13"/>
  <c r="DV31" i="13"/>
  <c r="DV30" i="13"/>
  <c r="DV29" i="13"/>
  <c r="DV28" i="13"/>
  <c r="DV27" i="13"/>
  <c r="DV26" i="13"/>
  <c r="DV20" i="13"/>
  <c r="DV19" i="13"/>
  <c r="DV14" i="13"/>
  <c r="DV11" i="13"/>
  <c r="DV10" i="13"/>
  <c r="DV9" i="13"/>
  <c r="DV8" i="13"/>
  <c r="DV4" i="13"/>
  <c r="R334" i="26"/>
  <c r="U336" i="26"/>
  <c r="U338" i="26" s="1"/>
  <c r="Q336" i="26"/>
  <c r="L336" i="26"/>
  <c r="R333" i="26"/>
  <c r="R317" i="26"/>
  <c r="R336" i="26" s="1"/>
  <c r="Z336" i="26"/>
  <c r="Z338" i="26" s="1"/>
  <c r="R341" i="26"/>
  <c r="AA336" i="26"/>
  <c r="R337" i="26"/>
  <c r="DV337" i="26" s="1"/>
  <c r="CL70" i="13"/>
  <c r="L56" i="13"/>
  <c r="L57" i="13"/>
  <c r="DT63" i="13"/>
  <c r="DR63" i="13"/>
  <c r="DO63" i="13"/>
  <c r="DS63" i="13"/>
  <c r="DQ63" i="13"/>
  <c r="DN63" i="13"/>
  <c r="DC63" i="13"/>
  <c r="CX63" i="13"/>
  <c r="CT63" i="13"/>
  <c r="CO63" i="13"/>
  <c r="CK63" i="13"/>
  <c r="CF63" i="13"/>
  <c r="CB63" i="13"/>
  <c r="BW63" i="13"/>
  <c r="BS63" i="13"/>
  <c r="BN63" i="13"/>
  <c r="BJ63" i="13"/>
  <c r="BK63" i="13" s="1"/>
  <c r="BE63" i="13"/>
  <c r="BA63" i="13"/>
  <c r="AV63" i="13"/>
  <c r="AR63" i="13"/>
  <c r="AM63" i="13"/>
  <c r="AI63" i="13"/>
  <c r="AJ63" i="13" s="1"/>
  <c r="Z63" i="13"/>
  <c r="U63" i="13"/>
  <c r="Q63" i="13"/>
  <c r="L63" i="13"/>
  <c r="DT62" i="13"/>
  <c r="DL62" i="13"/>
  <c r="DM62" i="13" s="1"/>
  <c r="DC62" i="13"/>
  <c r="DD62" i="13" s="1"/>
  <c r="CT62" i="13"/>
  <c r="CK62" i="13"/>
  <c r="CL62" i="13" s="1"/>
  <c r="CB62" i="13"/>
  <c r="CC62" i="13" s="1"/>
  <c r="BS62" i="13"/>
  <c r="BT62" i="13" s="1"/>
  <c r="BJ62" i="13"/>
  <c r="BK62" i="13" s="1"/>
  <c r="BA62" i="13"/>
  <c r="AR62" i="13"/>
  <c r="AS62" i="13" s="1"/>
  <c r="AI62" i="13"/>
  <c r="AJ62" i="13" s="1"/>
  <c r="Z62" i="13"/>
  <c r="AA62" i="13" s="1"/>
  <c r="Q62" i="13"/>
  <c r="DT61" i="13"/>
  <c r="DL61" i="13"/>
  <c r="DM61" i="13" s="1"/>
  <c r="DC61" i="13"/>
  <c r="DD61" i="13" s="1"/>
  <c r="CT61" i="13"/>
  <c r="CU61" i="13" s="1"/>
  <c r="CK61" i="13"/>
  <c r="CL61" i="13" s="1"/>
  <c r="CB61" i="13"/>
  <c r="CC61" i="13" s="1"/>
  <c r="BS61" i="13"/>
  <c r="BT61" i="13" s="1"/>
  <c r="BJ61" i="13"/>
  <c r="BK61" i="13" s="1"/>
  <c r="BA61" i="13"/>
  <c r="BB61" i="13" s="1"/>
  <c r="AR61" i="13"/>
  <c r="AS61" i="13" s="1"/>
  <c r="AI61" i="13"/>
  <c r="AJ61" i="13" s="1"/>
  <c r="Z61" i="13"/>
  <c r="AA61" i="13" s="1"/>
  <c r="Q61" i="13"/>
  <c r="DG60" i="13"/>
  <c r="DM60" i="13" s="1"/>
  <c r="CX60" i="13"/>
  <c r="DD60" i="13" s="1"/>
  <c r="CO60" i="13"/>
  <c r="CU60" i="13" s="1"/>
  <c r="CF60" i="13"/>
  <c r="BW60" i="13"/>
  <c r="CC60" i="13" s="1"/>
  <c r="BN60" i="13"/>
  <c r="BT60" i="13" s="1"/>
  <c r="BE60" i="13"/>
  <c r="BK60" i="13" s="1"/>
  <c r="AV60" i="13"/>
  <c r="BB60" i="13" s="1"/>
  <c r="AM60" i="13"/>
  <c r="AS60" i="13" s="1"/>
  <c r="DN60" i="13"/>
  <c r="U60" i="13"/>
  <c r="AA60" i="13" s="1"/>
  <c r="L60" i="13"/>
  <c r="DN59" i="13"/>
  <c r="DG59" i="13"/>
  <c r="DM59" i="13" s="1"/>
  <c r="CX59" i="13"/>
  <c r="DD59" i="13" s="1"/>
  <c r="CO59" i="13"/>
  <c r="CU59" i="13" s="1"/>
  <c r="CF59" i="13"/>
  <c r="CL59" i="13" s="1"/>
  <c r="BW59" i="13"/>
  <c r="CC59" i="13" s="1"/>
  <c r="BN59" i="13"/>
  <c r="BT59" i="13" s="1"/>
  <c r="BE59" i="13"/>
  <c r="BK59" i="13" s="1"/>
  <c r="AV59" i="13"/>
  <c r="BB59" i="13" s="1"/>
  <c r="AM59" i="13"/>
  <c r="AS59" i="13" s="1"/>
  <c r="AD59" i="13"/>
  <c r="AJ59" i="13" s="1"/>
  <c r="U59" i="13"/>
  <c r="AA59" i="13" s="1"/>
  <c r="L59" i="13"/>
  <c r="R59" i="13" s="1"/>
  <c r="DN58" i="13"/>
  <c r="DG58" i="13"/>
  <c r="DM58" i="13" s="1"/>
  <c r="DD58" i="13"/>
  <c r="CX58" i="13"/>
  <c r="CO58" i="13"/>
  <c r="CF58" i="13"/>
  <c r="CL58" i="13" s="1"/>
  <c r="BW58" i="13"/>
  <c r="CC58" i="13" s="1"/>
  <c r="BN58" i="13"/>
  <c r="BT58" i="13" s="1"/>
  <c r="BE58" i="13"/>
  <c r="BK58" i="13" s="1"/>
  <c r="AV58" i="13"/>
  <c r="BB58" i="13" s="1"/>
  <c r="AM58" i="13"/>
  <c r="AS58" i="13" s="1"/>
  <c r="AD58" i="13"/>
  <c r="AJ58" i="13" s="1"/>
  <c r="U58" i="13"/>
  <c r="AA58" i="13" s="1"/>
  <c r="L58" i="13"/>
  <c r="DS57" i="13"/>
  <c r="DN57" i="13"/>
  <c r="DL57" i="13"/>
  <c r="DG57" i="13"/>
  <c r="DC57" i="13"/>
  <c r="CX57" i="13"/>
  <c r="CT57" i="13"/>
  <c r="CO57" i="13"/>
  <c r="CU57" i="13" s="1"/>
  <c r="CK57" i="13"/>
  <c r="CF57" i="13"/>
  <c r="CB57" i="13"/>
  <c r="BW57" i="13"/>
  <c r="BS57" i="13"/>
  <c r="BN57" i="13"/>
  <c r="BJ57" i="13"/>
  <c r="BE57" i="13"/>
  <c r="BA57" i="13"/>
  <c r="AV57" i="13"/>
  <c r="AR57" i="13"/>
  <c r="AM57" i="13"/>
  <c r="AI57" i="13"/>
  <c r="AD57" i="13"/>
  <c r="Z57" i="13"/>
  <c r="U57" i="13"/>
  <c r="Q57" i="13"/>
  <c r="DS56" i="13"/>
  <c r="DN56" i="13"/>
  <c r="DC56" i="13"/>
  <c r="CX56" i="13"/>
  <c r="CT56" i="13"/>
  <c r="CO56" i="13"/>
  <c r="CK56" i="13"/>
  <c r="CF56" i="13"/>
  <c r="CB56" i="13"/>
  <c r="BW56" i="13"/>
  <c r="BS56" i="13"/>
  <c r="BN56" i="13"/>
  <c r="BJ56" i="13"/>
  <c r="BE56" i="13"/>
  <c r="BA56" i="13"/>
  <c r="AV56" i="13"/>
  <c r="AR56" i="13"/>
  <c r="AM56" i="13"/>
  <c r="AI56" i="13"/>
  <c r="AD56" i="13"/>
  <c r="Z56" i="13"/>
  <c r="U56" i="13"/>
  <c r="Q56" i="13"/>
  <c r="R56" i="13" s="1"/>
  <c r="DL55" i="13"/>
  <c r="DC55" i="13"/>
  <c r="DD55" i="13" s="1"/>
  <c r="CT55" i="13"/>
  <c r="CU55" i="13" s="1"/>
  <c r="CK55" i="13"/>
  <c r="CL55" i="13" s="1"/>
  <c r="CB55" i="13"/>
  <c r="CC55" i="13" s="1"/>
  <c r="BS55" i="13"/>
  <c r="BT55" i="13" s="1"/>
  <c r="BJ55" i="13"/>
  <c r="BK55" i="13" s="1"/>
  <c r="BA55" i="13"/>
  <c r="BB55" i="13" s="1"/>
  <c r="AR55" i="13"/>
  <c r="AS55" i="13" s="1"/>
  <c r="AI55" i="13"/>
  <c r="AJ55" i="13" s="1"/>
  <c r="Z55" i="13"/>
  <c r="AA55" i="13" s="1"/>
  <c r="Q55" i="13"/>
  <c r="R55" i="13" s="1"/>
  <c r="DV54" i="13"/>
  <c r="DV53" i="13"/>
  <c r="DR52" i="13"/>
  <c r="DL52" i="13"/>
  <c r="DM52" i="13" s="1"/>
  <c r="DC52" i="13"/>
  <c r="DD52" i="13" s="1"/>
  <c r="CT52" i="13"/>
  <c r="CU52" i="13" s="1"/>
  <c r="CK52" i="13"/>
  <c r="CL52" i="13" s="1"/>
  <c r="CB52" i="13"/>
  <c r="CC52" i="13" s="1"/>
  <c r="BS52" i="13"/>
  <c r="BT52" i="13" s="1"/>
  <c r="BJ52" i="13"/>
  <c r="BK52" i="13" s="1"/>
  <c r="BA52" i="13"/>
  <c r="BB52" i="13" s="1"/>
  <c r="AR52" i="13"/>
  <c r="AS52" i="13" s="1"/>
  <c r="AI52" i="13"/>
  <c r="AJ52" i="13" s="1"/>
  <c r="Z52" i="13"/>
  <c r="AA52" i="13" s="1"/>
  <c r="Q52" i="13"/>
  <c r="R52" i="13" s="1"/>
  <c r="DR51" i="13"/>
  <c r="DL51" i="13"/>
  <c r="DM51" i="13" s="1"/>
  <c r="DC51" i="13"/>
  <c r="DD51" i="13" s="1"/>
  <c r="CT51" i="13"/>
  <c r="CU51" i="13" s="1"/>
  <c r="CK51" i="13"/>
  <c r="CL51" i="13" s="1"/>
  <c r="CB51" i="13"/>
  <c r="CC51" i="13" s="1"/>
  <c r="BS51" i="13"/>
  <c r="BT51" i="13" s="1"/>
  <c r="BJ51" i="13"/>
  <c r="BK51" i="13" s="1"/>
  <c r="BA51" i="13"/>
  <c r="BB51" i="13" s="1"/>
  <c r="AR51" i="13"/>
  <c r="AS51" i="13" s="1"/>
  <c r="AI51" i="13"/>
  <c r="AJ51" i="13" s="1"/>
  <c r="Z51" i="13"/>
  <c r="AA51" i="13" s="1"/>
  <c r="Q51" i="13"/>
  <c r="R51" i="13" s="1"/>
  <c r="DR50" i="13"/>
  <c r="DL50" i="13"/>
  <c r="DM50" i="13" s="1"/>
  <c r="DC50" i="13"/>
  <c r="CT50" i="13"/>
  <c r="CU50" i="13" s="1"/>
  <c r="CK50" i="13"/>
  <c r="CB50" i="13"/>
  <c r="BS50" i="13"/>
  <c r="BJ50" i="13"/>
  <c r="BA50" i="13"/>
  <c r="BB50" i="13" s="1"/>
  <c r="AR50" i="13"/>
  <c r="AS50" i="13" s="1"/>
  <c r="AI50" i="13"/>
  <c r="AJ50" i="13" s="1"/>
  <c r="Z50" i="13"/>
  <c r="AA50" i="13" s="1"/>
  <c r="Q50" i="13"/>
  <c r="DD50" i="13" l="1"/>
  <c r="DC65" i="13"/>
  <c r="BK56" i="13"/>
  <c r="BE65" i="13"/>
  <c r="AA63" i="13"/>
  <c r="CC50" i="13"/>
  <c r="CB65" i="13"/>
  <c r="AJ57" i="13"/>
  <c r="BT57" i="13"/>
  <c r="CL57" i="13"/>
  <c r="CX65" i="13"/>
  <c r="R63" i="13"/>
  <c r="CL63" i="13"/>
  <c r="AA338" i="26"/>
  <c r="DG342" i="26"/>
  <c r="BK50" i="13"/>
  <c r="BJ65" i="13"/>
  <c r="BT50" i="13"/>
  <c r="BT65" i="13" s="1"/>
  <c r="BS65" i="13"/>
  <c r="BW65" i="13"/>
  <c r="CL50" i="13"/>
  <c r="CK65" i="13"/>
  <c r="AV65" i="13"/>
  <c r="BN65" i="13"/>
  <c r="R340" i="26"/>
  <c r="AA340" i="26" s="1"/>
  <c r="AJ340" i="26" s="1"/>
  <c r="AS340" i="26" s="1"/>
  <c r="BB340" i="26" s="1"/>
  <c r="BK340" i="26" s="1"/>
  <c r="BT340" i="26" s="1"/>
  <c r="CC340" i="26" s="1"/>
  <c r="CL340" i="26" s="1"/>
  <c r="CU340" i="26" s="1"/>
  <c r="DD340" i="26" s="1"/>
  <c r="DM340" i="26" s="1"/>
  <c r="DM55" i="13"/>
  <c r="CT65" i="13"/>
  <c r="CU62" i="13"/>
  <c r="CU58" i="13"/>
  <c r="CO65" i="13"/>
  <c r="CL60" i="13"/>
  <c r="CF65" i="13"/>
  <c r="BB62" i="13"/>
  <c r="BA65" i="13"/>
  <c r="CC56" i="13"/>
  <c r="CU56" i="13"/>
  <c r="DL63" i="13"/>
  <c r="DU63" i="13" s="1"/>
  <c r="BT56" i="13"/>
  <c r="DM57" i="13"/>
  <c r="DD56" i="13"/>
  <c r="DD65" i="13" s="1"/>
  <c r="CU63" i="13"/>
  <c r="DU57" i="13"/>
  <c r="BT63" i="13"/>
  <c r="BB57" i="13"/>
  <c r="BB56" i="13"/>
  <c r="DP58" i="13"/>
  <c r="AA56" i="13"/>
  <c r="AJ56" i="13"/>
  <c r="BK57" i="13"/>
  <c r="CC57" i="13"/>
  <c r="DU61" i="13"/>
  <c r="CC63" i="13"/>
  <c r="DV52" i="13"/>
  <c r="DV59" i="13"/>
  <c r="DU50" i="13"/>
  <c r="DQ55" i="13"/>
  <c r="CL56" i="13"/>
  <c r="DL56" i="13"/>
  <c r="DU56" i="13" s="1"/>
  <c r="R57" i="13"/>
  <c r="R58" i="13"/>
  <c r="BB63" i="13"/>
  <c r="DU51" i="13"/>
  <c r="AS56" i="13"/>
  <c r="DP57" i="13"/>
  <c r="AS57" i="13"/>
  <c r="DD57" i="13"/>
  <c r="DU62" i="13"/>
  <c r="AS63" i="13"/>
  <c r="DD63" i="13"/>
  <c r="DV51" i="13"/>
  <c r="DU55" i="13"/>
  <c r="DV55" i="13"/>
  <c r="DV58" i="13"/>
  <c r="R60" i="13"/>
  <c r="AD60" i="13"/>
  <c r="AJ60" i="13" s="1"/>
  <c r="R61" i="13"/>
  <c r="DV61" i="13" s="1"/>
  <c r="DU52" i="13"/>
  <c r="AA57" i="13"/>
  <c r="DP59" i="13"/>
  <c r="DG63" i="13"/>
  <c r="R50" i="13"/>
  <c r="DV50" i="13" s="1"/>
  <c r="DG56" i="13"/>
  <c r="R62" i="13"/>
  <c r="DL98" i="18"/>
  <c r="DG98" i="18"/>
  <c r="DC98" i="18"/>
  <c r="CX98" i="18"/>
  <c r="CT98" i="18"/>
  <c r="CU98" i="18" s="1"/>
  <c r="CO98" i="18"/>
  <c r="CK98" i="18"/>
  <c r="CF98" i="18"/>
  <c r="CB98" i="18"/>
  <c r="BW98" i="18"/>
  <c r="BS98" i="18"/>
  <c r="BN98" i="18"/>
  <c r="BJ98" i="18"/>
  <c r="BE98" i="18"/>
  <c r="BA98" i="18"/>
  <c r="AR98" i="18"/>
  <c r="AM98" i="18"/>
  <c r="AI98" i="18"/>
  <c r="AD98" i="18"/>
  <c r="Z98" i="18"/>
  <c r="U98" i="18"/>
  <c r="Q98" i="18"/>
  <c r="L98" i="18"/>
  <c r="P97" i="18"/>
  <c r="P99" i="18" s="1"/>
  <c r="O97" i="18"/>
  <c r="N97" i="18"/>
  <c r="N99" i="18" s="1"/>
  <c r="M97" i="18"/>
  <c r="V97" i="18" s="1"/>
  <c r="K97" i="18"/>
  <c r="J97" i="18"/>
  <c r="DT94" i="18"/>
  <c r="DS94" i="18"/>
  <c r="DR94" i="18"/>
  <c r="DQ94" i="18"/>
  <c r="DO94" i="18"/>
  <c r="DL94" i="18"/>
  <c r="DG94" i="18"/>
  <c r="DC94" i="18"/>
  <c r="CX94" i="18"/>
  <c r="CT94" i="18"/>
  <c r="CO94" i="18"/>
  <c r="CK94" i="18"/>
  <c r="CF94" i="18"/>
  <c r="CB94" i="18"/>
  <c r="BW94" i="18"/>
  <c r="BS94" i="18"/>
  <c r="BN94" i="18"/>
  <c r="BJ94" i="18"/>
  <c r="BE94" i="18"/>
  <c r="BA94" i="18"/>
  <c r="AV94" i="18"/>
  <c r="AR94" i="18"/>
  <c r="AM94" i="18"/>
  <c r="AI94" i="18"/>
  <c r="AD94" i="18"/>
  <c r="Z94" i="18"/>
  <c r="U94" i="18"/>
  <c r="Q94" i="18"/>
  <c r="L94" i="18"/>
  <c r="DK95" i="18"/>
  <c r="DI95" i="18"/>
  <c r="DF95" i="18"/>
  <c r="DB95" i="18"/>
  <c r="DA95" i="18"/>
  <c r="CZ95" i="18"/>
  <c r="CW95" i="18"/>
  <c r="CV95" i="18"/>
  <c r="CS95" i="18"/>
  <c r="CR95" i="18"/>
  <c r="CQ95" i="18"/>
  <c r="CM95" i="18"/>
  <c r="CJ95" i="18"/>
  <c r="CI95" i="18"/>
  <c r="CH95" i="18"/>
  <c r="CG95" i="18"/>
  <c r="CE95" i="18"/>
  <c r="CD95" i="18"/>
  <c r="CA95" i="18"/>
  <c r="BZ95" i="18"/>
  <c r="BY95" i="18"/>
  <c r="BX95" i="18"/>
  <c r="BV95" i="18"/>
  <c r="BU95" i="18"/>
  <c r="BR95" i="18"/>
  <c r="BQ95" i="18"/>
  <c r="BP95" i="18"/>
  <c r="BO95" i="18"/>
  <c r="BM95" i="18"/>
  <c r="BL95" i="18"/>
  <c r="BI95" i="18"/>
  <c r="BH95" i="18"/>
  <c r="BG95" i="18"/>
  <c r="BC95" i="18"/>
  <c r="AZ95" i="18"/>
  <c r="AY95" i="18"/>
  <c r="AX95" i="18"/>
  <c r="AW95" i="18"/>
  <c r="AU95" i="18"/>
  <c r="AT95" i="18"/>
  <c r="AQ95" i="18"/>
  <c r="AP95" i="18"/>
  <c r="AO95" i="18"/>
  <c r="AN95" i="18"/>
  <c r="AL95" i="18"/>
  <c r="AK95" i="18"/>
  <c r="AH95" i="18"/>
  <c r="AG95" i="18"/>
  <c r="AF95" i="18"/>
  <c r="AC95" i="18"/>
  <c r="Y95" i="18"/>
  <c r="X95" i="18"/>
  <c r="W95" i="18"/>
  <c r="S95" i="18"/>
  <c r="P95" i="18"/>
  <c r="N95" i="18"/>
  <c r="M95" i="18"/>
  <c r="K95" i="18"/>
  <c r="DT91" i="18"/>
  <c r="DR91" i="18"/>
  <c r="DO91" i="18"/>
  <c r="DO93" i="18" s="1"/>
  <c r="DS91" i="18"/>
  <c r="DN91" i="18"/>
  <c r="DC91" i="18"/>
  <c r="CX91" i="18"/>
  <c r="CT91" i="18"/>
  <c r="CO91" i="18"/>
  <c r="CK91" i="18"/>
  <c r="CF91" i="18"/>
  <c r="CB91" i="18"/>
  <c r="BW91" i="18"/>
  <c r="BS91" i="18"/>
  <c r="BN91" i="18"/>
  <c r="BJ91" i="18"/>
  <c r="BE91" i="18"/>
  <c r="BA91" i="18"/>
  <c r="BA93" i="18" s="1"/>
  <c r="AV91" i="18"/>
  <c r="AV93" i="18" s="1"/>
  <c r="AR91" i="18"/>
  <c r="AM91" i="18"/>
  <c r="AI91" i="18"/>
  <c r="AJ91" i="18" s="1"/>
  <c r="Z91" i="18"/>
  <c r="U91" i="18"/>
  <c r="Q91" i="18"/>
  <c r="L91" i="18"/>
  <c r="DT90" i="18"/>
  <c r="DL90" i="18"/>
  <c r="DM90" i="18" s="1"/>
  <c r="DC90" i="18"/>
  <c r="DD90" i="18" s="1"/>
  <c r="CT90" i="18"/>
  <c r="CK90" i="18"/>
  <c r="CL90" i="18" s="1"/>
  <c r="CB90" i="18"/>
  <c r="BS90" i="18"/>
  <c r="BT90" i="18" s="1"/>
  <c r="BJ90" i="18"/>
  <c r="BK90" i="18" s="1"/>
  <c r="BA90" i="18"/>
  <c r="BB90" i="18" s="1"/>
  <c r="AR90" i="18"/>
  <c r="AS90" i="18" s="1"/>
  <c r="AI90" i="18"/>
  <c r="AJ90" i="18" s="1"/>
  <c r="Z90" i="18"/>
  <c r="AA90" i="18" s="1"/>
  <c r="Q90" i="18"/>
  <c r="DT89" i="18"/>
  <c r="DL89" i="18"/>
  <c r="DM89" i="18" s="1"/>
  <c r="DC89" i="18"/>
  <c r="DD89" i="18" s="1"/>
  <c r="CT89" i="18"/>
  <c r="CU89" i="18" s="1"/>
  <c r="CK89" i="18"/>
  <c r="CL89" i="18" s="1"/>
  <c r="CB89" i="18"/>
  <c r="CC89" i="18" s="1"/>
  <c r="BS89" i="18"/>
  <c r="BT89" i="18" s="1"/>
  <c r="BJ89" i="18"/>
  <c r="BK89" i="18" s="1"/>
  <c r="BA89" i="18"/>
  <c r="BB89" i="18" s="1"/>
  <c r="AR89" i="18"/>
  <c r="AS89" i="18" s="1"/>
  <c r="AI89" i="18"/>
  <c r="AJ89" i="18" s="1"/>
  <c r="Z89" i="18"/>
  <c r="AA89" i="18" s="1"/>
  <c r="Q89" i="18"/>
  <c r="DM88" i="18"/>
  <c r="CX88" i="18"/>
  <c r="DD88" i="18" s="1"/>
  <c r="CO88" i="18"/>
  <c r="CU88" i="18" s="1"/>
  <c r="CF88" i="18"/>
  <c r="CL88" i="18" s="1"/>
  <c r="BW88" i="18"/>
  <c r="CC88" i="18" s="1"/>
  <c r="BN88" i="18"/>
  <c r="BT88" i="18" s="1"/>
  <c r="BE88" i="18"/>
  <c r="BK88" i="18" s="1"/>
  <c r="AV88" i="18"/>
  <c r="BB88" i="18" s="1"/>
  <c r="AM88" i="18"/>
  <c r="AS88" i="18" s="1"/>
  <c r="DN88" i="18"/>
  <c r="U88" i="18"/>
  <c r="L88" i="18"/>
  <c r="R88" i="18" s="1"/>
  <c r="DN87" i="18"/>
  <c r="DM87" i="18"/>
  <c r="CX87" i="18"/>
  <c r="DD87" i="18" s="1"/>
  <c r="CO87" i="18"/>
  <c r="CU87" i="18" s="1"/>
  <c r="CF87" i="18"/>
  <c r="BW87" i="18"/>
  <c r="CC87" i="18" s="1"/>
  <c r="BN87" i="18"/>
  <c r="BT87" i="18" s="1"/>
  <c r="BE87" i="18"/>
  <c r="BK87" i="18" s="1"/>
  <c r="AV87" i="18"/>
  <c r="BB87" i="18" s="1"/>
  <c r="AM87" i="18"/>
  <c r="AS87" i="18" s="1"/>
  <c r="AD87" i="18"/>
  <c r="U87" i="18"/>
  <c r="AA87" i="18" s="1"/>
  <c r="L87" i="18"/>
  <c r="R87" i="18" s="1"/>
  <c r="DN86" i="18"/>
  <c r="DM86" i="18"/>
  <c r="CX86" i="18"/>
  <c r="CO86" i="18"/>
  <c r="CF86" i="18"/>
  <c r="CL86" i="18" s="1"/>
  <c r="BW86" i="18"/>
  <c r="CC86" i="18" s="1"/>
  <c r="BN86" i="18"/>
  <c r="BT86" i="18" s="1"/>
  <c r="BE86" i="18"/>
  <c r="BK86" i="18" s="1"/>
  <c r="AV86" i="18"/>
  <c r="BB86" i="18" s="1"/>
  <c r="AM86" i="18"/>
  <c r="AS86" i="18" s="1"/>
  <c r="AD86" i="18"/>
  <c r="AJ86" i="18" s="1"/>
  <c r="U86" i="18"/>
  <c r="AA86" i="18" s="1"/>
  <c r="L86" i="18"/>
  <c r="R86" i="18" s="1"/>
  <c r="DS85" i="18"/>
  <c r="DN85" i="18"/>
  <c r="DL85" i="18"/>
  <c r="DC85" i="18"/>
  <c r="CX85" i="18"/>
  <c r="CT85" i="18"/>
  <c r="CO85" i="18"/>
  <c r="CK85" i="18"/>
  <c r="CF85" i="18"/>
  <c r="CB85" i="18"/>
  <c r="BW85" i="18"/>
  <c r="BS85" i="18"/>
  <c r="BN85" i="18"/>
  <c r="BJ85" i="18"/>
  <c r="BE85" i="18"/>
  <c r="BA85" i="18"/>
  <c r="AV85" i="18"/>
  <c r="AR85" i="18"/>
  <c r="AM85" i="18"/>
  <c r="AI85" i="18"/>
  <c r="AD85" i="18"/>
  <c r="Z85" i="18"/>
  <c r="U85" i="18"/>
  <c r="Q85" i="18"/>
  <c r="L85" i="18"/>
  <c r="DJ95" i="18"/>
  <c r="DC84" i="18"/>
  <c r="CX84" i="18"/>
  <c r="CT84" i="18"/>
  <c r="CO84" i="18"/>
  <c r="CK84" i="18"/>
  <c r="CF84" i="18"/>
  <c r="CB84" i="18"/>
  <c r="BW84" i="18"/>
  <c r="BS84" i="18"/>
  <c r="BN84" i="18"/>
  <c r="BJ84" i="18"/>
  <c r="BE84" i="18"/>
  <c r="BA84" i="18"/>
  <c r="AV84" i="18"/>
  <c r="AR84" i="18"/>
  <c r="AM84" i="18"/>
  <c r="AI84" i="18"/>
  <c r="AD84" i="18"/>
  <c r="Z84" i="18"/>
  <c r="U84" i="18"/>
  <c r="Q84" i="18"/>
  <c r="L84" i="18"/>
  <c r="DC83" i="18"/>
  <c r="DD83" i="18" s="1"/>
  <c r="CT83" i="18"/>
  <c r="CU83" i="18" s="1"/>
  <c r="CK83" i="18"/>
  <c r="CL83" i="18" s="1"/>
  <c r="CB83" i="18"/>
  <c r="CC83" i="18" s="1"/>
  <c r="BS83" i="18"/>
  <c r="BT83" i="18" s="1"/>
  <c r="BJ83" i="18"/>
  <c r="BK83" i="18" s="1"/>
  <c r="BA83" i="18"/>
  <c r="BB83" i="18" s="1"/>
  <c r="AR83" i="18"/>
  <c r="AS83" i="18" s="1"/>
  <c r="AI83" i="18"/>
  <c r="AJ83" i="18" s="1"/>
  <c r="Z83" i="18"/>
  <c r="Q83" i="18"/>
  <c r="R83" i="18" s="1"/>
  <c r="DV82" i="18"/>
  <c r="DV81" i="18"/>
  <c r="DR80" i="18"/>
  <c r="DL80" i="18"/>
  <c r="DM80" i="18" s="1"/>
  <c r="DC80" i="18"/>
  <c r="DD80" i="18" s="1"/>
  <c r="CT80" i="18"/>
  <c r="CU80" i="18" s="1"/>
  <c r="CK80" i="18"/>
  <c r="CL80" i="18" s="1"/>
  <c r="CB80" i="18"/>
  <c r="CC80" i="18" s="1"/>
  <c r="BS80" i="18"/>
  <c r="BT80" i="18" s="1"/>
  <c r="BJ80" i="18"/>
  <c r="BK80" i="18" s="1"/>
  <c r="BA80" i="18"/>
  <c r="BB80" i="18" s="1"/>
  <c r="AR80" i="18"/>
  <c r="AS80" i="18" s="1"/>
  <c r="AI80" i="18"/>
  <c r="AJ80" i="18" s="1"/>
  <c r="Z80" i="18"/>
  <c r="AA80" i="18" s="1"/>
  <c r="Q80" i="18"/>
  <c r="DR79" i="18"/>
  <c r="DL79" i="18"/>
  <c r="DM79" i="18" s="1"/>
  <c r="DC79" i="18"/>
  <c r="DD79" i="18" s="1"/>
  <c r="CT79" i="18"/>
  <c r="CU79" i="18" s="1"/>
  <c r="CK79" i="18"/>
  <c r="CL79" i="18" s="1"/>
  <c r="CB79" i="18"/>
  <c r="CC79" i="18" s="1"/>
  <c r="BS79" i="18"/>
  <c r="BT79" i="18" s="1"/>
  <c r="BJ79" i="18"/>
  <c r="BK79" i="18" s="1"/>
  <c r="BA79" i="18"/>
  <c r="BB79" i="18" s="1"/>
  <c r="AR79" i="18"/>
  <c r="AS79" i="18" s="1"/>
  <c r="AI79" i="18"/>
  <c r="AJ79" i="18" s="1"/>
  <c r="Z79" i="18"/>
  <c r="AA79" i="18" s="1"/>
  <c r="Q79" i="18"/>
  <c r="R79" i="18" s="1"/>
  <c r="DR78" i="18"/>
  <c r="DR93" i="18" s="1"/>
  <c r="DL78" i="18"/>
  <c r="DC78" i="18"/>
  <c r="DD78" i="18" s="1"/>
  <c r="CT78" i="18"/>
  <c r="CU78" i="18" s="1"/>
  <c r="CK78" i="18"/>
  <c r="CL78" i="18" s="1"/>
  <c r="CB78" i="18"/>
  <c r="CC78" i="18" s="1"/>
  <c r="BS78" i="18"/>
  <c r="BT78" i="18" s="1"/>
  <c r="BJ78" i="18"/>
  <c r="BK78" i="18" s="1"/>
  <c r="BA78" i="18"/>
  <c r="BB78" i="18" s="1"/>
  <c r="AR78" i="18"/>
  <c r="AS78" i="18" s="1"/>
  <c r="AI78" i="18"/>
  <c r="AJ78" i="18" s="1"/>
  <c r="Z78" i="18"/>
  <c r="AA78" i="18" s="1"/>
  <c r="Q78" i="18"/>
  <c r="DL76" i="17"/>
  <c r="DG76" i="17"/>
  <c r="DC76" i="17"/>
  <c r="CX76" i="17"/>
  <c r="CT76" i="17"/>
  <c r="CO76" i="17"/>
  <c r="CK76" i="17"/>
  <c r="CF76" i="17"/>
  <c r="CB76" i="17"/>
  <c r="BW76" i="17"/>
  <c r="BS76" i="17"/>
  <c r="BN76" i="17"/>
  <c r="BT76" i="17" s="1"/>
  <c r="BJ76" i="17"/>
  <c r="BA76" i="17"/>
  <c r="AV76" i="17"/>
  <c r="AR76" i="17"/>
  <c r="AM76" i="17"/>
  <c r="AI76" i="17"/>
  <c r="AD76" i="17"/>
  <c r="AJ76" i="17" s="1"/>
  <c r="Z76" i="17"/>
  <c r="U76" i="17"/>
  <c r="Q76" i="17"/>
  <c r="L76" i="17"/>
  <c r="P75" i="17"/>
  <c r="P77" i="17" s="1"/>
  <c r="O75" i="17"/>
  <c r="O77" i="17" s="1"/>
  <c r="N75" i="17"/>
  <c r="N77" i="17" s="1"/>
  <c r="M75" i="17"/>
  <c r="M77" i="17" s="1"/>
  <c r="K75" i="17"/>
  <c r="K77" i="17" s="1"/>
  <c r="J75" i="17"/>
  <c r="DT72" i="17"/>
  <c r="DS72" i="17"/>
  <c r="DQ72" i="17"/>
  <c r="DO72" i="17"/>
  <c r="DN72" i="17"/>
  <c r="DL72" i="17"/>
  <c r="DG72" i="17"/>
  <c r="DC72" i="17"/>
  <c r="CX72" i="17"/>
  <c r="CT72" i="17"/>
  <c r="CO72" i="17"/>
  <c r="CK72" i="17"/>
  <c r="CF72" i="17"/>
  <c r="CB72" i="17"/>
  <c r="BW72" i="17"/>
  <c r="BS72" i="17"/>
  <c r="BN72" i="17"/>
  <c r="BJ72" i="17"/>
  <c r="BE72" i="17"/>
  <c r="BA72" i="17"/>
  <c r="AV72" i="17"/>
  <c r="AR72" i="17"/>
  <c r="AM72" i="17"/>
  <c r="AI72" i="17"/>
  <c r="AD72" i="17"/>
  <c r="Z72" i="17"/>
  <c r="U72" i="17"/>
  <c r="Q72" i="17"/>
  <c r="L72" i="17"/>
  <c r="DK73" i="17"/>
  <c r="DI73" i="17"/>
  <c r="DB73" i="17"/>
  <c r="DA73" i="17"/>
  <c r="CZ73" i="17"/>
  <c r="CY73" i="17"/>
  <c r="CW73" i="17"/>
  <c r="CV73" i="17"/>
  <c r="CS73" i="17"/>
  <c r="CR73" i="17"/>
  <c r="CQ73" i="17"/>
  <c r="CP73" i="17"/>
  <c r="CN73" i="17"/>
  <c r="CM73" i="17"/>
  <c r="CJ73" i="17"/>
  <c r="CI73" i="17"/>
  <c r="CH73" i="17"/>
  <c r="CG73" i="17"/>
  <c r="CE73" i="17"/>
  <c r="CD73" i="17"/>
  <c r="CA73" i="17"/>
  <c r="BZ73" i="17"/>
  <c r="BY73" i="17"/>
  <c r="BX73" i="17"/>
  <c r="BV73" i="17"/>
  <c r="BU73" i="17"/>
  <c r="BR73" i="17"/>
  <c r="BQ73" i="17"/>
  <c r="BP73" i="17"/>
  <c r="BO73" i="17"/>
  <c r="BM73" i="17"/>
  <c r="BL73" i="17"/>
  <c r="BI73" i="17"/>
  <c r="BH73" i="17"/>
  <c r="BG73" i="17"/>
  <c r="BD73" i="17"/>
  <c r="BC73" i="17"/>
  <c r="AZ73" i="17"/>
  <c r="AY73" i="17"/>
  <c r="AX73" i="17"/>
  <c r="AW73" i="17"/>
  <c r="AU73" i="17"/>
  <c r="AT73" i="17"/>
  <c r="AQ73" i="17"/>
  <c r="AP73" i="17"/>
  <c r="AO73" i="17"/>
  <c r="AN73" i="17"/>
  <c r="AL73" i="17"/>
  <c r="AK73" i="17"/>
  <c r="AH73" i="17"/>
  <c r="AG73" i="17"/>
  <c r="AF73" i="17"/>
  <c r="AE73" i="17"/>
  <c r="AC73" i="17"/>
  <c r="Y73" i="17"/>
  <c r="X73" i="17"/>
  <c r="W73" i="17"/>
  <c r="V73" i="17"/>
  <c r="T73" i="17"/>
  <c r="S73" i="17"/>
  <c r="P73" i="17"/>
  <c r="O73" i="17"/>
  <c r="N73" i="17"/>
  <c r="M73" i="17"/>
  <c r="K73" i="17"/>
  <c r="DT69" i="17"/>
  <c r="DR69" i="17"/>
  <c r="DO69" i="17"/>
  <c r="DS69" i="17"/>
  <c r="DQ69" i="17"/>
  <c r="DN69" i="17"/>
  <c r="DC69" i="17"/>
  <c r="CX69" i="17"/>
  <c r="CT69" i="17"/>
  <c r="CO69" i="17"/>
  <c r="CK69" i="17"/>
  <c r="CF69" i="17"/>
  <c r="CB69" i="17"/>
  <c r="BW69" i="17"/>
  <c r="BS69" i="17"/>
  <c r="BN69" i="17"/>
  <c r="BJ69" i="17"/>
  <c r="BE69" i="17"/>
  <c r="BA69" i="17"/>
  <c r="AV69" i="17"/>
  <c r="AR69" i="17"/>
  <c r="AM69" i="17"/>
  <c r="AI69" i="17"/>
  <c r="AJ69" i="17" s="1"/>
  <c r="Z69" i="17"/>
  <c r="U69" i="17"/>
  <c r="Q69" i="17"/>
  <c r="L69" i="17"/>
  <c r="DT68" i="17"/>
  <c r="DL68" i="17"/>
  <c r="DM68" i="17" s="1"/>
  <c r="DC68" i="17"/>
  <c r="DD68" i="17" s="1"/>
  <c r="CT68" i="17"/>
  <c r="CU68" i="17" s="1"/>
  <c r="CK68" i="17"/>
  <c r="CL68" i="17" s="1"/>
  <c r="CC68" i="17"/>
  <c r="CB68" i="17"/>
  <c r="BS68" i="17"/>
  <c r="BT68" i="17" s="1"/>
  <c r="BJ68" i="17"/>
  <c r="BK68" i="17" s="1"/>
  <c r="BA68" i="17"/>
  <c r="BB68" i="17" s="1"/>
  <c r="AR68" i="17"/>
  <c r="AS68" i="17" s="1"/>
  <c r="AI68" i="17"/>
  <c r="AJ68" i="17" s="1"/>
  <c r="Z68" i="17"/>
  <c r="AA68" i="17" s="1"/>
  <c r="Q68" i="17"/>
  <c r="DT67" i="17"/>
  <c r="DL67" i="17"/>
  <c r="DM67" i="17" s="1"/>
  <c r="DC67" i="17"/>
  <c r="DD67" i="17" s="1"/>
  <c r="CT67" i="17"/>
  <c r="CU67" i="17" s="1"/>
  <c r="CK67" i="17"/>
  <c r="CL67" i="17" s="1"/>
  <c r="CB67" i="17"/>
  <c r="CC67" i="17" s="1"/>
  <c r="BS67" i="17"/>
  <c r="BT67" i="17" s="1"/>
  <c r="BJ67" i="17"/>
  <c r="BK67" i="17" s="1"/>
  <c r="BA67" i="17"/>
  <c r="BB67" i="17" s="1"/>
  <c r="AR67" i="17"/>
  <c r="AS67" i="17" s="1"/>
  <c r="AI67" i="17"/>
  <c r="AJ67" i="17" s="1"/>
  <c r="Z67" i="17"/>
  <c r="AA67" i="17" s="1"/>
  <c r="Q67" i="17"/>
  <c r="DG66" i="17"/>
  <c r="DM66" i="17" s="1"/>
  <c r="CX66" i="17"/>
  <c r="DD66" i="17" s="1"/>
  <c r="CO66" i="17"/>
  <c r="CU66" i="17" s="1"/>
  <c r="CF66" i="17"/>
  <c r="CL66" i="17" s="1"/>
  <c r="BW66" i="17"/>
  <c r="CC66" i="17" s="1"/>
  <c r="BN66" i="17"/>
  <c r="BT66" i="17" s="1"/>
  <c r="BE66" i="17"/>
  <c r="BK66" i="17" s="1"/>
  <c r="AV66" i="17"/>
  <c r="BB66" i="17" s="1"/>
  <c r="AM66" i="17"/>
  <c r="AS66" i="17" s="1"/>
  <c r="U66" i="17"/>
  <c r="AA66" i="17" s="1"/>
  <c r="L66" i="17"/>
  <c r="R66" i="17" s="1"/>
  <c r="DN65" i="17"/>
  <c r="DG65" i="17"/>
  <c r="DM65" i="17" s="1"/>
  <c r="CX65" i="17"/>
  <c r="DD65" i="17" s="1"/>
  <c r="CO65" i="17"/>
  <c r="CU65" i="17" s="1"/>
  <c r="CF65" i="17"/>
  <c r="CL65" i="17" s="1"/>
  <c r="BW65" i="17"/>
  <c r="CC65" i="17" s="1"/>
  <c r="BN65" i="17"/>
  <c r="BT65" i="17" s="1"/>
  <c r="BE65" i="17"/>
  <c r="BK65" i="17" s="1"/>
  <c r="AV65" i="17"/>
  <c r="BB65" i="17" s="1"/>
  <c r="AM65" i="17"/>
  <c r="AS65" i="17" s="1"/>
  <c r="AD65" i="17"/>
  <c r="AJ65" i="17" s="1"/>
  <c r="U65" i="17"/>
  <c r="L65" i="17"/>
  <c r="R65" i="17" s="1"/>
  <c r="DN63" i="17"/>
  <c r="DG63" i="17"/>
  <c r="DM63" i="17" s="1"/>
  <c r="CX63" i="17"/>
  <c r="DD63" i="17" s="1"/>
  <c r="CO63" i="17"/>
  <c r="CU63" i="17" s="1"/>
  <c r="CF63" i="17"/>
  <c r="CL63" i="17" s="1"/>
  <c r="BW63" i="17"/>
  <c r="CC63" i="17" s="1"/>
  <c r="BN63" i="17"/>
  <c r="BT63" i="17" s="1"/>
  <c r="BE63" i="17"/>
  <c r="BK63" i="17" s="1"/>
  <c r="AV63" i="17"/>
  <c r="BB63" i="17" s="1"/>
  <c r="AM63" i="17"/>
  <c r="AS63" i="17" s="1"/>
  <c r="AD63" i="17"/>
  <c r="U63" i="17"/>
  <c r="AA63" i="17" s="1"/>
  <c r="L63" i="17"/>
  <c r="DS62" i="17"/>
  <c r="DN62" i="17"/>
  <c r="DG62" i="17"/>
  <c r="DM62" i="17" s="1"/>
  <c r="DC62" i="17"/>
  <c r="CX62" i="17"/>
  <c r="CT62" i="17"/>
  <c r="CO62" i="17"/>
  <c r="CK62" i="17"/>
  <c r="CF62" i="17"/>
  <c r="CL62" i="17" s="1"/>
  <c r="CB62" i="17"/>
  <c r="BW62" i="17"/>
  <c r="BS62" i="17"/>
  <c r="BN62" i="17"/>
  <c r="BT62" i="17" s="1"/>
  <c r="BJ62" i="17"/>
  <c r="BE62" i="17"/>
  <c r="BA62" i="17"/>
  <c r="AV62" i="17"/>
  <c r="BB62" i="17" s="1"/>
  <c r="AR62" i="17"/>
  <c r="AM62" i="17"/>
  <c r="AI62" i="17"/>
  <c r="AD62" i="17"/>
  <c r="Z62" i="17"/>
  <c r="U62" i="17"/>
  <c r="Q62" i="17"/>
  <c r="L62" i="17"/>
  <c r="R62" i="17" s="1"/>
  <c r="DS61" i="17"/>
  <c r="DE73" i="17"/>
  <c r="DC61" i="17"/>
  <c r="CX61" i="17"/>
  <c r="CT61" i="17"/>
  <c r="CO61" i="17"/>
  <c r="CK61" i="17"/>
  <c r="CF61" i="17"/>
  <c r="CF71" i="17" s="1"/>
  <c r="CB61" i="17"/>
  <c r="BW61" i="17"/>
  <c r="BS61" i="17"/>
  <c r="BN61" i="17"/>
  <c r="BJ61" i="17"/>
  <c r="BK61" i="17" s="1"/>
  <c r="BE61" i="17"/>
  <c r="BA61" i="17"/>
  <c r="AV61" i="17"/>
  <c r="AR61" i="17"/>
  <c r="AM61" i="17"/>
  <c r="AI61" i="17"/>
  <c r="AD61" i="17"/>
  <c r="Z61" i="17"/>
  <c r="AA61" i="17" s="1"/>
  <c r="U61" i="17"/>
  <c r="Q61" i="17"/>
  <c r="L61" i="17"/>
  <c r="DQ60" i="17"/>
  <c r="DH73" i="17"/>
  <c r="DC60" i="17"/>
  <c r="DD60" i="17" s="1"/>
  <c r="CT60" i="17"/>
  <c r="CU60" i="17" s="1"/>
  <c r="CL60" i="17"/>
  <c r="CK60" i="17"/>
  <c r="CB60" i="17"/>
  <c r="CC60" i="17" s="1"/>
  <c r="BS60" i="17"/>
  <c r="BT60" i="17" s="1"/>
  <c r="BJ60" i="17"/>
  <c r="BK60" i="17" s="1"/>
  <c r="BA60" i="17"/>
  <c r="BB60" i="17" s="1"/>
  <c r="AR60" i="17"/>
  <c r="AS60" i="17" s="1"/>
  <c r="AI60" i="17"/>
  <c r="AJ60" i="17" s="1"/>
  <c r="Z60" i="17"/>
  <c r="AA60" i="17" s="1"/>
  <c r="Q60" i="17"/>
  <c r="DV59" i="17"/>
  <c r="DV58" i="17"/>
  <c r="DR57" i="17"/>
  <c r="DL57" i="17"/>
  <c r="DM57" i="17" s="1"/>
  <c r="DC57" i="17"/>
  <c r="DD57" i="17" s="1"/>
  <c r="CT57" i="17"/>
  <c r="CU57" i="17" s="1"/>
  <c r="CK57" i="17"/>
  <c r="CL57" i="17" s="1"/>
  <c r="CB57" i="17"/>
  <c r="CC57" i="17" s="1"/>
  <c r="BS57" i="17"/>
  <c r="BT57" i="17" s="1"/>
  <c r="BJ57" i="17"/>
  <c r="BK57" i="17" s="1"/>
  <c r="BA57" i="17"/>
  <c r="BB57" i="17" s="1"/>
  <c r="AR57" i="17"/>
  <c r="AS57" i="17" s="1"/>
  <c r="AI57" i="17"/>
  <c r="AJ57" i="17" s="1"/>
  <c r="Z57" i="17"/>
  <c r="Q57" i="17"/>
  <c r="R57" i="17" s="1"/>
  <c r="DR56" i="17"/>
  <c r="DL56" i="17"/>
  <c r="DM56" i="17" s="1"/>
  <c r="DC56" i="17"/>
  <c r="DD56" i="17" s="1"/>
  <c r="CT56" i="17"/>
  <c r="CU56" i="17" s="1"/>
  <c r="CK56" i="17"/>
  <c r="CL56" i="17" s="1"/>
  <c r="CB56" i="17"/>
  <c r="CC56" i="17" s="1"/>
  <c r="BS56" i="17"/>
  <c r="BT56" i="17" s="1"/>
  <c r="BJ56" i="17"/>
  <c r="BK56" i="17" s="1"/>
  <c r="BA56" i="17"/>
  <c r="BB56" i="17" s="1"/>
  <c r="AR56" i="17"/>
  <c r="AS56" i="17" s="1"/>
  <c r="AI56" i="17"/>
  <c r="AJ56" i="17" s="1"/>
  <c r="Z56" i="17"/>
  <c r="AA56" i="17" s="1"/>
  <c r="Q56" i="17"/>
  <c r="DR55" i="17"/>
  <c r="DL55" i="17"/>
  <c r="DC55" i="17"/>
  <c r="CT55" i="17"/>
  <c r="CK55" i="17"/>
  <c r="CB55" i="17"/>
  <c r="BS55" i="17"/>
  <c r="BJ55" i="17"/>
  <c r="BA55" i="17"/>
  <c r="AR55" i="17"/>
  <c r="AI55" i="17"/>
  <c r="Z55" i="17"/>
  <c r="AA55" i="17" s="1"/>
  <c r="Q55" i="17"/>
  <c r="DL67" i="16"/>
  <c r="DG67" i="16"/>
  <c r="DC67" i="16"/>
  <c r="CX67" i="16"/>
  <c r="CT67" i="16"/>
  <c r="CO67" i="16"/>
  <c r="CK67" i="16"/>
  <c r="CF67" i="16"/>
  <c r="CB67" i="16"/>
  <c r="BW67" i="16"/>
  <c r="BS67" i="16"/>
  <c r="BN67" i="16"/>
  <c r="BJ67" i="16"/>
  <c r="BE67" i="16"/>
  <c r="BA67" i="16"/>
  <c r="AV67" i="16"/>
  <c r="AR67" i="16"/>
  <c r="AM67" i="16"/>
  <c r="AI67" i="16"/>
  <c r="AD67" i="16"/>
  <c r="AJ67" i="16" s="1"/>
  <c r="Z67" i="16"/>
  <c r="U67" i="16"/>
  <c r="Q67" i="16"/>
  <c r="L67" i="16"/>
  <c r="R67" i="16" s="1"/>
  <c r="P66" i="16"/>
  <c r="O66" i="16"/>
  <c r="O68" i="16" s="1"/>
  <c r="N66" i="16"/>
  <c r="N68" i="16" s="1"/>
  <c r="M66" i="16"/>
  <c r="M68" i="16" s="1"/>
  <c r="K66" i="16"/>
  <c r="K68" i="16" s="1"/>
  <c r="J66" i="16"/>
  <c r="J68" i="16" s="1"/>
  <c r="DT63" i="16"/>
  <c r="DS63" i="16"/>
  <c r="DR63" i="16"/>
  <c r="DQ63" i="16"/>
  <c r="DO63" i="16"/>
  <c r="DN63" i="16"/>
  <c r="DL63" i="16"/>
  <c r="DG63" i="16"/>
  <c r="DC63" i="16"/>
  <c r="CX63" i="16"/>
  <c r="DD63" i="16" s="1"/>
  <c r="CT63" i="16"/>
  <c r="CO63" i="16"/>
  <c r="CK63" i="16"/>
  <c r="CF63" i="16"/>
  <c r="CL63" i="16" s="1"/>
  <c r="CB63" i="16"/>
  <c r="BW63" i="16"/>
  <c r="BS63" i="16"/>
  <c r="BN63" i="16"/>
  <c r="BT63" i="16" s="1"/>
  <c r="BJ63" i="16"/>
  <c r="BE63" i="16"/>
  <c r="BA63" i="16"/>
  <c r="AV63" i="16"/>
  <c r="BB63" i="16" s="1"/>
  <c r="AR63" i="16"/>
  <c r="AM63" i="16"/>
  <c r="AI63" i="16"/>
  <c r="AD63" i="16"/>
  <c r="AJ63" i="16" s="1"/>
  <c r="Z63" i="16"/>
  <c r="U63" i="16"/>
  <c r="Q63" i="16"/>
  <c r="Q66" i="16" s="1"/>
  <c r="L63" i="16"/>
  <c r="DK64" i="16"/>
  <c r="DI64" i="16"/>
  <c r="DF64" i="16"/>
  <c r="DB64" i="16"/>
  <c r="DA64" i="16"/>
  <c r="CZ64" i="16"/>
  <c r="CY64" i="16"/>
  <c r="CW64" i="16"/>
  <c r="CS64" i="16"/>
  <c r="CR64" i="16"/>
  <c r="CQ64" i="16"/>
  <c r="CP64" i="16"/>
  <c r="CM64" i="16"/>
  <c r="CJ64" i="16"/>
  <c r="CI64" i="16"/>
  <c r="CH64" i="16"/>
  <c r="CG64" i="16"/>
  <c r="CE64" i="16"/>
  <c r="CD64" i="16"/>
  <c r="CA64" i="16"/>
  <c r="BZ64" i="16"/>
  <c r="BY64" i="16"/>
  <c r="BX64" i="16"/>
  <c r="BU64" i="16"/>
  <c r="BR64" i="16"/>
  <c r="BQ64" i="16"/>
  <c r="BP64" i="16"/>
  <c r="BO64" i="16"/>
  <c r="BM64" i="16"/>
  <c r="BI64" i="16"/>
  <c r="BH64" i="16"/>
  <c r="BG64" i="16"/>
  <c r="BC64" i="16"/>
  <c r="AZ64" i="16"/>
  <c r="AY64" i="16"/>
  <c r="AX64" i="16"/>
  <c r="AW64" i="16"/>
  <c r="AU64" i="16"/>
  <c r="AT64" i="16"/>
  <c r="AQ64" i="16"/>
  <c r="AP64" i="16"/>
  <c r="AO64" i="16"/>
  <c r="AL64" i="16"/>
  <c r="AK64" i="16"/>
  <c r="AH64" i="16"/>
  <c r="AG64" i="16"/>
  <c r="AF64" i="16"/>
  <c r="AE64" i="16"/>
  <c r="AC64" i="16"/>
  <c r="Y64" i="16"/>
  <c r="X64" i="16"/>
  <c r="W64" i="16"/>
  <c r="V64" i="16"/>
  <c r="S64" i="16"/>
  <c r="P64" i="16"/>
  <c r="O64" i="16"/>
  <c r="M64" i="16"/>
  <c r="K64" i="16"/>
  <c r="DT60" i="16"/>
  <c r="DR60" i="16"/>
  <c r="DO60" i="16"/>
  <c r="DQ60" i="16"/>
  <c r="DN60" i="16"/>
  <c r="DC60" i="16"/>
  <c r="CX60" i="16"/>
  <c r="CT60" i="16"/>
  <c r="CO60" i="16"/>
  <c r="CK60" i="16"/>
  <c r="CF60" i="16"/>
  <c r="CB60" i="16"/>
  <c r="BW60" i="16"/>
  <c r="BS60" i="16"/>
  <c r="BN60" i="16"/>
  <c r="BJ60" i="16"/>
  <c r="BE60" i="16"/>
  <c r="BA60" i="16"/>
  <c r="AV60" i="16"/>
  <c r="AR60" i="16"/>
  <c r="AM60" i="16"/>
  <c r="AI60" i="16"/>
  <c r="AJ60" i="16" s="1"/>
  <c r="Z60" i="16"/>
  <c r="U60" i="16"/>
  <c r="Q60" i="16"/>
  <c r="L60" i="16"/>
  <c r="DT59" i="16"/>
  <c r="DL59" i="16"/>
  <c r="DM59" i="16" s="1"/>
  <c r="DC59" i="16"/>
  <c r="DD59" i="16" s="1"/>
  <c r="CT59" i="16"/>
  <c r="CK59" i="16"/>
  <c r="CL59" i="16" s="1"/>
  <c r="CB59" i="16"/>
  <c r="CC59" i="16" s="1"/>
  <c r="BS59" i="16"/>
  <c r="BT59" i="16" s="1"/>
  <c r="BJ59" i="16"/>
  <c r="BK59" i="16" s="1"/>
  <c r="BA59" i="16"/>
  <c r="BB59" i="16" s="1"/>
  <c r="AR59" i="16"/>
  <c r="AS59" i="16" s="1"/>
  <c r="AI59" i="16"/>
  <c r="AJ59" i="16" s="1"/>
  <c r="Z59" i="16"/>
  <c r="AA59" i="16" s="1"/>
  <c r="Q59" i="16"/>
  <c r="DT58" i="16"/>
  <c r="DL58" i="16"/>
  <c r="DM58" i="16" s="1"/>
  <c r="DC58" i="16"/>
  <c r="DD58" i="16" s="1"/>
  <c r="CT58" i="16"/>
  <c r="CU58" i="16" s="1"/>
  <c r="CK58" i="16"/>
  <c r="CL58" i="16" s="1"/>
  <c r="CB58" i="16"/>
  <c r="CC58" i="16" s="1"/>
  <c r="BS58" i="16"/>
  <c r="BT58" i="16" s="1"/>
  <c r="BJ58" i="16"/>
  <c r="BK58" i="16" s="1"/>
  <c r="BA58" i="16"/>
  <c r="BB58" i="16" s="1"/>
  <c r="AR58" i="16"/>
  <c r="AS58" i="16" s="1"/>
  <c r="AI58" i="16"/>
  <c r="AJ58" i="16" s="1"/>
  <c r="Z58" i="16"/>
  <c r="AA58" i="16" s="1"/>
  <c r="Q58" i="16"/>
  <c r="DG57" i="16"/>
  <c r="DM57" i="16" s="1"/>
  <c r="CX57" i="16"/>
  <c r="DD57" i="16" s="1"/>
  <c r="CO57" i="16"/>
  <c r="CU57" i="16" s="1"/>
  <c r="CF57" i="16"/>
  <c r="CL57" i="16" s="1"/>
  <c r="BW57" i="16"/>
  <c r="CC57" i="16" s="1"/>
  <c r="BN57" i="16"/>
  <c r="BT57" i="16" s="1"/>
  <c r="BE57" i="16"/>
  <c r="BK57" i="16" s="1"/>
  <c r="AV57" i="16"/>
  <c r="BB57" i="16" s="1"/>
  <c r="AM57" i="16"/>
  <c r="AS57" i="16" s="1"/>
  <c r="AB64" i="16"/>
  <c r="U57" i="16"/>
  <c r="L57" i="16"/>
  <c r="DN56" i="16"/>
  <c r="DG56" i="16"/>
  <c r="DM56" i="16" s="1"/>
  <c r="CX56" i="16"/>
  <c r="DD56" i="16" s="1"/>
  <c r="CO56" i="16"/>
  <c r="CU56" i="16" s="1"/>
  <c r="CF56" i="16"/>
  <c r="CL56" i="16" s="1"/>
  <c r="BW56" i="16"/>
  <c r="CC56" i="16" s="1"/>
  <c r="BN56" i="16"/>
  <c r="BT56" i="16" s="1"/>
  <c r="BE56" i="16"/>
  <c r="BK56" i="16" s="1"/>
  <c r="AV56" i="16"/>
  <c r="BB56" i="16" s="1"/>
  <c r="AM56" i="16"/>
  <c r="AS56" i="16" s="1"/>
  <c r="AD56" i="16"/>
  <c r="U56" i="16"/>
  <c r="L56" i="16"/>
  <c r="R56" i="16" s="1"/>
  <c r="DN55" i="16"/>
  <c r="DG55" i="16"/>
  <c r="DM55" i="16" s="1"/>
  <c r="CX55" i="16"/>
  <c r="CO55" i="16"/>
  <c r="CF55" i="16"/>
  <c r="CL55" i="16" s="1"/>
  <c r="BW55" i="16"/>
  <c r="CC55" i="16" s="1"/>
  <c r="BN55" i="16"/>
  <c r="BT55" i="16" s="1"/>
  <c r="BE55" i="16"/>
  <c r="BK55" i="16" s="1"/>
  <c r="AV55" i="16"/>
  <c r="BB55" i="16" s="1"/>
  <c r="AM55" i="16"/>
  <c r="AS55" i="16" s="1"/>
  <c r="AD55" i="16"/>
  <c r="AJ55" i="16" s="1"/>
  <c r="U55" i="16"/>
  <c r="AA55" i="16" s="1"/>
  <c r="L55" i="16"/>
  <c r="DS54" i="16"/>
  <c r="DN54" i="16"/>
  <c r="DL54" i="16"/>
  <c r="DG54" i="16"/>
  <c r="DC54" i="16"/>
  <c r="CX54" i="16"/>
  <c r="DD54" i="16" s="1"/>
  <c r="CT54" i="16"/>
  <c r="CO54" i="16"/>
  <c r="CK54" i="16"/>
  <c r="CF54" i="16"/>
  <c r="CB54" i="16"/>
  <c r="BW54" i="16"/>
  <c r="BS54" i="16"/>
  <c r="BN54" i="16"/>
  <c r="BJ54" i="16"/>
  <c r="BE54" i="16"/>
  <c r="BA54" i="16"/>
  <c r="AV54" i="16"/>
  <c r="BB54" i="16" s="1"/>
  <c r="AR54" i="16"/>
  <c r="AM54" i="16"/>
  <c r="AI54" i="16"/>
  <c r="AD54" i="16"/>
  <c r="Z54" i="16"/>
  <c r="U54" i="16"/>
  <c r="Q54" i="16"/>
  <c r="L54" i="16"/>
  <c r="DS53" i="16"/>
  <c r="DC53" i="16"/>
  <c r="CX53" i="16"/>
  <c r="CT53" i="16"/>
  <c r="CO53" i="16"/>
  <c r="CK53" i="16"/>
  <c r="CF53" i="16"/>
  <c r="CB53" i="16"/>
  <c r="BW53" i="16"/>
  <c r="BS53" i="16"/>
  <c r="BN53" i="16"/>
  <c r="BJ53" i="16"/>
  <c r="BK53" i="16" s="1"/>
  <c r="BE53" i="16"/>
  <c r="BA53" i="16"/>
  <c r="AV53" i="16"/>
  <c r="AR53" i="16"/>
  <c r="AM53" i="16"/>
  <c r="AI53" i="16"/>
  <c r="AD53" i="16"/>
  <c r="Z53" i="16"/>
  <c r="U53" i="16"/>
  <c r="Q53" i="16"/>
  <c r="L53" i="16"/>
  <c r="DL52" i="16"/>
  <c r="DM52" i="16" s="1"/>
  <c r="DC52" i="16"/>
  <c r="DD52" i="16" s="1"/>
  <c r="CT52" i="16"/>
  <c r="CU52" i="16" s="1"/>
  <c r="CK52" i="16"/>
  <c r="CL52" i="16" s="1"/>
  <c r="CB52" i="16"/>
  <c r="CC52" i="16" s="1"/>
  <c r="BS52" i="16"/>
  <c r="BT52" i="16" s="1"/>
  <c r="BJ52" i="16"/>
  <c r="BK52" i="16" s="1"/>
  <c r="BA52" i="16"/>
  <c r="BB52" i="16" s="1"/>
  <c r="AR52" i="16"/>
  <c r="AS52" i="16" s="1"/>
  <c r="AI52" i="16"/>
  <c r="AJ52" i="16" s="1"/>
  <c r="Z52" i="16"/>
  <c r="AA52" i="16" s="1"/>
  <c r="Q52" i="16"/>
  <c r="R52" i="16" s="1"/>
  <c r="DV51" i="16"/>
  <c r="DR49" i="16"/>
  <c r="DL49" i="16"/>
  <c r="DM49" i="16" s="1"/>
  <c r="DC49" i="16"/>
  <c r="DD49" i="16" s="1"/>
  <c r="CT49" i="16"/>
  <c r="CU49" i="16" s="1"/>
  <c r="CK49" i="16"/>
  <c r="CL49" i="16" s="1"/>
  <c r="CB49" i="16"/>
  <c r="CC49" i="16" s="1"/>
  <c r="BS49" i="16"/>
  <c r="BT49" i="16" s="1"/>
  <c r="BJ49" i="16"/>
  <c r="BK49" i="16" s="1"/>
  <c r="BA49" i="16"/>
  <c r="BB49" i="16" s="1"/>
  <c r="AR49" i="16"/>
  <c r="AS49" i="16" s="1"/>
  <c r="AI49" i="16"/>
  <c r="AJ49" i="16" s="1"/>
  <c r="Z49" i="16"/>
  <c r="Q49" i="16"/>
  <c r="R49" i="16" s="1"/>
  <c r="DR48" i="16"/>
  <c r="DL48" i="16"/>
  <c r="DC48" i="16"/>
  <c r="DD48" i="16" s="1"/>
  <c r="CT48" i="16"/>
  <c r="CU48" i="16" s="1"/>
  <c r="CK48" i="16"/>
  <c r="CL48" i="16" s="1"/>
  <c r="CB48" i="16"/>
  <c r="CC48" i="16" s="1"/>
  <c r="BS48" i="16"/>
  <c r="BT48" i="16" s="1"/>
  <c r="BJ48" i="16"/>
  <c r="BK48" i="16" s="1"/>
  <c r="BA48" i="16"/>
  <c r="BB48" i="16" s="1"/>
  <c r="AR48" i="16"/>
  <c r="AS48" i="16" s="1"/>
  <c r="AI48" i="16"/>
  <c r="AJ48" i="16" s="1"/>
  <c r="Z48" i="16"/>
  <c r="AA48" i="16" s="1"/>
  <c r="Q48" i="16"/>
  <c r="DR47" i="16"/>
  <c r="DL47" i="16"/>
  <c r="DM47" i="16" s="1"/>
  <c r="DC47" i="16"/>
  <c r="CT47" i="16"/>
  <c r="CU47" i="16" s="1"/>
  <c r="CK47" i="16"/>
  <c r="CB47" i="16"/>
  <c r="BS47" i="16"/>
  <c r="BJ47" i="16"/>
  <c r="BA47" i="16"/>
  <c r="AR47" i="16"/>
  <c r="AI47" i="16"/>
  <c r="Z47" i="16"/>
  <c r="Q47" i="16"/>
  <c r="Q62" i="16" s="1"/>
  <c r="L80" i="15"/>
  <c r="R80" i="15" s="1"/>
  <c r="DL80" i="15"/>
  <c r="DM80" i="15" s="1"/>
  <c r="DG80" i="15"/>
  <c r="DC80" i="15"/>
  <c r="CX80" i="15"/>
  <c r="CT80" i="15"/>
  <c r="CU80" i="15" s="1"/>
  <c r="CO80" i="15"/>
  <c r="CK80" i="15"/>
  <c r="CF80" i="15"/>
  <c r="CB80" i="15"/>
  <c r="BW80" i="15"/>
  <c r="BS80" i="15"/>
  <c r="BN80" i="15"/>
  <c r="BT80" i="15" s="1"/>
  <c r="BJ80" i="15"/>
  <c r="BE80" i="15"/>
  <c r="BA80" i="15"/>
  <c r="AV80" i="15"/>
  <c r="BB80" i="15" s="1"/>
  <c r="AR80" i="15"/>
  <c r="AM80" i="15"/>
  <c r="AI80" i="15"/>
  <c r="AD80" i="15"/>
  <c r="AJ80" i="15" s="1"/>
  <c r="Z80" i="15"/>
  <c r="U80" i="15"/>
  <c r="Q80" i="15"/>
  <c r="P79" i="15"/>
  <c r="P81" i="15" s="1"/>
  <c r="O79" i="15"/>
  <c r="O81" i="15" s="1"/>
  <c r="N79" i="15"/>
  <c r="M79" i="15"/>
  <c r="M81" i="15" s="1"/>
  <c r="K79" i="15"/>
  <c r="K81" i="15" s="1"/>
  <c r="J79" i="15"/>
  <c r="DT76" i="15"/>
  <c r="DS76" i="15"/>
  <c r="DR76" i="15"/>
  <c r="DQ76" i="15"/>
  <c r="DO76" i="15"/>
  <c r="DN76" i="15"/>
  <c r="DL76" i="15"/>
  <c r="DG76" i="15"/>
  <c r="DC76" i="15"/>
  <c r="CX76" i="15"/>
  <c r="DD76" i="15" s="1"/>
  <c r="CT76" i="15"/>
  <c r="CO76" i="15"/>
  <c r="CK76" i="15"/>
  <c r="CF76" i="15"/>
  <c r="CL76" i="15" s="1"/>
  <c r="CB76" i="15"/>
  <c r="BW76" i="15"/>
  <c r="BS76" i="15"/>
  <c r="BN76" i="15"/>
  <c r="BT76" i="15" s="1"/>
  <c r="BJ76" i="15"/>
  <c r="BE76" i="15"/>
  <c r="BA76" i="15"/>
  <c r="AV76" i="15"/>
  <c r="BB76" i="15" s="1"/>
  <c r="AR76" i="15"/>
  <c r="AM76" i="15"/>
  <c r="AI76" i="15"/>
  <c r="AD76" i="15"/>
  <c r="AJ76" i="15" s="1"/>
  <c r="Z76" i="15"/>
  <c r="U76" i="15"/>
  <c r="Q76" i="15"/>
  <c r="L76" i="15"/>
  <c r="R76" i="15" s="1"/>
  <c r="DK77" i="15"/>
  <c r="DF77" i="15"/>
  <c r="DB77" i="15"/>
  <c r="DA77" i="15"/>
  <c r="CZ77" i="15"/>
  <c r="CY77" i="15"/>
  <c r="CV77" i="15"/>
  <c r="CR77" i="15"/>
  <c r="CQ77" i="15"/>
  <c r="CP77" i="15"/>
  <c r="CN77" i="15"/>
  <c r="CM77" i="15"/>
  <c r="CJ77" i="15"/>
  <c r="CI77" i="15"/>
  <c r="CH77" i="15"/>
  <c r="CG77" i="15"/>
  <c r="CE77" i="15"/>
  <c r="CD77" i="15"/>
  <c r="CA77" i="15"/>
  <c r="BZ77" i="15"/>
  <c r="BX77" i="15"/>
  <c r="BV77" i="15"/>
  <c r="BR77" i="15"/>
  <c r="BQ77" i="15"/>
  <c r="BP77" i="15"/>
  <c r="BO77" i="15"/>
  <c r="BL77" i="15"/>
  <c r="BH77" i="15"/>
  <c r="BG77" i="15"/>
  <c r="BF77" i="15"/>
  <c r="BD77" i="15"/>
  <c r="BC77" i="15"/>
  <c r="AZ77" i="15"/>
  <c r="AY77" i="15"/>
  <c r="AX77" i="15"/>
  <c r="AW77" i="15"/>
  <c r="AU77" i="15"/>
  <c r="AT77" i="15"/>
  <c r="AQ77" i="15"/>
  <c r="AP77" i="15"/>
  <c r="AO77" i="15"/>
  <c r="AN77" i="15"/>
  <c r="AK77" i="15"/>
  <c r="AH77" i="15"/>
  <c r="AG77" i="15"/>
  <c r="AF77" i="15"/>
  <c r="AE77" i="15"/>
  <c r="Y77" i="15"/>
  <c r="X77" i="15"/>
  <c r="W77" i="15"/>
  <c r="T77" i="15"/>
  <c r="S77" i="15"/>
  <c r="P77" i="15"/>
  <c r="O77" i="15"/>
  <c r="N77" i="15"/>
  <c r="M77" i="15"/>
  <c r="K77" i="15"/>
  <c r="J77" i="15"/>
  <c r="DT73" i="15"/>
  <c r="DR73" i="15"/>
  <c r="DO73" i="15"/>
  <c r="DS73" i="15"/>
  <c r="DG73" i="15"/>
  <c r="DC73" i="15"/>
  <c r="CX73" i="15"/>
  <c r="CT73" i="15"/>
  <c r="CO73" i="15"/>
  <c r="CK73" i="15"/>
  <c r="CF73" i="15"/>
  <c r="CL73" i="15" s="1"/>
  <c r="CB73" i="15"/>
  <c r="BW73" i="15"/>
  <c r="BS73" i="15"/>
  <c r="BN73" i="15"/>
  <c r="BJ73" i="15"/>
  <c r="BE73" i="15"/>
  <c r="BA73" i="15"/>
  <c r="AV73" i="15"/>
  <c r="AR73" i="15"/>
  <c r="AM73" i="15"/>
  <c r="AI73" i="15"/>
  <c r="AJ73" i="15" s="1"/>
  <c r="Z73" i="15"/>
  <c r="U73" i="15"/>
  <c r="Q73" i="15"/>
  <c r="L73" i="15"/>
  <c r="DT72" i="15"/>
  <c r="DL72" i="15"/>
  <c r="DM72" i="15" s="1"/>
  <c r="DC72" i="15"/>
  <c r="DD72" i="15" s="1"/>
  <c r="CT72" i="15"/>
  <c r="CK72" i="15"/>
  <c r="CL72" i="15" s="1"/>
  <c r="CB72" i="15"/>
  <c r="CC72" i="15" s="1"/>
  <c r="BS72" i="15"/>
  <c r="BT72" i="15" s="1"/>
  <c r="BJ72" i="15"/>
  <c r="BK72" i="15" s="1"/>
  <c r="BA72" i="15"/>
  <c r="BB72" i="15" s="1"/>
  <c r="AR72" i="15"/>
  <c r="AS72" i="15" s="1"/>
  <c r="AI72" i="15"/>
  <c r="AJ72" i="15" s="1"/>
  <c r="Z72" i="15"/>
  <c r="AA72" i="15" s="1"/>
  <c r="Q72" i="15"/>
  <c r="DT71" i="15"/>
  <c r="DL71" i="15"/>
  <c r="DM71" i="15" s="1"/>
  <c r="DC71" i="15"/>
  <c r="DD71" i="15" s="1"/>
  <c r="CT71" i="15"/>
  <c r="CU71" i="15" s="1"/>
  <c r="CK71" i="15"/>
  <c r="CL71" i="15" s="1"/>
  <c r="CB71" i="15"/>
  <c r="CC71" i="15" s="1"/>
  <c r="BS71" i="15"/>
  <c r="BT71" i="15" s="1"/>
  <c r="BJ71" i="15"/>
  <c r="BA71" i="15"/>
  <c r="BB71" i="15" s="1"/>
  <c r="AR71" i="15"/>
  <c r="AS71" i="15" s="1"/>
  <c r="AI71" i="15"/>
  <c r="Z71" i="15"/>
  <c r="AA71" i="15" s="1"/>
  <c r="Q71" i="15"/>
  <c r="DG70" i="15"/>
  <c r="DM70" i="15" s="1"/>
  <c r="CX70" i="15"/>
  <c r="DD70" i="15" s="1"/>
  <c r="CO70" i="15"/>
  <c r="CU70" i="15" s="1"/>
  <c r="CF70" i="15"/>
  <c r="BW70" i="15"/>
  <c r="CC70" i="15" s="1"/>
  <c r="BN70" i="15"/>
  <c r="BT70" i="15" s="1"/>
  <c r="BE70" i="15"/>
  <c r="AV70" i="15"/>
  <c r="BB70" i="15" s="1"/>
  <c r="AM70" i="15"/>
  <c r="AS70" i="15" s="1"/>
  <c r="U70" i="15"/>
  <c r="L70" i="15"/>
  <c r="DN69" i="15"/>
  <c r="DG69" i="15"/>
  <c r="DM69" i="15" s="1"/>
  <c r="CX69" i="15"/>
  <c r="DD69" i="15" s="1"/>
  <c r="CO69" i="15"/>
  <c r="CU69" i="15" s="1"/>
  <c r="CF69" i="15"/>
  <c r="CL69" i="15" s="1"/>
  <c r="BW69" i="15"/>
  <c r="CC69" i="15" s="1"/>
  <c r="BN69" i="15"/>
  <c r="BT69" i="15" s="1"/>
  <c r="BE69" i="15"/>
  <c r="BK69" i="15" s="1"/>
  <c r="AV69" i="15"/>
  <c r="BB69" i="15" s="1"/>
  <c r="AM69" i="15"/>
  <c r="AS69" i="15" s="1"/>
  <c r="AD69" i="15"/>
  <c r="AJ69" i="15" s="1"/>
  <c r="U69" i="15"/>
  <c r="AA69" i="15" s="1"/>
  <c r="L69" i="15"/>
  <c r="DN67" i="15"/>
  <c r="DG67" i="15"/>
  <c r="DM67" i="15" s="1"/>
  <c r="CX67" i="15"/>
  <c r="CO67" i="15"/>
  <c r="CF67" i="15"/>
  <c r="CL67" i="15" s="1"/>
  <c r="BW67" i="15"/>
  <c r="CC67" i="15" s="1"/>
  <c r="BN67" i="15"/>
  <c r="BT67" i="15" s="1"/>
  <c r="BE67" i="15"/>
  <c r="BK67" i="15" s="1"/>
  <c r="AV67" i="15"/>
  <c r="BB67" i="15" s="1"/>
  <c r="AM67" i="15"/>
  <c r="AS67" i="15" s="1"/>
  <c r="AD67" i="15"/>
  <c r="AJ67" i="15" s="1"/>
  <c r="U67" i="15"/>
  <c r="AA67" i="15" s="1"/>
  <c r="L67" i="15"/>
  <c r="DS66" i="15"/>
  <c r="DN66" i="15"/>
  <c r="DL66" i="15"/>
  <c r="DG66" i="15"/>
  <c r="DC66" i="15"/>
  <c r="CX66" i="15"/>
  <c r="CT66" i="15"/>
  <c r="CO66" i="15"/>
  <c r="CK66" i="15"/>
  <c r="CF66" i="15"/>
  <c r="CB66" i="15"/>
  <c r="BW66" i="15"/>
  <c r="CC66" i="15" s="1"/>
  <c r="BS66" i="15"/>
  <c r="BN66" i="15"/>
  <c r="BJ66" i="15"/>
  <c r="BE66" i="15"/>
  <c r="BK66" i="15" s="1"/>
  <c r="BA66" i="15"/>
  <c r="AV66" i="15"/>
  <c r="AR66" i="15"/>
  <c r="AM66" i="15"/>
  <c r="AS66" i="15" s="1"/>
  <c r="AI66" i="15"/>
  <c r="AD66" i="15"/>
  <c r="Z66" i="15"/>
  <c r="U66" i="15"/>
  <c r="Q66" i="15"/>
  <c r="L66" i="15"/>
  <c r="DG65" i="15"/>
  <c r="DC65" i="15"/>
  <c r="CX65" i="15"/>
  <c r="CT65" i="15"/>
  <c r="CO65" i="15"/>
  <c r="CK65" i="15"/>
  <c r="CF65" i="15"/>
  <c r="CB65" i="15"/>
  <c r="BW65" i="15"/>
  <c r="BS65" i="15"/>
  <c r="BN65" i="15"/>
  <c r="BN75" i="15" s="1"/>
  <c r="BJ65" i="15"/>
  <c r="BE65" i="15"/>
  <c r="BA65" i="15"/>
  <c r="AV65" i="15"/>
  <c r="AR65" i="15"/>
  <c r="AM65" i="15"/>
  <c r="AI65" i="15"/>
  <c r="AD65" i="15"/>
  <c r="Z65" i="15"/>
  <c r="U65" i="15"/>
  <c r="Q65" i="15"/>
  <c r="L65" i="15"/>
  <c r="L75" i="15" s="1"/>
  <c r="DC64" i="15"/>
  <c r="DD64" i="15" s="1"/>
  <c r="CT64" i="15"/>
  <c r="CU64" i="15" s="1"/>
  <c r="CK64" i="15"/>
  <c r="CL64" i="15" s="1"/>
  <c r="CB64" i="15"/>
  <c r="CC64" i="15" s="1"/>
  <c r="BS64" i="15"/>
  <c r="BT64" i="15" s="1"/>
  <c r="BJ64" i="15"/>
  <c r="BK64" i="15" s="1"/>
  <c r="BA64" i="15"/>
  <c r="BB64" i="15" s="1"/>
  <c r="AR64" i="15"/>
  <c r="AS64" i="15" s="1"/>
  <c r="AI64" i="15"/>
  <c r="AJ64" i="15" s="1"/>
  <c r="Z64" i="15"/>
  <c r="AA64" i="15" s="1"/>
  <c r="Q64" i="15"/>
  <c r="R64" i="15" s="1"/>
  <c r="DV63" i="15"/>
  <c r="DR61" i="15"/>
  <c r="DL61" i="15"/>
  <c r="DM61" i="15" s="1"/>
  <c r="DC61" i="15"/>
  <c r="DD61" i="15" s="1"/>
  <c r="CT61" i="15"/>
  <c r="CU61" i="15" s="1"/>
  <c r="CK61" i="15"/>
  <c r="CL61" i="15" s="1"/>
  <c r="CB61" i="15"/>
  <c r="CC61" i="15" s="1"/>
  <c r="BS61" i="15"/>
  <c r="BT61" i="15" s="1"/>
  <c r="BJ61" i="15"/>
  <c r="BK61" i="15" s="1"/>
  <c r="BA61" i="15"/>
  <c r="BB61" i="15" s="1"/>
  <c r="AR61" i="15"/>
  <c r="AS61" i="15" s="1"/>
  <c r="AI61" i="15"/>
  <c r="AJ61" i="15" s="1"/>
  <c r="Z61" i="15"/>
  <c r="AA61" i="15" s="1"/>
  <c r="Q61" i="15"/>
  <c r="R61" i="15" s="1"/>
  <c r="DR60" i="15"/>
  <c r="DL60" i="15"/>
  <c r="DM60" i="15" s="1"/>
  <c r="DC60" i="15"/>
  <c r="DD60" i="15" s="1"/>
  <c r="CT60" i="15"/>
  <c r="CU60" i="15" s="1"/>
  <c r="CK60" i="15"/>
  <c r="CL60" i="15" s="1"/>
  <c r="CB60" i="15"/>
  <c r="CC60" i="15" s="1"/>
  <c r="BS60" i="15"/>
  <c r="BT60" i="15" s="1"/>
  <c r="BJ60" i="15"/>
  <c r="BK60" i="15" s="1"/>
  <c r="BA60" i="15"/>
  <c r="BB60" i="15" s="1"/>
  <c r="AR60" i="15"/>
  <c r="AS60" i="15" s="1"/>
  <c r="AI60" i="15"/>
  <c r="AJ60" i="15" s="1"/>
  <c r="Z60" i="15"/>
  <c r="AA60" i="15" s="1"/>
  <c r="Q60" i="15"/>
  <c r="DR59" i="15"/>
  <c r="DL59" i="15"/>
  <c r="DC59" i="15"/>
  <c r="CT59" i="15"/>
  <c r="CU59" i="15" s="1"/>
  <c r="CK59" i="15"/>
  <c r="CB59" i="15"/>
  <c r="BS59" i="15"/>
  <c r="BJ59" i="15"/>
  <c r="BK59" i="15" s="1"/>
  <c r="BA59" i="15"/>
  <c r="BB59" i="15" s="1"/>
  <c r="AS59" i="15"/>
  <c r="AR59" i="15"/>
  <c r="AI59" i="15"/>
  <c r="AJ59" i="15" s="1"/>
  <c r="Z59" i="15"/>
  <c r="Q59" i="15"/>
  <c r="Q75" i="15" s="1"/>
  <c r="DL341" i="26"/>
  <c r="DL342" i="26" s="1"/>
  <c r="DG341" i="26"/>
  <c r="CX341" i="26"/>
  <c r="DD341" i="26" s="1"/>
  <c r="CT341" i="26"/>
  <c r="CO341" i="26"/>
  <c r="CK341" i="26"/>
  <c r="CF341" i="26"/>
  <c r="CB341" i="26"/>
  <c r="BW341" i="26"/>
  <c r="BS341" i="26"/>
  <c r="BN341" i="26"/>
  <c r="BT341" i="26" s="1"/>
  <c r="BJ341" i="26"/>
  <c r="BE341" i="26"/>
  <c r="BA341" i="26"/>
  <c r="AV341" i="26"/>
  <c r="BB341" i="26" s="1"/>
  <c r="AR341" i="26"/>
  <c r="AM341" i="26"/>
  <c r="AI341" i="26"/>
  <c r="AD341" i="26"/>
  <c r="AJ341" i="26" s="1"/>
  <c r="P342" i="26"/>
  <c r="O342" i="26"/>
  <c r="M342" i="26"/>
  <c r="K342" i="26"/>
  <c r="DT337" i="26"/>
  <c r="DS337" i="26"/>
  <c r="DR337" i="26"/>
  <c r="DQ337" i="26"/>
  <c r="DO337" i="26"/>
  <c r="P338" i="26"/>
  <c r="O338" i="26"/>
  <c r="N338" i="26"/>
  <c r="M338" i="26"/>
  <c r="K338" i="26"/>
  <c r="J338" i="26"/>
  <c r="DD86" i="18" l="1"/>
  <c r="DD93" i="18" s="1"/>
  <c r="CX93" i="18"/>
  <c r="CX95" i="18" s="1"/>
  <c r="CU86" i="18"/>
  <c r="CO93" i="18"/>
  <c r="DT93" i="18"/>
  <c r="CU90" i="18"/>
  <c r="CU93" i="18" s="1"/>
  <c r="CT93" i="18"/>
  <c r="CC90" i="18"/>
  <c r="CC93" i="18" s="1"/>
  <c r="CB93" i="18"/>
  <c r="CL87" i="18"/>
  <c r="CL93" i="18" s="1"/>
  <c r="CF93" i="18"/>
  <c r="AA88" i="18"/>
  <c r="AA93" i="18" s="1"/>
  <c r="U93" i="18"/>
  <c r="U95" i="18" s="1"/>
  <c r="BK94" i="18"/>
  <c r="DM78" i="18"/>
  <c r="BN71" i="17"/>
  <c r="BN73" i="17" s="1"/>
  <c r="BB69" i="17"/>
  <c r="CL69" i="17"/>
  <c r="CL72" i="17"/>
  <c r="CC59" i="15"/>
  <c r="CB75" i="15"/>
  <c r="CB77" i="15" s="1"/>
  <c r="AV75" i="15"/>
  <c r="AV77" i="15" s="1"/>
  <c r="AS47" i="16"/>
  <c r="AS62" i="16" s="1"/>
  <c r="AR62" i="16"/>
  <c r="AR64" i="16" s="1"/>
  <c r="BB67" i="16"/>
  <c r="BT67" i="16"/>
  <c r="CU76" i="17"/>
  <c r="BB65" i="13"/>
  <c r="CU65" i="13"/>
  <c r="AA59" i="15"/>
  <c r="Z75" i="15"/>
  <c r="Z77" i="15" s="1"/>
  <c r="CL59" i="15"/>
  <c r="CK75" i="15"/>
  <c r="CK77" i="15" s="1"/>
  <c r="CL80" i="15"/>
  <c r="DD80" i="15"/>
  <c r="AV62" i="16"/>
  <c r="AV64" i="16" s="1"/>
  <c r="CF62" i="16"/>
  <c r="CF64" i="16" s="1"/>
  <c r="CL67" i="16"/>
  <c r="DD67" i="16"/>
  <c r="AJ61" i="17"/>
  <c r="BB76" i="17"/>
  <c r="AA84" i="18"/>
  <c r="CL341" i="26"/>
  <c r="AM75" i="15"/>
  <c r="AM77" i="15" s="1"/>
  <c r="BW75" i="15"/>
  <c r="BW77" i="15" s="1"/>
  <c r="AA80" i="15"/>
  <c r="AS80" i="15"/>
  <c r="BK80" i="15"/>
  <c r="CC80" i="15"/>
  <c r="AA47" i="16"/>
  <c r="Z62" i="16"/>
  <c r="Z64" i="16" s="1"/>
  <c r="BK47" i="16"/>
  <c r="BJ62" i="16"/>
  <c r="BJ64" i="16" s="1"/>
  <c r="AA60" i="16"/>
  <c r="AS63" i="16"/>
  <c r="BK63" i="16"/>
  <c r="CC63" i="16"/>
  <c r="CU63" i="16"/>
  <c r="AA67" i="16"/>
  <c r="AS67" i="16"/>
  <c r="BK67" i="16"/>
  <c r="CC67" i="16"/>
  <c r="CT71" i="17"/>
  <c r="CT73" i="17" s="1"/>
  <c r="BE71" i="17"/>
  <c r="BE73" i="17" s="1"/>
  <c r="BW71" i="17"/>
  <c r="BW73" i="17" s="1"/>
  <c r="CL76" i="17"/>
  <c r="DD76" i="17"/>
  <c r="CL65" i="13"/>
  <c r="CC65" i="13"/>
  <c r="CC47" i="16"/>
  <c r="CB62" i="16"/>
  <c r="CB64" i="16" s="1"/>
  <c r="BK76" i="17"/>
  <c r="DM76" i="17"/>
  <c r="DM342" i="26"/>
  <c r="BB47" i="16"/>
  <c r="BA62" i="16"/>
  <c r="CL47" i="16"/>
  <c r="CK62" i="16"/>
  <c r="CK64" i="16" s="1"/>
  <c r="BN62" i="16"/>
  <c r="BN64" i="16" s="1"/>
  <c r="AS341" i="26"/>
  <c r="BK341" i="26"/>
  <c r="CC341" i="26"/>
  <c r="AR75" i="15"/>
  <c r="AR77" i="15" s="1"/>
  <c r="BT59" i="15"/>
  <c r="BS75" i="15"/>
  <c r="BS77" i="15" s="1"/>
  <c r="DD59" i="15"/>
  <c r="DC75" i="15"/>
  <c r="DC77" i="15" s="1"/>
  <c r="AA76" i="15"/>
  <c r="AS76" i="15"/>
  <c r="BK76" i="15"/>
  <c r="CC76" i="15"/>
  <c r="CU76" i="15"/>
  <c r="AJ47" i="16"/>
  <c r="AI62" i="16"/>
  <c r="AI64" i="16" s="1"/>
  <c r="BT47" i="16"/>
  <c r="BS62" i="16"/>
  <c r="BS64" i="16" s="1"/>
  <c r="DD47" i="16"/>
  <c r="DC62" i="16"/>
  <c r="DC64" i="16" s="1"/>
  <c r="AM62" i="16"/>
  <c r="AM64" i="16" s="1"/>
  <c r="BE62" i="16"/>
  <c r="BW62" i="16"/>
  <c r="BW64" i="16" s="1"/>
  <c r="CU67" i="16"/>
  <c r="AA69" i="17"/>
  <c r="CU69" i="17"/>
  <c r="AA76" i="17"/>
  <c r="AS76" i="17"/>
  <c r="CC76" i="17"/>
  <c r="BT91" i="18"/>
  <c r="BK65" i="13"/>
  <c r="BK69" i="17"/>
  <c r="AJ72" i="17"/>
  <c r="BT72" i="17"/>
  <c r="R76" i="17"/>
  <c r="CX71" i="17"/>
  <c r="CX73" i="17" s="1"/>
  <c r="U71" i="17"/>
  <c r="U73" i="17" s="1"/>
  <c r="BB61" i="17"/>
  <c r="BT61" i="17"/>
  <c r="DD61" i="17"/>
  <c r="AA72" i="17"/>
  <c r="T75" i="17"/>
  <c r="T77" i="17" s="1"/>
  <c r="R63" i="17"/>
  <c r="L71" i="17"/>
  <c r="L73" i="17" s="1"/>
  <c r="BK55" i="17"/>
  <c r="BJ71" i="17"/>
  <c r="BJ73" i="17" s="1"/>
  <c r="CL55" i="17"/>
  <c r="CK71" i="17"/>
  <c r="CK73" i="17" s="1"/>
  <c r="DM55" i="17"/>
  <c r="CU62" i="17"/>
  <c r="DN66" i="17"/>
  <c r="AB71" i="17"/>
  <c r="AB73" i="17" s="1"/>
  <c r="AS69" i="17"/>
  <c r="AJ55" i="17"/>
  <c r="AI71" i="17"/>
  <c r="AI73" i="17" s="1"/>
  <c r="BT55" i="17"/>
  <c r="BS71" i="17"/>
  <c r="BS73" i="17" s="1"/>
  <c r="AS61" i="17"/>
  <c r="AM71" i="17"/>
  <c r="AM73" i="17" s="1"/>
  <c r="Q71" i="17"/>
  <c r="Q73" i="17" s="1"/>
  <c r="AS55" i="17"/>
  <c r="AR71" i="17"/>
  <c r="AR73" i="17" s="1"/>
  <c r="CB71" i="17"/>
  <c r="CB73" i="17" s="1"/>
  <c r="DU56" i="17"/>
  <c r="CO71" i="17"/>
  <c r="CO73" i="17" s="1"/>
  <c r="CU55" i="17"/>
  <c r="Z71" i="17"/>
  <c r="Z73" i="17" s="1"/>
  <c r="BB55" i="17"/>
  <c r="BA73" i="17"/>
  <c r="CC55" i="17"/>
  <c r="DD55" i="17"/>
  <c r="DC71" i="17"/>
  <c r="DC73" i="17" s="1"/>
  <c r="AV73" i="17"/>
  <c r="CU61" i="17"/>
  <c r="AA62" i="17"/>
  <c r="AS62" i="17"/>
  <c r="BK62" i="17"/>
  <c r="DU68" i="17"/>
  <c r="BT69" i="17"/>
  <c r="CU72" i="17"/>
  <c r="BK72" i="17"/>
  <c r="AS72" i="17"/>
  <c r="V75" i="17"/>
  <c r="V77" i="17" s="1"/>
  <c r="DD72" i="17"/>
  <c r="DP63" i="17"/>
  <c r="DM48" i="16"/>
  <c r="DM67" i="16"/>
  <c r="DD55" i="16"/>
  <c r="CX62" i="16"/>
  <c r="CX64" i="16" s="1"/>
  <c r="CU59" i="16"/>
  <c r="CT62" i="16"/>
  <c r="CT64" i="16" s="1"/>
  <c r="CU55" i="16"/>
  <c r="CU62" i="16" s="1"/>
  <c r="CO62" i="16"/>
  <c r="CO64" i="16" s="1"/>
  <c r="AJ56" i="16"/>
  <c r="AA57" i="16"/>
  <c r="U62" i="16"/>
  <c r="U64" i="16" s="1"/>
  <c r="R55" i="16"/>
  <c r="L62" i="16"/>
  <c r="L64" i="16" s="1"/>
  <c r="DM63" i="16"/>
  <c r="DM66" i="15"/>
  <c r="DM59" i="15"/>
  <c r="DG75" i="15"/>
  <c r="DD67" i="15"/>
  <c r="CX75" i="15"/>
  <c r="CX77" i="15" s="1"/>
  <c r="CU72" i="15"/>
  <c r="CT75" i="15"/>
  <c r="CT77" i="15" s="1"/>
  <c r="CU67" i="15"/>
  <c r="CO75" i="15"/>
  <c r="CO77" i="15" s="1"/>
  <c r="CL70" i="15"/>
  <c r="CL75" i="15" s="1"/>
  <c r="CF75" i="15"/>
  <c r="CF77" i="15" s="1"/>
  <c r="BK71" i="15"/>
  <c r="BJ75" i="15"/>
  <c r="BJ77" i="15" s="1"/>
  <c r="BK70" i="15"/>
  <c r="BE75" i="15"/>
  <c r="BE77" i="15" s="1"/>
  <c r="BA75" i="15"/>
  <c r="BA77" i="15" s="1"/>
  <c r="AJ71" i="15"/>
  <c r="AI75" i="15"/>
  <c r="AI77" i="15" s="1"/>
  <c r="AA70" i="15"/>
  <c r="U75" i="15"/>
  <c r="U77" i="15" s="1"/>
  <c r="DU57" i="17"/>
  <c r="DM341" i="26"/>
  <c r="CU341" i="26"/>
  <c r="CU91" i="18"/>
  <c r="DD94" i="18"/>
  <c r="M99" i="18"/>
  <c r="DD84" i="18"/>
  <c r="R85" i="18"/>
  <c r="BB85" i="18"/>
  <c r="DP87" i="18"/>
  <c r="AJ94" i="18"/>
  <c r="DE95" i="18"/>
  <c r="AS85" i="18"/>
  <c r="BK85" i="18"/>
  <c r="CC85" i="18"/>
  <c r="CU85" i="18"/>
  <c r="R91" i="18"/>
  <c r="DD91" i="18"/>
  <c r="DL91" i="18"/>
  <c r="DU91" i="18" s="1"/>
  <c r="CU94" i="18"/>
  <c r="DC95" i="18"/>
  <c r="AS94" i="18"/>
  <c r="DM63" i="13"/>
  <c r="DV63" i="13" s="1"/>
  <c r="DL65" i="13"/>
  <c r="DG65" i="13"/>
  <c r="CF73" i="17"/>
  <c r="DV62" i="13"/>
  <c r="AA65" i="15"/>
  <c r="AS65" i="15"/>
  <c r="AS75" i="15" s="1"/>
  <c r="BK65" i="15"/>
  <c r="CC65" i="15"/>
  <c r="DJ77" i="15"/>
  <c r="R65" i="15"/>
  <c r="BB65" i="15"/>
  <c r="CL65" i="15"/>
  <c r="R73" i="15"/>
  <c r="DN65" i="15"/>
  <c r="BB53" i="16"/>
  <c r="CU60" i="16"/>
  <c r="R56" i="17"/>
  <c r="DV56" i="17" s="1"/>
  <c r="AJ63" i="17"/>
  <c r="DV63" i="17" s="1"/>
  <c r="DU67" i="17"/>
  <c r="DL69" i="17"/>
  <c r="DU69" i="17" s="1"/>
  <c r="X75" i="17"/>
  <c r="X77" i="17" s="1"/>
  <c r="AS84" i="18"/>
  <c r="BK84" i="18"/>
  <c r="CU84" i="18"/>
  <c r="BB91" i="18"/>
  <c r="BB93" i="18" s="1"/>
  <c r="AM95" i="18"/>
  <c r="DP63" i="13"/>
  <c r="AS73" i="15"/>
  <c r="BK73" i="15"/>
  <c r="CC73" i="15"/>
  <c r="AA53" i="16"/>
  <c r="DL60" i="17"/>
  <c r="DM60" i="17" s="1"/>
  <c r="DV60" i="17" s="1"/>
  <c r="DU61" i="17"/>
  <c r="CL61" i="17"/>
  <c r="DJ73" i="17"/>
  <c r="DU62" i="17"/>
  <c r="DG69" i="17"/>
  <c r="BT85" i="18"/>
  <c r="DM85" i="18"/>
  <c r="BK91" i="18"/>
  <c r="CC91" i="18"/>
  <c r="Z95" i="18"/>
  <c r="DM94" i="18"/>
  <c r="DM56" i="13"/>
  <c r="DM65" i="13" s="1"/>
  <c r="CU54" i="16"/>
  <c r="CC61" i="17"/>
  <c r="DP62" i="17"/>
  <c r="CC62" i="17"/>
  <c r="DD62" i="17"/>
  <c r="DP65" i="17"/>
  <c r="DP69" i="17"/>
  <c r="CC69" i="17"/>
  <c r="DD69" i="17"/>
  <c r="DU85" i="18"/>
  <c r="DD85" i="18"/>
  <c r="DV57" i="13"/>
  <c r="DP56" i="13"/>
  <c r="DV60" i="13"/>
  <c r="DP60" i="13"/>
  <c r="V99" i="18"/>
  <c r="AE97" i="18"/>
  <c r="AE99" i="18" s="1"/>
  <c r="Q95" i="18"/>
  <c r="DU79" i="18"/>
  <c r="CC84" i="18"/>
  <c r="DP85" i="18"/>
  <c r="CL85" i="18"/>
  <c r="AJ87" i="18"/>
  <c r="CL91" i="18"/>
  <c r="DQ91" i="18"/>
  <c r="BW95" i="18"/>
  <c r="V95" i="18"/>
  <c r="W97" i="18"/>
  <c r="W99" i="18" s="1"/>
  <c r="DU80" i="18"/>
  <c r="AJ84" i="18"/>
  <c r="BB84" i="18"/>
  <c r="AI95" i="18"/>
  <c r="AV95" i="18"/>
  <c r="CT95" i="18"/>
  <c r="AE95" i="18"/>
  <c r="CP95" i="18"/>
  <c r="AB95" i="18"/>
  <c r="DQ83" i="18"/>
  <c r="DQ93" i="18" s="1"/>
  <c r="BT84" i="18"/>
  <c r="CL84" i="18"/>
  <c r="AA91" i="18"/>
  <c r="DP94" i="18"/>
  <c r="DH95" i="18"/>
  <c r="DV87" i="18"/>
  <c r="DV79" i="18"/>
  <c r="DV86" i="18"/>
  <c r="R78" i="18"/>
  <c r="R84" i="18"/>
  <c r="DP86" i="18"/>
  <c r="BS95" i="18"/>
  <c r="O99" i="18"/>
  <c r="X97" i="18"/>
  <c r="AA83" i="18"/>
  <c r="DL83" i="18"/>
  <c r="DM83" i="18" s="1"/>
  <c r="DS84" i="18"/>
  <c r="DS93" i="18" s="1"/>
  <c r="AA85" i="18"/>
  <c r="DU89" i="18"/>
  <c r="DU90" i="18"/>
  <c r="R90" i="18"/>
  <c r="DV90" i="18" s="1"/>
  <c r="DP91" i="18"/>
  <c r="BJ95" i="18"/>
  <c r="CB95" i="18"/>
  <c r="CY95" i="18"/>
  <c r="K99" i="18"/>
  <c r="T97" i="18"/>
  <c r="AR95" i="18"/>
  <c r="Q97" i="18"/>
  <c r="Q99" i="18" s="1"/>
  <c r="DU94" i="18"/>
  <c r="O95" i="18"/>
  <c r="DU78" i="18"/>
  <c r="DN84" i="18"/>
  <c r="DN93" i="18" s="1"/>
  <c r="BD95" i="18"/>
  <c r="BE95" i="18"/>
  <c r="CF95" i="18"/>
  <c r="J99" i="18"/>
  <c r="S97" i="18"/>
  <c r="R80" i="18"/>
  <c r="DV80" i="18" s="1"/>
  <c r="DP84" i="18"/>
  <c r="DL84" i="18"/>
  <c r="AJ85" i="18"/>
  <c r="AS91" i="18"/>
  <c r="T95" i="18"/>
  <c r="CN95" i="18"/>
  <c r="CO95" i="18"/>
  <c r="L97" i="18"/>
  <c r="L99" i="18" s="1"/>
  <c r="R94" i="18"/>
  <c r="AA94" i="18"/>
  <c r="BB94" i="18"/>
  <c r="BT94" i="18"/>
  <c r="BA95" i="18"/>
  <c r="CK95" i="18"/>
  <c r="J95" i="18"/>
  <c r="BF95" i="18"/>
  <c r="AD88" i="18"/>
  <c r="AD93" i="18" s="1"/>
  <c r="AD95" i="18" s="1"/>
  <c r="R89" i="18"/>
  <c r="DV89" i="18" s="1"/>
  <c r="BN95" i="18"/>
  <c r="CC94" i="18"/>
  <c r="CL94" i="18"/>
  <c r="Y97" i="18"/>
  <c r="Q75" i="17"/>
  <c r="Q77" i="17" s="1"/>
  <c r="DU72" i="17"/>
  <c r="J77" i="17"/>
  <c r="S75" i="17"/>
  <c r="S77" i="17" s="1"/>
  <c r="R55" i="17"/>
  <c r="DU55" i="17"/>
  <c r="AA57" i="17"/>
  <c r="DV57" i="17" s="1"/>
  <c r="R61" i="17"/>
  <c r="DG61" i="17"/>
  <c r="DN61" i="17"/>
  <c r="AA65" i="17"/>
  <c r="DV65" i="17" s="1"/>
  <c r="R68" i="17"/>
  <c r="DV68" i="17" s="1"/>
  <c r="R69" i="17"/>
  <c r="BB72" i="17"/>
  <c r="DM72" i="17"/>
  <c r="J73" i="17"/>
  <c r="BF73" i="17"/>
  <c r="AJ62" i="17"/>
  <c r="AD66" i="17"/>
  <c r="AJ66" i="17" s="1"/>
  <c r="DV66" i="17" s="1"/>
  <c r="R67" i="17"/>
  <c r="DV67" i="17" s="1"/>
  <c r="DF73" i="17"/>
  <c r="CC72" i="17"/>
  <c r="L75" i="17"/>
  <c r="L77" i="17" s="1"/>
  <c r="DP72" i="17"/>
  <c r="R72" i="17"/>
  <c r="W75" i="17"/>
  <c r="W77" i="17" s="1"/>
  <c r="Y75" i="17"/>
  <c r="Y77" i="17" s="1"/>
  <c r="AG75" i="17"/>
  <c r="AG77" i="17" s="1"/>
  <c r="DQ52" i="16"/>
  <c r="CU53" i="16"/>
  <c r="R54" i="16"/>
  <c r="AJ54" i="16"/>
  <c r="CC54" i="16"/>
  <c r="DV55" i="16"/>
  <c r="DU48" i="16"/>
  <c r="DU58" i="16"/>
  <c r="R48" i="16"/>
  <c r="DV48" i="16" s="1"/>
  <c r="BT53" i="16"/>
  <c r="CL54" i="16"/>
  <c r="BB60" i="16"/>
  <c r="BT60" i="16"/>
  <c r="DD60" i="16"/>
  <c r="R53" i="16"/>
  <c r="AJ53" i="16"/>
  <c r="CC53" i="16"/>
  <c r="AS54" i="16"/>
  <c r="BK54" i="16"/>
  <c r="DP55" i="16"/>
  <c r="BV64" i="16"/>
  <c r="V66" i="16"/>
  <c r="AE66" i="16" s="1"/>
  <c r="R60" i="16"/>
  <c r="BK60" i="16"/>
  <c r="CV64" i="16"/>
  <c r="W66" i="16"/>
  <c r="AF66" i="16" s="1"/>
  <c r="CL53" i="16"/>
  <c r="DD53" i="16"/>
  <c r="DU54" i="16"/>
  <c r="BT54" i="16"/>
  <c r="DM54" i="16"/>
  <c r="BE64" i="16"/>
  <c r="CL60" i="16"/>
  <c r="AN64" i="16"/>
  <c r="BF64" i="16"/>
  <c r="DN53" i="16"/>
  <c r="DG53" i="16"/>
  <c r="DU53" i="16"/>
  <c r="DU49" i="16"/>
  <c r="AA49" i="16"/>
  <c r="DV49" i="16" s="1"/>
  <c r="DU59" i="16"/>
  <c r="R59" i="16"/>
  <c r="DV59" i="16" s="1"/>
  <c r="DS60" i="16"/>
  <c r="DL60" i="16"/>
  <c r="DU60" i="16" s="1"/>
  <c r="DV52" i="16"/>
  <c r="DP54" i="16"/>
  <c r="DP56" i="16"/>
  <c r="AA56" i="16"/>
  <c r="DV56" i="16" s="1"/>
  <c r="Z66" i="16"/>
  <c r="Z68" i="16" s="1"/>
  <c r="DU63" i="16"/>
  <c r="AA63" i="16"/>
  <c r="DU47" i="16"/>
  <c r="R47" i="16"/>
  <c r="AS53" i="16"/>
  <c r="DU52" i="16"/>
  <c r="BL64" i="16"/>
  <c r="CN64" i="16"/>
  <c r="DP63" i="16"/>
  <c r="R63" i="16"/>
  <c r="L66" i="16"/>
  <c r="L68" i="16" s="1"/>
  <c r="P68" i="16"/>
  <c r="Y66" i="16"/>
  <c r="DJ64" i="16"/>
  <c r="R57" i="16"/>
  <c r="AD57" i="16"/>
  <c r="AJ57" i="16" s="1"/>
  <c r="DN57" i="16"/>
  <c r="R58" i="16"/>
  <c r="DV58" i="16" s="1"/>
  <c r="CC60" i="16"/>
  <c r="DG60" i="16"/>
  <c r="Q68" i="16"/>
  <c r="J64" i="16"/>
  <c r="T64" i="16"/>
  <c r="AA54" i="16"/>
  <c r="AS60" i="16"/>
  <c r="N64" i="16"/>
  <c r="BD64" i="16"/>
  <c r="BA64" i="16"/>
  <c r="S66" i="16"/>
  <c r="X66" i="16"/>
  <c r="T66" i="16"/>
  <c r="DE77" i="15"/>
  <c r="AJ65" i="15"/>
  <c r="BT65" i="15"/>
  <c r="DS65" i="15"/>
  <c r="AA73" i="15"/>
  <c r="DU61" i="15"/>
  <c r="DU59" i="15"/>
  <c r="DM65" i="15"/>
  <c r="AJ66" i="15"/>
  <c r="BT66" i="15"/>
  <c r="CL66" i="15"/>
  <c r="DP69" i="15"/>
  <c r="DU72" i="15"/>
  <c r="BT73" i="15"/>
  <c r="DN73" i="15"/>
  <c r="R59" i="15"/>
  <c r="CU65" i="15"/>
  <c r="DD66" i="15"/>
  <c r="R69" i="15"/>
  <c r="DV69" i="15" s="1"/>
  <c r="R72" i="15"/>
  <c r="DD73" i="15"/>
  <c r="T79" i="15"/>
  <c r="AL77" i="15"/>
  <c r="DD65" i="15"/>
  <c r="R66" i="15"/>
  <c r="CU66" i="15"/>
  <c r="DP73" i="15"/>
  <c r="CU73" i="15"/>
  <c r="V79" i="15"/>
  <c r="V81" i="15" s="1"/>
  <c r="BB66" i="15"/>
  <c r="DP67" i="15"/>
  <c r="BB73" i="15"/>
  <c r="V77" i="15"/>
  <c r="X79" i="15"/>
  <c r="X81" i="15" s="1"/>
  <c r="DP66" i="15"/>
  <c r="AA66" i="15"/>
  <c r="CW77" i="15"/>
  <c r="J81" i="15"/>
  <c r="S79" i="15"/>
  <c r="DU71" i="15"/>
  <c r="R71" i="15"/>
  <c r="DQ73" i="15"/>
  <c r="DL73" i="15"/>
  <c r="DM73" i="15" s="1"/>
  <c r="BM77" i="15"/>
  <c r="BN77" i="15"/>
  <c r="BY77" i="15"/>
  <c r="DV61" i="15"/>
  <c r="DP65" i="15"/>
  <c r="AB77" i="15"/>
  <c r="DN70" i="15"/>
  <c r="AD70" i="15"/>
  <c r="AC77" i="15"/>
  <c r="BU77" i="15"/>
  <c r="CS77" i="15"/>
  <c r="R79" i="15"/>
  <c r="R81" i="15" s="1"/>
  <c r="DQ64" i="15"/>
  <c r="DL64" i="15"/>
  <c r="DM64" i="15" s="1"/>
  <c r="R70" i="15"/>
  <c r="DU60" i="15"/>
  <c r="DU66" i="15"/>
  <c r="BI77" i="15"/>
  <c r="DI77" i="15"/>
  <c r="DM76" i="15"/>
  <c r="L79" i="15"/>
  <c r="L81" i="15" s="1"/>
  <c r="DP76" i="15"/>
  <c r="R60" i="15"/>
  <c r="DV60" i="15" s="1"/>
  <c r="R67" i="15"/>
  <c r="DV67" i="15" s="1"/>
  <c r="Q79" i="15"/>
  <c r="Q81" i="15" s="1"/>
  <c r="DU76" i="15"/>
  <c r="DV76" i="15" s="1"/>
  <c r="N81" i="15"/>
  <c r="W79" i="15"/>
  <c r="Y79" i="15"/>
  <c r="V342" i="26"/>
  <c r="N342" i="26"/>
  <c r="L342" i="26"/>
  <c r="DP337" i="26"/>
  <c r="J342" i="26"/>
  <c r="Q342" i="26"/>
  <c r="DU337" i="26"/>
  <c r="AF97" i="18" l="1"/>
  <c r="AO97" i="18" s="1"/>
  <c r="DL93" i="18"/>
  <c r="DL95" i="18" s="1"/>
  <c r="BT71" i="17"/>
  <c r="BT73" i="17" s="1"/>
  <c r="CL71" i="17"/>
  <c r="CL73" i="17" s="1"/>
  <c r="DG95" i="18"/>
  <c r="R71" i="17"/>
  <c r="BK75" i="15"/>
  <c r="BK77" i="15" s="1"/>
  <c r="CC62" i="16"/>
  <c r="CC64" i="16" s="1"/>
  <c r="DV72" i="15"/>
  <c r="DV59" i="15"/>
  <c r="R75" i="15"/>
  <c r="R77" i="15" s="1"/>
  <c r="DV63" i="16"/>
  <c r="DD95" i="18"/>
  <c r="AA62" i="16"/>
  <c r="AA64" i="16" s="1"/>
  <c r="BT75" i="15"/>
  <c r="BT77" i="15" s="1"/>
  <c r="CL62" i="16"/>
  <c r="CL64" i="16" s="1"/>
  <c r="BK62" i="16"/>
  <c r="BK64" i="16" s="1"/>
  <c r="AC75" i="17"/>
  <c r="AC77" i="17" s="1"/>
  <c r="CU95" i="18"/>
  <c r="DM91" i="18"/>
  <c r="DV91" i="18" s="1"/>
  <c r="AA75" i="15"/>
  <c r="AA77" i="15" s="1"/>
  <c r="DD75" i="15"/>
  <c r="DD77" i="15" s="1"/>
  <c r="BT62" i="16"/>
  <c r="BT64" i="16" s="1"/>
  <c r="DD62" i="16"/>
  <c r="DD64" i="16" s="1"/>
  <c r="BB75" i="15"/>
  <c r="BB77" i="15" s="1"/>
  <c r="DV71" i="15"/>
  <c r="AE75" i="17"/>
  <c r="AE77" i="17" s="1"/>
  <c r="DV56" i="13"/>
  <c r="R62" i="16"/>
  <c r="BB62" i="16"/>
  <c r="BB64" i="16" s="1"/>
  <c r="CC75" i="15"/>
  <c r="CC77" i="15" s="1"/>
  <c r="DM69" i="17"/>
  <c r="CC71" i="17"/>
  <c r="CC73" i="17" s="1"/>
  <c r="CU71" i="17"/>
  <c r="CU73" i="17" s="1"/>
  <c r="DM61" i="17"/>
  <c r="DG71" i="17"/>
  <c r="DG73" i="17" s="1"/>
  <c r="DL71" i="17"/>
  <c r="DL73" i="17" s="1"/>
  <c r="AD71" i="17"/>
  <c r="AD73" i="17" s="1"/>
  <c r="AJ71" i="17"/>
  <c r="AJ73" i="17" s="1"/>
  <c r="DM71" i="17"/>
  <c r="DM73" i="17" s="1"/>
  <c r="BK71" i="17"/>
  <c r="BK73" i="17" s="1"/>
  <c r="DD71" i="17"/>
  <c r="DD73" i="17" s="1"/>
  <c r="AS71" i="17"/>
  <c r="AS73" i="17" s="1"/>
  <c r="AA71" i="17"/>
  <c r="AA73" i="17" s="1"/>
  <c r="DV69" i="17"/>
  <c r="DL62" i="16"/>
  <c r="DL64" i="16" s="1"/>
  <c r="DM53" i="16"/>
  <c r="DG62" i="16"/>
  <c r="DG64" i="16" s="1"/>
  <c r="AD62" i="16"/>
  <c r="AD64" i="16" s="1"/>
  <c r="AJ62" i="16"/>
  <c r="AJ64" i="16" s="1"/>
  <c r="W68" i="16"/>
  <c r="DL75" i="15"/>
  <c r="DL77" i="15" s="1"/>
  <c r="DU65" i="15"/>
  <c r="DM75" i="15"/>
  <c r="DM77" i="15" s="1"/>
  <c r="CU75" i="15"/>
  <c r="CU77" i="15" s="1"/>
  <c r="AJ70" i="15"/>
  <c r="AJ75" i="15" s="1"/>
  <c r="AJ77" i="15" s="1"/>
  <c r="AD75" i="15"/>
  <c r="AD77" i="15" s="1"/>
  <c r="AA79" i="15"/>
  <c r="BK95" i="18"/>
  <c r="DM84" i="18"/>
  <c r="CC95" i="18"/>
  <c r="AE342" i="26"/>
  <c r="DG77" i="15"/>
  <c r="DV73" i="15"/>
  <c r="R342" i="26"/>
  <c r="DV66" i="15"/>
  <c r="DV61" i="17"/>
  <c r="DP53" i="16"/>
  <c r="AS95" i="18"/>
  <c r="AN97" i="18"/>
  <c r="AN99" i="18" s="1"/>
  <c r="AA95" i="18"/>
  <c r="DU60" i="17"/>
  <c r="DV65" i="15"/>
  <c r="V68" i="16"/>
  <c r="AS64" i="16"/>
  <c r="Z75" i="17"/>
  <c r="Z77" i="17" s="1"/>
  <c r="DP66" i="17"/>
  <c r="BB95" i="18"/>
  <c r="CL95" i="18"/>
  <c r="DV85" i="18"/>
  <c r="U97" i="18"/>
  <c r="U99" i="18" s="1"/>
  <c r="AF99" i="18"/>
  <c r="DU83" i="18"/>
  <c r="DU93" i="18" s="1"/>
  <c r="R97" i="18"/>
  <c r="R99" i="18" s="1"/>
  <c r="L95" i="18"/>
  <c r="Z97" i="18"/>
  <c r="Z99" i="18" s="1"/>
  <c r="DV78" i="18"/>
  <c r="DV83" i="18"/>
  <c r="DP88" i="18"/>
  <c r="DP93" i="18" s="1"/>
  <c r="AJ88" i="18"/>
  <c r="AJ93" i="18" s="1"/>
  <c r="X99" i="18"/>
  <c r="AG97" i="18"/>
  <c r="Y99" i="18"/>
  <c r="AH97" i="18"/>
  <c r="S99" i="18"/>
  <c r="AB97" i="18"/>
  <c r="T99" i="18"/>
  <c r="AC97" i="18"/>
  <c r="BT95" i="18"/>
  <c r="DU84" i="18"/>
  <c r="AP75" i="17"/>
  <c r="AP77" i="17" s="1"/>
  <c r="DV55" i="17"/>
  <c r="DP61" i="17"/>
  <c r="DV62" i="17"/>
  <c r="DV72" i="17"/>
  <c r="R75" i="17"/>
  <c r="R77" i="17" s="1"/>
  <c r="U75" i="17"/>
  <c r="U77" i="17" s="1"/>
  <c r="AB75" i="17"/>
  <c r="AB77" i="17" s="1"/>
  <c r="BB73" i="17"/>
  <c r="AH75" i="17"/>
  <c r="AH77" i="17" s="1"/>
  <c r="AF75" i="17"/>
  <c r="AF77" i="17" s="1"/>
  <c r="AN75" i="17"/>
  <c r="AN77" i="17" s="1"/>
  <c r="DV54" i="16"/>
  <c r="U66" i="16"/>
  <c r="U68" i="16" s="1"/>
  <c r="DM60" i="16"/>
  <c r="DV53" i="16"/>
  <c r="Q64" i="16"/>
  <c r="DP60" i="16"/>
  <c r="S68" i="16"/>
  <c r="AB66" i="16"/>
  <c r="R66" i="16"/>
  <c r="R68" i="16" s="1"/>
  <c r="DV57" i="16"/>
  <c r="DH64" i="16"/>
  <c r="DP57" i="16"/>
  <c r="AF68" i="16"/>
  <c r="AO66" i="16"/>
  <c r="AO68" i="16" s="1"/>
  <c r="T68" i="16"/>
  <c r="AC66" i="16"/>
  <c r="Y68" i="16"/>
  <c r="AH66" i="16"/>
  <c r="X68" i="16"/>
  <c r="AG66" i="16"/>
  <c r="AE68" i="16"/>
  <c r="AN66" i="16"/>
  <c r="AN68" i="16" s="1"/>
  <c r="DV47" i="16"/>
  <c r="CU64" i="16"/>
  <c r="DE64" i="16"/>
  <c r="AE79" i="15"/>
  <c r="AE81" i="15" s="1"/>
  <c r="AG79" i="15"/>
  <c r="AP79" i="15" s="1"/>
  <c r="AS77" i="15"/>
  <c r="U79" i="15"/>
  <c r="U81" i="15" s="1"/>
  <c r="T81" i="15"/>
  <c r="AC79" i="15"/>
  <c r="AC81" i="15" s="1"/>
  <c r="L77" i="15"/>
  <c r="DU64" i="15"/>
  <c r="Y81" i="15"/>
  <c r="AH79" i="15"/>
  <c r="DH77" i="15"/>
  <c r="DU73" i="15"/>
  <c r="DV64" i="15"/>
  <c r="Z79" i="15"/>
  <c r="Z81" i="15" s="1"/>
  <c r="AA81" i="15"/>
  <c r="AJ79" i="15"/>
  <c r="AS79" i="15" s="1"/>
  <c r="S81" i="15"/>
  <c r="AB79" i="15"/>
  <c r="W81" i="15"/>
  <c r="AF79" i="15"/>
  <c r="DP70" i="15"/>
  <c r="Q77" i="15"/>
  <c r="CL77" i="15"/>
  <c r="T342" i="26"/>
  <c r="L338" i="26"/>
  <c r="S342" i="26"/>
  <c r="X342" i="26"/>
  <c r="AA342" i="26"/>
  <c r="AS342" i="26"/>
  <c r="W342" i="26"/>
  <c r="U342" i="26"/>
  <c r="Z342" i="26"/>
  <c r="Y342" i="26"/>
  <c r="DV84" i="18" l="1"/>
  <c r="DM93" i="18"/>
  <c r="DM95" i="18" s="1"/>
  <c r="AL75" i="17"/>
  <c r="AL77" i="17" s="1"/>
  <c r="AG81" i="15"/>
  <c r="DV70" i="15"/>
  <c r="AN79" i="15"/>
  <c r="DM62" i="16"/>
  <c r="DM64" i="16" s="1"/>
  <c r="AL79" i="15"/>
  <c r="AW97" i="18"/>
  <c r="BF97" i="18" s="1"/>
  <c r="AB99" i="18"/>
  <c r="AK97" i="18"/>
  <c r="AD97" i="18"/>
  <c r="AW99" i="18"/>
  <c r="AO99" i="18"/>
  <c r="AX97" i="18"/>
  <c r="AL97" i="18"/>
  <c r="AC99" i="18"/>
  <c r="R95" i="18"/>
  <c r="AA97" i="18"/>
  <c r="AG99" i="18"/>
  <c r="AP97" i="18"/>
  <c r="DV88" i="18"/>
  <c r="AJ95" i="18"/>
  <c r="AH99" i="18"/>
  <c r="AQ97" i="18"/>
  <c r="AI97" i="18"/>
  <c r="AK75" i="17"/>
  <c r="AK77" i="17" s="1"/>
  <c r="AD75" i="17"/>
  <c r="AD77" i="17" s="1"/>
  <c r="AO75" i="17"/>
  <c r="AO77" i="17" s="1"/>
  <c r="R73" i="17"/>
  <c r="AW75" i="17"/>
  <c r="AW77" i="17" s="1"/>
  <c r="AQ75" i="17"/>
  <c r="AQ77" i="17" s="1"/>
  <c r="AI75" i="17"/>
  <c r="AI77" i="17" s="1"/>
  <c r="AA75" i="17"/>
  <c r="AA77" i="17" s="1"/>
  <c r="AY75" i="17"/>
  <c r="AY77" i="17" s="1"/>
  <c r="DV60" i="16"/>
  <c r="AG68" i="16"/>
  <c r="AP66" i="16"/>
  <c r="AP68" i="16" s="1"/>
  <c r="AC68" i="16"/>
  <c r="AL66" i="16"/>
  <c r="AL68" i="16" s="1"/>
  <c r="R64" i="16"/>
  <c r="AW66" i="16"/>
  <c r="AW68" i="16" s="1"/>
  <c r="AI66" i="16"/>
  <c r="AQ66" i="16"/>
  <c r="AQ68" i="16" s="1"/>
  <c r="AH68" i="16"/>
  <c r="AB68" i="16"/>
  <c r="AK66" i="16"/>
  <c r="AK68" i="16" s="1"/>
  <c r="AD66" i="16"/>
  <c r="AA66" i="16"/>
  <c r="AX66" i="16"/>
  <c r="AX68" i="16" s="1"/>
  <c r="AN81" i="15"/>
  <c r="AW79" i="15"/>
  <c r="AB81" i="15"/>
  <c r="AK79" i="15"/>
  <c r="AD79" i="15"/>
  <c r="AS81" i="15"/>
  <c r="BB79" i="15"/>
  <c r="AP81" i="15"/>
  <c r="AY79" i="15"/>
  <c r="AL81" i="15"/>
  <c r="AU79" i="15"/>
  <c r="AH81" i="15"/>
  <c r="AQ79" i="15"/>
  <c r="AI79" i="15"/>
  <c r="AF81" i="15"/>
  <c r="AO79" i="15"/>
  <c r="AC342" i="26"/>
  <c r="AN342" i="26"/>
  <c r="AF342" i="26"/>
  <c r="AG342" i="26"/>
  <c r="AH342" i="26"/>
  <c r="AB342" i="26"/>
  <c r="DV93" i="18" l="1"/>
  <c r="AU75" i="17"/>
  <c r="AU77" i="17" s="1"/>
  <c r="AI99" i="18"/>
  <c r="AR97" i="18"/>
  <c r="BA97" i="18" s="1"/>
  <c r="AX99" i="18"/>
  <c r="BG97" i="18"/>
  <c r="AQ99" i="18"/>
  <c r="AZ97" i="18"/>
  <c r="AP99" i="18"/>
  <c r="AY97" i="18"/>
  <c r="AT97" i="18"/>
  <c r="AK99" i="18"/>
  <c r="AJ97" i="18"/>
  <c r="AS97" i="18" s="1"/>
  <c r="AL99" i="18"/>
  <c r="AU97" i="18"/>
  <c r="AD99" i="18"/>
  <c r="AM97" i="18"/>
  <c r="BF99" i="18"/>
  <c r="BO97" i="18"/>
  <c r="AJ75" i="17"/>
  <c r="BF75" i="17"/>
  <c r="BF77" i="17" s="1"/>
  <c r="BD75" i="17"/>
  <c r="BD77" i="17" s="1"/>
  <c r="AM75" i="17"/>
  <c r="AM77" i="17" s="1"/>
  <c r="BH75" i="17"/>
  <c r="BH77" i="17" s="1"/>
  <c r="AR75" i="17"/>
  <c r="AT75" i="17"/>
  <c r="AT77" i="17" s="1"/>
  <c r="AZ75" i="17"/>
  <c r="AZ77" i="17" s="1"/>
  <c r="AX75" i="17"/>
  <c r="AX77" i="17" s="1"/>
  <c r="AU66" i="16"/>
  <c r="AU68" i="16" s="1"/>
  <c r="AD68" i="16"/>
  <c r="AM66" i="16"/>
  <c r="AM68" i="16" s="1"/>
  <c r="AZ66" i="16"/>
  <c r="AZ68" i="16" s="1"/>
  <c r="AA68" i="16"/>
  <c r="AJ66" i="16"/>
  <c r="BG66" i="16"/>
  <c r="BG68" i="16" s="1"/>
  <c r="AT66" i="16"/>
  <c r="AT68" i="16" s="1"/>
  <c r="AI68" i="16"/>
  <c r="AR66" i="16"/>
  <c r="AY66" i="16"/>
  <c r="AY68" i="16" s="1"/>
  <c r="BF66" i="16"/>
  <c r="BF68" i="16" s="1"/>
  <c r="AY81" i="15"/>
  <c r="BH79" i="15"/>
  <c r="AD81" i="15"/>
  <c r="AM79" i="15"/>
  <c r="AT79" i="15"/>
  <c r="AK81" i="15"/>
  <c r="BF79" i="15"/>
  <c r="AW81" i="15"/>
  <c r="AI81" i="15"/>
  <c r="AR79" i="15"/>
  <c r="BA79" i="15" s="1"/>
  <c r="BB81" i="15"/>
  <c r="BK79" i="15"/>
  <c r="AO81" i="15"/>
  <c r="AX79" i="15"/>
  <c r="AQ81" i="15"/>
  <c r="AZ79" i="15"/>
  <c r="AU81" i="15"/>
  <c r="BD79" i="15"/>
  <c r="AI342" i="26"/>
  <c r="AQ342" i="26"/>
  <c r="AP342" i="26"/>
  <c r="AW342" i="26"/>
  <c r="AO342" i="26"/>
  <c r="AD342" i="26"/>
  <c r="AK342" i="26"/>
  <c r="BB342" i="26"/>
  <c r="AL342" i="26"/>
  <c r="AJ99" i="18" l="1"/>
  <c r="BA66" i="16"/>
  <c r="BA68" i="16" s="1"/>
  <c r="AR68" i="16"/>
  <c r="BA75" i="17"/>
  <c r="BA77" i="17" s="1"/>
  <c r="AR77" i="17"/>
  <c r="AS66" i="16"/>
  <c r="AS68" i="16" s="1"/>
  <c r="AJ68" i="16"/>
  <c r="AJ342" i="26"/>
  <c r="AS75" i="17"/>
  <c r="AS77" i="17" s="1"/>
  <c r="AJ77" i="17"/>
  <c r="AR342" i="26"/>
  <c r="AY99" i="18"/>
  <c r="BH97" i="18"/>
  <c r="AU99" i="18"/>
  <c r="BD97" i="18"/>
  <c r="BC97" i="18"/>
  <c r="AT99" i="18"/>
  <c r="AZ99" i="18"/>
  <c r="BI97" i="18"/>
  <c r="BA99" i="18"/>
  <c r="BJ97" i="18"/>
  <c r="BG99" i="18"/>
  <c r="BP97" i="18"/>
  <c r="BO99" i="18"/>
  <c r="BX97" i="18"/>
  <c r="AM99" i="18"/>
  <c r="AV97" i="18"/>
  <c r="AS99" i="18"/>
  <c r="BB97" i="18"/>
  <c r="AR99" i="18"/>
  <c r="BI75" i="17"/>
  <c r="BI77" i="17" s="1"/>
  <c r="AV75" i="17"/>
  <c r="BO75" i="17"/>
  <c r="BO77" i="17" s="1"/>
  <c r="BG75" i="17"/>
  <c r="BG77" i="17" s="1"/>
  <c r="BQ75" i="17"/>
  <c r="BQ77" i="17" s="1"/>
  <c r="BM75" i="17"/>
  <c r="BM77" i="17" s="1"/>
  <c r="BC75" i="17"/>
  <c r="BC77" i="17" s="1"/>
  <c r="BH66" i="16"/>
  <c r="BH68" i="16" s="1"/>
  <c r="AV66" i="16"/>
  <c r="AV68" i="16" s="1"/>
  <c r="BC66" i="16"/>
  <c r="BC68" i="16" s="1"/>
  <c r="BO66" i="16"/>
  <c r="BO68" i="16" s="1"/>
  <c r="BJ66" i="16"/>
  <c r="BJ68" i="16" s="1"/>
  <c r="BP66" i="16"/>
  <c r="BP68" i="16" s="1"/>
  <c r="BI66" i="16"/>
  <c r="BI68" i="16" s="1"/>
  <c r="BD66" i="16"/>
  <c r="BD68" i="16" s="1"/>
  <c r="BB66" i="16"/>
  <c r="BB68" i="16" s="1"/>
  <c r="AR81" i="15"/>
  <c r="AZ81" i="15"/>
  <c r="BI79" i="15"/>
  <c r="BJ79" i="15"/>
  <c r="BA81" i="15"/>
  <c r="BF81" i="15"/>
  <c r="BO79" i="15"/>
  <c r="AT81" i="15"/>
  <c r="BC79" i="15"/>
  <c r="BH81" i="15"/>
  <c r="BQ79" i="15"/>
  <c r="AX81" i="15"/>
  <c r="BG79" i="15"/>
  <c r="BD81" i="15"/>
  <c r="BM79" i="15"/>
  <c r="AM81" i="15"/>
  <c r="AV79" i="15"/>
  <c r="BK81" i="15"/>
  <c r="BT79" i="15"/>
  <c r="AJ81" i="15"/>
  <c r="AM342" i="26"/>
  <c r="AZ342" i="26"/>
  <c r="BF342" i="26"/>
  <c r="AU342" i="26"/>
  <c r="AX342" i="26"/>
  <c r="AY342" i="26"/>
  <c r="BA342" i="26"/>
  <c r="BK342" i="26"/>
  <c r="AT342" i="26"/>
  <c r="BJ75" i="17" l="1"/>
  <c r="BJ77" i="17" s="1"/>
  <c r="BE75" i="17"/>
  <c r="BE77" i="17" s="1"/>
  <c r="AV77" i="17"/>
  <c r="BB75" i="17"/>
  <c r="BB77" i="17" s="1"/>
  <c r="BP99" i="18"/>
  <c r="BY97" i="18"/>
  <c r="BD99" i="18"/>
  <c r="BM97" i="18"/>
  <c r="BB99" i="18"/>
  <c r="BK97" i="18"/>
  <c r="BX99" i="18"/>
  <c r="CG97" i="18"/>
  <c r="BJ99" i="18"/>
  <c r="BS97" i="18"/>
  <c r="BH99" i="18"/>
  <c r="BQ97" i="18"/>
  <c r="AV99" i="18"/>
  <c r="BE97" i="18"/>
  <c r="BR97" i="18"/>
  <c r="BI99" i="18"/>
  <c r="BC99" i="18"/>
  <c r="BL97" i="18"/>
  <c r="BS75" i="17"/>
  <c r="BS77" i="17" s="1"/>
  <c r="BL75" i="17"/>
  <c r="BL77" i="17" s="1"/>
  <c r="BV75" i="17"/>
  <c r="BV77" i="17" s="1"/>
  <c r="BP75" i="17"/>
  <c r="BP77" i="17" s="1"/>
  <c r="BX75" i="17"/>
  <c r="BX77" i="17" s="1"/>
  <c r="BR75" i="17"/>
  <c r="BR77" i="17" s="1"/>
  <c r="BZ75" i="17"/>
  <c r="BZ77" i="17" s="1"/>
  <c r="BM66" i="16"/>
  <c r="BM68" i="16" s="1"/>
  <c r="BE66" i="16"/>
  <c r="BE68" i="16" s="1"/>
  <c r="BY66" i="16"/>
  <c r="BY68" i="16" s="1"/>
  <c r="BK66" i="16"/>
  <c r="BK68" i="16" s="1"/>
  <c r="BR66" i="16"/>
  <c r="BR68" i="16" s="1"/>
  <c r="BS66" i="16"/>
  <c r="BS68" i="16" s="1"/>
  <c r="BL66" i="16"/>
  <c r="BL68" i="16" s="1"/>
  <c r="BQ66" i="16"/>
  <c r="BQ68" i="16" s="1"/>
  <c r="BX66" i="16"/>
  <c r="BX68" i="16" s="1"/>
  <c r="BR79" i="15"/>
  <c r="BI81" i="15"/>
  <c r="BT81" i="15"/>
  <c r="CC79" i="15"/>
  <c r="BZ79" i="15"/>
  <c r="BQ81" i="15"/>
  <c r="BJ81" i="15"/>
  <c r="BS79" i="15"/>
  <c r="BV79" i="15"/>
  <c r="BM81" i="15"/>
  <c r="BC81" i="15"/>
  <c r="BL79" i="15"/>
  <c r="AV81" i="15"/>
  <c r="BE79" i="15"/>
  <c r="BG81" i="15"/>
  <c r="BP79" i="15"/>
  <c r="BO81" i="15"/>
  <c r="BX79" i="15"/>
  <c r="BH342" i="26"/>
  <c r="BI342" i="26"/>
  <c r="BC342" i="26"/>
  <c r="BJ342" i="26"/>
  <c r="BG342" i="26"/>
  <c r="BO342" i="26"/>
  <c r="AV342" i="26"/>
  <c r="BT342" i="26"/>
  <c r="BD342" i="26"/>
  <c r="BK75" i="17" l="1"/>
  <c r="BK77" i="17" s="1"/>
  <c r="BQ99" i="18"/>
  <c r="BZ97" i="18"/>
  <c r="BM99" i="18"/>
  <c r="BV97" i="18"/>
  <c r="BR99" i="18"/>
  <c r="CA97" i="18"/>
  <c r="BL99" i="18"/>
  <c r="BU97" i="18"/>
  <c r="BE99" i="18"/>
  <c r="BN97" i="18"/>
  <c r="BS99" i="18"/>
  <c r="CB97" i="18"/>
  <c r="BK99" i="18"/>
  <c r="BT97" i="18"/>
  <c r="CH97" i="18"/>
  <c r="BY99" i="18"/>
  <c r="CG99" i="18"/>
  <c r="CP97" i="18"/>
  <c r="CG75" i="17"/>
  <c r="CG77" i="17" s="1"/>
  <c r="BN75" i="17"/>
  <c r="BN77" i="17" s="1"/>
  <c r="CE75" i="17"/>
  <c r="CE77" i="17" s="1"/>
  <c r="CA75" i="17"/>
  <c r="CA77" i="17" s="1"/>
  <c r="BY75" i="17"/>
  <c r="BY77" i="17" s="1"/>
  <c r="BU75" i="17"/>
  <c r="BU77" i="17" s="1"/>
  <c r="CB75" i="17"/>
  <c r="CB77" i="17" s="1"/>
  <c r="CI75" i="17"/>
  <c r="CI77" i="17" s="1"/>
  <c r="CB66" i="16"/>
  <c r="CB68" i="16" s="1"/>
  <c r="BN66" i="16"/>
  <c r="BN68" i="16" s="1"/>
  <c r="CA66" i="16"/>
  <c r="CA68" i="16" s="1"/>
  <c r="CH66" i="16"/>
  <c r="CH68" i="16" s="1"/>
  <c r="BV66" i="16"/>
  <c r="BV68" i="16" s="1"/>
  <c r="BZ66" i="16"/>
  <c r="BZ68" i="16" s="1"/>
  <c r="BT66" i="16"/>
  <c r="BT68" i="16" s="1"/>
  <c r="CG66" i="16"/>
  <c r="CG68" i="16" s="1"/>
  <c r="BU66" i="16"/>
  <c r="BU68" i="16" s="1"/>
  <c r="BS81" i="15"/>
  <c r="CB79" i="15"/>
  <c r="BV81" i="15"/>
  <c r="CE79" i="15"/>
  <c r="BZ81" i="15"/>
  <c r="CI79" i="15"/>
  <c r="BX81" i="15"/>
  <c r="CG79" i="15"/>
  <c r="BL81" i="15"/>
  <c r="BU79" i="15"/>
  <c r="BR81" i="15"/>
  <c r="CA79" i="15"/>
  <c r="BP81" i="15"/>
  <c r="BY79" i="15"/>
  <c r="BE81" i="15"/>
  <c r="BN79" i="15"/>
  <c r="CC81" i="15"/>
  <c r="CL79" i="15"/>
  <c r="CC342" i="26"/>
  <c r="BR342" i="26"/>
  <c r="BE342" i="26"/>
  <c r="BP342" i="26"/>
  <c r="BL342" i="26"/>
  <c r="BQ342" i="26"/>
  <c r="BX342" i="26"/>
  <c r="BS342" i="26"/>
  <c r="BM342" i="26"/>
  <c r="BT75" i="17" l="1"/>
  <c r="BT77" i="17" s="1"/>
  <c r="CB99" i="18"/>
  <c r="CK97" i="18"/>
  <c r="BV99" i="18"/>
  <c r="CE97" i="18"/>
  <c r="CH99" i="18"/>
  <c r="CQ97" i="18"/>
  <c r="CP99" i="18"/>
  <c r="CY97" i="18"/>
  <c r="BT99" i="18"/>
  <c r="CC97" i="18"/>
  <c r="BN99" i="18"/>
  <c r="BW97" i="18"/>
  <c r="CA99" i="18"/>
  <c r="CJ97" i="18"/>
  <c r="CI97" i="18"/>
  <c r="BZ99" i="18"/>
  <c r="BU99" i="18"/>
  <c r="CD97" i="18"/>
  <c r="CH75" i="17"/>
  <c r="CH77" i="17" s="1"/>
  <c r="BW75" i="17"/>
  <c r="BW77" i="17" s="1"/>
  <c r="CK75" i="17"/>
  <c r="CK77" i="17" s="1"/>
  <c r="CD75" i="17"/>
  <c r="CD77" i="17" s="1"/>
  <c r="CJ75" i="17"/>
  <c r="CJ77" i="17" s="1"/>
  <c r="CN75" i="17"/>
  <c r="CN77" i="17" s="1"/>
  <c r="CP75" i="17"/>
  <c r="CP77" i="17" s="1"/>
  <c r="CC75" i="17"/>
  <c r="CC77" i="17" s="1"/>
  <c r="CR75" i="17"/>
  <c r="CR77" i="17" s="1"/>
  <c r="BW66" i="16"/>
  <c r="BW68" i="16" s="1"/>
  <c r="CQ66" i="16"/>
  <c r="CQ68" i="16" s="1"/>
  <c r="CI66" i="16"/>
  <c r="CI68" i="16" s="1"/>
  <c r="CD66" i="16"/>
  <c r="CD68" i="16" s="1"/>
  <c r="CC66" i="16"/>
  <c r="CC68" i="16" s="1"/>
  <c r="CE66" i="16"/>
  <c r="CE68" i="16" s="1"/>
  <c r="CJ66" i="16"/>
  <c r="CJ68" i="16" s="1"/>
  <c r="CK66" i="16"/>
  <c r="CK68" i="16" s="1"/>
  <c r="CP66" i="16"/>
  <c r="CP68" i="16" s="1"/>
  <c r="CH79" i="15"/>
  <c r="BY81" i="15"/>
  <c r="BU81" i="15"/>
  <c r="CD79" i="15"/>
  <c r="BN81" i="15"/>
  <c r="BW79" i="15"/>
  <c r="CA81" i="15"/>
  <c r="CJ79" i="15"/>
  <c r="CB81" i="15"/>
  <c r="CK79" i="15"/>
  <c r="CP79" i="15"/>
  <c r="CG81" i="15"/>
  <c r="CE81" i="15"/>
  <c r="CN79" i="15"/>
  <c r="CL81" i="15"/>
  <c r="CU79" i="15"/>
  <c r="CI81" i="15"/>
  <c r="CR79" i="15"/>
  <c r="CG342" i="26"/>
  <c r="BU342" i="26"/>
  <c r="BN342" i="26"/>
  <c r="CL342" i="26"/>
  <c r="CB342" i="26"/>
  <c r="BY342" i="26"/>
  <c r="CA342" i="26"/>
  <c r="BZ342" i="26"/>
  <c r="BV342" i="26"/>
  <c r="CY99" i="18" l="1"/>
  <c r="DH97" i="18"/>
  <c r="CD99" i="18"/>
  <c r="CM97" i="18"/>
  <c r="CJ99" i="18"/>
  <c r="CS97" i="18"/>
  <c r="CC99" i="18"/>
  <c r="CL97" i="18"/>
  <c r="CQ99" i="18"/>
  <c r="CZ97" i="18"/>
  <c r="CK99" i="18"/>
  <c r="CT97" i="18"/>
  <c r="BW99" i="18"/>
  <c r="CF97" i="18"/>
  <c r="CE99" i="18"/>
  <c r="CN97" i="18"/>
  <c r="CI99" i="18"/>
  <c r="CR97" i="18"/>
  <c r="CW75" i="17"/>
  <c r="CW77" i="17" s="1"/>
  <c r="CF75" i="17"/>
  <c r="CF77" i="17" s="1"/>
  <c r="CL75" i="17"/>
  <c r="CL77" i="17" s="1"/>
  <c r="DA75" i="17"/>
  <c r="DA77" i="17" s="1"/>
  <c r="CS75" i="17"/>
  <c r="CS77" i="17" s="1"/>
  <c r="CT75" i="17"/>
  <c r="CT77" i="17" s="1"/>
  <c r="CQ75" i="17"/>
  <c r="CQ77" i="17" s="1"/>
  <c r="CM75" i="17"/>
  <c r="CM77" i="17" s="1"/>
  <c r="CY75" i="17"/>
  <c r="CY77" i="17" s="1"/>
  <c r="CM66" i="16"/>
  <c r="CM68" i="16" s="1"/>
  <c r="CZ66" i="16"/>
  <c r="CZ68" i="16" s="1"/>
  <c r="CT66" i="16"/>
  <c r="CT68" i="16" s="1"/>
  <c r="CS66" i="16"/>
  <c r="CS68" i="16" s="1"/>
  <c r="CL66" i="16"/>
  <c r="CL68" i="16" s="1"/>
  <c r="CR66" i="16"/>
  <c r="CR68" i="16" s="1"/>
  <c r="CN66" i="16"/>
  <c r="CN68" i="16" s="1"/>
  <c r="CY66" i="16"/>
  <c r="CY68" i="16" s="1"/>
  <c r="CF66" i="16"/>
  <c r="CF68" i="16" s="1"/>
  <c r="CN81" i="15"/>
  <c r="CW79" i="15"/>
  <c r="CR81" i="15"/>
  <c r="DA79" i="15"/>
  <c r="CU81" i="15"/>
  <c r="DD79" i="15"/>
  <c r="CJ81" i="15"/>
  <c r="CS79" i="15"/>
  <c r="CH81" i="15"/>
  <c r="CQ79" i="15"/>
  <c r="CP81" i="15"/>
  <c r="CY79" i="15"/>
  <c r="CK81" i="15"/>
  <c r="CT79" i="15"/>
  <c r="BW81" i="15"/>
  <c r="CF79" i="15"/>
  <c r="CD81" i="15"/>
  <c r="CM79" i="15"/>
  <c r="CP342" i="26"/>
  <c r="CI342" i="26"/>
  <c r="CU342" i="26"/>
  <c r="CD342" i="26"/>
  <c r="CH342" i="26"/>
  <c r="CE342" i="26"/>
  <c r="CJ342" i="26"/>
  <c r="CK342" i="26"/>
  <c r="BW342" i="26"/>
  <c r="CT99" i="18" l="1"/>
  <c r="DC97" i="18"/>
  <c r="CL99" i="18"/>
  <c r="CU97" i="18"/>
  <c r="CR99" i="18"/>
  <c r="DA97" i="18"/>
  <c r="CF99" i="18"/>
  <c r="CO97" i="18"/>
  <c r="CZ99" i="18"/>
  <c r="DI97" i="18"/>
  <c r="CS99" i="18"/>
  <c r="DB97" i="18"/>
  <c r="CN99" i="18"/>
  <c r="CW97" i="18"/>
  <c r="CM99" i="18"/>
  <c r="CV97" i="18"/>
  <c r="DJ75" i="17"/>
  <c r="DJ77" i="17" s="1"/>
  <c r="CO75" i="17"/>
  <c r="CO77" i="17" s="1"/>
  <c r="CV75" i="17"/>
  <c r="CV77" i="17" s="1"/>
  <c r="CZ75" i="17"/>
  <c r="CZ77" i="17" s="1"/>
  <c r="DB75" i="17"/>
  <c r="DB77" i="17" s="1"/>
  <c r="CU75" i="17"/>
  <c r="CU77" i="17" s="1"/>
  <c r="DF75" i="17"/>
  <c r="DF77" i="17" s="1"/>
  <c r="DC75" i="17"/>
  <c r="DC77" i="17" s="1"/>
  <c r="DH75" i="17"/>
  <c r="DH77" i="17" s="1"/>
  <c r="DB66" i="16"/>
  <c r="DB68" i="16" s="1"/>
  <c r="DA66" i="16"/>
  <c r="DA68" i="16" s="1"/>
  <c r="CW66" i="16"/>
  <c r="CW68" i="16" s="1"/>
  <c r="CU66" i="16"/>
  <c r="CU68" i="16" s="1"/>
  <c r="DC66" i="16"/>
  <c r="DC68" i="16" s="1"/>
  <c r="CV66" i="16"/>
  <c r="CV68" i="16" s="1"/>
  <c r="DH66" i="16"/>
  <c r="DH68" i="16" s="1"/>
  <c r="DI66" i="16"/>
  <c r="DI68" i="16" s="1"/>
  <c r="CO66" i="16"/>
  <c r="CO68" i="16" s="1"/>
  <c r="CT81" i="15"/>
  <c r="DC79" i="15"/>
  <c r="CQ81" i="15"/>
  <c r="CZ79" i="15"/>
  <c r="DA81" i="15"/>
  <c r="DJ79" i="15"/>
  <c r="DJ81" i="15" s="1"/>
  <c r="DF79" i="15"/>
  <c r="DF81" i="15" s="1"/>
  <c r="CW81" i="15"/>
  <c r="CF81" i="15"/>
  <c r="CO79" i="15"/>
  <c r="DB79" i="15"/>
  <c r="CS81" i="15"/>
  <c r="CM81" i="15"/>
  <c r="CV79" i="15"/>
  <c r="CY81" i="15"/>
  <c r="DH79" i="15"/>
  <c r="DH81" i="15" s="1"/>
  <c r="DD81" i="15"/>
  <c r="DM79" i="15"/>
  <c r="DM81" i="15" s="1"/>
  <c r="CM342" i="26"/>
  <c r="CT342" i="26"/>
  <c r="CR342" i="26"/>
  <c r="CF342" i="26"/>
  <c r="CS342" i="26"/>
  <c r="CQ342" i="26"/>
  <c r="DD342" i="26"/>
  <c r="CY342" i="26"/>
  <c r="CN342" i="26"/>
  <c r="DB99" i="18" l="1"/>
  <c r="DK97" i="18"/>
  <c r="CU99" i="18"/>
  <c r="DD97" i="18"/>
  <c r="CW99" i="18"/>
  <c r="DF97" i="18"/>
  <c r="DA99" i="18"/>
  <c r="DJ97" i="18"/>
  <c r="DC99" i="18"/>
  <c r="DL97" i="18"/>
  <c r="CV99" i="18"/>
  <c r="DE97" i="18"/>
  <c r="CX97" i="18"/>
  <c r="CO99" i="18"/>
  <c r="DD75" i="17"/>
  <c r="DD77" i="17" s="1"/>
  <c r="CX75" i="17"/>
  <c r="CX77" i="17" s="1"/>
  <c r="DL75" i="17"/>
  <c r="DL77" i="17" s="1"/>
  <c r="DE75" i="17"/>
  <c r="DE77" i="17" s="1"/>
  <c r="DI75" i="17"/>
  <c r="DI77" i="17" s="1"/>
  <c r="DK75" i="17"/>
  <c r="DK77" i="17" s="1"/>
  <c r="DE66" i="16"/>
  <c r="DE68" i="16" s="1"/>
  <c r="DJ66" i="16"/>
  <c r="DJ68" i="16" s="1"/>
  <c r="CX66" i="16"/>
  <c r="CX68" i="16" s="1"/>
  <c r="DL66" i="16"/>
  <c r="DL68" i="16" s="1"/>
  <c r="DF66" i="16"/>
  <c r="DF68" i="16" s="1"/>
  <c r="DK66" i="16"/>
  <c r="DK68" i="16" s="1"/>
  <c r="DD66" i="16"/>
  <c r="DD68" i="16" s="1"/>
  <c r="CZ81" i="15"/>
  <c r="DI79" i="15"/>
  <c r="DI81" i="15" s="1"/>
  <c r="CV81" i="15"/>
  <c r="DE79" i="15"/>
  <c r="DE81" i="15" s="1"/>
  <c r="DB81" i="15"/>
  <c r="DK79" i="15"/>
  <c r="DK81" i="15" s="1"/>
  <c r="CX79" i="15"/>
  <c r="CO81" i="15"/>
  <c r="DC81" i="15"/>
  <c r="DL79" i="15"/>
  <c r="DL81" i="15" s="1"/>
  <c r="CO342" i="26"/>
  <c r="CZ342" i="26"/>
  <c r="DA342" i="26"/>
  <c r="CV342" i="26"/>
  <c r="DC342" i="26"/>
  <c r="CW342" i="26"/>
  <c r="DB342" i="26"/>
  <c r="DM97" i="18" l="1"/>
  <c r="CX99" i="18"/>
  <c r="DG97" i="18"/>
  <c r="DG75" i="17"/>
  <c r="DG77" i="17" s="1"/>
  <c r="DM75" i="17"/>
  <c r="DM77" i="17" s="1"/>
  <c r="DM66" i="16"/>
  <c r="DM68" i="16" s="1"/>
  <c r="DG66" i="16"/>
  <c r="DG68" i="16" s="1"/>
  <c r="CX81" i="15"/>
  <c r="DG79" i="15"/>
  <c r="DG81" i="15" s="1"/>
  <c r="CX342" i="26"/>
  <c r="DL45" i="14" l="1"/>
  <c r="DG45" i="14"/>
  <c r="DJ38" i="14"/>
  <c r="DJ31" i="14"/>
  <c r="DH30" i="14"/>
  <c r="DH38" i="14"/>
  <c r="DE31" i="14"/>
  <c r="DE38" i="14"/>
  <c r="DC45" i="14"/>
  <c r="CX45" i="14"/>
  <c r="CT45" i="14"/>
  <c r="CO45" i="14"/>
  <c r="CK45" i="14"/>
  <c r="CF45" i="14"/>
  <c r="CB45" i="14"/>
  <c r="BW45" i="14"/>
  <c r="BS45" i="14"/>
  <c r="BN45" i="14"/>
  <c r="BJ45" i="14"/>
  <c r="BK45" i="14" s="1"/>
  <c r="BE45" i="14"/>
  <c r="CU45" i="14" l="1"/>
  <c r="CC45" i="14"/>
  <c r="CL45" i="14"/>
  <c r="DD45" i="14"/>
  <c r="DM45" i="14"/>
  <c r="BT45" i="14"/>
  <c r="AD45" i="14"/>
  <c r="BA45" i="14"/>
  <c r="AT45" i="14"/>
  <c r="AV45" i="14" s="1"/>
  <c r="AM45" i="14"/>
  <c r="AR45" i="14"/>
  <c r="AI45" i="14"/>
  <c r="AJ45" i="14" s="1"/>
  <c r="DN34" i="14"/>
  <c r="DG34" i="14"/>
  <c r="DM34" i="14" s="1"/>
  <c r="CX34" i="14"/>
  <c r="DD34" i="14" s="1"/>
  <c r="CO34" i="14"/>
  <c r="CU34" i="14" s="1"/>
  <c r="CF34" i="14"/>
  <c r="CL34" i="14" s="1"/>
  <c r="BW34" i="14"/>
  <c r="CC34" i="14" s="1"/>
  <c r="BN34" i="14"/>
  <c r="BT34" i="14" s="1"/>
  <c r="BE34" i="14"/>
  <c r="BK34" i="14" s="1"/>
  <c r="AV34" i="14"/>
  <c r="BB34" i="14" s="1"/>
  <c r="AM34" i="14"/>
  <c r="AS34" i="14" s="1"/>
  <c r="AD34" i="14"/>
  <c r="U34" i="14"/>
  <c r="AA34" i="14" s="1"/>
  <c r="L34" i="14"/>
  <c r="R34" i="14" s="1"/>
  <c r="BB45" i="14" l="1"/>
  <c r="AS45" i="14"/>
  <c r="DP34" i="14"/>
  <c r="AJ34" i="14"/>
  <c r="DV34" i="14" s="1"/>
  <c r="AB35" i="14"/>
  <c r="AB40" i="14" s="1"/>
  <c r="AB42" i="14" s="1"/>
  <c r="DT37" i="14"/>
  <c r="DV28" i="14"/>
  <c r="DV29" i="14"/>
  <c r="DN38" i="14"/>
  <c r="DO38" i="14"/>
  <c r="DQ38" i="14"/>
  <c r="DR38" i="14"/>
  <c r="DS38" i="14"/>
  <c r="DT38" i="14"/>
  <c r="DS32" i="14"/>
  <c r="DS31" i="14"/>
  <c r="DR25" i="14"/>
  <c r="DR26" i="14"/>
  <c r="DR27" i="14"/>
  <c r="DQ30" i="14"/>
  <c r="DL38" i="14"/>
  <c r="DG38" i="14"/>
  <c r="DL37" i="14"/>
  <c r="DM37" i="14" s="1"/>
  <c r="DL36" i="14"/>
  <c r="DM36" i="14" s="1"/>
  <c r="DG35" i="14"/>
  <c r="DM35" i="14" s="1"/>
  <c r="DG33" i="14"/>
  <c r="DM33" i="14" s="1"/>
  <c r="DL32" i="14"/>
  <c r="DG32" i="14"/>
  <c r="DL31" i="14"/>
  <c r="DG31" i="14"/>
  <c r="DL30" i="14"/>
  <c r="DM30" i="14" s="1"/>
  <c r="DL27" i="14"/>
  <c r="DM27" i="14" s="1"/>
  <c r="DL26" i="14"/>
  <c r="DM26" i="14" s="1"/>
  <c r="DL25" i="14"/>
  <c r="DM25" i="14" s="1"/>
  <c r="DC38" i="14"/>
  <c r="CX38" i="14"/>
  <c r="DC37" i="14"/>
  <c r="DD37" i="14" s="1"/>
  <c r="DC36" i="14"/>
  <c r="DD36" i="14" s="1"/>
  <c r="CX35" i="14"/>
  <c r="DD35" i="14" s="1"/>
  <c r="CX33" i="14"/>
  <c r="DD33" i="14" s="1"/>
  <c r="DC32" i="14"/>
  <c r="CX32" i="14"/>
  <c r="DC31" i="14"/>
  <c r="CX31" i="14"/>
  <c r="DC30" i="14"/>
  <c r="DD30" i="14" s="1"/>
  <c r="DC27" i="14"/>
  <c r="DD27" i="14" s="1"/>
  <c r="DC26" i="14"/>
  <c r="DD26" i="14" s="1"/>
  <c r="DC25" i="14"/>
  <c r="DD25" i="14" s="1"/>
  <c r="CT38" i="14"/>
  <c r="CO38" i="14"/>
  <c r="CT37" i="14"/>
  <c r="CU37" i="14" s="1"/>
  <c r="CT36" i="14"/>
  <c r="CU36" i="14" s="1"/>
  <c r="CO35" i="14"/>
  <c r="CU35" i="14" s="1"/>
  <c r="CO33" i="14"/>
  <c r="CU33" i="14" s="1"/>
  <c r="CT32" i="14"/>
  <c r="CO32" i="14"/>
  <c r="CU32" i="14" s="1"/>
  <c r="CT31" i="14"/>
  <c r="CO31" i="14"/>
  <c r="CT30" i="14"/>
  <c r="CU30" i="14" s="1"/>
  <c r="CT27" i="14"/>
  <c r="CU27" i="14" s="1"/>
  <c r="CT26" i="14"/>
  <c r="CU26" i="14" s="1"/>
  <c r="CT25" i="14"/>
  <c r="CU25" i="14" s="1"/>
  <c r="CK38" i="14"/>
  <c r="CF38" i="14"/>
  <c r="CK37" i="14"/>
  <c r="CL37" i="14" s="1"/>
  <c r="CK36" i="14"/>
  <c r="CL36" i="14" s="1"/>
  <c r="CF35" i="14"/>
  <c r="CL35" i="14" s="1"/>
  <c r="CF33" i="14"/>
  <c r="CL33" i="14" s="1"/>
  <c r="CK32" i="14"/>
  <c r="CF32" i="14"/>
  <c r="CK31" i="14"/>
  <c r="CF31" i="14"/>
  <c r="CK30" i="14"/>
  <c r="CL30" i="14" s="1"/>
  <c r="CK27" i="14"/>
  <c r="CL27" i="14" s="1"/>
  <c r="CK26" i="14"/>
  <c r="CL26" i="14" s="1"/>
  <c r="CK25" i="14"/>
  <c r="CL25" i="14" s="1"/>
  <c r="CB38" i="14"/>
  <c r="BW38" i="14"/>
  <c r="CB37" i="14"/>
  <c r="CC37" i="14" s="1"/>
  <c r="CB36" i="14"/>
  <c r="CC36" i="14" s="1"/>
  <c r="BW35" i="14"/>
  <c r="CC35" i="14" s="1"/>
  <c r="BW33" i="14"/>
  <c r="CC33" i="14" s="1"/>
  <c r="CB32" i="14"/>
  <c r="BW32" i="14"/>
  <c r="CC32" i="14" s="1"/>
  <c r="CB31" i="14"/>
  <c r="BW31" i="14"/>
  <c r="CB30" i="14"/>
  <c r="CC30" i="14" s="1"/>
  <c r="CB27" i="14"/>
  <c r="CC27" i="14" s="1"/>
  <c r="CB26" i="14"/>
  <c r="CC26" i="14" s="1"/>
  <c r="CB25" i="14"/>
  <c r="CC25" i="14" s="1"/>
  <c r="BS38" i="14"/>
  <c r="BN38" i="14"/>
  <c r="BT38" i="14" s="1"/>
  <c r="BS37" i="14"/>
  <c r="BT37" i="14" s="1"/>
  <c r="BS36" i="14"/>
  <c r="BT36" i="14" s="1"/>
  <c r="BN35" i="14"/>
  <c r="BT35" i="14" s="1"/>
  <c r="BN33" i="14"/>
  <c r="BT33" i="14" s="1"/>
  <c r="BS32" i="14"/>
  <c r="BN32" i="14"/>
  <c r="BS31" i="14"/>
  <c r="BN31" i="14"/>
  <c r="BS30" i="14"/>
  <c r="BT30" i="14" s="1"/>
  <c r="BS27" i="14"/>
  <c r="BT27" i="14" s="1"/>
  <c r="BS26" i="14"/>
  <c r="BT26" i="14" s="1"/>
  <c r="BS25" i="14"/>
  <c r="BT25" i="14" s="1"/>
  <c r="BJ38" i="14"/>
  <c r="BE38" i="14"/>
  <c r="BJ37" i="14"/>
  <c r="BK37" i="14" s="1"/>
  <c r="BJ36" i="14"/>
  <c r="BK36" i="14" s="1"/>
  <c r="BE35" i="14"/>
  <c r="BK35" i="14" s="1"/>
  <c r="BE33" i="14"/>
  <c r="BK33" i="14" s="1"/>
  <c r="BJ32" i="14"/>
  <c r="BE32" i="14"/>
  <c r="BK32" i="14" s="1"/>
  <c r="BJ31" i="14"/>
  <c r="BE31" i="14"/>
  <c r="BJ30" i="14"/>
  <c r="BK30" i="14" s="1"/>
  <c r="BJ27" i="14"/>
  <c r="BK27" i="14" s="1"/>
  <c r="BJ26" i="14"/>
  <c r="BK26" i="14" s="1"/>
  <c r="BJ25" i="14"/>
  <c r="BK25" i="14" s="1"/>
  <c r="U38" i="14"/>
  <c r="AM38" i="14"/>
  <c r="AV38" i="14"/>
  <c r="BA38" i="14"/>
  <c r="BB38" i="14" s="1"/>
  <c r="BA37" i="14"/>
  <c r="BB37" i="14" s="1"/>
  <c r="BA36" i="14"/>
  <c r="BB36" i="14" s="1"/>
  <c r="AV35" i="14"/>
  <c r="BB35" i="14" s="1"/>
  <c r="AV33" i="14"/>
  <c r="BB33" i="14" s="1"/>
  <c r="BA32" i="14"/>
  <c r="AV32" i="14"/>
  <c r="BA31" i="14"/>
  <c r="AV31" i="14"/>
  <c r="BA30" i="14"/>
  <c r="BB30" i="14" s="1"/>
  <c r="BA27" i="14"/>
  <c r="BB27" i="14" s="1"/>
  <c r="BA26" i="14"/>
  <c r="BB26" i="14" s="1"/>
  <c r="BA25" i="14"/>
  <c r="BB25" i="14" s="1"/>
  <c r="AR38" i="14"/>
  <c r="AR37" i="14"/>
  <c r="AS37" i="14" s="1"/>
  <c r="AR36" i="14"/>
  <c r="AS36" i="14" s="1"/>
  <c r="AM35" i="14"/>
  <c r="AS35" i="14" s="1"/>
  <c r="AM33" i="14"/>
  <c r="AS33" i="14" s="1"/>
  <c r="AR32" i="14"/>
  <c r="AM32" i="14"/>
  <c r="AR31" i="14"/>
  <c r="AM31" i="14"/>
  <c r="AR30" i="14"/>
  <c r="AS30" i="14" s="1"/>
  <c r="AR27" i="14"/>
  <c r="AS27" i="14" s="1"/>
  <c r="AR26" i="14"/>
  <c r="AS26" i="14" s="1"/>
  <c r="AR25" i="14"/>
  <c r="AS25" i="14" s="1"/>
  <c r="AI38" i="14"/>
  <c r="AJ38" i="14" s="1"/>
  <c r="AI37" i="14"/>
  <c r="AJ37" i="14" s="1"/>
  <c r="AI36" i="14"/>
  <c r="AJ36" i="14" s="1"/>
  <c r="AD33" i="14"/>
  <c r="AJ33" i="14" s="1"/>
  <c r="AI32" i="14"/>
  <c r="AD32" i="14"/>
  <c r="AI31" i="14"/>
  <c r="AD31" i="14"/>
  <c r="AI30" i="14"/>
  <c r="AJ30" i="14" s="1"/>
  <c r="AI27" i="14"/>
  <c r="AJ27" i="14" s="1"/>
  <c r="AI26" i="14"/>
  <c r="AJ26" i="14" s="1"/>
  <c r="AI25" i="14"/>
  <c r="AJ25" i="14" s="1"/>
  <c r="Z38" i="14"/>
  <c r="Z37" i="14"/>
  <c r="AA37" i="14" s="1"/>
  <c r="Z36" i="14"/>
  <c r="AA36" i="14" s="1"/>
  <c r="Z32" i="14"/>
  <c r="Z31" i="14"/>
  <c r="Z30" i="14"/>
  <c r="AA30" i="14" s="1"/>
  <c r="Z27" i="14"/>
  <c r="AA27" i="14" s="1"/>
  <c r="Z26" i="14"/>
  <c r="AA26" i="14" s="1"/>
  <c r="Z25" i="14"/>
  <c r="AA25" i="14" s="1"/>
  <c r="U35" i="14"/>
  <c r="AA35" i="14" s="1"/>
  <c r="U33" i="14"/>
  <c r="AA33" i="14" s="1"/>
  <c r="U32" i="14"/>
  <c r="U31" i="14"/>
  <c r="Z45" i="14"/>
  <c r="U45" i="14"/>
  <c r="Q45" i="14"/>
  <c r="L45" i="14"/>
  <c r="K44" i="14"/>
  <c r="M44" i="14"/>
  <c r="M46" i="14" s="1"/>
  <c r="N44" i="14"/>
  <c r="N46" i="14" s="1"/>
  <c r="O44" i="14"/>
  <c r="P44" i="14"/>
  <c r="P46" i="14" s="1"/>
  <c r="J44" i="14"/>
  <c r="Q38" i="14"/>
  <c r="L38" i="14"/>
  <c r="DP38" i="14" s="1"/>
  <c r="Q37" i="14"/>
  <c r="R37" i="14" s="1"/>
  <c r="Q36" i="14"/>
  <c r="Q26" i="14"/>
  <c r="Q27" i="14"/>
  <c r="Q25" i="14"/>
  <c r="R25" i="14" s="1"/>
  <c r="Q32" i="14"/>
  <c r="Q31" i="14"/>
  <c r="Q30" i="14"/>
  <c r="R30" i="14" s="1"/>
  <c r="L32" i="14"/>
  <c r="L33" i="14"/>
  <c r="R33" i="14" s="1"/>
  <c r="L35" i="14"/>
  <c r="R35" i="14" s="1"/>
  <c r="L31" i="14"/>
  <c r="DG41" i="14"/>
  <c r="DQ41" i="14"/>
  <c r="DR41" i="14"/>
  <c r="DS41" i="14"/>
  <c r="DT41" i="14"/>
  <c r="DO41" i="14"/>
  <c r="DN41" i="14"/>
  <c r="AA45" i="14" l="1"/>
  <c r="V44" i="14"/>
  <c r="V46" i="14" s="1"/>
  <c r="AJ32" i="14"/>
  <c r="DD31" i="14"/>
  <c r="AS38" i="14"/>
  <c r="DU36" i="14"/>
  <c r="AA31" i="14"/>
  <c r="AJ31" i="14"/>
  <c r="AD35" i="14"/>
  <c r="AJ35" i="14" s="1"/>
  <c r="R32" i="14"/>
  <c r="DP31" i="14"/>
  <c r="DU27" i="14"/>
  <c r="AS32" i="14"/>
  <c r="CC31" i="14"/>
  <c r="CL32" i="14"/>
  <c r="CU38" i="14"/>
  <c r="DD32" i="14"/>
  <c r="DV30" i="14"/>
  <c r="CL31" i="14"/>
  <c r="R36" i="14"/>
  <c r="DV36" i="14" s="1"/>
  <c r="R38" i="14"/>
  <c r="R45" i="14"/>
  <c r="AA38" i="14"/>
  <c r="AS31" i="14"/>
  <c r="DU25" i="14"/>
  <c r="DV25" i="14"/>
  <c r="CU31" i="14"/>
  <c r="DM38" i="14"/>
  <c r="DU30" i="14"/>
  <c r="BT32" i="14"/>
  <c r="DV33" i="14"/>
  <c r="DM32" i="14"/>
  <c r="AA32" i="14"/>
  <c r="BB32" i="14"/>
  <c r="R27" i="14"/>
  <c r="DV27" i="14" s="1"/>
  <c r="DU38" i="14"/>
  <c r="O46" i="14"/>
  <c r="X44" i="14"/>
  <c r="K46" i="14"/>
  <c r="T44" i="14"/>
  <c r="AE44" i="14"/>
  <c r="DU37" i="14"/>
  <c r="R31" i="14"/>
  <c r="DU31" i="14"/>
  <c r="R26" i="14"/>
  <c r="DV26" i="14" s="1"/>
  <c r="DU26" i="14"/>
  <c r="BT31" i="14"/>
  <c r="DP33" i="14"/>
  <c r="DU32" i="14"/>
  <c r="DV37" i="14"/>
  <c r="J46" i="14"/>
  <c r="S44" i="14"/>
  <c r="AB44" i="14" s="1"/>
  <c r="Y44" i="14"/>
  <c r="BK38" i="14"/>
  <c r="DD38" i="14"/>
  <c r="BB31" i="14"/>
  <c r="DM31" i="14"/>
  <c r="DP32" i="14"/>
  <c r="DV35" i="14"/>
  <c r="W44" i="14"/>
  <c r="BK31" i="14"/>
  <c r="CC38" i="14"/>
  <c r="CL38" i="14"/>
  <c r="DV32" i="14" l="1"/>
  <c r="DP35" i="14"/>
  <c r="AE46" i="14"/>
  <c r="AN44" i="14"/>
  <c r="DV38" i="14"/>
  <c r="AB46" i="14"/>
  <c r="S46" i="14"/>
  <c r="AK44" i="14"/>
  <c r="X46" i="14"/>
  <c r="AG44" i="14"/>
  <c r="T46" i="14"/>
  <c r="AC44" i="14"/>
  <c r="W46" i="14"/>
  <c r="AF44" i="14"/>
  <c r="Y46" i="14"/>
  <c r="AH44" i="14"/>
  <c r="DV31" i="14"/>
  <c r="AV334" i="26"/>
  <c r="DT327" i="26"/>
  <c r="DN326" i="26"/>
  <c r="DP326" i="26" s="1"/>
  <c r="DV326" i="26" s="1"/>
  <c r="DN325" i="26"/>
  <c r="DP325" i="26" s="1"/>
  <c r="DV325" i="26" s="1"/>
  <c r="DS324" i="26"/>
  <c r="DU324" i="26" s="1"/>
  <c r="DN324" i="26"/>
  <c r="DP324" i="26" s="1"/>
  <c r="DS323" i="26"/>
  <c r="DU323" i="26" s="1"/>
  <c r="DV323" i="26" s="1"/>
  <c r="DN323" i="26"/>
  <c r="DP323" i="26" s="1"/>
  <c r="DQ322" i="26"/>
  <c r="DU322" i="26" s="1"/>
  <c r="DV322" i="26" s="1"/>
  <c r="DR319" i="26"/>
  <c r="DU319" i="26" s="1"/>
  <c r="DV319" i="26" s="1"/>
  <c r="DR318" i="26"/>
  <c r="DU318" i="26" s="1"/>
  <c r="DV318" i="26" s="1"/>
  <c r="DR317" i="26"/>
  <c r="DU317" i="26" s="1"/>
  <c r="DV317" i="26" s="1"/>
  <c r="BB334" i="26" l="1"/>
  <c r="AV336" i="26"/>
  <c r="AV338" i="26" s="1"/>
  <c r="DV324" i="26"/>
  <c r="AS336" i="26"/>
  <c r="AS338" i="26" s="1"/>
  <c r="BB336" i="26"/>
  <c r="BB338" i="26" s="1"/>
  <c r="R338" i="26"/>
  <c r="AI44" i="14"/>
  <c r="AI46" i="14" s="1"/>
  <c r="AH46" i="14"/>
  <c r="AQ44" i="14"/>
  <c r="AL44" i="14"/>
  <c r="AC46" i="14"/>
  <c r="AT44" i="14"/>
  <c r="AT46" i="14" s="1"/>
  <c r="AK46" i="14"/>
  <c r="AW44" i="14"/>
  <c r="AN46" i="14"/>
  <c r="AO44" i="14"/>
  <c r="AF46" i="14"/>
  <c r="AG46" i="14"/>
  <c r="AP44" i="14"/>
  <c r="AD44" i="14"/>
  <c r="BC44" i="14" l="1"/>
  <c r="BL44" i="14" s="1"/>
  <c r="Q338" i="26"/>
  <c r="AP46" i="14"/>
  <c r="AY44" i="14"/>
  <c r="AX44" i="14"/>
  <c r="AO46" i="14"/>
  <c r="AZ44" i="14"/>
  <c r="AQ46" i="14"/>
  <c r="AR46" i="14" s="1"/>
  <c r="AL46" i="14"/>
  <c r="AU44" i="14"/>
  <c r="AD46" i="14"/>
  <c r="AJ46" i="14" s="1"/>
  <c r="AW46" i="14"/>
  <c r="BF44" i="14"/>
  <c r="BC46" i="14" l="1"/>
  <c r="BO44" i="14"/>
  <c r="BF46" i="14"/>
  <c r="BU44" i="14"/>
  <c r="BL46" i="14"/>
  <c r="AU46" i="14"/>
  <c r="BD44" i="14"/>
  <c r="AX46" i="14"/>
  <c r="BG44" i="14"/>
  <c r="AY46" i="14"/>
  <c r="BH44" i="14"/>
  <c r="AZ46" i="14"/>
  <c r="BI44" i="14"/>
  <c r="BR44" i="14" l="1"/>
  <c r="BI46" i="14"/>
  <c r="BP44" i="14"/>
  <c r="BG46" i="14"/>
  <c r="CD44" i="14"/>
  <c r="BU46" i="14"/>
  <c r="BQ44" i="14"/>
  <c r="BH46" i="14"/>
  <c r="BM44" i="14"/>
  <c r="BD46" i="14"/>
  <c r="BX44" i="14"/>
  <c r="BO46" i="14"/>
  <c r="CG44" i="14" l="1"/>
  <c r="BX46" i="14"/>
  <c r="BZ44" i="14"/>
  <c r="BQ46" i="14"/>
  <c r="BY44" i="14"/>
  <c r="BP46" i="14"/>
  <c r="BV44" i="14"/>
  <c r="BM46" i="14"/>
  <c r="CM44" i="14"/>
  <c r="CD46" i="14"/>
  <c r="CA44" i="14"/>
  <c r="BR46" i="14"/>
  <c r="CJ44" i="14" l="1"/>
  <c r="CA46" i="14"/>
  <c r="CE44" i="14"/>
  <c r="BV46" i="14"/>
  <c r="CI44" i="14"/>
  <c r="BZ46" i="14"/>
  <c r="CV44" i="14"/>
  <c r="CM46" i="14"/>
  <c r="CH44" i="14"/>
  <c r="BY46" i="14"/>
  <c r="CP44" i="14"/>
  <c r="CG46" i="14"/>
  <c r="CY44" i="14" l="1"/>
  <c r="CP46" i="14"/>
  <c r="DE44" i="14"/>
  <c r="DE46" i="14" s="1"/>
  <c r="CV46" i="14"/>
  <c r="CN44" i="14"/>
  <c r="CE46" i="14"/>
  <c r="CQ44" i="14"/>
  <c r="CH46" i="14"/>
  <c r="CR44" i="14"/>
  <c r="CI46" i="14"/>
  <c r="CS44" i="14"/>
  <c r="CJ46" i="14"/>
  <c r="DB44" i="14" l="1"/>
  <c r="CS46" i="14"/>
  <c r="CZ44" i="14"/>
  <c r="CQ46" i="14"/>
  <c r="DA44" i="14"/>
  <c r="CR46" i="14"/>
  <c r="CW44" i="14"/>
  <c r="CN46" i="14"/>
  <c r="DH44" i="14"/>
  <c r="DH46" i="14" s="1"/>
  <c r="CY46" i="14"/>
  <c r="DF44" i="14" l="1"/>
  <c r="DF46" i="14" s="1"/>
  <c r="CW46" i="14"/>
  <c r="DI44" i="14"/>
  <c r="DI46" i="14" s="1"/>
  <c r="CZ46" i="14"/>
  <c r="DJ44" i="14"/>
  <c r="DJ46" i="14" s="1"/>
  <c r="DA46" i="14"/>
  <c r="DK44" i="14"/>
  <c r="DK46" i="14" s="1"/>
  <c r="DB46" i="14"/>
  <c r="DN5" i="10" l="1"/>
  <c r="DO5" i="10"/>
  <c r="DP5" i="10"/>
  <c r="DW5" i="10" s="1"/>
  <c r="DQ5" i="10"/>
  <c r="DR5" i="10"/>
  <c r="DS5" i="10"/>
  <c r="DT5" i="10"/>
  <c r="DU5" i="10"/>
  <c r="DY5" i="10" s="1"/>
  <c r="DV5" i="10"/>
  <c r="DN6" i="10"/>
  <c r="DO6" i="10"/>
  <c r="DP6" i="10"/>
  <c r="DW6" i="10" s="1"/>
  <c r="DQ6" i="10"/>
  <c r="DR6" i="10"/>
  <c r="DS6" i="10"/>
  <c r="DT6" i="10"/>
  <c r="DU6" i="10"/>
  <c r="DY6" i="10" s="1"/>
  <c r="DV6" i="10"/>
  <c r="DN7" i="10"/>
  <c r="DO7" i="10"/>
  <c r="DP7" i="10"/>
  <c r="DW7" i="10" s="1"/>
  <c r="DQ7" i="10"/>
  <c r="DR7" i="10"/>
  <c r="DS7" i="10"/>
  <c r="DT7" i="10"/>
  <c r="DU7" i="10"/>
  <c r="DY7" i="10" s="1"/>
  <c r="DV7" i="10"/>
  <c r="DN8" i="10"/>
  <c r="DO8" i="10"/>
  <c r="DP8" i="10"/>
  <c r="DW8" i="10" s="1"/>
  <c r="DQ8" i="10"/>
  <c r="DR8" i="10"/>
  <c r="DS8" i="10"/>
  <c r="DT8" i="10"/>
  <c r="DU8" i="10"/>
  <c r="DY8" i="10" s="1"/>
  <c r="DV8" i="10"/>
  <c r="DN9" i="10"/>
  <c r="DO9" i="10"/>
  <c r="DP9" i="10"/>
  <c r="DW9" i="10" s="1"/>
  <c r="DQ9" i="10"/>
  <c r="DR9" i="10"/>
  <c r="DS9" i="10"/>
  <c r="DT9" i="10"/>
  <c r="DU9" i="10"/>
  <c r="DY9" i="10" s="1"/>
  <c r="DV9" i="10"/>
  <c r="DN10" i="10"/>
  <c r="DO10" i="10"/>
  <c r="DP10" i="10"/>
  <c r="DW10" i="10" s="1"/>
  <c r="DQ10" i="10"/>
  <c r="DR10" i="10"/>
  <c r="DS10" i="10"/>
  <c r="DT10" i="10"/>
  <c r="DU10" i="10"/>
  <c r="DY10" i="10" s="1"/>
  <c r="DV10" i="10"/>
  <c r="DN11" i="10"/>
  <c r="DO11" i="10"/>
  <c r="DP11" i="10"/>
  <c r="DW11" i="10" s="1"/>
  <c r="DQ11" i="10"/>
  <c r="DR11" i="10"/>
  <c r="DS11" i="10"/>
  <c r="DT11" i="10"/>
  <c r="DU11" i="10"/>
  <c r="DY11" i="10" s="1"/>
  <c r="DV11" i="10"/>
  <c r="DN12" i="10"/>
  <c r="DO12" i="10"/>
  <c r="DP12" i="10"/>
  <c r="DW12" i="10" s="1"/>
  <c r="DQ12" i="10"/>
  <c r="DR12" i="10"/>
  <c r="DS12" i="10"/>
  <c r="DT12" i="10"/>
  <c r="DU12" i="10"/>
  <c r="DY12" i="10" s="1"/>
  <c r="DV12" i="10"/>
  <c r="DN13" i="10"/>
  <c r="DO13" i="10"/>
  <c r="DP13" i="10"/>
  <c r="DW13" i="10" s="1"/>
  <c r="DQ13" i="10"/>
  <c r="DR13" i="10"/>
  <c r="DS13" i="10"/>
  <c r="DT13" i="10"/>
  <c r="DU13" i="10"/>
  <c r="DY13" i="10" s="1"/>
  <c r="DV13" i="10"/>
  <c r="DN14" i="10"/>
  <c r="DO14" i="10"/>
  <c r="DP14" i="10"/>
  <c r="DW14" i="10" s="1"/>
  <c r="DQ14" i="10"/>
  <c r="DR14" i="10"/>
  <c r="DS14" i="10"/>
  <c r="DT14" i="10"/>
  <c r="DU14" i="10"/>
  <c r="DY14" i="10" s="1"/>
  <c r="DV14" i="10"/>
  <c r="DN15" i="10"/>
  <c r="DO15" i="10"/>
  <c r="DP15" i="10"/>
  <c r="DW15" i="10" s="1"/>
  <c r="DQ15" i="10"/>
  <c r="DR15" i="10"/>
  <c r="DS15" i="10"/>
  <c r="DT15" i="10"/>
  <c r="DU15" i="10"/>
  <c r="DY15" i="10" s="1"/>
  <c r="DV15" i="10"/>
  <c r="DN16" i="10"/>
  <c r="DO16" i="10"/>
  <c r="DP16" i="10"/>
  <c r="DW16" i="10" s="1"/>
  <c r="DQ16" i="10"/>
  <c r="DR16" i="10"/>
  <c r="DS16" i="10"/>
  <c r="DT16" i="10"/>
  <c r="DU16" i="10"/>
  <c r="DY16" i="10" s="1"/>
  <c r="DV16" i="10"/>
  <c r="DN17" i="10"/>
  <c r="DO17" i="10"/>
  <c r="DP17" i="10"/>
  <c r="DW17" i="10" s="1"/>
  <c r="DQ17" i="10"/>
  <c r="DR17" i="10"/>
  <c r="DS17" i="10"/>
  <c r="DT17" i="10"/>
  <c r="DU17" i="10"/>
  <c r="DY17" i="10" s="1"/>
  <c r="DV17" i="10"/>
  <c r="DN18" i="10"/>
  <c r="DO18" i="10"/>
  <c r="DP18" i="10"/>
  <c r="DW18" i="10" s="1"/>
  <c r="DQ18" i="10"/>
  <c r="DR18" i="10"/>
  <c r="DS18" i="10"/>
  <c r="DT18" i="10"/>
  <c r="DU18" i="10"/>
  <c r="DY18" i="10" s="1"/>
  <c r="DV18" i="10"/>
  <c r="DN19" i="10"/>
  <c r="DO19" i="10"/>
  <c r="DP19" i="10"/>
  <c r="DW19" i="10" s="1"/>
  <c r="DQ19" i="10"/>
  <c r="DR19" i="10"/>
  <c r="DS19" i="10"/>
  <c r="DT19" i="10"/>
  <c r="DU19" i="10"/>
  <c r="DY19" i="10" s="1"/>
  <c r="DV19" i="10"/>
  <c r="DN20" i="10"/>
  <c r="DO20" i="10"/>
  <c r="DP20" i="10"/>
  <c r="DW20" i="10" s="1"/>
  <c r="DQ20" i="10"/>
  <c r="DR20" i="10"/>
  <c r="DS20" i="10"/>
  <c r="DT20" i="10"/>
  <c r="DU20" i="10"/>
  <c r="DY20" i="10" s="1"/>
  <c r="DV20" i="10"/>
  <c r="DN21" i="10"/>
  <c r="DO21" i="10"/>
  <c r="DP21" i="10"/>
  <c r="DW21" i="10" s="1"/>
  <c r="DQ21" i="10"/>
  <c r="DR21" i="10"/>
  <c r="DS21" i="10"/>
  <c r="DT21" i="10"/>
  <c r="DU21" i="10"/>
  <c r="DY21" i="10" s="1"/>
  <c r="DV21" i="10"/>
  <c r="DN22" i="10"/>
  <c r="DO22" i="10"/>
  <c r="DP22" i="10"/>
  <c r="DW22" i="10" s="1"/>
  <c r="DQ22" i="10"/>
  <c r="DR22" i="10"/>
  <c r="DS22" i="10"/>
  <c r="DT22" i="10"/>
  <c r="DU22" i="10"/>
  <c r="DY22" i="10" s="1"/>
  <c r="DV22" i="10"/>
  <c r="DN23" i="10"/>
  <c r="DO23" i="10"/>
  <c r="DP23" i="10"/>
  <c r="DW23" i="10" s="1"/>
  <c r="DQ23" i="10"/>
  <c r="DR23" i="10"/>
  <c r="DS23" i="10"/>
  <c r="DT23" i="10"/>
  <c r="DU23" i="10"/>
  <c r="DY23" i="10" s="1"/>
  <c r="DV23" i="10"/>
  <c r="DN24" i="10"/>
  <c r="DO24" i="10"/>
  <c r="DP24" i="10"/>
  <c r="DW24" i="10" s="1"/>
  <c r="DQ24" i="10"/>
  <c r="DR24" i="10"/>
  <c r="DS24" i="10"/>
  <c r="DT24" i="10"/>
  <c r="DU24" i="10"/>
  <c r="DY24" i="10" s="1"/>
  <c r="DV24" i="10"/>
  <c r="DN25" i="10"/>
  <c r="DO25" i="10"/>
  <c r="DP25" i="10"/>
  <c r="DW25" i="10" s="1"/>
  <c r="DQ25" i="10"/>
  <c r="DR25" i="10"/>
  <c r="DS25" i="10"/>
  <c r="DT25" i="10"/>
  <c r="DU25" i="10"/>
  <c r="DY25" i="10" s="1"/>
  <c r="DV25" i="10"/>
  <c r="DN26" i="10"/>
  <c r="DO26" i="10"/>
  <c r="DP26" i="10"/>
  <c r="DW26" i="10" s="1"/>
  <c r="DQ26" i="10"/>
  <c r="DR26" i="10"/>
  <c r="DS26" i="10"/>
  <c r="DT26" i="10"/>
  <c r="DU26" i="10"/>
  <c r="DY26" i="10" s="1"/>
  <c r="DV26" i="10"/>
  <c r="DN27" i="10"/>
  <c r="DO27" i="10"/>
  <c r="DP27" i="10"/>
  <c r="DW27" i="10" s="1"/>
  <c r="DQ27" i="10"/>
  <c r="DR27" i="10"/>
  <c r="DS27" i="10"/>
  <c r="DT27" i="10"/>
  <c r="DU27" i="10"/>
  <c r="DY27" i="10" s="1"/>
  <c r="DV27" i="10"/>
  <c r="DN28" i="10"/>
  <c r="DO28" i="10"/>
  <c r="DP28" i="10"/>
  <c r="DW28" i="10" s="1"/>
  <c r="DQ28" i="10"/>
  <c r="DR28" i="10"/>
  <c r="DS28" i="10"/>
  <c r="DT28" i="10"/>
  <c r="DU28" i="10"/>
  <c r="DY28" i="10" s="1"/>
  <c r="DV28" i="10"/>
  <c r="DN29" i="10"/>
  <c r="DO29" i="10"/>
  <c r="DP29" i="10"/>
  <c r="DW29" i="10" s="1"/>
  <c r="DQ29" i="10"/>
  <c r="DR29" i="10"/>
  <c r="DS29" i="10"/>
  <c r="DT29" i="10"/>
  <c r="DU29" i="10"/>
  <c r="DY29" i="10" s="1"/>
  <c r="DV29" i="10"/>
  <c r="DN30" i="10"/>
  <c r="DO30" i="10"/>
  <c r="DP30" i="10"/>
  <c r="DW30" i="10" s="1"/>
  <c r="DQ30" i="10"/>
  <c r="DR30" i="10"/>
  <c r="DS30" i="10"/>
  <c r="DT30" i="10"/>
  <c r="DU30" i="10"/>
  <c r="DY30" i="10" s="1"/>
  <c r="DV30" i="10"/>
  <c r="DN31" i="10"/>
  <c r="DO31" i="10"/>
  <c r="DP31" i="10"/>
  <c r="DW31" i="10" s="1"/>
  <c r="DQ31" i="10"/>
  <c r="DR31" i="10"/>
  <c r="DS31" i="10"/>
  <c r="DT31" i="10"/>
  <c r="DU31" i="10"/>
  <c r="DY31" i="10" s="1"/>
  <c r="DV31" i="10"/>
  <c r="DN32" i="10"/>
  <c r="DO32" i="10"/>
  <c r="DP32" i="10"/>
  <c r="DW32" i="10" s="1"/>
  <c r="DQ32" i="10"/>
  <c r="DR32" i="10"/>
  <c r="DS32" i="10"/>
  <c r="DT32" i="10"/>
  <c r="DU32" i="10"/>
  <c r="DY32" i="10" s="1"/>
  <c r="DV32" i="10"/>
  <c r="DN33" i="10"/>
  <c r="DO33" i="10"/>
  <c r="DP33" i="10"/>
  <c r="DW33" i="10" s="1"/>
  <c r="DQ33" i="10"/>
  <c r="DR33" i="10"/>
  <c r="DS33" i="10"/>
  <c r="DT33" i="10"/>
  <c r="DU33" i="10"/>
  <c r="DY33" i="10" s="1"/>
  <c r="DV33" i="10"/>
  <c r="DN34" i="10"/>
  <c r="DO34" i="10"/>
  <c r="DP34" i="10"/>
  <c r="DW34" i="10" s="1"/>
  <c r="DQ34" i="10"/>
  <c r="DR34" i="10"/>
  <c r="DS34" i="10"/>
  <c r="DT34" i="10"/>
  <c r="DU34" i="10"/>
  <c r="DY34" i="10" s="1"/>
  <c r="DV34" i="10"/>
  <c r="DN35" i="10"/>
  <c r="DO35" i="10"/>
  <c r="DP35" i="10"/>
  <c r="DW35" i="10" s="1"/>
  <c r="DQ35" i="10"/>
  <c r="DR35" i="10"/>
  <c r="DS35" i="10"/>
  <c r="DT35" i="10"/>
  <c r="DU35" i="10"/>
  <c r="DY35" i="10" s="1"/>
  <c r="DV35" i="10"/>
  <c r="DN36" i="10"/>
  <c r="DO36" i="10"/>
  <c r="DP36" i="10"/>
  <c r="DW36" i="10" s="1"/>
  <c r="DQ36" i="10"/>
  <c r="DR36" i="10"/>
  <c r="DS36" i="10"/>
  <c r="DT36" i="10"/>
  <c r="DU36" i="10"/>
  <c r="DY36" i="10" s="1"/>
  <c r="DV36" i="10"/>
  <c r="DN37" i="10"/>
  <c r="DO37" i="10"/>
  <c r="DP37" i="10"/>
  <c r="DW37" i="10" s="1"/>
  <c r="DQ37" i="10"/>
  <c r="DR37" i="10"/>
  <c r="DS37" i="10"/>
  <c r="DT37" i="10"/>
  <c r="DU37" i="10"/>
  <c r="DY37" i="10" s="1"/>
  <c r="DV37" i="10"/>
  <c r="DN38" i="10"/>
  <c r="DO38" i="10"/>
  <c r="DP38" i="10"/>
  <c r="DW38" i="10" s="1"/>
  <c r="DQ38" i="10"/>
  <c r="DR38" i="10"/>
  <c r="DS38" i="10"/>
  <c r="DT38" i="10"/>
  <c r="DU38" i="10"/>
  <c r="DY38" i="10" s="1"/>
  <c r="DV38" i="10"/>
  <c r="DN39" i="10"/>
  <c r="DO39" i="10"/>
  <c r="DP39" i="10"/>
  <c r="DW39" i="10" s="1"/>
  <c r="DQ39" i="10"/>
  <c r="DR39" i="10"/>
  <c r="DS39" i="10"/>
  <c r="DT39" i="10"/>
  <c r="DU39" i="10"/>
  <c r="DY39" i="10" s="1"/>
  <c r="DV39" i="10"/>
  <c r="DN40" i="10"/>
  <c r="DO40" i="10"/>
  <c r="DP40" i="10"/>
  <c r="DW40" i="10" s="1"/>
  <c r="DQ40" i="10"/>
  <c r="DR40" i="10"/>
  <c r="DS40" i="10"/>
  <c r="DT40" i="10"/>
  <c r="DU40" i="10"/>
  <c r="DY40" i="10" s="1"/>
  <c r="DV40" i="10"/>
  <c r="DN41" i="10"/>
  <c r="DO41" i="10"/>
  <c r="DP41" i="10"/>
  <c r="DW41" i="10" s="1"/>
  <c r="DQ41" i="10"/>
  <c r="DR41" i="10"/>
  <c r="DS41" i="10"/>
  <c r="DT41" i="10"/>
  <c r="DU41" i="10"/>
  <c r="DY41" i="10" s="1"/>
  <c r="DV41" i="10"/>
  <c r="DN42" i="10"/>
  <c r="DO42" i="10"/>
  <c r="DP42" i="10"/>
  <c r="DW42" i="10" s="1"/>
  <c r="DQ42" i="10"/>
  <c r="DR42" i="10"/>
  <c r="DS42" i="10"/>
  <c r="DT42" i="10"/>
  <c r="DU42" i="10"/>
  <c r="DY42" i="10" s="1"/>
  <c r="DV42" i="10"/>
  <c r="DN43" i="10"/>
  <c r="DO43" i="10"/>
  <c r="DP43" i="10"/>
  <c r="DW43" i="10" s="1"/>
  <c r="DQ43" i="10"/>
  <c r="DR43" i="10"/>
  <c r="DS43" i="10"/>
  <c r="DT43" i="10"/>
  <c r="DU43" i="10"/>
  <c r="DY43" i="10" s="1"/>
  <c r="DV43" i="10"/>
  <c r="DN44" i="10"/>
  <c r="DO44" i="10"/>
  <c r="DP44" i="10"/>
  <c r="DW44" i="10" s="1"/>
  <c r="DQ44" i="10"/>
  <c r="DR44" i="10"/>
  <c r="DS44" i="10"/>
  <c r="DT44" i="10"/>
  <c r="DU44" i="10"/>
  <c r="DY44" i="10" s="1"/>
  <c r="DV44" i="10"/>
  <c r="DN45" i="10"/>
  <c r="DO45" i="10"/>
  <c r="DP45" i="10"/>
  <c r="DW45" i="10" s="1"/>
  <c r="DQ45" i="10"/>
  <c r="DR45" i="10"/>
  <c r="DS45" i="10"/>
  <c r="DT45" i="10"/>
  <c r="DU45" i="10"/>
  <c r="DY45" i="10" s="1"/>
  <c r="DV45" i="10"/>
  <c r="DN46" i="10"/>
  <c r="DO46" i="10"/>
  <c r="DP46" i="10"/>
  <c r="DW46" i="10" s="1"/>
  <c r="DQ46" i="10"/>
  <c r="DR46" i="10"/>
  <c r="DS46" i="10"/>
  <c r="DT46" i="10"/>
  <c r="DU46" i="10"/>
  <c r="DY46" i="10" s="1"/>
  <c r="DV46" i="10"/>
  <c r="DN47" i="10"/>
  <c r="DO47" i="10"/>
  <c r="DP47" i="10"/>
  <c r="DW47" i="10" s="1"/>
  <c r="DQ47" i="10"/>
  <c r="DR47" i="10"/>
  <c r="DS47" i="10"/>
  <c r="DT47" i="10"/>
  <c r="DU47" i="10"/>
  <c r="DY47" i="10" s="1"/>
  <c r="DV47" i="10"/>
  <c r="DN48" i="10"/>
  <c r="DO48" i="10"/>
  <c r="DP48" i="10"/>
  <c r="DW48" i="10" s="1"/>
  <c r="DQ48" i="10"/>
  <c r="DR48" i="10"/>
  <c r="DS48" i="10"/>
  <c r="DT48" i="10"/>
  <c r="DU48" i="10"/>
  <c r="DY48" i="10" s="1"/>
  <c r="DV48" i="10"/>
  <c r="DN49" i="10"/>
  <c r="DO49" i="10"/>
  <c r="DP49" i="10"/>
  <c r="DW49" i="10" s="1"/>
  <c r="DQ49" i="10"/>
  <c r="DR49" i="10"/>
  <c r="DS49" i="10"/>
  <c r="DT49" i="10"/>
  <c r="DU49" i="10"/>
  <c r="DY49" i="10" s="1"/>
  <c r="DV49" i="10"/>
  <c r="DN50" i="10"/>
  <c r="DO50" i="10"/>
  <c r="DP50" i="10"/>
  <c r="DW50" i="10" s="1"/>
  <c r="DQ50" i="10"/>
  <c r="DR50" i="10"/>
  <c r="DS50" i="10"/>
  <c r="DT50" i="10"/>
  <c r="DU50" i="10"/>
  <c r="DY50" i="10" s="1"/>
  <c r="DV50" i="10"/>
  <c r="DN51" i="10"/>
  <c r="DO51" i="10"/>
  <c r="DP51" i="10"/>
  <c r="DW51" i="10" s="1"/>
  <c r="DQ51" i="10"/>
  <c r="DR51" i="10"/>
  <c r="DS51" i="10"/>
  <c r="DT51" i="10"/>
  <c r="DU51" i="10"/>
  <c r="DY51" i="10" s="1"/>
  <c r="DV51" i="10"/>
  <c r="DN52" i="10"/>
  <c r="DO52" i="10"/>
  <c r="DP52" i="10"/>
  <c r="DW52" i="10" s="1"/>
  <c r="DQ52" i="10"/>
  <c r="DR52" i="10"/>
  <c r="DS52" i="10"/>
  <c r="DT52" i="10"/>
  <c r="DU52" i="10"/>
  <c r="DY52" i="10" s="1"/>
  <c r="DV52" i="10"/>
  <c r="DN53" i="10"/>
  <c r="DO53" i="10"/>
  <c r="DP53" i="10"/>
  <c r="DW53" i="10" s="1"/>
  <c r="DQ53" i="10"/>
  <c r="DR53" i="10"/>
  <c r="DS53" i="10"/>
  <c r="DT53" i="10"/>
  <c r="DU53" i="10"/>
  <c r="DY53" i="10" s="1"/>
  <c r="DV53" i="10"/>
  <c r="DN54" i="10"/>
  <c r="DO54" i="10"/>
  <c r="DP54" i="10"/>
  <c r="DW54" i="10" s="1"/>
  <c r="DQ54" i="10"/>
  <c r="DR54" i="10"/>
  <c r="DS54" i="10"/>
  <c r="DT54" i="10"/>
  <c r="DU54" i="10"/>
  <c r="DY54" i="10" s="1"/>
  <c r="DV54" i="10"/>
  <c r="DN55" i="10"/>
  <c r="DO55" i="10"/>
  <c r="DP55" i="10"/>
  <c r="DW55" i="10" s="1"/>
  <c r="DQ55" i="10"/>
  <c r="DR55" i="10"/>
  <c r="DS55" i="10"/>
  <c r="DT55" i="10"/>
  <c r="DU55" i="10"/>
  <c r="DY55" i="10" s="1"/>
  <c r="DV55" i="10"/>
  <c r="DN56" i="10"/>
  <c r="DO56" i="10"/>
  <c r="DP56" i="10"/>
  <c r="DW56" i="10" s="1"/>
  <c r="DQ56" i="10"/>
  <c r="DR56" i="10"/>
  <c r="DS56" i="10"/>
  <c r="DT56" i="10"/>
  <c r="DU56" i="10"/>
  <c r="DY56" i="10" s="1"/>
  <c r="DV56" i="10"/>
  <c r="DN57" i="10"/>
  <c r="DO57" i="10"/>
  <c r="DP57" i="10"/>
  <c r="DW57" i="10" s="1"/>
  <c r="DQ57" i="10"/>
  <c r="DR57" i="10"/>
  <c r="DS57" i="10"/>
  <c r="DT57" i="10"/>
  <c r="DU57" i="10"/>
  <c r="DY57" i="10" s="1"/>
  <c r="DV57" i="10"/>
  <c r="DN58" i="10"/>
  <c r="DO58" i="10"/>
  <c r="DP58" i="10"/>
  <c r="DW58" i="10" s="1"/>
  <c r="DQ58" i="10"/>
  <c r="DR58" i="10"/>
  <c r="DS58" i="10"/>
  <c r="DT58" i="10"/>
  <c r="DU58" i="10"/>
  <c r="DY58" i="10" s="1"/>
  <c r="DV58" i="10"/>
  <c r="DN59" i="10"/>
  <c r="DO59" i="10"/>
  <c r="DP59" i="10"/>
  <c r="DW59" i="10" s="1"/>
  <c r="DQ59" i="10"/>
  <c r="DR59" i="10"/>
  <c r="DS59" i="10"/>
  <c r="DT59" i="10"/>
  <c r="DU59" i="10"/>
  <c r="DY59" i="10" s="1"/>
  <c r="DV59" i="10"/>
  <c r="DN60" i="10"/>
  <c r="DO60" i="10"/>
  <c r="DP60" i="10"/>
  <c r="DW60" i="10" s="1"/>
  <c r="DQ60" i="10"/>
  <c r="DR60" i="10"/>
  <c r="DS60" i="10"/>
  <c r="DT60" i="10"/>
  <c r="DU60" i="10"/>
  <c r="DY60" i="10" s="1"/>
  <c r="DV60" i="10"/>
  <c r="DN61" i="10"/>
  <c r="DO61" i="10"/>
  <c r="DP61" i="10"/>
  <c r="DW61" i="10" s="1"/>
  <c r="DQ61" i="10"/>
  <c r="DR61" i="10"/>
  <c r="DS61" i="10"/>
  <c r="DT61" i="10"/>
  <c r="DU61" i="10"/>
  <c r="DY61" i="10" s="1"/>
  <c r="DV61" i="10"/>
  <c r="DN62" i="10"/>
  <c r="DO62" i="10"/>
  <c r="DP62" i="10"/>
  <c r="DW62" i="10" s="1"/>
  <c r="DQ62" i="10"/>
  <c r="DR62" i="10"/>
  <c r="DS62" i="10"/>
  <c r="DT62" i="10"/>
  <c r="DU62" i="10"/>
  <c r="DY62" i="10" s="1"/>
  <c r="DV62" i="10"/>
  <c r="DN63" i="10"/>
  <c r="DO63" i="10"/>
  <c r="DP63" i="10"/>
  <c r="DW63" i="10" s="1"/>
  <c r="DQ63" i="10"/>
  <c r="DR63" i="10"/>
  <c r="DS63" i="10"/>
  <c r="DT63" i="10"/>
  <c r="DU63" i="10"/>
  <c r="DY63" i="10" s="1"/>
  <c r="DV63" i="10"/>
  <c r="DN64" i="10"/>
  <c r="DO64" i="10"/>
  <c r="DP64" i="10"/>
  <c r="DW64" i="10" s="1"/>
  <c r="DQ64" i="10"/>
  <c r="DR64" i="10"/>
  <c r="DS64" i="10"/>
  <c r="DT64" i="10"/>
  <c r="DU64" i="10"/>
  <c r="DY64" i="10" s="1"/>
  <c r="DV64" i="10"/>
  <c r="DN65" i="10"/>
  <c r="DO65" i="10"/>
  <c r="DP65" i="10"/>
  <c r="DW65" i="10" s="1"/>
  <c r="DQ65" i="10"/>
  <c r="DR65" i="10"/>
  <c r="DS65" i="10"/>
  <c r="DT65" i="10"/>
  <c r="DU65" i="10"/>
  <c r="DY65" i="10" s="1"/>
  <c r="DV65" i="10"/>
  <c r="DN66" i="10"/>
  <c r="DO66" i="10"/>
  <c r="DP66" i="10"/>
  <c r="DW66" i="10" s="1"/>
  <c r="DQ66" i="10"/>
  <c r="DR66" i="10"/>
  <c r="DS66" i="10"/>
  <c r="DT66" i="10"/>
  <c r="DU66" i="10"/>
  <c r="DY66" i="10" s="1"/>
  <c r="DV66" i="10"/>
  <c r="DN67" i="10"/>
  <c r="DO67" i="10"/>
  <c r="DP67" i="10"/>
  <c r="DW67" i="10" s="1"/>
  <c r="DQ67" i="10"/>
  <c r="DR67" i="10"/>
  <c r="DS67" i="10"/>
  <c r="DT67" i="10"/>
  <c r="DU67" i="10"/>
  <c r="DY67" i="10" s="1"/>
  <c r="DV67" i="10"/>
  <c r="DN68" i="10"/>
  <c r="DO68" i="10"/>
  <c r="DP68" i="10"/>
  <c r="DW68" i="10" s="1"/>
  <c r="DQ68" i="10"/>
  <c r="DR68" i="10"/>
  <c r="DS68" i="10"/>
  <c r="DT68" i="10"/>
  <c r="DU68" i="10"/>
  <c r="DY68" i="10" s="1"/>
  <c r="DV68" i="10"/>
  <c r="DN69" i="10"/>
  <c r="DO69" i="10"/>
  <c r="DP69" i="10"/>
  <c r="DW69" i="10" s="1"/>
  <c r="DQ69" i="10"/>
  <c r="DR69" i="10"/>
  <c r="DS69" i="10"/>
  <c r="DT69" i="10"/>
  <c r="DU69" i="10"/>
  <c r="DY69" i="10" s="1"/>
  <c r="DV69" i="10"/>
  <c r="DN70" i="10"/>
  <c r="DO70" i="10"/>
  <c r="DP70" i="10"/>
  <c r="DW70" i="10" s="1"/>
  <c r="DQ70" i="10"/>
  <c r="DR70" i="10"/>
  <c r="DS70" i="10"/>
  <c r="DT70" i="10"/>
  <c r="DU70" i="10"/>
  <c r="DY70" i="10" s="1"/>
  <c r="DV70" i="10"/>
  <c r="DN71" i="10"/>
  <c r="DO71" i="10"/>
  <c r="DP71" i="10"/>
  <c r="DW71" i="10" s="1"/>
  <c r="DQ71" i="10"/>
  <c r="DR71" i="10"/>
  <c r="DS71" i="10"/>
  <c r="DT71" i="10"/>
  <c r="DU71" i="10"/>
  <c r="DY71" i="10" s="1"/>
  <c r="DV71" i="10"/>
  <c r="DN72" i="10"/>
  <c r="DO72" i="10"/>
  <c r="DP72" i="10"/>
  <c r="DW72" i="10" s="1"/>
  <c r="DQ72" i="10"/>
  <c r="DR72" i="10"/>
  <c r="DS72" i="10"/>
  <c r="DT72" i="10"/>
  <c r="DU72" i="10"/>
  <c r="DY72" i="10" s="1"/>
  <c r="DV72" i="10"/>
  <c r="DN73" i="10"/>
  <c r="DO73" i="10"/>
  <c r="DP73" i="10"/>
  <c r="DW73" i="10" s="1"/>
  <c r="DQ73" i="10"/>
  <c r="DR73" i="10"/>
  <c r="DS73" i="10"/>
  <c r="DT73" i="10"/>
  <c r="DU73" i="10"/>
  <c r="DY73" i="10" s="1"/>
  <c r="DV73" i="10"/>
  <c r="DN74" i="10"/>
  <c r="DO74" i="10"/>
  <c r="DP74" i="10"/>
  <c r="DW74" i="10" s="1"/>
  <c r="DQ74" i="10"/>
  <c r="DR74" i="10"/>
  <c r="DS74" i="10"/>
  <c r="DT74" i="10"/>
  <c r="DU74" i="10"/>
  <c r="DY74" i="10" s="1"/>
  <c r="DV74" i="10"/>
  <c r="DN75" i="10"/>
  <c r="DO75" i="10"/>
  <c r="DP75" i="10"/>
  <c r="DW75" i="10" s="1"/>
  <c r="DQ75" i="10"/>
  <c r="DR75" i="10"/>
  <c r="DS75" i="10"/>
  <c r="DT75" i="10"/>
  <c r="DU75" i="10"/>
  <c r="DY75" i="10" s="1"/>
  <c r="DV75" i="10"/>
  <c r="DN76" i="10"/>
  <c r="DO76" i="10"/>
  <c r="DP76" i="10"/>
  <c r="DW76" i="10" s="1"/>
  <c r="DQ76" i="10"/>
  <c r="DR76" i="10"/>
  <c r="DS76" i="10"/>
  <c r="DT76" i="10"/>
  <c r="DU76" i="10"/>
  <c r="DY76" i="10" s="1"/>
  <c r="DV76" i="10"/>
  <c r="DN77" i="10"/>
  <c r="DO77" i="10"/>
  <c r="DP77" i="10"/>
  <c r="DW77" i="10" s="1"/>
  <c r="DQ77" i="10"/>
  <c r="DR77" i="10"/>
  <c r="DS77" i="10"/>
  <c r="DT77" i="10"/>
  <c r="DU77" i="10"/>
  <c r="DY77" i="10" s="1"/>
  <c r="DV77" i="10"/>
  <c r="DN78" i="10"/>
  <c r="DO78" i="10"/>
  <c r="DP78" i="10"/>
  <c r="DW78" i="10" s="1"/>
  <c r="DQ78" i="10"/>
  <c r="DR78" i="10"/>
  <c r="DS78" i="10"/>
  <c r="DT78" i="10"/>
  <c r="DU78" i="10"/>
  <c r="DY78" i="10" s="1"/>
  <c r="DV78" i="10"/>
  <c r="DN79" i="10"/>
  <c r="DO79" i="10"/>
  <c r="DP79" i="10"/>
  <c r="DW79" i="10" s="1"/>
  <c r="DQ79" i="10"/>
  <c r="DR79" i="10"/>
  <c r="DS79" i="10"/>
  <c r="DT79" i="10"/>
  <c r="DU79" i="10"/>
  <c r="DY79" i="10" s="1"/>
  <c r="DV79" i="10"/>
  <c r="DN80" i="10"/>
  <c r="DO80" i="10"/>
  <c r="DP80" i="10"/>
  <c r="DW80" i="10" s="1"/>
  <c r="DQ80" i="10"/>
  <c r="DR80" i="10"/>
  <c r="DS80" i="10"/>
  <c r="DT80" i="10"/>
  <c r="DU80" i="10"/>
  <c r="DY80" i="10" s="1"/>
  <c r="DV80" i="10"/>
  <c r="DN81" i="10"/>
  <c r="DO81" i="10"/>
  <c r="DP81" i="10"/>
  <c r="DW81" i="10" s="1"/>
  <c r="DQ81" i="10"/>
  <c r="DR81" i="10"/>
  <c r="DS81" i="10"/>
  <c r="DT81" i="10"/>
  <c r="DU81" i="10"/>
  <c r="DY81" i="10" s="1"/>
  <c r="DV81" i="10"/>
  <c r="DN82" i="10"/>
  <c r="DO82" i="10"/>
  <c r="DP82" i="10"/>
  <c r="DW82" i="10" s="1"/>
  <c r="DQ82" i="10"/>
  <c r="DR82" i="10"/>
  <c r="DS82" i="10"/>
  <c r="DT82" i="10"/>
  <c r="DU82" i="10"/>
  <c r="DY82" i="10" s="1"/>
  <c r="DV82" i="10"/>
  <c r="DN83" i="10"/>
  <c r="DO83" i="10"/>
  <c r="DP83" i="10"/>
  <c r="DW83" i="10" s="1"/>
  <c r="DQ83" i="10"/>
  <c r="DR83" i="10"/>
  <c r="DS83" i="10"/>
  <c r="DT83" i="10"/>
  <c r="DU83" i="10"/>
  <c r="DY83" i="10" s="1"/>
  <c r="DV83" i="10"/>
  <c r="DN84" i="10"/>
  <c r="DO84" i="10"/>
  <c r="DP84" i="10"/>
  <c r="DW84" i="10" s="1"/>
  <c r="DQ84" i="10"/>
  <c r="DR84" i="10"/>
  <c r="DS84" i="10"/>
  <c r="DT84" i="10"/>
  <c r="DU84" i="10"/>
  <c r="DY84" i="10" s="1"/>
  <c r="DV84" i="10"/>
  <c r="DN85" i="10"/>
  <c r="DO85" i="10"/>
  <c r="DP85" i="10"/>
  <c r="DW85" i="10" s="1"/>
  <c r="DQ85" i="10"/>
  <c r="DR85" i="10"/>
  <c r="DS85" i="10"/>
  <c r="DT85" i="10"/>
  <c r="DU85" i="10"/>
  <c r="DY85" i="10" s="1"/>
  <c r="DV85" i="10"/>
  <c r="DN86" i="10"/>
  <c r="DO86" i="10"/>
  <c r="DP86" i="10"/>
  <c r="DW86" i="10" s="1"/>
  <c r="DQ86" i="10"/>
  <c r="DR86" i="10"/>
  <c r="DS86" i="10"/>
  <c r="DT86" i="10"/>
  <c r="DU86" i="10"/>
  <c r="DY86" i="10" s="1"/>
  <c r="DV86" i="10"/>
  <c r="DN87" i="10"/>
  <c r="DO87" i="10"/>
  <c r="DP87" i="10"/>
  <c r="DW87" i="10" s="1"/>
  <c r="DQ87" i="10"/>
  <c r="DR87" i="10"/>
  <c r="DS87" i="10"/>
  <c r="DT87" i="10"/>
  <c r="DU87" i="10"/>
  <c r="DY87" i="10" s="1"/>
  <c r="DV87" i="10"/>
  <c r="DN88" i="10"/>
  <c r="DO88" i="10"/>
  <c r="DP88" i="10"/>
  <c r="DW88" i="10" s="1"/>
  <c r="DQ88" i="10"/>
  <c r="DR88" i="10"/>
  <c r="DS88" i="10"/>
  <c r="DT88" i="10"/>
  <c r="DU88" i="10"/>
  <c r="DY88" i="10" s="1"/>
  <c r="DV88" i="10"/>
  <c r="DN89" i="10"/>
  <c r="DO89" i="10"/>
  <c r="DP89" i="10"/>
  <c r="DW89" i="10" s="1"/>
  <c r="DQ89" i="10"/>
  <c r="DR89" i="10"/>
  <c r="DS89" i="10"/>
  <c r="DT89" i="10"/>
  <c r="DU89" i="10"/>
  <c r="DY89" i="10" s="1"/>
  <c r="DV89" i="10"/>
  <c r="DN90" i="10"/>
  <c r="DO90" i="10"/>
  <c r="DP90" i="10"/>
  <c r="DW90" i="10" s="1"/>
  <c r="DQ90" i="10"/>
  <c r="DR90" i="10"/>
  <c r="DS90" i="10"/>
  <c r="DT90" i="10"/>
  <c r="DU90" i="10"/>
  <c r="DY90" i="10" s="1"/>
  <c r="DV90" i="10"/>
  <c r="DN91" i="10"/>
  <c r="DO91" i="10"/>
  <c r="DP91" i="10"/>
  <c r="DW91" i="10" s="1"/>
  <c r="DQ91" i="10"/>
  <c r="DR91" i="10"/>
  <c r="DS91" i="10"/>
  <c r="DT91" i="10"/>
  <c r="DU91" i="10"/>
  <c r="DY91" i="10" s="1"/>
  <c r="DV91" i="10"/>
  <c r="DN92" i="10"/>
  <c r="DO92" i="10"/>
  <c r="DP92" i="10"/>
  <c r="DW92" i="10" s="1"/>
  <c r="DQ92" i="10"/>
  <c r="DR92" i="10"/>
  <c r="DS92" i="10"/>
  <c r="DT92" i="10"/>
  <c r="DU92" i="10"/>
  <c r="DY92" i="10" s="1"/>
  <c r="DV92" i="10"/>
  <c r="DN93" i="10"/>
  <c r="DO93" i="10"/>
  <c r="DP93" i="10"/>
  <c r="DW93" i="10" s="1"/>
  <c r="DQ93" i="10"/>
  <c r="DR93" i="10"/>
  <c r="DS93" i="10"/>
  <c r="DT93" i="10"/>
  <c r="DU93" i="10"/>
  <c r="DY93" i="10" s="1"/>
  <c r="DV93" i="10"/>
  <c r="DN94" i="10"/>
  <c r="DO94" i="10"/>
  <c r="DP94" i="10"/>
  <c r="DW94" i="10" s="1"/>
  <c r="DQ94" i="10"/>
  <c r="DR94" i="10"/>
  <c r="DS94" i="10"/>
  <c r="DT94" i="10"/>
  <c r="DU94" i="10"/>
  <c r="DY94" i="10" s="1"/>
  <c r="DV94" i="10"/>
  <c r="DN95" i="10"/>
  <c r="DO95" i="10"/>
  <c r="DP95" i="10"/>
  <c r="DW95" i="10" s="1"/>
  <c r="DQ95" i="10"/>
  <c r="DR95" i="10"/>
  <c r="DS95" i="10"/>
  <c r="DT95" i="10"/>
  <c r="DU95" i="10"/>
  <c r="DY95" i="10" s="1"/>
  <c r="DV95" i="10"/>
  <c r="DN96" i="10"/>
  <c r="DO96" i="10"/>
  <c r="DP96" i="10"/>
  <c r="DW96" i="10" s="1"/>
  <c r="DQ96" i="10"/>
  <c r="DR96" i="10"/>
  <c r="DS96" i="10"/>
  <c r="DT96" i="10"/>
  <c r="DU96" i="10"/>
  <c r="DY96" i="10" s="1"/>
  <c r="DV96" i="10"/>
  <c r="DN97" i="10"/>
  <c r="DO97" i="10"/>
  <c r="DP97" i="10"/>
  <c r="DW97" i="10" s="1"/>
  <c r="DQ97" i="10"/>
  <c r="DR97" i="10"/>
  <c r="DS97" i="10"/>
  <c r="DT97" i="10"/>
  <c r="DU97" i="10"/>
  <c r="DY97" i="10" s="1"/>
  <c r="DV97" i="10"/>
  <c r="DN98" i="10"/>
  <c r="DO98" i="10"/>
  <c r="DP98" i="10"/>
  <c r="DW98" i="10" s="1"/>
  <c r="DQ98" i="10"/>
  <c r="DR98" i="10"/>
  <c r="DS98" i="10"/>
  <c r="DT98" i="10"/>
  <c r="DU98" i="10"/>
  <c r="DY98" i="10" s="1"/>
  <c r="DV98" i="10"/>
  <c r="DN99" i="10"/>
  <c r="DO99" i="10"/>
  <c r="DP99" i="10"/>
  <c r="DW99" i="10" s="1"/>
  <c r="DQ99" i="10"/>
  <c r="DR99" i="10"/>
  <c r="DS99" i="10"/>
  <c r="DT99" i="10"/>
  <c r="DU99" i="10"/>
  <c r="DY99" i="10" s="1"/>
  <c r="DV99" i="10"/>
  <c r="DN100" i="10"/>
  <c r="DO100" i="10"/>
  <c r="DP100" i="10"/>
  <c r="DW100" i="10" s="1"/>
  <c r="DQ100" i="10"/>
  <c r="DR100" i="10"/>
  <c r="DS100" i="10"/>
  <c r="DT100" i="10"/>
  <c r="DU100" i="10"/>
  <c r="DY100" i="10" s="1"/>
  <c r="DV100" i="10"/>
  <c r="DN101" i="10"/>
  <c r="DO101" i="10"/>
  <c r="DP101" i="10"/>
  <c r="DW101" i="10" s="1"/>
  <c r="DQ101" i="10"/>
  <c r="DR101" i="10"/>
  <c r="DS101" i="10"/>
  <c r="DT101" i="10"/>
  <c r="DU101" i="10"/>
  <c r="DY101" i="10" s="1"/>
  <c r="DV101" i="10"/>
  <c r="DN102" i="10"/>
  <c r="DO102" i="10"/>
  <c r="DP102" i="10"/>
  <c r="DW102" i="10" s="1"/>
  <c r="DQ102" i="10"/>
  <c r="DR102" i="10"/>
  <c r="DS102" i="10"/>
  <c r="DT102" i="10"/>
  <c r="DU102" i="10"/>
  <c r="DY102" i="10" s="1"/>
  <c r="DV102" i="10"/>
  <c r="DN103" i="10"/>
  <c r="DO103" i="10"/>
  <c r="DP103" i="10"/>
  <c r="DW103" i="10" s="1"/>
  <c r="DQ103" i="10"/>
  <c r="DR103" i="10"/>
  <c r="DS103" i="10"/>
  <c r="DT103" i="10"/>
  <c r="DU103" i="10"/>
  <c r="DY103" i="10" s="1"/>
  <c r="DV103" i="10"/>
  <c r="DN104" i="10"/>
  <c r="DO104" i="10"/>
  <c r="DP104" i="10"/>
  <c r="DW104" i="10" s="1"/>
  <c r="DQ104" i="10"/>
  <c r="DR104" i="10"/>
  <c r="DS104" i="10"/>
  <c r="DT104" i="10"/>
  <c r="DU104" i="10"/>
  <c r="DY104" i="10" s="1"/>
  <c r="DV104" i="10"/>
  <c r="DN105" i="10"/>
  <c r="DO105" i="10"/>
  <c r="DP105" i="10"/>
  <c r="DW105" i="10" s="1"/>
  <c r="DQ105" i="10"/>
  <c r="DR105" i="10"/>
  <c r="DS105" i="10"/>
  <c r="DT105" i="10"/>
  <c r="DU105" i="10"/>
  <c r="DY105" i="10" s="1"/>
  <c r="DV105" i="10"/>
  <c r="DN106" i="10"/>
  <c r="DO106" i="10"/>
  <c r="DP106" i="10"/>
  <c r="DW106" i="10" s="1"/>
  <c r="DQ106" i="10"/>
  <c r="DR106" i="10"/>
  <c r="DS106" i="10"/>
  <c r="DT106" i="10"/>
  <c r="DU106" i="10"/>
  <c r="DY106" i="10" s="1"/>
  <c r="DV106" i="10"/>
  <c r="DN107" i="10"/>
  <c r="DO107" i="10"/>
  <c r="DP107" i="10"/>
  <c r="DW107" i="10" s="1"/>
  <c r="DQ107" i="10"/>
  <c r="DR107" i="10"/>
  <c r="DS107" i="10"/>
  <c r="DT107" i="10"/>
  <c r="DU107" i="10"/>
  <c r="DY107" i="10" s="1"/>
  <c r="DV107" i="10"/>
  <c r="DN108" i="10"/>
  <c r="DO108" i="10"/>
  <c r="DP108" i="10"/>
  <c r="DW108" i="10" s="1"/>
  <c r="DQ108" i="10"/>
  <c r="DR108" i="10"/>
  <c r="DS108" i="10"/>
  <c r="DT108" i="10"/>
  <c r="DU108" i="10"/>
  <c r="DY108" i="10" s="1"/>
  <c r="DV108" i="10"/>
  <c r="DN109" i="10"/>
  <c r="DO109" i="10"/>
  <c r="DP109" i="10"/>
  <c r="DW109" i="10" s="1"/>
  <c r="DQ109" i="10"/>
  <c r="DR109" i="10"/>
  <c r="DS109" i="10"/>
  <c r="DT109" i="10"/>
  <c r="DU109" i="10"/>
  <c r="DY109" i="10" s="1"/>
  <c r="DV109" i="10"/>
  <c r="DN110" i="10"/>
  <c r="DO110" i="10"/>
  <c r="DP110" i="10"/>
  <c r="DW110" i="10" s="1"/>
  <c r="DQ110" i="10"/>
  <c r="DR110" i="10"/>
  <c r="DS110" i="10"/>
  <c r="DT110" i="10"/>
  <c r="DU110" i="10"/>
  <c r="DY110" i="10" s="1"/>
  <c r="DV110" i="10"/>
  <c r="DN111" i="10"/>
  <c r="DO111" i="10"/>
  <c r="DP111" i="10"/>
  <c r="DW111" i="10" s="1"/>
  <c r="DQ111" i="10"/>
  <c r="DR111" i="10"/>
  <c r="DS111" i="10"/>
  <c r="DT111" i="10"/>
  <c r="DU111" i="10"/>
  <c r="DY111" i="10" s="1"/>
  <c r="DV111" i="10"/>
  <c r="DN112" i="10"/>
  <c r="DO112" i="10"/>
  <c r="DP112" i="10"/>
  <c r="DW112" i="10" s="1"/>
  <c r="DQ112" i="10"/>
  <c r="DR112" i="10"/>
  <c r="DS112" i="10"/>
  <c r="DT112" i="10"/>
  <c r="DU112" i="10"/>
  <c r="DY112" i="10" s="1"/>
  <c r="DV112" i="10"/>
  <c r="DN113" i="10"/>
  <c r="DO113" i="10"/>
  <c r="DP113" i="10"/>
  <c r="DW113" i="10" s="1"/>
  <c r="DQ113" i="10"/>
  <c r="DR113" i="10"/>
  <c r="DS113" i="10"/>
  <c r="DT113" i="10"/>
  <c r="DU113" i="10"/>
  <c r="DY113" i="10" s="1"/>
  <c r="DV113" i="10"/>
  <c r="DN114" i="10"/>
  <c r="DO114" i="10"/>
  <c r="DP114" i="10"/>
  <c r="DW114" i="10" s="1"/>
  <c r="DQ114" i="10"/>
  <c r="DR114" i="10"/>
  <c r="DS114" i="10"/>
  <c r="DT114" i="10"/>
  <c r="DU114" i="10"/>
  <c r="DY114" i="10" s="1"/>
  <c r="DV114" i="10"/>
  <c r="DN115" i="10"/>
  <c r="DO115" i="10"/>
  <c r="DP115" i="10"/>
  <c r="DW115" i="10" s="1"/>
  <c r="DQ115" i="10"/>
  <c r="DR115" i="10"/>
  <c r="DS115" i="10"/>
  <c r="DT115" i="10"/>
  <c r="DU115" i="10"/>
  <c r="DY115" i="10" s="1"/>
  <c r="DV115" i="10"/>
  <c r="DN116" i="10"/>
  <c r="DO116" i="10"/>
  <c r="DP116" i="10"/>
  <c r="DW116" i="10" s="1"/>
  <c r="DQ116" i="10"/>
  <c r="DR116" i="10"/>
  <c r="DS116" i="10"/>
  <c r="DT116" i="10"/>
  <c r="DU116" i="10"/>
  <c r="DY116" i="10" s="1"/>
  <c r="DV116" i="10"/>
  <c r="DN117" i="10"/>
  <c r="DO117" i="10"/>
  <c r="DP117" i="10"/>
  <c r="DW117" i="10" s="1"/>
  <c r="DQ117" i="10"/>
  <c r="DR117" i="10"/>
  <c r="DS117" i="10"/>
  <c r="DT117" i="10"/>
  <c r="DU117" i="10"/>
  <c r="DY117" i="10" s="1"/>
  <c r="DV117" i="10"/>
  <c r="DN118" i="10"/>
  <c r="DO118" i="10"/>
  <c r="DP118" i="10"/>
  <c r="DW118" i="10" s="1"/>
  <c r="DQ118" i="10"/>
  <c r="DR118" i="10"/>
  <c r="DS118" i="10"/>
  <c r="DT118" i="10"/>
  <c r="DU118" i="10"/>
  <c r="DY118" i="10" s="1"/>
  <c r="DV118" i="10"/>
  <c r="DN119" i="10"/>
  <c r="DO119" i="10"/>
  <c r="DP119" i="10"/>
  <c r="DW119" i="10" s="1"/>
  <c r="DQ119" i="10"/>
  <c r="DR119" i="10"/>
  <c r="DS119" i="10"/>
  <c r="DT119" i="10"/>
  <c r="DU119" i="10"/>
  <c r="DY119" i="10" s="1"/>
  <c r="DV119" i="10"/>
  <c r="DN120" i="10"/>
  <c r="DO120" i="10"/>
  <c r="DP120" i="10"/>
  <c r="DW120" i="10" s="1"/>
  <c r="DQ120" i="10"/>
  <c r="DR120" i="10"/>
  <c r="DS120" i="10"/>
  <c r="DT120" i="10"/>
  <c r="DU120" i="10"/>
  <c r="DY120" i="10" s="1"/>
  <c r="DV120" i="10"/>
  <c r="DN121" i="10"/>
  <c r="DO121" i="10"/>
  <c r="DP121" i="10"/>
  <c r="DW121" i="10" s="1"/>
  <c r="DQ121" i="10"/>
  <c r="DR121" i="10"/>
  <c r="DS121" i="10"/>
  <c r="DT121" i="10"/>
  <c r="DU121" i="10"/>
  <c r="DY121" i="10" s="1"/>
  <c r="DV121" i="10"/>
  <c r="DN122" i="10"/>
  <c r="DO122" i="10"/>
  <c r="DP122" i="10"/>
  <c r="DW122" i="10" s="1"/>
  <c r="DQ122" i="10"/>
  <c r="DR122" i="10"/>
  <c r="DS122" i="10"/>
  <c r="DT122" i="10"/>
  <c r="DU122" i="10"/>
  <c r="DY122" i="10" s="1"/>
  <c r="DV122" i="10"/>
  <c r="DN123" i="10"/>
  <c r="DO123" i="10"/>
  <c r="DP123" i="10"/>
  <c r="DW123" i="10" s="1"/>
  <c r="DQ123" i="10"/>
  <c r="DR123" i="10"/>
  <c r="DS123" i="10"/>
  <c r="DT123" i="10"/>
  <c r="DU123" i="10"/>
  <c r="DY123" i="10" s="1"/>
  <c r="DV123" i="10"/>
  <c r="DN124" i="10"/>
  <c r="DO124" i="10"/>
  <c r="DP124" i="10"/>
  <c r="DW124" i="10" s="1"/>
  <c r="DQ124" i="10"/>
  <c r="DR124" i="10"/>
  <c r="DS124" i="10"/>
  <c r="DT124" i="10"/>
  <c r="DU124" i="10"/>
  <c r="DY124" i="10" s="1"/>
  <c r="DV124" i="10"/>
  <c r="DN125" i="10"/>
  <c r="DO125" i="10"/>
  <c r="DP125" i="10"/>
  <c r="DW125" i="10" s="1"/>
  <c r="DQ125" i="10"/>
  <c r="DR125" i="10"/>
  <c r="DS125" i="10"/>
  <c r="DT125" i="10"/>
  <c r="DU125" i="10"/>
  <c r="DY125" i="10" s="1"/>
  <c r="DV125" i="10"/>
  <c r="DN126" i="10"/>
  <c r="DO126" i="10"/>
  <c r="DP126" i="10"/>
  <c r="DW126" i="10" s="1"/>
  <c r="DQ126" i="10"/>
  <c r="DR126" i="10"/>
  <c r="DS126" i="10"/>
  <c r="DT126" i="10"/>
  <c r="DU126" i="10"/>
  <c r="DY126" i="10" s="1"/>
  <c r="DV126" i="10"/>
  <c r="DN127" i="10"/>
  <c r="DO127" i="10"/>
  <c r="DP127" i="10"/>
  <c r="DW127" i="10" s="1"/>
  <c r="DQ127" i="10"/>
  <c r="DR127" i="10"/>
  <c r="DS127" i="10"/>
  <c r="DT127" i="10"/>
  <c r="DU127" i="10"/>
  <c r="DY127" i="10" s="1"/>
  <c r="DV127" i="10"/>
  <c r="DN128" i="10"/>
  <c r="DO128" i="10"/>
  <c r="DP128" i="10"/>
  <c r="DW128" i="10" s="1"/>
  <c r="DQ128" i="10"/>
  <c r="DR128" i="10"/>
  <c r="DS128" i="10"/>
  <c r="DT128" i="10"/>
  <c r="DU128" i="10"/>
  <c r="DY128" i="10" s="1"/>
  <c r="DV128" i="10"/>
  <c r="DN129" i="10"/>
  <c r="DO129" i="10"/>
  <c r="DP129" i="10"/>
  <c r="DW129" i="10" s="1"/>
  <c r="DQ129" i="10"/>
  <c r="DR129" i="10"/>
  <c r="DS129" i="10"/>
  <c r="DT129" i="10"/>
  <c r="DU129" i="10"/>
  <c r="DY129" i="10" s="1"/>
  <c r="DV129" i="10"/>
  <c r="DN130" i="10"/>
  <c r="DO130" i="10"/>
  <c r="DP130" i="10"/>
  <c r="DW130" i="10" s="1"/>
  <c r="DQ130" i="10"/>
  <c r="DR130" i="10"/>
  <c r="DS130" i="10"/>
  <c r="DT130" i="10"/>
  <c r="DU130" i="10"/>
  <c r="DY130" i="10" s="1"/>
  <c r="DV130" i="10"/>
  <c r="DN131" i="10"/>
  <c r="DO131" i="10"/>
  <c r="DP131" i="10"/>
  <c r="DW131" i="10" s="1"/>
  <c r="DQ131" i="10"/>
  <c r="DR131" i="10"/>
  <c r="DS131" i="10"/>
  <c r="DT131" i="10"/>
  <c r="DU131" i="10"/>
  <c r="DY131" i="10" s="1"/>
  <c r="DV131" i="10"/>
  <c r="DN132" i="10"/>
  <c r="DO132" i="10"/>
  <c r="DP132" i="10"/>
  <c r="DW132" i="10" s="1"/>
  <c r="DQ132" i="10"/>
  <c r="DR132" i="10"/>
  <c r="DS132" i="10"/>
  <c r="DT132" i="10"/>
  <c r="DU132" i="10"/>
  <c r="DY132" i="10" s="1"/>
  <c r="DV132" i="10"/>
  <c r="DN133" i="10"/>
  <c r="DO133" i="10"/>
  <c r="DP133" i="10"/>
  <c r="DW133" i="10" s="1"/>
  <c r="DQ133" i="10"/>
  <c r="DR133" i="10"/>
  <c r="DS133" i="10"/>
  <c r="DT133" i="10"/>
  <c r="DU133" i="10"/>
  <c r="DY133" i="10" s="1"/>
  <c r="DV133" i="10"/>
  <c r="DN134" i="10"/>
  <c r="DO134" i="10"/>
  <c r="DP134" i="10"/>
  <c r="DW134" i="10" s="1"/>
  <c r="DQ134" i="10"/>
  <c r="DR134" i="10"/>
  <c r="DS134" i="10"/>
  <c r="DT134" i="10"/>
  <c r="DU134" i="10"/>
  <c r="DY134" i="10" s="1"/>
  <c r="DV134" i="10"/>
  <c r="DN135" i="10"/>
  <c r="DO135" i="10"/>
  <c r="DP135" i="10"/>
  <c r="DW135" i="10" s="1"/>
  <c r="DQ135" i="10"/>
  <c r="DR135" i="10"/>
  <c r="DS135" i="10"/>
  <c r="DT135" i="10"/>
  <c r="DU135" i="10"/>
  <c r="DY135" i="10" s="1"/>
  <c r="DV135" i="10"/>
  <c r="DN136" i="10"/>
  <c r="DO136" i="10"/>
  <c r="DP136" i="10"/>
  <c r="DW136" i="10" s="1"/>
  <c r="DQ136" i="10"/>
  <c r="DR136" i="10"/>
  <c r="DS136" i="10"/>
  <c r="DT136" i="10"/>
  <c r="DU136" i="10"/>
  <c r="DY136" i="10" s="1"/>
  <c r="DV136" i="10"/>
  <c r="DN137" i="10"/>
  <c r="DO137" i="10"/>
  <c r="DP137" i="10"/>
  <c r="DW137" i="10" s="1"/>
  <c r="DQ137" i="10"/>
  <c r="DR137" i="10"/>
  <c r="DS137" i="10"/>
  <c r="DT137" i="10"/>
  <c r="DU137" i="10"/>
  <c r="DY137" i="10" s="1"/>
  <c r="DV137" i="10"/>
  <c r="DN138" i="10"/>
  <c r="DO138" i="10"/>
  <c r="DP138" i="10"/>
  <c r="DW138" i="10" s="1"/>
  <c r="DQ138" i="10"/>
  <c r="DR138" i="10"/>
  <c r="DS138" i="10"/>
  <c r="DT138" i="10"/>
  <c r="DU138" i="10"/>
  <c r="DY138" i="10" s="1"/>
  <c r="DV138" i="10"/>
  <c r="DN139" i="10"/>
  <c r="DO139" i="10"/>
  <c r="DP139" i="10"/>
  <c r="DW139" i="10" s="1"/>
  <c r="DQ139" i="10"/>
  <c r="DR139" i="10"/>
  <c r="DS139" i="10"/>
  <c r="DT139" i="10"/>
  <c r="DU139" i="10"/>
  <c r="DY139" i="10" s="1"/>
  <c r="DV139" i="10"/>
  <c r="DN140" i="10"/>
  <c r="DO140" i="10"/>
  <c r="DP140" i="10"/>
  <c r="DW140" i="10" s="1"/>
  <c r="DQ140" i="10"/>
  <c r="DR140" i="10"/>
  <c r="DS140" i="10"/>
  <c r="DT140" i="10"/>
  <c r="DU140" i="10"/>
  <c r="DY140" i="10" s="1"/>
  <c r="DV140" i="10"/>
  <c r="DN141" i="10"/>
  <c r="DO141" i="10"/>
  <c r="DP141" i="10"/>
  <c r="DW141" i="10" s="1"/>
  <c r="DQ141" i="10"/>
  <c r="DR141" i="10"/>
  <c r="DS141" i="10"/>
  <c r="DT141" i="10"/>
  <c r="DU141" i="10"/>
  <c r="DY141" i="10" s="1"/>
  <c r="DV141" i="10"/>
  <c r="DN142" i="10"/>
  <c r="DO142" i="10"/>
  <c r="DP142" i="10"/>
  <c r="DW142" i="10" s="1"/>
  <c r="DQ142" i="10"/>
  <c r="DR142" i="10"/>
  <c r="DS142" i="10"/>
  <c r="DT142" i="10"/>
  <c r="DU142" i="10"/>
  <c r="DY142" i="10" s="1"/>
  <c r="DV142" i="10"/>
  <c r="DN143" i="10"/>
  <c r="DO143" i="10"/>
  <c r="DP143" i="10"/>
  <c r="DW143" i="10" s="1"/>
  <c r="DQ143" i="10"/>
  <c r="DR143" i="10"/>
  <c r="DS143" i="10"/>
  <c r="DT143" i="10"/>
  <c r="DU143" i="10"/>
  <c r="DY143" i="10" s="1"/>
  <c r="DV143" i="10"/>
  <c r="DN144" i="10"/>
  <c r="DO144" i="10"/>
  <c r="DP144" i="10"/>
  <c r="DW144" i="10" s="1"/>
  <c r="DQ144" i="10"/>
  <c r="DR144" i="10"/>
  <c r="DS144" i="10"/>
  <c r="DT144" i="10"/>
  <c r="DU144" i="10"/>
  <c r="DY144" i="10" s="1"/>
  <c r="DV144" i="10"/>
  <c r="DN145" i="10"/>
  <c r="DO145" i="10"/>
  <c r="DP145" i="10"/>
  <c r="DW145" i="10" s="1"/>
  <c r="DQ145" i="10"/>
  <c r="DR145" i="10"/>
  <c r="DS145" i="10"/>
  <c r="DT145" i="10"/>
  <c r="DU145" i="10"/>
  <c r="DY145" i="10" s="1"/>
  <c r="DV145" i="10"/>
  <c r="DN146" i="10"/>
  <c r="DO146" i="10"/>
  <c r="DP146" i="10"/>
  <c r="DW146" i="10" s="1"/>
  <c r="DQ146" i="10"/>
  <c r="DR146" i="10"/>
  <c r="DS146" i="10"/>
  <c r="DT146" i="10"/>
  <c r="DU146" i="10"/>
  <c r="DY146" i="10" s="1"/>
  <c r="DV146" i="10"/>
  <c r="DN147" i="10"/>
  <c r="DO147" i="10"/>
  <c r="DP147" i="10"/>
  <c r="DW147" i="10" s="1"/>
  <c r="DQ147" i="10"/>
  <c r="DR147" i="10"/>
  <c r="DS147" i="10"/>
  <c r="DT147" i="10"/>
  <c r="DU147" i="10"/>
  <c r="DY147" i="10" s="1"/>
  <c r="DV147" i="10"/>
  <c r="DN148" i="10"/>
  <c r="DO148" i="10"/>
  <c r="DP148" i="10"/>
  <c r="DW148" i="10" s="1"/>
  <c r="DQ148" i="10"/>
  <c r="DR148" i="10"/>
  <c r="DS148" i="10"/>
  <c r="DT148" i="10"/>
  <c r="DU148" i="10"/>
  <c r="DY148" i="10" s="1"/>
  <c r="DV148" i="10"/>
  <c r="DN149" i="10"/>
  <c r="DO149" i="10"/>
  <c r="DP149" i="10"/>
  <c r="DW149" i="10" s="1"/>
  <c r="DQ149" i="10"/>
  <c r="DR149" i="10"/>
  <c r="DS149" i="10"/>
  <c r="DT149" i="10"/>
  <c r="DU149" i="10"/>
  <c r="DY149" i="10" s="1"/>
  <c r="DV149" i="10"/>
  <c r="DN150" i="10"/>
  <c r="DO150" i="10"/>
  <c r="DP150" i="10"/>
  <c r="DW150" i="10" s="1"/>
  <c r="DQ150" i="10"/>
  <c r="DR150" i="10"/>
  <c r="DS150" i="10"/>
  <c r="DT150" i="10"/>
  <c r="DU150" i="10"/>
  <c r="DY150" i="10" s="1"/>
  <c r="DV150" i="10"/>
  <c r="DN151" i="10"/>
  <c r="DO151" i="10"/>
  <c r="DP151" i="10"/>
  <c r="DW151" i="10" s="1"/>
  <c r="DQ151" i="10"/>
  <c r="DR151" i="10"/>
  <c r="DS151" i="10"/>
  <c r="DT151" i="10"/>
  <c r="DU151" i="10"/>
  <c r="DY151" i="10" s="1"/>
  <c r="DV151" i="10"/>
  <c r="DN152" i="10"/>
  <c r="DO152" i="10"/>
  <c r="DP152" i="10"/>
  <c r="DW152" i="10" s="1"/>
  <c r="DQ152" i="10"/>
  <c r="DR152" i="10"/>
  <c r="DS152" i="10"/>
  <c r="DT152" i="10"/>
  <c r="DU152" i="10"/>
  <c r="DY152" i="10" s="1"/>
  <c r="DV152" i="10"/>
  <c r="DN153" i="10"/>
  <c r="DO153" i="10"/>
  <c r="DP153" i="10"/>
  <c r="DW153" i="10" s="1"/>
  <c r="DQ153" i="10"/>
  <c r="DR153" i="10"/>
  <c r="DS153" i="10"/>
  <c r="DT153" i="10"/>
  <c r="DU153" i="10"/>
  <c r="DY153" i="10" s="1"/>
  <c r="DV153" i="10"/>
  <c r="DN154" i="10"/>
  <c r="DO154" i="10"/>
  <c r="DP154" i="10"/>
  <c r="DW154" i="10" s="1"/>
  <c r="DQ154" i="10"/>
  <c r="DR154" i="10"/>
  <c r="DS154" i="10"/>
  <c r="DT154" i="10"/>
  <c r="DU154" i="10"/>
  <c r="DY154" i="10" s="1"/>
  <c r="DV154" i="10"/>
  <c r="DN155" i="10"/>
  <c r="DO155" i="10"/>
  <c r="DP155" i="10"/>
  <c r="DW155" i="10" s="1"/>
  <c r="DQ155" i="10"/>
  <c r="DR155" i="10"/>
  <c r="DS155" i="10"/>
  <c r="DT155" i="10"/>
  <c r="DU155" i="10"/>
  <c r="DY155" i="10" s="1"/>
  <c r="DV155" i="10"/>
  <c r="DN156" i="10"/>
  <c r="DO156" i="10"/>
  <c r="DP156" i="10"/>
  <c r="DW156" i="10" s="1"/>
  <c r="DQ156" i="10"/>
  <c r="DR156" i="10"/>
  <c r="DS156" i="10"/>
  <c r="DT156" i="10"/>
  <c r="DU156" i="10"/>
  <c r="DY156" i="10" s="1"/>
  <c r="DV156" i="10"/>
  <c r="DN157" i="10"/>
  <c r="DO157" i="10"/>
  <c r="DP157" i="10"/>
  <c r="DW157" i="10" s="1"/>
  <c r="DQ157" i="10"/>
  <c r="DR157" i="10"/>
  <c r="DS157" i="10"/>
  <c r="DT157" i="10"/>
  <c r="DU157" i="10"/>
  <c r="DY157" i="10" s="1"/>
  <c r="DV157" i="10"/>
  <c r="DN158" i="10"/>
  <c r="DO158" i="10"/>
  <c r="DP158" i="10"/>
  <c r="DW158" i="10" s="1"/>
  <c r="DQ158" i="10"/>
  <c r="DR158" i="10"/>
  <c r="DS158" i="10"/>
  <c r="DT158" i="10"/>
  <c r="DU158" i="10"/>
  <c r="DY158" i="10" s="1"/>
  <c r="DV158" i="10"/>
  <c r="DN159" i="10"/>
  <c r="DO159" i="10"/>
  <c r="DP159" i="10"/>
  <c r="DW159" i="10" s="1"/>
  <c r="DQ159" i="10"/>
  <c r="DR159" i="10"/>
  <c r="DS159" i="10"/>
  <c r="DT159" i="10"/>
  <c r="DU159" i="10"/>
  <c r="DY159" i="10" s="1"/>
  <c r="DV159" i="10"/>
  <c r="DN160" i="10"/>
  <c r="DO160" i="10"/>
  <c r="DP160" i="10"/>
  <c r="DW160" i="10" s="1"/>
  <c r="DQ160" i="10"/>
  <c r="DR160" i="10"/>
  <c r="DS160" i="10"/>
  <c r="DT160" i="10"/>
  <c r="DU160" i="10"/>
  <c r="DY160" i="10" s="1"/>
  <c r="DV160" i="10"/>
  <c r="DN161" i="10"/>
  <c r="DO161" i="10"/>
  <c r="DP161" i="10"/>
  <c r="DW161" i="10" s="1"/>
  <c r="DQ161" i="10"/>
  <c r="DR161" i="10"/>
  <c r="DS161" i="10"/>
  <c r="DT161" i="10"/>
  <c r="DU161" i="10"/>
  <c r="DY161" i="10" s="1"/>
  <c r="DV161" i="10"/>
  <c r="DN162" i="10"/>
  <c r="DO162" i="10"/>
  <c r="DP162" i="10"/>
  <c r="DW162" i="10" s="1"/>
  <c r="DQ162" i="10"/>
  <c r="DR162" i="10"/>
  <c r="DS162" i="10"/>
  <c r="DT162" i="10"/>
  <c r="DU162" i="10"/>
  <c r="DY162" i="10" s="1"/>
  <c r="DV162" i="10"/>
  <c r="DN163" i="10"/>
  <c r="DO163" i="10"/>
  <c r="DP163" i="10"/>
  <c r="DW163" i="10" s="1"/>
  <c r="DQ163" i="10"/>
  <c r="DR163" i="10"/>
  <c r="DS163" i="10"/>
  <c r="DT163" i="10"/>
  <c r="DU163" i="10"/>
  <c r="DY163" i="10" s="1"/>
  <c r="DV163" i="10"/>
  <c r="DN164" i="10"/>
  <c r="DO164" i="10"/>
  <c r="DP164" i="10"/>
  <c r="DW164" i="10" s="1"/>
  <c r="DQ164" i="10"/>
  <c r="DR164" i="10"/>
  <c r="DS164" i="10"/>
  <c r="DT164" i="10"/>
  <c r="DU164" i="10"/>
  <c r="DY164" i="10" s="1"/>
  <c r="DV164" i="10"/>
  <c r="DN165" i="10"/>
  <c r="DO165" i="10"/>
  <c r="DP165" i="10"/>
  <c r="DW165" i="10" s="1"/>
  <c r="DQ165" i="10"/>
  <c r="DR165" i="10"/>
  <c r="DS165" i="10"/>
  <c r="DT165" i="10"/>
  <c r="DU165" i="10"/>
  <c r="DY165" i="10" s="1"/>
  <c r="DV165" i="10"/>
  <c r="DN166" i="10"/>
  <c r="DO166" i="10"/>
  <c r="DP166" i="10"/>
  <c r="DW166" i="10" s="1"/>
  <c r="DQ166" i="10"/>
  <c r="DR166" i="10"/>
  <c r="DS166" i="10"/>
  <c r="DT166" i="10"/>
  <c r="DU166" i="10"/>
  <c r="DY166" i="10" s="1"/>
  <c r="DV166" i="10"/>
  <c r="DN167" i="10"/>
  <c r="DO167" i="10"/>
  <c r="DP167" i="10"/>
  <c r="DW167" i="10" s="1"/>
  <c r="DQ167" i="10"/>
  <c r="DR167" i="10"/>
  <c r="DS167" i="10"/>
  <c r="DT167" i="10"/>
  <c r="DU167" i="10"/>
  <c r="DY167" i="10" s="1"/>
  <c r="DV167" i="10"/>
  <c r="DN168" i="10"/>
  <c r="DO168" i="10"/>
  <c r="DP168" i="10"/>
  <c r="DW168" i="10" s="1"/>
  <c r="DQ168" i="10"/>
  <c r="DR168" i="10"/>
  <c r="DS168" i="10"/>
  <c r="DT168" i="10"/>
  <c r="DU168" i="10"/>
  <c r="DY168" i="10" s="1"/>
  <c r="DV168" i="10"/>
  <c r="DN169" i="10"/>
  <c r="DO169" i="10"/>
  <c r="DP169" i="10"/>
  <c r="DW169" i="10" s="1"/>
  <c r="DQ169" i="10"/>
  <c r="DR169" i="10"/>
  <c r="DS169" i="10"/>
  <c r="DT169" i="10"/>
  <c r="DU169" i="10"/>
  <c r="DY169" i="10" s="1"/>
  <c r="DV169" i="10"/>
  <c r="DN170" i="10"/>
  <c r="DO170" i="10"/>
  <c r="DP170" i="10"/>
  <c r="DW170" i="10" s="1"/>
  <c r="DQ170" i="10"/>
  <c r="DR170" i="10"/>
  <c r="DS170" i="10"/>
  <c r="DT170" i="10"/>
  <c r="DU170" i="10"/>
  <c r="DY170" i="10" s="1"/>
  <c r="DV170" i="10"/>
  <c r="DN171" i="10"/>
  <c r="DO171" i="10"/>
  <c r="DP171" i="10"/>
  <c r="DW171" i="10" s="1"/>
  <c r="DQ171" i="10"/>
  <c r="DR171" i="10"/>
  <c r="DS171" i="10"/>
  <c r="DT171" i="10"/>
  <c r="DU171" i="10"/>
  <c r="DY171" i="10" s="1"/>
  <c r="DV171" i="10"/>
  <c r="DN172" i="10"/>
  <c r="DO172" i="10"/>
  <c r="DP172" i="10"/>
  <c r="DW172" i="10" s="1"/>
  <c r="DQ172" i="10"/>
  <c r="DR172" i="10"/>
  <c r="DS172" i="10"/>
  <c r="DT172" i="10"/>
  <c r="DU172" i="10"/>
  <c r="DY172" i="10" s="1"/>
  <c r="DV172" i="10"/>
  <c r="DN173" i="10"/>
  <c r="DO173" i="10"/>
  <c r="DP173" i="10"/>
  <c r="DW173" i="10" s="1"/>
  <c r="DQ173" i="10"/>
  <c r="DR173" i="10"/>
  <c r="DS173" i="10"/>
  <c r="DT173" i="10"/>
  <c r="DU173" i="10"/>
  <c r="DY173" i="10" s="1"/>
  <c r="DV173" i="10"/>
  <c r="DN174" i="10"/>
  <c r="DO174" i="10"/>
  <c r="DP174" i="10"/>
  <c r="DW174" i="10" s="1"/>
  <c r="DQ174" i="10"/>
  <c r="DR174" i="10"/>
  <c r="DS174" i="10"/>
  <c r="DT174" i="10"/>
  <c r="DU174" i="10"/>
  <c r="DY174" i="10" s="1"/>
  <c r="DV174" i="10"/>
  <c r="DN175" i="10"/>
  <c r="DO175" i="10"/>
  <c r="DP175" i="10"/>
  <c r="DW175" i="10" s="1"/>
  <c r="DQ175" i="10"/>
  <c r="DR175" i="10"/>
  <c r="DS175" i="10"/>
  <c r="DT175" i="10"/>
  <c r="DU175" i="10"/>
  <c r="DY175" i="10" s="1"/>
  <c r="DV175" i="10"/>
  <c r="DN176" i="10"/>
  <c r="DO176" i="10"/>
  <c r="DP176" i="10"/>
  <c r="DW176" i="10" s="1"/>
  <c r="DQ176" i="10"/>
  <c r="DR176" i="10"/>
  <c r="DS176" i="10"/>
  <c r="DT176" i="10"/>
  <c r="DU176" i="10"/>
  <c r="DY176" i="10" s="1"/>
  <c r="DV176" i="10"/>
  <c r="DN177" i="10"/>
  <c r="DO177" i="10"/>
  <c r="DP177" i="10"/>
  <c r="DW177" i="10" s="1"/>
  <c r="DQ177" i="10"/>
  <c r="DR177" i="10"/>
  <c r="DS177" i="10"/>
  <c r="DT177" i="10"/>
  <c r="DU177" i="10"/>
  <c r="DY177" i="10" s="1"/>
  <c r="DV177" i="10"/>
  <c r="DN178" i="10"/>
  <c r="DO178" i="10"/>
  <c r="DP178" i="10"/>
  <c r="DW178" i="10" s="1"/>
  <c r="DQ178" i="10"/>
  <c r="DR178" i="10"/>
  <c r="DS178" i="10"/>
  <c r="DT178" i="10"/>
  <c r="DU178" i="10"/>
  <c r="DY178" i="10" s="1"/>
  <c r="DV178" i="10"/>
  <c r="DN179" i="10"/>
  <c r="DO179" i="10"/>
  <c r="DP179" i="10"/>
  <c r="DW179" i="10" s="1"/>
  <c r="DQ179" i="10"/>
  <c r="DR179" i="10"/>
  <c r="DS179" i="10"/>
  <c r="DT179" i="10"/>
  <c r="DU179" i="10"/>
  <c r="DY179" i="10" s="1"/>
  <c r="DV179" i="10"/>
  <c r="DN180" i="10"/>
  <c r="DO180" i="10"/>
  <c r="DP180" i="10"/>
  <c r="DW180" i="10" s="1"/>
  <c r="DQ180" i="10"/>
  <c r="DR180" i="10"/>
  <c r="DS180" i="10"/>
  <c r="DT180" i="10"/>
  <c r="DU180" i="10"/>
  <c r="DY180" i="10" s="1"/>
  <c r="DV180" i="10"/>
  <c r="DN181" i="10"/>
  <c r="DO181" i="10"/>
  <c r="DP181" i="10"/>
  <c r="DW181" i="10" s="1"/>
  <c r="DQ181" i="10"/>
  <c r="DR181" i="10"/>
  <c r="DS181" i="10"/>
  <c r="DT181" i="10"/>
  <c r="DU181" i="10"/>
  <c r="DY181" i="10" s="1"/>
  <c r="DV181" i="10"/>
  <c r="DN182" i="10"/>
  <c r="DO182" i="10"/>
  <c r="DP182" i="10"/>
  <c r="DW182" i="10" s="1"/>
  <c r="DQ182" i="10"/>
  <c r="DR182" i="10"/>
  <c r="DS182" i="10"/>
  <c r="DT182" i="10"/>
  <c r="DU182" i="10"/>
  <c r="DY182" i="10" s="1"/>
  <c r="DV182" i="10"/>
  <c r="DN183" i="10"/>
  <c r="DO183" i="10"/>
  <c r="DP183" i="10"/>
  <c r="DW183" i="10" s="1"/>
  <c r="DQ183" i="10"/>
  <c r="DR183" i="10"/>
  <c r="DS183" i="10"/>
  <c r="DT183" i="10"/>
  <c r="DU183" i="10"/>
  <c r="DY183" i="10" s="1"/>
  <c r="DV183" i="10"/>
  <c r="DN184" i="10"/>
  <c r="DO184" i="10"/>
  <c r="DP184" i="10"/>
  <c r="DW184" i="10" s="1"/>
  <c r="DQ184" i="10"/>
  <c r="DR184" i="10"/>
  <c r="DS184" i="10"/>
  <c r="DT184" i="10"/>
  <c r="DU184" i="10"/>
  <c r="DY184" i="10" s="1"/>
  <c r="DV184" i="10"/>
  <c r="DN185" i="10"/>
  <c r="DO185" i="10"/>
  <c r="DP185" i="10"/>
  <c r="DW185" i="10" s="1"/>
  <c r="DQ185" i="10"/>
  <c r="DR185" i="10"/>
  <c r="DS185" i="10"/>
  <c r="DT185" i="10"/>
  <c r="DU185" i="10"/>
  <c r="DY185" i="10" s="1"/>
  <c r="DV185" i="10"/>
  <c r="DN186" i="10"/>
  <c r="DO186" i="10"/>
  <c r="DP186" i="10"/>
  <c r="DW186" i="10" s="1"/>
  <c r="DQ186" i="10"/>
  <c r="DR186" i="10"/>
  <c r="DS186" i="10"/>
  <c r="DT186" i="10"/>
  <c r="DU186" i="10"/>
  <c r="DY186" i="10" s="1"/>
  <c r="DV186" i="10"/>
  <c r="DN187" i="10"/>
  <c r="DO187" i="10"/>
  <c r="DP187" i="10"/>
  <c r="DW187" i="10" s="1"/>
  <c r="DQ187" i="10"/>
  <c r="DR187" i="10"/>
  <c r="DS187" i="10"/>
  <c r="DT187" i="10"/>
  <c r="DU187" i="10"/>
  <c r="DY187" i="10" s="1"/>
  <c r="DV187" i="10"/>
  <c r="DN188" i="10"/>
  <c r="DO188" i="10"/>
  <c r="DP188" i="10"/>
  <c r="DW188" i="10" s="1"/>
  <c r="DQ188" i="10"/>
  <c r="DR188" i="10"/>
  <c r="DS188" i="10"/>
  <c r="DT188" i="10"/>
  <c r="DU188" i="10"/>
  <c r="DY188" i="10" s="1"/>
  <c r="DV188" i="10"/>
  <c r="DN189" i="10"/>
  <c r="DO189" i="10"/>
  <c r="DP189" i="10"/>
  <c r="DW189" i="10" s="1"/>
  <c r="DQ189" i="10"/>
  <c r="DR189" i="10"/>
  <c r="DS189" i="10"/>
  <c r="DT189" i="10"/>
  <c r="DU189" i="10"/>
  <c r="DY189" i="10" s="1"/>
  <c r="DV189" i="10"/>
  <c r="DN190" i="10"/>
  <c r="DO190" i="10"/>
  <c r="DP190" i="10"/>
  <c r="DW190" i="10" s="1"/>
  <c r="DQ190" i="10"/>
  <c r="DR190" i="10"/>
  <c r="DS190" i="10"/>
  <c r="DT190" i="10"/>
  <c r="DU190" i="10"/>
  <c r="DY190" i="10" s="1"/>
  <c r="DV190" i="10"/>
  <c r="DN191" i="10"/>
  <c r="DO191" i="10"/>
  <c r="DP191" i="10"/>
  <c r="DW191" i="10" s="1"/>
  <c r="DQ191" i="10"/>
  <c r="DR191" i="10"/>
  <c r="DS191" i="10"/>
  <c r="DT191" i="10"/>
  <c r="DU191" i="10"/>
  <c r="DY191" i="10" s="1"/>
  <c r="DV191" i="10"/>
  <c r="DN192" i="10"/>
  <c r="DO192" i="10"/>
  <c r="DP192" i="10"/>
  <c r="DW192" i="10" s="1"/>
  <c r="DQ192" i="10"/>
  <c r="DR192" i="10"/>
  <c r="DS192" i="10"/>
  <c r="DT192" i="10"/>
  <c r="DU192" i="10"/>
  <c r="DY192" i="10" s="1"/>
  <c r="DV192" i="10"/>
  <c r="DN193" i="10"/>
  <c r="DO193" i="10"/>
  <c r="DP193" i="10"/>
  <c r="DW193" i="10" s="1"/>
  <c r="DQ193" i="10"/>
  <c r="DR193" i="10"/>
  <c r="DS193" i="10"/>
  <c r="DT193" i="10"/>
  <c r="DU193" i="10"/>
  <c r="DY193" i="10" s="1"/>
  <c r="DV193" i="10"/>
  <c r="DN194" i="10"/>
  <c r="DO194" i="10"/>
  <c r="DP194" i="10"/>
  <c r="DW194" i="10" s="1"/>
  <c r="DQ194" i="10"/>
  <c r="DR194" i="10"/>
  <c r="DS194" i="10"/>
  <c r="DT194" i="10"/>
  <c r="DU194" i="10"/>
  <c r="DY194" i="10" s="1"/>
  <c r="DV194" i="10"/>
  <c r="DN195" i="10"/>
  <c r="DO195" i="10"/>
  <c r="DP195" i="10"/>
  <c r="DW195" i="10" s="1"/>
  <c r="DQ195" i="10"/>
  <c r="DR195" i="10"/>
  <c r="DS195" i="10"/>
  <c r="DT195" i="10"/>
  <c r="DU195" i="10"/>
  <c r="DY195" i="10" s="1"/>
  <c r="DV195" i="10"/>
  <c r="DN196" i="10"/>
  <c r="DO196" i="10"/>
  <c r="DP196" i="10"/>
  <c r="DW196" i="10" s="1"/>
  <c r="DQ196" i="10"/>
  <c r="DR196" i="10"/>
  <c r="DS196" i="10"/>
  <c r="DT196" i="10"/>
  <c r="DU196" i="10"/>
  <c r="DY196" i="10" s="1"/>
  <c r="DV196" i="10"/>
  <c r="DN197" i="10"/>
  <c r="DO197" i="10"/>
  <c r="DP197" i="10"/>
  <c r="DW197" i="10" s="1"/>
  <c r="DQ197" i="10"/>
  <c r="DR197" i="10"/>
  <c r="DS197" i="10"/>
  <c r="DT197" i="10"/>
  <c r="DU197" i="10"/>
  <c r="DY197" i="10" s="1"/>
  <c r="DV197" i="10"/>
  <c r="DN198" i="10"/>
  <c r="DO198" i="10"/>
  <c r="DP198" i="10"/>
  <c r="DW198" i="10" s="1"/>
  <c r="DQ198" i="10"/>
  <c r="DR198" i="10"/>
  <c r="DS198" i="10"/>
  <c r="DT198" i="10"/>
  <c r="DU198" i="10"/>
  <c r="DY198" i="10" s="1"/>
  <c r="DV198" i="10"/>
  <c r="DN199" i="10"/>
  <c r="DO199" i="10"/>
  <c r="DP199" i="10"/>
  <c r="DW199" i="10" s="1"/>
  <c r="DQ199" i="10"/>
  <c r="DR199" i="10"/>
  <c r="DS199" i="10"/>
  <c r="DT199" i="10"/>
  <c r="DU199" i="10"/>
  <c r="DY199" i="10" s="1"/>
  <c r="DV199" i="10"/>
  <c r="DN200" i="10"/>
  <c r="DO200" i="10"/>
  <c r="DP200" i="10"/>
  <c r="DW200" i="10" s="1"/>
  <c r="DQ200" i="10"/>
  <c r="DR200" i="10"/>
  <c r="DS200" i="10"/>
  <c r="DT200" i="10"/>
  <c r="DU200" i="10"/>
  <c r="DY200" i="10" s="1"/>
  <c r="DV200" i="10"/>
  <c r="DN201" i="10"/>
  <c r="DO201" i="10"/>
  <c r="DP201" i="10"/>
  <c r="DW201" i="10" s="1"/>
  <c r="DQ201" i="10"/>
  <c r="DR201" i="10"/>
  <c r="DS201" i="10"/>
  <c r="DT201" i="10"/>
  <c r="DU201" i="10"/>
  <c r="DY201" i="10" s="1"/>
  <c r="DV201" i="10"/>
  <c r="DN202" i="10"/>
  <c r="DO202" i="10"/>
  <c r="DP202" i="10"/>
  <c r="DW202" i="10" s="1"/>
  <c r="DQ202" i="10"/>
  <c r="DR202" i="10"/>
  <c r="DS202" i="10"/>
  <c r="DT202" i="10"/>
  <c r="DU202" i="10"/>
  <c r="DY202" i="10" s="1"/>
  <c r="DV202" i="10"/>
  <c r="DN203" i="10"/>
  <c r="DO203" i="10"/>
  <c r="DP203" i="10"/>
  <c r="DW203" i="10" s="1"/>
  <c r="DQ203" i="10"/>
  <c r="DR203" i="10"/>
  <c r="DS203" i="10"/>
  <c r="DT203" i="10"/>
  <c r="DU203" i="10"/>
  <c r="DY203" i="10" s="1"/>
  <c r="DV203" i="10"/>
  <c r="DN204" i="10"/>
  <c r="DO204" i="10"/>
  <c r="DP204" i="10"/>
  <c r="DW204" i="10" s="1"/>
  <c r="DQ204" i="10"/>
  <c r="DR204" i="10"/>
  <c r="DS204" i="10"/>
  <c r="DT204" i="10"/>
  <c r="DU204" i="10"/>
  <c r="DY204" i="10" s="1"/>
  <c r="DV204" i="10"/>
  <c r="DN205" i="10"/>
  <c r="DO205" i="10"/>
  <c r="DP205" i="10"/>
  <c r="DW205" i="10" s="1"/>
  <c r="DQ205" i="10"/>
  <c r="DR205" i="10"/>
  <c r="DS205" i="10"/>
  <c r="DT205" i="10"/>
  <c r="DU205" i="10"/>
  <c r="DY205" i="10" s="1"/>
  <c r="DV205" i="10"/>
  <c r="DN206" i="10"/>
  <c r="DO206" i="10"/>
  <c r="DP206" i="10"/>
  <c r="DW206" i="10" s="1"/>
  <c r="DQ206" i="10"/>
  <c r="DR206" i="10"/>
  <c r="DS206" i="10"/>
  <c r="DT206" i="10"/>
  <c r="DU206" i="10"/>
  <c r="DY206" i="10" s="1"/>
  <c r="DV206" i="10"/>
  <c r="DN207" i="10"/>
  <c r="DO207" i="10"/>
  <c r="DP207" i="10"/>
  <c r="DW207" i="10" s="1"/>
  <c r="DQ207" i="10"/>
  <c r="DR207" i="10"/>
  <c r="DS207" i="10"/>
  <c r="DT207" i="10"/>
  <c r="DU207" i="10"/>
  <c r="DY207" i="10" s="1"/>
  <c r="DV207" i="10"/>
  <c r="DN208" i="10"/>
  <c r="DO208" i="10"/>
  <c r="DP208" i="10"/>
  <c r="DW208" i="10" s="1"/>
  <c r="DQ208" i="10"/>
  <c r="DR208" i="10"/>
  <c r="DS208" i="10"/>
  <c r="DT208" i="10"/>
  <c r="DU208" i="10"/>
  <c r="DY208" i="10" s="1"/>
  <c r="DV208" i="10"/>
  <c r="DN209" i="10"/>
  <c r="DO209" i="10"/>
  <c r="DP209" i="10"/>
  <c r="DW209" i="10" s="1"/>
  <c r="DQ209" i="10"/>
  <c r="DR209" i="10"/>
  <c r="DS209" i="10"/>
  <c r="DT209" i="10"/>
  <c r="DU209" i="10"/>
  <c r="DY209" i="10" s="1"/>
  <c r="DV209" i="10"/>
  <c r="DN210" i="10"/>
  <c r="DO210" i="10"/>
  <c r="DP210" i="10"/>
  <c r="DW210" i="10" s="1"/>
  <c r="DQ210" i="10"/>
  <c r="DR210" i="10"/>
  <c r="DS210" i="10"/>
  <c r="DT210" i="10"/>
  <c r="DU210" i="10"/>
  <c r="DY210" i="10" s="1"/>
  <c r="DV210" i="10"/>
  <c r="DN211" i="10"/>
  <c r="DO211" i="10"/>
  <c r="DP211" i="10"/>
  <c r="DW211" i="10" s="1"/>
  <c r="DQ211" i="10"/>
  <c r="DR211" i="10"/>
  <c r="DS211" i="10"/>
  <c r="DT211" i="10"/>
  <c r="DU211" i="10"/>
  <c r="DY211" i="10" s="1"/>
  <c r="DV211" i="10"/>
  <c r="DN212" i="10"/>
  <c r="DO212" i="10"/>
  <c r="DP212" i="10"/>
  <c r="DW212" i="10" s="1"/>
  <c r="DQ212" i="10"/>
  <c r="DR212" i="10"/>
  <c r="DS212" i="10"/>
  <c r="DT212" i="10"/>
  <c r="DU212" i="10"/>
  <c r="DY212" i="10" s="1"/>
  <c r="DV212" i="10"/>
  <c r="DN213" i="10"/>
  <c r="DO213" i="10"/>
  <c r="DP213" i="10"/>
  <c r="DW213" i="10" s="1"/>
  <c r="DQ213" i="10"/>
  <c r="DR213" i="10"/>
  <c r="DS213" i="10"/>
  <c r="DT213" i="10"/>
  <c r="DU213" i="10"/>
  <c r="DY213" i="10" s="1"/>
  <c r="DV213" i="10"/>
  <c r="DN214" i="10"/>
  <c r="DO214" i="10"/>
  <c r="DP214" i="10"/>
  <c r="DW214" i="10" s="1"/>
  <c r="DQ214" i="10"/>
  <c r="DR214" i="10"/>
  <c r="DS214" i="10"/>
  <c r="DT214" i="10"/>
  <c r="DU214" i="10"/>
  <c r="DY214" i="10" s="1"/>
  <c r="DV214" i="10"/>
  <c r="DN215" i="10"/>
  <c r="DO215" i="10"/>
  <c r="DP215" i="10"/>
  <c r="DW215" i="10" s="1"/>
  <c r="DQ215" i="10"/>
  <c r="DR215" i="10"/>
  <c r="DS215" i="10"/>
  <c r="DT215" i="10"/>
  <c r="DU215" i="10"/>
  <c r="DY215" i="10" s="1"/>
  <c r="DV215" i="10"/>
  <c r="DN216" i="10"/>
  <c r="DO216" i="10"/>
  <c r="DP216" i="10"/>
  <c r="DW216" i="10" s="1"/>
  <c r="DQ216" i="10"/>
  <c r="DR216" i="10"/>
  <c r="DS216" i="10"/>
  <c r="DT216" i="10"/>
  <c r="DU216" i="10"/>
  <c r="DY216" i="10" s="1"/>
  <c r="DV216" i="10"/>
  <c r="DN217" i="10"/>
  <c r="DO217" i="10"/>
  <c r="DP217" i="10"/>
  <c r="DW217" i="10" s="1"/>
  <c r="DQ217" i="10"/>
  <c r="DR217" i="10"/>
  <c r="DS217" i="10"/>
  <c r="DT217" i="10"/>
  <c r="DU217" i="10"/>
  <c r="DY217" i="10" s="1"/>
  <c r="DV217" i="10"/>
  <c r="DN218" i="10"/>
  <c r="DO218" i="10"/>
  <c r="DP218" i="10"/>
  <c r="DW218" i="10" s="1"/>
  <c r="DQ218" i="10"/>
  <c r="DR218" i="10"/>
  <c r="DS218" i="10"/>
  <c r="DT218" i="10"/>
  <c r="DU218" i="10"/>
  <c r="DY218" i="10" s="1"/>
  <c r="DV218" i="10"/>
  <c r="DN219" i="10"/>
  <c r="DO219" i="10"/>
  <c r="DP219" i="10"/>
  <c r="DW219" i="10" s="1"/>
  <c r="DQ219" i="10"/>
  <c r="DR219" i="10"/>
  <c r="DS219" i="10"/>
  <c r="DT219" i="10"/>
  <c r="DU219" i="10"/>
  <c r="DY219" i="10" s="1"/>
  <c r="DV219" i="10"/>
  <c r="DN220" i="10"/>
  <c r="DO220" i="10"/>
  <c r="DP220" i="10"/>
  <c r="DW220" i="10" s="1"/>
  <c r="DQ220" i="10"/>
  <c r="DR220" i="10"/>
  <c r="DS220" i="10"/>
  <c r="DT220" i="10"/>
  <c r="DU220" i="10"/>
  <c r="DY220" i="10" s="1"/>
  <c r="DV220" i="10"/>
  <c r="DN221" i="10"/>
  <c r="DO221" i="10"/>
  <c r="DP221" i="10"/>
  <c r="DW221" i="10" s="1"/>
  <c r="DQ221" i="10"/>
  <c r="DR221" i="10"/>
  <c r="DS221" i="10"/>
  <c r="DT221" i="10"/>
  <c r="DU221" i="10"/>
  <c r="DY221" i="10" s="1"/>
  <c r="DV221" i="10"/>
  <c r="DN222" i="10"/>
  <c r="DO222" i="10"/>
  <c r="DP222" i="10"/>
  <c r="DW222" i="10" s="1"/>
  <c r="DQ222" i="10"/>
  <c r="DR222" i="10"/>
  <c r="DS222" i="10"/>
  <c r="DT222" i="10"/>
  <c r="DU222" i="10"/>
  <c r="DY222" i="10" s="1"/>
  <c r="DV222" i="10"/>
  <c r="DN223" i="10"/>
  <c r="DO223" i="10"/>
  <c r="DP223" i="10"/>
  <c r="DW223" i="10" s="1"/>
  <c r="DQ223" i="10"/>
  <c r="DR223" i="10"/>
  <c r="DS223" i="10"/>
  <c r="DT223" i="10"/>
  <c r="DU223" i="10"/>
  <c r="DY223" i="10" s="1"/>
  <c r="DV223" i="10"/>
  <c r="DN224" i="10"/>
  <c r="DO224" i="10"/>
  <c r="DP224" i="10"/>
  <c r="DW224" i="10" s="1"/>
  <c r="DQ224" i="10"/>
  <c r="DR224" i="10"/>
  <c r="DS224" i="10"/>
  <c r="DT224" i="10"/>
  <c r="DU224" i="10"/>
  <c r="DY224" i="10" s="1"/>
  <c r="DV224" i="10"/>
  <c r="DN225" i="10"/>
  <c r="DO225" i="10"/>
  <c r="DP225" i="10"/>
  <c r="DW225" i="10" s="1"/>
  <c r="DQ225" i="10"/>
  <c r="DR225" i="10"/>
  <c r="DS225" i="10"/>
  <c r="DT225" i="10"/>
  <c r="DU225" i="10"/>
  <c r="DY225" i="10" s="1"/>
  <c r="DV225" i="10"/>
  <c r="DN226" i="10"/>
  <c r="DO226" i="10"/>
  <c r="DP226" i="10"/>
  <c r="DW226" i="10" s="1"/>
  <c r="DQ226" i="10"/>
  <c r="DR226" i="10"/>
  <c r="DS226" i="10"/>
  <c r="DT226" i="10"/>
  <c r="DU226" i="10"/>
  <c r="DY226" i="10" s="1"/>
  <c r="DV226" i="10"/>
  <c r="DN227" i="10"/>
  <c r="DO227" i="10"/>
  <c r="DP227" i="10"/>
  <c r="DW227" i="10" s="1"/>
  <c r="DQ227" i="10"/>
  <c r="DR227" i="10"/>
  <c r="DS227" i="10"/>
  <c r="DT227" i="10"/>
  <c r="DU227" i="10"/>
  <c r="DY227" i="10" s="1"/>
  <c r="DV227" i="10"/>
  <c r="DN228" i="10"/>
  <c r="DO228" i="10"/>
  <c r="DP228" i="10"/>
  <c r="DW228" i="10" s="1"/>
  <c r="DQ228" i="10"/>
  <c r="DR228" i="10"/>
  <c r="DS228" i="10"/>
  <c r="DT228" i="10"/>
  <c r="DU228" i="10"/>
  <c r="DY228" i="10" s="1"/>
  <c r="DV228" i="10"/>
  <c r="DN229" i="10"/>
  <c r="DO229" i="10"/>
  <c r="DP229" i="10"/>
  <c r="DW229" i="10" s="1"/>
  <c r="DQ229" i="10"/>
  <c r="DR229" i="10"/>
  <c r="DS229" i="10"/>
  <c r="DT229" i="10"/>
  <c r="DU229" i="10"/>
  <c r="DY229" i="10" s="1"/>
  <c r="DV229" i="10"/>
  <c r="DN230" i="10"/>
  <c r="DO230" i="10"/>
  <c r="DP230" i="10"/>
  <c r="DW230" i="10" s="1"/>
  <c r="DQ230" i="10"/>
  <c r="DR230" i="10"/>
  <c r="DS230" i="10"/>
  <c r="DT230" i="10"/>
  <c r="DU230" i="10"/>
  <c r="DY230" i="10" s="1"/>
  <c r="DV230" i="10"/>
  <c r="DN231" i="10"/>
  <c r="DO231" i="10"/>
  <c r="DP231" i="10"/>
  <c r="DW231" i="10" s="1"/>
  <c r="DQ231" i="10"/>
  <c r="DR231" i="10"/>
  <c r="DS231" i="10"/>
  <c r="DT231" i="10"/>
  <c r="DU231" i="10"/>
  <c r="DY231" i="10" s="1"/>
  <c r="DV231" i="10"/>
  <c r="DN232" i="10"/>
  <c r="DO232" i="10"/>
  <c r="DP232" i="10"/>
  <c r="DW232" i="10" s="1"/>
  <c r="DQ232" i="10"/>
  <c r="DR232" i="10"/>
  <c r="DS232" i="10"/>
  <c r="DT232" i="10"/>
  <c r="DU232" i="10"/>
  <c r="DY232" i="10" s="1"/>
  <c r="DV232" i="10"/>
  <c r="DN233" i="10"/>
  <c r="DO233" i="10"/>
  <c r="DP233" i="10"/>
  <c r="DW233" i="10" s="1"/>
  <c r="DQ233" i="10"/>
  <c r="DR233" i="10"/>
  <c r="DS233" i="10"/>
  <c r="DT233" i="10"/>
  <c r="DU233" i="10"/>
  <c r="DY233" i="10" s="1"/>
  <c r="DV233" i="10"/>
  <c r="DN234" i="10"/>
  <c r="DO234" i="10"/>
  <c r="DP234" i="10"/>
  <c r="DW234" i="10" s="1"/>
  <c r="DQ234" i="10"/>
  <c r="DR234" i="10"/>
  <c r="DS234" i="10"/>
  <c r="DT234" i="10"/>
  <c r="DU234" i="10"/>
  <c r="DY234" i="10" s="1"/>
  <c r="DV234" i="10"/>
  <c r="DN235" i="10"/>
  <c r="DO235" i="10"/>
  <c r="DP235" i="10"/>
  <c r="DW235" i="10" s="1"/>
  <c r="DQ235" i="10"/>
  <c r="DR235" i="10"/>
  <c r="DS235" i="10"/>
  <c r="DT235" i="10"/>
  <c r="DU235" i="10"/>
  <c r="DY235" i="10" s="1"/>
  <c r="DV235" i="10"/>
  <c r="DN236" i="10"/>
  <c r="DO236" i="10"/>
  <c r="DP236" i="10"/>
  <c r="DW236" i="10" s="1"/>
  <c r="DQ236" i="10"/>
  <c r="DR236" i="10"/>
  <c r="DS236" i="10"/>
  <c r="DT236" i="10"/>
  <c r="DU236" i="10"/>
  <c r="DY236" i="10" s="1"/>
  <c r="DV236" i="10"/>
  <c r="DN237" i="10"/>
  <c r="DO237" i="10"/>
  <c r="DP237" i="10"/>
  <c r="DW237" i="10" s="1"/>
  <c r="DQ237" i="10"/>
  <c r="DR237" i="10"/>
  <c r="DS237" i="10"/>
  <c r="DT237" i="10"/>
  <c r="DU237" i="10"/>
  <c r="DY237" i="10" s="1"/>
  <c r="DV237" i="10"/>
  <c r="DN238" i="10"/>
  <c r="DO238" i="10"/>
  <c r="DP238" i="10"/>
  <c r="DW238" i="10" s="1"/>
  <c r="DQ238" i="10"/>
  <c r="DR238" i="10"/>
  <c r="DS238" i="10"/>
  <c r="DT238" i="10"/>
  <c r="DU238" i="10"/>
  <c r="DY238" i="10" s="1"/>
  <c r="DV238" i="10"/>
  <c r="DN239" i="10"/>
  <c r="DO239" i="10"/>
  <c r="DP239" i="10"/>
  <c r="DW239" i="10" s="1"/>
  <c r="DQ239" i="10"/>
  <c r="DR239" i="10"/>
  <c r="DS239" i="10"/>
  <c r="DT239" i="10"/>
  <c r="DU239" i="10"/>
  <c r="DY239" i="10" s="1"/>
  <c r="DV239" i="10"/>
  <c r="DN240" i="10"/>
  <c r="DO240" i="10"/>
  <c r="DP240" i="10"/>
  <c r="DW240" i="10" s="1"/>
  <c r="DQ240" i="10"/>
  <c r="DR240" i="10"/>
  <c r="DS240" i="10"/>
  <c r="DT240" i="10"/>
  <c r="DU240" i="10"/>
  <c r="DY240" i="10" s="1"/>
  <c r="DV240" i="10"/>
  <c r="DN241" i="10"/>
  <c r="DO241" i="10"/>
  <c r="DP241" i="10"/>
  <c r="DW241" i="10" s="1"/>
  <c r="DQ241" i="10"/>
  <c r="DR241" i="10"/>
  <c r="DS241" i="10"/>
  <c r="DT241" i="10"/>
  <c r="DU241" i="10"/>
  <c r="DY241" i="10" s="1"/>
  <c r="DV241" i="10"/>
  <c r="DN242" i="10"/>
  <c r="DO242" i="10"/>
  <c r="DP242" i="10"/>
  <c r="DW242" i="10" s="1"/>
  <c r="DQ242" i="10"/>
  <c r="DR242" i="10"/>
  <c r="DS242" i="10"/>
  <c r="DT242" i="10"/>
  <c r="DU242" i="10"/>
  <c r="DY242" i="10" s="1"/>
  <c r="DV242" i="10"/>
  <c r="DN243" i="10"/>
  <c r="DO243" i="10"/>
  <c r="DP243" i="10"/>
  <c r="DW243" i="10" s="1"/>
  <c r="DQ243" i="10"/>
  <c r="DR243" i="10"/>
  <c r="DS243" i="10"/>
  <c r="DT243" i="10"/>
  <c r="DU243" i="10"/>
  <c r="DY243" i="10" s="1"/>
  <c r="DV243" i="10"/>
  <c r="DN244" i="10"/>
  <c r="DO244" i="10"/>
  <c r="DP244" i="10"/>
  <c r="DW244" i="10" s="1"/>
  <c r="DQ244" i="10"/>
  <c r="DR244" i="10"/>
  <c r="DS244" i="10"/>
  <c r="DT244" i="10"/>
  <c r="DU244" i="10"/>
  <c r="DY244" i="10" s="1"/>
  <c r="DV244" i="10"/>
  <c r="DN245" i="10"/>
  <c r="DO245" i="10"/>
  <c r="DP245" i="10"/>
  <c r="DW245" i="10" s="1"/>
  <c r="DQ245" i="10"/>
  <c r="DR245" i="10"/>
  <c r="DS245" i="10"/>
  <c r="DT245" i="10"/>
  <c r="DU245" i="10"/>
  <c r="DY245" i="10" s="1"/>
  <c r="DV245" i="10"/>
  <c r="DN246" i="10"/>
  <c r="DO246" i="10"/>
  <c r="DP246" i="10"/>
  <c r="DW246" i="10" s="1"/>
  <c r="DQ246" i="10"/>
  <c r="DR246" i="10"/>
  <c r="DS246" i="10"/>
  <c r="DT246" i="10"/>
  <c r="DU246" i="10"/>
  <c r="DY246" i="10" s="1"/>
  <c r="DV246" i="10"/>
  <c r="DN247" i="10"/>
  <c r="DO247" i="10"/>
  <c r="DP247" i="10"/>
  <c r="DW247" i="10" s="1"/>
  <c r="DQ247" i="10"/>
  <c r="DR247" i="10"/>
  <c r="DS247" i="10"/>
  <c r="DT247" i="10"/>
  <c r="DU247" i="10"/>
  <c r="DY247" i="10" s="1"/>
  <c r="DV247" i="10"/>
  <c r="DN248" i="10"/>
  <c r="DO248" i="10"/>
  <c r="DP248" i="10"/>
  <c r="DW248" i="10" s="1"/>
  <c r="DQ248" i="10"/>
  <c r="DR248" i="10"/>
  <c r="DS248" i="10"/>
  <c r="DT248" i="10"/>
  <c r="DU248" i="10"/>
  <c r="DY248" i="10" s="1"/>
  <c r="DV248" i="10"/>
  <c r="DN249" i="10"/>
  <c r="DO249" i="10"/>
  <c r="DP249" i="10"/>
  <c r="DW249" i="10" s="1"/>
  <c r="DQ249" i="10"/>
  <c r="DR249" i="10"/>
  <c r="DS249" i="10"/>
  <c r="DT249" i="10"/>
  <c r="DU249" i="10"/>
  <c r="DY249" i="10" s="1"/>
  <c r="DV249" i="10"/>
  <c r="DN250" i="10"/>
  <c r="DO250" i="10"/>
  <c r="DP250" i="10"/>
  <c r="DW250" i="10" s="1"/>
  <c r="DQ250" i="10"/>
  <c r="DR250" i="10"/>
  <c r="DS250" i="10"/>
  <c r="DT250" i="10"/>
  <c r="DU250" i="10"/>
  <c r="DY250" i="10" s="1"/>
  <c r="DV250" i="10"/>
  <c r="DN251" i="10"/>
  <c r="DO251" i="10"/>
  <c r="DP251" i="10"/>
  <c r="DW251" i="10" s="1"/>
  <c r="DQ251" i="10"/>
  <c r="DR251" i="10"/>
  <c r="DS251" i="10"/>
  <c r="DT251" i="10"/>
  <c r="DU251" i="10"/>
  <c r="DY251" i="10" s="1"/>
  <c r="DV251" i="10"/>
  <c r="DN252" i="10"/>
  <c r="DO252" i="10"/>
  <c r="DP252" i="10"/>
  <c r="DW252" i="10" s="1"/>
  <c r="DQ252" i="10"/>
  <c r="DR252" i="10"/>
  <c r="DS252" i="10"/>
  <c r="DT252" i="10"/>
  <c r="DU252" i="10"/>
  <c r="DY252" i="10" s="1"/>
  <c r="DV252" i="10"/>
  <c r="DN253" i="10"/>
  <c r="DO253" i="10"/>
  <c r="DP253" i="10"/>
  <c r="DW253" i="10" s="1"/>
  <c r="DQ253" i="10"/>
  <c r="DR253" i="10"/>
  <c r="DS253" i="10"/>
  <c r="DT253" i="10"/>
  <c r="DU253" i="10"/>
  <c r="DY253" i="10" s="1"/>
  <c r="DV253" i="10"/>
  <c r="DN254" i="10"/>
  <c r="DO254" i="10"/>
  <c r="DP254" i="10"/>
  <c r="DW254" i="10" s="1"/>
  <c r="DQ254" i="10"/>
  <c r="DR254" i="10"/>
  <c r="DS254" i="10"/>
  <c r="DT254" i="10"/>
  <c r="DU254" i="10"/>
  <c r="DY254" i="10" s="1"/>
  <c r="DV254" i="10"/>
  <c r="DN255" i="10"/>
  <c r="DO255" i="10"/>
  <c r="DP255" i="10"/>
  <c r="DW255" i="10" s="1"/>
  <c r="DQ255" i="10"/>
  <c r="DR255" i="10"/>
  <c r="DS255" i="10"/>
  <c r="DT255" i="10"/>
  <c r="DU255" i="10"/>
  <c r="DY255" i="10" s="1"/>
  <c r="DV255" i="10"/>
  <c r="DN256" i="10"/>
  <c r="DO256" i="10"/>
  <c r="DP256" i="10"/>
  <c r="DW256" i="10" s="1"/>
  <c r="DQ256" i="10"/>
  <c r="DR256" i="10"/>
  <c r="DS256" i="10"/>
  <c r="DT256" i="10"/>
  <c r="DU256" i="10"/>
  <c r="DY256" i="10" s="1"/>
  <c r="DV256" i="10"/>
  <c r="DN257" i="10"/>
  <c r="DO257" i="10"/>
  <c r="DP257" i="10"/>
  <c r="DW257" i="10" s="1"/>
  <c r="DQ257" i="10"/>
  <c r="DR257" i="10"/>
  <c r="DS257" i="10"/>
  <c r="DT257" i="10"/>
  <c r="DU257" i="10"/>
  <c r="DY257" i="10" s="1"/>
  <c r="DV257" i="10"/>
  <c r="DN258" i="10"/>
  <c r="DO258" i="10"/>
  <c r="DP258" i="10"/>
  <c r="DW258" i="10" s="1"/>
  <c r="DQ258" i="10"/>
  <c r="DR258" i="10"/>
  <c r="DS258" i="10"/>
  <c r="DT258" i="10"/>
  <c r="DU258" i="10"/>
  <c r="DY258" i="10" s="1"/>
  <c r="DV258" i="10"/>
  <c r="DN259" i="10"/>
  <c r="DO259" i="10"/>
  <c r="DP259" i="10"/>
  <c r="DW259" i="10" s="1"/>
  <c r="DQ259" i="10"/>
  <c r="DR259" i="10"/>
  <c r="DS259" i="10"/>
  <c r="DT259" i="10"/>
  <c r="DU259" i="10"/>
  <c r="DY259" i="10" s="1"/>
  <c r="DV259" i="10"/>
  <c r="DN260" i="10"/>
  <c r="DO260" i="10"/>
  <c r="DP260" i="10"/>
  <c r="DW260" i="10" s="1"/>
  <c r="DQ260" i="10"/>
  <c r="DR260" i="10"/>
  <c r="DS260" i="10"/>
  <c r="DT260" i="10"/>
  <c r="DU260" i="10"/>
  <c r="DY260" i="10" s="1"/>
  <c r="DV260" i="10"/>
  <c r="DN261" i="10"/>
  <c r="DO261" i="10"/>
  <c r="DP261" i="10"/>
  <c r="DW261" i="10" s="1"/>
  <c r="DQ261" i="10"/>
  <c r="DR261" i="10"/>
  <c r="DS261" i="10"/>
  <c r="DT261" i="10"/>
  <c r="DU261" i="10"/>
  <c r="DY261" i="10" s="1"/>
  <c r="DV261" i="10"/>
  <c r="DN262" i="10"/>
  <c r="DO262" i="10"/>
  <c r="DP262" i="10"/>
  <c r="DW262" i="10" s="1"/>
  <c r="DQ262" i="10"/>
  <c r="DR262" i="10"/>
  <c r="DS262" i="10"/>
  <c r="DT262" i="10"/>
  <c r="DU262" i="10"/>
  <c r="DY262" i="10" s="1"/>
  <c r="DV262" i="10"/>
  <c r="DN263" i="10"/>
  <c r="DO263" i="10"/>
  <c r="DP263" i="10"/>
  <c r="DW263" i="10" s="1"/>
  <c r="DQ263" i="10"/>
  <c r="DR263" i="10"/>
  <c r="DS263" i="10"/>
  <c r="DT263" i="10"/>
  <c r="DU263" i="10"/>
  <c r="DY263" i="10" s="1"/>
  <c r="DV263" i="10"/>
  <c r="DN264" i="10"/>
  <c r="DO264" i="10"/>
  <c r="DP264" i="10"/>
  <c r="DW264" i="10" s="1"/>
  <c r="DQ264" i="10"/>
  <c r="DR264" i="10"/>
  <c r="DS264" i="10"/>
  <c r="DT264" i="10"/>
  <c r="DU264" i="10"/>
  <c r="DY264" i="10" s="1"/>
  <c r="DV264" i="10"/>
  <c r="DN265" i="10"/>
  <c r="DO265" i="10"/>
  <c r="DP265" i="10"/>
  <c r="DW265" i="10" s="1"/>
  <c r="DQ265" i="10"/>
  <c r="DR265" i="10"/>
  <c r="DS265" i="10"/>
  <c r="DT265" i="10"/>
  <c r="DU265" i="10"/>
  <c r="DY265" i="10" s="1"/>
  <c r="DV265" i="10"/>
  <c r="DN266" i="10"/>
  <c r="DO266" i="10"/>
  <c r="DP266" i="10"/>
  <c r="DW266" i="10" s="1"/>
  <c r="DQ266" i="10"/>
  <c r="DR266" i="10"/>
  <c r="DS266" i="10"/>
  <c r="DT266" i="10"/>
  <c r="DU266" i="10"/>
  <c r="DY266" i="10" s="1"/>
  <c r="DV266" i="10"/>
  <c r="DN267" i="10"/>
  <c r="DO267" i="10"/>
  <c r="DP267" i="10"/>
  <c r="DW267" i="10" s="1"/>
  <c r="DQ267" i="10"/>
  <c r="DR267" i="10"/>
  <c r="DS267" i="10"/>
  <c r="DT267" i="10"/>
  <c r="DU267" i="10"/>
  <c r="DY267" i="10" s="1"/>
  <c r="DV267" i="10"/>
  <c r="DN268" i="10"/>
  <c r="DO268" i="10"/>
  <c r="DP268" i="10"/>
  <c r="DW268" i="10" s="1"/>
  <c r="DQ268" i="10"/>
  <c r="DR268" i="10"/>
  <c r="DS268" i="10"/>
  <c r="DT268" i="10"/>
  <c r="DU268" i="10"/>
  <c r="DY268" i="10" s="1"/>
  <c r="DV268" i="10"/>
  <c r="DN269" i="10"/>
  <c r="DO269" i="10"/>
  <c r="DP269" i="10"/>
  <c r="DW269" i="10" s="1"/>
  <c r="DQ269" i="10"/>
  <c r="DR269" i="10"/>
  <c r="DS269" i="10"/>
  <c r="DT269" i="10"/>
  <c r="DU269" i="10"/>
  <c r="DY269" i="10" s="1"/>
  <c r="DV269" i="10"/>
  <c r="DN270" i="10"/>
  <c r="DO270" i="10"/>
  <c r="DP270" i="10"/>
  <c r="DW270" i="10" s="1"/>
  <c r="DQ270" i="10"/>
  <c r="DR270" i="10"/>
  <c r="DS270" i="10"/>
  <c r="DT270" i="10"/>
  <c r="DU270" i="10"/>
  <c r="DY270" i="10" s="1"/>
  <c r="DV270" i="10"/>
  <c r="DN271" i="10"/>
  <c r="DO271" i="10"/>
  <c r="DP271" i="10"/>
  <c r="DW271" i="10" s="1"/>
  <c r="DQ271" i="10"/>
  <c r="DR271" i="10"/>
  <c r="DS271" i="10"/>
  <c r="DT271" i="10"/>
  <c r="DU271" i="10"/>
  <c r="DY271" i="10" s="1"/>
  <c r="DV271" i="10"/>
  <c r="DN272" i="10"/>
  <c r="DO272" i="10"/>
  <c r="DP272" i="10"/>
  <c r="DW272" i="10" s="1"/>
  <c r="DQ272" i="10"/>
  <c r="DR272" i="10"/>
  <c r="DS272" i="10"/>
  <c r="DT272" i="10"/>
  <c r="DU272" i="10"/>
  <c r="DY272" i="10" s="1"/>
  <c r="DV272" i="10"/>
  <c r="DN273" i="10"/>
  <c r="DO273" i="10"/>
  <c r="DP273" i="10"/>
  <c r="DW273" i="10" s="1"/>
  <c r="DQ273" i="10"/>
  <c r="DR273" i="10"/>
  <c r="DS273" i="10"/>
  <c r="DT273" i="10"/>
  <c r="DU273" i="10"/>
  <c r="DY273" i="10" s="1"/>
  <c r="DV273" i="10"/>
  <c r="DN274" i="10"/>
  <c r="DO274" i="10"/>
  <c r="DP274" i="10"/>
  <c r="DW274" i="10" s="1"/>
  <c r="DQ274" i="10"/>
  <c r="DR274" i="10"/>
  <c r="DS274" i="10"/>
  <c r="DT274" i="10"/>
  <c r="DU274" i="10"/>
  <c r="DY274" i="10" s="1"/>
  <c r="DV274" i="10"/>
  <c r="DN275" i="10"/>
  <c r="DO275" i="10"/>
  <c r="DP275" i="10"/>
  <c r="DW275" i="10" s="1"/>
  <c r="DQ275" i="10"/>
  <c r="DR275" i="10"/>
  <c r="DS275" i="10"/>
  <c r="DT275" i="10"/>
  <c r="DU275" i="10"/>
  <c r="DY275" i="10" s="1"/>
  <c r="DV275" i="10"/>
  <c r="DN276" i="10"/>
  <c r="DO276" i="10"/>
  <c r="DP276" i="10"/>
  <c r="DW276" i="10" s="1"/>
  <c r="DQ276" i="10"/>
  <c r="DR276" i="10"/>
  <c r="DS276" i="10"/>
  <c r="DT276" i="10"/>
  <c r="DU276" i="10"/>
  <c r="DY276" i="10" s="1"/>
  <c r="DV276" i="10"/>
  <c r="DN277" i="10"/>
  <c r="DO277" i="10"/>
  <c r="DP277" i="10"/>
  <c r="DW277" i="10" s="1"/>
  <c r="DQ277" i="10"/>
  <c r="DR277" i="10"/>
  <c r="DS277" i="10"/>
  <c r="DT277" i="10"/>
  <c r="DU277" i="10"/>
  <c r="DY277" i="10" s="1"/>
  <c r="DV277" i="10"/>
  <c r="DN278" i="10"/>
  <c r="DO278" i="10"/>
  <c r="DP278" i="10"/>
  <c r="DW278" i="10" s="1"/>
  <c r="DQ278" i="10"/>
  <c r="DR278" i="10"/>
  <c r="DS278" i="10"/>
  <c r="DT278" i="10"/>
  <c r="DU278" i="10"/>
  <c r="DY278" i="10" s="1"/>
  <c r="DV278" i="10"/>
  <c r="DN279" i="10"/>
  <c r="DO279" i="10"/>
  <c r="DP279" i="10"/>
  <c r="DW279" i="10" s="1"/>
  <c r="DQ279" i="10"/>
  <c r="DR279" i="10"/>
  <c r="DS279" i="10"/>
  <c r="DT279" i="10"/>
  <c r="DU279" i="10"/>
  <c r="DY279" i="10" s="1"/>
  <c r="DV279" i="10"/>
  <c r="DN280" i="10"/>
  <c r="DO280" i="10"/>
  <c r="DP280" i="10"/>
  <c r="DW280" i="10" s="1"/>
  <c r="DQ280" i="10"/>
  <c r="DR280" i="10"/>
  <c r="DS280" i="10"/>
  <c r="DT280" i="10"/>
  <c r="DU280" i="10"/>
  <c r="DY280" i="10" s="1"/>
  <c r="DV280" i="10"/>
  <c r="DN281" i="10"/>
  <c r="DO281" i="10"/>
  <c r="DP281" i="10"/>
  <c r="DW281" i="10" s="1"/>
  <c r="DQ281" i="10"/>
  <c r="DR281" i="10"/>
  <c r="DS281" i="10"/>
  <c r="DT281" i="10"/>
  <c r="DU281" i="10"/>
  <c r="DY281" i="10" s="1"/>
  <c r="DV281" i="10"/>
  <c r="DN282" i="10"/>
  <c r="DO282" i="10"/>
  <c r="DP282" i="10"/>
  <c r="DW282" i="10" s="1"/>
  <c r="DQ282" i="10"/>
  <c r="DR282" i="10"/>
  <c r="DS282" i="10"/>
  <c r="DT282" i="10"/>
  <c r="DU282" i="10"/>
  <c r="DY282" i="10" s="1"/>
  <c r="DV282" i="10"/>
  <c r="DN283" i="10"/>
  <c r="DO283" i="10"/>
  <c r="DP283" i="10"/>
  <c r="DW283" i="10" s="1"/>
  <c r="DQ283" i="10"/>
  <c r="DR283" i="10"/>
  <c r="DS283" i="10"/>
  <c r="DT283" i="10"/>
  <c r="DU283" i="10"/>
  <c r="DY283" i="10" s="1"/>
  <c r="DV283" i="10"/>
  <c r="DN284" i="10"/>
  <c r="DO284" i="10"/>
  <c r="DP284" i="10"/>
  <c r="DW284" i="10" s="1"/>
  <c r="DQ284" i="10"/>
  <c r="DR284" i="10"/>
  <c r="DS284" i="10"/>
  <c r="DT284" i="10"/>
  <c r="DU284" i="10"/>
  <c r="DY284" i="10" s="1"/>
  <c r="DV284" i="10"/>
  <c r="DN285" i="10"/>
  <c r="DO285" i="10"/>
  <c r="DP285" i="10"/>
  <c r="DW285" i="10" s="1"/>
  <c r="DQ285" i="10"/>
  <c r="DR285" i="10"/>
  <c r="DS285" i="10"/>
  <c r="DT285" i="10"/>
  <c r="DU285" i="10"/>
  <c r="DY285" i="10" s="1"/>
  <c r="DV285" i="10"/>
  <c r="DN286" i="10"/>
  <c r="DO286" i="10"/>
  <c r="DP286" i="10"/>
  <c r="DW286" i="10" s="1"/>
  <c r="DQ286" i="10"/>
  <c r="DR286" i="10"/>
  <c r="DS286" i="10"/>
  <c r="DT286" i="10"/>
  <c r="DU286" i="10"/>
  <c r="DY286" i="10" s="1"/>
  <c r="DV286" i="10"/>
  <c r="DN287" i="10"/>
  <c r="DO287" i="10"/>
  <c r="DP287" i="10"/>
  <c r="DW287" i="10" s="1"/>
  <c r="DQ287" i="10"/>
  <c r="DR287" i="10"/>
  <c r="DS287" i="10"/>
  <c r="DT287" i="10"/>
  <c r="DU287" i="10"/>
  <c r="DY287" i="10" s="1"/>
  <c r="DV287" i="10"/>
  <c r="DN288" i="10"/>
  <c r="DO288" i="10"/>
  <c r="DP288" i="10"/>
  <c r="DW288" i="10" s="1"/>
  <c r="DQ288" i="10"/>
  <c r="DR288" i="10"/>
  <c r="DS288" i="10"/>
  <c r="DT288" i="10"/>
  <c r="DU288" i="10"/>
  <c r="DY288" i="10" s="1"/>
  <c r="DV288" i="10"/>
  <c r="DN289" i="10"/>
  <c r="DO289" i="10"/>
  <c r="DP289" i="10"/>
  <c r="DW289" i="10" s="1"/>
  <c r="DQ289" i="10"/>
  <c r="DR289" i="10"/>
  <c r="DS289" i="10"/>
  <c r="DT289" i="10"/>
  <c r="DU289" i="10"/>
  <c r="DY289" i="10" s="1"/>
  <c r="DV289" i="10"/>
  <c r="DN290" i="10"/>
  <c r="DO290" i="10"/>
  <c r="DP290" i="10"/>
  <c r="DW290" i="10" s="1"/>
  <c r="DQ290" i="10"/>
  <c r="DR290" i="10"/>
  <c r="DS290" i="10"/>
  <c r="DT290" i="10"/>
  <c r="DU290" i="10"/>
  <c r="DY290" i="10" s="1"/>
  <c r="DV290" i="10"/>
  <c r="DN291" i="10"/>
  <c r="DO291" i="10"/>
  <c r="DP291" i="10"/>
  <c r="DW291" i="10" s="1"/>
  <c r="DQ291" i="10"/>
  <c r="DR291" i="10"/>
  <c r="DS291" i="10"/>
  <c r="DT291" i="10"/>
  <c r="DU291" i="10"/>
  <c r="DY291" i="10" s="1"/>
  <c r="DV291" i="10"/>
  <c r="DN292" i="10"/>
  <c r="DO292" i="10"/>
  <c r="DP292" i="10"/>
  <c r="DW292" i="10" s="1"/>
  <c r="DQ292" i="10"/>
  <c r="DR292" i="10"/>
  <c r="DS292" i="10"/>
  <c r="DT292" i="10"/>
  <c r="DU292" i="10"/>
  <c r="DY292" i="10" s="1"/>
  <c r="DV292" i="10"/>
  <c r="DN293" i="10"/>
  <c r="DO293" i="10"/>
  <c r="DP293" i="10"/>
  <c r="DW293" i="10" s="1"/>
  <c r="DQ293" i="10"/>
  <c r="DR293" i="10"/>
  <c r="DS293" i="10"/>
  <c r="DT293" i="10"/>
  <c r="DU293" i="10"/>
  <c r="DY293" i="10" s="1"/>
  <c r="DV293" i="10"/>
  <c r="DN294" i="10"/>
  <c r="DO294" i="10"/>
  <c r="DP294" i="10"/>
  <c r="DW294" i="10" s="1"/>
  <c r="DQ294" i="10"/>
  <c r="DR294" i="10"/>
  <c r="DS294" i="10"/>
  <c r="DT294" i="10"/>
  <c r="DU294" i="10"/>
  <c r="DY294" i="10" s="1"/>
  <c r="DV294" i="10"/>
  <c r="DN295" i="10"/>
  <c r="DO295" i="10"/>
  <c r="DP295" i="10"/>
  <c r="DW295" i="10" s="1"/>
  <c r="DQ295" i="10"/>
  <c r="DR295" i="10"/>
  <c r="DS295" i="10"/>
  <c r="DT295" i="10"/>
  <c r="DU295" i="10"/>
  <c r="DY295" i="10" s="1"/>
  <c r="DV295" i="10"/>
  <c r="DN296" i="10"/>
  <c r="DO296" i="10"/>
  <c r="DP296" i="10"/>
  <c r="DW296" i="10" s="1"/>
  <c r="DQ296" i="10"/>
  <c r="DR296" i="10"/>
  <c r="DS296" i="10"/>
  <c r="DT296" i="10"/>
  <c r="DU296" i="10"/>
  <c r="DY296" i="10" s="1"/>
  <c r="DV296" i="10"/>
  <c r="DN297" i="10"/>
  <c r="DO297" i="10"/>
  <c r="DP297" i="10"/>
  <c r="DW297" i="10" s="1"/>
  <c r="DQ297" i="10"/>
  <c r="DR297" i="10"/>
  <c r="DS297" i="10"/>
  <c r="DT297" i="10"/>
  <c r="DU297" i="10"/>
  <c r="DY297" i="10" s="1"/>
  <c r="DV297" i="10"/>
  <c r="DN298" i="10"/>
  <c r="DO298" i="10"/>
  <c r="DP298" i="10"/>
  <c r="DW298" i="10" s="1"/>
  <c r="DQ298" i="10"/>
  <c r="DR298" i="10"/>
  <c r="DS298" i="10"/>
  <c r="DT298" i="10"/>
  <c r="DU298" i="10"/>
  <c r="DY298" i="10" s="1"/>
  <c r="DV298" i="10"/>
  <c r="DN299" i="10"/>
  <c r="DO299" i="10"/>
  <c r="DP299" i="10"/>
  <c r="DW299" i="10" s="1"/>
  <c r="DQ299" i="10"/>
  <c r="DR299" i="10"/>
  <c r="DS299" i="10"/>
  <c r="DT299" i="10"/>
  <c r="DU299" i="10"/>
  <c r="DY299" i="10" s="1"/>
  <c r="DV299" i="10"/>
  <c r="DN300" i="10"/>
  <c r="DO300" i="10"/>
  <c r="DP300" i="10"/>
  <c r="DW300" i="10" s="1"/>
  <c r="DQ300" i="10"/>
  <c r="DR300" i="10"/>
  <c r="DS300" i="10"/>
  <c r="DT300" i="10"/>
  <c r="DU300" i="10"/>
  <c r="DY300" i="10" s="1"/>
  <c r="DV300" i="10"/>
  <c r="DN301" i="10"/>
  <c r="DO301" i="10"/>
  <c r="DP301" i="10"/>
  <c r="DW301" i="10" s="1"/>
  <c r="DQ301" i="10"/>
  <c r="DR301" i="10"/>
  <c r="DS301" i="10"/>
  <c r="DT301" i="10"/>
  <c r="DU301" i="10"/>
  <c r="DY301" i="10" s="1"/>
  <c r="DV301" i="10"/>
  <c r="DN302" i="10"/>
  <c r="DO302" i="10"/>
  <c r="DP302" i="10"/>
  <c r="DW302" i="10" s="1"/>
  <c r="DQ302" i="10"/>
  <c r="DR302" i="10"/>
  <c r="DS302" i="10"/>
  <c r="DT302" i="10"/>
  <c r="DU302" i="10"/>
  <c r="DY302" i="10" s="1"/>
  <c r="DV302" i="10"/>
  <c r="DN303" i="10"/>
  <c r="DO303" i="10"/>
  <c r="DP303" i="10"/>
  <c r="DW303" i="10" s="1"/>
  <c r="DQ303" i="10"/>
  <c r="DR303" i="10"/>
  <c r="DS303" i="10"/>
  <c r="DT303" i="10"/>
  <c r="DU303" i="10"/>
  <c r="DY303" i="10" s="1"/>
  <c r="DV303" i="10"/>
  <c r="DN304" i="10"/>
  <c r="DO304" i="10"/>
  <c r="DP304" i="10"/>
  <c r="DW304" i="10" s="1"/>
  <c r="DQ304" i="10"/>
  <c r="DR304" i="10"/>
  <c r="DS304" i="10"/>
  <c r="DT304" i="10"/>
  <c r="DU304" i="10"/>
  <c r="DY304" i="10" s="1"/>
  <c r="DV304" i="10"/>
  <c r="DN305" i="10"/>
  <c r="DO305" i="10"/>
  <c r="DP305" i="10"/>
  <c r="DW305" i="10" s="1"/>
  <c r="DQ305" i="10"/>
  <c r="DR305" i="10"/>
  <c r="DS305" i="10"/>
  <c r="DT305" i="10"/>
  <c r="DU305" i="10"/>
  <c r="DY305" i="10" s="1"/>
  <c r="DV305" i="10"/>
  <c r="DN306" i="10"/>
  <c r="DO306" i="10"/>
  <c r="DP306" i="10"/>
  <c r="DW306" i="10" s="1"/>
  <c r="DQ306" i="10"/>
  <c r="DR306" i="10"/>
  <c r="DS306" i="10"/>
  <c r="DT306" i="10"/>
  <c r="DU306" i="10"/>
  <c r="DY306" i="10" s="1"/>
  <c r="DV306" i="10"/>
  <c r="DN307" i="10"/>
  <c r="DO307" i="10"/>
  <c r="DP307" i="10"/>
  <c r="DW307" i="10" s="1"/>
  <c r="DQ307" i="10"/>
  <c r="DR307" i="10"/>
  <c r="DS307" i="10"/>
  <c r="DT307" i="10"/>
  <c r="DU307" i="10"/>
  <c r="DY307" i="10" s="1"/>
  <c r="DV307" i="10"/>
  <c r="DN308" i="10"/>
  <c r="DO308" i="10"/>
  <c r="DP308" i="10"/>
  <c r="DW308" i="10" s="1"/>
  <c r="DQ308" i="10"/>
  <c r="DR308" i="10"/>
  <c r="DS308" i="10"/>
  <c r="DT308" i="10"/>
  <c r="DU308" i="10"/>
  <c r="DY308" i="10" s="1"/>
  <c r="DV308" i="10"/>
  <c r="DN309" i="10"/>
  <c r="DO309" i="10"/>
  <c r="DP309" i="10"/>
  <c r="DW309" i="10" s="1"/>
  <c r="DQ309" i="10"/>
  <c r="DR309" i="10"/>
  <c r="DS309" i="10"/>
  <c r="DT309" i="10"/>
  <c r="DU309" i="10"/>
  <c r="DY309" i="10" s="1"/>
  <c r="DV309" i="10"/>
  <c r="DN310" i="10"/>
  <c r="DO310" i="10"/>
  <c r="DP310" i="10"/>
  <c r="DW310" i="10" s="1"/>
  <c r="DQ310" i="10"/>
  <c r="DR310" i="10"/>
  <c r="DS310" i="10"/>
  <c r="DT310" i="10"/>
  <c r="DU310" i="10"/>
  <c r="DY310" i="10" s="1"/>
  <c r="DV310" i="10"/>
  <c r="DN311" i="10"/>
  <c r="DO311" i="10"/>
  <c r="DP311" i="10"/>
  <c r="DW311" i="10" s="1"/>
  <c r="DQ311" i="10"/>
  <c r="DR311" i="10"/>
  <c r="DS311" i="10"/>
  <c r="DT311" i="10"/>
  <c r="DU311" i="10"/>
  <c r="DY311" i="10" s="1"/>
  <c r="DV311" i="10"/>
  <c r="DN312" i="10"/>
  <c r="DO312" i="10"/>
  <c r="DP312" i="10"/>
  <c r="DW312" i="10" s="1"/>
  <c r="DQ312" i="10"/>
  <c r="DR312" i="10"/>
  <c r="DS312" i="10"/>
  <c r="DT312" i="10"/>
  <c r="DU312" i="10"/>
  <c r="DY312" i="10" s="1"/>
  <c r="DV312" i="10"/>
  <c r="DN313" i="10"/>
  <c r="DO313" i="10"/>
  <c r="DP313" i="10"/>
  <c r="DW313" i="10" s="1"/>
  <c r="DQ313" i="10"/>
  <c r="DR313" i="10"/>
  <c r="DS313" i="10"/>
  <c r="DT313" i="10"/>
  <c r="DU313" i="10"/>
  <c r="DY313" i="10" s="1"/>
  <c r="DV313" i="10"/>
  <c r="DN314" i="10"/>
  <c r="DO314" i="10"/>
  <c r="DP314" i="10"/>
  <c r="DW314" i="10" s="1"/>
  <c r="DQ314" i="10"/>
  <c r="DR314" i="10"/>
  <c r="DS314" i="10"/>
  <c r="DT314" i="10"/>
  <c r="DU314" i="10"/>
  <c r="DY314" i="10" s="1"/>
  <c r="DV314" i="10"/>
  <c r="DN315" i="10"/>
  <c r="DO315" i="10"/>
  <c r="DP315" i="10"/>
  <c r="DW315" i="10" s="1"/>
  <c r="DQ315" i="10"/>
  <c r="DR315" i="10"/>
  <c r="DS315" i="10"/>
  <c r="DT315" i="10"/>
  <c r="DU315" i="10"/>
  <c r="DY315" i="10" s="1"/>
  <c r="DV315" i="10"/>
  <c r="DN316" i="10"/>
  <c r="DO316" i="10"/>
  <c r="DP316" i="10"/>
  <c r="DW316" i="10" s="1"/>
  <c r="DQ316" i="10"/>
  <c r="DR316" i="10"/>
  <c r="DS316" i="10"/>
  <c r="DT316" i="10"/>
  <c r="DU316" i="10"/>
  <c r="DY316" i="10" s="1"/>
  <c r="DV316" i="10"/>
  <c r="DN317" i="10"/>
  <c r="DO317" i="10"/>
  <c r="DP317" i="10"/>
  <c r="DW317" i="10" s="1"/>
  <c r="DQ317" i="10"/>
  <c r="DR317" i="10"/>
  <c r="DS317" i="10"/>
  <c r="DT317" i="10"/>
  <c r="DU317" i="10"/>
  <c r="DY317" i="10" s="1"/>
  <c r="DV317" i="10"/>
  <c r="DN318" i="10"/>
  <c r="DO318" i="10"/>
  <c r="DP318" i="10"/>
  <c r="DW318" i="10" s="1"/>
  <c r="DQ318" i="10"/>
  <c r="DR318" i="10"/>
  <c r="DS318" i="10"/>
  <c r="DT318" i="10"/>
  <c r="DU318" i="10"/>
  <c r="DY318" i="10" s="1"/>
  <c r="DV318" i="10"/>
  <c r="DN319" i="10"/>
  <c r="DO319" i="10"/>
  <c r="DP319" i="10"/>
  <c r="DW319" i="10" s="1"/>
  <c r="DQ319" i="10"/>
  <c r="DR319" i="10"/>
  <c r="DS319" i="10"/>
  <c r="DT319" i="10"/>
  <c r="DU319" i="10"/>
  <c r="DY319" i="10" s="1"/>
  <c r="DV319" i="10"/>
  <c r="DN320" i="10"/>
  <c r="DO320" i="10"/>
  <c r="DP320" i="10"/>
  <c r="DW320" i="10" s="1"/>
  <c r="DQ320" i="10"/>
  <c r="DR320" i="10"/>
  <c r="DS320" i="10"/>
  <c r="DT320" i="10"/>
  <c r="DU320" i="10"/>
  <c r="DY320" i="10" s="1"/>
  <c r="DV320" i="10"/>
  <c r="DN321" i="10"/>
  <c r="DO321" i="10"/>
  <c r="DP321" i="10"/>
  <c r="DW321" i="10" s="1"/>
  <c r="DQ321" i="10"/>
  <c r="DR321" i="10"/>
  <c r="DS321" i="10"/>
  <c r="DT321" i="10"/>
  <c r="DU321" i="10"/>
  <c r="DY321" i="10" s="1"/>
  <c r="DV321" i="10"/>
  <c r="DN322" i="10"/>
  <c r="DO322" i="10"/>
  <c r="DP322" i="10"/>
  <c r="DW322" i="10" s="1"/>
  <c r="DQ322" i="10"/>
  <c r="DR322" i="10"/>
  <c r="DS322" i="10"/>
  <c r="DT322" i="10"/>
  <c r="DU322" i="10"/>
  <c r="DY322" i="10" s="1"/>
  <c r="DV322" i="10"/>
  <c r="DN323" i="10"/>
  <c r="DO323" i="10"/>
  <c r="DP323" i="10"/>
  <c r="DW323" i="10" s="1"/>
  <c r="DQ323" i="10"/>
  <c r="DR323" i="10"/>
  <c r="DS323" i="10"/>
  <c r="DT323" i="10"/>
  <c r="DU323" i="10"/>
  <c r="DY323" i="10" s="1"/>
  <c r="DV323" i="10"/>
  <c r="DN324" i="10"/>
  <c r="DO324" i="10"/>
  <c r="DP324" i="10"/>
  <c r="DW324" i="10" s="1"/>
  <c r="DQ324" i="10"/>
  <c r="DR324" i="10"/>
  <c r="DS324" i="10"/>
  <c r="DT324" i="10"/>
  <c r="DU324" i="10"/>
  <c r="DY324" i="10" s="1"/>
  <c r="DV324" i="10"/>
  <c r="DN325" i="10"/>
  <c r="DO325" i="10"/>
  <c r="DP325" i="10"/>
  <c r="DW325" i="10" s="1"/>
  <c r="DQ325" i="10"/>
  <c r="DR325" i="10"/>
  <c r="DS325" i="10"/>
  <c r="DT325" i="10"/>
  <c r="DU325" i="10"/>
  <c r="DY325" i="10" s="1"/>
  <c r="DV325" i="10"/>
  <c r="DN326" i="10"/>
  <c r="DO326" i="10"/>
  <c r="DP326" i="10"/>
  <c r="DW326" i="10" s="1"/>
  <c r="DQ326" i="10"/>
  <c r="DR326" i="10"/>
  <c r="DS326" i="10"/>
  <c r="DT326" i="10"/>
  <c r="DU326" i="10"/>
  <c r="DY326" i="10" s="1"/>
  <c r="DV326" i="10"/>
  <c r="DN327" i="10"/>
  <c r="DO327" i="10"/>
  <c r="DP327" i="10"/>
  <c r="DW327" i="10" s="1"/>
  <c r="DQ327" i="10"/>
  <c r="DR327" i="10"/>
  <c r="DS327" i="10"/>
  <c r="DT327" i="10"/>
  <c r="DU327" i="10"/>
  <c r="DY327" i="10" s="1"/>
  <c r="DV327" i="10"/>
  <c r="DN328" i="10"/>
  <c r="DO328" i="10"/>
  <c r="DP328" i="10"/>
  <c r="DW328" i="10" s="1"/>
  <c r="DQ328" i="10"/>
  <c r="DR328" i="10"/>
  <c r="DS328" i="10"/>
  <c r="DT328" i="10"/>
  <c r="DU328" i="10"/>
  <c r="DY328" i="10" s="1"/>
  <c r="DV328" i="10"/>
  <c r="DN329" i="10"/>
  <c r="DO329" i="10"/>
  <c r="DP329" i="10"/>
  <c r="DW329" i="10" s="1"/>
  <c r="DQ329" i="10"/>
  <c r="DR329" i="10"/>
  <c r="DS329" i="10"/>
  <c r="DT329" i="10"/>
  <c r="DU329" i="10"/>
  <c r="DY329" i="10" s="1"/>
  <c r="DV329" i="10"/>
  <c r="DN330" i="10"/>
  <c r="DO330" i="10"/>
  <c r="DP330" i="10"/>
  <c r="DW330" i="10" s="1"/>
  <c r="DQ330" i="10"/>
  <c r="DR330" i="10"/>
  <c r="DS330" i="10"/>
  <c r="DT330" i="10"/>
  <c r="DU330" i="10"/>
  <c r="DY330" i="10" s="1"/>
  <c r="DV330" i="10"/>
  <c r="DN331" i="10"/>
  <c r="DO331" i="10"/>
  <c r="DP331" i="10"/>
  <c r="DW331" i="10" s="1"/>
  <c r="DQ331" i="10"/>
  <c r="DR331" i="10"/>
  <c r="DS331" i="10"/>
  <c r="DT331" i="10"/>
  <c r="DU331" i="10"/>
  <c r="DY331" i="10" s="1"/>
  <c r="DV331" i="10"/>
  <c r="DN332" i="10"/>
  <c r="DO332" i="10"/>
  <c r="DP332" i="10"/>
  <c r="DW332" i="10" s="1"/>
  <c r="DQ332" i="10"/>
  <c r="DR332" i="10"/>
  <c r="DS332" i="10"/>
  <c r="DT332" i="10"/>
  <c r="DU332" i="10"/>
  <c r="DY332" i="10" s="1"/>
  <c r="DV332" i="10"/>
  <c r="DN333" i="10"/>
  <c r="DO333" i="10"/>
  <c r="DP333" i="10"/>
  <c r="DW333" i="10" s="1"/>
  <c r="DQ333" i="10"/>
  <c r="DR333" i="10"/>
  <c r="DS333" i="10"/>
  <c r="DT333" i="10"/>
  <c r="DU333" i="10"/>
  <c r="DY333" i="10" s="1"/>
  <c r="DV333" i="10"/>
  <c r="DN334" i="10"/>
  <c r="DO334" i="10"/>
  <c r="DP334" i="10"/>
  <c r="DW334" i="10" s="1"/>
  <c r="DQ334" i="10"/>
  <c r="DR334" i="10"/>
  <c r="DS334" i="10"/>
  <c r="DT334" i="10"/>
  <c r="DU334" i="10"/>
  <c r="DY334" i="10" s="1"/>
  <c r="DV334" i="10"/>
  <c r="DN335" i="10"/>
  <c r="DO335" i="10"/>
  <c r="DP335" i="10"/>
  <c r="DW335" i="10" s="1"/>
  <c r="DQ335" i="10"/>
  <c r="DR335" i="10"/>
  <c r="DS335" i="10"/>
  <c r="DT335" i="10"/>
  <c r="DU335" i="10"/>
  <c r="DY335" i="10" s="1"/>
  <c r="DV335" i="10"/>
  <c r="DN336" i="10"/>
  <c r="DO336" i="10"/>
  <c r="DP336" i="10"/>
  <c r="DW336" i="10" s="1"/>
  <c r="DQ336" i="10"/>
  <c r="DR336" i="10"/>
  <c r="DS336" i="10"/>
  <c r="DT336" i="10"/>
  <c r="DU336" i="10"/>
  <c r="DY336" i="10" s="1"/>
  <c r="DV336" i="10"/>
  <c r="DN337" i="10"/>
  <c r="DO337" i="10"/>
  <c r="DP337" i="10"/>
  <c r="DW337" i="10" s="1"/>
  <c r="DQ337" i="10"/>
  <c r="DR337" i="10"/>
  <c r="DS337" i="10"/>
  <c r="DT337" i="10"/>
  <c r="DU337" i="10"/>
  <c r="DY337" i="10" s="1"/>
  <c r="DV337" i="10"/>
  <c r="DN338" i="10"/>
  <c r="DO338" i="10"/>
  <c r="DP338" i="10"/>
  <c r="DW338" i="10" s="1"/>
  <c r="DQ338" i="10"/>
  <c r="DR338" i="10"/>
  <c r="DS338" i="10"/>
  <c r="DT338" i="10"/>
  <c r="DU338" i="10"/>
  <c r="DY338" i="10" s="1"/>
  <c r="DV338" i="10"/>
  <c r="DN339" i="10"/>
  <c r="DO339" i="10"/>
  <c r="DP339" i="10"/>
  <c r="DW339" i="10" s="1"/>
  <c r="DQ339" i="10"/>
  <c r="DR339" i="10"/>
  <c r="DS339" i="10"/>
  <c r="DT339" i="10"/>
  <c r="DU339" i="10"/>
  <c r="DY339" i="10" s="1"/>
  <c r="DV339" i="10"/>
  <c r="DN340" i="10"/>
  <c r="DO340" i="10"/>
  <c r="DP340" i="10"/>
  <c r="DW340" i="10" s="1"/>
  <c r="DQ340" i="10"/>
  <c r="DR340" i="10"/>
  <c r="DS340" i="10"/>
  <c r="DT340" i="10"/>
  <c r="DU340" i="10"/>
  <c r="DY340" i="10" s="1"/>
  <c r="DV340" i="10"/>
  <c r="DN341" i="10"/>
  <c r="DO341" i="10"/>
  <c r="DP341" i="10"/>
  <c r="DW341" i="10" s="1"/>
  <c r="DQ341" i="10"/>
  <c r="DR341" i="10"/>
  <c r="DS341" i="10"/>
  <c r="DT341" i="10"/>
  <c r="DU341" i="10"/>
  <c r="DY341" i="10" s="1"/>
  <c r="DV341" i="10"/>
  <c r="DN342" i="10"/>
  <c r="DO342" i="10"/>
  <c r="DP342" i="10"/>
  <c r="DW342" i="10" s="1"/>
  <c r="DQ342" i="10"/>
  <c r="DR342" i="10"/>
  <c r="DS342" i="10"/>
  <c r="DT342" i="10"/>
  <c r="DU342" i="10"/>
  <c r="DY342" i="10" s="1"/>
  <c r="DV342" i="10"/>
  <c r="DN343" i="10"/>
  <c r="DO343" i="10"/>
  <c r="DP343" i="10"/>
  <c r="DW343" i="10" s="1"/>
  <c r="DQ343" i="10"/>
  <c r="DR343" i="10"/>
  <c r="DS343" i="10"/>
  <c r="DT343" i="10"/>
  <c r="DU343" i="10"/>
  <c r="DY343" i="10" s="1"/>
  <c r="DV343" i="10"/>
  <c r="DN344" i="10"/>
  <c r="DO344" i="10"/>
  <c r="DP344" i="10"/>
  <c r="DW344" i="10" s="1"/>
  <c r="DQ344" i="10"/>
  <c r="DR344" i="10"/>
  <c r="DS344" i="10"/>
  <c r="DT344" i="10"/>
  <c r="DU344" i="10"/>
  <c r="DY344" i="10" s="1"/>
  <c r="DV344" i="10"/>
  <c r="DN345" i="10"/>
  <c r="DO345" i="10"/>
  <c r="DP345" i="10"/>
  <c r="DW345" i="10" s="1"/>
  <c r="DQ345" i="10"/>
  <c r="DR345" i="10"/>
  <c r="DS345" i="10"/>
  <c r="DT345" i="10"/>
  <c r="DU345" i="10"/>
  <c r="DY345" i="10" s="1"/>
  <c r="DV345" i="10"/>
  <c r="DN346" i="10"/>
  <c r="DO346" i="10"/>
  <c r="DP346" i="10"/>
  <c r="DW346" i="10" s="1"/>
  <c r="DQ346" i="10"/>
  <c r="DR346" i="10"/>
  <c r="DS346" i="10"/>
  <c r="DT346" i="10"/>
  <c r="DU346" i="10"/>
  <c r="DY346" i="10" s="1"/>
  <c r="DV346" i="10"/>
  <c r="DN347" i="10"/>
  <c r="DO347" i="10"/>
  <c r="DP347" i="10"/>
  <c r="DW347" i="10" s="1"/>
  <c r="DQ347" i="10"/>
  <c r="DR347" i="10"/>
  <c r="DS347" i="10"/>
  <c r="DT347" i="10"/>
  <c r="DU347" i="10"/>
  <c r="DY347" i="10" s="1"/>
  <c r="DV347" i="10"/>
  <c r="DN348" i="10"/>
  <c r="DO348" i="10"/>
  <c r="DP348" i="10"/>
  <c r="DW348" i="10" s="1"/>
  <c r="DQ348" i="10"/>
  <c r="DR348" i="10"/>
  <c r="DS348" i="10"/>
  <c r="DT348" i="10"/>
  <c r="DU348" i="10"/>
  <c r="DY348" i="10" s="1"/>
  <c r="DV348" i="10"/>
  <c r="DN349" i="10"/>
  <c r="DO349" i="10"/>
  <c r="DP349" i="10"/>
  <c r="DW349" i="10" s="1"/>
  <c r="DQ349" i="10"/>
  <c r="DR349" i="10"/>
  <c r="DS349" i="10"/>
  <c r="DT349" i="10"/>
  <c r="DU349" i="10"/>
  <c r="DY349" i="10" s="1"/>
  <c r="DV349" i="10"/>
  <c r="DN350" i="10"/>
  <c r="DO350" i="10"/>
  <c r="DP350" i="10"/>
  <c r="DW350" i="10" s="1"/>
  <c r="DQ350" i="10"/>
  <c r="DR350" i="10"/>
  <c r="DS350" i="10"/>
  <c r="DT350" i="10"/>
  <c r="DU350" i="10"/>
  <c r="DY350" i="10" s="1"/>
  <c r="DV350" i="10"/>
  <c r="DN351" i="10"/>
  <c r="DO351" i="10"/>
  <c r="DP351" i="10"/>
  <c r="DW351" i="10" s="1"/>
  <c r="DQ351" i="10"/>
  <c r="DR351" i="10"/>
  <c r="DS351" i="10"/>
  <c r="DT351" i="10"/>
  <c r="DU351" i="10"/>
  <c r="DY351" i="10" s="1"/>
  <c r="DV351" i="10"/>
  <c r="DN352" i="10"/>
  <c r="DO352" i="10"/>
  <c r="DP352" i="10"/>
  <c r="DW352" i="10" s="1"/>
  <c r="DQ352" i="10"/>
  <c r="DR352" i="10"/>
  <c r="DS352" i="10"/>
  <c r="DT352" i="10"/>
  <c r="DU352" i="10"/>
  <c r="DY352" i="10" s="1"/>
  <c r="DV352" i="10"/>
  <c r="DN353" i="10"/>
  <c r="DO353" i="10"/>
  <c r="DP353" i="10"/>
  <c r="DW353" i="10" s="1"/>
  <c r="DQ353" i="10"/>
  <c r="DR353" i="10"/>
  <c r="DS353" i="10"/>
  <c r="DT353" i="10"/>
  <c r="DU353" i="10"/>
  <c r="DY353" i="10" s="1"/>
  <c r="DV353" i="10"/>
  <c r="DN354" i="10"/>
  <c r="DO354" i="10"/>
  <c r="DP354" i="10"/>
  <c r="DW354" i="10" s="1"/>
  <c r="DQ354" i="10"/>
  <c r="DR354" i="10"/>
  <c r="DS354" i="10"/>
  <c r="DT354" i="10"/>
  <c r="DU354" i="10"/>
  <c r="DY354" i="10" s="1"/>
  <c r="DV354" i="10"/>
  <c r="DN355" i="10"/>
  <c r="DO355" i="10"/>
  <c r="DP355" i="10"/>
  <c r="DW355" i="10" s="1"/>
  <c r="DQ355" i="10"/>
  <c r="DR355" i="10"/>
  <c r="DS355" i="10"/>
  <c r="DT355" i="10"/>
  <c r="DU355" i="10"/>
  <c r="DY355" i="10" s="1"/>
  <c r="DV355" i="10"/>
  <c r="DN356" i="10"/>
  <c r="DO356" i="10"/>
  <c r="DP356" i="10"/>
  <c r="DW356" i="10" s="1"/>
  <c r="DQ356" i="10"/>
  <c r="DR356" i="10"/>
  <c r="DS356" i="10"/>
  <c r="DT356" i="10"/>
  <c r="DU356" i="10"/>
  <c r="DY356" i="10" s="1"/>
  <c r="DV356" i="10"/>
  <c r="DN357" i="10"/>
  <c r="DO357" i="10"/>
  <c r="DP357" i="10"/>
  <c r="DW357" i="10" s="1"/>
  <c r="DQ357" i="10"/>
  <c r="DR357" i="10"/>
  <c r="DS357" i="10"/>
  <c r="DT357" i="10"/>
  <c r="DU357" i="10"/>
  <c r="DY357" i="10" s="1"/>
  <c r="DV357" i="10"/>
  <c r="DN358" i="10"/>
  <c r="DO358" i="10"/>
  <c r="DP358" i="10"/>
  <c r="DW358" i="10" s="1"/>
  <c r="DQ358" i="10"/>
  <c r="DR358" i="10"/>
  <c r="DS358" i="10"/>
  <c r="DT358" i="10"/>
  <c r="DU358" i="10"/>
  <c r="DY358" i="10" s="1"/>
  <c r="DV358" i="10"/>
  <c r="DN359" i="10"/>
  <c r="DO359" i="10"/>
  <c r="DP359" i="10"/>
  <c r="DW359" i="10" s="1"/>
  <c r="DQ359" i="10"/>
  <c r="DR359" i="10"/>
  <c r="DS359" i="10"/>
  <c r="DT359" i="10"/>
  <c r="DU359" i="10"/>
  <c r="DY359" i="10" s="1"/>
  <c r="DV359" i="10"/>
  <c r="DN360" i="10"/>
  <c r="DO360" i="10"/>
  <c r="DP360" i="10"/>
  <c r="DW360" i="10" s="1"/>
  <c r="DQ360" i="10"/>
  <c r="DR360" i="10"/>
  <c r="DS360" i="10"/>
  <c r="DT360" i="10"/>
  <c r="DU360" i="10"/>
  <c r="DY360" i="10" s="1"/>
  <c r="DV360" i="10"/>
  <c r="DN361" i="10"/>
  <c r="DO361" i="10"/>
  <c r="DP361" i="10"/>
  <c r="DW361" i="10" s="1"/>
  <c r="DQ361" i="10"/>
  <c r="DR361" i="10"/>
  <c r="DS361" i="10"/>
  <c r="DT361" i="10"/>
  <c r="DU361" i="10"/>
  <c r="DY361" i="10" s="1"/>
  <c r="DV361" i="10"/>
  <c r="DN362" i="10"/>
  <c r="DO362" i="10"/>
  <c r="DP362" i="10"/>
  <c r="DW362" i="10" s="1"/>
  <c r="DQ362" i="10"/>
  <c r="DR362" i="10"/>
  <c r="DS362" i="10"/>
  <c r="DT362" i="10"/>
  <c r="DU362" i="10"/>
  <c r="DY362" i="10" s="1"/>
  <c r="DV362" i="10"/>
  <c r="DN363" i="10"/>
  <c r="DO363" i="10"/>
  <c r="DP363" i="10"/>
  <c r="DW363" i="10" s="1"/>
  <c r="DQ363" i="10"/>
  <c r="DR363" i="10"/>
  <c r="DS363" i="10"/>
  <c r="DT363" i="10"/>
  <c r="DU363" i="10"/>
  <c r="DY363" i="10" s="1"/>
  <c r="DV363" i="10"/>
  <c r="DN364" i="10"/>
  <c r="DO364" i="10"/>
  <c r="DP364" i="10"/>
  <c r="DW364" i="10" s="1"/>
  <c r="DQ364" i="10"/>
  <c r="DR364" i="10"/>
  <c r="DS364" i="10"/>
  <c r="DT364" i="10"/>
  <c r="DU364" i="10"/>
  <c r="DY364" i="10" s="1"/>
  <c r="DV364" i="10"/>
  <c r="DN365" i="10"/>
  <c r="DO365" i="10"/>
  <c r="DP365" i="10"/>
  <c r="DW365" i="10" s="1"/>
  <c r="DQ365" i="10"/>
  <c r="DR365" i="10"/>
  <c r="DS365" i="10"/>
  <c r="DT365" i="10"/>
  <c r="DU365" i="10"/>
  <c r="DY365" i="10" s="1"/>
  <c r="DV365" i="10"/>
  <c r="DN366" i="10"/>
  <c r="DO366" i="10"/>
  <c r="DP366" i="10"/>
  <c r="DW366" i="10" s="1"/>
  <c r="DQ366" i="10"/>
  <c r="DR366" i="10"/>
  <c r="DS366" i="10"/>
  <c r="DT366" i="10"/>
  <c r="DU366" i="10"/>
  <c r="DY366" i="10" s="1"/>
  <c r="DV366" i="10"/>
  <c r="DN367" i="10"/>
  <c r="DO367" i="10"/>
  <c r="DP367" i="10"/>
  <c r="DW367" i="10" s="1"/>
  <c r="DQ367" i="10"/>
  <c r="DR367" i="10"/>
  <c r="DS367" i="10"/>
  <c r="DT367" i="10"/>
  <c r="DU367" i="10"/>
  <c r="DY367" i="10" s="1"/>
  <c r="DV367" i="10"/>
  <c r="DN368" i="10"/>
  <c r="DO368" i="10"/>
  <c r="DP368" i="10"/>
  <c r="DW368" i="10" s="1"/>
  <c r="DQ368" i="10"/>
  <c r="DR368" i="10"/>
  <c r="DS368" i="10"/>
  <c r="DT368" i="10"/>
  <c r="DU368" i="10"/>
  <c r="DY368" i="10" s="1"/>
  <c r="DV368" i="10"/>
  <c r="DN369" i="10"/>
  <c r="DO369" i="10"/>
  <c r="DP369" i="10"/>
  <c r="DW369" i="10" s="1"/>
  <c r="DQ369" i="10"/>
  <c r="DR369" i="10"/>
  <c r="DS369" i="10"/>
  <c r="DT369" i="10"/>
  <c r="DU369" i="10"/>
  <c r="DY369" i="10" s="1"/>
  <c r="DV369" i="10"/>
  <c r="DN370" i="10"/>
  <c r="DO370" i="10"/>
  <c r="DP370" i="10"/>
  <c r="DW370" i="10" s="1"/>
  <c r="DQ370" i="10"/>
  <c r="DR370" i="10"/>
  <c r="DS370" i="10"/>
  <c r="DT370" i="10"/>
  <c r="DU370" i="10"/>
  <c r="DY370" i="10" s="1"/>
  <c r="DV370" i="10"/>
  <c r="DN371" i="10"/>
  <c r="DO371" i="10"/>
  <c r="DP371" i="10"/>
  <c r="DW371" i="10" s="1"/>
  <c r="DQ371" i="10"/>
  <c r="DR371" i="10"/>
  <c r="DS371" i="10"/>
  <c r="DT371" i="10"/>
  <c r="DU371" i="10"/>
  <c r="DY371" i="10" s="1"/>
  <c r="DV371" i="10"/>
  <c r="DN372" i="10"/>
  <c r="DO372" i="10"/>
  <c r="DP372" i="10"/>
  <c r="DW372" i="10" s="1"/>
  <c r="DQ372" i="10"/>
  <c r="DR372" i="10"/>
  <c r="DS372" i="10"/>
  <c r="DT372" i="10"/>
  <c r="DU372" i="10"/>
  <c r="DY372" i="10" s="1"/>
  <c r="DV372" i="10"/>
  <c r="DN373" i="10"/>
  <c r="DO373" i="10"/>
  <c r="DP373" i="10"/>
  <c r="DW373" i="10" s="1"/>
  <c r="DQ373" i="10"/>
  <c r="DR373" i="10"/>
  <c r="DS373" i="10"/>
  <c r="DT373" i="10"/>
  <c r="DU373" i="10"/>
  <c r="DY373" i="10" s="1"/>
  <c r="DV373" i="10"/>
  <c r="DN374" i="10"/>
  <c r="DO374" i="10"/>
  <c r="DP374" i="10"/>
  <c r="DW374" i="10" s="1"/>
  <c r="DQ374" i="10"/>
  <c r="DR374" i="10"/>
  <c r="DS374" i="10"/>
  <c r="DT374" i="10"/>
  <c r="DU374" i="10"/>
  <c r="DY374" i="10" s="1"/>
  <c r="DV374" i="10"/>
  <c r="DN375" i="10"/>
  <c r="DO375" i="10"/>
  <c r="DP375" i="10"/>
  <c r="DW375" i="10" s="1"/>
  <c r="DQ375" i="10"/>
  <c r="DR375" i="10"/>
  <c r="DS375" i="10"/>
  <c r="DT375" i="10"/>
  <c r="DU375" i="10"/>
  <c r="DY375" i="10" s="1"/>
  <c r="DV375" i="10"/>
  <c r="DN376" i="10"/>
  <c r="DO376" i="10"/>
  <c r="DP376" i="10"/>
  <c r="DW376" i="10" s="1"/>
  <c r="DQ376" i="10"/>
  <c r="DR376" i="10"/>
  <c r="DS376" i="10"/>
  <c r="DT376" i="10"/>
  <c r="DU376" i="10"/>
  <c r="DY376" i="10" s="1"/>
  <c r="DV376" i="10"/>
  <c r="DN377" i="10"/>
  <c r="DO377" i="10"/>
  <c r="DP377" i="10"/>
  <c r="DW377" i="10" s="1"/>
  <c r="DQ377" i="10"/>
  <c r="DR377" i="10"/>
  <c r="DS377" i="10"/>
  <c r="DT377" i="10"/>
  <c r="DU377" i="10"/>
  <c r="DY377" i="10" s="1"/>
  <c r="DV377" i="10"/>
  <c r="DN378" i="10"/>
  <c r="DO378" i="10"/>
  <c r="DP378" i="10"/>
  <c r="DW378" i="10" s="1"/>
  <c r="DQ378" i="10"/>
  <c r="DR378" i="10"/>
  <c r="DS378" i="10"/>
  <c r="DT378" i="10"/>
  <c r="DU378" i="10"/>
  <c r="DY378" i="10" s="1"/>
  <c r="DV378" i="10"/>
  <c r="DN379" i="10"/>
  <c r="DO379" i="10"/>
  <c r="DP379" i="10"/>
  <c r="DW379" i="10" s="1"/>
  <c r="DQ379" i="10"/>
  <c r="DR379" i="10"/>
  <c r="DS379" i="10"/>
  <c r="DT379" i="10"/>
  <c r="DU379" i="10"/>
  <c r="DY379" i="10" s="1"/>
  <c r="DV379" i="10"/>
  <c r="DN380" i="10"/>
  <c r="DO380" i="10"/>
  <c r="DP380" i="10"/>
  <c r="DW380" i="10" s="1"/>
  <c r="DQ380" i="10"/>
  <c r="DR380" i="10"/>
  <c r="DS380" i="10"/>
  <c r="DT380" i="10"/>
  <c r="DU380" i="10"/>
  <c r="DY380" i="10" s="1"/>
  <c r="DV380" i="10"/>
  <c r="DN381" i="10"/>
  <c r="DO381" i="10"/>
  <c r="DP381" i="10"/>
  <c r="DW381" i="10" s="1"/>
  <c r="DQ381" i="10"/>
  <c r="DR381" i="10"/>
  <c r="DS381" i="10"/>
  <c r="DT381" i="10"/>
  <c r="DU381" i="10"/>
  <c r="DY381" i="10" s="1"/>
  <c r="DV381" i="10"/>
  <c r="DN382" i="10"/>
  <c r="DO382" i="10"/>
  <c r="DP382" i="10"/>
  <c r="DW382" i="10" s="1"/>
  <c r="DQ382" i="10"/>
  <c r="DR382" i="10"/>
  <c r="DS382" i="10"/>
  <c r="DT382" i="10"/>
  <c r="DU382" i="10"/>
  <c r="DY382" i="10" s="1"/>
  <c r="DV382" i="10"/>
  <c r="DN383" i="10"/>
  <c r="DO383" i="10"/>
  <c r="DP383" i="10"/>
  <c r="DW383" i="10" s="1"/>
  <c r="DQ383" i="10"/>
  <c r="DR383" i="10"/>
  <c r="DS383" i="10"/>
  <c r="DT383" i="10"/>
  <c r="DU383" i="10"/>
  <c r="DY383" i="10" s="1"/>
  <c r="DV383" i="10"/>
  <c r="DN384" i="10"/>
  <c r="DO384" i="10"/>
  <c r="DP384" i="10"/>
  <c r="DW384" i="10" s="1"/>
  <c r="DQ384" i="10"/>
  <c r="DR384" i="10"/>
  <c r="DS384" i="10"/>
  <c r="DT384" i="10"/>
  <c r="DU384" i="10"/>
  <c r="DY384" i="10" s="1"/>
  <c r="DV384" i="10"/>
  <c r="DN385" i="10"/>
  <c r="DO385" i="10"/>
  <c r="DP385" i="10"/>
  <c r="DW385" i="10" s="1"/>
  <c r="DQ385" i="10"/>
  <c r="DR385" i="10"/>
  <c r="DS385" i="10"/>
  <c r="DT385" i="10"/>
  <c r="DU385" i="10"/>
  <c r="DY385" i="10" s="1"/>
  <c r="DV385" i="10"/>
  <c r="DN386" i="10"/>
  <c r="DO386" i="10"/>
  <c r="DP386" i="10"/>
  <c r="DW386" i="10" s="1"/>
  <c r="DQ386" i="10"/>
  <c r="DR386" i="10"/>
  <c r="DS386" i="10"/>
  <c r="DT386" i="10"/>
  <c r="DU386" i="10"/>
  <c r="DY386" i="10" s="1"/>
  <c r="DV386" i="10"/>
  <c r="DN387" i="10"/>
  <c r="DO387" i="10"/>
  <c r="DP387" i="10"/>
  <c r="DW387" i="10" s="1"/>
  <c r="DQ387" i="10"/>
  <c r="DR387" i="10"/>
  <c r="DS387" i="10"/>
  <c r="DT387" i="10"/>
  <c r="DU387" i="10"/>
  <c r="DY387" i="10" s="1"/>
  <c r="DV387" i="10"/>
  <c r="DN388" i="10"/>
  <c r="DO388" i="10"/>
  <c r="DP388" i="10"/>
  <c r="DW388" i="10" s="1"/>
  <c r="DQ388" i="10"/>
  <c r="DR388" i="10"/>
  <c r="DS388" i="10"/>
  <c r="DT388" i="10"/>
  <c r="DU388" i="10"/>
  <c r="DY388" i="10" s="1"/>
  <c r="DV388" i="10"/>
  <c r="DN389" i="10"/>
  <c r="DO389" i="10"/>
  <c r="DP389" i="10"/>
  <c r="DW389" i="10" s="1"/>
  <c r="DQ389" i="10"/>
  <c r="DR389" i="10"/>
  <c r="DS389" i="10"/>
  <c r="DT389" i="10"/>
  <c r="DU389" i="10"/>
  <c r="DY389" i="10" s="1"/>
  <c r="DV389" i="10"/>
  <c r="DN390" i="10"/>
  <c r="DO390" i="10"/>
  <c r="DP390" i="10"/>
  <c r="DW390" i="10" s="1"/>
  <c r="DQ390" i="10"/>
  <c r="DR390" i="10"/>
  <c r="DS390" i="10"/>
  <c r="DT390" i="10"/>
  <c r="DU390" i="10"/>
  <c r="DY390" i="10" s="1"/>
  <c r="DV390" i="10"/>
  <c r="DN391" i="10"/>
  <c r="DO391" i="10"/>
  <c r="DP391" i="10"/>
  <c r="DW391" i="10" s="1"/>
  <c r="DQ391" i="10"/>
  <c r="DR391" i="10"/>
  <c r="DS391" i="10"/>
  <c r="DT391" i="10"/>
  <c r="DU391" i="10"/>
  <c r="DY391" i="10" s="1"/>
  <c r="DV391" i="10"/>
  <c r="DN392" i="10"/>
  <c r="DO392" i="10"/>
  <c r="DP392" i="10"/>
  <c r="DW392" i="10" s="1"/>
  <c r="DQ392" i="10"/>
  <c r="DR392" i="10"/>
  <c r="DS392" i="10"/>
  <c r="DT392" i="10"/>
  <c r="DU392" i="10"/>
  <c r="DY392" i="10" s="1"/>
  <c r="DV392" i="10"/>
  <c r="DN393" i="10"/>
  <c r="DO393" i="10"/>
  <c r="DP393" i="10"/>
  <c r="DW393" i="10" s="1"/>
  <c r="DQ393" i="10"/>
  <c r="DR393" i="10"/>
  <c r="DS393" i="10"/>
  <c r="DT393" i="10"/>
  <c r="DU393" i="10"/>
  <c r="DY393" i="10" s="1"/>
  <c r="DV393" i="10"/>
  <c r="DN394" i="10"/>
  <c r="DO394" i="10"/>
  <c r="DP394" i="10"/>
  <c r="DW394" i="10" s="1"/>
  <c r="DQ394" i="10"/>
  <c r="DR394" i="10"/>
  <c r="DS394" i="10"/>
  <c r="DT394" i="10"/>
  <c r="DU394" i="10"/>
  <c r="DY394" i="10" s="1"/>
  <c r="DV394" i="10"/>
  <c r="DN395" i="10"/>
  <c r="DO395" i="10"/>
  <c r="DP395" i="10"/>
  <c r="DW395" i="10" s="1"/>
  <c r="DQ395" i="10"/>
  <c r="DR395" i="10"/>
  <c r="DS395" i="10"/>
  <c r="DT395" i="10"/>
  <c r="DU395" i="10"/>
  <c r="DY395" i="10" s="1"/>
  <c r="DV395" i="10"/>
  <c r="DN396" i="10"/>
  <c r="DO396" i="10"/>
  <c r="DP396" i="10"/>
  <c r="DW396" i="10" s="1"/>
  <c r="DQ396" i="10"/>
  <c r="DR396" i="10"/>
  <c r="DS396" i="10"/>
  <c r="DT396" i="10"/>
  <c r="DU396" i="10"/>
  <c r="DY396" i="10" s="1"/>
  <c r="DV396" i="10"/>
  <c r="DN397" i="10"/>
  <c r="DO397" i="10"/>
  <c r="DP397" i="10"/>
  <c r="DW397" i="10" s="1"/>
  <c r="DQ397" i="10"/>
  <c r="DR397" i="10"/>
  <c r="DS397" i="10"/>
  <c r="DT397" i="10"/>
  <c r="DU397" i="10"/>
  <c r="DY397" i="10" s="1"/>
  <c r="DV397" i="10"/>
  <c r="DN398" i="10"/>
  <c r="DO398" i="10"/>
  <c r="DP398" i="10"/>
  <c r="DW398" i="10" s="1"/>
  <c r="DQ398" i="10"/>
  <c r="DR398" i="10"/>
  <c r="DS398" i="10"/>
  <c r="DT398" i="10"/>
  <c r="DU398" i="10"/>
  <c r="DY398" i="10" s="1"/>
  <c r="DV398" i="10"/>
  <c r="DN399" i="10"/>
  <c r="DO399" i="10"/>
  <c r="DP399" i="10"/>
  <c r="DW399" i="10" s="1"/>
  <c r="DQ399" i="10"/>
  <c r="DR399" i="10"/>
  <c r="DS399" i="10"/>
  <c r="DT399" i="10"/>
  <c r="DU399" i="10"/>
  <c r="DY399" i="10" s="1"/>
  <c r="DV399" i="10"/>
  <c r="DN400" i="10"/>
  <c r="DO400" i="10"/>
  <c r="DP400" i="10"/>
  <c r="DW400" i="10" s="1"/>
  <c r="DQ400" i="10"/>
  <c r="DR400" i="10"/>
  <c r="DS400" i="10"/>
  <c r="DT400" i="10"/>
  <c r="DU400" i="10"/>
  <c r="DY400" i="10" s="1"/>
  <c r="DV400" i="10"/>
  <c r="DN401" i="10"/>
  <c r="DO401" i="10"/>
  <c r="DP401" i="10"/>
  <c r="DW401" i="10" s="1"/>
  <c r="DQ401" i="10"/>
  <c r="DR401" i="10"/>
  <c r="DS401" i="10"/>
  <c r="DT401" i="10"/>
  <c r="DU401" i="10"/>
  <c r="DY401" i="10" s="1"/>
  <c r="DV401" i="10"/>
  <c r="DN402" i="10"/>
  <c r="DO402" i="10"/>
  <c r="DP402" i="10"/>
  <c r="DW402" i="10" s="1"/>
  <c r="DQ402" i="10"/>
  <c r="DR402" i="10"/>
  <c r="DS402" i="10"/>
  <c r="DT402" i="10"/>
  <c r="DU402" i="10"/>
  <c r="DY402" i="10" s="1"/>
  <c r="DV402" i="10"/>
  <c r="DN403" i="10"/>
  <c r="DO403" i="10"/>
  <c r="DP403" i="10"/>
  <c r="DW403" i="10" s="1"/>
  <c r="DQ403" i="10"/>
  <c r="DR403" i="10"/>
  <c r="DS403" i="10"/>
  <c r="DT403" i="10"/>
  <c r="DU403" i="10"/>
  <c r="DY403" i="10" s="1"/>
  <c r="DV403" i="10"/>
  <c r="DN404" i="10"/>
  <c r="DO404" i="10"/>
  <c r="DP404" i="10"/>
  <c r="DW404" i="10" s="1"/>
  <c r="DQ404" i="10"/>
  <c r="DR404" i="10"/>
  <c r="DS404" i="10"/>
  <c r="DT404" i="10"/>
  <c r="DU404" i="10"/>
  <c r="DY404" i="10" s="1"/>
  <c r="DV404" i="10"/>
  <c r="DN405" i="10"/>
  <c r="DO405" i="10"/>
  <c r="DP405" i="10"/>
  <c r="DW405" i="10" s="1"/>
  <c r="DQ405" i="10"/>
  <c r="DR405" i="10"/>
  <c r="DS405" i="10"/>
  <c r="DT405" i="10"/>
  <c r="DU405" i="10"/>
  <c r="DY405" i="10" s="1"/>
  <c r="DV405" i="10"/>
  <c r="DN406" i="10"/>
  <c r="DO406" i="10"/>
  <c r="DP406" i="10"/>
  <c r="DW406" i="10" s="1"/>
  <c r="DQ406" i="10"/>
  <c r="DR406" i="10"/>
  <c r="DS406" i="10"/>
  <c r="DT406" i="10"/>
  <c r="DU406" i="10"/>
  <c r="DY406" i="10" s="1"/>
  <c r="DV406" i="10"/>
  <c r="DN407" i="10"/>
  <c r="DO407" i="10"/>
  <c r="DP407" i="10"/>
  <c r="DW407" i="10" s="1"/>
  <c r="DQ407" i="10"/>
  <c r="DR407" i="10"/>
  <c r="DS407" i="10"/>
  <c r="DT407" i="10"/>
  <c r="DU407" i="10"/>
  <c r="DY407" i="10" s="1"/>
  <c r="DV407" i="10"/>
  <c r="DN408" i="10"/>
  <c r="DO408" i="10"/>
  <c r="DP408" i="10"/>
  <c r="DW408" i="10" s="1"/>
  <c r="DQ408" i="10"/>
  <c r="DR408" i="10"/>
  <c r="DS408" i="10"/>
  <c r="DT408" i="10"/>
  <c r="DU408" i="10"/>
  <c r="DY408" i="10" s="1"/>
  <c r="DV408" i="10"/>
  <c r="DN409" i="10"/>
  <c r="DO409" i="10"/>
  <c r="DP409" i="10"/>
  <c r="DW409" i="10" s="1"/>
  <c r="DQ409" i="10"/>
  <c r="DR409" i="10"/>
  <c r="DS409" i="10"/>
  <c r="DT409" i="10"/>
  <c r="DU409" i="10"/>
  <c r="DY409" i="10" s="1"/>
  <c r="DV409" i="10"/>
  <c r="DN410" i="10"/>
  <c r="DO410" i="10"/>
  <c r="DP410" i="10"/>
  <c r="DW410" i="10" s="1"/>
  <c r="DQ410" i="10"/>
  <c r="DR410" i="10"/>
  <c r="DS410" i="10"/>
  <c r="DT410" i="10"/>
  <c r="DU410" i="10"/>
  <c r="DY410" i="10" s="1"/>
  <c r="DV410" i="10"/>
  <c r="DN411" i="10"/>
  <c r="DO411" i="10"/>
  <c r="DP411" i="10"/>
  <c r="DW411" i="10" s="1"/>
  <c r="DQ411" i="10"/>
  <c r="DR411" i="10"/>
  <c r="DS411" i="10"/>
  <c r="DT411" i="10"/>
  <c r="DU411" i="10"/>
  <c r="DY411" i="10" s="1"/>
  <c r="DV411" i="10"/>
  <c r="DN412" i="10"/>
  <c r="DO412" i="10"/>
  <c r="DP412" i="10"/>
  <c r="DW412" i="10" s="1"/>
  <c r="DQ412" i="10"/>
  <c r="DR412" i="10"/>
  <c r="DS412" i="10"/>
  <c r="DT412" i="10"/>
  <c r="DU412" i="10"/>
  <c r="DY412" i="10" s="1"/>
  <c r="DV412" i="10"/>
  <c r="DN413" i="10"/>
  <c r="DO413" i="10"/>
  <c r="DP413" i="10"/>
  <c r="DW413" i="10" s="1"/>
  <c r="DQ413" i="10"/>
  <c r="DR413" i="10"/>
  <c r="DS413" i="10"/>
  <c r="DT413" i="10"/>
  <c r="DU413" i="10"/>
  <c r="DY413" i="10" s="1"/>
  <c r="DV413" i="10"/>
  <c r="DN414" i="10"/>
  <c r="DO414" i="10"/>
  <c r="DP414" i="10"/>
  <c r="DW414" i="10" s="1"/>
  <c r="DQ414" i="10"/>
  <c r="DR414" i="10"/>
  <c r="DS414" i="10"/>
  <c r="DT414" i="10"/>
  <c r="DU414" i="10"/>
  <c r="DY414" i="10" s="1"/>
  <c r="DV414" i="10"/>
  <c r="DN415" i="10"/>
  <c r="DO415" i="10"/>
  <c r="DP415" i="10"/>
  <c r="DW415" i="10" s="1"/>
  <c r="DQ415" i="10"/>
  <c r="DR415" i="10"/>
  <c r="DS415" i="10"/>
  <c r="DT415" i="10"/>
  <c r="DU415" i="10"/>
  <c r="DY415" i="10" s="1"/>
  <c r="DV415" i="10"/>
  <c r="DN416" i="10"/>
  <c r="DO416" i="10"/>
  <c r="DP416" i="10"/>
  <c r="DW416" i="10" s="1"/>
  <c r="DQ416" i="10"/>
  <c r="DR416" i="10"/>
  <c r="DS416" i="10"/>
  <c r="DT416" i="10"/>
  <c r="DU416" i="10"/>
  <c r="DY416" i="10" s="1"/>
  <c r="DV416" i="10"/>
  <c r="DN417" i="10"/>
  <c r="DO417" i="10"/>
  <c r="DP417" i="10"/>
  <c r="DW417" i="10" s="1"/>
  <c r="DQ417" i="10"/>
  <c r="DR417" i="10"/>
  <c r="DS417" i="10"/>
  <c r="DT417" i="10"/>
  <c r="DU417" i="10"/>
  <c r="DY417" i="10" s="1"/>
  <c r="DV417" i="10"/>
  <c r="DN418" i="10"/>
  <c r="DO418" i="10"/>
  <c r="DP418" i="10"/>
  <c r="DW418" i="10" s="1"/>
  <c r="DQ418" i="10"/>
  <c r="DR418" i="10"/>
  <c r="DS418" i="10"/>
  <c r="DT418" i="10"/>
  <c r="DU418" i="10"/>
  <c r="DY418" i="10" s="1"/>
  <c r="DV418" i="10"/>
  <c r="DN419" i="10"/>
  <c r="DO419" i="10"/>
  <c r="DP419" i="10"/>
  <c r="DW419" i="10" s="1"/>
  <c r="DQ419" i="10"/>
  <c r="DR419" i="10"/>
  <c r="DS419" i="10"/>
  <c r="DT419" i="10"/>
  <c r="DU419" i="10"/>
  <c r="DY419" i="10" s="1"/>
  <c r="DV419" i="10"/>
  <c r="DN420" i="10"/>
  <c r="DO420" i="10"/>
  <c r="DP420" i="10"/>
  <c r="DW420" i="10" s="1"/>
  <c r="DQ420" i="10"/>
  <c r="DR420" i="10"/>
  <c r="DS420" i="10"/>
  <c r="DT420" i="10"/>
  <c r="DU420" i="10"/>
  <c r="DY420" i="10" s="1"/>
  <c r="DV420" i="10"/>
  <c r="DN421" i="10"/>
  <c r="DO421" i="10"/>
  <c r="DP421" i="10"/>
  <c r="DW421" i="10" s="1"/>
  <c r="DQ421" i="10"/>
  <c r="DR421" i="10"/>
  <c r="DS421" i="10"/>
  <c r="DT421" i="10"/>
  <c r="DU421" i="10"/>
  <c r="DY421" i="10" s="1"/>
  <c r="DV421" i="10"/>
  <c r="DN422" i="10"/>
  <c r="DO422" i="10"/>
  <c r="DP422" i="10"/>
  <c r="DW422" i="10" s="1"/>
  <c r="DQ422" i="10"/>
  <c r="DR422" i="10"/>
  <c r="DS422" i="10"/>
  <c r="DT422" i="10"/>
  <c r="DU422" i="10"/>
  <c r="DY422" i="10" s="1"/>
  <c r="DV422" i="10"/>
  <c r="DN423" i="10"/>
  <c r="DO423" i="10"/>
  <c r="DP423" i="10"/>
  <c r="DW423" i="10" s="1"/>
  <c r="DQ423" i="10"/>
  <c r="DR423" i="10"/>
  <c r="DS423" i="10"/>
  <c r="DT423" i="10"/>
  <c r="DU423" i="10"/>
  <c r="DY423" i="10" s="1"/>
  <c r="DV423" i="10"/>
  <c r="DN424" i="10"/>
  <c r="DO424" i="10"/>
  <c r="DP424" i="10"/>
  <c r="DW424" i="10" s="1"/>
  <c r="DQ424" i="10"/>
  <c r="DR424" i="10"/>
  <c r="DS424" i="10"/>
  <c r="DT424" i="10"/>
  <c r="DU424" i="10"/>
  <c r="DY424" i="10" s="1"/>
  <c r="DV424" i="10"/>
  <c r="DN425" i="10"/>
  <c r="DO425" i="10"/>
  <c r="DP425" i="10"/>
  <c r="DW425" i="10" s="1"/>
  <c r="DQ425" i="10"/>
  <c r="DR425" i="10"/>
  <c r="DS425" i="10"/>
  <c r="DT425" i="10"/>
  <c r="DU425" i="10"/>
  <c r="DY425" i="10" s="1"/>
  <c r="DV425" i="10"/>
  <c r="DN426" i="10"/>
  <c r="DO426" i="10"/>
  <c r="DP426" i="10"/>
  <c r="DW426" i="10" s="1"/>
  <c r="DQ426" i="10"/>
  <c r="DR426" i="10"/>
  <c r="DS426" i="10"/>
  <c r="DT426" i="10"/>
  <c r="DU426" i="10"/>
  <c r="DY426" i="10" s="1"/>
  <c r="DV426" i="10"/>
  <c r="DN427" i="10"/>
  <c r="DO427" i="10"/>
  <c r="DP427" i="10"/>
  <c r="DW427" i="10" s="1"/>
  <c r="DQ427" i="10"/>
  <c r="DR427" i="10"/>
  <c r="DS427" i="10"/>
  <c r="DT427" i="10"/>
  <c r="DU427" i="10"/>
  <c r="DY427" i="10" s="1"/>
  <c r="DV427" i="10"/>
  <c r="DN428" i="10"/>
  <c r="DO428" i="10"/>
  <c r="DP428" i="10"/>
  <c r="DW428" i="10" s="1"/>
  <c r="DQ428" i="10"/>
  <c r="DR428" i="10"/>
  <c r="DS428" i="10"/>
  <c r="DT428" i="10"/>
  <c r="DU428" i="10"/>
  <c r="DY428" i="10" s="1"/>
  <c r="DV428" i="10"/>
  <c r="DN429" i="10"/>
  <c r="DO429" i="10"/>
  <c r="DP429" i="10"/>
  <c r="DW429" i="10" s="1"/>
  <c r="DQ429" i="10"/>
  <c r="DR429" i="10"/>
  <c r="DS429" i="10"/>
  <c r="DT429" i="10"/>
  <c r="DU429" i="10"/>
  <c r="DY429" i="10" s="1"/>
  <c r="DV429" i="10"/>
  <c r="DN430" i="10"/>
  <c r="DO430" i="10"/>
  <c r="DP430" i="10"/>
  <c r="DW430" i="10" s="1"/>
  <c r="DQ430" i="10"/>
  <c r="DR430" i="10"/>
  <c r="DS430" i="10"/>
  <c r="DT430" i="10"/>
  <c r="DU430" i="10"/>
  <c r="DY430" i="10" s="1"/>
  <c r="DV430" i="10"/>
  <c r="DN431" i="10"/>
  <c r="DO431" i="10"/>
  <c r="DP431" i="10"/>
  <c r="DW431" i="10" s="1"/>
  <c r="DQ431" i="10"/>
  <c r="DR431" i="10"/>
  <c r="DS431" i="10"/>
  <c r="DT431" i="10"/>
  <c r="DU431" i="10"/>
  <c r="DY431" i="10" s="1"/>
  <c r="DV431" i="10"/>
  <c r="DN432" i="10"/>
  <c r="DO432" i="10"/>
  <c r="DP432" i="10"/>
  <c r="DW432" i="10" s="1"/>
  <c r="DQ432" i="10"/>
  <c r="DR432" i="10"/>
  <c r="DS432" i="10"/>
  <c r="DT432" i="10"/>
  <c r="DU432" i="10"/>
  <c r="DY432" i="10" s="1"/>
  <c r="DV432" i="10"/>
  <c r="DN433" i="10"/>
  <c r="DO433" i="10"/>
  <c r="DP433" i="10"/>
  <c r="DW433" i="10" s="1"/>
  <c r="DQ433" i="10"/>
  <c r="DR433" i="10"/>
  <c r="DS433" i="10"/>
  <c r="DT433" i="10"/>
  <c r="DU433" i="10"/>
  <c r="DY433" i="10" s="1"/>
  <c r="DV433" i="10"/>
  <c r="DN434" i="10"/>
  <c r="DO434" i="10"/>
  <c r="DP434" i="10"/>
  <c r="DW434" i="10" s="1"/>
  <c r="DQ434" i="10"/>
  <c r="DR434" i="10"/>
  <c r="DS434" i="10"/>
  <c r="DT434" i="10"/>
  <c r="DU434" i="10"/>
  <c r="DY434" i="10" s="1"/>
  <c r="DV434" i="10"/>
  <c r="DN435" i="10"/>
  <c r="DO435" i="10"/>
  <c r="DP435" i="10"/>
  <c r="DW435" i="10" s="1"/>
  <c r="DQ435" i="10"/>
  <c r="DR435" i="10"/>
  <c r="DS435" i="10"/>
  <c r="DT435" i="10"/>
  <c r="DU435" i="10"/>
  <c r="DY435" i="10" s="1"/>
  <c r="DV435" i="10"/>
  <c r="DN436" i="10"/>
  <c r="DO436" i="10"/>
  <c r="DP436" i="10"/>
  <c r="DW436" i="10" s="1"/>
  <c r="DQ436" i="10"/>
  <c r="DR436" i="10"/>
  <c r="DS436" i="10"/>
  <c r="DT436" i="10"/>
  <c r="DU436" i="10"/>
  <c r="DY436" i="10" s="1"/>
  <c r="DV436" i="10"/>
  <c r="DN437" i="10"/>
  <c r="DO437" i="10"/>
  <c r="DP437" i="10"/>
  <c r="DW437" i="10" s="1"/>
  <c r="DQ437" i="10"/>
  <c r="DR437" i="10"/>
  <c r="DS437" i="10"/>
  <c r="DT437" i="10"/>
  <c r="DU437" i="10"/>
  <c r="DY437" i="10" s="1"/>
  <c r="DV437" i="10"/>
  <c r="DN438" i="10"/>
  <c r="DO438" i="10"/>
  <c r="DP438" i="10"/>
  <c r="DW438" i="10" s="1"/>
  <c r="DQ438" i="10"/>
  <c r="DR438" i="10"/>
  <c r="DS438" i="10"/>
  <c r="DT438" i="10"/>
  <c r="DU438" i="10"/>
  <c r="DY438" i="10" s="1"/>
  <c r="DV438" i="10"/>
  <c r="DN439" i="10"/>
  <c r="DO439" i="10"/>
  <c r="DP439" i="10"/>
  <c r="DW439" i="10" s="1"/>
  <c r="DQ439" i="10"/>
  <c r="DR439" i="10"/>
  <c r="DS439" i="10"/>
  <c r="DT439" i="10"/>
  <c r="DU439" i="10"/>
  <c r="DY439" i="10" s="1"/>
  <c r="DV439" i="10"/>
  <c r="DN440" i="10"/>
  <c r="DO440" i="10"/>
  <c r="DP440" i="10"/>
  <c r="DW440" i="10" s="1"/>
  <c r="DQ440" i="10"/>
  <c r="DR440" i="10"/>
  <c r="DS440" i="10"/>
  <c r="DT440" i="10"/>
  <c r="DU440" i="10"/>
  <c r="DY440" i="10" s="1"/>
  <c r="DV440" i="10"/>
  <c r="DN441" i="10"/>
  <c r="DO441" i="10"/>
  <c r="DP441" i="10"/>
  <c r="DW441" i="10" s="1"/>
  <c r="DQ441" i="10"/>
  <c r="DR441" i="10"/>
  <c r="DS441" i="10"/>
  <c r="DT441" i="10"/>
  <c r="DU441" i="10"/>
  <c r="DY441" i="10" s="1"/>
  <c r="DV441" i="10"/>
  <c r="DN442" i="10"/>
  <c r="DO442" i="10"/>
  <c r="DP442" i="10"/>
  <c r="DW442" i="10" s="1"/>
  <c r="DQ442" i="10"/>
  <c r="DR442" i="10"/>
  <c r="DS442" i="10"/>
  <c r="DT442" i="10"/>
  <c r="DU442" i="10"/>
  <c r="DY442" i="10" s="1"/>
  <c r="DV442" i="10"/>
  <c r="DN443" i="10"/>
  <c r="DO443" i="10"/>
  <c r="DP443" i="10"/>
  <c r="DW443" i="10" s="1"/>
  <c r="DQ443" i="10"/>
  <c r="DR443" i="10"/>
  <c r="DS443" i="10"/>
  <c r="DT443" i="10"/>
  <c r="DU443" i="10"/>
  <c r="DY443" i="10" s="1"/>
  <c r="DV443" i="10"/>
  <c r="DN444" i="10"/>
  <c r="DO444" i="10"/>
  <c r="DP444" i="10"/>
  <c r="DW444" i="10" s="1"/>
  <c r="DQ444" i="10"/>
  <c r="DR444" i="10"/>
  <c r="DS444" i="10"/>
  <c r="DT444" i="10"/>
  <c r="DU444" i="10"/>
  <c r="DY444" i="10" s="1"/>
  <c r="DV444" i="10"/>
  <c r="DN445" i="10"/>
  <c r="DO445" i="10"/>
  <c r="DP445" i="10"/>
  <c r="DW445" i="10" s="1"/>
  <c r="DQ445" i="10"/>
  <c r="DR445" i="10"/>
  <c r="DS445" i="10"/>
  <c r="DT445" i="10"/>
  <c r="DU445" i="10"/>
  <c r="DY445" i="10" s="1"/>
  <c r="DV445" i="10"/>
  <c r="DN446" i="10"/>
  <c r="DO446" i="10"/>
  <c r="DP446" i="10"/>
  <c r="DW446" i="10" s="1"/>
  <c r="DQ446" i="10"/>
  <c r="DR446" i="10"/>
  <c r="DS446" i="10"/>
  <c r="DT446" i="10"/>
  <c r="DU446" i="10"/>
  <c r="DY446" i="10" s="1"/>
  <c r="DV446" i="10"/>
  <c r="DN447" i="10"/>
  <c r="DO447" i="10"/>
  <c r="DP447" i="10"/>
  <c r="DW447" i="10" s="1"/>
  <c r="DQ447" i="10"/>
  <c r="DR447" i="10"/>
  <c r="DS447" i="10"/>
  <c r="DT447" i="10"/>
  <c r="DU447" i="10"/>
  <c r="DY447" i="10" s="1"/>
  <c r="DV447" i="10"/>
  <c r="DN448" i="10"/>
  <c r="DO448" i="10"/>
  <c r="DP448" i="10"/>
  <c r="DW448" i="10" s="1"/>
  <c r="DQ448" i="10"/>
  <c r="DR448" i="10"/>
  <c r="DS448" i="10"/>
  <c r="DT448" i="10"/>
  <c r="DU448" i="10"/>
  <c r="DY448" i="10" s="1"/>
  <c r="DV448" i="10"/>
  <c r="DN449" i="10"/>
  <c r="DO449" i="10"/>
  <c r="DP449" i="10"/>
  <c r="DW449" i="10" s="1"/>
  <c r="DQ449" i="10"/>
  <c r="DR449" i="10"/>
  <c r="DS449" i="10"/>
  <c r="DT449" i="10"/>
  <c r="DU449" i="10"/>
  <c r="DY449" i="10" s="1"/>
  <c r="DV449" i="10"/>
  <c r="DN450" i="10"/>
  <c r="DO450" i="10"/>
  <c r="DP450" i="10"/>
  <c r="DW450" i="10" s="1"/>
  <c r="DQ450" i="10"/>
  <c r="DR450" i="10"/>
  <c r="DS450" i="10"/>
  <c r="DT450" i="10"/>
  <c r="DU450" i="10"/>
  <c r="DY450" i="10" s="1"/>
  <c r="DV450" i="10"/>
  <c r="DN451" i="10"/>
  <c r="DO451" i="10"/>
  <c r="DP451" i="10"/>
  <c r="DW451" i="10" s="1"/>
  <c r="DQ451" i="10"/>
  <c r="DR451" i="10"/>
  <c r="DS451" i="10"/>
  <c r="DT451" i="10"/>
  <c r="DU451" i="10"/>
  <c r="DY451" i="10" s="1"/>
  <c r="DV451" i="10"/>
  <c r="DN452" i="10"/>
  <c r="DO452" i="10"/>
  <c r="DP452" i="10"/>
  <c r="DW452" i="10" s="1"/>
  <c r="DQ452" i="10"/>
  <c r="DR452" i="10"/>
  <c r="DS452" i="10"/>
  <c r="DT452" i="10"/>
  <c r="DU452" i="10"/>
  <c r="DY452" i="10" s="1"/>
  <c r="DV452" i="10"/>
  <c r="DN453" i="10"/>
  <c r="DO453" i="10"/>
  <c r="DP453" i="10"/>
  <c r="DW453" i="10" s="1"/>
  <c r="DQ453" i="10"/>
  <c r="DR453" i="10"/>
  <c r="DS453" i="10"/>
  <c r="DT453" i="10"/>
  <c r="DU453" i="10"/>
  <c r="DY453" i="10" s="1"/>
  <c r="DV453" i="10"/>
  <c r="DN454" i="10"/>
  <c r="DO454" i="10"/>
  <c r="DP454" i="10"/>
  <c r="DW454" i="10" s="1"/>
  <c r="DQ454" i="10"/>
  <c r="DR454" i="10"/>
  <c r="DS454" i="10"/>
  <c r="DT454" i="10"/>
  <c r="DU454" i="10"/>
  <c r="DY454" i="10" s="1"/>
  <c r="DV454" i="10"/>
  <c r="DN455" i="10"/>
  <c r="DO455" i="10"/>
  <c r="DP455" i="10"/>
  <c r="DW455" i="10" s="1"/>
  <c r="DQ455" i="10"/>
  <c r="DR455" i="10"/>
  <c r="DS455" i="10"/>
  <c r="DT455" i="10"/>
  <c r="DU455" i="10"/>
  <c r="DY455" i="10" s="1"/>
  <c r="DV455" i="10"/>
  <c r="DN456" i="10"/>
  <c r="DO456" i="10"/>
  <c r="DP456" i="10"/>
  <c r="DW456" i="10" s="1"/>
  <c r="DQ456" i="10"/>
  <c r="DR456" i="10"/>
  <c r="DS456" i="10"/>
  <c r="DT456" i="10"/>
  <c r="DU456" i="10"/>
  <c r="DY456" i="10" s="1"/>
  <c r="DV456" i="10"/>
  <c r="DN457" i="10"/>
  <c r="DO457" i="10"/>
  <c r="DP457" i="10"/>
  <c r="DW457" i="10" s="1"/>
  <c r="DQ457" i="10"/>
  <c r="DR457" i="10"/>
  <c r="DS457" i="10"/>
  <c r="DT457" i="10"/>
  <c r="DU457" i="10"/>
  <c r="DY457" i="10" s="1"/>
  <c r="DV457" i="10"/>
  <c r="DN458" i="10"/>
  <c r="DO458" i="10"/>
  <c r="DP458" i="10"/>
  <c r="DW458" i="10" s="1"/>
  <c r="DQ458" i="10"/>
  <c r="DR458" i="10"/>
  <c r="DS458" i="10"/>
  <c r="DT458" i="10"/>
  <c r="DU458" i="10"/>
  <c r="DY458" i="10" s="1"/>
  <c r="DV458" i="10"/>
  <c r="DN459" i="10"/>
  <c r="DO459" i="10"/>
  <c r="DP459" i="10"/>
  <c r="DW459" i="10" s="1"/>
  <c r="DQ459" i="10"/>
  <c r="DR459" i="10"/>
  <c r="DS459" i="10"/>
  <c r="DT459" i="10"/>
  <c r="DU459" i="10"/>
  <c r="DY459" i="10" s="1"/>
  <c r="DV459" i="10"/>
  <c r="DN460" i="10"/>
  <c r="DO460" i="10"/>
  <c r="DP460" i="10"/>
  <c r="DW460" i="10" s="1"/>
  <c r="DQ460" i="10"/>
  <c r="DR460" i="10"/>
  <c r="DS460" i="10"/>
  <c r="DT460" i="10"/>
  <c r="DU460" i="10"/>
  <c r="DY460" i="10" s="1"/>
  <c r="DV460" i="10"/>
  <c r="DN461" i="10"/>
  <c r="DO461" i="10"/>
  <c r="DP461" i="10"/>
  <c r="DW461" i="10" s="1"/>
  <c r="DQ461" i="10"/>
  <c r="DR461" i="10"/>
  <c r="DS461" i="10"/>
  <c r="DT461" i="10"/>
  <c r="DU461" i="10"/>
  <c r="DY461" i="10" s="1"/>
  <c r="DV461" i="10"/>
  <c r="DN462" i="10"/>
  <c r="DO462" i="10"/>
  <c r="DP462" i="10"/>
  <c r="DW462" i="10" s="1"/>
  <c r="DQ462" i="10"/>
  <c r="DR462" i="10"/>
  <c r="DS462" i="10"/>
  <c r="DT462" i="10"/>
  <c r="DU462" i="10"/>
  <c r="DY462" i="10" s="1"/>
  <c r="DV462" i="10"/>
  <c r="DN463" i="10"/>
  <c r="DO463" i="10"/>
  <c r="DP463" i="10"/>
  <c r="DW463" i="10" s="1"/>
  <c r="DQ463" i="10"/>
  <c r="DR463" i="10"/>
  <c r="DS463" i="10"/>
  <c r="DT463" i="10"/>
  <c r="DU463" i="10"/>
  <c r="DY463" i="10" s="1"/>
  <c r="DV463" i="10"/>
  <c r="DN464" i="10"/>
  <c r="DO464" i="10"/>
  <c r="DP464" i="10"/>
  <c r="DW464" i="10" s="1"/>
  <c r="DQ464" i="10"/>
  <c r="DR464" i="10"/>
  <c r="DS464" i="10"/>
  <c r="DT464" i="10"/>
  <c r="DU464" i="10"/>
  <c r="DY464" i="10" s="1"/>
  <c r="DV464" i="10"/>
  <c r="DN465" i="10"/>
  <c r="DO465" i="10"/>
  <c r="DP465" i="10"/>
  <c r="DW465" i="10" s="1"/>
  <c r="DQ465" i="10"/>
  <c r="DR465" i="10"/>
  <c r="DS465" i="10"/>
  <c r="DT465" i="10"/>
  <c r="DU465" i="10"/>
  <c r="DY465" i="10" s="1"/>
  <c r="DV465" i="10"/>
  <c r="DN466" i="10"/>
  <c r="DO466" i="10"/>
  <c r="DP466" i="10"/>
  <c r="DW466" i="10" s="1"/>
  <c r="DQ466" i="10"/>
  <c r="DR466" i="10"/>
  <c r="DS466" i="10"/>
  <c r="DT466" i="10"/>
  <c r="DU466" i="10"/>
  <c r="DY466" i="10" s="1"/>
  <c r="DV466" i="10"/>
  <c r="DN467" i="10"/>
  <c r="DO467" i="10"/>
  <c r="DP467" i="10"/>
  <c r="DW467" i="10" s="1"/>
  <c r="DQ467" i="10"/>
  <c r="DR467" i="10"/>
  <c r="DS467" i="10"/>
  <c r="DT467" i="10"/>
  <c r="DU467" i="10"/>
  <c r="DY467" i="10" s="1"/>
  <c r="DV467" i="10"/>
  <c r="DN468" i="10"/>
  <c r="DO468" i="10"/>
  <c r="DP468" i="10"/>
  <c r="DW468" i="10" s="1"/>
  <c r="DQ468" i="10"/>
  <c r="DR468" i="10"/>
  <c r="DS468" i="10"/>
  <c r="DT468" i="10"/>
  <c r="DU468" i="10"/>
  <c r="DY468" i="10" s="1"/>
  <c r="DV468" i="10"/>
  <c r="DN469" i="10"/>
  <c r="DO469" i="10"/>
  <c r="DP469" i="10"/>
  <c r="DW469" i="10" s="1"/>
  <c r="DQ469" i="10"/>
  <c r="DR469" i="10"/>
  <c r="DS469" i="10"/>
  <c r="DT469" i="10"/>
  <c r="DU469" i="10"/>
  <c r="DY469" i="10" s="1"/>
  <c r="DV469" i="10"/>
  <c r="DN470" i="10"/>
  <c r="DO470" i="10"/>
  <c r="DP470" i="10"/>
  <c r="DW470" i="10" s="1"/>
  <c r="DQ470" i="10"/>
  <c r="DR470" i="10"/>
  <c r="DS470" i="10"/>
  <c r="DT470" i="10"/>
  <c r="DU470" i="10"/>
  <c r="DY470" i="10" s="1"/>
  <c r="DV470" i="10"/>
  <c r="DN471" i="10"/>
  <c r="DO471" i="10"/>
  <c r="DP471" i="10"/>
  <c r="DW471" i="10" s="1"/>
  <c r="DQ471" i="10"/>
  <c r="DR471" i="10"/>
  <c r="DS471" i="10"/>
  <c r="DT471" i="10"/>
  <c r="DU471" i="10"/>
  <c r="DY471" i="10" s="1"/>
  <c r="DV471" i="10"/>
  <c r="DN472" i="10"/>
  <c r="DO472" i="10"/>
  <c r="DP472" i="10"/>
  <c r="DW472" i="10" s="1"/>
  <c r="DQ472" i="10"/>
  <c r="DR472" i="10"/>
  <c r="DS472" i="10"/>
  <c r="DT472" i="10"/>
  <c r="DU472" i="10"/>
  <c r="DY472" i="10" s="1"/>
  <c r="DV472" i="10"/>
  <c r="DN473" i="10"/>
  <c r="DO473" i="10"/>
  <c r="DP473" i="10"/>
  <c r="DW473" i="10" s="1"/>
  <c r="DQ473" i="10"/>
  <c r="DR473" i="10"/>
  <c r="DS473" i="10"/>
  <c r="DT473" i="10"/>
  <c r="DU473" i="10"/>
  <c r="DY473" i="10" s="1"/>
  <c r="DV473" i="10"/>
  <c r="DN474" i="10"/>
  <c r="DO474" i="10"/>
  <c r="DP474" i="10"/>
  <c r="DW474" i="10" s="1"/>
  <c r="DQ474" i="10"/>
  <c r="DR474" i="10"/>
  <c r="DS474" i="10"/>
  <c r="DT474" i="10"/>
  <c r="DU474" i="10"/>
  <c r="DY474" i="10" s="1"/>
  <c r="DV474" i="10"/>
  <c r="DN475" i="10"/>
  <c r="DO475" i="10"/>
  <c r="DP475" i="10"/>
  <c r="DW475" i="10" s="1"/>
  <c r="DQ475" i="10"/>
  <c r="DR475" i="10"/>
  <c r="DS475" i="10"/>
  <c r="DT475" i="10"/>
  <c r="DU475" i="10"/>
  <c r="DY475" i="10" s="1"/>
  <c r="DV475" i="10"/>
  <c r="DN476" i="10"/>
  <c r="DO476" i="10"/>
  <c r="DP476" i="10"/>
  <c r="DW476" i="10" s="1"/>
  <c r="DQ476" i="10"/>
  <c r="DR476" i="10"/>
  <c r="DS476" i="10"/>
  <c r="DT476" i="10"/>
  <c r="DU476" i="10"/>
  <c r="DY476" i="10" s="1"/>
  <c r="DV476" i="10"/>
  <c r="DN477" i="10"/>
  <c r="DO477" i="10"/>
  <c r="DP477" i="10"/>
  <c r="DW477" i="10" s="1"/>
  <c r="DQ477" i="10"/>
  <c r="DR477" i="10"/>
  <c r="DS477" i="10"/>
  <c r="DT477" i="10"/>
  <c r="DU477" i="10"/>
  <c r="DY477" i="10" s="1"/>
  <c r="DV477" i="10"/>
  <c r="DN478" i="10"/>
  <c r="DO478" i="10"/>
  <c r="DP478" i="10"/>
  <c r="DW478" i="10" s="1"/>
  <c r="DQ478" i="10"/>
  <c r="DR478" i="10"/>
  <c r="DS478" i="10"/>
  <c r="DT478" i="10"/>
  <c r="DU478" i="10"/>
  <c r="DY478" i="10" s="1"/>
  <c r="DV478" i="10"/>
  <c r="DN479" i="10"/>
  <c r="DO479" i="10"/>
  <c r="DP479" i="10"/>
  <c r="DW479" i="10" s="1"/>
  <c r="DQ479" i="10"/>
  <c r="DR479" i="10"/>
  <c r="DS479" i="10"/>
  <c r="DT479" i="10"/>
  <c r="DU479" i="10"/>
  <c r="DY479" i="10" s="1"/>
  <c r="DV479" i="10"/>
  <c r="DN480" i="10"/>
  <c r="DO480" i="10"/>
  <c r="DP480" i="10"/>
  <c r="DW480" i="10" s="1"/>
  <c r="DQ480" i="10"/>
  <c r="DR480" i="10"/>
  <c r="DS480" i="10"/>
  <c r="DT480" i="10"/>
  <c r="DU480" i="10"/>
  <c r="DY480" i="10" s="1"/>
  <c r="DV480" i="10"/>
  <c r="DN481" i="10"/>
  <c r="DO481" i="10"/>
  <c r="DP481" i="10"/>
  <c r="DW481" i="10" s="1"/>
  <c r="DQ481" i="10"/>
  <c r="DR481" i="10"/>
  <c r="DS481" i="10"/>
  <c r="DT481" i="10"/>
  <c r="DU481" i="10"/>
  <c r="DY481" i="10" s="1"/>
  <c r="DV481" i="10"/>
  <c r="DN482" i="10"/>
  <c r="DO482" i="10"/>
  <c r="DP482" i="10"/>
  <c r="DW482" i="10" s="1"/>
  <c r="DQ482" i="10"/>
  <c r="DR482" i="10"/>
  <c r="DS482" i="10"/>
  <c r="DT482" i="10"/>
  <c r="DU482" i="10"/>
  <c r="DY482" i="10" s="1"/>
  <c r="DV482" i="10"/>
  <c r="DV4" i="10"/>
  <c r="DU4" i="10"/>
  <c r="DT4" i="10"/>
  <c r="DS4" i="10"/>
  <c r="DR4" i="10"/>
  <c r="DQ4" i="10"/>
  <c r="DP4" i="10"/>
  <c r="DO4" i="10"/>
  <c r="DN4" i="10"/>
  <c r="DP338" i="11" l="1"/>
  <c r="DP4" i="11"/>
  <c r="DW4" i="11" s="1"/>
  <c r="DP5" i="11"/>
  <c r="DP6" i="11"/>
  <c r="DW6" i="11" s="1"/>
  <c r="DP7" i="11"/>
  <c r="DP8" i="11"/>
  <c r="DW8" i="11" s="1"/>
  <c r="DP9" i="11"/>
  <c r="DW9" i="11" s="1"/>
  <c r="DP10" i="11"/>
  <c r="DW10" i="11" s="1"/>
  <c r="DP11" i="11"/>
  <c r="DP12" i="11"/>
  <c r="DW12" i="11" s="1"/>
  <c r="DP13" i="11"/>
  <c r="DW13" i="11" s="1"/>
  <c r="DP14" i="11"/>
  <c r="DW14" i="11" s="1"/>
  <c r="DP15" i="11"/>
  <c r="DW15" i="11" s="1"/>
  <c r="DP16" i="11"/>
  <c r="DW16" i="11" s="1"/>
  <c r="DP17" i="11"/>
  <c r="DW17" i="11" s="1"/>
  <c r="DP18" i="11"/>
  <c r="DW18" i="11" s="1"/>
  <c r="DP19" i="11"/>
  <c r="DP20" i="11"/>
  <c r="DW20" i="11" s="1"/>
  <c r="DP21" i="11"/>
  <c r="DW21" i="11" s="1"/>
  <c r="DP22" i="11"/>
  <c r="DW22" i="11" s="1"/>
  <c r="DP23" i="11"/>
  <c r="DW23" i="11" s="1"/>
  <c r="DP24" i="11"/>
  <c r="DW24" i="11" s="1"/>
  <c r="DP25" i="11"/>
  <c r="DW25" i="11" s="1"/>
  <c r="DP26" i="11"/>
  <c r="DW26" i="11" s="1"/>
  <c r="DP27" i="11"/>
  <c r="DP28" i="11"/>
  <c r="DW28" i="11" s="1"/>
  <c r="DP29" i="11"/>
  <c r="DP30" i="11"/>
  <c r="DW30" i="11" s="1"/>
  <c r="DP31" i="11"/>
  <c r="DP32" i="11"/>
  <c r="DW32" i="11" s="1"/>
  <c r="DP33" i="11"/>
  <c r="DW33" i="11" s="1"/>
  <c r="DP34" i="11"/>
  <c r="DW34" i="11" s="1"/>
  <c r="DP35" i="11"/>
  <c r="DW35" i="11" s="1"/>
  <c r="DP36" i="11"/>
  <c r="DW36" i="11" s="1"/>
  <c r="DP37" i="11"/>
  <c r="DW37" i="11" s="1"/>
  <c r="DP38" i="11"/>
  <c r="DW38" i="11" s="1"/>
  <c r="DP39" i="11"/>
  <c r="DP40" i="11"/>
  <c r="DW40" i="11" s="1"/>
  <c r="DP41" i="11"/>
  <c r="DW41" i="11" s="1"/>
  <c r="DP42" i="11"/>
  <c r="DW42" i="11" s="1"/>
  <c r="DP43" i="11"/>
  <c r="DP44" i="11"/>
  <c r="DW44" i="11" s="1"/>
  <c r="DP45" i="11"/>
  <c r="DW45" i="11" s="1"/>
  <c r="DP46" i="11"/>
  <c r="DW46" i="11" s="1"/>
  <c r="DP47" i="11"/>
  <c r="DP48" i="11"/>
  <c r="DW48" i="11" s="1"/>
  <c r="DP49" i="11"/>
  <c r="DW49" i="11" s="1"/>
  <c r="DP50" i="11"/>
  <c r="DW50" i="11" s="1"/>
  <c r="DP51" i="11"/>
  <c r="DW51" i="11" s="1"/>
  <c r="DP52" i="11"/>
  <c r="DW52" i="11" s="1"/>
  <c r="DP53" i="11"/>
  <c r="DW53" i="11" s="1"/>
  <c r="DP54" i="11"/>
  <c r="DW54" i="11" s="1"/>
  <c r="DP55" i="11"/>
  <c r="DP56" i="11"/>
  <c r="DW56" i="11" s="1"/>
  <c r="DP57" i="11"/>
  <c r="DW57" i="11" s="1"/>
  <c r="DP58" i="11"/>
  <c r="DW58" i="11" s="1"/>
  <c r="DP59" i="11"/>
  <c r="DW59" i="11" s="1"/>
  <c r="DP60" i="11"/>
  <c r="DW60" i="11" s="1"/>
  <c r="DP61" i="11"/>
  <c r="DW61" i="11" s="1"/>
  <c r="DP62" i="11"/>
  <c r="DW62" i="11" s="1"/>
  <c r="DP63" i="11"/>
  <c r="DP64" i="11"/>
  <c r="DW64" i="11" s="1"/>
  <c r="DP65" i="11"/>
  <c r="DW65" i="11" s="1"/>
  <c r="DP66" i="11"/>
  <c r="DW66" i="11" s="1"/>
  <c r="DP67" i="11"/>
  <c r="DW67" i="11" s="1"/>
  <c r="DP68" i="11"/>
  <c r="DW68" i="11" s="1"/>
  <c r="DP69" i="11"/>
  <c r="DW69" i="11" s="1"/>
  <c r="DP70" i="11"/>
  <c r="DW70" i="11" s="1"/>
  <c r="DP71" i="11"/>
  <c r="DW71" i="11" s="1"/>
  <c r="DP72" i="11"/>
  <c r="DW72" i="11" s="1"/>
  <c r="DP73" i="11"/>
  <c r="DW73" i="11" s="1"/>
  <c r="DP74" i="11"/>
  <c r="DW74" i="11" s="1"/>
  <c r="DP75" i="11"/>
  <c r="DW75" i="11" s="1"/>
  <c r="DP76" i="11"/>
  <c r="DW76" i="11" s="1"/>
  <c r="DP77" i="11"/>
  <c r="DW77" i="11" s="1"/>
  <c r="DP78" i="11"/>
  <c r="DW78" i="11" s="1"/>
  <c r="DP79" i="11"/>
  <c r="DP80" i="11"/>
  <c r="DW80" i="11" s="1"/>
  <c r="DP81" i="11"/>
  <c r="DW81" i="11" s="1"/>
  <c r="DP82" i="11"/>
  <c r="DW82" i="11" s="1"/>
  <c r="DP83" i="11"/>
  <c r="DP84" i="11"/>
  <c r="DW84" i="11" s="1"/>
  <c r="DP85" i="11"/>
  <c r="DW85" i="11" s="1"/>
  <c r="DP86" i="11"/>
  <c r="DW86" i="11" s="1"/>
  <c r="DP87" i="11"/>
  <c r="DP88" i="11"/>
  <c r="DW88" i="11" s="1"/>
  <c r="DP89" i="11"/>
  <c r="DW89" i="11" s="1"/>
  <c r="DP90" i="11"/>
  <c r="DW90" i="11" s="1"/>
  <c r="DP91" i="11"/>
  <c r="DP92" i="11"/>
  <c r="DW92" i="11" s="1"/>
  <c r="DP93" i="11"/>
  <c r="DW93" i="11" s="1"/>
  <c r="DP94" i="11"/>
  <c r="DW94" i="11" s="1"/>
  <c r="DP95" i="11"/>
  <c r="DP96" i="11"/>
  <c r="DW96" i="11" s="1"/>
  <c r="DP97" i="11"/>
  <c r="DW97" i="11" s="1"/>
  <c r="DP98" i="11"/>
  <c r="DW98" i="11" s="1"/>
  <c r="DP99" i="11"/>
  <c r="DP100" i="11"/>
  <c r="DW100" i="11" s="1"/>
  <c r="DP101" i="11"/>
  <c r="DW101" i="11" s="1"/>
  <c r="DP102" i="11"/>
  <c r="DW102" i="11" s="1"/>
  <c r="DP103" i="11"/>
  <c r="DP104" i="11"/>
  <c r="DW104" i="11" s="1"/>
  <c r="DP105" i="11"/>
  <c r="DW105" i="11" s="1"/>
  <c r="DP106" i="11"/>
  <c r="DW106" i="11" s="1"/>
  <c r="DP107" i="11"/>
  <c r="DP108" i="11"/>
  <c r="DW108" i="11" s="1"/>
  <c r="DP109" i="11"/>
  <c r="DW109" i="11" s="1"/>
  <c r="DP110" i="11"/>
  <c r="DW110" i="11" s="1"/>
  <c r="DP111" i="11"/>
  <c r="DP112" i="11"/>
  <c r="DW112" i="11" s="1"/>
  <c r="DP113" i="11"/>
  <c r="DP114" i="11"/>
  <c r="DW114" i="11" s="1"/>
  <c r="DP115" i="11"/>
  <c r="DP116" i="11"/>
  <c r="DW116" i="11" s="1"/>
  <c r="DP117" i="11"/>
  <c r="DW117" i="11" s="1"/>
  <c r="DP118" i="11"/>
  <c r="DW118" i="11" s="1"/>
  <c r="DP119" i="11"/>
  <c r="DW119" i="11" s="1"/>
  <c r="DP120" i="11"/>
  <c r="DW120" i="11" s="1"/>
  <c r="DP121" i="11"/>
  <c r="DW121" i="11" s="1"/>
  <c r="DP122" i="11"/>
  <c r="DW122" i="11" s="1"/>
  <c r="DP123" i="11"/>
  <c r="DP124" i="11"/>
  <c r="DW124" i="11" s="1"/>
  <c r="DP125" i="11"/>
  <c r="DW125" i="11" s="1"/>
  <c r="DP126" i="11"/>
  <c r="DW126" i="11" s="1"/>
  <c r="DP127" i="11"/>
  <c r="DP128" i="11"/>
  <c r="DW128" i="11" s="1"/>
  <c r="DP129" i="11"/>
  <c r="DW129" i="11" s="1"/>
  <c r="DP130" i="11"/>
  <c r="DW130" i="11" s="1"/>
  <c r="DP131" i="11"/>
  <c r="DP132" i="11"/>
  <c r="DW132" i="11" s="1"/>
  <c r="DP133" i="11"/>
  <c r="DW133" i="11" s="1"/>
  <c r="DP134" i="11"/>
  <c r="DW134" i="11" s="1"/>
  <c r="DP135" i="11"/>
  <c r="DP136" i="11"/>
  <c r="DW136" i="11" s="1"/>
  <c r="DP137" i="11"/>
  <c r="DW137" i="11" s="1"/>
  <c r="DP138" i="11"/>
  <c r="DW138" i="11" s="1"/>
  <c r="DP139" i="11"/>
  <c r="DW139" i="11" s="1"/>
  <c r="DP140" i="11"/>
  <c r="DW140" i="11" s="1"/>
  <c r="DP141" i="11"/>
  <c r="DW141" i="11" s="1"/>
  <c r="DP142" i="11"/>
  <c r="DW142" i="11" s="1"/>
  <c r="DP143" i="11"/>
  <c r="DP144" i="11"/>
  <c r="DW144" i="11" s="1"/>
  <c r="DP145" i="11"/>
  <c r="DW145" i="11" s="1"/>
  <c r="DP146" i="11"/>
  <c r="DW146" i="11" s="1"/>
  <c r="DP147" i="11"/>
  <c r="DP148" i="11"/>
  <c r="DW148" i="11" s="1"/>
  <c r="DP149" i="11"/>
  <c r="DW149" i="11" s="1"/>
  <c r="DP150" i="11"/>
  <c r="DW150" i="11" s="1"/>
  <c r="DP151" i="11"/>
  <c r="DP152" i="11"/>
  <c r="DW152" i="11" s="1"/>
  <c r="DP153" i="11"/>
  <c r="DW153" i="11" s="1"/>
  <c r="DP154" i="11"/>
  <c r="DW154" i="11" s="1"/>
  <c r="DP155" i="11"/>
  <c r="DW155" i="11" s="1"/>
  <c r="DP156" i="11"/>
  <c r="DW156" i="11" s="1"/>
  <c r="DP157" i="11"/>
  <c r="DW157" i="11" s="1"/>
  <c r="DP158" i="11"/>
  <c r="DW158" i="11" s="1"/>
  <c r="DP159" i="11"/>
  <c r="DP160" i="11"/>
  <c r="DW160" i="11" s="1"/>
  <c r="DP161" i="11"/>
  <c r="DW161" i="11" s="1"/>
  <c r="DP162" i="11"/>
  <c r="DW162" i="11" s="1"/>
  <c r="DP163" i="11"/>
  <c r="DP164" i="11"/>
  <c r="DW164" i="11" s="1"/>
  <c r="DP165" i="11"/>
  <c r="DW165" i="11" s="1"/>
  <c r="DP166" i="11"/>
  <c r="DW166" i="11" s="1"/>
  <c r="DP167" i="11"/>
  <c r="DW167" i="11" s="1"/>
  <c r="DP168" i="11"/>
  <c r="DW168" i="11" s="1"/>
  <c r="DP169" i="11"/>
  <c r="DW169" i="11" s="1"/>
  <c r="DP170" i="11"/>
  <c r="DW170" i="11" s="1"/>
  <c r="DP171" i="11"/>
  <c r="DP172" i="11"/>
  <c r="DW172" i="11" s="1"/>
  <c r="DP173" i="11"/>
  <c r="DW173" i="11" s="1"/>
  <c r="DP174" i="11"/>
  <c r="DW174" i="11" s="1"/>
  <c r="DP175" i="11"/>
  <c r="DP176" i="11"/>
  <c r="DW176" i="11" s="1"/>
  <c r="DP177" i="11"/>
  <c r="DW177" i="11" s="1"/>
  <c r="DP178" i="11"/>
  <c r="DW178" i="11" s="1"/>
  <c r="DP179" i="11"/>
  <c r="DW179" i="11" s="1"/>
  <c r="DP180" i="11"/>
  <c r="DW180" i="11" s="1"/>
  <c r="DP181" i="11"/>
  <c r="DW181" i="11" s="1"/>
  <c r="DP182" i="11"/>
  <c r="DW182" i="11" s="1"/>
  <c r="DP183" i="11"/>
  <c r="DW183" i="11" s="1"/>
  <c r="DP184" i="11"/>
  <c r="DW184" i="11" s="1"/>
  <c r="DP185" i="11"/>
  <c r="DW185" i="11" s="1"/>
  <c r="DP186" i="11"/>
  <c r="DW186" i="11" s="1"/>
  <c r="DP187" i="11"/>
  <c r="DW187" i="11" s="1"/>
  <c r="DP188" i="11"/>
  <c r="DW188" i="11" s="1"/>
  <c r="DP189" i="11"/>
  <c r="DW189" i="11" s="1"/>
  <c r="DP190" i="11"/>
  <c r="DW190" i="11" s="1"/>
  <c r="DP191" i="11"/>
  <c r="DW191" i="11" s="1"/>
  <c r="DP192" i="11"/>
  <c r="DW192" i="11" s="1"/>
  <c r="DP193" i="11"/>
  <c r="DW193" i="11" s="1"/>
  <c r="DP194" i="11"/>
  <c r="DW194" i="11" s="1"/>
  <c r="DP195" i="11"/>
  <c r="DP196" i="11"/>
  <c r="DW196" i="11" s="1"/>
  <c r="DP197" i="11"/>
  <c r="DW197" i="11" s="1"/>
  <c r="DP198" i="11"/>
  <c r="DW198" i="11" s="1"/>
  <c r="DP199" i="11"/>
  <c r="DW199" i="11" s="1"/>
  <c r="DP200" i="11"/>
  <c r="DW200" i="11" s="1"/>
  <c r="DP201" i="11"/>
  <c r="DW201" i="11" s="1"/>
  <c r="DP202" i="11"/>
  <c r="DW202" i="11" s="1"/>
  <c r="DP203" i="11"/>
  <c r="DP204" i="11"/>
  <c r="DW204" i="11" s="1"/>
  <c r="DP205" i="11"/>
  <c r="DW205" i="11" s="1"/>
  <c r="DP206" i="11"/>
  <c r="DW206" i="11" s="1"/>
  <c r="DP207" i="11"/>
  <c r="DW207" i="11" s="1"/>
  <c r="DP208" i="11"/>
  <c r="DW208" i="11" s="1"/>
  <c r="DP209" i="11"/>
  <c r="DW209" i="11" s="1"/>
  <c r="DP210" i="11"/>
  <c r="DW210" i="11" s="1"/>
  <c r="DP211" i="11"/>
  <c r="DW211" i="11" s="1"/>
  <c r="DP212" i="11"/>
  <c r="DW212" i="11" s="1"/>
  <c r="DP213" i="11"/>
  <c r="DW213" i="11" s="1"/>
  <c r="DP214" i="11"/>
  <c r="DW214" i="11" s="1"/>
  <c r="DP215" i="11"/>
  <c r="DW215" i="11" s="1"/>
  <c r="DP216" i="11"/>
  <c r="DW216" i="11" s="1"/>
  <c r="DP217" i="11"/>
  <c r="DW217" i="11" s="1"/>
  <c r="DP218" i="11"/>
  <c r="DW218" i="11" s="1"/>
  <c r="DP219" i="11"/>
  <c r="DP220" i="11"/>
  <c r="DW220" i="11" s="1"/>
  <c r="DP221" i="11"/>
  <c r="DW221" i="11" s="1"/>
  <c r="DP222" i="11"/>
  <c r="DW222" i="11" s="1"/>
  <c r="DP223" i="11"/>
  <c r="DP224" i="11"/>
  <c r="DW224" i="11" s="1"/>
  <c r="DP225" i="11"/>
  <c r="DW225" i="11" s="1"/>
  <c r="DP226" i="11"/>
  <c r="DW226" i="11" s="1"/>
  <c r="DP227" i="11"/>
  <c r="DW227" i="11" s="1"/>
  <c r="DP228" i="11"/>
  <c r="DW228" i="11" s="1"/>
  <c r="DP229" i="11"/>
  <c r="DW229" i="11" s="1"/>
  <c r="DP230" i="11"/>
  <c r="DW230" i="11" s="1"/>
  <c r="DP231" i="11"/>
  <c r="DW231" i="11" s="1"/>
  <c r="DP232" i="11"/>
  <c r="DW232" i="11" s="1"/>
  <c r="DP233" i="11"/>
  <c r="DW233" i="11" s="1"/>
  <c r="DP234" i="11"/>
  <c r="DW234" i="11" s="1"/>
  <c r="DP235" i="11"/>
  <c r="DP236" i="11"/>
  <c r="DW236" i="11" s="1"/>
  <c r="DP237" i="11"/>
  <c r="DW237" i="11" s="1"/>
  <c r="DP238" i="11"/>
  <c r="DW238" i="11" s="1"/>
  <c r="DP239" i="11"/>
  <c r="DW239" i="11" s="1"/>
  <c r="DP240" i="11"/>
  <c r="DW240" i="11" s="1"/>
  <c r="DP241" i="11"/>
  <c r="DW241" i="11" s="1"/>
  <c r="DP242" i="11"/>
  <c r="DW242" i="11" s="1"/>
  <c r="DP243" i="11"/>
  <c r="DW243" i="11" s="1"/>
  <c r="DP244" i="11"/>
  <c r="DW244" i="11" s="1"/>
  <c r="DP245" i="11"/>
  <c r="DW245" i="11" s="1"/>
  <c r="DP246" i="11"/>
  <c r="DW246" i="11" s="1"/>
  <c r="DP247" i="11"/>
  <c r="DW247" i="11" s="1"/>
  <c r="DP248" i="11"/>
  <c r="DW248" i="11" s="1"/>
  <c r="DP249" i="11"/>
  <c r="DW249" i="11" s="1"/>
  <c r="DP250" i="11"/>
  <c r="DW250" i="11" s="1"/>
  <c r="DP251" i="11"/>
  <c r="DW251" i="11" s="1"/>
  <c r="DP252" i="11"/>
  <c r="DW252" i="11" s="1"/>
  <c r="DP253" i="11"/>
  <c r="DW253" i="11" s="1"/>
  <c r="DP254" i="11"/>
  <c r="DW254" i="11" s="1"/>
  <c r="DP255" i="11"/>
  <c r="DW255" i="11" s="1"/>
  <c r="DP256" i="11"/>
  <c r="DW256" i="11" s="1"/>
  <c r="DP257" i="11"/>
  <c r="DW257" i="11" s="1"/>
  <c r="DP258" i="11"/>
  <c r="DW258" i="11" s="1"/>
  <c r="DP259" i="11"/>
  <c r="DP260" i="11"/>
  <c r="DW260" i="11" s="1"/>
  <c r="DP261" i="11"/>
  <c r="DW261" i="11" s="1"/>
  <c r="DP262" i="11"/>
  <c r="DW262" i="11" s="1"/>
  <c r="DP263" i="11"/>
  <c r="DP264" i="11"/>
  <c r="DW264" i="11" s="1"/>
  <c r="DP265" i="11"/>
  <c r="DW265" i="11" s="1"/>
  <c r="DP266" i="11"/>
  <c r="DW266" i="11" s="1"/>
  <c r="DP267" i="11"/>
  <c r="DP268" i="11"/>
  <c r="DW268" i="11" s="1"/>
  <c r="DP269" i="11"/>
  <c r="DW269" i="11" s="1"/>
  <c r="DP270" i="11"/>
  <c r="DW270" i="11" s="1"/>
  <c r="DP271" i="11"/>
  <c r="DW271" i="11" s="1"/>
  <c r="DP272" i="11"/>
  <c r="DW272" i="11" s="1"/>
  <c r="DP273" i="11"/>
  <c r="DW273" i="11" s="1"/>
  <c r="DP274" i="11"/>
  <c r="DW274" i="11" s="1"/>
  <c r="DP275" i="11"/>
  <c r="DP276" i="11"/>
  <c r="DW276" i="11" s="1"/>
  <c r="DP277" i="11"/>
  <c r="DW277" i="11" s="1"/>
  <c r="DP278" i="11"/>
  <c r="DW278" i="11" s="1"/>
  <c r="DP279" i="11"/>
  <c r="DW279" i="11" s="1"/>
  <c r="DP280" i="11"/>
  <c r="DW280" i="11" s="1"/>
  <c r="DP281" i="11"/>
  <c r="DW281" i="11" s="1"/>
  <c r="DP282" i="11"/>
  <c r="DW282" i="11" s="1"/>
  <c r="DP283" i="11"/>
  <c r="DW283" i="11" s="1"/>
  <c r="DP284" i="11"/>
  <c r="DW284" i="11" s="1"/>
  <c r="DP285" i="11"/>
  <c r="DW285" i="11" s="1"/>
  <c r="DP286" i="11"/>
  <c r="DW286" i="11" s="1"/>
  <c r="DP287" i="11"/>
  <c r="DW287" i="11" s="1"/>
  <c r="DP288" i="11"/>
  <c r="DW288" i="11" s="1"/>
  <c r="DP289" i="11"/>
  <c r="DW289" i="11" s="1"/>
  <c r="DP290" i="11"/>
  <c r="DW290" i="11" s="1"/>
  <c r="DP291" i="11"/>
  <c r="DP292" i="11"/>
  <c r="DW292" i="11" s="1"/>
  <c r="DP293" i="11"/>
  <c r="DW293" i="11" s="1"/>
  <c r="DP294" i="11"/>
  <c r="DW294" i="11" s="1"/>
  <c r="DP295" i="11"/>
  <c r="DP296" i="11"/>
  <c r="DW296" i="11" s="1"/>
  <c r="DP297" i="11"/>
  <c r="DW297" i="11" s="1"/>
  <c r="DP298" i="11"/>
  <c r="DW298" i="11" s="1"/>
  <c r="DP299" i="11"/>
  <c r="DP300" i="11"/>
  <c r="DW300" i="11" s="1"/>
  <c r="DP301" i="11"/>
  <c r="DW301" i="11" s="1"/>
  <c r="DP302" i="11"/>
  <c r="DW302" i="11" s="1"/>
  <c r="DP303" i="11"/>
  <c r="DW303" i="11" s="1"/>
  <c r="DP304" i="11"/>
  <c r="DW304" i="11" s="1"/>
  <c r="DP305" i="11"/>
  <c r="DW305" i="11" s="1"/>
  <c r="DP306" i="11"/>
  <c r="DW306" i="11" s="1"/>
  <c r="DP307" i="11"/>
  <c r="DP308" i="11"/>
  <c r="DW308" i="11" s="1"/>
  <c r="DP309" i="11"/>
  <c r="DW309" i="11" s="1"/>
  <c r="DP310" i="11"/>
  <c r="DW310" i="11" s="1"/>
  <c r="DP311" i="11"/>
  <c r="DP312" i="11"/>
  <c r="DW312" i="11" s="1"/>
  <c r="DP313" i="11"/>
  <c r="DW313" i="11" s="1"/>
  <c r="DP314" i="11"/>
  <c r="DW314" i="11" s="1"/>
  <c r="DP315" i="11"/>
  <c r="DW315" i="11" s="1"/>
  <c r="DP316" i="11"/>
  <c r="DW316" i="11" s="1"/>
  <c r="DP317" i="11"/>
  <c r="DW317" i="11" s="1"/>
  <c r="DP318" i="11"/>
  <c r="DW318" i="11" s="1"/>
  <c r="DP319" i="11"/>
  <c r="DP320" i="11"/>
  <c r="DW320" i="11" s="1"/>
  <c r="DP321" i="11"/>
  <c r="DW321" i="11" s="1"/>
  <c r="DP322" i="11"/>
  <c r="DW322" i="11" s="1"/>
  <c r="DP323" i="11"/>
  <c r="DP324" i="11"/>
  <c r="DW324" i="11" s="1"/>
  <c r="DP325" i="11"/>
  <c r="DW325" i="11" s="1"/>
  <c r="DP326" i="11"/>
  <c r="DW326" i="11" s="1"/>
  <c r="DP327" i="11"/>
  <c r="DW327" i="11" s="1"/>
  <c r="DP328" i="11"/>
  <c r="DW328" i="11" s="1"/>
  <c r="DP329" i="11"/>
  <c r="DW329" i="11" s="1"/>
  <c r="DP330" i="11"/>
  <c r="DW330" i="11" s="1"/>
  <c r="DP331" i="11"/>
  <c r="DW331" i="11" s="1"/>
  <c r="DP332" i="11"/>
  <c r="DW332" i="11" s="1"/>
  <c r="DP333" i="11"/>
  <c r="DW333" i="11" s="1"/>
  <c r="DP334" i="11"/>
  <c r="DW334" i="11" s="1"/>
  <c r="DP335" i="11"/>
  <c r="DP336" i="11"/>
  <c r="DW336" i="11" s="1"/>
  <c r="DP337" i="11"/>
  <c r="DW337" i="11" s="1"/>
  <c r="DP339" i="11"/>
  <c r="DW339" i="11" s="1"/>
  <c r="DP340" i="11"/>
  <c r="DW340" i="11" s="1"/>
  <c r="DP341" i="11"/>
  <c r="DW341" i="11" s="1"/>
  <c r="DP342" i="11"/>
  <c r="DW342" i="11" s="1"/>
  <c r="DP343" i="11"/>
  <c r="DW343" i="11" s="1"/>
  <c r="DP344" i="11"/>
  <c r="DW344" i="11" s="1"/>
  <c r="DP345" i="11"/>
  <c r="DW345" i="11" s="1"/>
  <c r="DP346" i="11"/>
  <c r="DW346" i="11" s="1"/>
  <c r="DP347" i="11"/>
  <c r="DW347" i="11" s="1"/>
  <c r="DP348" i="11"/>
  <c r="DW348" i="11" s="1"/>
  <c r="DP349" i="11"/>
  <c r="DW349" i="11" s="1"/>
  <c r="DP350" i="11"/>
  <c r="DW350" i="11" s="1"/>
  <c r="DP351" i="11"/>
  <c r="DW351" i="11" s="1"/>
  <c r="DP352" i="11"/>
  <c r="DW352" i="11" s="1"/>
  <c r="DP353" i="11"/>
  <c r="DW353" i="11" s="1"/>
  <c r="DP354" i="11"/>
  <c r="DW354" i="11" s="1"/>
  <c r="DP355" i="11"/>
  <c r="DW355" i="11" s="1"/>
  <c r="DP356" i="11"/>
  <c r="DW356" i="11" s="1"/>
  <c r="DP357" i="11"/>
  <c r="DW357" i="11" s="1"/>
  <c r="DP358" i="11"/>
  <c r="DW358" i="11" s="1"/>
  <c r="DP359" i="11"/>
  <c r="DW359" i="11" s="1"/>
  <c r="DP360" i="11"/>
  <c r="DW360" i="11" s="1"/>
  <c r="DP361" i="11"/>
  <c r="DW361" i="11" s="1"/>
  <c r="DP362" i="11"/>
  <c r="DW362" i="11" s="1"/>
  <c r="DP363" i="11"/>
  <c r="DW363" i="11" s="1"/>
  <c r="DP364" i="11"/>
  <c r="DW364" i="11" s="1"/>
  <c r="DP365" i="11"/>
  <c r="DW365" i="11" s="1"/>
  <c r="DP366" i="11"/>
  <c r="DW366" i="11" s="1"/>
  <c r="DP367" i="11"/>
  <c r="DW367" i="11" s="1"/>
  <c r="DP368" i="11"/>
  <c r="DW368" i="11" s="1"/>
  <c r="DP369" i="11"/>
  <c r="DP370" i="11"/>
  <c r="DW370" i="11" s="1"/>
  <c r="DO4" i="11"/>
  <c r="DO5" i="11"/>
  <c r="DO6" i="11"/>
  <c r="DO7" i="11"/>
  <c r="DO8" i="11"/>
  <c r="DO9" i="11"/>
  <c r="DO10" i="11"/>
  <c r="DO11" i="11"/>
  <c r="DO12" i="11"/>
  <c r="DO13" i="11"/>
  <c r="DO14" i="11"/>
  <c r="DO15" i="11"/>
  <c r="DO16" i="11"/>
  <c r="DO17" i="11"/>
  <c r="DO18" i="11"/>
  <c r="DO19" i="11"/>
  <c r="DO20" i="11"/>
  <c r="DO21" i="11"/>
  <c r="DO22" i="11"/>
  <c r="DO23" i="11"/>
  <c r="DO24" i="11"/>
  <c r="DO25" i="11"/>
  <c r="DO26" i="11"/>
  <c r="DO27" i="11"/>
  <c r="DO28" i="11"/>
  <c r="DO29" i="11"/>
  <c r="DO30" i="11"/>
  <c r="DO31" i="11"/>
  <c r="DO32" i="11"/>
  <c r="DO33" i="11"/>
  <c r="DO34" i="11"/>
  <c r="DO35" i="11"/>
  <c r="DO36" i="11"/>
  <c r="DO37" i="11"/>
  <c r="DO38" i="11"/>
  <c r="DO39" i="11"/>
  <c r="DO40" i="11"/>
  <c r="DO41" i="11"/>
  <c r="DO42" i="11"/>
  <c r="DO43" i="11"/>
  <c r="DO44" i="11"/>
  <c r="DO45" i="11"/>
  <c r="DO46" i="11"/>
  <c r="DO47" i="11"/>
  <c r="DO48" i="11"/>
  <c r="DO49" i="11"/>
  <c r="DO50" i="11"/>
  <c r="DO51" i="11"/>
  <c r="DO52" i="11"/>
  <c r="DO53" i="11"/>
  <c r="DO54" i="11"/>
  <c r="DO55" i="11"/>
  <c r="DO56" i="11"/>
  <c r="DO57" i="11"/>
  <c r="DO58" i="11"/>
  <c r="DO59" i="11"/>
  <c r="DO60" i="11"/>
  <c r="DO61" i="11"/>
  <c r="DO62" i="11"/>
  <c r="DO63" i="11"/>
  <c r="DO64" i="11"/>
  <c r="DO65" i="11"/>
  <c r="DO66" i="11"/>
  <c r="DO67" i="11"/>
  <c r="DO68" i="11"/>
  <c r="DO69" i="11"/>
  <c r="DO70" i="11"/>
  <c r="DO71" i="11"/>
  <c r="DO72" i="11"/>
  <c r="DO73" i="11"/>
  <c r="DO74" i="11"/>
  <c r="DO75" i="11"/>
  <c r="DO76" i="11"/>
  <c r="DO77" i="11"/>
  <c r="DO78" i="11"/>
  <c r="DO79" i="11"/>
  <c r="DO80" i="11"/>
  <c r="DO81" i="11"/>
  <c r="DO82" i="11"/>
  <c r="DO83" i="11"/>
  <c r="DO84" i="11"/>
  <c r="DO85" i="11"/>
  <c r="DO86" i="11"/>
  <c r="DO87" i="11"/>
  <c r="DO88" i="11"/>
  <c r="DO89" i="11"/>
  <c r="DO90" i="11"/>
  <c r="DO91" i="11"/>
  <c r="DO92" i="11"/>
  <c r="DO93" i="11"/>
  <c r="DO94" i="11"/>
  <c r="DO95" i="11"/>
  <c r="DO96" i="11"/>
  <c r="DO97" i="11"/>
  <c r="DO98" i="11"/>
  <c r="DO99" i="11"/>
  <c r="DO100" i="11"/>
  <c r="DO101" i="11"/>
  <c r="DO102" i="11"/>
  <c r="DO103" i="11"/>
  <c r="DO104" i="11"/>
  <c r="DO105" i="11"/>
  <c r="DO106" i="11"/>
  <c r="DO107" i="11"/>
  <c r="DO108" i="11"/>
  <c r="DO109" i="11"/>
  <c r="DO110" i="11"/>
  <c r="DO111" i="11"/>
  <c r="DO112" i="11"/>
  <c r="DO113" i="11"/>
  <c r="DO114" i="11"/>
  <c r="DO115" i="11"/>
  <c r="DO116" i="11"/>
  <c r="DO117" i="11"/>
  <c r="DO118" i="11"/>
  <c r="DO119" i="11"/>
  <c r="DO120" i="11"/>
  <c r="DO121" i="11"/>
  <c r="DO122" i="11"/>
  <c r="DO123" i="11"/>
  <c r="DO124" i="11"/>
  <c r="DO125" i="11"/>
  <c r="DO126" i="11"/>
  <c r="DO127" i="11"/>
  <c r="DO128" i="11"/>
  <c r="DO129" i="11"/>
  <c r="DO130" i="11"/>
  <c r="DO131" i="11"/>
  <c r="DO132" i="11"/>
  <c r="DO133" i="11"/>
  <c r="DO134" i="11"/>
  <c r="DO135" i="11"/>
  <c r="DO136" i="11"/>
  <c r="DO137" i="11"/>
  <c r="DO138" i="11"/>
  <c r="DO139" i="11"/>
  <c r="DO140" i="11"/>
  <c r="DO141" i="11"/>
  <c r="DO142" i="11"/>
  <c r="DO143" i="11"/>
  <c r="DO144" i="11"/>
  <c r="DO145" i="11"/>
  <c r="DO146" i="11"/>
  <c r="DO147" i="11"/>
  <c r="DO148" i="11"/>
  <c r="DO149" i="11"/>
  <c r="DO150" i="11"/>
  <c r="DO151" i="11"/>
  <c r="DO152" i="11"/>
  <c r="DO153" i="11"/>
  <c r="DO154" i="11"/>
  <c r="DO155" i="11"/>
  <c r="DO156" i="11"/>
  <c r="DO157" i="11"/>
  <c r="DO158" i="11"/>
  <c r="DO159" i="11"/>
  <c r="DO160" i="11"/>
  <c r="DO161" i="11"/>
  <c r="DO162" i="11"/>
  <c r="DO163" i="11"/>
  <c r="DO164" i="11"/>
  <c r="DO165" i="11"/>
  <c r="DO166" i="11"/>
  <c r="DO167" i="11"/>
  <c r="DO168" i="11"/>
  <c r="DO169" i="11"/>
  <c r="DO170" i="11"/>
  <c r="DO171" i="11"/>
  <c r="DO172" i="11"/>
  <c r="DO173" i="11"/>
  <c r="DO174" i="11"/>
  <c r="DO175" i="11"/>
  <c r="DO176" i="11"/>
  <c r="DO177" i="11"/>
  <c r="DO178" i="11"/>
  <c r="DO179" i="11"/>
  <c r="DO180" i="11"/>
  <c r="DO181" i="11"/>
  <c r="DO182" i="11"/>
  <c r="DO183" i="11"/>
  <c r="DO184" i="11"/>
  <c r="DO185" i="11"/>
  <c r="DO186" i="11"/>
  <c r="DO187" i="11"/>
  <c r="DO188" i="11"/>
  <c r="DO189" i="11"/>
  <c r="DO190" i="11"/>
  <c r="DO191" i="11"/>
  <c r="DO192" i="11"/>
  <c r="DO193" i="11"/>
  <c r="DO194" i="11"/>
  <c r="DO195" i="11"/>
  <c r="DO196" i="11"/>
  <c r="DO197" i="11"/>
  <c r="DO198" i="11"/>
  <c r="DO199" i="11"/>
  <c r="DO200" i="11"/>
  <c r="DO201" i="11"/>
  <c r="DO202" i="11"/>
  <c r="DO203" i="11"/>
  <c r="DO204" i="11"/>
  <c r="DO205" i="11"/>
  <c r="DO206" i="11"/>
  <c r="DO207" i="11"/>
  <c r="DO208" i="11"/>
  <c r="DO209" i="11"/>
  <c r="DO210" i="11"/>
  <c r="DO211" i="11"/>
  <c r="DO212" i="11"/>
  <c r="DO213" i="11"/>
  <c r="DO214" i="11"/>
  <c r="DO215" i="11"/>
  <c r="DO216" i="11"/>
  <c r="DO217" i="11"/>
  <c r="DO218" i="11"/>
  <c r="DO219" i="11"/>
  <c r="DO220" i="11"/>
  <c r="DO221" i="11"/>
  <c r="DO222" i="11"/>
  <c r="DO223" i="11"/>
  <c r="DO224" i="11"/>
  <c r="DO225" i="11"/>
  <c r="DO226" i="11"/>
  <c r="DO227" i="11"/>
  <c r="DO228" i="11"/>
  <c r="DO229" i="11"/>
  <c r="DO230" i="11"/>
  <c r="DO231" i="11"/>
  <c r="DO232" i="11"/>
  <c r="DO233" i="11"/>
  <c r="DO234" i="11"/>
  <c r="DO235" i="11"/>
  <c r="DO236" i="11"/>
  <c r="DO237" i="11"/>
  <c r="DO238" i="11"/>
  <c r="DO239" i="11"/>
  <c r="DO240" i="11"/>
  <c r="DO241" i="11"/>
  <c r="DO242" i="11"/>
  <c r="DO243" i="11"/>
  <c r="DO244" i="11"/>
  <c r="DO245" i="11"/>
  <c r="DO246" i="11"/>
  <c r="DO247" i="11"/>
  <c r="DO248" i="11"/>
  <c r="DO249" i="11"/>
  <c r="DO250" i="11"/>
  <c r="DO251" i="11"/>
  <c r="DO252" i="11"/>
  <c r="DO253" i="11"/>
  <c r="DO254" i="11"/>
  <c r="DO255" i="11"/>
  <c r="DO256" i="11"/>
  <c r="DO257" i="11"/>
  <c r="DO258" i="11"/>
  <c r="DO259" i="11"/>
  <c r="DO260" i="11"/>
  <c r="DO261" i="11"/>
  <c r="DO262" i="11"/>
  <c r="DO263" i="11"/>
  <c r="DO264" i="11"/>
  <c r="DO265" i="11"/>
  <c r="DO266" i="11"/>
  <c r="DO267" i="11"/>
  <c r="DO268" i="11"/>
  <c r="DO269" i="11"/>
  <c r="DO270" i="11"/>
  <c r="DO271" i="11"/>
  <c r="DO272" i="11"/>
  <c r="DO273" i="11"/>
  <c r="DO274" i="11"/>
  <c r="DO275" i="11"/>
  <c r="DO276" i="11"/>
  <c r="DO277" i="11"/>
  <c r="DO278" i="11"/>
  <c r="DO279" i="11"/>
  <c r="DO280" i="11"/>
  <c r="DO281" i="11"/>
  <c r="DO282" i="11"/>
  <c r="DY282" i="11" s="1"/>
  <c r="DO283" i="11"/>
  <c r="DO284" i="11"/>
  <c r="DO285" i="11"/>
  <c r="DO286" i="11"/>
  <c r="DO287" i="11"/>
  <c r="DO288" i="11"/>
  <c r="DO289" i="11"/>
  <c r="DO290" i="11"/>
  <c r="DO291" i="11"/>
  <c r="DO292" i="11"/>
  <c r="DO293" i="11"/>
  <c r="DO294" i="11"/>
  <c r="DO295" i="11"/>
  <c r="DO296" i="11"/>
  <c r="DO297" i="11"/>
  <c r="DO298" i="11"/>
  <c r="DO299" i="11"/>
  <c r="DO300" i="11"/>
  <c r="DO301" i="11"/>
  <c r="DO302" i="11"/>
  <c r="DO303" i="11"/>
  <c r="DO304" i="11"/>
  <c r="DO305" i="11"/>
  <c r="DO306" i="11"/>
  <c r="DO307" i="11"/>
  <c r="DO308" i="11"/>
  <c r="DO309" i="11"/>
  <c r="DO310" i="11"/>
  <c r="DO311" i="11"/>
  <c r="DO312" i="11"/>
  <c r="DO313" i="11"/>
  <c r="DO314" i="11"/>
  <c r="DO315" i="11"/>
  <c r="DO316" i="11"/>
  <c r="DO317" i="11"/>
  <c r="DO318" i="11"/>
  <c r="DO319" i="11"/>
  <c r="DO320" i="11"/>
  <c r="DO321" i="11"/>
  <c r="DO322" i="11"/>
  <c r="DO323" i="11"/>
  <c r="DO324" i="11"/>
  <c r="DO325" i="11"/>
  <c r="DO326" i="11"/>
  <c r="DO327" i="11"/>
  <c r="DO328" i="11"/>
  <c r="DO329" i="11"/>
  <c r="DO330" i="11"/>
  <c r="DO331" i="11"/>
  <c r="DO332" i="11"/>
  <c r="DY332" i="11" s="1"/>
  <c r="DO333" i="11"/>
  <c r="DO334" i="11"/>
  <c r="DO335" i="11"/>
  <c r="DO336" i="11"/>
  <c r="DO337" i="11"/>
  <c r="DO338" i="11"/>
  <c r="DO340" i="11"/>
  <c r="DO341" i="11"/>
  <c r="DO342" i="11"/>
  <c r="DO343" i="11"/>
  <c r="DO344" i="11"/>
  <c r="DO345" i="11"/>
  <c r="DO346" i="11"/>
  <c r="DO347" i="11"/>
  <c r="DO348" i="11"/>
  <c r="DO349" i="11"/>
  <c r="DO350" i="11"/>
  <c r="DO351" i="11"/>
  <c r="DO352" i="11"/>
  <c r="DO353" i="11"/>
  <c r="DO354" i="11"/>
  <c r="DO355" i="11"/>
  <c r="DO356" i="11"/>
  <c r="DO357" i="11"/>
  <c r="DO358" i="11"/>
  <c r="DO359" i="11"/>
  <c r="DO360" i="11"/>
  <c r="DO361" i="11"/>
  <c r="DO362" i="11"/>
  <c r="DO363" i="11"/>
  <c r="DO364" i="11"/>
  <c r="DO365" i="11"/>
  <c r="DO366" i="11"/>
  <c r="DO367" i="11"/>
  <c r="DO368" i="11"/>
  <c r="DO369" i="11"/>
  <c r="DO370" i="11"/>
  <c r="DN338" i="11"/>
  <c r="DN370" i="11"/>
  <c r="DN339" i="11"/>
  <c r="DN340" i="11"/>
  <c r="DN341" i="11"/>
  <c r="DN342" i="11"/>
  <c r="DN343" i="11"/>
  <c r="DN344" i="11"/>
  <c r="DN345" i="11"/>
  <c r="DN346" i="11"/>
  <c r="DN347" i="11"/>
  <c r="DN348" i="11"/>
  <c r="DN349" i="11"/>
  <c r="DN350" i="11"/>
  <c r="DN351" i="11"/>
  <c r="DN352" i="11"/>
  <c r="DN353" i="11"/>
  <c r="DN354" i="11"/>
  <c r="DN355" i="11"/>
  <c r="DN356" i="11"/>
  <c r="DN357" i="11"/>
  <c r="DN358" i="11"/>
  <c r="DN359" i="11"/>
  <c r="DN360" i="11"/>
  <c r="DN361" i="11"/>
  <c r="DN362" i="11"/>
  <c r="DN363" i="11"/>
  <c r="DN364" i="11"/>
  <c r="DN365" i="11"/>
  <c r="DN366" i="11"/>
  <c r="DN367" i="11"/>
  <c r="DN368" i="11"/>
  <c r="DN369" i="11"/>
  <c r="DN4" i="11"/>
  <c r="DN5" i="11"/>
  <c r="DN6" i="11"/>
  <c r="DN7" i="11"/>
  <c r="DN8" i="11"/>
  <c r="DN9" i="11"/>
  <c r="DN10" i="11"/>
  <c r="DN11" i="11"/>
  <c r="DN12" i="11"/>
  <c r="DN13" i="11"/>
  <c r="DN14" i="11"/>
  <c r="DN15" i="11"/>
  <c r="DN16" i="11"/>
  <c r="DN17" i="11"/>
  <c r="DN18" i="11"/>
  <c r="DN19" i="11"/>
  <c r="DN20" i="11"/>
  <c r="DN21" i="11"/>
  <c r="DN22" i="11"/>
  <c r="DN23" i="11"/>
  <c r="DN24" i="11"/>
  <c r="DN25" i="11"/>
  <c r="DN26" i="11"/>
  <c r="DN27" i="11"/>
  <c r="DN28" i="11"/>
  <c r="DN29" i="11"/>
  <c r="DN30" i="11"/>
  <c r="DN31" i="11"/>
  <c r="DN32" i="11"/>
  <c r="DN33" i="11"/>
  <c r="DN34" i="11"/>
  <c r="DN35" i="11"/>
  <c r="DN36" i="11"/>
  <c r="DN37" i="11"/>
  <c r="DN38" i="11"/>
  <c r="DN39" i="11"/>
  <c r="DN40" i="11"/>
  <c r="DN41" i="11"/>
  <c r="DN42" i="11"/>
  <c r="DN43" i="11"/>
  <c r="DN44" i="11"/>
  <c r="DN45" i="11"/>
  <c r="DN46" i="11"/>
  <c r="DN47" i="11"/>
  <c r="DN48" i="11"/>
  <c r="DN49" i="11"/>
  <c r="DN50" i="11"/>
  <c r="DN51" i="11"/>
  <c r="DN52" i="11"/>
  <c r="DN53" i="11"/>
  <c r="DN54" i="11"/>
  <c r="DN55" i="11"/>
  <c r="DN56" i="11"/>
  <c r="DN57" i="11"/>
  <c r="DN58" i="11"/>
  <c r="DN59" i="11"/>
  <c r="DN60" i="11"/>
  <c r="DN61" i="11"/>
  <c r="DN62" i="11"/>
  <c r="DN63" i="11"/>
  <c r="DN64" i="11"/>
  <c r="DN65" i="11"/>
  <c r="DN66" i="11"/>
  <c r="DN67" i="11"/>
  <c r="DN68" i="11"/>
  <c r="DN69" i="11"/>
  <c r="DN70" i="11"/>
  <c r="DN71" i="11"/>
  <c r="DN72" i="11"/>
  <c r="DN73" i="11"/>
  <c r="DN74" i="11"/>
  <c r="DN75" i="11"/>
  <c r="DN76" i="11"/>
  <c r="DN77" i="11"/>
  <c r="DN78" i="11"/>
  <c r="DN79" i="11"/>
  <c r="DN80" i="11"/>
  <c r="DN81" i="11"/>
  <c r="DN82" i="11"/>
  <c r="DN83" i="11"/>
  <c r="DN84" i="11"/>
  <c r="DN85" i="11"/>
  <c r="DN86" i="11"/>
  <c r="DN87" i="11"/>
  <c r="DN88" i="11"/>
  <c r="DN89" i="11"/>
  <c r="DN90" i="11"/>
  <c r="DN91" i="11"/>
  <c r="DN92" i="11"/>
  <c r="DN93" i="11"/>
  <c r="DN94" i="11"/>
  <c r="DN95" i="11"/>
  <c r="DN96" i="11"/>
  <c r="DN97" i="11"/>
  <c r="DN98" i="11"/>
  <c r="DN99" i="11"/>
  <c r="DN100" i="11"/>
  <c r="DN101" i="11"/>
  <c r="DN102" i="11"/>
  <c r="DN103" i="11"/>
  <c r="DN104" i="11"/>
  <c r="DN105" i="11"/>
  <c r="DN106" i="11"/>
  <c r="DN107" i="11"/>
  <c r="DN108" i="11"/>
  <c r="DN109" i="11"/>
  <c r="DN110" i="11"/>
  <c r="DN111" i="11"/>
  <c r="DN112" i="11"/>
  <c r="DN113" i="11"/>
  <c r="DN114" i="11"/>
  <c r="DN115" i="11"/>
  <c r="DN116" i="11"/>
  <c r="DN117" i="11"/>
  <c r="DN118" i="11"/>
  <c r="DN119" i="11"/>
  <c r="DN120" i="11"/>
  <c r="DN121" i="11"/>
  <c r="DN122" i="11"/>
  <c r="DN123" i="11"/>
  <c r="DN124" i="11"/>
  <c r="DN125" i="11"/>
  <c r="DN126" i="11"/>
  <c r="DN127" i="11"/>
  <c r="DN128" i="11"/>
  <c r="DN129" i="11"/>
  <c r="DN130" i="11"/>
  <c r="DN131" i="11"/>
  <c r="DN132" i="11"/>
  <c r="DN133" i="11"/>
  <c r="DN134" i="11"/>
  <c r="DN135" i="11"/>
  <c r="DN136" i="11"/>
  <c r="DN137" i="11"/>
  <c r="DN138" i="11"/>
  <c r="DN139" i="11"/>
  <c r="DN140" i="11"/>
  <c r="DN141" i="11"/>
  <c r="DN142" i="11"/>
  <c r="DN143" i="11"/>
  <c r="DN144" i="11"/>
  <c r="DN145" i="11"/>
  <c r="DN146" i="11"/>
  <c r="DN147" i="11"/>
  <c r="DN148" i="11"/>
  <c r="DN149" i="11"/>
  <c r="DN150" i="11"/>
  <c r="DN151" i="11"/>
  <c r="DN152" i="11"/>
  <c r="DN153" i="11"/>
  <c r="DN154" i="11"/>
  <c r="DN155" i="11"/>
  <c r="DN156" i="11"/>
  <c r="DN157" i="11"/>
  <c r="DN158" i="11"/>
  <c r="DN159" i="11"/>
  <c r="DN160" i="11"/>
  <c r="DN161" i="11"/>
  <c r="DN162" i="11"/>
  <c r="DN163" i="11"/>
  <c r="DN164" i="11"/>
  <c r="DN165" i="11"/>
  <c r="DN166" i="11"/>
  <c r="DN167" i="11"/>
  <c r="DN168" i="11"/>
  <c r="DN169" i="11"/>
  <c r="DN170" i="11"/>
  <c r="DN171" i="11"/>
  <c r="DN172" i="11"/>
  <c r="DN173" i="11"/>
  <c r="DN174" i="11"/>
  <c r="DN175" i="11"/>
  <c r="DN176" i="11"/>
  <c r="DN177" i="11"/>
  <c r="DN178" i="11"/>
  <c r="DN179" i="11"/>
  <c r="DN180" i="11"/>
  <c r="DN181" i="11"/>
  <c r="DN182" i="11"/>
  <c r="DN183" i="11"/>
  <c r="DN184" i="11"/>
  <c r="DN185" i="11"/>
  <c r="DN186" i="11"/>
  <c r="DN187" i="11"/>
  <c r="DN188" i="11"/>
  <c r="DN189" i="11"/>
  <c r="DN190" i="11"/>
  <c r="DN191" i="11"/>
  <c r="DN192" i="11"/>
  <c r="DN193" i="11"/>
  <c r="DN194" i="11"/>
  <c r="DN195" i="11"/>
  <c r="DN196" i="11"/>
  <c r="DN197" i="11"/>
  <c r="DN198" i="11"/>
  <c r="DN199" i="11"/>
  <c r="DN200" i="11"/>
  <c r="DN201" i="11"/>
  <c r="DN202" i="11"/>
  <c r="DN203" i="11"/>
  <c r="DN204" i="11"/>
  <c r="DN205" i="11"/>
  <c r="DN206" i="11"/>
  <c r="DN207" i="11"/>
  <c r="DN208" i="11"/>
  <c r="DN209" i="11"/>
  <c r="DN210" i="11"/>
  <c r="DN211" i="11"/>
  <c r="DN212" i="11"/>
  <c r="DN213" i="11"/>
  <c r="DN214" i="11"/>
  <c r="DN215" i="11"/>
  <c r="DN216" i="11"/>
  <c r="DN217" i="11"/>
  <c r="DN218" i="11"/>
  <c r="DN219" i="11"/>
  <c r="DN220" i="11"/>
  <c r="DN221" i="11"/>
  <c r="DN222" i="11"/>
  <c r="DN223" i="11"/>
  <c r="DN224" i="11"/>
  <c r="DN225" i="11"/>
  <c r="DN226" i="11"/>
  <c r="DN227" i="11"/>
  <c r="DN228" i="11"/>
  <c r="DN229" i="11"/>
  <c r="DN230" i="11"/>
  <c r="DN231" i="11"/>
  <c r="DN232" i="11"/>
  <c r="DN233" i="11"/>
  <c r="DN234" i="11"/>
  <c r="DN235" i="11"/>
  <c r="DN236" i="11"/>
  <c r="DN237" i="11"/>
  <c r="DN238" i="11"/>
  <c r="DN239" i="11"/>
  <c r="DN240" i="11"/>
  <c r="DN241" i="11"/>
  <c r="DN242" i="11"/>
  <c r="DN243" i="11"/>
  <c r="DN244" i="11"/>
  <c r="DN245" i="11"/>
  <c r="DN246" i="11"/>
  <c r="DN247" i="11"/>
  <c r="DN248" i="11"/>
  <c r="DN249" i="11"/>
  <c r="DN250" i="11"/>
  <c r="DN251" i="11"/>
  <c r="DN252" i="11"/>
  <c r="DN253" i="11"/>
  <c r="DN254" i="11"/>
  <c r="DN255" i="11"/>
  <c r="DN256" i="11"/>
  <c r="DN257" i="11"/>
  <c r="DN258" i="11"/>
  <c r="DN259" i="11"/>
  <c r="DN260" i="11"/>
  <c r="DN261" i="11"/>
  <c r="DN262" i="11"/>
  <c r="DN263" i="11"/>
  <c r="DN264" i="11"/>
  <c r="DN265" i="11"/>
  <c r="DN266" i="11"/>
  <c r="DN267" i="11"/>
  <c r="DN268" i="11"/>
  <c r="DN269" i="11"/>
  <c r="DN270" i="11"/>
  <c r="DN271" i="11"/>
  <c r="DN272" i="11"/>
  <c r="DN273" i="11"/>
  <c r="DN274" i="11"/>
  <c r="DN275" i="11"/>
  <c r="DN276" i="11"/>
  <c r="DN277" i="11"/>
  <c r="DN278" i="11"/>
  <c r="DN279" i="11"/>
  <c r="DN280" i="11"/>
  <c r="DN281" i="11"/>
  <c r="DN282" i="11"/>
  <c r="DN283" i="11"/>
  <c r="DN284" i="11"/>
  <c r="DN285" i="11"/>
  <c r="DN286" i="11"/>
  <c r="DN287" i="11"/>
  <c r="DN288" i="11"/>
  <c r="DN289" i="11"/>
  <c r="DN290" i="11"/>
  <c r="DN291" i="11"/>
  <c r="DN292" i="11"/>
  <c r="DN293" i="11"/>
  <c r="DN294" i="11"/>
  <c r="DN295" i="11"/>
  <c r="DN296" i="11"/>
  <c r="DN297" i="11"/>
  <c r="DN298" i="11"/>
  <c r="DN299" i="11"/>
  <c r="DN300" i="11"/>
  <c r="DN301" i="11"/>
  <c r="DN302" i="11"/>
  <c r="DN303" i="11"/>
  <c r="DN304" i="11"/>
  <c r="DN305" i="11"/>
  <c r="DN306" i="11"/>
  <c r="DN307" i="11"/>
  <c r="DN308" i="11"/>
  <c r="DN309" i="11"/>
  <c r="DN310" i="11"/>
  <c r="DN311" i="11"/>
  <c r="DN312" i="11"/>
  <c r="DN313" i="11"/>
  <c r="DN314" i="11"/>
  <c r="DN315" i="11"/>
  <c r="DN316" i="11"/>
  <c r="DN317" i="11"/>
  <c r="DN318" i="11"/>
  <c r="DN319" i="11"/>
  <c r="DN320" i="11"/>
  <c r="DN321" i="11"/>
  <c r="DN322" i="11"/>
  <c r="DN323" i="11"/>
  <c r="DN324" i="11"/>
  <c r="DN325" i="11"/>
  <c r="DN326" i="11"/>
  <c r="DN327" i="11"/>
  <c r="DN328" i="11"/>
  <c r="DN329" i="11"/>
  <c r="DN330" i="11"/>
  <c r="DN331" i="11"/>
  <c r="DN332" i="11"/>
  <c r="DN333" i="11"/>
  <c r="DN334" i="11"/>
  <c r="DN335" i="11"/>
  <c r="DN336" i="11"/>
  <c r="DN337" i="11"/>
  <c r="DU4" i="11"/>
  <c r="DT4" i="11"/>
  <c r="DW5" i="11"/>
  <c r="DW7" i="11"/>
  <c r="DW11" i="11"/>
  <c r="DW19" i="11"/>
  <c r="DW27" i="11"/>
  <c r="DW29" i="11"/>
  <c r="DW31" i="11"/>
  <c r="DW39" i="11"/>
  <c r="DW43" i="11"/>
  <c r="DW47" i="11"/>
  <c r="DW55" i="11"/>
  <c r="DW63" i="11"/>
  <c r="DW79" i="11"/>
  <c r="DW83" i="11"/>
  <c r="DW87" i="11"/>
  <c r="DW91" i="11"/>
  <c r="DW95" i="11"/>
  <c r="DW99" i="11"/>
  <c r="DW103" i="11"/>
  <c r="DW107" i="11"/>
  <c r="DW111" i="11"/>
  <c r="DW113" i="11"/>
  <c r="DW115" i="11"/>
  <c r="DW123" i="11"/>
  <c r="DW127" i="11"/>
  <c r="DW131" i="11"/>
  <c r="DW135" i="11"/>
  <c r="DW143" i="11"/>
  <c r="DW147" i="11"/>
  <c r="DW151" i="11"/>
  <c r="DW159" i="11"/>
  <c r="DW163" i="11"/>
  <c r="DW171" i="11"/>
  <c r="DW175" i="11"/>
  <c r="DW195" i="11"/>
  <c r="DW203" i="11"/>
  <c r="DW219" i="11"/>
  <c r="DW223" i="11"/>
  <c r="DW235" i="11"/>
  <c r="DW259" i="11"/>
  <c r="DW263" i="11"/>
  <c r="DW267" i="11"/>
  <c r="DW275" i="11"/>
  <c r="DW291" i="11"/>
  <c r="DW295" i="11"/>
  <c r="DW299" i="11"/>
  <c r="DW307" i="11"/>
  <c r="DW311" i="11"/>
  <c r="DW319" i="11"/>
  <c r="DW323" i="11"/>
  <c r="DW335" i="11"/>
  <c r="DW338" i="11"/>
  <c r="DW369" i="11"/>
  <c r="DQ365" i="11"/>
  <c r="DR365" i="11"/>
  <c r="DS365" i="11"/>
  <c r="DT365" i="11"/>
  <c r="DU365" i="11"/>
  <c r="DV365" i="11"/>
  <c r="DQ366" i="11"/>
  <c r="DR366" i="11"/>
  <c r="DS366" i="11"/>
  <c r="DT366" i="11"/>
  <c r="DU366" i="11"/>
  <c r="DV366" i="11"/>
  <c r="DQ367" i="11"/>
  <c r="DR367" i="11"/>
  <c r="DS367" i="11"/>
  <c r="DT367" i="11"/>
  <c r="DU367" i="11"/>
  <c r="DV367" i="11"/>
  <c r="DQ368" i="11"/>
  <c r="DR368" i="11"/>
  <c r="DS368" i="11"/>
  <c r="DT368" i="11"/>
  <c r="DU368" i="11"/>
  <c r="DV368" i="11"/>
  <c r="DQ369" i="11"/>
  <c r="DR369" i="11"/>
  <c r="DS369" i="11"/>
  <c r="DT369" i="11"/>
  <c r="DU369" i="11"/>
  <c r="DV369" i="11"/>
  <c r="DQ370" i="11"/>
  <c r="DR370" i="11"/>
  <c r="DS370" i="11"/>
  <c r="DT370" i="11"/>
  <c r="DU370" i="11"/>
  <c r="DY370" i="11" s="1"/>
  <c r="DV370" i="11"/>
  <c r="DN5" i="12"/>
  <c r="DO5" i="12"/>
  <c r="DP5" i="12"/>
  <c r="DQ5" i="12"/>
  <c r="DR5" i="12"/>
  <c r="DS5" i="12"/>
  <c r="DT5" i="12"/>
  <c r="DU5" i="12"/>
  <c r="DV5" i="12"/>
  <c r="DN6" i="12"/>
  <c r="DO6" i="12"/>
  <c r="DP6" i="12"/>
  <c r="DQ6" i="12"/>
  <c r="DR6" i="12"/>
  <c r="DS6" i="12"/>
  <c r="DT6" i="12"/>
  <c r="DU6" i="12"/>
  <c r="DV6" i="12"/>
  <c r="DN7" i="12"/>
  <c r="DO7" i="12"/>
  <c r="DP7" i="12"/>
  <c r="DQ7" i="12"/>
  <c r="DR7" i="12"/>
  <c r="DS7" i="12"/>
  <c r="DT7" i="12"/>
  <c r="DU7" i="12"/>
  <c r="DV7" i="12"/>
  <c r="DN8" i="12"/>
  <c r="DO8" i="12"/>
  <c r="DP8" i="12"/>
  <c r="DQ8" i="12"/>
  <c r="DR8" i="12"/>
  <c r="DS8" i="12"/>
  <c r="DT8" i="12"/>
  <c r="DU8" i="12"/>
  <c r="DV8" i="12"/>
  <c r="DN9" i="12"/>
  <c r="DO9" i="12"/>
  <c r="DP9" i="12"/>
  <c r="DQ9" i="12"/>
  <c r="DR9" i="12"/>
  <c r="DS9" i="12"/>
  <c r="DT9" i="12"/>
  <c r="DU9" i="12"/>
  <c r="DV9" i="12"/>
  <c r="DN10" i="12"/>
  <c r="DO10" i="12"/>
  <c r="DP10" i="12"/>
  <c r="DQ10" i="12"/>
  <c r="DR10" i="12"/>
  <c r="DS10" i="12"/>
  <c r="DT10" i="12"/>
  <c r="DU10" i="12"/>
  <c r="DV10" i="12"/>
  <c r="DN11" i="12"/>
  <c r="DO11" i="12"/>
  <c r="DP11" i="12"/>
  <c r="DQ11" i="12"/>
  <c r="DR11" i="12"/>
  <c r="DS11" i="12"/>
  <c r="DT11" i="12"/>
  <c r="DU11" i="12"/>
  <c r="DV11" i="12"/>
  <c r="DN12" i="12"/>
  <c r="DO12" i="12"/>
  <c r="DP12" i="12"/>
  <c r="DQ12" i="12"/>
  <c r="DR12" i="12"/>
  <c r="DS12" i="12"/>
  <c r="DT12" i="12"/>
  <c r="DU12" i="12"/>
  <c r="DV12" i="12"/>
  <c r="DN13" i="12"/>
  <c r="DO13" i="12"/>
  <c r="DP13" i="12"/>
  <c r="DQ13" i="12"/>
  <c r="DR13" i="12"/>
  <c r="DS13" i="12"/>
  <c r="DT13" i="12"/>
  <c r="DU13" i="12"/>
  <c r="DV13" i="12"/>
  <c r="DN14" i="12"/>
  <c r="DO14" i="12"/>
  <c r="DP14" i="12"/>
  <c r="DQ14" i="12"/>
  <c r="DR14" i="12"/>
  <c r="DS14" i="12"/>
  <c r="DT14" i="12"/>
  <c r="DU14" i="12"/>
  <c r="DV14" i="12"/>
  <c r="DN15" i="12"/>
  <c r="DO15" i="12"/>
  <c r="DP15" i="12"/>
  <c r="DQ15" i="12"/>
  <c r="DR15" i="12"/>
  <c r="DS15" i="12"/>
  <c r="DT15" i="12"/>
  <c r="DU15" i="12"/>
  <c r="DV15" i="12"/>
  <c r="DN16" i="12"/>
  <c r="DO16" i="12"/>
  <c r="DP16" i="12"/>
  <c r="DQ16" i="12"/>
  <c r="DR16" i="12"/>
  <c r="DS16" i="12"/>
  <c r="DT16" i="12"/>
  <c r="DU16" i="12"/>
  <c r="DV16" i="12"/>
  <c r="DN17" i="12"/>
  <c r="DO17" i="12"/>
  <c r="DP17" i="12"/>
  <c r="DQ17" i="12"/>
  <c r="DR17" i="12"/>
  <c r="DS17" i="12"/>
  <c r="DT17" i="12"/>
  <c r="DU17" i="12"/>
  <c r="DV17" i="12"/>
  <c r="DN18" i="12"/>
  <c r="DO18" i="12"/>
  <c r="DP18" i="12"/>
  <c r="DQ18" i="12"/>
  <c r="DR18" i="12"/>
  <c r="DS18" i="12"/>
  <c r="DT18" i="12"/>
  <c r="DU18" i="12"/>
  <c r="DV18" i="12"/>
  <c r="DN19" i="12"/>
  <c r="DO19" i="12"/>
  <c r="DP19" i="12"/>
  <c r="DQ19" i="12"/>
  <c r="DR19" i="12"/>
  <c r="DS19" i="12"/>
  <c r="DT19" i="12"/>
  <c r="DU19" i="12"/>
  <c r="DV19" i="12"/>
  <c r="DN20" i="12"/>
  <c r="DO20" i="12"/>
  <c r="DP20" i="12"/>
  <c r="DQ20" i="12"/>
  <c r="DR20" i="12"/>
  <c r="DS20" i="12"/>
  <c r="DT20" i="12"/>
  <c r="DU20" i="12"/>
  <c r="DV20" i="12"/>
  <c r="DN21" i="12"/>
  <c r="DO21" i="12"/>
  <c r="DP21" i="12"/>
  <c r="DQ21" i="12"/>
  <c r="DR21" i="12"/>
  <c r="DS21" i="12"/>
  <c r="DT21" i="12"/>
  <c r="DU21" i="12"/>
  <c r="DV21" i="12"/>
  <c r="DN22" i="12"/>
  <c r="DO22" i="12"/>
  <c r="DP22" i="12"/>
  <c r="DQ22" i="12"/>
  <c r="DR22" i="12"/>
  <c r="DS22" i="12"/>
  <c r="DT22" i="12"/>
  <c r="DU22" i="12"/>
  <c r="DV22" i="12"/>
  <c r="DN23" i="12"/>
  <c r="DO23" i="12"/>
  <c r="DP23" i="12"/>
  <c r="DQ23" i="12"/>
  <c r="DR23" i="12"/>
  <c r="DS23" i="12"/>
  <c r="DT23" i="12"/>
  <c r="DU23" i="12"/>
  <c r="DV23" i="12"/>
  <c r="DN24" i="12"/>
  <c r="DO24" i="12"/>
  <c r="DP24" i="12"/>
  <c r="DQ24" i="12"/>
  <c r="DR24" i="12"/>
  <c r="DS24" i="12"/>
  <c r="DT24" i="12"/>
  <c r="DU24" i="12"/>
  <c r="DV24" i="12"/>
  <c r="DN25" i="12"/>
  <c r="DO25" i="12"/>
  <c r="DP25" i="12"/>
  <c r="DQ25" i="12"/>
  <c r="DR25" i="12"/>
  <c r="DS25" i="12"/>
  <c r="DT25" i="12"/>
  <c r="DU25" i="12"/>
  <c r="DV25" i="12"/>
  <c r="DN26" i="12"/>
  <c r="DO26" i="12"/>
  <c r="DP26" i="12"/>
  <c r="DQ26" i="12"/>
  <c r="DR26" i="12"/>
  <c r="DS26" i="12"/>
  <c r="DT26" i="12"/>
  <c r="DU26" i="12"/>
  <c r="DV26" i="12"/>
  <c r="DN27" i="12"/>
  <c r="DO27" i="12"/>
  <c r="DP27" i="12"/>
  <c r="DQ27" i="12"/>
  <c r="DR27" i="12"/>
  <c r="DS27" i="12"/>
  <c r="DT27" i="12"/>
  <c r="DU27" i="12"/>
  <c r="DV27" i="12"/>
  <c r="DN28" i="12"/>
  <c r="DO28" i="12"/>
  <c r="DP28" i="12"/>
  <c r="DQ28" i="12"/>
  <c r="DR28" i="12"/>
  <c r="DS28" i="12"/>
  <c r="DT28" i="12"/>
  <c r="DU28" i="12"/>
  <c r="DV28" i="12"/>
  <c r="DN29" i="12"/>
  <c r="DO29" i="12"/>
  <c r="DP29" i="12"/>
  <c r="DQ29" i="12"/>
  <c r="DR29" i="12"/>
  <c r="DS29" i="12"/>
  <c r="DT29" i="12"/>
  <c r="DU29" i="12"/>
  <c r="DV29" i="12"/>
  <c r="DN30" i="12"/>
  <c r="DO30" i="12"/>
  <c r="DP30" i="12"/>
  <c r="DQ30" i="12"/>
  <c r="DR30" i="12"/>
  <c r="DS30" i="12"/>
  <c r="DT30" i="12"/>
  <c r="DU30" i="12"/>
  <c r="DV30" i="12"/>
  <c r="DN31" i="12"/>
  <c r="DO31" i="12"/>
  <c r="DP31" i="12"/>
  <c r="DQ31" i="12"/>
  <c r="DR31" i="12"/>
  <c r="DS31" i="12"/>
  <c r="DT31" i="12"/>
  <c r="DU31" i="12"/>
  <c r="DV31" i="12"/>
  <c r="DN32" i="12"/>
  <c r="DO32" i="12"/>
  <c r="DP32" i="12"/>
  <c r="DQ32" i="12"/>
  <c r="DR32" i="12"/>
  <c r="DS32" i="12"/>
  <c r="DT32" i="12"/>
  <c r="DU32" i="12"/>
  <c r="DV32" i="12"/>
  <c r="DN33" i="12"/>
  <c r="DO33" i="12"/>
  <c r="DP33" i="12"/>
  <c r="DQ33" i="12"/>
  <c r="DR33" i="12"/>
  <c r="DS33" i="12"/>
  <c r="DT33" i="12"/>
  <c r="DU33" i="12"/>
  <c r="DV33" i="12"/>
  <c r="DN34" i="12"/>
  <c r="DO34" i="12"/>
  <c r="DP34" i="12"/>
  <c r="DQ34" i="12"/>
  <c r="DR34" i="12"/>
  <c r="DS34" i="12"/>
  <c r="DT34" i="12"/>
  <c r="DU34" i="12"/>
  <c r="DV34" i="12"/>
  <c r="DN35" i="12"/>
  <c r="DO35" i="12"/>
  <c r="DP35" i="12"/>
  <c r="DQ35" i="12"/>
  <c r="DR35" i="12"/>
  <c r="DS35" i="12"/>
  <c r="DT35" i="12"/>
  <c r="DU35" i="12"/>
  <c r="DV35" i="12"/>
  <c r="DN36" i="12"/>
  <c r="DO36" i="12"/>
  <c r="DP36" i="12"/>
  <c r="DQ36" i="12"/>
  <c r="DR36" i="12"/>
  <c r="DS36" i="12"/>
  <c r="DT36" i="12"/>
  <c r="DU36" i="12"/>
  <c r="DV36" i="12"/>
  <c r="DN37" i="12"/>
  <c r="DO37" i="12"/>
  <c r="DP37" i="12"/>
  <c r="DQ37" i="12"/>
  <c r="DR37" i="12"/>
  <c r="DS37" i="12"/>
  <c r="DT37" i="12"/>
  <c r="DU37" i="12"/>
  <c r="DV37" i="12"/>
  <c r="DN38" i="12"/>
  <c r="DO38" i="12"/>
  <c r="DP38" i="12"/>
  <c r="DQ38" i="12"/>
  <c r="DR38" i="12"/>
  <c r="DS38" i="12"/>
  <c r="DT38" i="12"/>
  <c r="DU38" i="12"/>
  <c r="DV38" i="12"/>
  <c r="DN39" i="12"/>
  <c r="DO39" i="12"/>
  <c r="DP39" i="12"/>
  <c r="DQ39" i="12"/>
  <c r="DR39" i="12"/>
  <c r="DS39" i="12"/>
  <c r="DT39" i="12"/>
  <c r="DU39" i="12"/>
  <c r="DV39" i="12"/>
  <c r="DN40" i="12"/>
  <c r="DO40" i="12"/>
  <c r="DP40" i="12"/>
  <c r="DQ40" i="12"/>
  <c r="DR40" i="12"/>
  <c r="DS40" i="12"/>
  <c r="DT40" i="12"/>
  <c r="DU40" i="12"/>
  <c r="DV40" i="12"/>
  <c r="DN41" i="12"/>
  <c r="DO41" i="12"/>
  <c r="DP41" i="12"/>
  <c r="DQ41" i="12"/>
  <c r="DR41" i="12"/>
  <c r="DS41" i="12"/>
  <c r="DT41" i="12"/>
  <c r="DU41" i="12"/>
  <c r="DV41" i="12"/>
  <c r="DN42" i="12"/>
  <c r="DO42" i="12"/>
  <c r="DP42" i="12"/>
  <c r="DQ42" i="12"/>
  <c r="DR42" i="12"/>
  <c r="DS42" i="12"/>
  <c r="DT42" i="12"/>
  <c r="DU42" i="12"/>
  <c r="DV42" i="12"/>
  <c r="DN43" i="12"/>
  <c r="DO43" i="12"/>
  <c r="DP43" i="12"/>
  <c r="DQ43" i="12"/>
  <c r="DR43" i="12"/>
  <c r="DS43" i="12"/>
  <c r="DT43" i="12"/>
  <c r="DU43" i="12"/>
  <c r="DV43" i="12"/>
  <c r="DN44" i="12"/>
  <c r="DO44" i="12"/>
  <c r="DP44" i="12"/>
  <c r="DQ44" i="12"/>
  <c r="DR44" i="12"/>
  <c r="DS44" i="12"/>
  <c r="DT44" i="12"/>
  <c r="DU44" i="12"/>
  <c r="DV44" i="12"/>
  <c r="DN45" i="12"/>
  <c r="DO45" i="12"/>
  <c r="DP45" i="12"/>
  <c r="DQ45" i="12"/>
  <c r="DR45" i="12"/>
  <c r="DS45" i="12"/>
  <c r="DT45" i="12"/>
  <c r="DU45" i="12"/>
  <c r="DV45" i="12"/>
  <c r="DN46" i="12"/>
  <c r="DO46" i="12"/>
  <c r="DP46" i="12"/>
  <c r="DQ46" i="12"/>
  <c r="DR46" i="12"/>
  <c r="DS46" i="12"/>
  <c r="DT46" i="12"/>
  <c r="DU46" i="12"/>
  <c r="DV46" i="12"/>
  <c r="DN47" i="12"/>
  <c r="DO47" i="12"/>
  <c r="DP47" i="12"/>
  <c r="DQ47" i="12"/>
  <c r="DR47" i="12"/>
  <c r="DS47" i="12"/>
  <c r="DT47" i="12"/>
  <c r="DU47" i="12"/>
  <c r="DV47" i="12"/>
  <c r="DN48" i="12"/>
  <c r="DO48" i="12"/>
  <c r="DP48" i="12"/>
  <c r="DQ48" i="12"/>
  <c r="DR48" i="12"/>
  <c r="DS48" i="12"/>
  <c r="DT48" i="12"/>
  <c r="DU48" i="12"/>
  <c r="DV48" i="12"/>
  <c r="DN49" i="12"/>
  <c r="DO49" i="12"/>
  <c r="DP49" i="12"/>
  <c r="DQ49" i="12"/>
  <c r="DR49" i="12"/>
  <c r="DS49" i="12"/>
  <c r="DT49" i="12"/>
  <c r="DU49" i="12"/>
  <c r="DV49" i="12"/>
  <c r="DN50" i="12"/>
  <c r="DO50" i="12"/>
  <c r="DP50" i="12"/>
  <c r="DQ50" i="12"/>
  <c r="DR50" i="12"/>
  <c r="DS50" i="12"/>
  <c r="DT50" i="12"/>
  <c r="DU50" i="12"/>
  <c r="DV50" i="12"/>
  <c r="DN51" i="12"/>
  <c r="DO51" i="12"/>
  <c r="DP51" i="12"/>
  <c r="DQ51" i="12"/>
  <c r="DR51" i="12"/>
  <c r="DS51" i="12"/>
  <c r="DT51" i="12"/>
  <c r="DU51" i="12"/>
  <c r="DV51" i="12"/>
  <c r="DN52" i="12"/>
  <c r="DO52" i="12"/>
  <c r="DP52" i="12"/>
  <c r="DQ52" i="12"/>
  <c r="DR52" i="12"/>
  <c r="DS52" i="12"/>
  <c r="DT52" i="12"/>
  <c r="DU52" i="12"/>
  <c r="DV52" i="12"/>
  <c r="DN53" i="12"/>
  <c r="DO53" i="12"/>
  <c r="DP53" i="12"/>
  <c r="DQ53" i="12"/>
  <c r="DR53" i="12"/>
  <c r="DS53" i="12"/>
  <c r="DT53" i="12"/>
  <c r="DU53" i="12"/>
  <c r="DV53" i="12"/>
  <c r="DN54" i="12"/>
  <c r="DO54" i="12"/>
  <c r="DP54" i="12"/>
  <c r="DQ54" i="12"/>
  <c r="DR54" i="12"/>
  <c r="DS54" i="12"/>
  <c r="DT54" i="12"/>
  <c r="DU54" i="12"/>
  <c r="DV54" i="12"/>
  <c r="DN55" i="12"/>
  <c r="DO55" i="12"/>
  <c r="DP55" i="12"/>
  <c r="DQ55" i="12"/>
  <c r="DR55" i="12"/>
  <c r="DS55" i="12"/>
  <c r="DT55" i="12"/>
  <c r="DU55" i="12"/>
  <c r="DV55" i="12"/>
  <c r="DN56" i="12"/>
  <c r="DO56" i="12"/>
  <c r="DP56" i="12"/>
  <c r="DQ56" i="12"/>
  <c r="DR56" i="12"/>
  <c r="DS56" i="12"/>
  <c r="DT56" i="12"/>
  <c r="DU56" i="12"/>
  <c r="DV56" i="12"/>
  <c r="DN57" i="12"/>
  <c r="DO57" i="12"/>
  <c r="DP57" i="12"/>
  <c r="DQ57" i="12"/>
  <c r="DR57" i="12"/>
  <c r="DS57" i="12"/>
  <c r="DT57" i="12"/>
  <c r="DU57" i="12"/>
  <c r="DV57" i="12"/>
  <c r="DN58" i="12"/>
  <c r="DO58" i="12"/>
  <c r="DP58" i="12"/>
  <c r="DQ58" i="12"/>
  <c r="DR58" i="12"/>
  <c r="DS58" i="12"/>
  <c r="DT58" i="12"/>
  <c r="DU58" i="12"/>
  <c r="DV58" i="12"/>
  <c r="DN59" i="12"/>
  <c r="DO59" i="12"/>
  <c r="DP59" i="12"/>
  <c r="DQ59" i="12"/>
  <c r="DR59" i="12"/>
  <c r="DS59" i="12"/>
  <c r="DT59" i="12"/>
  <c r="DU59" i="12"/>
  <c r="DV59" i="12"/>
  <c r="DN60" i="12"/>
  <c r="DO60" i="12"/>
  <c r="DP60" i="12"/>
  <c r="DQ60" i="12"/>
  <c r="DR60" i="12"/>
  <c r="DS60" i="12"/>
  <c r="DT60" i="12"/>
  <c r="DU60" i="12"/>
  <c r="DV60" i="12"/>
  <c r="DN61" i="12"/>
  <c r="DO61" i="12"/>
  <c r="DP61" i="12"/>
  <c r="DQ61" i="12"/>
  <c r="DR61" i="12"/>
  <c r="DS61" i="12"/>
  <c r="DT61" i="12"/>
  <c r="DU61" i="12"/>
  <c r="DV61" i="12"/>
  <c r="DN62" i="12"/>
  <c r="DO62" i="12"/>
  <c r="DP62" i="12"/>
  <c r="DQ62" i="12"/>
  <c r="DR62" i="12"/>
  <c r="DS62" i="12"/>
  <c r="DT62" i="12"/>
  <c r="DU62" i="12"/>
  <c r="DV62" i="12"/>
  <c r="DN63" i="12"/>
  <c r="DO63" i="12"/>
  <c r="DP63" i="12"/>
  <c r="DQ63" i="12"/>
  <c r="DR63" i="12"/>
  <c r="DS63" i="12"/>
  <c r="DT63" i="12"/>
  <c r="DU63" i="12"/>
  <c r="DV63" i="12"/>
  <c r="DN64" i="12"/>
  <c r="DO64" i="12"/>
  <c r="DP64" i="12"/>
  <c r="DQ64" i="12"/>
  <c r="DR64" i="12"/>
  <c r="DS64" i="12"/>
  <c r="DT64" i="12"/>
  <c r="DU64" i="12"/>
  <c r="DV64" i="12"/>
  <c r="DN65" i="12"/>
  <c r="DO65" i="12"/>
  <c r="DP65" i="12"/>
  <c r="DQ65" i="12"/>
  <c r="DR65" i="12"/>
  <c r="DS65" i="12"/>
  <c r="DT65" i="12"/>
  <c r="DU65" i="12"/>
  <c r="DV65" i="12"/>
  <c r="DN66" i="12"/>
  <c r="DO66" i="12"/>
  <c r="DP66" i="12"/>
  <c r="DQ66" i="12"/>
  <c r="DR66" i="12"/>
  <c r="DS66" i="12"/>
  <c r="DT66" i="12"/>
  <c r="DU66" i="12"/>
  <c r="DV66" i="12"/>
  <c r="DN67" i="12"/>
  <c r="DO67" i="12"/>
  <c r="DP67" i="12"/>
  <c r="DQ67" i="12"/>
  <c r="DR67" i="12"/>
  <c r="DS67" i="12"/>
  <c r="DT67" i="12"/>
  <c r="DU67" i="12"/>
  <c r="DV67" i="12"/>
  <c r="DN68" i="12"/>
  <c r="DO68" i="12"/>
  <c r="DP68" i="12"/>
  <c r="DQ68" i="12"/>
  <c r="DR68" i="12"/>
  <c r="DS68" i="12"/>
  <c r="DT68" i="12"/>
  <c r="DU68" i="12"/>
  <c r="DV68" i="12"/>
  <c r="DN69" i="12"/>
  <c r="DO69" i="12"/>
  <c r="DP69" i="12"/>
  <c r="DQ69" i="12"/>
  <c r="DR69" i="12"/>
  <c r="DS69" i="12"/>
  <c r="DT69" i="12"/>
  <c r="DU69" i="12"/>
  <c r="DV69" i="12"/>
  <c r="DY367" i="11" l="1"/>
  <c r="DY368" i="11"/>
  <c r="DY366" i="11"/>
  <c r="DY369" i="11"/>
  <c r="DY365" i="11"/>
  <c r="DY4" i="11"/>
  <c r="DN5" i="18"/>
  <c r="DO5" i="18"/>
  <c r="DP5" i="18"/>
  <c r="DW5" i="18" s="1"/>
  <c r="DQ5" i="18"/>
  <c r="DR5" i="18"/>
  <c r="DS5" i="18"/>
  <c r="DT5" i="18"/>
  <c r="DU5" i="18"/>
  <c r="DY5" i="18" s="1"/>
  <c r="DV5" i="18"/>
  <c r="DN6" i="18"/>
  <c r="DO6" i="18"/>
  <c r="DP6" i="18"/>
  <c r="DW6" i="18" s="1"/>
  <c r="DQ6" i="18"/>
  <c r="DR6" i="18"/>
  <c r="DS6" i="18"/>
  <c r="DT6" i="18"/>
  <c r="DU6" i="18"/>
  <c r="DY6" i="18" s="1"/>
  <c r="DV6" i="18"/>
  <c r="DN7" i="18"/>
  <c r="DO7" i="18"/>
  <c r="DP7" i="18"/>
  <c r="DW7" i="18" s="1"/>
  <c r="DQ7" i="18"/>
  <c r="DR7" i="18"/>
  <c r="DS7" i="18"/>
  <c r="DT7" i="18"/>
  <c r="DU7" i="18"/>
  <c r="DY7" i="18" s="1"/>
  <c r="DV7" i="18"/>
  <c r="DN8" i="18"/>
  <c r="DO8" i="18"/>
  <c r="DP8" i="18"/>
  <c r="DW8" i="18" s="1"/>
  <c r="DQ8" i="18"/>
  <c r="DR8" i="18"/>
  <c r="DS8" i="18"/>
  <c r="DT8" i="18"/>
  <c r="DU8" i="18"/>
  <c r="DY8" i="18" s="1"/>
  <c r="DV8" i="18"/>
  <c r="DN9" i="18"/>
  <c r="DO9" i="18"/>
  <c r="DP9" i="18"/>
  <c r="DW9" i="18" s="1"/>
  <c r="DQ9" i="18"/>
  <c r="DR9" i="18"/>
  <c r="DS9" i="18"/>
  <c r="DT9" i="18"/>
  <c r="DU9" i="18"/>
  <c r="DY9" i="18" s="1"/>
  <c r="DV9" i="18"/>
  <c r="DN10" i="18"/>
  <c r="DO10" i="18"/>
  <c r="DP10" i="18"/>
  <c r="DW10" i="18" s="1"/>
  <c r="DQ10" i="18"/>
  <c r="DR10" i="18"/>
  <c r="DS10" i="18"/>
  <c r="DT10" i="18"/>
  <c r="DU10" i="18"/>
  <c r="DY10" i="18" s="1"/>
  <c r="DV10" i="18"/>
  <c r="DN11" i="18"/>
  <c r="DO11" i="18"/>
  <c r="DP11" i="18"/>
  <c r="DW11" i="18" s="1"/>
  <c r="DQ11" i="18"/>
  <c r="DR11" i="18"/>
  <c r="DS11" i="18"/>
  <c r="DT11" i="18"/>
  <c r="DU11" i="18"/>
  <c r="DY11" i="18" s="1"/>
  <c r="DV11" i="18"/>
  <c r="DN12" i="18"/>
  <c r="DO12" i="18"/>
  <c r="DP12" i="18"/>
  <c r="DW12" i="18" s="1"/>
  <c r="DQ12" i="18"/>
  <c r="DR12" i="18"/>
  <c r="DS12" i="18"/>
  <c r="DT12" i="18"/>
  <c r="DU12" i="18"/>
  <c r="DY12" i="18" s="1"/>
  <c r="DV12" i="18"/>
  <c r="DN13" i="18"/>
  <c r="DO13" i="18"/>
  <c r="DP13" i="18"/>
  <c r="DW13" i="18" s="1"/>
  <c r="DQ13" i="18"/>
  <c r="DR13" i="18"/>
  <c r="DS13" i="18"/>
  <c r="DT13" i="18"/>
  <c r="DU13" i="18"/>
  <c r="DY13" i="18" s="1"/>
  <c r="DV13" i="18"/>
  <c r="DN14" i="18"/>
  <c r="DO14" i="18"/>
  <c r="DP14" i="18"/>
  <c r="DW14" i="18" s="1"/>
  <c r="DQ14" i="18"/>
  <c r="DR14" i="18"/>
  <c r="DS14" i="18"/>
  <c r="DT14" i="18"/>
  <c r="DU14" i="18"/>
  <c r="DY14" i="18" s="1"/>
  <c r="DV14" i="18"/>
  <c r="DN15" i="18"/>
  <c r="DO15" i="18"/>
  <c r="DP15" i="18"/>
  <c r="DW15" i="18" s="1"/>
  <c r="DQ15" i="18"/>
  <c r="DR15" i="18"/>
  <c r="DS15" i="18"/>
  <c r="DT15" i="18"/>
  <c r="DU15" i="18"/>
  <c r="DY15" i="18" s="1"/>
  <c r="DV15" i="18"/>
  <c r="DN16" i="18"/>
  <c r="DO16" i="18"/>
  <c r="DP16" i="18"/>
  <c r="DW16" i="18" s="1"/>
  <c r="DQ16" i="18"/>
  <c r="DR16" i="18"/>
  <c r="DS16" i="18"/>
  <c r="DT16" i="18"/>
  <c r="DU16" i="18"/>
  <c r="DY16" i="18" s="1"/>
  <c r="DV16" i="18"/>
  <c r="DN17" i="18"/>
  <c r="DO17" i="18"/>
  <c r="DP17" i="18"/>
  <c r="DW17" i="18" s="1"/>
  <c r="DQ17" i="18"/>
  <c r="DR17" i="18"/>
  <c r="DS17" i="18"/>
  <c r="DT17" i="18"/>
  <c r="DU17" i="18"/>
  <c r="DY17" i="18" s="1"/>
  <c r="DV17" i="18"/>
  <c r="DN18" i="18"/>
  <c r="DO18" i="18"/>
  <c r="DP18" i="18"/>
  <c r="DW18" i="18" s="1"/>
  <c r="DQ18" i="18"/>
  <c r="DR18" i="18"/>
  <c r="DS18" i="18"/>
  <c r="DT18" i="18"/>
  <c r="DU18" i="18"/>
  <c r="DY18" i="18" s="1"/>
  <c r="DV18" i="18"/>
  <c r="DN19" i="18"/>
  <c r="DO19" i="18"/>
  <c r="DP19" i="18"/>
  <c r="DW19" i="18" s="1"/>
  <c r="DQ19" i="18"/>
  <c r="DR19" i="18"/>
  <c r="DS19" i="18"/>
  <c r="DT19" i="18"/>
  <c r="DU19" i="18"/>
  <c r="DY19" i="18" s="1"/>
  <c r="DV19" i="18"/>
  <c r="DN20" i="18"/>
  <c r="DO20" i="18"/>
  <c r="DP20" i="18"/>
  <c r="DW20" i="18" s="1"/>
  <c r="DQ20" i="18"/>
  <c r="DR20" i="18"/>
  <c r="DS20" i="18"/>
  <c r="DT20" i="18"/>
  <c r="DU20" i="18"/>
  <c r="DY20" i="18" s="1"/>
  <c r="DV20" i="18"/>
  <c r="DN21" i="18"/>
  <c r="DO21" i="18"/>
  <c r="DP21" i="18"/>
  <c r="DW21" i="18" s="1"/>
  <c r="DQ21" i="18"/>
  <c r="DR21" i="18"/>
  <c r="DS21" i="18"/>
  <c r="DT21" i="18"/>
  <c r="DU21" i="18"/>
  <c r="DY21" i="18" s="1"/>
  <c r="DV21" i="18"/>
  <c r="DN22" i="18"/>
  <c r="DO22" i="18"/>
  <c r="DP22" i="18"/>
  <c r="DW22" i="18" s="1"/>
  <c r="DQ22" i="18"/>
  <c r="DR22" i="18"/>
  <c r="DS22" i="18"/>
  <c r="DT22" i="18"/>
  <c r="DU22" i="18"/>
  <c r="DY22" i="18" s="1"/>
  <c r="DV22" i="18"/>
  <c r="DN23" i="18"/>
  <c r="DO23" i="18"/>
  <c r="DP23" i="18"/>
  <c r="DW23" i="18" s="1"/>
  <c r="DQ23" i="18"/>
  <c r="DR23" i="18"/>
  <c r="DS23" i="18"/>
  <c r="DT23" i="18"/>
  <c r="DU23" i="18"/>
  <c r="DY23" i="18" s="1"/>
  <c r="DV23" i="18"/>
  <c r="DN24" i="18"/>
  <c r="DO24" i="18"/>
  <c r="DP24" i="18"/>
  <c r="DW24" i="18" s="1"/>
  <c r="DQ24" i="18"/>
  <c r="DR24" i="18"/>
  <c r="DS24" i="18"/>
  <c r="DT24" i="18"/>
  <c r="DU24" i="18"/>
  <c r="DY24" i="18" s="1"/>
  <c r="DV24" i="18"/>
  <c r="DN25" i="18"/>
  <c r="DO25" i="18"/>
  <c r="DP25" i="18"/>
  <c r="DW25" i="18" s="1"/>
  <c r="DQ25" i="18"/>
  <c r="DR25" i="18"/>
  <c r="DS25" i="18"/>
  <c r="DT25" i="18"/>
  <c r="DU25" i="18"/>
  <c r="DY25" i="18" s="1"/>
  <c r="DV25" i="18"/>
  <c r="DN26" i="18"/>
  <c r="DO26" i="18"/>
  <c r="DP26" i="18"/>
  <c r="DW26" i="18" s="1"/>
  <c r="DQ26" i="18"/>
  <c r="DR26" i="18"/>
  <c r="DS26" i="18"/>
  <c r="DT26" i="18"/>
  <c r="DU26" i="18"/>
  <c r="DY26" i="18" s="1"/>
  <c r="DV26" i="18"/>
  <c r="DN27" i="18"/>
  <c r="DO27" i="18"/>
  <c r="DP27" i="18"/>
  <c r="DW27" i="18" s="1"/>
  <c r="DQ27" i="18"/>
  <c r="DR27" i="18"/>
  <c r="DS27" i="18"/>
  <c r="DT27" i="18"/>
  <c r="DU27" i="18"/>
  <c r="DY27" i="18" s="1"/>
  <c r="DV27" i="18"/>
  <c r="DN28" i="18"/>
  <c r="DO28" i="18"/>
  <c r="DP28" i="18"/>
  <c r="DW28" i="18" s="1"/>
  <c r="DQ28" i="18"/>
  <c r="DR28" i="18"/>
  <c r="DS28" i="18"/>
  <c r="DT28" i="18"/>
  <c r="DU28" i="18"/>
  <c r="DY28" i="18" s="1"/>
  <c r="DV28" i="18"/>
  <c r="DN29" i="18"/>
  <c r="DO29" i="18"/>
  <c r="DP29" i="18"/>
  <c r="DW29" i="18" s="1"/>
  <c r="DQ29" i="18"/>
  <c r="DR29" i="18"/>
  <c r="DS29" i="18"/>
  <c r="DT29" i="18"/>
  <c r="DU29" i="18"/>
  <c r="DY29" i="18" s="1"/>
  <c r="DV29" i="18"/>
  <c r="DN30" i="18"/>
  <c r="DO30" i="18"/>
  <c r="DP30" i="18"/>
  <c r="DW30" i="18" s="1"/>
  <c r="DQ30" i="18"/>
  <c r="DR30" i="18"/>
  <c r="DS30" i="18"/>
  <c r="DT30" i="18"/>
  <c r="DU30" i="18"/>
  <c r="DY30" i="18" s="1"/>
  <c r="DV30" i="18"/>
  <c r="DN31" i="18"/>
  <c r="DO31" i="18"/>
  <c r="DP31" i="18"/>
  <c r="DW31" i="18" s="1"/>
  <c r="DQ31" i="18"/>
  <c r="DR31" i="18"/>
  <c r="DS31" i="18"/>
  <c r="DT31" i="18"/>
  <c r="DU31" i="18"/>
  <c r="DY31" i="18" s="1"/>
  <c r="DV31" i="18"/>
  <c r="DN32" i="18"/>
  <c r="DO32" i="18"/>
  <c r="DP32" i="18"/>
  <c r="DW32" i="18" s="1"/>
  <c r="DQ32" i="18"/>
  <c r="DR32" i="18"/>
  <c r="DS32" i="18"/>
  <c r="DT32" i="18"/>
  <c r="DU32" i="18"/>
  <c r="DY32" i="18" s="1"/>
  <c r="DV32" i="18"/>
  <c r="DN33" i="18"/>
  <c r="DO33" i="18"/>
  <c r="DP33" i="18"/>
  <c r="DW33" i="18" s="1"/>
  <c r="DQ33" i="18"/>
  <c r="DR33" i="18"/>
  <c r="DS33" i="18"/>
  <c r="DT33" i="18"/>
  <c r="DU33" i="18"/>
  <c r="DY33" i="18" s="1"/>
  <c r="DV33" i="18"/>
  <c r="DN34" i="18"/>
  <c r="DO34" i="18"/>
  <c r="DP34" i="18"/>
  <c r="DW34" i="18" s="1"/>
  <c r="DQ34" i="18"/>
  <c r="DR34" i="18"/>
  <c r="DS34" i="18"/>
  <c r="DT34" i="18"/>
  <c r="DU34" i="18"/>
  <c r="DY34" i="18" s="1"/>
  <c r="DV34" i="18"/>
  <c r="DN35" i="18"/>
  <c r="DO35" i="18"/>
  <c r="DP35" i="18"/>
  <c r="DW35" i="18" s="1"/>
  <c r="DQ35" i="18"/>
  <c r="DR35" i="18"/>
  <c r="DS35" i="18"/>
  <c r="DT35" i="18"/>
  <c r="DU35" i="18"/>
  <c r="DY35" i="18" s="1"/>
  <c r="DV35" i="18"/>
  <c r="DN36" i="18"/>
  <c r="DO36" i="18"/>
  <c r="DP36" i="18"/>
  <c r="DW36" i="18" s="1"/>
  <c r="DQ36" i="18"/>
  <c r="DR36" i="18"/>
  <c r="DS36" i="18"/>
  <c r="DT36" i="18"/>
  <c r="DU36" i="18"/>
  <c r="DY36" i="18" s="1"/>
  <c r="DV36" i="18"/>
  <c r="DN37" i="18"/>
  <c r="DO37" i="18"/>
  <c r="DP37" i="18"/>
  <c r="DW37" i="18" s="1"/>
  <c r="DQ37" i="18"/>
  <c r="DR37" i="18"/>
  <c r="DS37" i="18"/>
  <c r="DT37" i="18"/>
  <c r="DU37" i="18"/>
  <c r="DY37" i="18" s="1"/>
  <c r="DV37" i="18"/>
  <c r="DN38" i="18"/>
  <c r="DO38" i="18"/>
  <c r="DP38" i="18"/>
  <c r="DW38" i="18" s="1"/>
  <c r="DQ38" i="18"/>
  <c r="DR38" i="18"/>
  <c r="DS38" i="18"/>
  <c r="DT38" i="18"/>
  <c r="DU38" i="18"/>
  <c r="DY38" i="18" s="1"/>
  <c r="DV38" i="18"/>
  <c r="DN39" i="18"/>
  <c r="DO39" i="18"/>
  <c r="DP39" i="18"/>
  <c r="DW39" i="18" s="1"/>
  <c r="DQ39" i="18"/>
  <c r="DR39" i="18"/>
  <c r="DS39" i="18"/>
  <c r="DT39" i="18"/>
  <c r="DU39" i="18"/>
  <c r="DY39" i="18" s="1"/>
  <c r="DV39" i="18"/>
  <c r="DN40" i="18"/>
  <c r="DO40" i="18"/>
  <c r="DP40" i="18"/>
  <c r="DW40" i="18" s="1"/>
  <c r="DQ40" i="18"/>
  <c r="DR40" i="18"/>
  <c r="DS40" i="18"/>
  <c r="DT40" i="18"/>
  <c r="DU40" i="18"/>
  <c r="DY40" i="18" s="1"/>
  <c r="DV40" i="18"/>
  <c r="DN41" i="18"/>
  <c r="DO41" i="18"/>
  <c r="DP41" i="18"/>
  <c r="DW41" i="18" s="1"/>
  <c r="DQ41" i="18"/>
  <c r="DR41" i="18"/>
  <c r="DS41" i="18"/>
  <c r="DT41" i="18"/>
  <c r="DU41" i="18"/>
  <c r="DY41" i="18" s="1"/>
  <c r="DV41" i="18"/>
  <c r="DN42" i="18"/>
  <c r="DO42" i="18"/>
  <c r="DP42" i="18"/>
  <c r="DW42" i="18" s="1"/>
  <c r="DQ42" i="18"/>
  <c r="DR42" i="18"/>
  <c r="DS42" i="18"/>
  <c r="DT42" i="18"/>
  <c r="DU42" i="18"/>
  <c r="DY42" i="18" s="1"/>
  <c r="DV42" i="18"/>
  <c r="DN43" i="18"/>
  <c r="DO43" i="18"/>
  <c r="DP43" i="18"/>
  <c r="DW43" i="18" s="1"/>
  <c r="DQ43" i="18"/>
  <c r="DR43" i="18"/>
  <c r="DS43" i="18"/>
  <c r="DT43" i="18"/>
  <c r="DU43" i="18"/>
  <c r="DY43" i="18" s="1"/>
  <c r="DV43" i="18"/>
  <c r="DN44" i="18"/>
  <c r="DO44" i="18"/>
  <c r="DP44" i="18"/>
  <c r="DW44" i="18" s="1"/>
  <c r="DQ44" i="18"/>
  <c r="DR44" i="18"/>
  <c r="DS44" i="18"/>
  <c r="DT44" i="18"/>
  <c r="DU44" i="18"/>
  <c r="DY44" i="18" s="1"/>
  <c r="DV44" i="18"/>
  <c r="DN45" i="18"/>
  <c r="DO45" i="18"/>
  <c r="DP45" i="18"/>
  <c r="DW45" i="18" s="1"/>
  <c r="DQ45" i="18"/>
  <c r="DR45" i="18"/>
  <c r="DS45" i="18"/>
  <c r="DT45" i="18"/>
  <c r="DU45" i="18"/>
  <c r="DY45" i="18" s="1"/>
  <c r="DV45" i="18"/>
  <c r="DN46" i="18"/>
  <c r="DO46" i="18"/>
  <c r="DP46" i="18"/>
  <c r="DW46" i="18" s="1"/>
  <c r="DQ46" i="18"/>
  <c r="DR46" i="18"/>
  <c r="DS46" i="18"/>
  <c r="DT46" i="18"/>
  <c r="DU46" i="18"/>
  <c r="DY46" i="18" s="1"/>
  <c r="DV46" i="18"/>
  <c r="DN47" i="18"/>
  <c r="DO47" i="18"/>
  <c r="DP47" i="18"/>
  <c r="DW47" i="18" s="1"/>
  <c r="DQ47" i="18"/>
  <c r="DR47" i="18"/>
  <c r="DS47" i="18"/>
  <c r="DT47" i="18"/>
  <c r="DU47" i="18"/>
  <c r="DY47" i="18" s="1"/>
  <c r="DV47" i="18"/>
  <c r="DN48" i="18"/>
  <c r="DO48" i="18"/>
  <c r="DP48" i="18"/>
  <c r="DW48" i="18" s="1"/>
  <c r="DQ48" i="18"/>
  <c r="DR48" i="18"/>
  <c r="DS48" i="18"/>
  <c r="DT48" i="18"/>
  <c r="DU48" i="18"/>
  <c r="DY48" i="18" s="1"/>
  <c r="DV48" i="18"/>
  <c r="DN49" i="18"/>
  <c r="DO49" i="18"/>
  <c r="DP49" i="18"/>
  <c r="DW49" i="18" s="1"/>
  <c r="DQ49" i="18"/>
  <c r="DR49" i="18"/>
  <c r="DS49" i="18"/>
  <c r="DT49" i="18"/>
  <c r="DU49" i="18"/>
  <c r="DY49" i="18" s="1"/>
  <c r="DV49" i="18"/>
  <c r="DN50" i="18"/>
  <c r="DO50" i="18"/>
  <c r="DP50" i="18"/>
  <c r="DW50" i="18" s="1"/>
  <c r="DQ50" i="18"/>
  <c r="DR50" i="18"/>
  <c r="DS50" i="18"/>
  <c r="DT50" i="18"/>
  <c r="DU50" i="18"/>
  <c r="DY50" i="18" s="1"/>
  <c r="DV50" i="18"/>
  <c r="DN51" i="18"/>
  <c r="DO51" i="18"/>
  <c r="DP51" i="18"/>
  <c r="DW51" i="18" s="1"/>
  <c r="DQ51" i="18"/>
  <c r="DR51" i="18"/>
  <c r="DS51" i="18"/>
  <c r="DT51" i="18"/>
  <c r="DU51" i="18"/>
  <c r="DY51" i="18" s="1"/>
  <c r="DV51" i="18"/>
  <c r="DN52" i="18"/>
  <c r="DO52" i="18"/>
  <c r="DP52" i="18"/>
  <c r="DW52" i="18" s="1"/>
  <c r="DQ52" i="18"/>
  <c r="DR52" i="18"/>
  <c r="DS52" i="18"/>
  <c r="DT52" i="18"/>
  <c r="DU52" i="18"/>
  <c r="DY52" i="18" s="1"/>
  <c r="DV52" i="18"/>
  <c r="DN53" i="18"/>
  <c r="DO53" i="18"/>
  <c r="DP53" i="18"/>
  <c r="DW53" i="18" s="1"/>
  <c r="DQ53" i="18"/>
  <c r="DR53" i="18"/>
  <c r="DS53" i="18"/>
  <c r="DT53" i="18"/>
  <c r="DU53" i="18"/>
  <c r="DY53" i="18" s="1"/>
  <c r="DV53" i="18"/>
  <c r="DN54" i="18"/>
  <c r="DO54" i="18"/>
  <c r="DP54" i="18"/>
  <c r="DW54" i="18" s="1"/>
  <c r="DQ54" i="18"/>
  <c r="DR54" i="18"/>
  <c r="DS54" i="18"/>
  <c r="DT54" i="18"/>
  <c r="DU54" i="18"/>
  <c r="DY54" i="18" s="1"/>
  <c r="DV54" i="18"/>
  <c r="DN55" i="18"/>
  <c r="DO55" i="18"/>
  <c r="DP55" i="18"/>
  <c r="DW55" i="18" s="1"/>
  <c r="DQ55" i="18"/>
  <c r="DR55" i="18"/>
  <c r="DS55" i="18"/>
  <c r="DT55" i="18"/>
  <c r="DU55" i="18"/>
  <c r="DY55" i="18" s="1"/>
  <c r="DV55" i="18"/>
  <c r="DN56" i="18"/>
  <c r="DO56" i="18"/>
  <c r="DP56" i="18"/>
  <c r="DW56" i="18" s="1"/>
  <c r="DQ56" i="18"/>
  <c r="DR56" i="18"/>
  <c r="DS56" i="18"/>
  <c r="DT56" i="18"/>
  <c r="DU56" i="18"/>
  <c r="DY56" i="18" s="1"/>
  <c r="DV56" i="18"/>
  <c r="DN57" i="18"/>
  <c r="DO57" i="18"/>
  <c r="DP57" i="18"/>
  <c r="DW57" i="18" s="1"/>
  <c r="DQ57" i="18"/>
  <c r="DR57" i="18"/>
  <c r="DS57" i="18"/>
  <c r="DT57" i="18"/>
  <c r="DU57" i="18"/>
  <c r="DY57" i="18" s="1"/>
  <c r="DV57" i="18"/>
  <c r="DN58" i="18"/>
  <c r="DO58" i="18"/>
  <c r="DP58" i="18"/>
  <c r="DW58" i="18" s="1"/>
  <c r="DQ58" i="18"/>
  <c r="DR58" i="18"/>
  <c r="DS58" i="18"/>
  <c r="DT58" i="18"/>
  <c r="DU58" i="18"/>
  <c r="DY58" i="18" s="1"/>
  <c r="DV58" i="18"/>
  <c r="DN59" i="18"/>
  <c r="DO59" i="18"/>
  <c r="DP59" i="18"/>
  <c r="DW59" i="18" s="1"/>
  <c r="DQ59" i="18"/>
  <c r="DR59" i="18"/>
  <c r="DS59" i="18"/>
  <c r="DT59" i="18"/>
  <c r="DU59" i="18"/>
  <c r="DY59" i="18" s="1"/>
  <c r="DV59" i="18"/>
  <c r="DN60" i="18"/>
  <c r="DO60" i="18"/>
  <c r="DP60" i="18"/>
  <c r="DW60" i="18" s="1"/>
  <c r="DQ60" i="18"/>
  <c r="DR60" i="18"/>
  <c r="DS60" i="18"/>
  <c r="DT60" i="18"/>
  <c r="DU60" i="18"/>
  <c r="DY60" i="18" s="1"/>
  <c r="DV60" i="18"/>
  <c r="DN61" i="18"/>
  <c r="DO61" i="18"/>
  <c r="DP61" i="18"/>
  <c r="DW61" i="18" s="1"/>
  <c r="DQ61" i="18"/>
  <c r="DR61" i="18"/>
  <c r="DS61" i="18"/>
  <c r="DT61" i="18"/>
  <c r="DU61" i="18"/>
  <c r="DY61" i="18" s="1"/>
  <c r="DV61" i="18"/>
  <c r="DN62" i="18"/>
  <c r="DO62" i="18"/>
  <c r="DP62" i="18"/>
  <c r="DW62" i="18" s="1"/>
  <c r="DQ62" i="18"/>
  <c r="DR62" i="18"/>
  <c r="DS62" i="18"/>
  <c r="DT62" i="18"/>
  <c r="DU62" i="18"/>
  <c r="DY62" i="18" s="1"/>
  <c r="DV62" i="18"/>
  <c r="DN63" i="18"/>
  <c r="DO63" i="18"/>
  <c r="DP63" i="18"/>
  <c r="DW63" i="18" s="1"/>
  <c r="DQ63" i="18"/>
  <c r="DR63" i="18"/>
  <c r="DS63" i="18"/>
  <c r="DT63" i="18"/>
  <c r="DU63" i="18"/>
  <c r="DY63" i="18" s="1"/>
  <c r="DV63" i="18"/>
  <c r="DN64" i="18"/>
  <c r="DO64" i="18"/>
  <c r="DP64" i="18"/>
  <c r="DW64" i="18" s="1"/>
  <c r="DQ64" i="18"/>
  <c r="DR64" i="18"/>
  <c r="DS64" i="18"/>
  <c r="DT64" i="18"/>
  <c r="DU64" i="18"/>
  <c r="DY64" i="18" s="1"/>
  <c r="DV64" i="18"/>
  <c r="DN65" i="18"/>
  <c r="DO65" i="18"/>
  <c r="DP65" i="18"/>
  <c r="DW65" i="18" s="1"/>
  <c r="DQ65" i="18"/>
  <c r="DR65" i="18"/>
  <c r="DS65" i="18"/>
  <c r="DT65" i="18"/>
  <c r="DU65" i="18"/>
  <c r="DY65" i="18" s="1"/>
  <c r="DV65" i="18"/>
  <c r="DN66" i="18"/>
  <c r="DO66" i="18"/>
  <c r="DP66" i="18"/>
  <c r="DW66" i="18" s="1"/>
  <c r="DQ66" i="18"/>
  <c r="DR66" i="18"/>
  <c r="DS66" i="18"/>
  <c r="DT66" i="18"/>
  <c r="DU66" i="18"/>
  <c r="DY66" i="18" s="1"/>
  <c r="DV66" i="18"/>
  <c r="DN67" i="18"/>
  <c r="DO67" i="18"/>
  <c r="DP67" i="18"/>
  <c r="DW67" i="18" s="1"/>
  <c r="DQ67" i="18"/>
  <c r="DR67" i="18"/>
  <c r="DS67" i="18"/>
  <c r="DT67" i="18"/>
  <c r="DU67" i="18"/>
  <c r="DY67" i="18" s="1"/>
  <c r="DV67" i="18"/>
  <c r="DN68" i="18"/>
  <c r="DO68" i="18"/>
  <c r="DP68" i="18"/>
  <c r="DW68" i="18" s="1"/>
  <c r="DQ68" i="18"/>
  <c r="DR68" i="18"/>
  <c r="DS68" i="18"/>
  <c r="DT68" i="18"/>
  <c r="DU68" i="18"/>
  <c r="DY68" i="18" s="1"/>
  <c r="DV68" i="18"/>
  <c r="DN69" i="18"/>
  <c r="DO69" i="18"/>
  <c r="DP69" i="18"/>
  <c r="DW69" i="18" s="1"/>
  <c r="DQ69" i="18"/>
  <c r="DR69" i="18"/>
  <c r="DS69" i="18"/>
  <c r="DT69" i="18"/>
  <c r="DU69" i="18"/>
  <c r="DY69" i="18" s="1"/>
  <c r="DV69" i="18"/>
  <c r="DN70" i="18"/>
  <c r="DO70" i="18"/>
  <c r="DP70" i="18"/>
  <c r="DW70" i="18" s="1"/>
  <c r="DQ70" i="18"/>
  <c r="DR70" i="18"/>
  <c r="DS70" i="18"/>
  <c r="DT70" i="18"/>
  <c r="DU70" i="18"/>
  <c r="DY70" i="18" s="1"/>
  <c r="DV70" i="18"/>
  <c r="DN71" i="18"/>
  <c r="DO71" i="18"/>
  <c r="DP71" i="18"/>
  <c r="DW71" i="18" s="1"/>
  <c r="DQ71" i="18"/>
  <c r="DR71" i="18"/>
  <c r="DS71" i="18"/>
  <c r="DT71" i="18"/>
  <c r="DU71" i="18"/>
  <c r="DY71" i="18" s="1"/>
  <c r="DV71" i="18"/>
  <c r="DN72" i="18"/>
  <c r="DO72" i="18"/>
  <c r="DP72" i="18"/>
  <c r="DW72" i="18" s="1"/>
  <c r="DQ72" i="18"/>
  <c r="DR72" i="18"/>
  <c r="DS72" i="18"/>
  <c r="DT72" i="18"/>
  <c r="DU72" i="18"/>
  <c r="DY72" i="18" s="1"/>
  <c r="DV72" i="18"/>
  <c r="DN73" i="18"/>
  <c r="DO73" i="18"/>
  <c r="DP73" i="18"/>
  <c r="DW73" i="18" s="1"/>
  <c r="DQ73" i="18"/>
  <c r="DR73" i="18"/>
  <c r="DS73" i="18"/>
  <c r="DT73" i="18"/>
  <c r="DU73" i="18"/>
  <c r="DY73" i="18" s="1"/>
  <c r="DV73" i="18"/>
  <c r="DN74" i="18"/>
  <c r="DO74" i="18"/>
  <c r="DP74" i="18"/>
  <c r="DW74" i="18" s="1"/>
  <c r="DQ74" i="18"/>
  <c r="DR74" i="18"/>
  <c r="DS74" i="18"/>
  <c r="DT74" i="18"/>
  <c r="DU74" i="18"/>
  <c r="DY74" i="18" s="1"/>
  <c r="DV74" i="18"/>
  <c r="DN5" i="17"/>
  <c r="DO5" i="17"/>
  <c r="DP5" i="17"/>
  <c r="DW5" i="17" s="1"/>
  <c r="DQ5" i="17"/>
  <c r="DR5" i="17"/>
  <c r="DS5" i="17"/>
  <c r="DT5" i="17"/>
  <c r="DU5" i="17"/>
  <c r="DV5" i="17"/>
  <c r="DN6" i="17"/>
  <c r="DO6" i="17"/>
  <c r="DP6" i="17"/>
  <c r="DW6" i="17" s="1"/>
  <c r="DQ6" i="17"/>
  <c r="DR6" i="17"/>
  <c r="DS6" i="17"/>
  <c r="DT6" i="17"/>
  <c r="DU6" i="17"/>
  <c r="DV6" i="17"/>
  <c r="DN7" i="17"/>
  <c r="DO7" i="17"/>
  <c r="DP7" i="17"/>
  <c r="DW7" i="17" s="1"/>
  <c r="DQ7" i="17"/>
  <c r="DR7" i="17"/>
  <c r="DS7" i="17"/>
  <c r="DT7" i="17"/>
  <c r="DU7" i="17"/>
  <c r="DV7" i="17"/>
  <c r="DN8" i="17"/>
  <c r="DO8" i="17"/>
  <c r="DP8" i="17"/>
  <c r="DW8" i="17" s="1"/>
  <c r="DQ8" i="17"/>
  <c r="DR8" i="17"/>
  <c r="DS8" i="17"/>
  <c r="DT8" i="17"/>
  <c r="DU8" i="17"/>
  <c r="DV8" i="17"/>
  <c r="DN9" i="17"/>
  <c r="DO9" i="17"/>
  <c r="DP9" i="17"/>
  <c r="DW9" i="17" s="1"/>
  <c r="DQ9" i="17"/>
  <c r="DR9" i="17"/>
  <c r="DS9" i="17"/>
  <c r="DT9" i="17"/>
  <c r="DU9" i="17"/>
  <c r="DV9" i="17"/>
  <c r="DN10" i="17"/>
  <c r="DO10" i="17"/>
  <c r="DP10" i="17"/>
  <c r="DW10" i="17" s="1"/>
  <c r="DQ10" i="17"/>
  <c r="DR10" i="17"/>
  <c r="DS10" i="17"/>
  <c r="DT10" i="17"/>
  <c r="DU10" i="17"/>
  <c r="DV10" i="17"/>
  <c r="DN11" i="17"/>
  <c r="DO11" i="17"/>
  <c r="DP11" i="17"/>
  <c r="DW11" i="17" s="1"/>
  <c r="DQ11" i="17"/>
  <c r="DR11" i="17"/>
  <c r="DS11" i="17"/>
  <c r="DT11" i="17"/>
  <c r="DU11" i="17"/>
  <c r="DV11" i="17"/>
  <c r="DN12" i="17"/>
  <c r="DO12" i="17"/>
  <c r="DP12" i="17"/>
  <c r="DW12" i="17" s="1"/>
  <c r="DQ12" i="17"/>
  <c r="DR12" i="17"/>
  <c r="DS12" i="17"/>
  <c r="DT12" i="17"/>
  <c r="DU12" i="17"/>
  <c r="DV12" i="17"/>
  <c r="DN13" i="17"/>
  <c r="DO13" i="17"/>
  <c r="DP13" i="17"/>
  <c r="DW13" i="17" s="1"/>
  <c r="DQ13" i="17"/>
  <c r="DR13" i="17"/>
  <c r="DS13" i="17"/>
  <c r="DT13" i="17"/>
  <c r="DU13" i="17"/>
  <c r="DV13" i="17"/>
  <c r="DN14" i="17"/>
  <c r="DO14" i="17"/>
  <c r="DP14" i="17"/>
  <c r="DW14" i="17" s="1"/>
  <c r="DQ14" i="17"/>
  <c r="DR14" i="17"/>
  <c r="DS14" i="17"/>
  <c r="DT14" i="17"/>
  <c r="DU14" i="17"/>
  <c r="DV14" i="17"/>
  <c r="DN15" i="17"/>
  <c r="DO15" i="17"/>
  <c r="DP15" i="17"/>
  <c r="DW15" i="17" s="1"/>
  <c r="DQ15" i="17"/>
  <c r="DR15" i="17"/>
  <c r="DS15" i="17"/>
  <c r="DT15" i="17"/>
  <c r="DU15" i="17"/>
  <c r="DV15" i="17"/>
  <c r="DN16" i="17"/>
  <c r="DO16" i="17"/>
  <c r="DP16" i="17"/>
  <c r="DW16" i="17" s="1"/>
  <c r="DQ16" i="17"/>
  <c r="DR16" i="17"/>
  <c r="DS16" i="17"/>
  <c r="DT16" i="17"/>
  <c r="DU16" i="17"/>
  <c r="DV16" i="17"/>
  <c r="DN17" i="17"/>
  <c r="DO17" i="17"/>
  <c r="DP17" i="17"/>
  <c r="DW17" i="17" s="1"/>
  <c r="DQ17" i="17"/>
  <c r="DR17" i="17"/>
  <c r="DS17" i="17"/>
  <c r="DT17" i="17"/>
  <c r="DU17" i="17"/>
  <c r="DV17" i="17"/>
  <c r="DN18" i="17"/>
  <c r="DO18" i="17"/>
  <c r="DP18" i="17"/>
  <c r="DW18" i="17" s="1"/>
  <c r="DQ18" i="17"/>
  <c r="DR18" i="17"/>
  <c r="DS18" i="17"/>
  <c r="DT18" i="17"/>
  <c r="DU18" i="17"/>
  <c r="DV18" i="17"/>
  <c r="DN19" i="17"/>
  <c r="DO19" i="17"/>
  <c r="DP19" i="17"/>
  <c r="DW19" i="17" s="1"/>
  <c r="DQ19" i="17"/>
  <c r="DR19" i="17"/>
  <c r="DS19" i="17"/>
  <c r="DT19" i="17"/>
  <c r="DU19" i="17"/>
  <c r="DV19" i="17"/>
  <c r="DN20" i="17"/>
  <c r="DO20" i="17"/>
  <c r="DP20" i="17"/>
  <c r="DW20" i="17" s="1"/>
  <c r="DQ20" i="17"/>
  <c r="DR20" i="17"/>
  <c r="DS20" i="17"/>
  <c r="DT20" i="17"/>
  <c r="DU20" i="17"/>
  <c r="DV20" i="17"/>
  <c r="DN21" i="17"/>
  <c r="DO21" i="17"/>
  <c r="DP21" i="17"/>
  <c r="DW21" i="17" s="1"/>
  <c r="DQ21" i="17"/>
  <c r="DR21" i="17"/>
  <c r="DS21" i="17"/>
  <c r="DT21" i="17"/>
  <c r="DU21" i="17"/>
  <c r="DV21" i="17"/>
  <c r="DN22" i="17"/>
  <c r="DO22" i="17"/>
  <c r="DP22" i="17"/>
  <c r="DW22" i="17" s="1"/>
  <c r="DQ22" i="17"/>
  <c r="DR22" i="17"/>
  <c r="DS22" i="17"/>
  <c r="DT22" i="17"/>
  <c r="DU22" i="17"/>
  <c r="DV22" i="17"/>
  <c r="DN23" i="17"/>
  <c r="DO23" i="17"/>
  <c r="DP23" i="17"/>
  <c r="DW23" i="17" s="1"/>
  <c r="DQ23" i="17"/>
  <c r="DR23" i="17"/>
  <c r="DS23" i="17"/>
  <c r="DT23" i="17"/>
  <c r="DU23" i="17"/>
  <c r="DV23" i="17"/>
  <c r="DN24" i="17"/>
  <c r="DO24" i="17"/>
  <c r="DP24" i="17"/>
  <c r="DW24" i="17" s="1"/>
  <c r="DQ24" i="17"/>
  <c r="DR24" i="17"/>
  <c r="DS24" i="17"/>
  <c r="DT24" i="17"/>
  <c r="DU24" i="17"/>
  <c r="DV24" i="17"/>
  <c r="DN25" i="17"/>
  <c r="DO25" i="17"/>
  <c r="DP25" i="17"/>
  <c r="DW25" i="17" s="1"/>
  <c r="DQ25" i="17"/>
  <c r="DR25" i="17"/>
  <c r="DS25" i="17"/>
  <c r="DT25" i="17"/>
  <c r="DU25" i="17"/>
  <c r="DV25" i="17"/>
  <c r="DN26" i="17"/>
  <c r="DO26" i="17"/>
  <c r="DP26" i="17"/>
  <c r="DW26" i="17" s="1"/>
  <c r="DQ26" i="17"/>
  <c r="DR26" i="17"/>
  <c r="DS26" i="17"/>
  <c r="DT26" i="17"/>
  <c r="DU26" i="17"/>
  <c r="DV26" i="17"/>
  <c r="DN27" i="17"/>
  <c r="DO27" i="17"/>
  <c r="DP27" i="17"/>
  <c r="DW27" i="17" s="1"/>
  <c r="DQ27" i="17"/>
  <c r="DR27" i="17"/>
  <c r="DS27" i="17"/>
  <c r="DT27" i="17"/>
  <c r="DU27" i="17"/>
  <c r="DV27" i="17"/>
  <c r="DN28" i="17"/>
  <c r="DO28" i="17"/>
  <c r="DP28" i="17"/>
  <c r="DW28" i="17" s="1"/>
  <c r="DQ28" i="17"/>
  <c r="DR28" i="17"/>
  <c r="DS28" i="17"/>
  <c r="DT28" i="17"/>
  <c r="DU28" i="17"/>
  <c r="DV28" i="17"/>
  <c r="DN29" i="17"/>
  <c r="DO29" i="17"/>
  <c r="DP29" i="17"/>
  <c r="DW29" i="17" s="1"/>
  <c r="DQ29" i="17"/>
  <c r="DR29" i="17"/>
  <c r="DS29" i="17"/>
  <c r="DT29" i="17"/>
  <c r="DU29" i="17"/>
  <c r="DV29" i="17"/>
  <c r="DN30" i="17"/>
  <c r="DO30" i="17"/>
  <c r="DP30" i="17"/>
  <c r="DW30" i="17" s="1"/>
  <c r="DQ30" i="17"/>
  <c r="DR30" i="17"/>
  <c r="DS30" i="17"/>
  <c r="DT30" i="17"/>
  <c r="DU30" i="17"/>
  <c r="DV30" i="17"/>
  <c r="DN31" i="17"/>
  <c r="DO31" i="17"/>
  <c r="DP31" i="17"/>
  <c r="DW31" i="17" s="1"/>
  <c r="DQ31" i="17"/>
  <c r="DR31" i="17"/>
  <c r="DS31" i="17"/>
  <c r="DT31" i="17"/>
  <c r="DU31" i="17"/>
  <c r="DV31" i="17"/>
  <c r="DN32" i="17"/>
  <c r="DO32" i="17"/>
  <c r="DP32" i="17"/>
  <c r="DW32" i="17" s="1"/>
  <c r="DQ32" i="17"/>
  <c r="DR32" i="17"/>
  <c r="DS32" i="17"/>
  <c r="DT32" i="17"/>
  <c r="DU32" i="17"/>
  <c r="DV32" i="17"/>
  <c r="DN33" i="17"/>
  <c r="DO33" i="17"/>
  <c r="DP33" i="17"/>
  <c r="DW33" i="17" s="1"/>
  <c r="DQ33" i="17"/>
  <c r="DR33" i="17"/>
  <c r="DS33" i="17"/>
  <c r="DT33" i="17"/>
  <c r="DU33" i="17"/>
  <c r="DV33" i="17"/>
  <c r="DN34" i="17"/>
  <c r="DO34" i="17"/>
  <c r="DP34" i="17"/>
  <c r="DW34" i="17" s="1"/>
  <c r="DQ34" i="17"/>
  <c r="DR34" i="17"/>
  <c r="DS34" i="17"/>
  <c r="DT34" i="17"/>
  <c r="DU34" i="17"/>
  <c r="DV34" i="17"/>
  <c r="DN35" i="17"/>
  <c r="DO35" i="17"/>
  <c r="DP35" i="17"/>
  <c r="DW35" i="17" s="1"/>
  <c r="DQ35" i="17"/>
  <c r="DR35" i="17"/>
  <c r="DS35" i="17"/>
  <c r="DT35" i="17"/>
  <c r="DU35" i="17"/>
  <c r="DV35" i="17"/>
  <c r="DN36" i="17"/>
  <c r="DO36" i="17"/>
  <c r="DP36" i="17"/>
  <c r="DW36" i="17" s="1"/>
  <c r="DQ36" i="17"/>
  <c r="DR36" i="17"/>
  <c r="DS36" i="17"/>
  <c r="DT36" i="17"/>
  <c r="DU36" i="17"/>
  <c r="DV36" i="17"/>
  <c r="DN37" i="17"/>
  <c r="DO37" i="17"/>
  <c r="DP37" i="17"/>
  <c r="DW37" i="17" s="1"/>
  <c r="DQ37" i="17"/>
  <c r="DR37" i="17"/>
  <c r="DS37" i="17"/>
  <c r="DT37" i="17"/>
  <c r="DU37" i="17"/>
  <c r="DV37" i="17"/>
  <c r="DN38" i="17"/>
  <c r="DO38" i="17"/>
  <c r="DP38" i="17"/>
  <c r="DW38" i="17" s="1"/>
  <c r="DQ38" i="17"/>
  <c r="DR38" i="17"/>
  <c r="DS38" i="17"/>
  <c r="DT38" i="17"/>
  <c r="DU38" i="17"/>
  <c r="DV38" i="17"/>
  <c r="DN39" i="17"/>
  <c r="DO39" i="17"/>
  <c r="DP39" i="17"/>
  <c r="DW39" i="17" s="1"/>
  <c r="DQ39" i="17"/>
  <c r="DR39" i="17"/>
  <c r="DS39" i="17"/>
  <c r="DT39" i="17"/>
  <c r="DU39" i="17"/>
  <c r="DV39" i="17"/>
  <c r="DN40" i="17"/>
  <c r="DO40" i="17"/>
  <c r="DP40" i="17"/>
  <c r="DW40" i="17" s="1"/>
  <c r="DQ40" i="17"/>
  <c r="DR40" i="17"/>
  <c r="DS40" i="17"/>
  <c r="DT40" i="17"/>
  <c r="DU40" i="17"/>
  <c r="DV40" i="17"/>
  <c r="DN41" i="17"/>
  <c r="DO41" i="17"/>
  <c r="DP41" i="17"/>
  <c r="DW41" i="17" s="1"/>
  <c r="DQ41" i="17"/>
  <c r="DR41" i="17"/>
  <c r="DS41" i="17"/>
  <c r="DT41" i="17"/>
  <c r="DU41" i="17"/>
  <c r="DV41" i="17"/>
  <c r="DN42" i="17"/>
  <c r="DO42" i="17"/>
  <c r="DP42" i="17"/>
  <c r="DW42" i="17" s="1"/>
  <c r="DQ42" i="17"/>
  <c r="DR42" i="17"/>
  <c r="DS42" i="17"/>
  <c r="DT42" i="17"/>
  <c r="DU42" i="17"/>
  <c r="DV42" i="17"/>
  <c r="DN43" i="17"/>
  <c r="DO43" i="17"/>
  <c r="DP43" i="17"/>
  <c r="DW43" i="17" s="1"/>
  <c r="DQ43" i="17"/>
  <c r="DR43" i="17"/>
  <c r="DS43" i="17"/>
  <c r="DT43" i="17"/>
  <c r="DU43" i="17"/>
  <c r="DV43" i="17"/>
  <c r="DN44" i="17"/>
  <c r="DO44" i="17"/>
  <c r="DP44" i="17"/>
  <c r="DW44" i="17" s="1"/>
  <c r="DQ44" i="17"/>
  <c r="DR44" i="17"/>
  <c r="DS44" i="17"/>
  <c r="DT44" i="17"/>
  <c r="DU44" i="17"/>
  <c r="DV44" i="17"/>
  <c r="DN45" i="17"/>
  <c r="DO45" i="17"/>
  <c r="DP45" i="17"/>
  <c r="DW45" i="17" s="1"/>
  <c r="DQ45" i="17"/>
  <c r="DR45" i="17"/>
  <c r="DS45" i="17"/>
  <c r="DT45" i="17"/>
  <c r="DU45" i="17"/>
  <c r="DV45" i="17"/>
  <c r="DN46" i="17"/>
  <c r="DO46" i="17"/>
  <c r="DP46" i="17"/>
  <c r="DW46" i="17" s="1"/>
  <c r="DQ46" i="17"/>
  <c r="DR46" i="17"/>
  <c r="DS46" i="17"/>
  <c r="DT46" i="17"/>
  <c r="DU46" i="17"/>
  <c r="DV46" i="17"/>
  <c r="DN47" i="17"/>
  <c r="DO47" i="17"/>
  <c r="DP47" i="17"/>
  <c r="DW47" i="17" s="1"/>
  <c r="DQ47" i="17"/>
  <c r="DR47" i="17"/>
  <c r="DS47" i="17"/>
  <c r="DT47" i="17"/>
  <c r="DU47" i="17"/>
  <c r="DV47" i="17"/>
  <c r="DN48" i="17"/>
  <c r="DO48" i="17"/>
  <c r="DP48" i="17"/>
  <c r="DW48" i="17" s="1"/>
  <c r="DQ48" i="17"/>
  <c r="DR48" i="17"/>
  <c r="DS48" i="17"/>
  <c r="DT48" i="17"/>
  <c r="DU48" i="17"/>
  <c r="DV48" i="17"/>
  <c r="DN49" i="17"/>
  <c r="DO49" i="17"/>
  <c r="DP49" i="17"/>
  <c r="DW49" i="17" s="1"/>
  <c r="DQ49" i="17"/>
  <c r="DR49" i="17"/>
  <c r="DS49" i="17"/>
  <c r="DT49" i="17"/>
  <c r="DU49" i="17"/>
  <c r="DV49" i="17"/>
  <c r="DN50" i="17"/>
  <c r="DO50" i="17"/>
  <c r="DP50" i="17"/>
  <c r="DW50" i="17" s="1"/>
  <c r="DQ50" i="17"/>
  <c r="DR50" i="17"/>
  <c r="DS50" i="17"/>
  <c r="DT50" i="17"/>
  <c r="DU50" i="17"/>
  <c r="DV50" i="17"/>
  <c r="DN51" i="17"/>
  <c r="DO51" i="17"/>
  <c r="DP51" i="17"/>
  <c r="DW51" i="17" s="1"/>
  <c r="DQ51" i="17"/>
  <c r="DR51" i="17"/>
  <c r="DS51" i="17"/>
  <c r="DT51" i="17"/>
  <c r="DU51" i="17"/>
  <c r="DV51" i="17"/>
  <c r="DN5" i="16"/>
  <c r="DO5" i="16"/>
  <c r="DP5" i="16"/>
  <c r="DW5" i="16" s="1"/>
  <c r="DQ5" i="16"/>
  <c r="DR5" i="16"/>
  <c r="DS5" i="16"/>
  <c r="DT5" i="16"/>
  <c r="DU5" i="16"/>
  <c r="DV5" i="16"/>
  <c r="DN6" i="16"/>
  <c r="DO6" i="16"/>
  <c r="DP6" i="16"/>
  <c r="DW6" i="16" s="1"/>
  <c r="DQ6" i="16"/>
  <c r="DR6" i="16"/>
  <c r="DS6" i="16"/>
  <c r="DT6" i="16"/>
  <c r="DU6" i="16"/>
  <c r="DV6" i="16"/>
  <c r="DN7" i="16"/>
  <c r="DO7" i="16"/>
  <c r="DP7" i="16"/>
  <c r="DW7" i="16" s="1"/>
  <c r="DQ7" i="16"/>
  <c r="DR7" i="16"/>
  <c r="DS7" i="16"/>
  <c r="DT7" i="16"/>
  <c r="DU7" i="16"/>
  <c r="DV7" i="16"/>
  <c r="DN8" i="16"/>
  <c r="DO8" i="16"/>
  <c r="DP8" i="16"/>
  <c r="DW8" i="16" s="1"/>
  <c r="DQ8" i="16"/>
  <c r="DR8" i="16"/>
  <c r="DS8" i="16"/>
  <c r="DT8" i="16"/>
  <c r="DU8" i="16"/>
  <c r="DV8" i="16"/>
  <c r="DN9" i="16"/>
  <c r="DO9" i="16"/>
  <c r="DP9" i="16"/>
  <c r="DW9" i="16" s="1"/>
  <c r="DQ9" i="16"/>
  <c r="DR9" i="16"/>
  <c r="DS9" i="16"/>
  <c r="DT9" i="16"/>
  <c r="DU9" i="16"/>
  <c r="DV9" i="16"/>
  <c r="DN10" i="16"/>
  <c r="DO10" i="16"/>
  <c r="DP10" i="16"/>
  <c r="DW10" i="16" s="1"/>
  <c r="DQ10" i="16"/>
  <c r="DR10" i="16"/>
  <c r="DS10" i="16"/>
  <c r="DT10" i="16"/>
  <c r="DU10" i="16"/>
  <c r="DV10" i="16"/>
  <c r="DN11" i="16"/>
  <c r="DO11" i="16"/>
  <c r="DP11" i="16"/>
  <c r="DW11" i="16" s="1"/>
  <c r="DQ11" i="16"/>
  <c r="DR11" i="16"/>
  <c r="DS11" i="16"/>
  <c r="DT11" i="16"/>
  <c r="DU11" i="16"/>
  <c r="DV11" i="16"/>
  <c r="DN12" i="16"/>
  <c r="DO12" i="16"/>
  <c r="DP12" i="16"/>
  <c r="DW12" i="16" s="1"/>
  <c r="DQ12" i="16"/>
  <c r="DR12" i="16"/>
  <c r="DS12" i="16"/>
  <c r="DT12" i="16"/>
  <c r="DU12" i="16"/>
  <c r="DV12" i="16"/>
  <c r="DN13" i="16"/>
  <c r="DO13" i="16"/>
  <c r="DP13" i="16"/>
  <c r="DW13" i="16" s="1"/>
  <c r="DQ13" i="16"/>
  <c r="DR13" i="16"/>
  <c r="DS13" i="16"/>
  <c r="DT13" i="16"/>
  <c r="DU13" i="16"/>
  <c r="DV13" i="16"/>
  <c r="DN14" i="16"/>
  <c r="DO14" i="16"/>
  <c r="DP14" i="16"/>
  <c r="DW14" i="16" s="1"/>
  <c r="DQ14" i="16"/>
  <c r="DR14" i="16"/>
  <c r="DS14" i="16"/>
  <c r="DT14" i="16"/>
  <c r="DU14" i="16"/>
  <c r="DV14" i="16"/>
  <c r="DN15" i="16"/>
  <c r="DO15" i="16"/>
  <c r="DP15" i="16"/>
  <c r="DW15" i="16" s="1"/>
  <c r="DQ15" i="16"/>
  <c r="DR15" i="16"/>
  <c r="DS15" i="16"/>
  <c r="DT15" i="16"/>
  <c r="DU15" i="16"/>
  <c r="DV15" i="16"/>
  <c r="DN16" i="16"/>
  <c r="DO16" i="16"/>
  <c r="DP16" i="16"/>
  <c r="DW16" i="16" s="1"/>
  <c r="DQ16" i="16"/>
  <c r="DR16" i="16"/>
  <c r="DS16" i="16"/>
  <c r="DT16" i="16"/>
  <c r="DU16" i="16"/>
  <c r="DV16" i="16"/>
  <c r="DN17" i="16"/>
  <c r="DO17" i="16"/>
  <c r="DP17" i="16"/>
  <c r="DW17" i="16" s="1"/>
  <c r="DQ17" i="16"/>
  <c r="DR17" i="16"/>
  <c r="DS17" i="16"/>
  <c r="DT17" i="16"/>
  <c r="DU17" i="16"/>
  <c r="DV17" i="16"/>
  <c r="DN18" i="16"/>
  <c r="DO18" i="16"/>
  <c r="DP18" i="16"/>
  <c r="DW18" i="16" s="1"/>
  <c r="DQ18" i="16"/>
  <c r="DR18" i="16"/>
  <c r="DS18" i="16"/>
  <c r="DT18" i="16"/>
  <c r="DU18" i="16"/>
  <c r="DV18" i="16"/>
  <c r="DN19" i="16"/>
  <c r="DO19" i="16"/>
  <c r="DP19" i="16"/>
  <c r="DW19" i="16" s="1"/>
  <c r="DQ19" i="16"/>
  <c r="DR19" i="16"/>
  <c r="DS19" i="16"/>
  <c r="DT19" i="16"/>
  <c r="DU19" i="16"/>
  <c r="DV19" i="16"/>
  <c r="DN20" i="16"/>
  <c r="DO20" i="16"/>
  <c r="DP20" i="16"/>
  <c r="DW20" i="16" s="1"/>
  <c r="DQ20" i="16"/>
  <c r="DR20" i="16"/>
  <c r="DS20" i="16"/>
  <c r="DT20" i="16"/>
  <c r="DU20" i="16"/>
  <c r="DV20" i="16"/>
  <c r="DN21" i="16"/>
  <c r="DO21" i="16"/>
  <c r="DP21" i="16"/>
  <c r="DW21" i="16" s="1"/>
  <c r="DQ21" i="16"/>
  <c r="DR21" i="16"/>
  <c r="DS21" i="16"/>
  <c r="DT21" i="16"/>
  <c r="DU21" i="16"/>
  <c r="DV21" i="16"/>
  <c r="DN22" i="16"/>
  <c r="DO22" i="16"/>
  <c r="DP22" i="16"/>
  <c r="DW22" i="16" s="1"/>
  <c r="DQ22" i="16"/>
  <c r="DR22" i="16"/>
  <c r="DS22" i="16"/>
  <c r="DT22" i="16"/>
  <c r="DU22" i="16"/>
  <c r="DV22" i="16"/>
  <c r="DN23" i="16"/>
  <c r="DO23" i="16"/>
  <c r="DP23" i="16"/>
  <c r="DW23" i="16" s="1"/>
  <c r="DQ23" i="16"/>
  <c r="DR23" i="16"/>
  <c r="DS23" i="16"/>
  <c r="DT23" i="16"/>
  <c r="DU23" i="16"/>
  <c r="DV23" i="16"/>
  <c r="DN24" i="16"/>
  <c r="DO24" i="16"/>
  <c r="DP24" i="16"/>
  <c r="DW24" i="16" s="1"/>
  <c r="DQ24" i="16"/>
  <c r="DR24" i="16"/>
  <c r="DS24" i="16"/>
  <c r="DT24" i="16"/>
  <c r="DU24" i="16"/>
  <c r="DV24" i="16"/>
  <c r="DN25" i="16"/>
  <c r="DO25" i="16"/>
  <c r="DP25" i="16"/>
  <c r="DW25" i="16" s="1"/>
  <c r="DQ25" i="16"/>
  <c r="DR25" i="16"/>
  <c r="DS25" i="16"/>
  <c r="DT25" i="16"/>
  <c r="DU25" i="16"/>
  <c r="DV25" i="16"/>
  <c r="DN26" i="16"/>
  <c r="DO26" i="16"/>
  <c r="DP26" i="16"/>
  <c r="DW26" i="16" s="1"/>
  <c r="DQ26" i="16"/>
  <c r="DR26" i="16"/>
  <c r="DS26" i="16"/>
  <c r="DT26" i="16"/>
  <c r="DU26" i="16"/>
  <c r="DV26" i="16"/>
  <c r="DN27" i="16"/>
  <c r="DO27" i="16"/>
  <c r="DP27" i="16"/>
  <c r="DW27" i="16" s="1"/>
  <c r="DQ27" i="16"/>
  <c r="DR27" i="16"/>
  <c r="DS27" i="16"/>
  <c r="DT27" i="16"/>
  <c r="DU27" i="16"/>
  <c r="DV27" i="16"/>
  <c r="DN28" i="16"/>
  <c r="DO28" i="16"/>
  <c r="DP28" i="16"/>
  <c r="DW28" i="16" s="1"/>
  <c r="DQ28" i="16"/>
  <c r="DR28" i="16"/>
  <c r="DS28" i="16"/>
  <c r="DT28" i="16"/>
  <c r="DU28" i="16"/>
  <c r="DV28" i="16"/>
  <c r="DN29" i="16"/>
  <c r="DO29" i="16"/>
  <c r="DP29" i="16"/>
  <c r="DW29" i="16" s="1"/>
  <c r="DQ29" i="16"/>
  <c r="DR29" i="16"/>
  <c r="DS29" i="16"/>
  <c r="DT29" i="16"/>
  <c r="DU29" i="16"/>
  <c r="DV29" i="16"/>
  <c r="DN30" i="16"/>
  <c r="DO30" i="16"/>
  <c r="DP30" i="16"/>
  <c r="DW30" i="16" s="1"/>
  <c r="DQ30" i="16"/>
  <c r="DR30" i="16"/>
  <c r="DS30" i="16"/>
  <c r="DT30" i="16"/>
  <c r="DU30" i="16"/>
  <c r="DV30" i="16"/>
  <c r="DN31" i="16"/>
  <c r="DO31" i="16"/>
  <c r="DP31" i="16"/>
  <c r="DW31" i="16" s="1"/>
  <c r="DQ31" i="16"/>
  <c r="DR31" i="16"/>
  <c r="DS31" i="16"/>
  <c r="DT31" i="16"/>
  <c r="DU31" i="16"/>
  <c r="DV31" i="16"/>
  <c r="DN32" i="16"/>
  <c r="DO32" i="16"/>
  <c r="DP32" i="16"/>
  <c r="DW32" i="16" s="1"/>
  <c r="DQ32" i="16"/>
  <c r="DR32" i="16"/>
  <c r="DS32" i="16"/>
  <c r="DT32" i="16"/>
  <c r="DU32" i="16"/>
  <c r="DV32" i="16"/>
  <c r="DN33" i="16"/>
  <c r="DO33" i="16"/>
  <c r="DP33" i="16"/>
  <c r="DW33" i="16" s="1"/>
  <c r="DQ33" i="16"/>
  <c r="DR33" i="16"/>
  <c r="DS33" i="16"/>
  <c r="DT33" i="16"/>
  <c r="DU33" i="16"/>
  <c r="DV33" i="16"/>
  <c r="DN34" i="16"/>
  <c r="DO34" i="16"/>
  <c r="DP34" i="16"/>
  <c r="DW34" i="16" s="1"/>
  <c r="DQ34" i="16"/>
  <c r="DR34" i="16"/>
  <c r="DS34" i="16"/>
  <c r="DT34" i="16"/>
  <c r="DU34" i="16"/>
  <c r="DV34" i="16"/>
  <c r="DN35" i="16"/>
  <c r="DO35" i="16"/>
  <c r="DP35" i="16"/>
  <c r="DW35" i="16" s="1"/>
  <c r="DQ35" i="16"/>
  <c r="DR35" i="16"/>
  <c r="DS35" i="16"/>
  <c r="DT35" i="16"/>
  <c r="DU35" i="16"/>
  <c r="DV35" i="16"/>
  <c r="DN36" i="16"/>
  <c r="DO36" i="16"/>
  <c r="DP36" i="16"/>
  <c r="DW36" i="16" s="1"/>
  <c r="DQ36" i="16"/>
  <c r="DR36" i="16"/>
  <c r="DS36" i="16"/>
  <c r="DT36" i="16"/>
  <c r="DU36" i="16"/>
  <c r="DV36" i="16"/>
  <c r="DN37" i="16"/>
  <c r="DO37" i="16"/>
  <c r="DP37" i="16"/>
  <c r="DW37" i="16" s="1"/>
  <c r="DQ37" i="16"/>
  <c r="DR37" i="16"/>
  <c r="DS37" i="16"/>
  <c r="DT37" i="16"/>
  <c r="DU37" i="16"/>
  <c r="DV37" i="16"/>
  <c r="DN38" i="16"/>
  <c r="DO38" i="16"/>
  <c r="DP38" i="16"/>
  <c r="DW38" i="16" s="1"/>
  <c r="DQ38" i="16"/>
  <c r="DR38" i="16"/>
  <c r="DS38" i="16"/>
  <c r="DT38" i="16"/>
  <c r="DU38" i="16"/>
  <c r="DV38" i="16"/>
  <c r="DN39" i="16"/>
  <c r="DO39" i="16"/>
  <c r="DP39" i="16"/>
  <c r="DW39" i="16" s="1"/>
  <c r="DQ39" i="16"/>
  <c r="DR39" i="16"/>
  <c r="DS39" i="16"/>
  <c r="DT39" i="16"/>
  <c r="DU39" i="16"/>
  <c r="DV39" i="16"/>
  <c r="DN40" i="16"/>
  <c r="DO40" i="16"/>
  <c r="DP40" i="16"/>
  <c r="DW40" i="16" s="1"/>
  <c r="DQ40" i="16"/>
  <c r="DR40" i="16"/>
  <c r="DS40" i="16"/>
  <c r="DT40" i="16"/>
  <c r="DU40" i="16"/>
  <c r="DV40" i="16"/>
  <c r="DN41" i="16"/>
  <c r="DO41" i="16"/>
  <c r="DP41" i="16"/>
  <c r="DW41" i="16" s="1"/>
  <c r="DQ41" i="16"/>
  <c r="DR41" i="16"/>
  <c r="DS41" i="16"/>
  <c r="DT41" i="16"/>
  <c r="DU41" i="16"/>
  <c r="DV41" i="16"/>
  <c r="DN42" i="16"/>
  <c r="DO42" i="16"/>
  <c r="DP42" i="16"/>
  <c r="DW42" i="16" s="1"/>
  <c r="DQ42" i="16"/>
  <c r="DR42" i="16"/>
  <c r="DS42" i="16"/>
  <c r="DT42" i="16"/>
  <c r="DU42" i="16"/>
  <c r="DV42" i="16"/>
  <c r="DN43" i="16"/>
  <c r="DO43" i="16"/>
  <c r="DP43" i="16"/>
  <c r="DW43" i="16" s="1"/>
  <c r="DQ43" i="16"/>
  <c r="DR43" i="16"/>
  <c r="DS43" i="16"/>
  <c r="DT43" i="16"/>
  <c r="DU43" i="16"/>
  <c r="DV43" i="16"/>
  <c r="DV4" i="18"/>
  <c r="DU4" i="18"/>
  <c r="DT4" i="18"/>
  <c r="DS4" i="18"/>
  <c r="DR4" i="18"/>
  <c r="DQ4" i="18"/>
  <c r="DP4" i="18"/>
  <c r="DO4" i="18"/>
  <c r="DN4" i="18"/>
  <c r="DV4" i="17"/>
  <c r="DU4" i="17"/>
  <c r="DT4" i="17"/>
  <c r="DS4" i="17"/>
  <c r="DR4" i="17"/>
  <c r="DQ4" i="17"/>
  <c r="DP4" i="17"/>
  <c r="DO4" i="17"/>
  <c r="DN4" i="17"/>
  <c r="DV4" i="16"/>
  <c r="DU4" i="16"/>
  <c r="DT4" i="16"/>
  <c r="DS4" i="16"/>
  <c r="DR4" i="16"/>
  <c r="DQ4" i="16"/>
  <c r="DP4" i="16"/>
  <c r="DO4" i="16"/>
  <c r="DN4" i="16"/>
  <c r="DN5" i="15"/>
  <c r="DO5" i="15"/>
  <c r="DP5" i="15"/>
  <c r="DW5" i="15" s="1"/>
  <c r="DQ5" i="15"/>
  <c r="DR5" i="15"/>
  <c r="DS5" i="15"/>
  <c r="DT5" i="15"/>
  <c r="DU5" i="15"/>
  <c r="DV5" i="15"/>
  <c r="DN6" i="15"/>
  <c r="DO6" i="15"/>
  <c r="DP6" i="15"/>
  <c r="DW6" i="15" s="1"/>
  <c r="DQ6" i="15"/>
  <c r="DR6" i="15"/>
  <c r="DS6" i="15"/>
  <c r="DT6" i="15"/>
  <c r="DU6" i="15"/>
  <c r="DV6" i="15"/>
  <c r="DN7" i="15"/>
  <c r="DO7" i="15"/>
  <c r="DP7" i="15"/>
  <c r="DW7" i="15" s="1"/>
  <c r="DQ7" i="15"/>
  <c r="DR7" i="15"/>
  <c r="DS7" i="15"/>
  <c r="DT7" i="15"/>
  <c r="DU7" i="15"/>
  <c r="DV7" i="15"/>
  <c r="DN8" i="15"/>
  <c r="DO8" i="15"/>
  <c r="DP8" i="15"/>
  <c r="DW8" i="15" s="1"/>
  <c r="DQ8" i="15"/>
  <c r="DR8" i="15"/>
  <c r="DS8" i="15"/>
  <c r="DT8" i="15"/>
  <c r="DU8" i="15"/>
  <c r="DV8" i="15"/>
  <c r="DN9" i="15"/>
  <c r="DO9" i="15"/>
  <c r="DP9" i="15"/>
  <c r="DW9" i="15" s="1"/>
  <c r="DQ9" i="15"/>
  <c r="DR9" i="15"/>
  <c r="DS9" i="15"/>
  <c r="DT9" i="15"/>
  <c r="DU9" i="15"/>
  <c r="DV9" i="15"/>
  <c r="DN10" i="15"/>
  <c r="DO10" i="15"/>
  <c r="DP10" i="15"/>
  <c r="DW10" i="15" s="1"/>
  <c r="DQ10" i="15"/>
  <c r="DR10" i="15"/>
  <c r="DS10" i="15"/>
  <c r="DT10" i="15"/>
  <c r="DU10" i="15"/>
  <c r="DV10" i="15"/>
  <c r="DN11" i="15"/>
  <c r="DO11" i="15"/>
  <c r="DP11" i="15"/>
  <c r="DW11" i="15" s="1"/>
  <c r="DQ11" i="15"/>
  <c r="DR11" i="15"/>
  <c r="DS11" i="15"/>
  <c r="DT11" i="15"/>
  <c r="DU11" i="15"/>
  <c r="DV11" i="15"/>
  <c r="DN12" i="15"/>
  <c r="DO12" i="15"/>
  <c r="DP12" i="15"/>
  <c r="DW12" i="15" s="1"/>
  <c r="DQ12" i="15"/>
  <c r="DR12" i="15"/>
  <c r="DS12" i="15"/>
  <c r="DT12" i="15"/>
  <c r="DU12" i="15"/>
  <c r="DV12" i="15"/>
  <c r="DN13" i="15"/>
  <c r="DO13" i="15"/>
  <c r="DP13" i="15"/>
  <c r="DW13" i="15" s="1"/>
  <c r="DQ13" i="15"/>
  <c r="DR13" i="15"/>
  <c r="DS13" i="15"/>
  <c r="DT13" i="15"/>
  <c r="DU13" i="15"/>
  <c r="DV13" i="15"/>
  <c r="DN14" i="15"/>
  <c r="DO14" i="15"/>
  <c r="DP14" i="15"/>
  <c r="DW14" i="15" s="1"/>
  <c r="DQ14" i="15"/>
  <c r="DR14" i="15"/>
  <c r="DS14" i="15"/>
  <c r="DT14" i="15"/>
  <c r="DU14" i="15"/>
  <c r="DV14" i="15"/>
  <c r="DN15" i="15"/>
  <c r="DO15" i="15"/>
  <c r="DP15" i="15"/>
  <c r="DW15" i="15" s="1"/>
  <c r="DQ15" i="15"/>
  <c r="DR15" i="15"/>
  <c r="DS15" i="15"/>
  <c r="DT15" i="15"/>
  <c r="DU15" i="15"/>
  <c r="DV15" i="15"/>
  <c r="DN16" i="15"/>
  <c r="DO16" i="15"/>
  <c r="DP16" i="15"/>
  <c r="DW16" i="15" s="1"/>
  <c r="DQ16" i="15"/>
  <c r="DR16" i="15"/>
  <c r="DS16" i="15"/>
  <c r="DT16" i="15"/>
  <c r="DU16" i="15"/>
  <c r="DV16" i="15"/>
  <c r="DN17" i="15"/>
  <c r="DO17" i="15"/>
  <c r="DP17" i="15"/>
  <c r="DW17" i="15" s="1"/>
  <c r="DQ17" i="15"/>
  <c r="DR17" i="15"/>
  <c r="DS17" i="15"/>
  <c r="DT17" i="15"/>
  <c r="DU17" i="15"/>
  <c r="DV17" i="15"/>
  <c r="DN18" i="15"/>
  <c r="DO18" i="15"/>
  <c r="DP18" i="15"/>
  <c r="DW18" i="15" s="1"/>
  <c r="DQ18" i="15"/>
  <c r="DR18" i="15"/>
  <c r="DS18" i="15"/>
  <c r="DT18" i="15"/>
  <c r="DU18" i="15"/>
  <c r="DV18" i="15"/>
  <c r="DN19" i="15"/>
  <c r="DO19" i="15"/>
  <c r="DP19" i="15"/>
  <c r="DW19" i="15" s="1"/>
  <c r="DQ19" i="15"/>
  <c r="DR19" i="15"/>
  <c r="DS19" i="15"/>
  <c r="DT19" i="15"/>
  <c r="DU19" i="15"/>
  <c r="DV19" i="15"/>
  <c r="DN20" i="15"/>
  <c r="DO20" i="15"/>
  <c r="DP20" i="15"/>
  <c r="DW20" i="15" s="1"/>
  <c r="DQ20" i="15"/>
  <c r="DR20" i="15"/>
  <c r="DS20" i="15"/>
  <c r="DT20" i="15"/>
  <c r="DU20" i="15"/>
  <c r="DV20" i="15"/>
  <c r="DN21" i="15"/>
  <c r="DO21" i="15"/>
  <c r="DP21" i="15"/>
  <c r="DW21" i="15" s="1"/>
  <c r="DQ21" i="15"/>
  <c r="DR21" i="15"/>
  <c r="DS21" i="15"/>
  <c r="DT21" i="15"/>
  <c r="DU21" i="15"/>
  <c r="DV21" i="15"/>
  <c r="DN22" i="15"/>
  <c r="DO22" i="15"/>
  <c r="DP22" i="15"/>
  <c r="DW22" i="15" s="1"/>
  <c r="DQ22" i="15"/>
  <c r="DR22" i="15"/>
  <c r="DS22" i="15"/>
  <c r="DT22" i="15"/>
  <c r="DU22" i="15"/>
  <c r="DV22" i="15"/>
  <c r="DN23" i="15"/>
  <c r="DO23" i="15"/>
  <c r="DP23" i="15"/>
  <c r="DW23" i="15" s="1"/>
  <c r="DQ23" i="15"/>
  <c r="DR23" i="15"/>
  <c r="DS23" i="15"/>
  <c r="DT23" i="15"/>
  <c r="DU23" i="15"/>
  <c r="DV23" i="15"/>
  <c r="DN24" i="15"/>
  <c r="DO24" i="15"/>
  <c r="DP24" i="15"/>
  <c r="DW24" i="15" s="1"/>
  <c r="DQ24" i="15"/>
  <c r="DR24" i="15"/>
  <c r="DS24" i="15"/>
  <c r="DT24" i="15"/>
  <c r="DU24" i="15"/>
  <c r="DV24" i="15"/>
  <c r="DN25" i="15"/>
  <c r="DO25" i="15"/>
  <c r="DP25" i="15"/>
  <c r="DW25" i="15" s="1"/>
  <c r="DQ25" i="15"/>
  <c r="DR25" i="15"/>
  <c r="DS25" i="15"/>
  <c r="DT25" i="15"/>
  <c r="DU25" i="15"/>
  <c r="DV25" i="15"/>
  <c r="DN26" i="15"/>
  <c r="DO26" i="15"/>
  <c r="DP26" i="15"/>
  <c r="DW26" i="15" s="1"/>
  <c r="DQ26" i="15"/>
  <c r="DR26" i="15"/>
  <c r="DS26" i="15"/>
  <c r="DT26" i="15"/>
  <c r="DU26" i="15"/>
  <c r="DV26" i="15"/>
  <c r="DN27" i="15"/>
  <c r="DO27" i="15"/>
  <c r="DP27" i="15"/>
  <c r="DW27" i="15" s="1"/>
  <c r="DQ27" i="15"/>
  <c r="DR27" i="15"/>
  <c r="DS27" i="15"/>
  <c r="DT27" i="15"/>
  <c r="DU27" i="15"/>
  <c r="DV27" i="15"/>
  <c r="DN28" i="15"/>
  <c r="DO28" i="15"/>
  <c r="DP28" i="15"/>
  <c r="DW28" i="15" s="1"/>
  <c r="DQ28" i="15"/>
  <c r="DR28" i="15"/>
  <c r="DS28" i="15"/>
  <c r="DT28" i="15"/>
  <c r="DU28" i="15"/>
  <c r="DV28" i="15"/>
  <c r="DN29" i="15"/>
  <c r="DO29" i="15"/>
  <c r="DP29" i="15"/>
  <c r="DW29" i="15" s="1"/>
  <c r="DQ29" i="15"/>
  <c r="DR29" i="15"/>
  <c r="DS29" i="15"/>
  <c r="DT29" i="15"/>
  <c r="DU29" i="15"/>
  <c r="DV29" i="15"/>
  <c r="DN30" i="15"/>
  <c r="DO30" i="15"/>
  <c r="DP30" i="15"/>
  <c r="DW30" i="15" s="1"/>
  <c r="DQ30" i="15"/>
  <c r="DR30" i="15"/>
  <c r="DS30" i="15"/>
  <c r="DT30" i="15"/>
  <c r="DU30" i="15"/>
  <c r="DV30" i="15"/>
  <c r="DN31" i="15"/>
  <c r="DO31" i="15"/>
  <c r="DP31" i="15"/>
  <c r="DW31" i="15" s="1"/>
  <c r="DQ31" i="15"/>
  <c r="DR31" i="15"/>
  <c r="DS31" i="15"/>
  <c r="DT31" i="15"/>
  <c r="DU31" i="15"/>
  <c r="DV31" i="15"/>
  <c r="DN32" i="15"/>
  <c r="DO32" i="15"/>
  <c r="DP32" i="15"/>
  <c r="DW32" i="15" s="1"/>
  <c r="DQ32" i="15"/>
  <c r="DR32" i="15"/>
  <c r="DS32" i="15"/>
  <c r="DT32" i="15"/>
  <c r="DU32" i="15"/>
  <c r="DV32" i="15"/>
  <c r="DN33" i="15"/>
  <c r="DO33" i="15"/>
  <c r="DP33" i="15"/>
  <c r="DW33" i="15" s="1"/>
  <c r="DQ33" i="15"/>
  <c r="DR33" i="15"/>
  <c r="DS33" i="15"/>
  <c r="DT33" i="15"/>
  <c r="DU33" i="15"/>
  <c r="DV33" i="15"/>
  <c r="DN34" i="15"/>
  <c r="DO34" i="15"/>
  <c r="DP34" i="15"/>
  <c r="DW34" i="15" s="1"/>
  <c r="DQ34" i="15"/>
  <c r="DR34" i="15"/>
  <c r="DS34" i="15"/>
  <c r="DT34" i="15"/>
  <c r="DU34" i="15"/>
  <c r="DV34" i="15"/>
  <c r="DN35" i="15"/>
  <c r="DO35" i="15"/>
  <c r="DP35" i="15"/>
  <c r="DW35" i="15" s="1"/>
  <c r="DQ35" i="15"/>
  <c r="DR35" i="15"/>
  <c r="DS35" i="15"/>
  <c r="DT35" i="15"/>
  <c r="DU35" i="15"/>
  <c r="DV35" i="15"/>
  <c r="DN36" i="15"/>
  <c r="DO36" i="15"/>
  <c r="DP36" i="15"/>
  <c r="DW36" i="15" s="1"/>
  <c r="DQ36" i="15"/>
  <c r="DR36" i="15"/>
  <c r="DS36" i="15"/>
  <c r="DT36" i="15"/>
  <c r="DU36" i="15"/>
  <c r="DV36" i="15"/>
  <c r="DN37" i="15"/>
  <c r="DO37" i="15"/>
  <c r="DP37" i="15"/>
  <c r="DW37" i="15" s="1"/>
  <c r="DQ37" i="15"/>
  <c r="DR37" i="15"/>
  <c r="DS37" i="15"/>
  <c r="DT37" i="15"/>
  <c r="DU37" i="15"/>
  <c r="DV37" i="15"/>
  <c r="DN38" i="15"/>
  <c r="DO38" i="15"/>
  <c r="DP38" i="15"/>
  <c r="DW38" i="15" s="1"/>
  <c r="DQ38" i="15"/>
  <c r="DR38" i="15"/>
  <c r="DS38" i="15"/>
  <c r="DT38" i="15"/>
  <c r="DU38" i="15"/>
  <c r="DV38" i="15"/>
  <c r="DN39" i="15"/>
  <c r="DO39" i="15"/>
  <c r="DP39" i="15"/>
  <c r="DW39" i="15" s="1"/>
  <c r="DQ39" i="15"/>
  <c r="DR39" i="15"/>
  <c r="DS39" i="15"/>
  <c r="DT39" i="15"/>
  <c r="DU39" i="15"/>
  <c r="DV39" i="15"/>
  <c r="DN40" i="15"/>
  <c r="DO40" i="15"/>
  <c r="DP40" i="15"/>
  <c r="DW40" i="15" s="1"/>
  <c r="DQ40" i="15"/>
  <c r="DR40" i="15"/>
  <c r="DS40" i="15"/>
  <c r="DT40" i="15"/>
  <c r="DU40" i="15"/>
  <c r="DV40" i="15"/>
  <c r="DN41" i="15"/>
  <c r="DO41" i="15"/>
  <c r="DP41" i="15"/>
  <c r="DW41" i="15" s="1"/>
  <c r="DQ41" i="15"/>
  <c r="DR41" i="15"/>
  <c r="DS41" i="15"/>
  <c r="DT41" i="15"/>
  <c r="DU41" i="15"/>
  <c r="DV41" i="15"/>
  <c r="DN42" i="15"/>
  <c r="DO42" i="15"/>
  <c r="DP42" i="15"/>
  <c r="DW42" i="15" s="1"/>
  <c r="DQ42" i="15"/>
  <c r="DR42" i="15"/>
  <c r="DS42" i="15"/>
  <c r="DT42" i="15"/>
  <c r="DU42" i="15"/>
  <c r="DV42" i="15"/>
  <c r="DN43" i="15"/>
  <c r="DO43" i="15"/>
  <c r="DP43" i="15"/>
  <c r="DW43" i="15" s="1"/>
  <c r="DQ43" i="15"/>
  <c r="DR43" i="15"/>
  <c r="DS43" i="15"/>
  <c r="DT43" i="15"/>
  <c r="DU43" i="15"/>
  <c r="DV43" i="15"/>
  <c r="DN44" i="15"/>
  <c r="DO44" i="15"/>
  <c r="DP44" i="15"/>
  <c r="DW44" i="15" s="1"/>
  <c r="DQ44" i="15"/>
  <c r="DR44" i="15"/>
  <c r="DS44" i="15"/>
  <c r="DT44" i="15"/>
  <c r="DU44" i="15"/>
  <c r="DV44" i="15"/>
  <c r="DN45" i="15"/>
  <c r="DO45" i="15"/>
  <c r="DP45" i="15"/>
  <c r="DW45" i="15" s="1"/>
  <c r="DQ45" i="15"/>
  <c r="DR45" i="15"/>
  <c r="DS45" i="15"/>
  <c r="DT45" i="15"/>
  <c r="DU45" i="15"/>
  <c r="DV45" i="15"/>
  <c r="DN46" i="15"/>
  <c r="DO46" i="15"/>
  <c r="DP46" i="15"/>
  <c r="DW46" i="15" s="1"/>
  <c r="DQ46" i="15"/>
  <c r="DR46" i="15"/>
  <c r="DS46" i="15"/>
  <c r="DT46" i="15"/>
  <c r="DU46" i="15"/>
  <c r="DV46" i="15"/>
  <c r="DN47" i="15"/>
  <c r="DO47" i="15"/>
  <c r="DP47" i="15"/>
  <c r="DW47" i="15" s="1"/>
  <c r="DQ47" i="15"/>
  <c r="DR47" i="15"/>
  <c r="DS47" i="15"/>
  <c r="DT47" i="15"/>
  <c r="DU47" i="15"/>
  <c r="DV47" i="15"/>
  <c r="DN48" i="15"/>
  <c r="DO48" i="15"/>
  <c r="DP48" i="15"/>
  <c r="DW48" i="15" s="1"/>
  <c r="DQ48" i="15"/>
  <c r="DR48" i="15"/>
  <c r="DS48" i="15"/>
  <c r="DT48" i="15"/>
  <c r="DU48" i="15"/>
  <c r="DV48" i="15"/>
  <c r="DN49" i="15"/>
  <c r="DO49" i="15"/>
  <c r="DP49" i="15"/>
  <c r="DW49" i="15" s="1"/>
  <c r="DQ49" i="15"/>
  <c r="DR49" i="15"/>
  <c r="DS49" i="15"/>
  <c r="DT49" i="15"/>
  <c r="DU49" i="15"/>
  <c r="DV49" i="15"/>
  <c r="DN50" i="15"/>
  <c r="DO50" i="15"/>
  <c r="DP50" i="15"/>
  <c r="DW50" i="15" s="1"/>
  <c r="DQ50" i="15"/>
  <c r="DR50" i="15"/>
  <c r="DS50" i="15"/>
  <c r="DT50" i="15"/>
  <c r="DU50" i="15"/>
  <c r="DV50" i="15"/>
  <c r="DN51" i="15"/>
  <c r="DO51" i="15"/>
  <c r="DP51" i="15"/>
  <c r="DW51" i="15" s="1"/>
  <c r="DQ51" i="15"/>
  <c r="DR51" i="15"/>
  <c r="DS51" i="15"/>
  <c r="DT51" i="15"/>
  <c r="DU51" i="15"/>
  <c r="DV51" i="15"/>
  <c r="DN52" i="15"/>
  <c r="DO52" i="15"/>
  <c r="DP52" i="15"/>
  <c r="DW52" i="15" s="1"/>
  <c r="DQ52" i="15"/>
  <c r="DR52" i="15"/>
  <c r="DS52" i="15"/>
  <c r="DT52" i="15"/>
  <c r="DU52" i="15"/>
  <c r="DV52" i="15"/>
  <c r="DN53" i="15"/>
  <c r="DO53" i="15"/>
  <c r="DP53" i="15"/>
  <c r="DW53" i="15" s="1"/>
  <c r="DQ53" i="15"/>
  <c r="DR53" i="15"/>
  <c r="DS53" i="15"/>
  <c r="DT53" i="15"/>
  <c r="DU53" i="15"/>
  <c r="DV53" i="15"/>
  <c r="DN54" i="15"/>
  <c r="DO54" i="15"/>
  <c r="DP54" i="15"/>
  <c r="DW54" i="15" s="1"/>
  <c r="DQ54" i="15"/>
  <c r="DR54" i="15"/>
  <c r="DS54" i="15"/>
  <c r="DT54" i="15"/>
  <c r="DU54" i="15"/>
  <c r="DV54" i="15"/>
  <c r="DN55" i="15"/>
  <c r="DO55" i="15"/>
  <c r="DP55" i="15"/>
  <c r="DW55" i="15" s="1"/>
  <c r="DQ55" i="15"/>
  <c r="DR55" i="15"/>
  <c r="DS55" i="15"/>
  <c r="DT55" i="15"/>
  <c r="DU55" i="15"/>
  <c r="DV55" i="15"/>
  <c r="DV4" i="15"/>
  <c r="DU4" i="15"/>
  <c r="DT4" i="15"/>
  <c r="DS4" i="15"/>
  <c r="DR4" i="15"/>
  <c r="DQ4" i="15"/>
  <c r="DP4" i="15"/>
  <c r="DO4" i="15"/>
  <c r="DN4" i="15"/>
  <c r="DN5" i="14"/>
  <c r="DO5" i="14"/>
  <c r="DP5" i="14"/>
  <c r="DW5" i="14" s="1"/>
  <c r="DQ5" i="14"/>
  <c r="DR5" i="14"/>
  <c r="DS5" i="14"/>
  <c r="DT5" i="14"/>
  <c r="DU5" i="14"/>
  <c r="DV5" i="14"/>
  <c r="DN6" i="14"/>
  <c r="DO6" i="14"/>
  <c r="DP6" i="14"/>
  <c r="DW6" i="14" s="1"/>
  <c r="DQ6" i="14"/>
  <c r="DR6" i="14"/>
  <c r="DS6" i="14"/>
  <c r="DT6" i="14"/>
  <c r="DU6" i="14"/>
  <c r="DV6" i="14"/>
  <c r="DN7" i="14"/>
  <c r="DO7" i="14"/>
  <c r="DP7" i="14"/>
  <c r="DW7" i="14" s="1"/>
  <c r="DQ7" i="14"/>
  <c r="DR7" i="14"/>
  <c r="DS7" i="14"/>
  <c r="DT7" i="14"/>
  <c r="DU7" i="14"/>
  <c r="DV7" i="14"/>
  <c r="DN8" i="14"/>
  <c r="DO8" i="14"/>
  <c r="DP8" i="14"/>
  <c r="DW8" i="14" s="1"/>
  <c r="DQ8" i="14"/>
  <c r="DR8" i="14"/>
  <c r="DS8" i="14"/>
  <c r="DT8" i="14"/>
  <c r="DU8" i="14"/>
  <c r="DV8" i="14"/>
  <c r="DN9" i="14"/>
  <c r="DO9" i="14"/>
  <c r="DP9" i="14"/>
  <c r="DW9" i="14" s="1"/>
  <c r="DQ9" i="14"/>
  <c r="DR9" i="14"/>
  <c r="DS9" i="14"/>
  <c r="DT9" i="14"/>
  <c r="DU9" i="14"/>
  <c r="DV9" i="14"/>
  <c r="DN10" i="14"/>
  <c r="DO10" i="14"/>
  <c r="DP10" i="14"/>
  <c r="DW10" i="14" s="1"/>
  <c r="DQ10" i="14"/>
  <c r="DR10" i="14"/>
  <c r="DS10" i="14"/>
  <c r="DT10" i="14"/>
  <c r="DU10" i="14"/>
  <c r="DV10" i="14"/>
  <c r="DN11" i="14"/>
  <c r="DO11" i="14"/>
  <c r="DP11" i="14"/>
  <c r="DW11" i="14" s="1"/>
  <c r="DQ11" i="14"/>
  <c r="DR11" i="14"/>
  <c r="DS11" i="14"/>
  <c r="DT11" i="14"/>
  <c r="DU11" i="14"/>
  <c r="DV11" i="14"/>
  <c r="DN12" i="14"/>
  <c r="DO12" i="14"/>
  <c r="DP12" i="14"/>
  <c r="DW12" i="14" s="1"/>
  <c r="DQ12" i="14"/>
  <c r="DR12" i="14"/>
  <c r="DS12" i="14"/>
  <c r="DT12" i="14"/>
  <c r="DU12" i="14"/>
  <c r="DV12" i="14"/>
  <c r="DN13" i="14"/>
  <c r="DO13" i="14"/>
  <c r="DP13" i="14"/>
  <c r="DW13" i="14" s="1"/>
  <c r="DQ13" i="14"/>
  <c r="DR13" i="14"/>
  <c r="DS13" i="14"/>
  <c r="DT13" i="14"/>
  <c r="DU13" i="14"/>
  <c r="DV13" i="14"/>
  <c r="DN14" i="14"/>
  <c r="DO14" i="14"/>
  <c r="DP14" i="14"/>
  <c r="DW14" i="14" s="1"/>
  <c r="DQ14" i="14"/>
  <c r="DR14" i="14"/>
  <c r="DS14" i="14"/>
  <c r="DT14" i="14"/>
  <c r="DU14" i="14"/>
  <c r="DV14" i="14"/>
  <c r="DN15" i="14"/>
  <c r="DO15" i="14"/>
  <c r="DP15" i="14"/>
  <c r="DW15" i="14" s="1"/>
  <c r="DQ15" i="14"/>
  <c r="DR15" i="14"/>
  <c r="DS15" i="14"/>
  <c r="DT15" i="14"/>
  <c r="DU15" i="14"/>
  <c r="DV15" i="14"/>
  <c r="DN16" i="14"/>
  <c r="DO16" i="14"/>
  <c r="DP16" i="14"/>
  <c r="DW16" i="14" s="1"/>
  <c r="DQ16" i="14"/>
  <c r="DR16" i="14"/>
  <c r="DS16" i="14"/>
  <c r="DT16" i="14"/>
  <c r="DU16" i="14"/>
  <c r="DV16" i="14"/>
  <c r="DN17" i="14"/>
  <c r="DO17" i="14"/>
  <c r="DP17" i="14"/>
  <c r="DW17" i="14" s="1"/>
  <c r="DQ17" i="14"/>
  <c r="DR17" i="14"/>
  <c r="DS17" i="14"/>
  <c r="DT17" i="14"/>
  <c r="DU17" i="14"/>
  <c r="DV17" i="14"/>
  <c r="DN18" i="14"/>
  <c r="DO18" i="14"/>
  <c r="DP18" i="14"/>
  <c r="DW18" i="14" s="1"/>
  <c r="DQ18" i="14"/>
  <c r="DR18" i="14"/>
  <c r="DS18" i="14"/>
  <c r="DT18" i="14"/>
  <c r="DU18" i="14"/>
  <c r="DV18" i="14"/>
  <c r="DV4" i="14"/>
  <c r="DU4" i="14"/>
  <c r="DT4" i="14"/>
  <c r="DS4" i="14"/>
  <c r="DR4" i="14"/>
  <c r="DQ4" i="14"/>
  <c r="DP4" i="14"/>
  <c r="DW4" i="14" s="1"/>
  <c r="DO4" i="14"/>
  <c r="DN4" i="14"/>
  <c r="DR123" i="26"/>
  <c r="DN5" i="26"/>
  <c r="DO5" i="26"/>
  <c r="DP5" i="26"/>
  <c r="DQ5" i="26"/>
  <c r="DR5" i="26"/>
  <c r="DS5" i="26"/>
  <c r="DT5" i="26"/>
  <c r="DU5" i="26"/>
  <c r="DV5" i="26"/>
  <c r="DN6" i="26"/>
  <c r="DO6" i="26"/>
  <c r="DP6" i="26"/>
  <c r="DQ6" i="26"/>
  <c r="DR6" i="26"/>
  <c r="DS6" i="26"/>
  <c r="DT6" i="26"/>
  <c r="DU6" i="26"/>
  <c r="DV6" i="26"/>
  <c r="DN7" i="26"/>
  <c r="DO7" i="26"/>
  <c r="DP7" i="26"/>
  <c r="DQ7" i="26"/>
  <c r="DR7" i="26"/>
  <c r="DS7" i="26"/>
  <c r="DT7" i="26"/>
  <c r="DU7" i="26"/>
  <c r="DV7" i="26"/>
  <c r="DN8" i="26"/>
  <c r="DO8" i="26"/>
  <c r="DP8" i="26"/>
  <c r="DQ8" i="26"/>
  <c r="DR8" i="26"/>
  <c r="DS8" i="26"/>
  <c r="DT8" i="26"/>
  <c r="DU8" i="26"/>
  <c r="DV8" i="26"/>
  <c r="DN9" i="26"/>
  <c r="DO9" i="26"/>
  <c r="DP9" i="26"/>
  <c r="DQ9" i="26"/>
  <c r="DR9" i="26"/>
  <c r="DS9" i="26"/>
  <c r="DT9" i="26"/>
  <c r="DU9" i="26"/>
  <c r="DV9" i="26"/>
  <c r="DN10" i="26"/>
  <c r="DO10" i="26"/>
  <c r="DP10" i="26"/>
  <c r="DQ10" i="26"/>
  <c r="DR10" i="26"/>
  <c r="DS10" i="26"/>
  <c r="DT10" i="26"/>
  <c r="DU10" i="26"/>
  <c r="DV10" i="26"/>
  <c r="DN11" i="26"/>
  <c r="DO11" i="26"/>
  <c r="DP11" i="26"/>
  <c r="DQ11" i="26"/>
  <c r="DR11" i="26"/>
  <c r="DS11" i="26"/>
  <c r="DT11" i="26"/>
  <c r="DU11" i="26"/>
  <c r="DV11" i="26"/>
  <c r="DN12" i="26"/>
  <c r="DO12" i="26"/>
  <c r="DP12" i="26"/>
  <c r="DQ12" i="26"/>
  <c r="DR12" i="26"/>
  <c r="DS12" i="26"/>
  <c r="DT12" i="26"/>
  <c r="DU12" i="26"/>
  <c r="DV12" i="26"/>
  <c r="DN13" i="26"/>
  <c r="DO13" i="26"/>
  <c r="DP13" i="26"/>
  <c r="DQ13" i="26"/>
  <c r="DR13" i="26"/>
  <c r="DS13" i="26"/>
  <c r="DT13" i="26"/>
  <c r="DU13" i="26"/>
  <c r="DV13" i="26"/>
  <c r="DN14" i="26"/>
  <c r="DO14" i="26"/>
  <c r="DP14" i="26"/>
  <c r="DQ14" i="26"/>
  <c r="DR14" i="26"/>
  <c r="DS14" i="26"/>
  <c r="DT14" i="26"/>
  <c r="DU14" i="26"/>
  <c r="DV14" i="26"/>
  <c r="DN15" i="26"/>
  <c r="DO15" i="26"/>
  <c r="DP15" i="26"/>
  <c r="DQ15" i="26"/>
  <c r="DR15" i="26"/>
  <c r="DS15" i="26"/>
  <c r="DT15" i="26"/>
  <c r="DU15" i="26"/>
  <c r="DV15" i="26"/>
  <c r="DN16" i="26"/>
  <c r="DO16" i="26"/>
  <c r="DP16" i="26"/>
  <c r="DQ16" i="26"/>
  <c r="DR16" i="26"/>
  <c r="DS16" i="26"/>
  <c r="DT16" i="26"/>
  <c r="DU16" i="26"/>
  <c r="DV16" i="26"/>
  <c r="DN17" i="26"/>
  <c r="DO17" i="26"/>
  <c r="DP17" i="26"/>
  <c r="DQ17" i="26"/>
  <c r="DR17" i="26"/>
  <c r="DS17" i="26"/>
  <c r="DT17" i="26"/>
  <c r="DU17" i="26"/>
  <c r="DV17" i="26"/>
  <c r="DN18" i="26"/>
  <c r="DO18" i="26"/>
  <c r="DP18" i="26"/>
  <c r="DQ18" i="26"/>
  <c r="DR18" i="26"/>
  <c r="DS18" i="26"/>
  <c r="DT18" i="26"/>
  <c r="DU18" i="26"/>
  <c r="DV18" i="26"/>
  <c r="DN19" i="26"/>
  <c r="DO19" i="26"/>
  <c r="DP19" i="26"/>
  <c r="DQ19" i="26"/>
  <c r="DR19" i="26"/>
  <c r="DS19" i="26"/>
  <c r="DT19" i="26"/>
  <c r="DU19" i="26"/>
  <c r="DV19" i="26"/>
  <c r="DN20" i="26"/>
  <c r="DO20" i="26"/>
  <c r="DP20" i="26"/>
  <c r="DQ20" i="26"/>
  <c r="DR20" i="26"/>
  <c r="DS20" i="26"/>
  <c r="DT20" i="26"/>
  <c r="DU20" i="26"/>
  <c r="DV20" i="26"/>
  <c r="DN21" i="26"/>
  <c r="DO21" i="26"/>
  <c r="DP21" i="26"/>
  <c r="DQ21" i="26"/>
  <c r="DR21" i="26"/>
  <c r="DS21" i="26"/>
  <c r="DT21" i="26"/>
  <c r="DU21" i="26"/>
  <c r="DV21" i="26"/>
  <c r="DN22" i="26"/>
  <c r="DO22" i="26"/>
  <c r="DP22" i="26"/>
  <c r="DQ22" i="26"/>
  <c r="DR22" i="26"/>
  <c r="DS22" i="26"/>
  <c r="DT22" i="26"/>
  <c r="DU22" i="26"/>
  <c r="DV22" i="26"/>
  <c r="DN23" i="26"/>
  <c r="DO23" i="26"/>
  <c r="DP23" i="26"/>
  <c r="DQ23" i="26"/>
  <c r="DR23" i="26"/>
  <c r="DS23" i="26"/>
  <c r="DT23" i="26"/>
  <c r="DU23" i="26"/>
  <c r="DV23" i="26"/>
  <c r="DN24" i="26"/>
  <c r="DO24" i="26"/>
  <c r="DP24" i="26"/>
  <c r="DQ24" i="26"/>
  <c r="DR24" i="26"/>
  <c r="DS24" i="26"/>
  <c r="DT24" i="26"/>
  <c r="DU24" i="26"/>
  <c r="DV24" i="26"/>
  <c r="DN25" i="26"/>
  <c r="DO25" i="26"/>
  <c r="DP25" i="26"/>
  <c r="DQ25" i="26"/>
  <c r="DR25" i="26"/>
  <c r="DS25" i="26"/>
  <c r="DT25" i="26"/>
  <c r="DU25" i="26"/>
  <c r="DV25" i="26"/>
  <c r="DN26" i="26"/>
  <c r="DO26" i="26"/>
  <c r="DP26" i="26"/>
  <c r="DQ26" i="26"/>
  <c r="DR26" i="26"/>
  <c r="DS26" i="26"/>
  <c r="DT26" i="26"/>
  <c r="DU26" i="26"/>
  <c r="DV26" i="26"/>
  <c r="DN27" i="26"/>
  <c r="DO27" i="26"/>
  <c r="DP27" i="26"/>
  <c r="DQ27" i="26"/>
  <c r="DR27" i="26"/>
  <c r="DS27" i="26"/>
  <c r="DT27" i="26"/>
  <c r="DU27" i="26"/>
  <c r="DV27" i="26"/>
  <c r="DN28" i="26"/>
  <c r="DO28" i="26"/>
  <c r="DP28" i="26"/>
  <c r="DQ28" i="26"/>
  <c r="DR28" i="26"/>
  <c r="DS28" i="26"/>
  <c r="DT28" i="26"/>
  <c r="DU28" i="26"/>
  <c r="DV28" i="26"/>
  <c r="DN29" i="26"/>
  <c r="DO29" i="26"/>
  <c r="DP29" i="26"/>
  <c r="DQ29" i="26"/>
  <c r="DR29" i="26"/>
  <c r="DS29" i="26"/>
  <c r="DT29" i="26"/>
  <c r="DU29" i="26"/>
  <c r="DV29" i="26"/>
  <c r="DN30" i="26"/>
  <c r="DO30" i="26"/>
  <c r="DP30" i="26"/>
  <c r="DQ30" i="26"/>
  <c r="DR30" i="26"/>
  <c r="DS30" i="26"/>
  <c r="DT30" i="26"/>
  <c r="DU30" i="26"/>
  <c r="DV30" i="26"/>
  <c r="DN31" i="26"/>
  <c r="DO31" i="26"/>
  <c r="DP31" i="26"/>
  <c r="DQ31" i="26"/>
  <c r="DR31" i="26"/>
  <c r="DS31" i="26"/>
  <c r="DT31" i="26"/>
  <c r="DU31" i="26"/>
  <c r="DV31" i="26"/>
  <c r="DN32" i="26"/>
  <c r="DO32" i="26"/>
  <c r="DP32" i="26"/>
  <c r="DQ32" i="26"/>
  <c r="DR32" i="26"/>
  <c r="DS32" i="26"/>
  <c r="DT32" i="26"/>
  <c r="DU32" i="26"/>
  <c r="DV32" i="26"/>
  <c r="DN33" i="26"/>
  <c r="DO33" i="26"/>
  <c r="DP33" i="26"/>
  <c r="DQ33" i="26"/>
  <c r="DR33" i="26"/>
  <c r="DS33" i="26"/>
  <c r="DT33" i="26"/>
  <c r="DU33" i="26"/>
  <c r="DV33" i="26"/>
  <c r="DN34" i="26"/>
  <c r="DO34" i="26"/>
  <c r="DP34" i="26"/>
  <c r="DQ34" i="26"/>
  <c r="DR34" i="26"/>
  <c r="DS34" i="26"/>
  <c r="DT34" i="26"/>
  <c r="DU34" i="26"/>
  <c r="DV34" i="26"/>
  <c r="DN35" i="26"/>
  <c r="DO35" i="26"/>
  <c r="DP35" i="26"/>
  <c r="DQ35" i="26"/>
  <c r="DR35" i="26"/>
  <c r="DS35" i="26"/>
  <c r="DT35" i="26"/>
  <c r="DU35" i="26"/>
  <c r="DV35" i="26"/>
  <c r="DN36" i="26"/>
  <c r="DO36" i="26"/>
  <c r="DP36" i="26"/>
  <c r="DQ36" i="26"/>
  <c r="DR36" i="26"/>
  <c r="DS36" i="26"/>
  <c r="DT36" i="26"/>
  <c r="DU36" i="26"/>
  <c r="DV36" i="26"/>
  <c r="DN37" i="26"/>
  <c r="DO37" i="26"/>
  <c r="DP37" i="26"/>
  <c r="DQ37" i="26"/>
  <c r="DR37" i="26"/>
  <c r="DS37" i="26"/>
  <c r="DT37" i="26"/>
  <c r="DU37" i="26"/>
  <c r="DV37" i="26"/>
  <c r="DN38" i="26"/>
  <c r="DO38" i="26"/>
  <c r="DP38" i="26"/>
  <c r="DQ38" i="26"/>
  <c r="DR38" i="26"/>
  <c r="DS38" i="26"/>
  <c r="DT38" i="26"/>
  <c r="DU38" i="26"/>
  <c r="DV38" i="26"/>
  <c r="DN39" i="26"/>
  <c r="DO39" i="26"/>
  <c r="DP39" i="26"/>
  <c r="DQ39" i="26"/>
  <c r="DR39" i="26"/>
  <c r="DS39" i="26"/>
  <c r="DT39" i="26"/>
  <c r="DU39" i="26"/>
  <c r="DV39" i="26"/>
  <c r="DN40" i="26"/>
  <c r="DO40" i="26"/>
  <c r="DP40" i="26"/>
  <c r="DQ40" i="26"/>
  <c r="DR40" i="26"/>
  <c r="DS40" i="26"/>
  <c r="DT40" i="26"/>
  <c r="DU40" i="26"/>
  <c r="DV40" i="26"/>
  <c r="DN41" i="26"/>
  <c r="DO41" i="26"/>
  <c r="DP41" i="26"/>
  <c r="DQ41" i="26"/>
  <c r="DR41" i="26"/>
  <c r="DS41" i="26"/>
  <c r="DT41" i="26"/>
  <c r="DU41" i="26"/>
  <c r="DV41" i="26"/>
  <c r="DN42" i="26"/>
  <c r="DO42" i="26"/>
  <c r="DP42" i="26"/>
  <c r="DQ42" i="26"/>
  <c r="DR42" i="26"/>
  <c r="DS42" i="26"/>
  <c r="DT42" i="26"/>
  <c r="DU42" i="26"/>
  <c r="DV42" i="26"/>
  <c r="DN43" i="26"/>
  <c r="DO43" i="26"/>
  <c r="DP43" i="26"/>
  <c r="DQ43" i="26"/>
  <c r="DR43" i="26"/>
  <c r="DS43" i="26"/>
  <c r="DT43" i="26"/>
  <c r="DU43" i="26"/>
  <c r="DV43" i="26"/>
  <c r="DN44" i="26"/>
  <c r="DO44" i="26"/>
  <c r="DP44" i="26"/>
  <c r="DQ44" i="26"/>
  <c r="DR44" i="26"/>
  <c r="DS44" i="26"/>
  <c r="DT44" i="26"/>
  <c r="DU44" i="26"/>
  <c r="DV44" i="26"/>
  <c r="DN45" i="26"/>
  <c r="DO45" i="26"/>
  <c r="DP45" i="26"/>
  <c r="DQ45" i="26"/>
  <c r="DR45" i="26"/>
  <c r="DS45" i="26"/>
  <c r="DT45" i="26"/>
  <c r="DU45" i="26"/>
  <c r="DV45" i="26"/>
  <c r="DN46" i="26"/>
  <c r="DO46" i="26"/>
  <c r="DP46" i="26"/>
  <c r="DQ46" i="26"/>
  <c r="DR46" i="26"/>
  <c r="DS46" i="26"/>
  <c r="DT46" i="26"/>
  <c r="DU46" i="26"/>
  <c r="DV46" i="26"/>
  <c r="DN47" i="26"/>
  <c r="DO47" i="26"/>
  <c r="DP47" i="26"/>
  <c r="DQ47" i="26"/>
  <c r="DR47" i="26"/>
  <c r="DS47" i="26"/>
  <c r="DT47" i="26"/>
  <c r="DU47" i="26"/>
  <c r="DV47" i="26"/>
  <c r="DN48" i="26"/>
  <c r="DO48" i="26"/>
  <c r="DP48" i="26"/>
  <c r="DQ48" i="26"/>
  <c r="DR48" i="26"/>
  <c r="DS48" i="26"/>
  <c r="DT48" i="26"/>
  <c r="DU48" i="26"/>
  <c r="DV48" i="26"/>
  <c r="DN49" i="26"/>
  <c r="DO49" i="26"/>
  <c r="DP49" i="26"/>
  <c r="DQ49" i="26"/>
  <c r="DR49" i="26"/>
  <c r="DS49" i="26"/>
  <c r="DT49" i="26"/>
  <c r="DU49" i="26"/>
  <c r="DV49" i="26"/>
  <c r="DN50" i="26"/>
  <c r="DO50" i="26"/>
  <c r="DP50" i="26"/>
  <c r="DQ50" i="26"/>
  <c r="DR50" i="26"/>
  <c r="DS50" i="26"/>
  <c r="DT50" i="26"/>
  <c r="DU50" i="26"/>
  <c r="DV50" i="26"/>
  <c r="DN51" i="26"/>
  <c r="DO51" i="26"/>
  <c r="DP51" i="26"/>
  <c r="DQ51" i="26"/>
  <c r="DR51" i="26"/>
  <c r="DS51" i="26"/>
  <c r="DT51" i="26"/>
  <c r="DU51" i="26"/>
  <c r="DV51" i="26"/>
  <c r="DN52" i="26"/>
  <c r="DO52" i="26"/>
  <c r="DP52" i="26"/>
  <c r="DQ52" i="26"/>
  <c r="DR52" i="26"/>
  <c r="DS52" i="26"/>
  <c r="DT52" i="26"/>
  <c r="DU52" i="26"/>
  <c r="DV52" i="26"/>
  <c r="DN53" i="26"/>
  <c r="DO53" i="26"/>
  <c r="DP53" i="26"/>
  <c r="DQ53" i="26"/>
  <c r="DR53" i="26"/>
  <c r="DS53" i="26"/>
  <c r="DT53" i="26"/>
  <c r="DU53" i="26"/>
  <c r="DV53" i="26"/>
  <c r="DN54" i="26"/>
  <c r="DO54" i="26"/>
  <c r="DP54" i="26"/>
  <c r="DQ54" i="26"/>
  <c r="DR54" i="26"/>
  <c r="DS54" i="26"/>
  <c r="DT54" i="26"/>
  <c r="DU54" i="26"/>
  <c r="DV54" i="26"/>
  <c r="DN55" i="26"/>
  <c r="DO55" i="26"/>
  <c r="DP55" i="26"/>
  <c r="DQ55" i="26"/>
  <c r="DR55" i="26"/>
  <c r="DS55" i="26"/>
  <c r="DT55" i="26"/>
  <c r="DU55" i="26"/>
  <c r="DV55" i="26"/>
  <c r="DN56" i="26"/>
  <c r="DO56" i="26"/>
  <c r="DP56" i="26"/>
  <c r="DQ56" i="26"/>
  <c r="DR56" i="26"/>
  <c r="DS56" i="26"/>
  <c r="DT56" i="26"/>
  <c r="DU56" i="26"/>
  <c r="DV56" i="26"/>
  <c r="DN57" i="26"/>
  <c r="DO57" i="26"/>
  <c r="DP57" i="26"/>
  <c r="DQ57" i="26"/>
  <c r="DR57" i="26"/>
  <c r="DS57" i="26"/>
  <c r="DT57" i="26"/>
  <c r="DU57" i="26"/>
  <c r="DV57" i="26"/>
  <c r="DN58" i="26"/>
  <c r="DO58" i="26"/>
  <c r="DP58" i="26"/>
  <c r="DQ58" i="26"/>
  <c r="DR58" i="26"/>
  <c r="DS58" i="26"/>
  <c r="DT58" i="26"/>
  <c r="DU58" i="26"/>
  <c r="DV58" i="26"/>
  <c r="DN59" i="26"/>
  <c r="DO59" i="26"/>
  <c r="DP59" i="26"/>
  <c r="DQ59" i="26"/>
  <c r="DR59" i="26"/>
  <c r="DS59" i="26"/>
  <c r="DT59" i="26"/>
  <c r="DU59" i="26"/>
  <c r="DV59" i="26"/>
  <c r="DN60" i="26"/>
  <c r="DO60" i="26"/>
  <c r="DP60" i="26"/>
  <c r="DQ60" i="26"/>
  <c r="DR60" i="26"/>
  <c r="DS60" i="26"/>
  <c r="DT60" i="26"/>
  <c r="DU60" i="26"/>
  <c r="DV60" i="26"/>
  <c r="DN61" i="26"/>
  <c r="DO61" i="26"/>
  <c r="DP61" i="26"/>
  <c r="DQ61" i="26"/>
  <c r="DR61" i="26"/>
  <c r="DS61" i="26"/>
  <c r="DT61" i="26"/>
  <c r="DU61" i="26"/>
  <c r="DV61" i="26"/>
  <c r="DN62" i="26"/>
  <c r="DO62" i="26"/>
  <c r="DP62" i="26"/>
  <c r="DQ62" i="26"/>
  <c r="DR62" i="26"/>
  <c r="DS62" i="26"/>
  <c r="DT62" i="26"/>
  <c r="DU62" i="26"/>
  <c r="DV62" i="26"/>
  <c r="DN63" i="26"/>
  <c r="DO63" i="26"/>
  <c r="DP63" i="26"/>
  <c r="DQ63" i="26"/>
  <c r="DR63" i="26"/>
  <c r="DS63" i="26"/>
  <c r="DT63" i="26"/>
  <c r="DU63" i="26"/>
  <c r="DV63" i="26"/>
  <c r="DN64" i="26"/>
  <c r="DO64" i="26"/>
  <c r="DP64" i="26"/>
  <c r="DQ64" i="26"/>
  <c r="DR64" i="26"/>
  <c r="DS64" i="26"/>
  <c r="DT64" i="26"/>
  <c r="DU64" i="26"/>
  <c r="DV64" i="26"/>
  <c r="DN65" i="26"/>
  <c r="DO65" i="26"/>
  <c r="DP65" i="26"/>
  <c r="DQ65" i="26"/>
  <c r="DR65" i="26"/>
  <c r="DS65" i="26"/>
  <c r="DT65" i="26"/>
  <c r="DU65" i="26"/>
  <c r="DV65" i="26"/>
  <c r="DN66" i="26"/>
  <c r="DO66" i="26"/>
  <c r="DP66" i="26"/>
  <c r="DQ66" i="26"/>
  <c r="DR66" i="26"/>
  <c r="DS66" i="26"/>
  <c r="DT66" i="26"/>
  <c r="DU66" i="26"/>
  <c r="DV66" i="26"/>
  <c r="DN67" i="26"/>
  <c r="DO67" i="26"/>
  <c r="DP67" i="26"/>
  <c r="DQ67" i="26"/>
  <c r="DR67" i="26"/>
  <c r="DS67" i="26"/>
  <c r="DT67" i="26"/>
  <c r="DU67" i="26"/>
  <c r="DV67" i="26"/>
  <c r="DN68" i="26"/>
  <c r="DO68" i="26"/>
  <c r="DP68" i="26"/>
  <c r="DQ68" i="26"/>
  <c r="DR68" i="26"/>
  <c r="DS68" i="26"/>
  <c r="DT68" i="26"/>
  <c r="DU68" i="26"/>
  <c r="DV68" i="26"/>
  <c r="DN69" i="26"/>
  <c r="DO69" i="26"/>
  <c r="DP69" i="26"/>
  <c r="DQ69" i="26"/>
  <c r="DR69" i="26"/>
  <c r="DS69" i="26"/>
  <c r="DT69" i="26"/>
  <c r="DU69" i="26"/>
  <c r="DV69" i="26"/>
  <c r="DN70" i="26"/>
  <c r="DO70" i="26"/>
  <c r="DP70" i="26"/>
  <c r="DQ70" i="26"/>
  <c r="DR70" i="26"/>
  <c r="DS70" i="26"/>
  <c r="DT70" i="26"/>
  <c r="DU70" i="26"/>
  <c r="DV70" i="26"/>
  <c r="DN71" i="26"/>
  <c r="DO71" i="26"/>
  <c r="DP71" i="26"/>
  <c r="DQ71" i="26"/>
  <c r="DR71" i="26"/>
  <c r="DS71" i="26"/>
  <c r="DT71" i="26"/>
  <c r="DU71" i="26"/>
  <c r="DV71" i="26"/>
  <c r="DN72" i="26"/>
  <c r="DO72" i="26"/>
  <c r="DP72" i="26"/>
  <c r="DQ72" i="26"/>
  <c r="DR72" i="26"/>
  <c r="DS72" i="26"/>
  <c r="DT72" i="26"/>
  <c r="DU72" i="26"/>
  <c r="DV72" i="26"/>
  <c r="DN73" i="26"/>
  <c r="DO73" i="26"/>
  <c r="DP73" i="26"/>
  <c r="DQ73" i="26"/>
  <c r="DR73" i="26"/>
  <c r="DS73" i="26"/>
  <c r="DT73" i="26"/>
  <c r="DU73" i="26"/>
  <c r="DV73" i="26"/>
  <c r="DN74" i="26"/>
  <c r="DO74" i="26"/>
  <c r="DP74" i="26"/>
  <c r="DQ74" i="26"/>
  <c r="DR74" i="26"/>
  <c r="DS74" i="26"/>
  <c r="DT74" i="26"/>
  <c r="DU74" i="26"/>
  <c r="DV74" i="26"/>
  <c r="DN75" i="26"/>
  <c r="DO75" i="26"/>
  <c r="DP75" i="26"/>
  <c r="DQ75" i="26"/>
  <c r="DR75" i="26"/>
  <c r="DS75" i="26"/>
  <c r="DT75" i="26"/>
  <c r="DU75" i="26"/>
  <c r="DV75" i="26"/>
  <c r="DN76" i="26"/>
  <c r="DO76" i="26"/>
  <c r="DP76" i="26"/>
  <c r="DQ76" i="26"/>
  <c r="DR76" i="26"/>
  <c r="DS76" i="26"/>
  <c r="DT76" i="26"/>
  <c r="DU76" i="26"/>
  <c r="DV76" i="26"/>
  <c r="DN77" i="26"/>
  <c r="DO77" i="26"/>
  <c r="DP77" i="26"/>
  <c r="DQ77" i="26"/>
  <c r="DR77" i="26"/>
  <c r="DS77" i="26"/>
  <c r="DT77" i="26"/>
  <c r="DU77" i="26"/>
  <c r="DV77" i="26"/>
  <c r="DN78" i="26"/>
  <c r="DO78" i="26"/>
  <c r="DP78" i="26"/>
  <c r="DQ78" i="26"/>
  <c r="DR78" i="26"/>
  <c r="DS78" i="26"/>
  <c r="DT78" i="26"/>
  <c r="DU78" i="26"/>
  <c r="DV78" i="26"/>
  <c r="DN79" i="26"/>
  <c r="DO79" i="26"/>
  <c r="DP79" i="26"/>
  <c r="DQ79" i="26"/>
  <c r="DR79" i="26"/>
  <c r="DS79" i="26"/>
  <c r="DT79" i="26"/>
  <c r="DU79" i="26"/>
  <c r="DV79" i="26"/>
  <c r="DN80" i="26"/>
  <c r="DO80" i="26"/>
  <c r="DP80" i="26"/>
  <c r="DQ80" i="26"/>
  <c r="DR80" i="26"/>
  <c r="DS80" i="26"/>
  <c r="DT80" i="26"/>
  <c r="DU80" i="26"/>
  <c r="DV80" i="26"/>
  <c r="DN81" i="26"/>
  <c r="DO81" i="26"/>
  <c r="DP81" i="26"/>
  <c r="DQ81" i="26"/>
  <c r="DR81" i="26"/>
  <c r="DS81" i="26"/>
  <c r="DT81" i="26"/>
  <c r="DU81" i="26"/>
  <c r="DV81" i="26"/>
  <c r="DN82" i="26"/>
  <c r="DO82" i="26"/>
  <c r="DP82" i="26"/>
  <c r="DQ82" i="26"/>
  <c r="DR82" i="26"/>
  <c r="DS82" i="26"/>
  <c r="DT82" i="26"/>
  <c r="DU82" i="26"/>
  <c r="DV82" i="26"/>
  <c r="DN83" i="26"/>
  <c r="DO83" i="26"/>
  <c r="DP83" i="26"/>
  <c r="DQ83" i="26"/>
  <c r="DR83" i="26"/>
  <c r="DS83" i="26"/>
  <c r="DT83" i="26"/>
  <c r="DU83" i="26"/>
  <c r="DV83" i="26"/>
  <c r="DN84" i="26"/>
  <c r="DO84" i="26"/>
  <c r="DP84" i="26"/>
  <c r="DQ84" i="26"/>
  <c r="DR84" i="26"/>
  <c r="DS84" i="26"/>
  <c r="DT84" i="26"/>
  <c r="DU84" i="26"/>
  <c r="DV84" i="26"/>
  <c r="DN85" i="26"/>
  <c r="DO85" i="26"/>
  <c r="DP85" i="26"/>
  <c r="DQ85" i="26"/>
  <c r="DR85" i="26"/>
  <c r="DS85" i="26"/>
  <c r="DT85" i="26"/>
  <c r="DU85" i="26"/>
  <c r="DV85" i="26"/>
  <c r="DN86" i="26"/>
  <c r="DO86" i="26"/>
  <c r="DP86" i="26"/>
  <c r="DQ86" i="26"/>
  <c r="DR86" i="26"/>
  <c r="DS86" i="26"/>
  <c r="DT86" i="26"/>
  <c r="DU86" i="26"/>
  <c r="DV86" i="26"/>
  <c r="DN87" i="26"/>
  <c r="DO87" i="26"/>
  <c r="DP87" i="26"/>
  <c r="DQ87" i="26"/>
  <c r="DR87" i="26"/>
  <c r="DS87" i="26"/>
  <c r="DT87" i="26"/>
  <c r="DU87" i="26"/>
  <c r="DV87" i="26"/>
  <c r="DN88" i="26"/>
  <c r="DO88" i="26"/>
  <c r="DP88" i="26"/>
  <c r="DQ88" i="26"/>
  <c r="DR88" i="26"/>
  <c r="DS88" i="26"/>
  <c r="DT88" i="26"/>
  <c r="DU88" i="26"/>
  <c r="DV88" i="26"/>
  <c r="DN89" i="26"/>
  <c r="DO89" i="26"/>
  <c r="DP89" i="26"/>
  <c r="DQ89" i="26"/>
  <c r="DR89" i="26"/>
  <c r="DS89" i="26"/>
  <c r="DT89" i="26"/>
  <c r="DU89" i="26"/>
  <c r="DV89" i="26"/>
  <c r="DN90" i="26"/>
  <c r="DO90" i="26"/>
  <c r="DP90" i="26"/>
  <c r="DQ90" i="26"/>
  <c r="DR90" i="26"/>
  <c r="DS90" i="26"/>
  <c r="DT90" i="26"/>
  <c r="DU90" i="26"/>
  <c r="DV90" i="26"/>
  <c r="DN91" i="26"/>
  <c r="DO91" i="26"/>
  <c r="DP91" i="26"/>
  <c r="DQ91" i="26"/>
  <c r="DR91" i="26"/>
  <c r="DS91" i="26"/>
  <c r="DT91" i="26"/>
  <c r="DU91" i="26"/>
  <c r="DV91" i="26"/>
  <c r="DN92" i="26"/>
  <c r="DO92" i="26"/>
  <c r="DP92" i="26"/>
  <c r="DQ92" i="26"/>
  <c r="DR92" i="26"/>
  <c r="DS92" i="26"/>
  <c r="DT92" i="26"/>
  <c r="DU92" i="26"/>
  <c r="DV92" i="26"/>
  <c r="DN93" i="26"/>
  <c r="DO93" i="26"/>
  <c r="DP93" i="26"/>
  <c r="DQ93" i="26"/>
  <c r="DR93" i="26"/>
  <c r="DS93" i="26"/>
  <c r="DT93" i="26"/>
  <c r="DU93" i="26"/>
  <c r="DV93" i="26"/>
  <c r="DN94" i="26"/>
  <c r="DO94" i="26"/>
  <c r="DP94" i="26"/>
  <c r="DQ94" i="26"/>
  <c r="DR94" i="26"/>
  <c r="DS94" i="26"/>
  <c r="DT94" i="26"/>
  <c r="DU94" i="26"/>
  <c r="DV94" i="26"/>
  <c r="DN95" i="26"/>
  <c r="DO95" i="26"/>
  <c r="DP95" i="26"/>
  <c r="DQ95" i="26"/>
  <c r="DR95" i="26"/>
  <c r="DS95" i="26"/>
  <c r="DT95" i="26"/>
  <c r="DU95" i="26"/>
  <c r="DV95" i="26"/>
  <c r="DN96" i="26"/>
  <c r="DO96" i="26"/>
  <c r="DP96" i="26"/>
  <c r="DQ96" i="26"/>
  <c r="DR96" i="26"/>
  <c r="DS96" i="26"/>
  <c r="DT96" i="26"/>
  <c r="DU96" i="26"/>
  <c r="DV96" i="26"/>
  <c r="DN97" i="26"/>
  <c r="DO97" i="26"/>
  <c r="DP97" i="26"/>
  <c r="DQ97" i="26"/>
  <c r="DR97" i="26"/>
  <c r="DS97" i="26"/>
  <c r="DT97" i="26"/>
  <c r="DU97" i="26"/>
  <c r="DV97" i="26"/>
  <c r="DN98" i="26"/>
  <c r="DO98" i="26"/>
  <c r="DP98" i="26"/>
  <c r="DQ98" i="26"/>
  <c r="DR98" i="26"/>
  <c r="DS98" i="26"/>
  <c r="DT98" i="26"/>
  <c r="DU98" i="26"/>
  <c r="DV98" i="26"/>
  <c r="DN99" i="26"/>
  <c r="DO99" i="26"/>
  <c r="DP99" i="26"/>
  <c r="DQ99" i="26"/>
  <c r="DR99" i="26"/>
  <c r="DS99" i="26"/>
  <c r="DT99" i="26"/>
  <c r="DU99" i="26"/>
  <c r="DV99" i="26"/>
  <c r="DN100" i="26"/>
  <c r="DO100" i="26"/>
  <c r="DP100" i="26"/>
  <c r="DQ100" i="26"/>
  <c r="DR100" i="26"/>
  <c r="DS100" i="26"/>
  <c r="DT100" i="26"/>
  <c r="DU100" i="26"/>
  <c r="DV100" i="26"/>
  <c r="DN101" i="26"/>
  <c r="DO101" i="26"/>
  <c r="DP101" i="26"/>
  <c r="DQ101" i="26"/>
  <c r="DR101" i="26"/>
  <c r="DS101" i="26"/>
  <c r="DT101" i="26"/>
  <c r="DU101" i="26"/>
  <c r="DV101" i="26"/>
  <c r="DN102" i="26"/>
  <c r="DO102" i="26"/>
  <c r="DP102" i="26"/>
  <c r="DQ102" i="26"/>
  <c r="DR102" i="26"/>
  <c r="DS102" i="26"/>
  <c r="DT102" i="26"/>
  <c r="DU102" i="26"/>
  <c r="DV102" i="26"/>
  <c r="DN103" i="26"/>
  <c r="DO103" i="26"/>
  <c r="DP103" i="26"/>
  <c r="DQ103" i="26"/>
  <c r="DR103" i="26"/>
  <c r="DS103" i="26"/>
  <c r="DT103" i="26"/>
  <c r="DU103" i="26"/>
  <c r="DV103" i="26"/>
  <c r="DN104" i="26"/>
  <c r="DO104" i="26"/>
  <c r="DP104" i="26"/>
  <c r="DQ104" i="26"/>
  <c r="DR104" i="26"/>
  <c r="DS104" i="26"/>
  <c r="DT104" i="26"/>
  <c r="DU104" i="26"/>
  <c r="DV104" i="26"/>
  <c r="DN105" i="26"/>
  <c r="DO105" i="26"/>
  <c r="DP105" i="26"/>
  <c r="DQ105" i="26"/>
  <c r="DR105" i="26"/>
  <c r="DS105" i="26"/>
  <c r="DT105" i="26"/>
  <c r="DU105" i="26"/>
  <c r="DV105" i="26"/>
  <c r="DN106" i="26"/>
  <c r="DO106" i="26"/>
  <c r="DP106" i="26"/>
  <c r="DQ106" i="26"/>
  <c r="DR106" i="26"/>
  <c r="DS106" i="26"/>
  <c r="DT106" i="26"/>
  <c r="DU106" i="26"/>
  <c r="DV106" i="26"/>
  <c r="DN107" i="26"/>
  <c r="DO107" i="26"/>
  <c r="DP107" i="26"/>
  <c r="DQ107" i="26"/>
  <c r="DR107" i="26"/>
  <c r="DS107" i="26"/>
  <c r="DT107" i="26"/>
  <c r="DU107" i="26"/>
  <c r="DV107" i="26"/>
  <c r="DN108" i="26"/>
  <c r="DO108" i="26"/>
  <c r="DP108" i="26"/>
  <c r="DQ108" i="26"/>
  <c r="DR108" i="26"/>
  <c r="DS108" i="26"/>
  <c r="DT108" i="26"/>
  <c r="DU108" i="26"/>
  <c r="DV108" i="26"/>
  <c r="DN109" i="26"/>
  <c r="DO109" i="26"/>
  <c r="DP109" i="26"/>
  <c r="DQ109" i="26"/>
  <c r="DR109" i="26"/>
  <c r="DS109" i="26"/>
  <c r="DT109" i="26"/>
  <c r="DU109" i="26"/>
  <c r="DV109" i="26"/>
  <c r="DN110" i="26"/>
  <c r="DO110" i="26"/>
  <c r="DP110" i="26"/>
  <c r="DQ110" i="26"/>
  <c r="DR110" i="26"/>
  <c r="DS110" i="26"/>
  <c r="DT110" i="26"/>
  <c r="DU110" i="26"/>
  <c r="DV110" i="26"/>
  <c r="DN111" i="26"/>
  <c r="DO111" i="26"/>
  <c r="DP111" i="26"/>
  <c r="DQ111" i="26"/>
  <c r="DR111" i="26"/>
  <c r="DS111" i="26"/>
  <c r="DT111" i="26"/>
  <c r="DU111" i="26"/>
  <c r="DV111" i="26"/>
  <c r="DN112" i="26"/>
  <c r="DO112" i="26"/>
  <c r="DP112" i="26"/>
  <c r="DQ112" i="26"/>
  <c r="DR112" i="26"/>
  <c r="DS112" i="26"/>
  <c r="DT112" i="26"/>
  <c r="DU112" i="26"/>
  <c r="DV112" i="26"/>
  <c r="DN113" i="26"/>
  <c r="DO113" i="26"/>
  <c r="DP113" i="26"/>
  <c r="DQ113" i="26"/>
  <c r="DR113" i="26"/>
  <c r="DS113" i="26"/>
  <c r="DT113" i="26"/>
  <c r="DU113" i="26"/>
  <c r="DV113" i="26"/>
  <c r="DN114" i="26"/>
  <c r="DO114" i="26"/>
  <c r="DP114" i="26"/>
  <c r="DQ114" i="26"/>
  <c r="DR114" i="26"/>
  <c r="DS114" i="26"/>
  <c r="DT114" i="26"/>
  <c r="DU114" i="26"/>
  <c r="DV114" i="26"/>
  <c r="DN115" i="26"/>
  <c r="DO115" i="26"/>
  <c r="DP115" i="26"/>
  <c r="DQ115" i="26"/>
  <c r="DR115" i="26"/>
  <c r="DS115" i="26"/>
  <c r="DT115" i="26"/>
  <c r="DU115" i="26"/>
  <c r="DV115" i="26"/>
  <c r="DN116" i="26"/>
  <c r="DO116" i="26"/>
  <c r="DP116" i="26"/>
  <c r="DQ116" i="26"/>
  <c r="DR116" i="26"/>
  <c r="DS116" i="26"/>
  <c r="DT116" i="26"/>
  <c r="DU116" i="26"/>
  <c r="DV116" i="26"/>
  <c r="DN117" i="26"/>
  <c r="DO117" i="26"/>
  <c r="DP117" i="26"/>
  <c r="DQ117" i="26"/>
  <c r="DR117" i="26"/>
  <c r="DS117" i="26"/>
  <c r="DT117" i="26"/>
  <c r="DU117" i="26"/>
  <c r="DV117" i="26"/>
  <c r="DN118" i="26"/>
  <c r="DO118" i="26"/>
  <c r="DP118" i="26"/>
  <c r="DQ118" i="26"/>
  <c r="DR118" i="26"/>
  <c r="DS118" i="26"/>
  <c r="DT118" i="26"/>
  <c r="DU118" i="26"/>
  <c r="DV118" i="26"/>
  <c r="DN119" i="26"/>
  <c r="DO119" i="26"/>
  <c r="DP119" i="26"/>
  <c r="DQ119" i="26"/>
  <c r="DR119" i="26"/>
  <c r="DS119" i="26"/>
  <c r="DT119" i="26"/>
  <c r="DU119" i="26"/>
  <c r="DV119" i="26"/>
  <c r="DN120" i="26"/>
  <c r="DO120" i="26"/>
  <c r="DP120" i="26"/>
  <c r="DQ120" i="26"/>
  <c r="DR120" i="26"/>
  <c r="DS120" i="26"/>
  <c r="DT120" i="26"/>
  <c r="DU120" i="26"/>
  <c r="DV120" i="26"/>
  <c r="DN121" i="26"/>
  <c r="DO121" i="26"/>
  <c r="DP121" i="26"/>
  <c r="DQ121" i="26"/>
  <c r="DR121" i="26"/>
  <c r="DS121" i="26"/>
  <c r="DT121" i="26"/>
  <c r="DU121" i="26"/>
  <c r="DV121" i="26"/>
  <c r="DN122" i="26"/>
  <c r="DO122" i="26"/>
  <c r="DP122" i="26"/>
  <c r="DQ122" i="26"/>
  <c r="DR122" i="26"/>
  <c r="DS122" i="26"/>
  <c r="DT122" i="26"/>
  <c r="DU122" i="26"/>
  <c r="DV122" i="26"/>
  <c r="DN123" i="26"/>
  <c r="DO123" i="26"/>
  <c r="DP123" i="26"/>
  <c r="DQ123" i="26"/>
  <c r="DS123" i="26"/>
  <c r="DT123" i="26"/>
  <c r="DU123" i="26"/>
  <c r="DV123" i="26"/>
  <c r="DN124" i="26"/>
  <c r="DO124" i="26"/>
  <c r="DP124" i="26"/>
  <c r="DQ124" i="26"/>
  <c r="DR124" i="26"/>
  <c r="DS124" i="26"/>
  <c r="DT124" i="26"/>
  <c r="DU124" i="26"/>
  <c r="DV124" i="26"/>
  <c r="DN125" i="26"/>
  <c r="DO125" i="26"/>
  <c r="DP125" i="26"/>
  <c r="DQ125" i="26"/>
  <c r="DR125" i="26"/>
  <c r="DS125" i="26"/>
  <c r="DT125" i="26"/>
  <c r="DU125" i="26"/>
  <c r="DV125" i="26"/>
  <c r="DN126" i="26"/>
  <c r="DO126" i="26"/>
  <c r="DP126" i="26"/>
  <c r="DQ126" i="26"/>
  <c r="DR126" i="26"/>
  <c r="DS126" i="26"/>
  <c r="DT126" i="26"/>
  <c r="DU126" i="26"/>
  <c r="DV126" i="26"/>
  <c r="DN127" i="26"/>
  <c r="DO127" i="26"/>
  <c r="DP127" i="26"/>
  <c r="DQ127" i="26"/>
  <c r="DR127" i="26"/>
  <c r="DS127" i="26"/>
  <c r="DT127" i="26"/>
  <c r="DU127" i="26"/>
  <c r="DV127" i="26"/>
  <c r="DN128" i="26"/>
  <c r="DO128" i="26"/>
  <c r="DP128" i="26"/>
  <c r="DQ128" i="26"/>
  <c r="DR128" i="26"/>
  <c r="DS128" i="26"/>
  <c r="DT128" i="26"/>
  <c r="DU128" i="26"/>
  <c r="DV128" i="26"/>
  <c r="DN129" i="26"/>
  <c r="DO129" i="26"/>
  <c r="DP129" i="26"/>
  <c r="DQ129" i="26"/>
  <c r="DR129" i="26"/>
  <c r="DS129" i="26"/>
  <c r="DT129" i="26"/>
  <c r="DU129" i="26"/>
  <c r="DV129" i="26"/>
  <c r="DN130" i="26"/>
  <c r="DO130" i="26"/>
  <c r="DP130" i="26"/>
  <c r="DQ130" i="26"/>
  <c r="DR130" i="26"/>
  <c r="DS130" i="26"/>
  <c r="DT130" i="26"/>
  <c r="DU130" i="26"/>
  <c r="DV130" i="26"/>
  <c r="DN131" i="26"/>
  <c r="DO131" i="26"/>
  <c r="DP131" i="26"/>
  <c r="DQ131" i="26"/>
  <c r="DR131" i="26"/>
  <c r="DS131" i="26"/>
  <c r="DT131" i="26"/>
  <c r="DU131" i="26"/>
  <c r="DV131" i="26"/>
  <c r="DN132" i="26"/>
  <c r="DO132" i="26"/>
  <c r="DP132" i="26"/>
  <c r="DQ132" i="26"/>
  <c r="DR132" i="26"/>
  <c r="DS132" i="26"/>
  <c r="DT132" i="26"/>
  <c r="DU132" i="26"/>
  <c r="DV132" i="26"/>
  <c r="DN133" i="26"/>
  <c r="DO133" i="26"/>
  <c r="DP133" i="26"/>
  <c r="DQ133" i="26"/>
  <c r="DR133" i="26"/>
  <c r="DS133" i="26"/>
  <c r="DT133" i="26"/>
  <c r="DU133" i="26"/>
  <c r="DV133" i="26"/>
  <c r="DN134" i="26"/>
  <c r="DO134" i="26"/>
  <c r="DP134" i="26"/>
  <c r="DQ134" i="26"/>
  <c r="DR134" i="26"/>
  <c r="DS134" i="26"/>
  <c r="DT134" i="26"/>
  <c r="DU134" i="26"/>
  <c r="DV134" i="26"/>
  <c r="DN135" i="26"/>
  <c r="DO135" i="26"/>
  <c r="DP135" i="26"/>
  <c r="DQ135" i="26"/>
  <c r="DR135" i="26"/>
  <c r="DS135" i="26"/>
  <c r="DT135" i="26"/>
  <c r="DU135" i="26"/>
  <c r="DV135" i="26"/>
  <c r="DN136" i="26"/>
  <c r="DO136" i="26"/>
  <c r="DP136" i="26"/>
  <c r="DQ136" i="26"/>
  <c r="DR136" i="26"/>
  <c r="DS136" i="26"/>
  <c r="DT136" i="26"/>
  <c r="DU136" i="26"/>
  <c r="DV136" i="26"/>
  <c r="DN137" i="26"/>
  <c r="DO137" i="26"/>
  <c r="DP137" i="26"/>
  <c r="DQ137" i="26"/>
  <c r="DR137" i="26"/>
  <c r="DS137" i="26"/>
  <c r="DT137" i="26"/>
  <c r="DU137" i="26"/>
  <c r="DV137" i="26"/>
  <c r="DN138" i="26"/>
  <c r="DO138" i="26"/>
  <c r="DP138" i="26"/>
  <c r="DQ138" i="26"/>
  <c r="DR138" i="26"/>
  <c r="DS138" i="26"/>
  <c r="DT138" i="26"/>
  <c r="DU138" i="26"/>
  <c r="DV138" i="26"/>
  <c r="DN139" i="26"/>
  <c r="DO139" i="26"/>
  <c r="DP139" i="26"/>
  <c r="DQ139" i="26"/>
  <c r="DR139" i="26"/>
  <c r="DS139" i="26"/>
  <c r="DT139" i="26"/>
  <c r="DU139" i="26"/>
  <c r="DV139" i="26"/>
  <c r="DN140" i="26"/>
  <c r="DO140" i="26"/>
  <c r="DP140" i="26"/>
  <c r="DQ140" i="26"/>
  <c r="DR140" i="26"/>
  <c r="DS140" i="26"/>
  <c r="DT140" i="26"/>
  <c r="DU140" i="26"/>
  <c r="DV140" i="26"/>
  <c r="DN141" i="26"/>
  <c r="DO141" i="26"/>
  <c r="DP141" i="26"/>
  <c r="DQ141" i="26"/>
  <c r="DR141" i="26"/>
  <c r="DS141" i="26"/>
  <c r="DT141" i="26"/>
  <c r="DU141" i="26"/>
  <c r="DV141" i="26"/>
  <c r="DN142" i="26"/>
  <c r="DO142" i="26"/>
  <c r="DP142" i="26"/>
  <c r="DQ142" i="26"/>
  <c r="DR142" i="26"/>
  <c r="DS142" i="26"/>
  <c r="DT142" i="26"/>
  <c r="DU142" i="26"/>
  <c r="DV142" i="26"/>
  <c r="DN143" i="26"/>
  <c r="DO143" i="26"/>
  <c r="DP143" i="26"/>
  <c r="DQ143" i="26"/>
  <c r="DR143" i="26"/>
  <c r="DS143" i="26"/>
  <c r="DT143" i="26"/>
  <c r="DU143" i="26"/>
  <c r="DV143" i="26"/>
  <c r="DN144" i="26"/>
  <c r="DO144" i="26"/>
  <c r="DP144" i="26"/>
  <c r="DQ144" i="26"/>
  <c r="DR144" i="26"/>
  <c r="DS144" i="26"/>
  <c r="DT144" i="26"/>
  <c r="DU144" i="26"/>
  <c r="DV144" i="26"/>
  <c r="DN145" i="26"/>
  <c r="DO145" i="26"/>
  <c r="DP145" i="26"/>
  <c r="DQ145" i="26"/>
  <c r="DR145" i="26"/>
  <c r="DS145" i="26"/>
  <c r="DT145" i="26"/>
  <c r="DU145" i="26"/>
  <c r="DV145" i="26"/>
  <c r="DN146" i="26"/>
  <c r="DO146" i="26"/>
  <c r="DP146" i="26"/>
  <c r="DQ146" i="26"/>
  <c r="DR146" i="26"/>
  <c r="DS146" i="26"/>
  <c r="DT146" i="26"/>
  <c r="DU146" i="26"/>
  <c r="DV146" i="26"/>
  <c r="DN147" i="26"/>
  <c r="DO147" i="26"/>
  <c r="DP147" i="26"/>
  <c r="DQ147" i="26"/>
  <c r="DR147" i="26"/>
  <c r="DS147" i="26"/>
  <c r="DT147" i="26"/>
  <c r="DU147" i="26"/>
  <c r="DV147" i="26"/>
  <c r="DN148" i="26"/>
  <c r="DO148" i="26"/>
  <c r="DP148" i="26"/>
  <c r="DQ148" i="26"/>
  <c r="DR148" i="26"/>
  <c r="DS148" i="26"/>
  <c r="DT148" i="26"/>
  <c r="DU148" i="26"/>
  <c r="DV148" i="26"/>
  <c r="DN149" i="26"/>
  <c r="DO149" i="26"/>
  <c r="DP149" i="26"/>
  <c r="DQ149" i="26"/>
  <c r="DR149" i="26"/>
  <c r="DS149" i="26"/>
  <c r="DT149" i="26"/>
  <c r="DU149" i="26"/>
  <c r="DV149" i="26"/>
  <c r="DN150" i="26"/>
  <c r="DO150" i="26"/>
  <c r="DP150" i="26"/>
  <c r="DQ150" i="26"/>
  <c r="DR150" i="26"/>
  <c r="DS150" i="26"/>
  <c r="DT150" i="26"/>
  <c r="DU150" i="26"/>
  <c r="DV150" i="26"/>
  <c r="DN151" i="26"/>
  <c r="DO151" i="26"/>
  <c r="DP151" i="26"/>
  <c r="DQ151" i="26"/>
  <c r="DR151" i="26"/>
  <c r="DS151" i="26"/>
  <c r="DT151" i="26"/>
  <c r="DU151" i="26"/>
  <c r="DV151" i="26"/>
  <c r="DN152" i="26"/>
  <c r="DO152" i="26"/>
  <c r="DP152" i="26"/>
  <c r="DQ152" i="26"/>
  <c r="DR152" i="26"/>
  <c r="DS152" i="26"/>
  <c r="DT152" i="26"/>
  <c r="DU152" i="26"/>
  <c r="DV152" i="26"/>
  <c r="DN153" i="26"/>
  <c r="DO153" i="26"/>
  <c r="DP153" i="26"/>
  <c r="DQ153" i="26"/>
  <c r="DR153" i="26"/>
  <c r="DS153" i="26"/>
  <c r="DT153" i="26"/>
  <c r="DU153" i="26"/>
  <c r="DV153" i="26"/>
  <c r="DN154" i="26"/>
  <c r="DO154" i="26"/>
  <c r="DP154" i="26"/>
  <c r="DQ154" i="26"/>
  <c r="DR154" i="26"/>
  <c r="DS154" i="26"/>
  <c r="DT154" i="26"/>
  <c r="DU154" i="26"/>
  <c r="DV154" i="26"/>
  <c r="DN155" i="26"/>
  <c r="DO155" i="26"/>
  <c r="DP155" i="26"/>
  <c r="DQ155" i="26"/>
  <c r="DR155" i="26"/>
  <c r="DS155" i="26"/>
  <c r="DT155" i="26"/>
  <c r="DU155" i="26"/>
  <c r="DV155" i="26"/>
  <c r="DN156" i="26"/>
  <c r="DO156" i="26"/>
  <c r="DP156" i="26"/>
  <c r="DQ156" i="26"/>
  <c r="DR156" i="26"/>
  <c r="DS156" i="26"/>
  <c r="DT156" i="26"/>
  <c r="DU156" i="26"/>
  <c r="DV156" i="26"/>
  <c r="DN157" i="26"/>
  <c r="DO157" i="26"/>
  <c r="DP157" i="26"/>
  <c r="DQ157" i="26"/>
  <c r="DR157" i="26"/>
  <c r="DS157" i="26"/>
  <c r="DT157" i="26"/>
  <c r="DU157" i="26"/>
  <c r="DV157" i="26"/>
  <c r="DN158" i="26"/>
  <c r="DO158" i="26"/>
  <c r="DP158" i="26"/>
  <c r="DQ158" i="26"/>
  <c r="DR158" i="26"/>
  <c r="DS158" i="26"/>
  <c r="DT158" i="26"/>
  <c r="DU158" i="26"/>
  <c r="DV158" i="26"/>
  <c r="DN159" i="26"/>
  <c r="DO159" i="26"/>
  <c r="DP159" i="26"/>
  <c r="DQ159" i="26"/>
  <c r="DR159" i="26"/>
  <c r="DS159" i="26"/>
  <c r="DT159" i="26"/>
  <c r="DU159" i="26"/>
  <c r="DV159" i="26"/>
  <c r="DN160" i="26"/>
  <c r="DO160" i="26"/>
  <c r="DP160" i="26"/>
  <c r="DQ160" i="26"/>
  <c r="DR160" i="26"/>
  <c r="DS160" i="26"/>
  <c r="DT160" i="26"/>
  <c r="DU160" i="26"/>
  <c r="DV160" i="26"/>
  <c r="DN161" i="26"/>
  <c r="DO161" i="26"/>
  <c r="DP161" i="26"/>
  <c r="DQ161" i="26"/>
  <c r="DR161" i="26"/>
  <c r="DS161" i="26"/>
  <c r="DT161" i="26"/>
  <c r="DU161" i="26"/>
  <c r="DV161" i="26"/>
  <c r="DN162" i="26"/>
  <c r="DO162" i="26"/>
  <c r="DP162" i="26"/>
  <c r="DQ162" i="26"/>
  <c r="DR162" i="26"/>
  <c r="DS162" i="26"/>
  <c r="DT162" i="26"/>
  <c r="DU162" i="26"/>
  <c r="DV162" i="26"/>
  <c r="DN163" i="26"/>
  <c r="DO163" i="26"/>
  <c r="DP163" i="26"/>
  <c r="DQ163" i="26"/>
  <c r="DR163" i="26"/>
  <c r="DS163" i="26"/>
  <c r="DT163" i="26"/>
  <c r="DU163" i="26"/>
  <c r="DV163" i="26"/>
  <c r="DN164" i="26"/>
  <c r="DO164" i="26"/>
  <c r="DP164" i="26"/>
  <c r="DQ164" i="26"/>
  <c r="DR164" i="26"/>
  <c r="DS164" i="26"/>
  <c r="DT164" i="26"/>
  <c r="DU164" i="26"/>
  <c r="DV164" i="26"/>
  <c r="DN165" i="26"/>
  <c r="DO165" i="26"/>
  <c r="DP165" i="26"/>
  <c r="DQ165" i="26"/>
  <c r="DR165" i="26"/>
  <c r="DS165" i="26"/>
  <c r="DT165" i="26"/>
  <c r="DU165" i="26"/>
  <c r="DV165" i="26"/>
  <c r="DN166" i="26"/>
  <c r="DO166" i="26"/>
  <c r="DP166" i="26"/>
  <c r="DQ166" i="26"/>
  <c r="DR166" i="26"/>
  <c r="DS166" i="26"/>
  <c r="DT166" i="26"/>
  <c r="DU166" i="26"/>
  <c r="DV166" i="26"/>
  <c r="DN167" i="26"/>
  <c r="DO167" i="26"/>
  <c r="DP167" i="26"/>
  <c r="DQ167" i="26"/>
  <c r="DR167" i="26"/>
  <c r="DS167" i="26"/>
  <c r="DT167" i="26"/>
  <c r="DU167" i="26"/>
  <c r="DV167" i="26"/>
  <c r="DN168" i="26"/>
  <c r="DO168" i="26"/>
  <c r="DP168" i="26"/>
  <c r="DQ168" i="26"/>
  <c r="DR168" i="26"/>
  <c r="DS168" i="26"/>
  <c r="DT168" i="26"/>
  <c r="DU168" i="26"/>
  <c r="DV168" i="26"/>
  <c r="DN169" i="26"/>
  <c r="DO169" i="26"/>
  <c r="DP169" i="26"/>
  <c r="DQ169" i="26"/>
  <c r="DR169" i="26"/>
  <c r="DS169" i="26"/>
  <c r="DT169" i="26"/>
  <c r="DU169" i="26"/>
  <c r="DV169" i="26"/>
  <c r="DN170" i="26"/>
  <c r="DO170" i="26"/>
  <c r="DP170" i="26"/>
  <c r="DQ170" i="26"/>
  <c r="DR170" i="26"/>
  <c r="DS170" i="26"/>
  <c r="DT170" i="26"/>
  <c r="DU170" i="26"/>
  <c r="DV170" i="26"/>
  <c r="DN171" i="26"/>
  <c r="DO171" i="26"/>
  <c r="DP171" i="26"/>
  <c r="DQ171" i="26"/>
  <c r="DR171" i="26"/>
  <c r="DS171" i="26"/>
  <c r="DT171" i="26"/>
  <c r="DU171" i="26"/>
  <c r="DV171" i="26"/>
  <c r="DN172" i="26"/>
  <c r="DO172" i="26"/>
  <c r="DP172" i="26"/>
  <c r="DQ172" i="26"/>
  <c r="DR172" i="26"/>
  <c r="DS172" i="26"/>
  <c r="DT172" i="26"/>
  <c r="DU172" i="26"/>
  <c r="DV172" i="26"/>
  <c r="DN173" i="26"/>
  <c r="DO173" i="26"/>
  <c r="DP173" i="26"/>
  <c r="DQ173" i="26"/>
  <c r="DR173" i="26"/>
  <c r="DS173" i="26"/>
  <c r="DT173" i="26"/>
  <c r="DU173" i="26"/>
  <c r="DV173" i="26"/>
  <c r="DN174" i="26"/>
  <c r="DO174" i="26"/>
  <c r="DP174" i="26"/>
  <c r="DQ174" i="26"/>
  <c r="DR174" i="26"/>
  <c r="DS174" i="26"/>
  <c r="DT174" i="26"/>
  <c r="DU174" i="26"/>
  <c r="DV174" i="26"/>
  <c r="DN175" i="26"/>
  <c r="DO175" i="26"/>
  <c r="DP175" i="26"/>
  <c r="DQ175" i="26"/>
  <c r="DR175" i="26"/>
  <c r="DS175" i="26"/>
  <c r="DT175" i="26"/>
  <c r="DU175" i="26"/>
  <c r="DV175" i="26"/>
  <c r="DN176" i="26"/>
  <c r="DO176" i="26"/>
  <c r="DP176" i="26"/>
  <c r="DQ176" i="26"/>
  <c r="DR176" i="26"/>
  <c r="DS176" i="26"/>
  <c r="DT176" i="26"/>
  <c r="DU176" i="26"/>
  <c r="DV176" i="26"/>
  <c r="DN177" i="26"/>
  <c r="DO177" i="26"/>
  <c r="DP177" i="26"/>
  <c r="DQ177" i="26"/>
  <c r="DR177" i="26"/>
  <c r="DS177" i="26"/>
  <c r="DT177" i="26"/>
  <c r="DU177" i="26"/>
  <c r="DV177" i="26"/>
  <c r="DN178" i="26"/>
  <c r="DO178" i="26"/>
  <c r="DP178" i="26"/>
  <c r="DQ178" i="26"/>
  <c r="DR178" i="26"/>
  <c r="DS178" i="26"/>
  <c r="DT178" i="26"/>
  <c r="DU178" i="26"/>
  <c r="DV178" i="26"/>
  <c r="DN179" i="26"/>
  <c r="DO179" i="26"/>
  <c r="DP179" i="26"/>
  <c r="DQ179" i="26"/>
  <c r="DR179" i="26"/>
  <c r="DS179" i="26"/>
  <c r="DT179" i="26"/>
  <c r="DU179" i="26"/>
  <c r="DV179" i="26"/>
  <c r="DN180" i="26"/>
  <c r="DO180" i="26"/>
  <c r="DP180" i="26"/>
  <c r="DQ180" i="26"/>
  <c r="DR180" i="26"/>
  <c r="DS180" i="26"/>
  <c r="DT180" i="26"/>
  <c r="DU180" i="26"/>
  <c r="DV180" i="26"/>
  <c r="DN181" i="26"/>
  <c r="DO181" i="26"/>
  <c r="DP181" i="26"/>
  <c r="DQ181" i="26"/>
  <c r="DR181" i="26"/>
  <c r="DS181" i="26"/>
  <c r="DT181" i="26"/>
  <c r="DU181" i="26"/>
  <c r="DV181" i="26"/>
  <c r="DN182" i="26"/>
  <c r="DO182" i="26"/>
  <c r="DP182" i="26"/>
  <c r="DQ182" i="26"/>
  <c r="DR182" i="26"/>
  <c r="DS182" i="26"/>
  <c r="DT182" i="26"/>
  <c r="DU182" i="26"/>
  <c r="DV182" i="26"/>
  <c r="DN183" i="26"/>
  <c r="DO183" i="26"/>
  <c r="DP183" i="26"/>
  <c r="DQ183" i="26"/>
  <c r="DR183" i="26"/>
  <c r="DS183" i="26"/>
  <c r="DT183" i="26"/>
  <c r="DU183" i="26"/>
  <c r="DV183" i="26"/>
  <c r="DN184" i="26"/>
  <c r="DO184" i="26"/>
  <c r="DP184" i="26"/>
  <c r="DQ184" i="26"/>
  <c r="DR184" i="26"/>
  <c r="DS184" i="26"/>
  <c r="DT184" i="26"/>
  <c r="DU184" i="26"/>
  <c r="DV184" i="26"/>
  <c r="DN185" i="26"/>
  <c r="DO185" i="26"/>
  <c r="DP185" i="26"/>
  <c r="DQ185" i="26"/>
  <c r="DR185" i="26"/>
  <c r="DS185" i="26"/>
  <c r="DT185" i="26"/>
  <c r="DU185" i="26"/>
  <c r="DV185" i="26"/>
  <c r="DN186" i="26"/>
  <c r="DO186" i="26"/>
  <c r="DP186" i="26"/>
  <c r="DQ186" i="26"/>
  <c r="DR186" i="26"/>
  <c r="DS186" i="26"/>
  <c r="DT186" i="26"/>
  <c r="DU186" i="26"/>
  <c r="DV186" i="26"/>
  <c r="DN187" i="26"/>
  <c r="DO187" i="26"/>
  <c r="DP187" i="26"/>
  <c r="DQ187" i="26"/>
  <c r="DR187" i="26"/>
  <c r="DS187" i="26"/>
  <c r="DT187" i="26"/>
  <c r="DU187" i="26"/>
  <c r="DV187" i="26"/>
  <c r="DN188" i="26"/>
  <c r="DO188" i="26"/>
  <c r="DP188" i="26"/>
  <c r="DQ188" i="26"/>
  <c r="DR188" i="26"/>
  <c r="DS188" i="26"/>
  <c r="DT188" i="26"/>
  <c r="DU188" i="26"/>
  <c r="DV188" i="26"/>
  <c r="DN189" i="26"/>
  <c r="DO189" i="26"/>
  <c r="DP189" i="26"/>
  <c r="DQ189" i="26"/>
  <c r="DR189" i="26"/>
  <c r="DS189" i="26"/>
  <c r="DT189" i="26"/>
  <c r="DU189" i="26"/>
  <c r="DV189" i="26"/>
  <c r="DN190" i="26"/>
  <c r="DO190" i="26"/>
  <c r="DP190" i="26"/>
  <c r="DQ190" i="26"/>
  <c r="DR190" i="26"/>
  <c r="DS190" i="26"/>
  <c r="DT190" i="26"/>
  <c r="DU190" i="26"/>
  <c r="DV190" i="26"/>
  <c r="DN191" i="26"/>
  <c r="DO191" i="26"/>
  <c r="DP191" i="26"/>
  <c r="DQ191" i="26"/>
  <c r="DR191" i="26"/>
  <c r="DS191" i="26"/>
  <c r="DT191" i="26"/>
  <c r="DU191" i="26"/>
  <c r="DV191" i="26"/>
  <c r="DN192" i="26"/>
  <c r="DO192" i="26"/>
  <c r="DP192" i="26"/>
  <c r="DQ192" i="26"/>
  <c r="DR192" i="26"/>
  <c r="DS192" i="26"/>
  <c r="DT192" i="26"/>
  <c r="DU192" i="26"/>
  <c r="DV192" i="26"/>
  <c r="DN193" i="26"/>
  <c r="DO193" i="26"/>
  <c r="DP193" i="26"/>
  <c r="DQ193" i="26"/>
  <c r="DR193" i="26"/>
  <c r="DS193" i="26"/>
  <c r="DT193" i="26"/>
  <c r="DU193" i="26"/>
  <c r="DV193" i="26"/>
  <c r="DN194" i="26"/>
  <c r="DO194" i="26"/>
  <c r="DP194" i="26"/>
  <c r="DQ194" i="26"/>
  <c r="DR194" i="26"/>
  <c r="DS194" i="26"/>
  <c r="DT194" i="26"/>
  <c r="DU194" i="26"/>
  <c r="DV194" i="26"/>
  <c r="DN195" i="26"/>
  <c r="DO195" i="26"/>
  <c r="DP195" i="26"/>
  <c r="DQ195" i="26"/>
  <c r="DR195" i="26"/>
  <c r="DS195" i="26"/>
  <c r="DT195" i="26"/>
  <c r="DU195" i="26"/>
  <c r="DV195" i="26"/>
  <c r="DN196" i="26"/>
  <c r="DO196" i="26"/>
  <c r="DP196" i="26"/>
  <c r="DQ196" i="26"/>
  <c r="DR196" i="26"/>
  <c r="DS196" i="26"/>
  <c r="DT196" i="26"/>
  <c r="DU196" i="26"/>
  <c r="DV196" i="26"/>
  <c r="DN197" i="26"/>
  <c r="DO197" i="26"/>
  <c r="DP197" i="26"/>
  <c r="DQ197" i="26"/>
  <c r="DR197" i="26"/>
  <c r="DS197" i="26"/>
  <c r="DT197" i="26"/>
  <c r="DU197" i="26"/>
  <c r="DV197" i="26"/>
  <c r="DN198" i="26"/>
  <c r="DO198" i="26"/>
  <c r="DP198" i="26"/>
  <c r="DQ198" i="26"/>
  <c r="DR198" i="26"/>
  <c r="DS198" i="26"/>
  <c r="DT198" i="26"/>
  <c r="DU198" i="26"/>
  <c r="DV198" i="26"/>
  <c r="DN199" i="26"/>
  <c r="DO199" i="26"/>
  <c r="DP199" i="26"/>
  <c r="DQ199" i="26"/>
  <c r="DR199" i="26"/>
  <c r="DS199" i="26"/>
  <c r="DT199" i="26"/>
  <c r="DU199" i="26"/>
  <c r="DV199" i="26"/>
  <c r="DN200" i="26"/>
  <c r="DO200" i="26"/>
  <c r="DP200" i="26"/>
  <c r="DQ200" i="26"/>
  <c r="DR200" i="26"/>
  <c r="DS200" i="26"/>
  <c r="DT200" i="26"/>
  <c r="DU200" i="26"/>
  <c r="DV200" i="26"/>
  <c r="DN201" i="26"/>
  <c r="DO201" i="26"/>
  <c r="DP201" i="26"/>
  <c r="DQ201" i="26"/>
  <c r="DR201" i="26"/>
  <c r="DS201" i="26"/>
  <c r="DT201" i="26"/>
  <c r="DU201" i="26"/>
  <c r="DV201" i="26"/>
  <c r="DN202" i="26"/>
  <c r="DO202" i="26"/>
  <c r="DP202" i="26"/>
  <c r="DQ202" i="26"/>
  <c r="DR202" i="26"/>
  <c r="DS202" i="26"/>
  <c r="DT202" i="26"/>
  <c r="DU202" i="26"/>
  <c r="DV202" i="26"/>
  <c r="DN203" i="26"/>
  <c r="DO203" i="26"/>
  <c r="DP203" i="26"/>
  <c r="DQ203" i="26"/>
  <c r="DR203" i="26"/>
  <c r="DS203" i="26"/>
  <c r="DT203" i="26"/>
  <c r="DU203" i="26"/>
  <c r="DV203" i="26"/>
  <c r="DN204" i="26"/>
  <c r="DO204" i="26"/>
  <c r="DP204" i="26"/>
  <c r="DQ204" i="26"/>
  <c r="DR204" i="26"/>
  <c r="DS204" i="26"/>
  <c r="DT204" i="26"/>
  <c r="DU204" i="26"/>
  <c r="DV204" i="26"/>
  <c r="DN205" i="26"/>
  <c r="DO205" i="26"/>
  <c r="DP205" i="26"/>
  <c r="DQ205" i="26"/>
  <c r="DR205" i="26"/>
  <c r="DS205" i="26"/>
  <c r="DT205" i="26"/>
  <c r="DU205" i="26"/>
  <c r="DV205" i="26"/>
  <c r="DN206" i="26"/>
  <c r="DO206" i="26"/>
  <c r="DP206" i="26"/>
  <c r="DQ206" i="26"/>
  <c r="DR206" i="26"/>
  <c r="DS206" i="26"/>
  <c r="DT206" i="26"/>
  <c r="DU206" i="26"/>
  <c r="DV206" i="26"/>
  <c r="DN207" i="26"/>
  <c r="DO207" i="26"/>
  <c r="DP207" i="26"/>
  <c r="DQ207" i="26"/>
  <c r="DR207" i="26"/>
  <c r="DS207" i="26"/>
  <c r="DT207" i="26"/>
  <c r="DU207" i="26"/>
  <c r="DV207" i="26"/>
  <c r="DN208" i="26"/>
  <c r="DO208" i="26"/>
  <c r="DP208" i="26"/>
  <c r="DQ208" i="26"/>
  <c r="DR208" i="26"/>
  <c r="DS208" i="26"/>
  <c r="DT208" i="26"/>
  <c r="DU208" i="26"/>
  <c r="DV208" i="26"/>
  <c r="DN209" i="26"/>
  <c r="DO209" i="26"/>
  <c r="DP209" i="26"/>
  <c r="DQ209" i="26"/>
  <c r="DR209" i="26"/>
  <c r="DS209" i="26"/>
  <c r="DT209" i="26"/>
  <c r="DU209" i="26"/>
  <c r="DV209" i="26"/>
  <c r="DN210" i="26"/>
  <c r="DO210" i="26"/>
  <c r="DP210" i="26"/>
  <c r="DQ210" i="26"/>
  <c r="DR210" i="26"/>
  <c r="DS210" i="26"/>
  <c r="DT210" i="26"/>
  <c r="DU210" i="26"/>
  <c r="DV210" i="26"/>
  <c r="DN211" i="26"/>
  <c r="DO211" i="26"/>
  <c r="DP211" i="26"/>
  <c r="DQ211" i="26"/>
  <c r="DR211" i="26"/>
  <c r="DS211" i="26"/>
  <c r="DT211" i="26"/>
  <c r="DU211" i="26"/>
  <c r="DV211" i="26"/>
  <c r="DN212" i="26"/>
  <c r="DO212" i="26"/>
  <c r="DP212" i="26"/>
  <c r="DQ212" i="26"/>
  <c r="DR212" i="26"/>
  <c r="DS212" i="26"/>
  <c r="DT212" i="26"/>
  <c r="DU212" i="26"/>
  <c r="DV212" i="26"/>
  <c r="DN213" i="26"/>
  <c r="DO213" i="26"/>
  <c r="DP213" i="26"/>
  <c r="DQ213" i="26"/>
  <c r="DR213" i="26"/>
  <c r="DS213" i="26"/>
  <c r="DT213" i="26"/>
  <c r="DU213" i="26"/>
  <c r="DV213" i="26"/>
  <c r="DN214" i="26"/>
  <c r="DO214" i="26"/>
  <c r="DP214" i="26"/>
  <c r="DQ214" i="26"/>
  <c r="DR214" i="26"/>
  <c r="DS214" i="26"/>
  <c r="DT214" i="26"/>
  <c r="DU214" i="26"/>
  <c r="DV214" i="26"/>
  <c r="DN215" i="26"/>
  <c r="DO215" i="26"/>
  <c r="DP215" i="26"/>
  <c r="DQ215" i="26"/>
  <c r="DR215" i="26"/>
  <c r="DS215" i="26"/>
  <c r="DT215" i="26"/>
  <c r="DU215" i="26"/>
  <c r="DV215" i="26"/>
  <c r="DN216" i="26"/>
  <c r="DO216" i="26"/>
  <c r="DP216" i="26"/>
  <c r="DQ216" i="26"/>
  <c r="DR216" i="26"/>
  <c r="DS216" i="26"/>
  <c r="DT216" i="26"/>
  <c r="DU216" i="26"/>
  <c r="DV216" i="26"/>
  <c r="DN217" i="26"/>
  <c r="DO217" i="26"/>
  <c r="DP217" i="26"/>
  <c r="DQ217" i="26"/>
  <c r="DR217" i="26"/>
  <c r="DS217" i="26"/>
  <c r="DT217" i="26"/>
  <c r="DU217" i="26"/>
  <c r="DV217" i="26"/>
  <c r="DN218" i="26"/>
  <c r="DO218" i="26"/>
  <c r="DP218" i="26"/>
  <c r="DQ218" i="26"/>
  <c r="DR218" i="26"/>
  <c r="DS218" i="26"/>
  <c r="DT218" i="26"/>
  <c r="DU218" i="26"/>
  <c r="DV218" i="26"/>
  <c r="DN219" i="26"/>
  <c r="DO219" i="26"/>
  <c r="DP219" i="26"/>
  <c r="DQ219" i="26"/>
  <c r="DR219" i="26"/>
  <c r="DS219" i="26"/>
  <c r="DT219" i="26"/>
  <c r="DU219" i="26"/>
  <c r="DV219" i="26"/>
  <c r="DN220" i="26"/>
  <c r="DO220" i="26"/>
  <c r="DP220" i="26"/>
  <c r="DQ220" i="26"/>
  <c r="DR220" i="26"/>
  <c r="DS220" i="26"/>
  <c r="DT220" i="26"/>
  <c r="DU220" i="26"/>
  <c r="DV220" i="26"/>
  <c r="DN221" i="26"/>
  <c r="DO221" i="26"/>
  <c r="DP221" i="26"/>
  <c r="DQ221" i="26"/>
  <c r="DR221" i="26"/>
  <c r="DS221" i="26"/>
  <c r="DT221" i="26"/>
  <c r="DU221" i="26"/>
  <c r="DV221" i="26"/>
  <c r="DN222" i="26"/>
  <c r="DO222" i="26"/>
  <c r="DP222" i="26"/>
  <c r="DQ222" i="26"/>
  <c r="DR222" i="26"/>
  <c r="DS222" i="26"/>
  <c r="DT222" i="26"/>
  <c r="DU222" i="26"/>
  <c r="DV222" i="26"/>
  <c r="DN223" i="26"/>
  <c r="DO223" i="26"/>
  <c r="DP223" i="26"/>
  <c r="DQ223" i="26"/>
  <c r="DR223" i="26"/>
  <c r="DS223" i="26"/>
  <c r="DT223" i="26"/>
  <c r="DU223" i="26"/>
  <c r="DV223" i="26"/>
  <c r="DN224" i="26"/>
  <c r="DO224" i="26"/>
  <c r="DP224" i="26"/>
  <c r="DQ224" i="26"/>
  <c r="DR224" i="26"/>
  <c r="DS224" i="26"/>
  <c r="DT224" i="26"/>
  <c r="DU224" i="26"/>
  <c r="DV224" i="26"/>
  <c r="DN225" i="26"/>
  <c r="DO225" i="26"/>
  <c r="DP225" i="26"/>
  <c r="DQ225" i="26"/>
  <c r="DR225" i="26"/>
  <c r="DS225" i="26"/>
  <c r="DT225" i="26"/>
  <c r="DU225" i="26"/>
  <c r="DV225" i="26"/>
  <c r="DN226" i="26"/>
  <c r="DO226" i="26"/>
  <c r="DP226" i="26"/>
  <c r="DQ226" i="26"/>
  <c r="DR226" i="26"/>
  <c r="DS226" i="26"/>
  <c r="DT226" i="26"/>
  <c r="DU226" i="26"/>
  <c r="DV226" i="26"/>
  <c r="DN227" i="26"/>
  <c r="DO227" i="26"/>
  <c r="DP227" i="26"/>
  <c r="DQ227" i="26"/>
  <c r="DR227" i="26"/>
  <c r="DS227" i="26"/>
  <c r="DT227" i="26"/>
  <c r="DU227" i="26"/>
  <c r="DV227" i="26"/>
  <c r="DN228" i="26"/>
  <c r="DO228" i="26"/>
  <c r="DP228" i="26"/>
  <c r="DQ228" i="26"/>
  <c r="DR228" i="26"/>
  <c r="DS228" i="26"/>
  <c r="DT228" i="26"/>
  <c r="DU228" i="26"/>
  <c r="DV228" i="26"/>
  <c r="DN229" i="26"/>
  <c r="DO229" i="26"/>
  <c r="DP229" i="26"/>
  <c r="DQ229" i="26"/>
  <c r="DR229" i="26"/>
  <c r="DS229" i="26"/>
  <c r="DT229" i="26"/>
  <c r="DU229" i="26"/>
  <c r="DV229" i="26"/>
  <c r="DN230" i="26"/>
  <c r="DO230" i="26"/>
  <c r="DP230" i="26"/>
  <c r="DQ230" i="26"/>
  <c r="DR230" i="26"/>
  <c r="DS230" i="26"/>
  <c r="DT230" i="26"/>
  <c r="DU230" i="26"/>
  <c r="DV230" i="26"/>
  <c r="DN231" i="26"/>
  <c r="DO231" i="26"/>
  <c r="DP231" i="26"/>
  <c r="DQ231" i="26"/>
  <c r="DR231" i="26"/>
  <c r="DS231" i="26"/>
  <c r="DT231" i="26"/>
  <c r="DU231" i="26"/>
  <c r="DV231" i="26"/>
  <c r="DN232" i="26"/>
  <c r="DO232" i="26"/>
  <c r="DP232" i="26"/>
  <c r="DQ232" i="26"/>
  <c r="DR232" i="26"/>
  <c r="DS232" i="26"/>
  <c r="DT232" i="26"/>
  <c r="DU232" i="26"/>
  <c r="DV232" i="26"/>
  <c r="DN233" i="26"/>
  <c r="DO233" i="26"/>
  <c r="DP233" i="26"/>
  <c r="DQ233" i="26"/>
  <c r="DR233" i="26"/>
  <c r="DS233" i="26"/>
  <c r="DT233" i="26"/>
  <c r="DU233" i="26"/>
  <c r="DV233" i="26"/>
  <c r="DN234" i="26"/>
  <c r="DO234" i="26"/>
  <c r="DP234" i="26"/>
  <c r="DQ234" i="26"/>
  <c r="DR234" i="26"/>
  <c r="DS234" i="26"/>
  <c r="DT234" i="26"/>
  <c r="DU234" i="26"/>
  <c r="DV234" i="26"/>
  <c r="DN235" i="26"/>
  <c r="DO235" i="26"/>
  <c r="DP235" i="26"/>
  <c r="DQ235" i="26"/>
  <c r="DR235" i="26"/>
  <c r="DS235" i="26"/>
  <c r="DT235" i="26"/>
  <c r="DU235" i="26"/>
  <c r="DV235" i="26"/>
  <c r="DN236" i="26"/>
  <c r="DO236" i="26"/>
  <c r="DP236" i="26"/>
  <c r="DQ236" i="26"/>
  <c r="DR236" i="26"/>
  <c r="DS236" i="26"/>
  <c r="DT236" i="26"/>
  <c r="DU236" i="26"/>
  <c r="DV236" i="26"/>
  <c r="DN237" i="26"/>
  <c r="DO237" i="26"/>
  <c r="DP237" i="26"/>
  <c r="DQ237" i="26"/>
  <c r="DR237" i="26"/>
  <c r="DS237" i="26"/>
  <c r="DT237" i="26"/>
  <c r="DU237" i="26"/>
  <c r="DV237" i="26"/>
  <c r="DN238" i="26"/>
  <c r="DO238" i="26"/>
  <c r="DP238" i="26"/>
  <c r="DQ238" i="26"/>
  <c r="DR238" i="26"/>
  <c r="DS238" i="26"/>
  <c r="DT238" i="26"/>
  <c r="DU238" i="26"/>
  <c r="DV238" i="26"/>
  <c r="DN239" i="26"/>
  <c r="DO239" i="26"/>
  <c r="DP239" i="26"/>
  <c r="DQ239" i="26"/>
  <c r="DR239" i="26"/>
  <c r="DS239" i="26"/>
  <c r="DT239" i="26"/>
  <c r="DU239" i="26"/>
  <c r="DV239" i="26"/>
  <c r="DN240" i="26"/>
  <c r="DO240" i="26"/>
  <c r="DP240" i="26"/>
  <c r="DQ240" i="26"/>
  <c r="DR240" i="26"/>
  <c r="DS240" i="26"/>
  <c r="DT240" i="26"/>
  <c r="DU240" i="26"/>
  <c r="DV240" i="26"/>
  <c r="DN241" i="26"/>
  <c r="DO241" i="26"/>
  <c r="DP241" i="26"/>
  <c r="DQ241" i="26"/>
  <c r="DR241" i="26"/>
  <c r="DS241" i="26"/>
  <c r="DT241" i="26"/>
  <c r="DU241" i="26"/>
  <c r="DV241" i="26"/>
  <c r="DN242" i="26"/>
  <c r="DO242" i="26"/>
  <c r="DP242" i="26"/>
  <c r="DQ242" i="26"/>
  <c r="DR242" i="26"/>
  <c r="DS242" i="26"/>
  <c r="DT242" i="26"/>
  <c r="DU242" i="26"/>
  <c r="DV242" i="26"/>
  <c r="DN243" i="26"/>
  <c r="DO243" i="26"/>
  <c r="DP243" i="26"/>
  <c r="DQ243" i="26"/>
  <c r="DR243" i="26"/>
  <c r="DS243" i="26"/>
  <c r="DT243" i="26"/>
  <c r="DU243" i="26"/>
  <c r="DV243" i="26"/>
  <c r="DN244" i="26"/>
  <c r="DO244" i="26"/>
  <c r="DP244" i="26"/>
  <c r="DQ244" i="26"/>
  <c r="DR244" i="26"/>
  <c r="DS244" i="26"/>
  <c r="DT244" i="26"/>
  <c r="DU244" i="26"/>
  <c r="DV244" i="26"/>
  <c r="DN245" i="26"/>
  <c r="DO245" i="26"/>
  <c r="DP245" i="26"/>
  <c r="DQ245" i="26"/>
  <c r="DR245" i="26"/>
  <c r="DS245" i="26"/>
  <c r="DT245" i="26"/>
  <c r="DU245" i="26"/>
  <c r="DV245" i="26"/>
  <c r="DN246" i="26"/>
  <c r="DO246" i="26"/>
  <c r="DP246" i="26"/>
  <c r="DQ246" i="26"/>
  <c r="DR246" i="26"/>
  <c r="DS246" i="26"/>
  <c r="DT246" i="26"/>
  <c r="DU246" i="26"/>
  <c r="DV246" i="26"/>
  <c r="DN247" i="26"/>
  <c r="DO247" i="26"/>
  <c r="DP247" i="26"/>
  <c r="DQ247" i="26"/>
  <c r="DR247" i="26"/>
  <c r="DS247" i="26"/>
  <c r="DT247" i="26"/>
  <c r="DU247" i="26"/>
  <c r="DV247" i="26"/>
  <c r="DN248" i="26"/>
  <c r="DO248" i="26"/>
  <c r="DP248" i="26"/>
  <c r="DQ248" i="26"/>
  <c r="DR248" i="26"/>
  <c r="DS248" i="26"/>
  <c r="DT248" i="26"/>
  <c r="DU248" i="26"/>
  <c r="DV248" i="26"/>
  <c r="DN249" i="26"/>
  <c r="DO249" i="26"/>
  <c r="DP249" i="26"/>
  <c r="DQ249" i="26"/>
  <c r="DR249" i="26"/>
  <c r="DS249" i="26"/>
  <c r="DT249" i="26"/>
  <c r="DU249" i="26"/>
  <c r="DV249" i="26"/>
  <c r="DN250" i="26"/>
  <c r="DO250" i="26"/>
  <c r="DP250" i="26"/>
  <c r="DQ250" i="26"/>
  <c r="DR250" i="26"/>
  <c r="DS250" i="26"/>
  <c r="DT250" i="26"/>
  <c r="DU250" i="26"/>
  <c r="DV250" i="26"/>
  <c r="DN251" i="26"/>
  <c r="DO251" i="26"/>
  <c r="DP251" i="26"/>
  <c r="DQ251" i="26"/>
  <c r="DR251" i="26"/>
  <c r="DS251" i="26"/>
  <c r="DT251" i="26"/>
  <c r="DU251" i="26"/>
  <c r="DV251" i="26"/>
  <c r="DN252" i="26"/>
  <c r="DO252" i="26"/>
  <c r="DP252" i="26"/>
  <c r="DQ252" i="26"/>
  <c r="DR252" i="26"/>
  <c r="DS252" i="26"/>
  <c r="DT252" i="26"/>
  <c r="DU252" i="26"/>
  <c r="DV252" i="26"/>
  <c r="DN253" i="26"/>
  <c r="DO253" i="26"/>
  <c r="DP253" i="26"/>
  <c r="DQ253" i="26"/>
  <c r="DR253" i="26"/>
  <c r="DS253" i="26"/>
  <c r="DT253" i="26"/>
  <c r="DU253" i="26"/>
  <c r="DV253" i="26"/>
  <c r="DN254" i="26"/>
  <c r="DO254" i="26"/>
  <c r="DP254" i="26"/>
  <c r="DQ254" i="26"/>
  <c r="DR254" i="26"/>
  <c r="DS254" i="26"/>
  <c r="DT254" i="26"/>
  <c r="DU254" i="26"/>
  <c r="DV254" i="26"/>
  <c r="DN255" i="26"/>
  <c r="DO255" i="26"/>
  <c r="DP255" i="26"/>
  <c r="DQ255" i="26"/>
  <c r="DR255" i="26"/>
  <c r="DS255" i="26"/>
  <c r="DT255" i="26"/>
  <c r="DU255" i="26"/>
  <c r="DV255" i="26"/>
  <c r="DN256" i="26"/>
  <c r="DO256" i="26"/>
  <c r="DP256" i="26"/>
  <c r="DQ256" i="26"/>
  <c r="DR256" i="26"/>
  <c r="DS256" i="26"/>
  <c r="DT256" i="26"/>
  <c r="DU256" i="26"/>
  <c r="DV256" i="26"/>
  <c r="DN257" i="26"/>
  <c r="DO257" i="26"/>
  <c r="DP257" i="26"/>
  <c r="DQ257" i="26"/>
  <c r="DR257" i="26"/>
  <c r="DS257" i="26"/>
  <c r="DT257" i="26"/>
  <c r="DU257" i="26"/>
  <c r="DV257" i="26"/>
  <c r="DN258" i="26"/>
  <c r="DO258" i="26"/>
  <c r="DP258" i="26"/>
  <c r="DQ258" i="26"/>
  <c r="DR258" i="26"/>
  <c r="DS258" i="26"/>
  <c r="DT258" i="26"/>
  <c r="DU258" i="26"/>
  <c r="DV258" i="26"/>
  <c r="DN259" i="26"/>
  <c r="DO259" i="26"/>
  <c r="DP259" i="26"/>
  <c r="DQ259" i="26"/>
  <c r="DR259" i="26"/>
  <c r="DS259" i="26"/>
  <c r="DT259" i="26"/>
  <c r="DU259" i="26"/>
  <c r="DV259" i="26"/>
  <c r="DN260" i="26"/>
  <c r="DO260" i="26"/>
  <c r="DP260" i="26"/>
  <c r="DQ260" i="26"/>
  <c r="DR260" i="26"/>
  <c r="DS260" i="26"/>
  <c r="DT260" i="26"/>
  <c r="DU260" i="26"/>
  <c r="DV260" i="26"/>
  <c r="DN261" i="26"/>
  <c r="DO261" i="26"/>
  <c r="DP261" i="26"/>
  <c r="DQ261" i="26"/>
  <c r="DR261" i="26"/>
  <c r="DS261" i="26"/>
  <c r="DT261" i="26"/>
  <c r="DU261" i="26"/>
  <c r="DV261" i="26"/>
  <c r="DN262" i="26"/>
  <c r="DO262" i="26"/>
  <c r="DP262" i="26"/>
  <c r="DQ262" i="26"/>
  <c r="DR262" i="26"/>
  <c r="DS262" i="26"/>
  <c r="DT262" i="26"/>
  <c r="DU262" i="26"/>
  <c r="DV262" i="26"/>
  <c r="DN263" i="26"/>
  <c r="DO263" i="26"/>
  <c r="DP263" i="26"/>
  <c r="DQ263" i="26"/>
  <c r="DR263" i="26"/>
  <c r="DS263" i="26"/>
  <c r="DT263" i="26"/>
  <c r="DU263" i="26"/>
  <c r="DV263" i="26"/>
  <c r="DN264" i="26"/>
  <c r="DO264" i="26"/>
  <c r="DP264" i="26"/>
  <c r="DQ264" i="26"/>
  <c r="DR264" i="26"/>
  <c r="DS264" i="26"/>
  <c r="DT264" i="26"/>
  <c r="DU264" i="26"/>
  <c r="DV264" i="26"/>
  <c r="DN265" i="26"/>
  <c r="DO265" i="26"/>
  <c r="DP265" i="26"/>
  <c r="DQ265" i="26"/>
  <c r="DR265" i="26"/>
  <c r="DS265" i="26"/>
  <c r="DT265" i="26"/>
  <c r="DU265" i="26"/>
  <c r="DV265" i="26"/>
  <c r="DN266" i="26"/>
  <c r="DO266" i="26"/>
  <c r="DP266" i="26"/>
  <c r="DQ266" i="26"/>
  <c r="DR266" i="26"/>
  <c r="DS266" i="26"/>
  <c r="DT266" i="26"/>
  <c r="DU266" i="26"/>
  <c r="DV266" i="26"/>
  <c r="DN267" i="26"/>
  <c r="DO267" i="26"/>
  <c r="DP267" i="26"/>
  <c r="DQ267" i="26"/>
  <c r="DR267" i="26"/>
  <c r="DS267" i="26"/>
  <c r="DT267" i="26"/>
  <c r="DU267" i="26"/>
  <c r="DV267" i="26"/>
  <c r="DN268" i="26"/>
  <c r="DO268" i="26"/>
  <c r="DP268" i="26"/>
  <c r="DQ268" i="26"/>
  <c r="DR268" i="26"/>
  <c r="DS268" i="26"/>
  <c r="DT268" i="26"/>
  <c r="DU268" i="26"/>
  <c r="DV268" i="26"/>
  <c r="DN269" i="26"/>
  <c r="DO269" i="26"/>
  <c r="DP269" i="26"/>
  <c r="DQ269" i="26"/>
  <c r="DR269" i="26"/>
  <c r="DS269" i="26"/>
  <c r="DT269" i="26"/>
  <c r="DU269" i="26"/>
  <c r="DV269" i="26"/>
  <c r="DN270" i="26"/>
  <c r="DO270" i="26"/>
  <c r="DP270" i="26"/>
  <c r="DQ270" i="26"/>
  <c r="DR270" i="26"/>
  <c r="DS270" i="26"/>
  <c r="DT270" i="26"/>
  <c r="DU270" i="26"/>
  <c r="DV270" i="26"/>
  <c r="DN271" i="26"/>
  <c r="DO271" i="26"/>
  <c r="DP271" i="26"/>
  <c r="DQ271" i="26"/>
  <c r="DR271" i="26"/>
  <c r="DS271" i="26"/>
  <c r="DT271" i="26"/>
  <c r="DU271" i="26"/>
  <c r="DV271" i="26"/>
  <c r="DN272" i="26"/>
  <c r="DO272" i="26"/>
  <c r="DP272" i="26"/>
  <c r="DQ272" i="26"/>
  <c r="DR272" i="26"/>
  <c r="DS272" i="26"/>
  <c r="DT272" i="26"/>
  <c r="DU272" i="26"/>
  <c r="DV272" i="26"/>
  <c r="DN273" i="26"/>
  <c r="DO273" i="26"/>
  <c r="DP273" i="26"/>
  <c r="DQ273" i="26"/>
  <c r="DR273" i="26"/>
  <c r="DS273" i="26"/>
  <c r="DT273" i="26"/>
  <c r="DU273" i="26"/>
  <c r="DV273" i="26"/>
  <c r="DN274" i="26"/>
  <c r="DO274" i="26"/>
  <c r="DP274" i="26"/>
  <c r="DQ274" i="26"/>
  <c r="DR274" i="26"/>
  <c r="DS274" i="26"/>
  <c r="DT274" i="26"/>
  <c r="DU274" i="26"/>
  <c r="DV274" i="26"/>
  <c r="DN275" i="26"/>
  <c r="DO275" i="26"/>
  <c r="DP275" i="26"/>
  <c r="DQ275" i="26"/>
  <c r="DR275" i="26"/>
  <c r="DS275" i="26"/>
  <c r="DT275" i="26"/>
  <c r="DU275" i="26"/>
  <c r="DV275" i="26"/>
  <c r="DN276" i="26"/>
  <c r="DO276" i="26"/>
  <c r="DP276" i="26"/>
  <c r="DQ276" i="26"/>
  <c r="DR276" i="26"/>
  <c r="DS276" i="26"/>
  <c r="DT276" i="26"/>
  <c r="DU276" i="26"/>
  <c r="DV276" i="26"/>
  <c r="DN277" i="26"/>
  <c r="DO277" i="26"/>
  <c r="DP277" i="26"/>
  <c r="DQ277" i="26"/>
  <c r="DR277" i="26"/>
  <c r="DS277" i="26"/>
  <c r="DT277" i="26"/>
  <c r="DU277" i="26"/>
  <c r="DV277" i="26"/>
  <c r="DN278" i="26"/>
  <c r="DO278" i="26"/>
  <c r="DP278" i="26"/>
  <c r="DQ278" i="26"/>
  <c r="DR278" i="26"/>
  <c r="DS278" i="26"/>
  <c r="DT278" i="26"/>
  <c r="DU278" i="26"/>
  <c r="DV278" i="26"/>
  <c r="DN279" i="26"/>
  <c r="DO279" i="26"/>
  <c r="DP279" i="26"/>
  <c r="DQ279" i="26"/>
  <c r="DR279" i="26"/>
  <c r="DS279" i="26"/>
  <c r="DT279" i="26"/>
  <c r="DU279" i="26"/>
  <c r="DV279" i="26"/>
  <c r="DN280" i="26"/>
  <c r="DO280" i="26"/>
  <c r="DP280" i="26"/>
  <c r="DQ280" i="26"/>
  <c r="DR280" i="26"/>
  <c r="DS280" i="26"/>
  <c r="DT280" i="26"/>
  <c r="DU280" i="26"/>
  <c r="DV280" i="26"/>
  <c r="DN281" i="26"/>
  <c r="DO281" i="26"/>
  <c r="DP281" i="26"/>
  <c r="DQ281" i="26"/>
  <c r="DR281" i="26"/>
  <c r="DS281" i="26"/>
  <c r="DT281" i="26"/>
  <c r="DU281" i="26"/>
  <c r="DV281" i="26"/>
  <c r="DN282" i="26"/>
  <c r="DO282" i="26"/>
  <c r="DP282" i="26"/>
  <c r="DQ282" i="26"/>
  <c r="DR282" i="26"/>
  <c r="DS282" i="26"/>
  <c r="DT282" i="26"/>
  <c r="DU282" i="26"/>
  <c r="DV282" i="26"/>
  <c r="DN283" i="26"/>
  <c r="DO283" i="26"/>
  <c r="DP283" i="26"/>
  <c r="DQ283" i="26"/>
  <c r="DR283" i="26"/>
  <c r="DS283" i="26"/>
  <c r="DT283" i="26"/>
  <c r="DU283" i="26"/>
  <c r="DV283" i="26"/>
  <c r="DN284" i="26"/>
  <c r="DO284" i="26"/>
  <c r="DP284" i="26"/>
  <c r="DQ284" i="26"/>
  <c r="DR284" i="26"/>
  <c r="DS284" i="26"/>
  <c r="DT284" i="26"/>
  <c r="DU284" i="26"/>
  <c r="DV284" i="26"/>
  <c r="DN285" i="26"/>
  <c r="DO285" i="26"/>
  <c r="DP285" i="26"/>
  <c r="DQ285" i="26"/>
  <c r="DR285" i="26"/>
  <c r="DS285" i="26"/>
  <c r="DT285" i="26"/>
  <c r="DU285" i="26"/>
  <c r="DV285" i="26"/>
  <c r="DN286" i="26"/>
  <c r="DO286" i="26"/>
  <c r="DP286" i="26"/>
  <c r="DQ286" i="26"/>
  <c r="DR286" i="26"/>
  <c r="DS286" i="26"/>
  <c r="DT286" i="26"/>
  <c r="DU286" i="26"/>
  <c r="DV286" i="26"/>
  <c r="DN287" i="26"/>
  <c r="DO287" i="26"/>
  <c r="DP287" i="26"/>
  <c r="DQ287" i="26"/>
  <c r="DR287" i="26"/>
  <c r="DS287" i="26"/>
  <c r="DT287" i="26"/>
  <c r="DU287" i="26"/>
  <c r="DV287" i="26"/>
  <c r="DN288" i="26"/>
  <c r="DO288" i="26"/>
  <c r="DP288" i="26"/>
  <c r="DQ288" i="26"/>
  <c r="DR288" i="26"/>
  <c r="DS288" i="26"/>
  <c r="DT288" i="26"/>
  <c r="DU288" i="26"/>
  <c r="DV288" i="26"/>
  <c r="DN289" i="26"/>
  <c r="DO289" i="26"/>
  <c r="DP289" i="26"/>
  <c r="DQ289" i="26"/>
  <c r="DR289" i="26"/>
  <c r="DS289" i="26"/>
  <c r="DT289" i="26"/>
  <c r="DU289" i="26"/>
  <c r="DV289" i="26"/>
  <c r="DN290" i="26"/>
  <c r="DO290" i="26"/>
  <c r="DP290" i="26"/>
  <c r="DQ290" i="26"/>
  <c r="DR290" i="26"/>
  <c r="DS290" i="26"/>
  <c r="DT290" i="26"/>
  <c r="DU290" i="26"/>
  <c r="DV290" i="26"/>
  <c r="DN291" i="26"/>
  <c r="DO291" i="26"/>
  <c r="DP291" i="26"/>
  <c r="DQ291" i="26"/>
  <c r="DR291" i="26"/>
  <c r="DS291" i="26"/>
  <c r="DT291" i="26"/>
  <c r="DU291" i="26"/>
  <c r="DV291" i="26"/>
  <c r="DN292" i="26"/>
  <c r="DO292" i="26"/>
  <c r="DP292" i="26"/>
  <c r="DQ292" i="26"/>
  <c r="DR292" i="26"/>
  <c r="DS292" i="26"/>
  <c r="DT292" i="26"/>
  <c r="DU292" i="26"/>
  <c r="DV292" i="26"/>
  <c r="DN293" i="26"/>
  <c r="DO293" i="26"/>
  <c r="DP293" i="26"/>
  <c r="DQ293" i="26"/>
  <c r="DR293" i="26"/>
  <c r="DS293" i="26"/>
  <c r="DT293" i="26"/>
  <c r="DU293" i="26"/>
  <c r="DV293" i="26"/>
  <c r="DN294" i="26"/>
  <c r="DO294" i="26"/>
  <c r="DP294" i="26"/>
  <c r="DQ294" i="26"/>
  <c r="DR294" i="26"/>
  <c r="DS294" i="26"/>
  <c r="DT294" i="26"/>
  <c r="DU294" i="26"/>
  <c r="DV294" i="26"/>
  <c r="DN295" i="26"/>
  <c r="DO295" i="26"/>
  <c r="DP295" i="26"/>
  <c r="DQ295" i="26"/>
  <c r="DR295" i="26"/>
  <c r="DS295" i="26"/>
  <c r="DT295" i="26"/>
  <c r="DU295" i="26"/>
  <c r="DV295" i="26"/>
  <c r="DN296" i="26"/>
  <c r="DO296" i="26"/>
  <c r="DP296" i="26"/>
  <c r="DQ296" i="26"/>
  <c r="DR296" i="26"/>
  <c r="DS296" i="26"/>
  <c r="DT296" i="26"/>
  <c r="DU296" i="26"/>
  <c r="DV296" i="26"/>
  <c r="DN297" i="26"/>
  <c r="DO297" i="26"/>
  <c r="DP297" i="26"/>
  <c r="DQ297" i="26"/>
  <c r="DR297" i="26"/>
  <c r="DS297" i="26"/>
  <c r="DT297" i="26"/>
  <c r="DU297" i="26"/>
  <c r="DV297" i="26"/>
  <c r="DN298" i="26"/>
  <c r="DO298" i="26"/>
  <c r="DP298" i="26"/>
  <c r="DQ298" i="26"/>
  <c r="DR298" i="26"/>
  <c r="DS298" i="26"/>
  <c r="DT298" i="26"/>
  <c r="DU298" i="26"/>
  <c r="DV298" i="26"/>
  <c r="DN299" i="26"/>
  <c r="DO299" i="26"/>
  <c r="DP299" i="26"/>
  <c r="DQ299" i="26"/>
  <c r="DR299" i="26"/>
  <c r="DS299" i="26"/>
  <c r="DT299" i="26"/>
  <c r="DU299" i="26"/>
  <c r="DV299" i="26"/>
  <c r="DN300" i="26"/>
  <c r="DO300" i="26"/>
  <c r="DP300" i="26"/>
  <c r="DQ300" i="26"/>
  <c r="DR300" i="26"/>
  <c r="DS300" i="26"/>
  <c r="DT300" i="26"/>
  <c r="DU300" i="26"/>
  <c r="DV300" i="26"/>
  <c r="DN301" i="26"/>
  <c r="DO301" i="26"/>
  <c r="DP301" i="26"/>
  <c r="DQ301" i="26"/>
  <c r="DR301" i="26"/>
  <c r="DS301" i="26"/>
  <c r="DT301" i="26"/>
  <c r="DU301" i="26"/>
  <c r="DV301" i="26"/>
  <c r="DN302" i="26"/>
  <c r="DO302" i="26"/>
  <c r="DP302" i="26"/>
  <c r="DQ302" i="26"/>
  <c r="DR302" i="26"/>
  <c r="DS302" i="26"/>
  <c r="DT302" i="26"/>
  <c r="DU302" i="26"/>
  <c r="DV302" i="26"/>
  <c r="DN303" i="26"/>
  <c r="DO303" i="26"/>
  <c r="DP303" i="26"/>
  <c r="DQ303" i="26"/>
  <c r="DR303" i="26"/>
  <c r="DS303" i="26"/>
  <c r="DT303" i="26"/>
  <c r="DU303" i="26"/>
  <c r="DV303" i="26"/>
  <c r="DN304" i="26"/>
  <c r="DO304" i="26"/>
  <c r="DP304" i="26"/>
  <c r="DQ304" i="26"/>
  <c r="DR304" i="26"/>
  <c r="DS304" i="26"/>
  <c r="DT304" i="26"/>
  <c r="DU304" i="26"/>
  <c r="DV304" i="26"/>
  <c r="DN305" i="26"/>
  <c r="DO305" i="26"/>
  <c r="DP305" i="26"/>
  <c r="DQ305" i="26"/>
  <c r="DR305" i="26"/>
  <c r="DS305" i="26"/>
  <c r="DT305" i="26"/>
  <c r="DU305" i="26"/>
  <c r="DV305" i="26"/>
  <c r="DN306" i="26"/>
  <c r="DO306" i="26"/>
  <c r="DP306" i="26"/>
  <c r="DQ306" i="26"/>
  <c r="DR306" i="26"/>
  <c r="DS306" i="26"/>
  <c r="DT306" i="26"/>
  <c r="DU306" i="26"/>
  <c r="DV306" i="26"/>
  <c r="DN307" i="26"/>
  <c r="DO307" i="26"/>
  <c r="DP307" i="26"/>
  <c r="DQ307" i="26"/>
  <c r="DR307" i="26"/>
  <c r="DS307" i="26"/>
  <c r="DT307" i="26"/>
  <c r="DU307" i="26"/>
  <c r="DV307" i="26"/>
  <c r="DN308" i="26"/>
  <c r="DO308" i="26"/>
  <c r="DP308" i="26"/>
  <c r="DQ308" i="26"/>
  <c r="DR308" i="26"/>
  <c r="DS308" i="26"/>
  <c r="DT308" i="26"/>
  <c r="DU308" i="26"/>
  <c r="DV308" i="26"/>
  <c r="DN309" i="26"/>
  <c r="DO309" i="26"/>
  <c r="DP309" i="26"/>
  <c r="DQ309" i="26"/>
  <c r="DR309" i="26"/>
  <c r="DS309" i="26"/>
  <c r="DT309" i="26"/>
  <c r="DU309" i="26"/>
  <c r="DV309" i="26"/>
  <c r="DN310" i="26"/>
  <c r="DO310" i="26"/>
  <c r="DP310" i="26"/>
  <c r="DQ310" i="26"/>
  <c r="DR310" i="26"/>
  <c r="DS310" i="26"/>
  <c r="DT310" i="26"/>
  <c r="DU310" i="26"/>
  <c r="DV310" i="26"/>
  <c r="DN311" i="26"/>
  <c r="DO311" i="26"/>
  <c r="DP311" i="26"/>
  <c r="DQ311" i="26"/>
  <c r="DR311" i="26"/>
  <c r="DS311" i="26"/>
  <c r="DT311" i="26"/>
  <c r="DU311" i="26"/>
  <c r="DV311" i="26"/>
  <c r="DN312" i="26"/>
  <c r="DO312" i="26"/>
  <c r="DP312" i="26"/>
  <c r="DQ312" i="26"/>
  <c r="DR312" i="26"/>
  <c r="DS312" i="26"/>
  <c r="DT312" i="26"/>
  <c r="DU312" i="26"/>
  <c r="DV312" i="26"/>
  <c r="DN313" i="26"/>
  <c r="DO313" i="26"/>
  <c r="DP313" i="26"/>
  <c r="DQ313" i="26"/>
  <c r="DR313" i="26"/>
  <c r="DS313" i="26"/>
  <c r="DT313" i="26"/>
  <c r="DU313" i="26"/>
  <c r="DV313" i="26"/>
  <c r="DN4" i="26"/>
  <c r="DV4" i="26"/>
  <c r="DU4" i="26"/>
  <c r="DT4" i="26"/>
  <c r="DS4" i="26"/>
  <c r="DR4" i="26"/>
  <c r="DQ4" i="26"/>
  <c r="DP4" i="26"/>
  <c r="DO4" i="26"/>
  <c r="DS75" i="15" l="1"/>
  <c r="DS62" i="16"/>
  <c r="DO75" i="15"/>
  <c r="DO62" i="16"/>
  <c r="DP75" i="15"/>
  <c r="DT75" i="15"/>
  <c r="DP62" i="16"/>
  <c r="DT62" i="16"/>
  <c r="DO71" i="17"/>
  <c r="DQ75" i="15"/>
  <c r="DU75" i="15"/>
  <c r="DQ62" i="16"/>
  <c r="DU62" i="16"/>
  <c r="DN75" i="15"/>
  <c r="DR75" i="15"/>
  <c r="DV75" i="15"/>
  <c r="DN62" i="16"/>
  <c r="DR62" i="16"/>
  <c r="DV62" i="16"/>
  <c r="DN71" i="17"/>
  <c r="DR71" i="17"/>
  <c r="DV71" i="17"/>
  <c r="DS71" i="17"/>
  <c r="DP71" i="17"/>
  <c r="DT71" i="17"/>
  <c r="DQ71" i="17"/>
  <c r="DU71" i="17"/>
  <c r="DT336" i="26"/>
  <c r="DT338" i="26" s="1"/>
  <c r="DS336" i="26"/>
  <c r="DS338" i="26" s="1"/>
  <c r="DR336" i="26"/>
  <c r="DR338" i="26" s="1"/>
  <c r="DP336" i="26"/>
  <c r="DP338" i="26" s="1"/>
  <c r="DV336" i="26"/>
  <c r="DV338" i="26" s="1"/>
  <c r="DU336" i="26"/>
  <c r="DU338" i="26" s="1"/>
  <c r="DQ336" i="26"/>
  <c r="DQ338" i="26" s="1"/>
  <c r="DO336" i="26"/>
  <c r="DO338" i="26" s="1"/>
  <c r="DW4" i="26"/>
  <c r="DN336" i="26"/>
  <c r="DN338" i="26" s="1"/>
  <c r="DY50" i="17"/>
  <c r="DY83" i="26"/>
  <c r="DY11" i="26"/>
  <c r="DY312" i="26"/>
  <c r="DY276" i="26"/>
  <c r="DY252" i="26"/>
  <c r="DY103" i="26"/>
  <c r="DY51" i="17"/>
  <c r="DY40" i="17"/>
  <c r="DY200" i="26"/>
  <c r="DY172" i="26"/>
  <c r="DY7" i="26"/>
  <c r="DY48" i="15"/>
  <c r="DY28" i="15"/>
  <c r="DY54" i="15"/>
  <c r="DY280" i="26"/>
  <c r="DY143" i="26"/>
  <c r="DY46" i="26"/>
  <c r="DY26" i="26"/>
  <c r="DY55" i="15"/>
  <c r="DY47" i="15"/>
  <c r="DY39" i="15"/>
  <c r="DY15" i="15"/>
  <c r="DY19" i="17"/>
  <c r="DY282" i="26"/>
  <c r="DY73" i="26"/>
  <c r="DY41" i="16"/>
  <c r="DY49" i="17"/>
  <c r="DY17" i="16"/>
  <c r="DY43" i="16"/>
  <c r="DY42" i="16"/>
  <c r="DY311" i="26"/>
  <c r="DY271" i="26"/>
  <c r="DY267" i="26"/>
  <c r="DY310" i="26"/>
  <c r="DY258" i="26"/>
  <c r="DY246" i="26"/>
  <c r="DY190" i="26"/>
  <c r="DY61" i="26"/>
  <c r="DY45" i="26"/>
  <c r="DY283" i="26"/>
  <c r="DY46" i="15"/>
  <c r="DY262" i="26"/>
  <c r="DY251" i="26"/>
  <c r="DY248" i="26"/>
  <c r="DY230" i="26"/>
  <c r="DY207" i="26"/>
  <c r="DY123" i="26"/>
  <c r="DY99" i="26"/>
  <c r="DY98" i="26"/>
  <c r="DY89" i="26"/>
  <c r="DY81" i="26"/>
  <c r="DY35" i="26"/>
  <c r="DY33" i="26"/>
  <c r="DY7" i="17"/>
  <c r="DY7" i="16"/>
  <c r="DY7" i="15"/>
  <c r="DY21" i="26"/>
  <c r="DY18" i="26"/>
  <c r="DY24" i="16"/>
  <c r="DY24" i="17"/>
  <c r="DY36" i="15"/>
  <c r="DY32" i="16"/>
  <c r="DY44" i="17"/>
  <c r="DY38" i="15"/>
  <c r="DY33" i="17"/>
  <c r="DY26" i="17"/>
  <c r="DY20" i="16"/>
  <c r="DY16" i="16"/>
  <c r="DY12" i="16"/>
  <c r="DY53" i="15"/>
  <c r="DY48" i="17"/>
  <c r="DY40" i="16"/>
  <c r="DY46" i="17"/>
  <c r="DY36" i="16"/>
  <c r="DY42" i="17"/>
  <c r="DY38" i="17"/>
  <c r="DY36" i="17"/>
  <c r="DY34" i="17"/>
  <c r="DY32" i="17"/>
  <c r="DY30" i="17"/>
  <c r="DY28" i="16"/>
  <c r="DY28" i="17"/>
  <c r="DY147" i="26"/>
  <c r="DY132" i="26"/>
  <c r="DY22" i="17"/>
  <c r="DY20" i="17"/>
  <c r="DY18" i="17"/>
  <c r="DY16" i="17"/>
  <c r="DY14" i="17"/>
  <c r="DY12" i="17"/>
  <c r="DY10" i="16"/>
  <c r="DY10" i="17"/>
  <c r="DY308" i="26"/>
  <c r="DY52" i="15"/>
  <c r="DY307" i="26"/>
  <c r="DY306" i="26"/>
  <c r="DY304" i="26"/>
  <c r="DY303" i="26"/>
  <c r="DY47" i="17"/>
  <c r="DY51" i="15"/>
  <c r="DY302" i="26"/>
  <c r="DY50" i="15"/>
  <c r="DY300" i="26"/>
  <c r="DY299" i="26"/>
  <c r="DY298" i="26"/>
  <c r="DY296" i="26"/>
  <c r="DY295" i="26"/>
  <c r="DY294" i="26"/>
  <c r="DY292" i="26"/>
  <c r="DY291" i="26"/>
  <c r="DY290" i="26"/>
  <c r="DY288" i="26"/>
  <c r="DY39" i="16"/>
  <c r="DY49" i="15"/>
  <c r="DY287" i="26"/>
  <c r="DY286" i="26"/>
  <c r="DY45" i="17"/>
  <c r="DY38" i="16"/>
  <c r="DY284" i="26"/>
  <c r="DY279" i="26"/>
  <c r="DY278" i="26"/>
  <c r="DY37" i="16"/>
  <c r="DY275" i="26"/>
  <c r="DY274" i="26"/>
  <c r="DY272" i="26"/>
  <c r="DY270" i="26"/>
  <c r="DY268" i="26"/>
  <c r="DY266" i="26"/>
  <c r="DY264" i="26"/>
  <c r="DY263" i="26"/>
  <c r="DY45" i="15"/>
  <c r="DY18" i="14"/>
  <c r="DY43" i="17"/>
  <c r="DY35" i="16"/>
  <c r="DY44" i="15"/>
  <c r="DY260" i="26"/>
  <c r="DY43" i="15"/>
  <c r="DY259" i="26"/>
  <c r="DY256" i="26"/>
  <c r="DY255" i="26"/>
  <c r="DY42" i="15"/>
  <c r="DY41" i="15"/>
  <c r="DY254" i="26"/>
  <c r="DY41" i="17"/>
  <c r="DY40" i="15"/>
  <c r="DY39" i="17"/>
  <c r="DY34" i="16"/>
  <c r="DY250" i="26"/>
  <c r="DY37" i="15"/>
  <c r="DY247" i="26"/>
  <c r="DY37" i="17"/>
  <c r="DY33" i="16"/>
  <c r="DY17" i="14"/>
  <c r="DY244" i="26"/>
  <c r="DY243" i="26"/>
  <c r="DY242" i="26"/>
  <c r="DY240" i="26"/>
  <c r="DY239" i="26"/>
  <c r="DY238" i="26"/>
  <c r="DY236" i="26"/>
  <c r="DY35" i="15"/>
  <c r="DY34" i="15"/>
  <c r="DY235" i="26"/>
  <c r="DY234" i="26"/>
  <c r="DY33" i="15"/>
  <c r="DY232" i="26"/>
  <c r="DY35" i="17"/>
  <c r="DY32" i="15"/>
  <c r="DY231" i="26"/>
  <c r="DY16" i="14"/>
  <c r="DY228" i="26"/>
  <c r="DY227" i="26"/>
  <c r="DY226" i="26"/>
  <c r="DY31" i="16"/>
  <c r="DY31" i="15"/>
  <c r="DY224" i="26"/>
  <c r="DY223" i="26"/>
  <c r="DY222" i="26"/>
  <c r="DY14" i="14"/>
  <c r="DY220" i="26"/>
  <c r="DY30" i="15"/>
  <c r="DY219" i="26"/>
  <c r="DY13" i="14"/>
  <c r="DY218" i="26"/>
  <c r="DY29" i="15"/>
  <c r="DY216" i="26"/>
  <c r="DY12" i="14"/>
  <c r="DY215" i="26"/>
  <c r="DY30" i="16"/>
  <c r="DY214" i="26"/>
  <c r="DY212" i="26"/>
  <c r="DY211" i="26"/>
  <c r="DY210" i="26"/>
  <c r="DY208" i="26"/>
  <c r="DY206" i="26"/>
  <c r="DY204" i="26"/>
  <c r="DY203" i="26"/>
  <c r="DY31" i="17"/>
  <c r="DY29" i="16"/>
  <c r="DY27" i="15"/>
  <c r="DY202" i="26"/>
  <c r="DY199" i="26"/>
  <c r="DY198" i="26"/>
  <c r="DY196" i="26"/>
  <c r="DY195" i="26"/>
  <c r="DY194" i="26"/>
  <c r="DY26" i="15"/>
  <c r="DY192" i="26"/>
  <c r="DY191" i="26"/>
  <c r="DY188" i="26"/>
  <c r="DY187" i="26"/>
  <c r="DY186" i="26"/>
  <c r="DY184" i="26"/>
  <c r="DY183" i="26"/>
  <c r="DY29" i="17"/>
  <c r="DY27" i="16"/>
  <c r="DY182" i="26"/>
  <c r="DY180" i="26"/>
  <c r="DY26" i="16"/>
  <c r="DY25" i="15"/>
  <c r="DY179" i="26"/>
  <c r="DY178" i="26"/>
  <c r="DY27" i="17"/>
  <c r="DY25" i="16"/>
  <c r="DY24" i="15"/>
  <c r="DY176" i="26"/>
  <c r="DY175" i="26"/>
  <c r="DY23" i="15"/>
  <c r="DY174" i="26"/>
  <c r="DY171" i="26"/>
  <c r="DY170" i="26"/>
  <c r="DY168" i="26"/>
  <c r="DY10" i="14"/>
  <c r="DY167" i="26"/>
  <c r="DY166" i="26"/>
  <c r="DY164" i="26"/>
  <c r="DY163" i="26"/>
  <c r="DY162" i="26"/>
  <c r="DY160" i="26"/>
  <c r="DY22" i="15"/>
  <c r="DY159" i="26"/>
  <c r="DY158" i="26"/>
  <c r="DY156" i="26"/>
  <c r="DY155" i="26"/>
  <c r="DY154" i="26"/>
  <c r="DY152" i="26"/>
  <c r="DY25" i="17"/>
  <c r="DY23" i="16"/>
  <c r="DY21" i="15"/>
  <c r="DY151" i="26"/>
  <c r="DY150" i="26"/>
  <c r="DY148" i="26"/>
  <c r="DY146" i="26"/>
  <c r="DY9" i="14"/>
  <c r="DY144" i="26"/>
  <c r="DY142" i="26"/>
  <c r="DY140" i="26"/>
  <c r="DY139" i="26"/>
  <c r="DY138" i="26"/>
  <c r="DY8" i="14"/>
  <c r="DY136" i="26"/>
  <c r="DY135" i="26"/>
  <c r="DY134" i="26"/>
  <c r="DY131" i="26"/>
  <c r="DY130" i="26"/>
  <c r="DY128" i="26"/>
  <c r="DY127" i="26"/>
  <c r="DY126" i="26"/>
  <c r="DY22" i="16"/>
  <c r="DY20" i="15"/>
  <c r="DY124" i="26"/>
  <c r="DY122" i="26"/>
  <c r="DY19" i="15"/>
  <c r="DY121" i="26"/>
  <c r="DY119" i="26"/>
  <c r="DY118" i="26"/>
  <c r="DY117" i="26"/>
  <c r="DY23" i="17"/>
  <c r="DY21" i="16"/>
  <c r="DY18" i="15"/>
  <c r="DY115" i="26"/>
  <c r="DY6" i="14"/>
  <c r="DY114" i="26"/>
  <c r="DY113" i="26"/>
  <c r="DY111" i="26"/>
  <c r="DY110" i="26"/>
  <c r="DY109" i="26"/>
  <c r="DY107" i="26"/>
  <c r="DY106" i="26"/>
  <c r="DY105" i="26"/>
  <c r="DY102" i="26"/>
  <c r="DY101" i="26"/>
  <c r="DY97" i="26"/>
  <c r="DY95" i="26"/>
  <c r="DY21" i="17"/>
  <c r="DY19" i="16"/>
  <c r="DY17" i="15"/>
  <c r="DY94" i="26"/>
  <c r="DY93" i="26"/>
  <c r="DY5" i="14"/>
  <c r="DY91" i="26"/>
  <c r="DY90" i="26"/>
  <c r="DY87" i="26"/>
  <c r="DY86" i="26"/>
  <c r="DY85" i="26"/>
  <c r="DY18" i="16"/>
  <c r="DY16" i="15"/>
  <c r="DY82" i="26"/>
  <c r="DY79" i="26"/>
  <c r="DY78" i="26"/>
  <c r="DY77" i="26"/>
  <c r="DY14" i="15"/>
  <c r="DY17" i="17"/>
  <c r="DY13" i="15"/>
  <c r="DY15" i="16"/>
  <c r="DY12" i="15"/>
  <c r="DY75" i="26"/>
  <c r="DY74" i="26"/>
  <c r="DY15" i="17"/>
  <c r="DY14" i="16"/>
  <c r="DY71" i="26"/>
  <c r="DY70" i="26"/>
  <c r="DY69" i="26"/>
  <c r="DY67" i="26"/>
  <c r="DY66" i="26"/>
  <c r="DY65" i="26"/>
  <c r="DY63" i="26"/>
  <c r="DY13" i="16"/>
  <c r="DY62" i="26"/>
  <c r="DY13" i="17"/>
  <c r="DY59" i="26"/>
  <c r="DY11" i="16"/>
  <c r="DY11" i="15"/>
  <c r="DY58" i="26"/>
  <c r="DY57" i="26"/>
  <c r="DY55" i="26"/>
  <c r="DY11" i="17"/>
  <c r="DY54" i="26"/>
  <c r="DY10" i="15"/>
  <c r="DY53" i="26"/>
  <c r="DY51" i="26"/>
  <c r="DY50" i="26"/>
  <c r="DY4" i="14"/>
  <c r="DY49" i="26"/>
  <c r="DY47" i="26"/>
  <c r="DY43" i="26"/>
  <c r="DY42" i="26"/>
  <c r="DY41" i="26"/>
  <c r="DY39" i="26"/>
  <c r="DY38" i="26"/>
  <c r="DY37" i="26"/>
  <c r="DY34" i="26"/>
  <c r="DY31" i="26"/>
  <c r="DY9" i="17"/>
  <c r="DY9" i="16"/>
  <c r="DY30" i="26"/>
  <c r="DY29" i="26"/>
  <c r="DY27" i="26"/>
  <c r="DY8" i="17"/>
  <c r="DY8" i="16"/>
  <c r="DY22" i="26"/>
  <c r="DY8" i="26"/>
  <c r="DY15" i="14"/>
  <c r="DY11" i="14"/>
  <c r="DY7" i="14"/>
  <c r="DY313" i="26"/>
  <c r="DY309" i="26"/>
  <c r="DY305" i="26"/>
  <c r="DY301" i="26"/>
  <c r="DY297" i="26"/>
  <c r="DY293" i="26"/>
  <c r="DY289" i="26"/>
  <c r="DY285" i="26"/>
  <c r="DY281" i="26"/>
  <c r="DY277" i="26"/>
  <c r="DY273" i="26"/>
  <c r="DY269" i="26"/>
  <c r="DY265" i="26"/>
  <c r="DY261" i="26"/>
  <c r="DY257" i="26"/>
  <c r="DY253" i="26"/>
  <c r="DY249" i="26"/>
  <c r="DY245" i="26"/>
  <c r="DY241" i="26"/>
  <c r="DY237" i="26"/>
  <c r="DY233" i="26"/>
  <c r="DY229" i="26"/>
  <c r="DY225" i="26"/>
  <c r="DY221" i="26"/>
  <c r="DY217" i="26"/>
  <c r="DY213" i="26"/>
  <c r="DY209" i="26"/>
  <c r="DY205" i="26"/>
  <c r="DY201" i="26"/>
  <c r="DY197" i="26"/>
  <c r="DY193" i="26"/>
  <c r="DY189" i="26"/>
  <c r="DY185" i="26"/>
  <c r="DY181" i="26"/>
  <c r="DY177" i="26"/>
  <c r="DY173" i="26"/>
  <c r="DY169" i="26"/>
  <c r="DY165" i="26"/>
  <c r="DY161" i="26"/>
  <c r="DY157" i="26"/>
  <c r="DY153" i="26"/>
  <c r="DY149" i="26"/>
  <c r="DY145" i="26"/>
  <c r="DY141" i="26"/>
  <c r="DY137" i="26"/>
  <c r="DY133" i="26"/>
  <c r="DY129" i="26"/>
  <c r="DY125" i="26"/>
  <c r="DY120" i="26"/>
  <c r="DY116" i="26"/>
  <c r="DY112" i="26"/>
  <c r="DY108" i="26"/>
  <c r="DY104" i="26"/>
  <c r="DY100" i="26"/>
  <c r="DY96" i="26"/>
  <c r="DY92" i="26"/>
  <c r="DY88" i="26"/>
  <c r="DY84" i="26"/>
  <c r="DY80" i="26"/>
  <c r="DY76" i="26"/>
  <c r="DY72" i="26"/>
  <c r="DY68" i="26"/>
  <c r="DY64" i="26"/>
  <c r="DY60" i="26"/>
  <c r="DY56" i="26"/>
  <c r="DY52" i="26"/>
  <c r="DY48" i="26"/>
  <c r="DY44" i="26"/>
  <c r="DY40" i="26"/>
  <c r="DY36" i="26"/>
  <c r="DY32" i="26"/>
  <c r="DY28" i="26"/>
  <c r="DY9" i="15"/>
  <c r="DY25" i="26"/>
  <c r="DY24" i="26"/>
  <c r="DY23" i="26"/>
  <c r="DY8" i="15"/>
  <c r="DY20" i="26"/>
  <c r="DY19" i="26"/>
  <c r="DY17" i="26"/>
  <c r="DY16" i="26"/>
  <c r="DY15" i="26"/>
  <c r="DY14" i="26"/>
  <c r="DY6" i="17"/>
  <c r="DY6" i="16"/>
  <c r="DY13" i="26"/>
  <c r="DY6" i="15"/>
  <c r="DY12" i="26"/>
  <c r="DY5" i="17"/>
  <c r="DY5" i="16"/>
  <c r="DY5" i="15"/>
  <c r="DY10" i="26"/>
  <c r="DY4" i="17"/>
  <c r="DY4" i="16"/>
  <c r="DY4" i="15"/>
  <c r="DY9" i="26"/>
  <c r="DY6" i="26"/>
  <c r="DY5" i="26"/>
  <c r="DY4" i="26"/>
  <c r="DW4" i="13"/>
  <c r="DY4" i="13" l="1"/>
  <c r="CX41" i="14" l="1"/>
  <c r="CO41" i="14"/>
  <c r="CF41" i="14"/>
  <c r="BW41" i="14"/>
  <c r="BN41" i="14"/>
  <c r="BJ41" i="14"/>
  <c r="BE41" i="14"/>
  <c r="BB40" i="14"/>
  <c r="AV41" i="14"/>
  <c r="AR41" i="14"/>
  <c r="AR44" i="14" s="1"/>
  <c r="AM41" i="14"/>
  <c r="AM44" i="14" s="1"/>
  <c r="AD41" i="14"/>
  <c r="Z41" i="14"/>
  <c r="U41" i="14"/>
  <c r="Q41" i="14"/>
  <c r="L41" i="14"/>
  <c r="DW6" i="13"/>
  <c r="DW7" i="13"/>
  <c r="DW8" i="13"/>
  <c r="DW9" i="13"/>
  <c r="DW10" i="13"/>
  <c r="DW11" i="13"/>
  <c r="DW12" i="13"/>
  <c r="DW13" i="13"/>
  <c r="DW14" i="13"/>
  <c r="DW15" i="13"/>
  <c r="DW16" i="13"/>
  <c r="DW17" i="13"/>
  <c r="DW18" i="13"/>
  <c r="DW19" i="13"/>
  <c r="DW20" i="13"/>
  <c r="DW21" i="13"/>
  <c r="DW22" i="13"/>
  <c r="DW23" i="13"/>
  <c r="DW24" i="13"/>
  <c r="DW25" i="13"/>
  <c r="DY25" i="13"/>
  <c r="DW26" i="13"/>
  <c r="DW27" i="13"/>
  <c r="DW28" i="13"/>
  <c r="DW29" i="13"/>
  <c r="DW30" i="13"/>
  <c r="DW31" i="13"/>
  <c r="DW32" i="13"/>
  <c r="DW33" i="13"/>
  <c r="DW34" i="13"/>
  <c r="DW35" i="13"/>
  <c r="DW36" i="13"/>
  <c r="DW37" i="13"/>
  <c r="DW38" i="13"/>
  <c r="DW39" i="13"/>
  <c r="DW40" i="13"/>
  <c r="DW41" i="13"/>
  <c r="DW42" i="13"/>
  <c r="DW43" i="13"/>
  <c r="DW44" i="13"/>
  <c r="DW45" i="13"/>
  <c r="DW46" i="13"/>
  <c r="DW5" i="26"/>
  <c r="DW6" i="26"/>
  <c r="DW7" i="26"/>
  <c r="DW8" i="26"/>
  <c r="DW9" i="26"/>
  <c r="DW10" i="26"/>
  <c r="DW11" i="26"/>
  <c r="DW12" i="26"/>
  <c r="DW13" i="26"/>
  <c r="DW14" i="26"/>
  <c r="DW15" i="26"/>
  <c r="DW16" i="26"/>
  <c r="DW17" i="26"/>
  <c r="DW18" i="26"/>
  <c r="DW19" i="26"/>
  <c r="DW20" i="26"/>
  <c r="DW21" i="26"/>
  <c r="DW22" i="26"/>
  <c r="DW23" i="26"/>
  <c r="DW24" i="26"/>
  <c r="DW25" i="26"/>
  <c r="DW26" i="26"/>
  <c r="DW27" i="26"/>
  <c r="DW28" i="26"/>
  <c r="DW29" i="26"/>
  <c r="DW30" i="26"/>
  <c r="DW31" i="26"/>
  <c r="DW32" i="26"/>
  <c r="DW33" i="26"/>
  <c r="DW34" i="26"/>
  <c r="DW35" i="26"/>
  <c r="DW36" i="26"/>
  <c r="DW37" i="26"/>
  <c r="DW38" i="26"/>
  <c r="DW39" i="26"/>
  <c r="DW40" i="26"/>
  <c r="DW41" i="26"/>
  <c r="DW42" i="26"/>
  <c r="DW43" i="26"/>
  <c r="DW44" i="26"/>
  <c r="DW45" i="26"/>
  <c r="DW46" i="26"/>
  <c r="DW47" i="26"/>
  <c r="DW48" i="26"/>
  <c r="DW49" i="26"/>
  <c r="DW50" i="26"/>
  <c r="DW51" i="26"/>
  <c r="DW52" i="26"/>
  <c r="DW53" i="26"/>
  <c r="DW54" i="26"/>
  <c r="DW55" i="26"/>
  <c r="DW56" i="26"/>
  <c r="DW57" i="26"/>
  <c r="DW58" i="26"/>
  <c r="DW59" i="26"/>
  <c r="DW60" i="26"/>
  <c r="DW61" i="26"/>
  <c r="DW62" i="26"/>
  <c r="DW63" i="26"/>
  <c r="DW64" i="26"/>
  <c r="DW65" i="26"/>
  <c r="DW66" i="26"/>
  <c r="DW67" i="26"/>
  <c r="DW68" i="26"/>
  <c r="DW69" i="26"/>
  <c r="DW70" i="26"/>
  <c r="DW71" i="26"/>
  <c r="DW72" i="26"/>
  <c r="DW73" i="26"/>
  <c r="DW74" i="26"/>
  <c r="DW75" i="26"/>
  <c r="DW76" i="26"/>
  <c r="DW77" i="26"/>
  <c r="DW78" i="26"/>
  <c r="DW79" i="26"/>
  <c r="DW80" i="26"/>
  <c r="DW81" i="26"/>
  <c r="DW82" i="26"/>
  <c r="DW83" i="26"/>
  <c r="DW84" i="26"/>
  <c r="DW85" i="26"/>
  <c r="DW86" i="26"/>
  <c r="DW87" i="26"/>
  <c r="DW88" i="26"/>
  <c r="DW89" i="26"/>
  <c r="DW90" i="26"/>
  <c r="DW91" i="26"/>
  <c r="DW92" i="26"/>
  <c r="DW93" i="26"/>
  <c r="DW94" i="26"/>
  <c r="DW95" i="26"/>
  <c r="DW96" i="26"/>
  <c r="DW97" i="26"/>
  <c r="DW98" i="26"/>
  <c r="DW99" i="26"/>
  <c r="DW100" i="26"/>
  <c r="DW101" i="26"/>
  <c r="DW102" i="26"/>
  <c r="DW103" i="26"/>
  <c r="DW104" i="26"/>
  <c r="DW105" i="26"/>
  <c r="DW106" i="26"/>
  <c r="DW107" i="26"/>
  <c r="DW108" i="26"/>
  <c r="DW109" i="26"/>
  <c r="DW110" i="26"/>
  <c r="DW111" i="26"/>
  <c r="DW112" i="26"/>
  <c r="DW113" i="26"/>
  <c r="DW114" i="26"/>
  <c r="DW115" i="26"/>
  <c r="DW116" i="26"/>
  <c r="DW117" i="26"/>
  <c r="DW118" i="26"/>
  <c r="DW119" i="26"/>
  <c r="DW120" i="26"/>
  <c r="DW121" i="26"/>
  <c r="DW122" i="26"/>
  <c r="DW123" i="26"/>
  <c r="DW124" i="26"/>
  <c r="DW125" i="26"/>
  <c r="DW126" i="26"/>
  <c r="DW127" i="26"/>
  <c r="DW128" i="26"/>
  <c r="DW129" i="26"/>
  <c r="DW130" i="26"/>
  <c r="DW131" i="26"/>
  <c r="DW132" i="26"/>
  <c r="DW133" i="26"/>
  <c r="DW134" i="26"/>
  <c r="DW135" i="26"/>
  <c r="DW136" i="26"/>
  <c r="DW137" i="26"/>
  <c r="DW138" i="26"/>
  <c r="DW139" i="26"/>
  <c r="DW140" i="26"/>
  <c r="DW141" i="26"/>
  <c r="DW142" i="26"/>
  <c r="DW143" i="26"/>
  <c r="DW144" i="26"/>
  <c r="DW145" i="26"/>
  <c r="DW146" i="26"/>
  <c r="DW147" i="26"/>
  <c r="DW148" i="26"/>
  <c r="DW149" i="26"/>
  <c r="DW150" i="26"/>
  <c r="DW151" i="26"/>
  <c r="DW152" i="26"/>
  <c r="DW153" i="26"/>
  <c r="DW154" i="26"/>
  <c r="DW155" i="26"/>
  <c r="DW156" i="26"/>
  <c r="DW157" i="26"/>
  <c r="DW158" i="26"/>
  <c r="DW159" i="26"/>
  <c r="DW160" i="26"/>
  <c r="DW161" i="26"/>
  <c r="DW162" i="26"/>
  <c r="DW163" i="26"/>
  <c r="DW164" i="26"/>
  <c r="DW165" i="26"/>
  <c r="DW166" i="26"/>
  <c r="DW167" i="26"/>
  <c r="DW168" i="26"/>
  <c r="DW169" i="26"/>
  <c r="DW170" i="26"/>
  <c r="DW171" i="26"/>
  <c r="DW172" i="26"/>
  <c r="DW173" i="26"/>
  <c r="DW174" i="26"/>
  <c r="DW175" i="26"/>
  <c r="DW176" i="26"/>
  <c r="DW177" i="26"/>
  <c r="DW178" i="26"/>
  <c r="DW179" i="26"/>
  <c r="DW180" i="26"/>
  <c r="DW181" i="26"/>
  <c r="DW182" i="26"/>
  <c r="DW183" i="26"/>
  <c r="DW184" i="26"/>
  <c r="DW185" i="26"/>
  <c r="DW186" i="26"/>
  <c r="DW187" i="26"/>
  <c r="DW188" i="26"/>
  <c r="DW189" i="26"/>
  <c r="DW190" i="26"/>
  <c r="DW191" i="26"/>
  <c r="DW192" i="26"/>
  <c r="DW193" i="26"/>
  <c r="DW194" i="26"/>
  <c r="DW195" i="26"/>
  <c r="DW196" i="26"/>
  <c r="DW197" i="26"/>
  <c r="DW198" i="26"/>
  <c r="DW199" i="26"/>
  <c r="DW200" i="26"/>
  <c r="DW201" i="26"/>
  <c r="DW202" i="26"/>
  <c r="DW203" i="26"/>
  <c r="DW204" i="26"/>
  <c r="DW205" i="26"/>
  <c r="DW206" i="26"/>
  <c r="DW207" i="26"/>
  <c r="DW208" i="26"/>
  <c r="DW209" i="26"/>
  <c r="DW210" i="26"/>
  <c r="DW211" i="26"/>
  <c r="DW212" i="26"/>
  <c r="DW213" i="26"/>
  <c r="DW214" i="26"/>
  <c r="DW215" i="26"/>
  <c r="DW216" i="26"/>
  <c r="DW217" i="26"/>
  <c r="DW218" i="26"/>
  <c r="DW219" i="26"/>
  <c r="DW220" i="26"/>
  <c r="DW221" i="26"/>
  <c r="DW222" i="26"/>
  <c r="DW223" i="26"/>
  <c r="DW224" i="26"/>
  <c r="DW225" i="26"/>
  <c r="DW226" i="26"/>
  <c r="DW227" i="26"/>
  <c r="DW228" i="26"/>
  <c r="DW229" i="26"/>
  <c r="DW230" i="26"/>
  <c r="DW231" i="26"/>
  <c r="DW232" i="26"/>
  <c r="DW233" i="26"/>
  <c r="DW234" i="26"/>
  <c r="DW235" i="26"/>
  <c r="DW236" i="26"/>
  <c r="DW237" i="26"/>
  <c r="DW238" i="26"/>
  <c r="DW239" i="26"/>
  <c r="DW240" i="26"/>
  <c r="DW241" i="26"/>
  <c r="DW242" i="26"/>
  <c r="DW243" i="26"/>
  <c r="DW244" i="26"/>
  <c r="DW245" i="26"/>
  <c r="DW246" i="26"/>
  <c r="DW247" i="26"/>
  <c r="DW248" i="26"/>
  <c r="DW249" i="26"/>
  <c r="DW250" i="26"/>
  <c r="DW251" i="26"/>
  <c r="DW252" i="26"/>
  <c r="DW253" i="26"/>
  <c r="DW254" i="26"/>
  <c r="DW255" i="26"/>
  <c r="DW256" i="26"/>
  <c r="DW257" i="26"/>
  <c r="DW258" i="26"/>
  <c r="DW259" i="26"/>
  <c r="DW260" i="26"/>
  <c r="DW261" i="26"/>
  <c r="DW262" i="26"/>
  <c r="DW263" i="26"/>
  <c r="DW264" i="26"/>
  <c r="DW265" i="26"/>
  <c r="DW266" i="26"/>
  <c r="DW267" i="26"/>
  <c r="DW268" i="26"/>
  <c r="DW269" i="26"/>
  <c r="DW270" i="26"/>
  <c r="DW271" i="26"/>
  <c r="DW272" i="26"/>
  <c r="DW273" i="26"/>
  <c r="DW274" i="26"/>
  <c r="DW275" i="26"/>
  <c r="DW276" i="26"/>
  <c r="DW277" i="26"/>
  <c r="DW278" i="26"/>
  <c r="DW279" i="26"/>
  <c r="DW280" i="26"/>
  <c r="DW281" i="26"/>
  <c r="DW282" i="26"/>
  <c r="DW283" i="26"/>
  <c r="DW284" i="26"/>
  <c r="DW285" i="26"/>
  <c r="DW286" i="26"/>
  <c r="DW287" i="26"/>
  <c r="DW288" i="26"/>
  <c r="DW289" i="26"/>
  <c r="DW290" i="26"/>
  <c r="DW291" i="26"/>
  <c r="DW292" i="26"/>
  <c r="DW293" i="26"/>
  <c r="DW294" i="26"/>
  <c r="DW295" i="26"/>
  <c r="DW296" i="26"/>
  <c r="DW297" i="26"/>
  <c r="DW298" i="26"/>
  <c r="DW299" i="26"/>
  <c r="DW300" i="26"/>
  <c r="DW301" i="26"/>
  <c r="DW302" i="26"/>
  <c r="DW303" i="26"/>
  <c r="DW304" i="26"/>
  <c r="DW305" i="26"/>
  <c r="DW306" i="26"/>
  <c r="DW307" i="26"/>
  <c r="DW308" i="26"/>
  <c r="DW309" i="26"/>
  <c r="DW310" i="26"/>
  <c r="DW311" i="26"/>
  <c r="DW312" i="26"/>
  <c r="DW313" i="26"/>
  <c r="DW5" i="13" l="1"/>
  <c r="DY17" i="13"/>
  <c r="AV44" i="14"/>
  <c r="AV46" i="14" s="1"/>
  <c r="AM46" i="14"/>
  <c r="DY46" i="13"/>
  <c r="DY22" i="13"/>
  <c r="L44" i="14"/>
  <c r="L46" i="14" s="1"/>
  <c r="DP41" i="14"/>
  <c r="R41" i="14"/>
  <c r="R44" i="14" s="1"/>
  <c r="R46" i="14" s="1"/>
  <c r="Q44" i="14"/>
  <c r="Q46" i="14" s="1"/>
  <c r="BK41" i="14"/>
  <c r="DY15" i="13"/>
  <c r="Z44" i="14"/>
  <c r="Z46" i="14" s="1"/>
  <c r="DY39" i="13"/>
  <c r="DY27" i="13"/>
  <c r="DY11" i="13"/>
  <c r="DY8" i="13"/>
  <c r="DY43" i="13"/>
  <c r="DY35" i="13"/>
  <c r="DY23" i="13"/>
  <c r="DY45" i="13"/>
  <c r="DY44" i="13"/>
  <c r="DY42" i="13"/>
  <c r="DY41" i="13"/>
  <c r="DY40" i="13"/>
  <c r="DY38" i="13"/>
  <c r="DY37" i="13"/>
  <c r="DY36" i="13"/>
  <c r="DY34" i="13"/>
  <c r="DY33" i="13"/>
  <c r="DY32" i="13"/>
  <c r="DY31" i="13"/>
  <c r="DY30" i="13"/>
  <c r="DY29" i="13"/>
  <c r="DY28" i="13"/>
  <c r="DY26" i="13"/>
  <c r="DY24" i="13"/>
  <c r="DY21" i="13"/>
  <c r="DY20" i="13"/>
  <c r="DY19" i="13"/>
  <c r="DY18" i="13"/>
  <c r="DY16" i="13"/>
  <c r="DY14" i="13"/>
  <c r="DY13" i="13"/>
  <c r="DY12" i="13"/>
  <c r="DY10" i="13"/>
  <c r="DY9" i="13"/>
  <c r="AA41" i="14"/>
  <c r="AS41" i="14"/>
  <c r="DY7" i="13"/>
  <c r="DY6" i="13"/>
  <c r="DY5" i="13"/>
  <c r="DL70" i="13"/>
  <c r="DM70" i="13" s="1"/>
  <c r="DL66" i="13"/>
  <c r="DG66" i="13"/>
  <c r="DC66" i="13"/>
  <c r="CX66" i="13"/>
  <c r="CT66" i="13"/>
  <c r="CO66" i="13"/>
  <c r="CU66" i="13" s="1"/>
  <c r="CK66" i="13"/>
  <c r="CF66" i="13"/>
  <c r="CB66" i="13"/>
  <c r="BW66" i="13"/>
  <c r="BS66" i="13"/>
  <c r="BN66" i="13"/>
  <c r="DD66" i="13" l="1"/>
  <c r="CL66" i="13"/>
  <c r="U44" i="14"/>
  <c r="U46" i="14" s="1"/>
  <c r="AA44" i="14"/>
  <c r="BE44" i="14"/>
  <c r="CC66" i="13"/>
  <c r="BT66" i="13"/>
  <c r="DM66" i="13"/>
  <c r="BJ66" i="13"/>
  <c r="BE66" i="13"/>
  <c r="BA66" i="13"/>
  <c r="AV66" i="13"/>
  <c r="AR66" i="13"/>
  <c r="AI66" i="13"/>
  <c r="Z66" i="13"/>
  <c r="BN44" i="14" l="1"/>
  <c r="BE46" i="14"/>
  <c r="BB66" i="13"/>
  <c r="AA46" i="14"/>
  <c r="BJ67" i="13"/>
  <c r="BK66" i="13"/>
  <c r="DU150" i="11"/>
  <c r="DY150" i="11" s="1"/>
  <c r="DQ5" i="11"/>
  <c r="DR5" i="11"/>
  <c r="DS5" i="11"/>
  <c r="DT5" i="11"/>
  <c r="DU5" i="11"/>
  <c r="DY5" i="11" s="1"/>
  <c r="DV5" i="11"/>
  <c r="DQ6" i="11"/>
  <c r="DR6" i="11"/>
  <c r="DS6" i="11"/>
  <c r="DT6" i="11"/>
  <c r="DU6" i="11"/>
  <c r="DY6" i="11" s="1"/>
  <c r="DV6" i="11"/>
  <c r="DQ7" i="11"/>
  <c r="DR7" i="11"/>
  <c r="DS7" i="11"/>
  <c r="DT7" i="11"/>
  <c r="DU7" i="11"/>
  <c r="DY7" i="11" s="1"/>
  <c r="DV7" i="11"/>
  <c r="DQ8" i="11"/>
  <c r="DR8" i="11"/>
  <c r="DS8" i="11"/>
  <c r="DT8" i="11"/>
  <c r="DU8" i="11"/>
  <c r="DY8" i="11" s="1"/>
  <c r="DV8" i="11"/>
  <c r="DQ9" i="11"/>
  <c r="DR9" i="11"/>
  <c r="DS9" i="11"/>
  <c r="DT9" i="11"/>
  <c r="DU9" i="11"/>
  <c r="DY9" i="11" s="1"/>
  <c r="DV9" i="11"/>
  <c r="DQ10" i="11"/>
  <c r="DR10" i="11"/>
  <c r="DS10" i="11"/>
  <c r="DT10" i="11"/>
  <c r="DU10" i="11"/>
  <c r="DY10" i="11" s="1"/>
  <c r="DV10" i="11"/>
  <c r="DQ11" i="11"/>
  <c r="DR11" i="11"/>
  <c r="DS11" i="11"/>
  <c r="DT11" i="11"/>
  <c r="DU11" i="11"/>
  <c r="DY11" i="11" s="1"/>
  <c r="DV11" i="11"/>
  <c r="DQ12" i="11"/>
  <c r="DR12" i="11"/>
  <c r="DS12" i="11"/>
  <c r="DT12" i="11"/>
  <c r="DU12" i="11"/>
  <c r="DY12" i="11" s="1"/>
  <c r="DV12" i="11"/>
  <c r="DQ13" i="11"/>
  <c r="DR13" i="11"/>
  <c r="DS13" i="11"/>
  <c r="DT13" i="11"/>
  <c r="DU13" i="11"/>
  <c r="DY13" i="11" s="1"/>
  <c r="DV13" i="11"/>
  <c r="DQ14" i="11"/>
  <c r="DR14" i="11"/>
  <c r="DS14" i="11"/>
  <c r="DT14" i="11"/>
  <c r="DU14" i="11"/>
  <c r="DY14" i="11" s="1"/>
  <c r="DV14" i="11"/>
  <c r="DQ15" i="11"/>
  <c r="DR15" i="11"/>
  <c r="DS15" i="11"/>
  <c r="DT15" i="11"/>
  <c r="DU15" i="11"/>
  <c r="DY15" i="11" s="1"/>
  <c r="DV15" i="11"/>
  <c r="DQ16" i="11"/>
  <c r="DR16" i="11"/>
  <c r="DS16" i="11"/>
  <c r="DT16" i="11"/>
  <c r="DU16" i="11"/>
  <c r="DY16" i="11" s="1"/>
  <c r="DV16" i="11"/>
  <c r="DQ17" i="11"/>
  <c r="DR17" i="11"/>
  <c r="DS17" i="11"/>
  <c r="DT17" i="11"/>
  <c r="DU17" i="11"/>
  <c r="DY17" i="11" s="1"/>
  <c r="DV17" i="11"/>
  <c r="DQ18" i="11"/>
  <c r="DR18" i="11"/>
  <c r="DS18" i="11"/>
  <c r="DT18" i="11"/>
  <c r="DU18" i="11"/>
  <c r="DY18" i="11" s="1"/>
  <c r="DV18" i="11"/>
  <c r="DQ19" i="11"/>
  <c r="DR19" i="11"/>
  <c r="DS19" i="11"/>
  <c r="DT19" i="11"/>
  <c r="DU19" i="11"/>
  <c r="DY19" i="11" s="1"/>
  <c r="DV19" i="11"/>
  <c r="DQ20" i="11"/>
  <c r="DR20" i="11"/>
  <c r="DS20" i="11"/>
  <c r="DT20" i="11"/>
  <c r="DU20" i="11"/>
  <c r="DY20" i="11" s="1"/>
  <c r="DV20" i="11"/>
  <c r="DQ21" i="11"/>
  <c r="DR21" i="11"/>
  <c r="DS21" i="11"/>
  <c r="DT21" i="11"/>
  <c r="DU21" i="11"/>
  <c r="DY21" i="11" s="1"/>
  <c r="DV21" i="11"/>
  <c r="DQ22" i="11"/>
  <c r="DR22" i="11"/>
  <c r="DS22" i="11"/>
  <c r="DT22" i="11"/>
  <c r="DU22" i="11"/>
  <c r="DY22" i="11" s="1"/>
  <c r="DV22" i="11"/>
  <c r="DQ23" i="11"/>
  <c r="DR23" i="11"/>
  <c r="DS23" i="11"/>
  <c r="DT23" i="11"/>
  <c r="DU23" i="11"/>
  <c r="DY23" i="11" s="1"/>
  <c r="DV23" i="11"/>
  <c r="DQ24" i="11"/>
  <c r="DR24" i="11"/>
  <c r="DS24" i="11"/>
  <c r="DT24" i="11"/>
  <c r="DU24" i="11"/>
  <c r="DY24" i="11" s="1"/>
  <c r="DV24" i="11"/>
  <c r="DQ25" i="11"/>
  <c r="DR25" i="11"/>
  <c r="DS25" i="11"/>
  <c r="DT25" i="11"/>
  <c r="DU25" i="11"/>
  <c r="DY25" i="11" s="1"/>
  <c r="DV25" i="11"/>
  <c r="DQ26" i="11"/>
  <c r="DR26" i="11"/>
  <c r="DS26" i="11"/>
  <c r="DT26" i="11"/>
  <c r="DU26" i="11"/>
  <c r="DY26" i="11" s="1"/>
  <c r="DV26" i="11"/>
  <c r="DQ27" i="11"/>
  <c r="DR27" i="11"/>
  <c r="DS27" i="11"/>
  <c r="DT27" i="11"/>
  <c r="DU27" i="11"/>
  <c r="DY27" i="11" s="1"/>
  <c r="DV27" i="11"/>
  <c r="DQ28" i="11"/>
  <c r="DR28" i="11"/>
  <c r="DS28" i="11"/>
  <c r="DT28" i="11"/>
  <c r="DU28" i="11"/>
  <c r="DY28" i="11" s="1"/>
  <c r="DV28" i="11"/>
  <c r="DQ29" i="11"/>
  <c r="DR29" i="11"/>
  <c r="DS29" i="11"/>
  <c r="DT29" i="11"/>
  <c r="DU29" i="11"/>
  <c r="DY29" i="11" s="1"/>
  <c r="DV29" i="11"/>
  <c r="DQ30" i="11"/>
  <c r="DR30" i="11"/>
  <c r="DS30" i="11"/>
  <c r="DT30" i="11"/>
  <c r="DU30" i="11"/>
  <c r="DY30" i="11" s="1"/>
  <c r="DV30" i="11"/>
  <c r="DQ31" i="11"/>
  <c r="DR31" i="11"/>
  <c r="DS31" i="11"/>
  <c r="DT31" i="11"/>
  <c r="DU31" i="11"/>
  <c r="DY31" i="11" s="1"/>
  <c r="DV31" i="11"/>
  <c r="DQ32" i="11"/>
  <c r="DR32" i="11"/>
  <c r="DS32" i="11"/>
  <c r="DT32" i="11"/>
  <c r="DU32" i="11"/>
  <c r="DY32" i="11" s="1"/>
  <c r="DV32" i="11"/>
  <c r="DQ33" i="11"/>
  <c r="DR33" i="11"/>
  <c r="DS33" i="11"/>
  <c r="DT33" i="11"/>
  <c r="DU33" i="11"/>
  <c r="DY33" i="11" s="1"/>
  <c r="DV33" i="11"/>
  <c r="DQ34" i="11"/>
  <c r="DR34" i="11"/>
  <c r="DS34" i="11"/>
  <c r="DT34" i="11"/>
  <c r="DU34" i="11"/>
  <c r="DY34" i="11" s="1"/>
  <c r="DV34" i="11"/>
  <c r="DQ35" i="11"/>
  <c r="DR35" i="11"/>
  <c r="DS35" i="11"/>
  <c r="DT35" i="11"/>
  <c r="DU35" i="11"/>
  <c r="DY35" i="11" s="1"/>
  <c r="DV35" i="11"/>
  <c r="DQ36" i="11"/>
  <c r="DR36" i="11"/>
  <c r="DS36" i="11"/>
  <c r="DT36" i="11"/>
  <c r="DU36" i="11"/>
  <c r="DY36" i="11" s="1"/>
  <c r="DV36" i="11"/>
  <c r="DQ37" i="11"/>
  <c r="DR37" i="11"/>
  <c r="DS37" i="11"/>
  <c r="DT37" i="11"/>
  <c r="DU37" i="11"/>
  <c r="DY37" i="11" s="1"/>
  <c r="DV37" i="11"/>
  <c r="DQ38" i="11"/>
  <c r="DR38" i="11"/>
  <c r="DS38" i="11"/>
  <c r="DT38" i="11"/>
  <c r="DU38" i="11"/>
  <c r="DY38" i="11" s="1"/>
  <c r="DV38" i="11"/>
  <c r="DQ39" i="11"/>
  <c r="DR39" i="11"/>
  <c r="DS39" i="11"/>
  <c r="DT39" i="11"/>
  <c r="DU39" i="11"/>
  <c r="DY39" i="11" s="1"/>
  <c r="DV39" i="11"/>
  <c r="DQ40" i="11"/>
  <c r="DR40" i="11"/>
  <c r="DS40" i="11"/>
  <c r="DT40" i="11"/>
  <c r="DU40" i="11"/>
  <c r="DY40" i="11" s="1"/>
  <c r="DV40" i="11"/>
  <c r="DQ41" i="11"/>
  <c r="DR41" i="11"/>
  <c r="DS41" i="11"/>
  <c r="DT41" i="11"/>
  <c r="DU41" i="11"/>
  <c r="DY41" i="11" s="1"/>
  <c r="DV41" i="11"/>
  <c r="DQ42" i="11"/>
  <c r="DR42" i="11"/>
  <c r="DS42" i="11"/>
  <c r="DT42" i="11"/>
  <c r="DU42" i="11"/>
  <c r="DY42" i="11" s="1"/>
  <c r="DV42" i="11"/>
  <c r="DQ43" i="11"/>
  <c r="DR43" i="11"/>
  <c r="DS43" i="11"/>
  <c r="DT43" i="11"/>
  <c r="DU43" i="11"/>
  <c r="DY43" i="11" s="1"/>
  <c r="DV43" i="11"/>
  <c r="DQ44" i="11"/>
  <c r="DR44" i="11"/>
  <c r="DS44" i="11"/>
  <c r="DT44" i="11"/>
  <c r="DU44" i="11"/>
  <c r="DY44" i="11" s="1"/>
  <c r="DV44" i="11"/>
  <c r="DQ45" i="11"/>
  <c r="DR45" i="11"/>
  <c r="DS45" i="11"/>
  <c r="DT45" i="11"/>
  <c r="DU45" i="11"/>
  <c r="DY45" i="11" s="1"/>
  <c r="DV45" i="11"/>
  <c r="DQ46" i="11"/>
  <c r="DR46" i="11"/>
  <c r="DS46" i="11"/>
  <c r="DT46" i="11"/>
  <c r="DU46" i="11"/>
  <c r="DY46" i="11" s="1"/>
  <c r="DV46" i="11"/>
  <c r="DQ47" i="11"/>
  <c r="DR47" i="11"/>
  <c r="DS47" i="11"/>
  <c r="DT47" i="11"/>
  <c r="DU47" i="11"/>
  <c r="DY47" i="11" s="1"/>
  <c r="DV47" i="11"/>
  <c r="DQ48" i="11"/>
  <c r="DR48" i="11"/>
  <c r="DS48" i="11"/>
  <c r="DT48" i="11"/>
  <c r="DU48" i="11"/>
  <c r="DY48" i="11" s="1"/>
  <c r="DV48" i="11"/>
  <c r="DQ49" i="11"/>
  <c r="DR49" i="11"/>
  <c r="DS49" i="11"/>
  <c r="DT49" i="11"/>
  <c r="DU49" i="11"/>
  <c r="DY49" i="11" s="1"/>
  <c r="DV49" i="11"/>
  <c r="DQ50" i="11"/>
  <c r="DR50" i="11"/>
  <c r="DS50" i="11"/>
  <c r="DT50" i="11"/>
  <c r="DU50" i="11"/>
  <c r="DY50" i="11" s="1"/>
  <c r="DV50" i="11"/>
  <c r="DQ51" i="11"/>
  <c r="DR51" i="11"/>
  <c r="DS51" i="11"/>
  <c r="DT51" i="11"/>
  <c r="DU51" i="11"/>
  <c r="DY51" i="11" s="1"/>
  <c r="DV51" i="11"/>
  <c r="DQ52" i="11"/>
  <c r="DR52" i="11"/>
  <c r="DS52" i="11"/>
  <c r="DT52" i="11"/>
  <c r="DU52" i="11"/>
  <c r="DY52" i="11" s="1"/>
  <c r="DV52" i="11"/>
  <c r="DQ53" i="11"/>
  <c r="DR53" i="11"/>
  <c r="DS53" i="11"/>
  <c r="DT53" i="11"/>
  <c r="DU53" i="11"/>
  <c r="DY53" i="11" s="1"/>
  <c r="DV53" i="11"/>
  <c r="DQ54" i="11"/>
  <c r="DR54" i="11"/>
  <c r="DS54" i="11"/>
  <c r="DT54" i="11"/>
  <c r="DU54" i="11"/>
  <c r="DY54" i="11" s="1"/>
  <c r="DV54" i="11"/>
  <c r="DQ55" i="11"/>
  <c r="DR55" i="11"/>
  <c r="DS55" i="11"/>
  <c r="DT55" i="11"/>
  <c r="DU55" i="11"/>
  <c r="DY55" i="11" s="1"/>
  <c r="DV55" i="11"/>
  <c r="DQ56" i="11"/>
  <c r="DR56" i="11"/>
  <c r="DS56" i="11"/>
  <c r="DT56" i="11"/>
  <c r="DU56" i="11"/>
  <c r="DY56" i="11" s="1"/>
  <c r="DV56" i="11"/>
  <c r="DQ57" i="11"/>
  <c r="DR57" i="11"/>
  <c r="DS57" i="11"/>
  <c r="DT57" i="11"/>
  <c r="DU57" i="11"/>
  <c r="DY57" i="11" s="1"/>
  <c r="DV57" i="11"/>
  <c r="DQ58" i="11"/>
  <c r="DR58" i="11"/>
  <c r="DS58" i="11"/>
  <c r="DT58" i="11"/>
  <c r="DU58" i="11"/>
  <c r="DY58" i="11" s="1"/>
  <c r="DV58" i="11"/>
  <c r="DQ59" i="11"/>
  <c r="DR59" i="11"/>
  <c r="DS59" i="11"/>
  <c r="DT59" i="11"/>
  <c r="DU59" i="11"/>
  <c r="DY59" i="11" s="1"/>
  <c r="DV59" i="11"/>
  <c r="DQ60" i="11"/>
  <c r="DR60" i="11"/>
  <c r="DS60" i="11"/>
  <c r="DT60" i="11"/>
  <c r="DU60" i="11"/>
  <c r="DY60" i="11" s="1"/>
  <c r="DV60" i="11"/>
  <c r="DQ61" i="11"/>
  <c r="DR61" i="11"/>
  <c r="DS61" i="11"/>
  <c r="DT61" i="11"/>
  <c r="DU61" i="11"/>
  <c r="DY61" i="11" s="1"/>
  <c r="DV61" i="11"/>
  <c r="DQ62" i="11"/>
  <c r="DR62" i="11"/>
  <c r="DS62" i="11"/>
  <c r="DT62" i="11"/>
  <c r="DU62" i="11"/>
  <c r="DY62" i="11" s="1"/>
  <c r="DV62" i="11"/>
  <c r="DQ63" i="11"/>
  <c r="DR63" i="11"/>
  <c r="DS63" i="11"/>
  <c r="DT63" i="11"/>
  <c r="DU63" i="11"/>
  <c r="DY63" i="11" s="1"/>
  <c r="DV63" i="11"/>
  <c r="DQ64" i="11"/>
  <c r="DR64" i="11"/>
  <c r="DS64" i="11"/>
  <c r="DT64" i="11"/>
  <c r="DU64" i="11"/>
  <c r="DY64" i="11" s="1"/>
  <c r="DV64" i="11"/>
  <c r="DQ65" i="11"/>
  <c r="DR65" i="11"/>
  <c r="DS65" i="11"/>
  <c r="DT65" i="11"/>
  <c r="DU65" i="11"/>
  <c r="DY65" i="11" s="1"/>
  <c r="DV65" i="11"/>
  <c r="DQ66" i="11"/>
  <c r="DR66" i="11"/>
  <c r="DS66" i="11"/>
  <c r="DT66" i="11"/>
  <c r="DU66" i="11"/>
  <c r="DY66" i="11" s="1"/>
  <c r="DV66" i="11"/>
  <c r="DQ67" i="11"/>
  <c r="DR67" i="11"/>
  <c r="DS67" i="11"/>
  <c r="DT67" i="11"/>
  <c r="DU67" i="11"/>
  <c r="DY67" i="11" s="1"/>
  <c r="DV67" i="11"/>
  <c r="DQ68" i="11"/>
  <c r="DR68" i="11"/>
  <c r="DS68" i="11"/>
  <c r="DT68" i="11"/>
  <c r="DU68" i="11"/>
  <c r="DY68" i="11" s="1"/>
  <c r="DV68" i="11"/>
  <c r="DQ69" i="11"/>
  <c r="DR69" i="11"/>
  <c r="DS69" i="11"/>
  <c r="DT69" i="11"/>
  <c r="DU69" i="11"/>
  <c r="DY69" i="11" s="1"/>
  <c r="DV69" i="11"/>
  <c r="DQ70" i="11"/>
  <c r="DR70" i="11"/>
  <c r="DS70" i="11"/>
  <c r="DT70" i="11"/>
  <c r="DU70" i="11"/>
  <c r="DY70" i="11" s="1"/>
  <c r="DV70" i="11"/>
  <c r="DQ71" i="11"/>
  <c r="DR71" i="11"/>
  <c r="DS71" i="11"/>
  <c r="DT71" i="11"/>
  <c r="DU71" i="11"/>
  <c r="DY71" i="11" s="1"/>
  <c r="DV71" i="11"/>
  <c r="DQ72" i="11"/>
  <c r="DR72" i="11"/>
  <c r="DS72" i="11"/>
  <c r="DT72" i="11"/>
  <c r="DU72" i="11"/>
  <c r="DY72" i="11" s="1"/>
  <c r="DV72" i="11"/>
  <c r="DQ73" i="11"/>
  <c r="DR73" i="11"/>
  <c r="DS73" i="11"/>
  <c r="DT73" i="11"/>
  <c r="DU73" i="11"/>
  <c r="DY73" i="11" s="1"/>
  <c r="DV73" i="11"/>
  <c r="DQ74" i="11"/>
  <c r="DR74" i="11"/>
  <c r="DS74" i="11"/>
  <c r="DT74" i="11"/>
  <c r="DU74" i="11"/>
  <c r="DY74" i="11" s="1"/>
  <c r="DV74" i="11"/>
  <c r="DQ75" i="11"/>
  <c r="DR75" i="11"/>
  <c r="DS75" i="11"/>
  <c r="DT75" i="11"/>
  <c r="DU75" i="11"/>
  <c r="DY75" i="11" s="1"/>
  <c r="DV75" i="11"/>
  <c r="DQ76" i="11"/>
  <c r="DR76" i="11"/>
  <c r="DS76" i="11"/>
  <c r="DT76" i="11"/>
  <c r="DU76" i="11"/>
  <c r="DY76" i="11" s="1"/>
  <c r="DV76" i="11"/>
  <c r="DQ77" i="11"/>
  <c r="DR77" i="11"/>
  <c r="DS77" i="11"/>
  <c r="DT77" i="11"/>
  <c r="DU77" i="11"/>
  <c r="DY77" i="11" s="1"/>
  <c r="DV77" i="11"/>
  <c r="DQ78" i="11"/>
  <c r="DR78" i="11"/>
  <c r="DS78" i="11"/>
  <c r="DT78" i="11"/>
  <c r="DU78" i="11"/>
  <c r="DY78" i="11" s="1"/>
  <c r="DV78" i="11"/>
  <c r="DQ79" i="11"/>
  <c r="DR79" i="11"/>
  <c r="DS79" i="11"/>
  <c r="DT79" i="11"/>
  <c r="DU79" i="11"/>
  <c r="DY79" i="11" s="1"/>
  <c r="DV79" i="11"/>
  <c r="DQ80" i="11"/>
  <c r="DR80" i="11"/>
  <c r="DS80" i="11"/>
  <c r="DT80" i="11"/>
  <c r="DU80" i="11"/>
  <c r="DY80" i="11" s="1"/>
  <c r="DV80" i="11"/>
  <c r="DQ81" i="11"/>
  <c r="DR81" i="11"/>
  <c r="DS81" i="11"/>
  <c r="DT81" i="11"/>
  <c r="DU81" i="11"/>
  <c r="DY81" i="11" s="1"/>
  <c r="DV81" i="11"/>
  <c r="DQ82" i="11"/>
  <c r="DR82" i="11"/>
  <c r="DS82" i="11"/>
  <c r="DT82" i="11"/>
  <c r="DU82" i="11"/>
  <c r="DY82" i="11" s="1"/>
  <c r="DV82" i="11"/>
  <c r="DQ83" i="11"/>
  <c r="DR83" i="11"/>
  <c r="DS83" i="11"/>
  <c r="DT83" i="11"/>
  <c r="DU83" i="11"/>
  <c r="DY83" i="11" s="1"/>
  <c r="DV83" i="11"/>
  <c r="DQ84" i="11"/>
  <c r="DR84" i="11"/>
  <c r="DS84" i="11"/>
  <c r="DT84" i="11"/>
  <c r="DU84" i="11"/>
  <c r="DY84" i="11" s="1"/>
  <c r="DV84" i="11"/>
  <c r="DQ85" i="11"/>
  <c r="DR85" i="11"/>
  <c r="DS85" i="11"/>
  <c r="DT85" i="11"/>
  <c r="DU85" i="11"/>
  <c r="DY85" i="11" s="1"/>
  <c r="DV85" i="11"/>
  <c r="DQ86" i="11"/>
  <c r="DR86" i="11"/>
  <c r="DS86" i="11"/>
  <c r="DT86" i="11"/>
  <c r="DU86" i="11"/>
  <c r="DY86" i="11" s="1"/>
  <c r="DV86" i="11"/>
  <c r="DQ87" i="11"/>
  <c r="DR87" i="11"/>
  <c r="DS87" i="11"/>
  <c r="DT87" i="11"/>
  <c r="DU87" i="11"/>
  <c r="DY87" i="11" s="1"/>
  <c r="DV87" i="11"/>
  <c r="DQ88" i="11"/>
  <c r="DR88" i="11"/>
  <c r="DS88" i="11"/>
  <c r="DT88" i="11"/>
  <c r="DU88" i="11"/>
  <c r="DY88" i="11" s="1"/>
  <c r="DV88" i="11"/>
  <c r="DQ89" i="11"/>
  <c r="DR89" i="11"/>
  <c r="DS89" i="11"/>
  <c r="DT89" i="11"/>
  <c r="DU89" i="11"/>
  <c r="DY89" i="11" s="1"/>
  <c r="DV89" i="11"/>
  <c r="DQ90" i="11"/>
  <c r="DR90" i="11"/>
  <c r="DS90" i="11"/>
  <c r="DT90" i="11"/>
  <c r="DU90" i="11"/>
  <c r="DY90" i="11" s="1"/>
  <c r="DV90" i="11"/>
  <c r="DQ91" i="11"/>
  <c r="DR91" i="11"/>
  <c r="DS91" i="11"/>
  <c r="DT91" i="11"/>
  <c r="DU91" i="11"/>
  <c r="DY91" i="11" s="1"/>
  <c r="DV91" i="11"/>
  <c r="DQ92" i="11"/>
  <c r="DR92" i="11"/>
  <c r="DS92" i="11"/>
  <c r="DT92" i="11"/>
  <c r="DU92" i="11"/>
  <c r="DY92" i="11" s="1"/>
  <c r="DV92" i="11"/>
  <c r="DQ93" i="11"/>
  <c r="DR93" i="11"/>
  <c r="DS93" i="11"/>
  <c r="DT93" i="11"/>
  <c r="DU93" i="11"/>
  <c r="DY93" i="11" s="1"/>
  <c r="DV93" i="11"/>
  <c r="DQ94" i="11"/>
  <c r="DR94" i="11"/>
  <c r="DS94" i="11"/>
  <c r="DT94" i="11"/>
  <c r="DU94" i="11"/>
  <c r="DY94" i="11" s="1"/>
  <c r="DV94" i="11"/>
  <c r="DQ95" i="11"/>
  <c r="DR95" i="11"/>
  <c r="DS95" i="11"/>
  <c r="DT95" i="11"/>
  <c r="DU95" i="11"/>
  <c r="DY95" i="11" s="1"/>
  <c r="DV95" i="11"/>
  <c r="DQ96" i="11"/>
  <c r="DR96" i="11"/>
  <c r="DS96" i="11"/>
  <c r="DT96" i="11"/>
  <c r="DU96" i="11"/>
  <c r="DY96" i="11" s="1"/>
  <c r="DV96" i="11"/>
  <c r="DQ97" i="11"/>
  <c r="DR97" i="11"/>
  <c r="DS97" i="11"/>
  <c r="DT97" i="11"/>
  <c r="DU97" i="11"/>
  <c r="DY97" i="11" s="1"/>
  <c r="DV97" i="11"/>
  <c r="DQ98" i="11"/>
  <c r="DR98" i="11"/>
  <c r="DS98" i="11"/>
  <c r="DT98" i="11"/>
  <c r="DU98" i="11"/>
  <c r="DY98" i="11" s="1"/>
  <c r="DV98" i="11"/>
  <c r="DQ99" i="11"/>
  <c r="DR99" i="11"/>
  <c r="DS99" i="11"/>
  <c r="DT99" i="11"/>
  <c r="DU99" i="11"/>
  <c r="DY99" i="11" s="1"/>
  <c r="DV99" i="11"/>
  <c r="DQ100" i="11"/>
  <c r="DR100" i="11"/>
  <c r="DS100" i="11"/>
  <c r="DT100" i="11"/>
  <c r="DU100" i="11"/>
  <c r="DY100" i="11" s="1"/>
  <c r="DV100" i="11"/>
  <c r="DQ101" i="11"/>
  <c r="DR101" i="11"/>
  <c r="DS101" i="11"/>
  <c r="DT101" i="11"/>
  <c r="DU101" i="11"/>
  <c r="DY101" i="11" s="1"/>
  <c r="DV101" i="11"/>
  <c r="DQ102" i="11"/>
  <c r="DR102" i="11"/>
  <c r="DS102" i="11"/>
  <c r="DT102" i="11"/>
  <c r="DU102" i="11"/>
  <c r="DY102" i="11" s="1"/>
  <c r="DV102" i="11"/>
  <c r="DQ103" i="11"/>
  <c r="DR103" i="11"/>
  <c r="DS103" i="11"/>
  <c r="DT103" i="11"/>
  <c r="DU103" i="11"/>
  <c r="DY103" i="11" s="1"/>
  <c r="DV103" i="11"/>
  <c r="DQ104" i="11"/>
  <c r="DR104" i="11"/>
  <c r="DS104" i="11"/>
  <c r="DT104" i="11"/>
  <c r="DU104" i="11"/>
  <c r="DY104" i="11" s="1"/>
  <c r="DV104" i="11"/>
  <c r="DQ105" i="11"/>
  <c r="DR105" i="11"/>
  <c r="DS105" i="11"/>
  <c r="DT105" i="11"/>
  <c r="DU105" i="11"/>
  <c r="DY105" i="11" s="1"/>
  <c r="DV105" i="11"/>
  <c r="DQ106" i="11"/>
  <c r="DR106" i="11"/>
  <c r="DS106" i="11"/>
  <c r="DT106" i="11"/>
  <c r="DU106" i="11"/>
  <c r="DY106" i="11" s="1"/>
  <c r="DV106" i="11"/>
  <c r="DQ107" i="11"/>
  <c r="DR107" i="11"/>
  <c r="DS107" i="11"/>
  <c r="DT107" i="11"/>
  <c r="DU107" i="11"/>
  <c r="DY107" i="11" s="1"/>
  <c r="DV107" i="11"/>
  <c r="DQ108" i="11"/>
  <c r="DR108" i="11"/>
  <c r="DS108" i="11"/>
  <c r="DT108" i="11"/>
  <c r="DU108" i="11"/>
  <c r="DY108" i="11" s="1"/>
  <c r="DV108" i="11"/>
  <c r="DQ109" i="11"/>
  <c r="DR109" i="11"/>
  <c r="DS109" i="11"/>
  <c r="DT109" i="11"/>
  <c r="DU109" i="11"/>
  <c r="DY109" i="11" s="1"/>
  <c r="DV109" i="11"/>
  <c r="DQ110" i="11"/>
  <c r="DR110" i="11"/>
  <c r="DS110" i="11"/>
  <c r="DT110" i="11"/>
  <c r="DU110" i="11"/>
  <c r="DY110" i="11" s="1"/>
  <c r="DV110" i="11"/>
  <c r="DQ111" i="11"/>
  <c r="DR111" i="11"/>
  <c r="DS111" i="11"/>
  <c r="DT111" i="11"/>
  <c r="DU111" i="11"/>
  <c r="DY111" i="11" s="1"/>
  <c r="DV111" i="11"/>
  <c r="DQ112" i="11"/>
  <c r="DR112" i="11"/>
  <c r="DS112" i="11"/>
  <c r="DT112" i="11"/>
  <c r="DU112" i="11"/>
  <c r="DY112" i="11" s="1"/>
  <c r="DV112" i="11"/>
  <c r="DQ113" i="11"/>
  <c r="DR113" i="11"/>
  <c r="DS113" i="11"/>
  <c r="DT113" i="11"/>
  <c r="DU113" i="11"/>
  <c r="DY113" i="11" s="1"/>
  <c r="DV113" i="11"/>
  <c r="DQ114" i="11"/>
  <c r="DR114" i="11"/>
  <c r="DS114" i="11"/>
  <c r="DT114" i="11"/>
  <c r="DU114" i="11"/>
  <c r="DY114" i="11" s="1"/>
  <c r="DV114" i="11"/>
  <c r="DQ115" i="11"/>
  <c r="DR115" i="11"/>
  <c r="DS115" i="11"/>
  <c r="DT115" i="11"/>
  <c r="DU115" i="11"/>
  <c r="DY115" i="11" s="1"/>
  <c r="DV115" i="11"/>
  <c r="DQ116" i="11"/>
  <c r="DR116" i="11"/>
  <c r="DS116" i="11"/>
  <c r="DT116" i="11"/>
  <c r="DU116" i="11"/>
  <c r="DY116" i="11" s="1"/>
  <c r="DV116" i="11"/>
  <c r="DQ117" i="11"/>
  <c r="DR117" i="11"/>
  <c r="DS117" i="11"/>
  <c r="DT117" i="11"/>
  <c r="DU117" i="11"/>
  <c r="DY117" i="11" s="1"/>
  <c r="DV117" i="11"/>
  <c r="DQ118" i="11"/>
  <c r="DR118" i="11"/>
  <c r="DS118" i="11"/>
  <c r="DT118" i="11"/>
  <c r="DU118" i="11"/>
  <c r="DY118" i="11" s="1"/>
  <c r="DV118" i="11"/>
  <c r="DQ119" i="11"/>
  <c r="DR119" i="11"/>
  <c r="DS119" i="11"/>
  <c r="DT119" i="11"/>
  <c r="DU119" i="11"/>
  <c r="DY119" i="11" s="1"/>
  <c r="DV119" i="11"/>
  <c r="DQ120" i="11"/>
  <c r="DR120" i="11"/>
  <c r="DS120" i="11"/>
  <c r="DT120" i="11"/>
  <c r="DU120" i="11"/>
  <c r="DY120" i="11" s="1"/>
  <c r="DV120" i="11"/>
  <c r="DQ121" i="11"/>
  <c r="DR121" i="11"/>
  <c r="DS121" i="11"/>
  <c r="DT121" i="11"/>
  <c r="DU121" i="11"/>
  <c r="DY121" i="11" s="1"/>
  <c r="DV121" i="11"/>
  <c r="DQ122" i="11"/>
  <c r="DR122" i="11"/>
  <c r="DS122" i="11"/>
  <c r="DT122" i="11"/>
  <c r="DU122" i="11"/>
  <c r="DY122" i="11" s="1"/>
  <c r="DV122" i="11"/>
  <c r="DQ123" i="11"/>
  <c r="DR123" i="11"/>
  <c r="DS123" i="11"/>
  <c r="DT123" i="11"/>
  <c r="DU123" i="11"/>
  <c r="DY123" i="11" s="1"/>
  <c r="DV123" i="11"/>
  <c r="DQ124" i="11"/>
  <c r="DR124" i="11"/>
  <c r="DS124" i="11"/>
  <c r="DT124" i="11"/>
  <c r="DU124" i="11"/>
  <c r="DY124" i="11" s="1"/>
  <c r="DV124" i="11"/>
  <c r="DQ125" i="11"/>
  <c r="DR125" i="11"/>
  <c r="DS125" i="11"/>
  <c r="DT125" i="11"/>
  <c r="DU125" i="11"/>
  <c r="DY125" i="11" s="1"/>
  <c r="DV125" i="11"/>
  <c r="DQ126" i="11"/>
  <c r="DR126" i="11"/>
  <c r="DS126" i="11"/>
  <c r="DT126" i="11"/>
  <c r="DU126" i="11"/>
  <c r="DY126" i="11" s="1"/>
  <c r="DV126" i="11"/>
  <c r="DQ127" i="11"/>
  <c r="DR127" i="11"/>
  <c r="DS127" i="11"/>
  <c r="DT127" i="11"/>
  <c r="DU127" i="11"/>
  <c r="DY127" i="11" s="1"/>
  <c r="DV127" i="11"/>
  <c r="DQ128" i="11"/>
  <c r="DR128" i="11"/>
  <c r="DS128" i="11"/>
  <c r="DT128" i="11"/>
  <c r="DU128" i="11"/>
  <c r="DY128" i="11" s="1"/>
  <c r="DV128" i="11"/>
  <c r="DQ129" i="11"/>
  <c r="DR129" i="11"/>
  <c r="DS129" i="11"/>
  <c r="DT129" i="11"/>
  <c r="DU129" i="11"/>
  <c r="DY129" i="11" s="1"/>
  <c r="DV129" i="11"/>
  <c r="DQ130" i="11"/>
  <c r="DR130" i="11"/>
  <c r="DS130" i="11"/>
  <c r="DT130" i="11"/>
  <c r="DU130" i="11"/>
  <c r="DY130" i="11" s="1"/>
  <c r="DV130" i="11"/>
  <c r="DQ131" i="11"/>
  <c r="DR131" i="11"/>
  <c r="DS131" i="11"/>
  <c r="DT131" i="11"/>
  <c r="DU131" i="11"/>
  <c r="DY131" i="11" s="1"/>
  <c r="DV131" i="11"/>
  <c r="DQ132" i="11"/>
  <c r="DR132" i="11"/>
  <c r="DS132" i="11"/>
  <c r="DT132" i="11"/>
  <c r="DU132" i="11"/>
  <c r="DY132" i="11" s="1"/>
  <c r="DV132" i="11"/>
  <c r="DQ133" i="11"/>
  <c r="DR133" i="11"/>
  <c r="DS133" i="11"/>
  <c r="DT133" i="11"/>
  <c r="DU133" i="11"/>
  <c r="DY133" i="11" s="1"/>
  <c r="DV133" i="11"/>
  <c r="DQ134" i="11"/>
  <c r="DR134" i="11"/>
  <c r="DS134" i="11"/>
  <c r="DT134" i="11"/>
  <c r="DU134" i="11"/>
  <c r="DY134" i="11" s="1"/>
  <c r="DV134" i="11"/>
  <c r="DQ135" i="11"/>
  <c r="DR135" i="11"/>
  <c r="DS135" i="11"/>
  <c r="DT135" i="11"/>
  <c r="DU135" i="11"/>
  <c r="DY135" i="11" s="1"/>
  <c r="DV135" i="11"/>
  <c r="DQ136" i="11"/>
  <c r="DR136" i="11"/>
  <c r="DS136" i="11"/>
  <c r="DT136" i="11"/>
  <c r="DU136" i="11"/>
  <c r="DY136" i="11" s="1"/>
  <c r="DV136" i="11"/>
  <c r="DQ137" i="11"/>
  <c r="DR137" i="11"/>
  <c r="DS137" i="11"/>
  <c r="DT137" i="11"/>
  <c r="DU137" i="11"/>
  <c r="DY137" i="11" s="1"/>
  <c r="DV137" i="11"/>
  <c r="DQ138" i="11"/>
  <c r="DR138" i="11"/>
  <c r="DS138" i="11"/>
  <c r="DT138" i="11"/>
  <c r="DU138" i="11"/>
  <c r="DY138" i="11" s="1"/>
  <c r="DV138" i="11"/>
  <c r="DQ139" i="11"/>
  <c r="DR139" i="11"/>
  <c r="DS139" i="11"/>
  <c r="DT139" i="11"/>
  <c r="DU139" i="11"/>
  <c r="DY139" i="11" s="1"/>
  <c r="DV139" i="11"/>
  <c r="DQ140" i="11"/>
  <c r="DR140" i="11"/>
  <c r="DS140" i="11"/>
  <c r="DT140" i="11"/>
  <c r="DU140" i="11"/>
  <c r="DY140" i="11" s="1"/>
  <c r="DV140" i="11"/>
  <c r="DQ141" i="11"/>
  <c r="DR141" i="11"/>
  <c r="DS141" i="11"/>
  <c r="DT141" i="11"/>
  <c r="DU141" i="11"/>
  <c r="DY141" i="11" s="1"/>
  <c r="DV141" i="11"/>
  <c r="DQ142" i="11"/>
  <c r="DR142" i="11"/>
  <c r="DS142" i="11"/>
  <c r="DT142" i="11"/>
  <c r="DU142" i="11"/>
  <c r="DY142" i="11" s="1"/>
  <c r="DV142" i="11"/>
  <c r="DQ143" i="11"/>
  <c r="DR143" i="11"/>
  <c r="DS143" i="11"/>
  <c r="DT143" i="11"/>
  <c r="DU143" i="11"/>
  <c r="DY143" i="11" s="1"/>
  <c r="DV143" i="11"/>
  <c r="DQ144" i="11"/>
  <c r="DR144" i="11"/>
  <c r="DS144" i="11"/>
  <c r="DT144" i="11"/>
  <c r="DU144" i="11"/>
  <c r="DY144" i="11" s="1"/>
  <c r="DV144" i="11"/>
  <c r="DQ145" i="11"/>
  <c r="DR145" i="11"/>
  <c r="DS145" i="11"/>
  <c r="DT145" i="11"/>
  <c r="DU145" i="11"/>
  <c r="DY145" i="11" s="1"/>
  <c r="DV145" i="11"/>
  <c r="DQ146" i="11"/>
  <c r="DR146" i="11"/>
  <c r="DS146" i="11"/>
  <c r="DT146" i="11"/>
  <c r="DU146" i="11"/>
  <c r="DY146" i="11" s="1"/>
  <c r="DV146" i="11"/>
  <c r="DQ147" i="11"/>
  <c r="DR147" i="11"/>
  <c r="DS147" i="11"/>
  <c r="DT147" i="11"/>
  <c r="DU147" i="11"/>
  <c r="DY147" i="11" s="1"/>
  <c r="DV147" i="11"/>
  <c r="DQ148" i="11"/>
  <c r="DR148" i="11"/>
  <c r="DS148" i="11"/>
  <c r="DT148" i="11"/>
  <c r="DU148" i="11"/>
  <c r="DY148" i="11" s="1"/>
  <c r="DV148" i="11"/>
  <c r="DQ149" i="11"/>
  <c r="DR149" i="11"/>
  <c r="DS149" i="11"/>
  <c r="DT149" i="11"/>
  <c r="DU149" i="11"/>
  <c r="DY149" i="11" s="1"/>
  <c r="DV149" i="11"/>
  <c r="DQ150" i="11"/>
  <c r="DR150" i="11"/>
  <c r="DS150" i="11"/>
  <c r="DT150" i="11"/>
  <c r="DV150" i="11"/>
  <c r="DQ151" i="11"/>
  <c r="DR151" i="11"/>
  <c r="DS151" i="11"/>
  <c r="DT151" i="11"/>
  <c r="DU151" i="11"/>
  <c r="DY151" i="11" s="1"/>
  <c r="DV151" i="11"/>
  <c r="DQ152" i="11"/>
  <c r="DR152" i="11"/>
  <c r="DS152" i="11"/>
  <c r="DT152" i="11"/>
  <c r="DU152" i="11"/>
  <c r="DY152" i="11" s="1"/>
  <c r="DV152" i="11"/>
  <c r="DQ153" i="11"/>
  <c r="DR153" i="11"/>
  <c r="DS153" i="11"/>
  <c r="DT153" i="11"/>
  <c r="DU153" i="11"/>
  <c r="DY153" i="11" s="1"/>
  <c r="DV153" i="11"/>
  <c r="DQ154" i="11"/>
  <c r="DR154" i="11"/>
  <c r="DS154" i="11"/>
  <c r="DT154" i="11"/>
  <c r="DU154" i="11"/>
  <c r="DY154" i="11" s="1"/>
  <c r="DV154" i="11"/>
  <c r="DQ155" i="11"/>
  <c r="DR155" i="11"/>
  <c r="DS155" i="11"/>
  <c r="DT155" i="11"/>
  <c r="DU155" i="11"/>
  <c r="DY155" i="11" s="1"/>
  <c r="DV155" i="11"/>
  <c r="DQ156" i="11"/>
  <c r="DR156" i="11"/>
  <c r="DS156" i="11"/>
  <c r="DT156" i="11"/>
  <c r="DU156" i="11"/>
  <c r="DY156" i="11" s="1"/>
  <c r="DV156" i="11"/>
  <c r="DQ157" i="11"/>
  <c r="DR157" i="11"/>
  <c r="DS157" i="11"/>
  <c r="DT157" i="11"/>
  <c r="DU157" i="11"/>
  <c r="DY157" i="11" s="1"/>
  <c r="DV157" i="11"/>
  <c r="DQ158" i="11"/>
  <c r="DR158" i="11"/>
  <c r="DS158" i="11"/>
  <c r="DT158" i="11"/>
  <c r="DU158" i="11"/>
  <c r="DY158" i="11" s="1"/>
  <c r="DV158" i="11"/>
  <c r="DQ159" i="11"/>
  <c r="DR159" i="11"/>
  <c r="DS159" i="11"/>
  <c r="DT159" i="11"/>
  <c r="DU159" i="11"/>
  <c r="DY159" i="11" s="1"/>
  <c r="DV159" i="11"/>
  <c r="DQ160" i="11"/>
  <c r="DR160" i="11"/>
  <c r="DS160" i="11"/>
  <c r="DT160" i="11"/>
  <c r="DU160" i="11"/>
  <c r="DY160" i="11" s="1"/>
  <c r="DV160" i="11"/>
  <c r="DQ161" i="11"/>
  <c r="DR161" i="11"/>
  <c r="DS161" i="11"/>
  <c r="DT161" i="11"/>
  <c r="DU161" i="11"/>
  <c r="DY161" i="11" s="1"/>
  <c r="DV161" i="11"/>
  <c r="DQ162" i="11"/>
  <c r="DR162" i="11"/>
  <c r="DS162" i="11"/>
  <c r="DT162" i="11"/>
  <c r="DU162" i="11"/>
  <c r="DY162" i="11" s="1"/>
  <c r="DV162" i="11"/>
  <c r="DQ163" i="11"/>
  <c r="DR163" i="11"/>
  <c r="DS163" i="11"/>
  <c r="DT163" i="11"/>
  <c r="DU163" i="11"/>
  <c r="DY163" i="11" s="1"/>
  <c r="DV163" i="11"/>
  <c r="DQ164" i="11"/>
  <c r="DR164" i="11"/>
  <c r="DS164" i="11"/>
  <c r="DT164" i="11"/>
  <c r="DU164" i="11"/>
  <c r="DY164" i="11" s="1"/>
  <c r="DV164" i="11"/>
  <c r="DQ165" i="11"/>
  <c r="DR165" i="11"/>
  <c r="DS165" i="11"/>
  <c r="DT165" i="11"/>
  <c r="DU165" i="11"/>
  <c r="DY165" i="11" s="1"/>
  <c r="DV165" i="11"/>
  <c r="DQ166" i="11"/>
  <c r="DR166" i="11"/>
  <c r="DS166" i="11"/>
  <c r="DT166" i="11"/>
  <c r="DU166" i="11"/>
  <c r="DY166" i="11" s="1"/>
  <c r="DV166" i="11"/>
  <c r="DQ167" i="11"/>
  <c r="DR167" i="11"/>
  <c r="DS167" i="11"/>
  <c r="DT167" i="11"/>
  <c r="DU167" i="11"/>
  <c r="DY167" i="11" s="1"/>
  <c r="DV167" i="11"/>
  <c r="DQ168" i="11"/>
  <c r="DR168" i="11"/>
  <c r="DS168" i="11"/>
  <c r="DT168" i="11"/>
  <c r="DU168" i="11"/>
  <c r="DY168" i="11" s="1"/>
  <c r="DV168" i="11"/>
  <c r="DQ169" i="11"/>
  <c r="DR169" i="11"/>
  <c r="DS169" i="11"/>
  <c r="DT169" i="11"/>
  <c r="DU169" i="11"/>
  <c r="DY169" i="11" s="1"/>
  <c r="DV169" i="11"/>
  <c r="DQ170" i="11"/>
  <c r="DR170" i="11"/>
  <c r="DS170" i="11"/>
  <c r="DT170" i="11"/>
  <c r="DU170" i="11"/>
  <c r="DY170" i="11" s="1"/>
  <c r="DV170" i="11"/>
  <c r="DQ171" i="11"/>
  <c r="DR171" i="11"/>
  <c r="DS171" i="11"/>
  <c r="DT171" i="11"/>
  <c r="DU171" i="11"/>
  <c r="DY171" i="11" s="1"/>
  <c r="DV171" i="11"/>
  <c r="DQ172" i="11"/>
  <c r="DR172" i="11"/>
  <c r="DS172" i="11"/>
  <c r="DT172" i="11"/>
  <c r="DU172" i="11"/>
  <c r="DY172" i="11" s="1"/>
  <c r="DV172" i="11"/>
  <c r="DQ173" i="11"/>
  <c r="DR173" i="11"/>
  <c r="DS173" i="11"/>
  <c r="DT173" i="11"/>
  <c r="DU173" i="11"/>
  <c r="DY173" i="11" s="1"/>
  <c r="DV173" i="11"/>
  <c r="DQ174" i="11"/>
  <c r="DR174" i="11"/>
  <c r="DS174" i="11"/>
  <c r="DT174" i="11"/>
  <c r="DU174" i="11"/>
  <c r="DY174" i="11" s="1"/>
  <c r="DV174" i="11"/>
  <c r="DQ175" i="11"/>
  <c r="DR175" i="11"/>
  <c r="DS175" i="11"/>
  <c r="DT175" i="11"/>
  <c r="DU175" i="11"/>
  <c r="DY175" i="11" s="1"/>
  <c r="DV175" i="11"/>
  <c r="DQ176" i="11"/>
  <c r="DR176" i="11"/>
  <c r="DS176" i="11"/>
  <c r="DT176" i="11"/>
  <c r="DU176" i="11"/>
  <c r="DY176" i="11" s="1"/>
  <c r="DV176" i="11"/>
  <c r="DQ177" i="11"/>
  <c r="DR177" i="11"/>
  <c r="DS177" i="11"/>
  <c r="DT177" i="11"/>
  <c r="DU177" i="11"/>
  <c r="DY177" i="11" s="1"/>
  <c r="DV177" i="11"/>
  <c r="DQ178" i="11"/>
  <c r="DR178" i="11"/>
  <c r="DS178" i="11"/>
  <c r="DT178" i="11"/>
  <c r="DU178" i="11"/>
  <c r="DY178" i="11" s="1"/>
  <c r="DV178" i="11"/>
  <c r="DQ179" i="11"/>
  <c r="DR179" i="11"/>
  <c r="DS179" i="11"/>
  <c r="DT179" i="11"/>
  <c r="DU179" i="11"/>
  <c r="DY179" i="11" s="1"/>
  <c r="DV179" i="11"/>
  <c r="DQ180" i="11"/>
  <c r="DR180" i="11"/>
  <c r="DS180" i="11"/>
  <c r="DT180" i="11"/>
  <c r="DU180" i="11"/>
  <c r="DY180" i="11" s="1"/>
  <c r="DV180" i="11"/>
  <c r="DQ181" i="11"/>
  <c r="DR181" i="11"/>
  <c r="DS181" i="11"/>
  <c r="DT181" i="11"/>
  <c r="DU181" i="11"/>
  <c r="DY181" i="11" s="1"/>
  <c r="DV181" i="11"/>
  <c r="DQ182" i="11"/>
  <c r="DR182" i="11"/>
  <c r="DS182" i="11"/>
  <c r="DT182" i="11"/>
  <c r="DU182" i="11"/>
  <c r="DY182" i="11" s="1"/>
  <c r="DV182" i="11"/>
  <c r="DQ183" i="11"/>
  <c r="DR183" i="11"/>
  <c r="DS183" i="11"/>
  <c r="DT183" i="11"/>
  <c r="DU183" i="11"/>
  <c r="DY183" i="11" s="1"/>
  <c r="DV183" i="11"/>
  <c r="DQ184" i="11"/>
  <c r="DR184" i="11"/>
  <c r="DS184" i="11"/>
  <c r="DT184" i="11"/>
  <c r="DU184" i="11"/>
  <c r="DY184" i="11" s="1"/>
  <c r="DV184" i="11"/>
  <c r="DQ185" i="11"/>
  <c r="DR185" i="11"/>
  <c r="DS185" i="11"/>
  <c r="DT185" i="11"/>
  <c r="DU185" i="11"/>
  <c r="DY185" i="11" s="1"/>
  <c r="DV185" i="11"/>
  <c r="DQ186" i="11"/>
  <c r="DR186" i="11"/>
  <c r="DS186" i="11"/>
  <c r="DT186" i="11"/>
  <c r="DU186" i="11"/>
  <c r="DY186" i="11" s="1"/>
  <c r="DV186" i="11"/>
  <c r="DQ187" i="11"/>
  <c r="DR187" i="11"/>
  <c r="DS187" i="11"/>
  <c r="DT187" i="11"/>
  <c r="DU187" i="11"/>
  <c r="DY187" i="11" s="1"/>
  <c r="DV187" i="11"/>
  <c r="DQ188" i="11"/>
  <c r="DR188" i="11"/>
  <c r="DS188" i="11"/>
  <c r="DT188" i="11"/>
  <c r="DU188" i="11"/>
  <c r="DY188" i="11" s="1"/>
  <c r="DV188" i="11"/>
  <c r="DQ189" i="11"/>
  <c r="DR189" i="11"/>
  <c r="DS189" i="11"/>
  <c r="DT189" i="11"/>
  <c r="DU189" i="11"/>
  <c r="DY189" i="11" s="1"/>
  <c r="DV189" i="11"/>
  <c r="DQ190" i="11"/>
  <c r="DR190" i="11"/>
  <c r="DS190" i="11"/>
  <c r="DT190" i="11"/>
  <c r="DU190" i="11"/>
  <c r="DY190" i="11" s="1"/>
  <c r="DV190" i="11"/>
  <c r="DQ191" i="11"/>
  <c r="DR191" i="11"/>
  <c r="DS191" i="11"/>
  <c r="DT191" i="11"/>
  <c r="DU191" i="11"/>
  <c r="DY191" i="11" s="1"/>
  <c r="DV191" i="11"/>
  <c r="DQ192" i="11"/>
  <c r="DR192" i="11"/>
  <c r="DS192" i="11"/>
  <c r="DT192" i="11"/>
  <c r="DU192" i="11"/>
  <c r="DY192" i="11" s="1"/>
  <c r="DV192" i="11"/>
  <c r="DQ193" i="11"/>
  <c r="DR193" i="11"/>
  <c r="DS193" i="11"/>
  <c r="DT193" i="11"/>
  <c r="DU193" i="11"/>
  <c r="DY193" i="11" s="1"/>
  <c r="DV193" i="11"/>
  <c r="DQ194" i="11"/>
  <c r="DR194" i="11"/>
  <c r="DS194" i="11"/>
  <c r="DT194" i="11"/>
  <c r="DU194" i="11"/>
  <c r="DY194" i="11" s="1"/>
  <c r="DV194" i="11"/>
  <c r="DQ195" i="11"/>
  <c r="DR195" i="11"/>
  <c r="DS195" i="11"/>
  <c r="DT195" i="11"/>
  <c r="DU195" i="11"/>
  <c r="DY195" i="11" s="1"/>
  <c r="DV195" i="11"/>
  <c r="DQ196" i="11"/>
  <c r="DR196" i="11"/>
  <c r="DS196" i="11"/>
  <c r="DT196" i="11"/>
  <c r="DU196" i="11"/>
  <c r="DY196" i="11" s="1"/>
  <c r="DV196" i="11"/>
  <c r="DQ197" i="11"/>
  <c r="DR197" i="11"/>
  <c r="DS197" i="11"/>
  <c r="DT197" i="11"/>
  <c r="DU197" i="11"/>
  <c r="DY197" i="11" s="1"/>
  <c r="DV197" i="11"/>
  <c r="DQ198" i="11"/>
  <c r="DR198" i="11"/>
  <c r="DS198" i="11"/>
  <c r="DT198" i="11"/>
  <c r="DU198" i="11"/>
  <c r="DY198" i="11" s="1"/>
  <c r="DV198" i="11"/>
  <c r="DQ199" i="11"/>
  <c r="DR199" i="11"/>
  <c r="DS199" i="11"/>
  <c r="DT199" i="11"/>
  <c r="DU199" i="11"/>
  <c r="DY199" i="11" s="1"/>
  <c r="DV199" i="11"/>
  <c r="DQ200" i="11"/>
  <c r="DR200" i="11"/>
  <c r="DS200" i="11"/>
  <c r="DT200" i="11"/>
  <c r="DU200" i="11"/>
  <c r="DY200" i="11" s="1"/>
  <c r="DV200" i="11"/>
  <c r="DQ201" i="11"/>
  <c r="DR201" i="11"/>
  <c r="DS201" i="11"/>
  <c r="DT201" i="11"/>
  <c r="DU201" i="11"/>
  <c r="DY201" i="11" s="1"/>
  <c r="DV201" i="11"/>
  <c r="DQ202" i="11"/>
  <c r="DR202" i="11"/>
  <c r="DS202" i="11"/>
  <c r="DT202" i="11"/>
  <c r="DU202" i="11"/>
  <c r="DY202" i="11" s="1"/>
  <c r="DV202" i="11"/>
  <c r="DQ203" i="11"/>
  <c r="DR203" i="11"/>
  <c r="DS203" i="11"/>
  <c r="DT203" i="11"/>
  <c r="DU203" i="11"/>
  <c r="DY203" i="11" s="1"/>
  <c r="DV203" i="11"/>
  <c r="DQ204" i="11"/>
  <c r="DR204" i="11"/>
  <c r="DS204" i="11"/>
  <c r="DT204" i="11"/>
  <c r="DU204" i="11"/>
  <c r="DY204" i="11" s="1"/>
  <c r="DV204" i="11"/>
  <c r="DQ205" i="11"/>
  <c r="DR205" i="11"/>
  <c r="DS205" i="11"/>
  <c r="DT205" i="11"/>
  <c r="DU205" i="11"/>
  <c r="DY205" i="11" s="1"/>
  <c r="DV205" i="11"/>
  <c r="DQ206" i="11"/>
  <c r="DR206" i="11"/>
  <c r="DS206" i="11"/>
  <c r="DT206" i="11"/>
  <c r="DU206" i="11"/>
  <c r="DY206" i="11" s="1"/>
  <c r="DV206" i="11"/>
  <c r="DQ207" i="11"/>
  <c r="DR207" i="11"/>
  <c r="DS207" i="11"/>
  <c r="DT207" i="11"/>
  <c r="DU207" i="11"/>
  <c r="DY207" i="11" s="1"/>
  <c r="DV207" i="11"/>
  <c r="DQ208" i="11"/>
  <c r="DR208" i="11"/>
  <c r="DS208" i="11"/>
  <c r="DT208" i="11"/>
  <c r="DU208" i="11"/>
  <c r="DY208" i="11" s="1"/>
  <c r="DV208" i="11"/>
  <c r="DQ209" i="11"/>
  <c r="DR209" i="11"/>
  <c r="DS209" i="11"/>
  <c r="DT209" i="11"/>
  <c r="DU209" i="11"/>
  <c r="DY209" i="11" s="1"/>
  <c r="DV209" i="11"/>
  <c r="DQ210" i="11"/>
  <c r="DR210" i="11"/>
  <c r="DS210" i="11"/>
  <c r="DT210" i="11"/>
  <c r="DU210" i="11"/>
  <c r="DY210" i="11" s="1"/>
  <c r="DV210" i="11"/>
  <c r="DQ211" i="11"/>
  <c r="DR211" i="11"/>
  <c r="DS211" i="11"/>
  <c r="DT211" i="11"/>
  <c r="DU211" i="11"/>
  <c r="DY211" i="11" s="1"/>
  <c r="DV211" i="11"/>
  <c r="DQ212" i="11"/>
  <c r="DR212" i="11"/>
  <c r="DS212" i="11"/>
  <c r="DT212" i="11"/>
  <c r="DU212" i="11"/>
  <c r="DY212" i="11" s="1"/>
  <c r="DV212" i="11"/>
  <c r="DQ213" i="11"/>
  <c r="DR213" i="11"/>
  <c r="DS213" i="11"/>
  <c r="DT213" i="11"/>
  <c r="DU213" i="11"/>
  <c r="DY213" i="11" s="1"/>
  <c r="DV213" i="11"/>
  <c r="DQ214" i="11"/>
  <c r="DR214" i="11"/>
  <c r="DS214" i="11"/>
  <c r="DT214" i="11"/>
  <c r="DU214" i="11"/>
  <c r="DY214" i="11" s="1"/>
  <c r="DV214" i="11"/>
  <c r="DQ215" i="11"/>
  <c r="DR215" i="11"/>
  <c r="DS215" i="11"/>
  <c r="DT215" i="11"/>
  <c r="DU215" i="11"/>
  <c r="DY215" i="11" s="1"/>
  <c r="DV215" i="11"/>
  <c r="DQ216" i="11"/>
  <c r="DR216" i="11"/>
  <c r="DS216" i="11"/>
  <c r="DT216" i="11"/>
  <c r="DU216" i="11"/>
  <c r="DY216" i="11" s="1"/>
  <c r="DV216" i="11"/>
  <c r="DQ217" i="11"/>
  <c r="DR217" i="11"/>
  <c r="DS217" i="11"/>
  <c r="DT217" i="11"/>
  <c r="DU217" i="11"/>
  <c r="DY217" i="11" s="1"/>
  <c r="DV217" i="11"/>
  <c r="DQ218" i="11"/>
  <c r="DR218" i="11"/>
  <c r="DS218" i="11"/>
  <c r="DT218" i="11"/>
  <c r="DU218" i="11"/>
  <c r="DY218" i="11" s="1"/>
  <c r="DV218" i="11"/>
  <c r="DQ219" i="11"/>
  <c r="DR219" i="11"/>
  <c r="DS219" i="11"/>
  <c r="DT219" i="11"/>
  <c r="DU219" i="11"/>
  <c r="DY219" i="11" s="1"/>
  <c r="DV219" i="11"/>
  <c r="DQ220" i="11"/>
  <c r="DR220" i="11"/>
  <c r="DS220" i="11"/>
  <c r="DT220" i="11"/>
  <c r="DU220" i="11"/>
  <c r="DY220" i="11" s="1"/>
  <c r="DV220" i="11"/>
  <c r="DQ221" i="11"/>
  <c r="DR221" i="11"/>
  <c r="DS221" i="11"/>
  <c r="DT221" i="11"/>
  <c r="DU221" i="11"/>
  <c r="DY221" i="11" s="1"/>
  <c r="DV221" i="11"/>
  <c r="DQ222" i="11"/>
  <c r="DR222" i="11"/>
  <c r="DS222" i="11"/>
  <c r="DT222" i="11"/>
  <c r="DU222" i="11"/>
  <c r="DY222" i="11" s="1"/>
  <c r="DV222" i="11"/>
  <c r="DQ223" i="11"/>
  <c r="DR223" i="11"/>
  <c r="DS223" i="11"/>
  <c r="DT223" i="11"/>
  <c r="DU223" i="11"/>
  <c r="DY223" i="11" s="1"/>
  <c r="DV223" i="11"/>
  <c r="DQ224" i="11"/>
  <c r="DR224" i="11"/>
  <c r="DS224" i="11"/>
  <c r="DT224" i="11"/>
  <c r="DU224" i="11"/>
  <c r="DY224" i="11" s="1"/>
  <c r="DV224" i="11"/>
  <c r="DQ225" i="11"/>
  <c r="DR225" i="11"/>
  <c r="DS225" i="11"/>
  <c r="DT225" i="11"/>
  <c r="DU225" i="11"/>
  <c r="DY225" i="11" s="1"/>
  <c r="DV225" i="11"/>
  <c r="DQ226" i="11"/>
  <c r="DR226" i="11"/>
  <c r="DS226" i="11"/>
  <c r="DT226" i="11"/>
  <c r="DU226" i="11"/>
  <c r="DY226" i="11" s="1"/>
  <c r="DV226" i="11"/>
  <c r="DQ227" i="11"/>
  <c r="DR227" i="11"/>
  <c r="DS227" i="11"/>
  <c r="DT227" i="11"/>
  <c r="DU227" i="11"/>
  <c r="DY227" i="11" s="1"/>
  <c r="DV227" i="11"/>
  <c r="DQ228" i="11"/>
  <c r="DR228" i="11"/>
  <c r="DS228" i="11"/>
  <c r="DT228" i="11"/>
  <c r="DU228" i="11"/>
  <c r="DY228" i="11" s="1"/>
  <c r="DV228" i="11"/>
  <c r="DQ229" i="11"/>
  <c r="DR229" i="11"/>
  <c r="DS229" i="11"/>
  <c r="DT229" i="11"/>
  <c r="DU229" i="11"/>
  <c r="DY229" i="11" s="1"/>
  <c r="DV229" i="11"/>
  <c r="DQ230" i="11"/>
  <c r="DR230" i="11"/>
  <c r="DS230" i="11"/>
  <c r="DT230" i="11"/>
  <c r="DU230" i="11"/>
  <c r="DY230" i="11" s="1"/>
  <c r="DV230" i="11"/>
  <c r="DQ231" i="11"/>
  <c r="DR231" i="11"/>
  <c r="DS231" i="11"/>
  <c r="DT231" i="11"/>
  <c r="DU231" i="11"/>
  <c r="DY231" i="11" s="1"/>
  <c r="DV231" i="11"/>
  <c r="DQ232" i="11"/>
  <c r="DR232" i="11"/>
  <c r="DS232" i="11"/>
  <c r="DT232" i="11"/>
  <c r="DU232" i="11"/>
  <c r="DY232" i="11" s="1"/>
  <c r="DV232" i="11"/>
  <c r="DQ233" i="11"/>
  <c r="DR233" i="11"/>
  <c r="DS233" i="11"/>
  <c r="DT233" i="11"/>
  <c r="DU233" i="11"/>
  <c r="DY233" i="11" s="1"/>
  <c r="DV233" i="11"/>
  <c r="DQ234" i="11"/>
  <c r="DR234" i="11"/>
  <c r="DS234" i="11"/>
  <c r="DT234" i="11"/>
  <c r="DU234" i="11"/>
  <c r="DY234" i="11" s="1"/>
  <c r="DV234" i="11"/>
  <c r="DQ235" i="11"/>
  <c r="DR235" i="11"/>
  <c r="DS235" i="11"/>
  <c r="DT235" i="11"/>
  <c r="DU235" i="11"/>
  <c r="DY235" i="11" s="1"/>
  <c r="DV235" i="11"/>
  <c r="DQ236" i="11"/>
  <c r="DR236" i="11"/>
  <c r="DS236" i="11"/>
  <c r="DT236" i="11"/>
  <c r="DU236" i="11"/>
  <c r="DY236" i="11" s="1"/>
  <c r="DV236" i="11"/>
  <c r="DQ237" i="11"/>
  <c r="DR237" i="11"/>
  <c r="DS237" i="11"/>
  <c r="DT237" i="11"/>
  <c r="DU237" i="11"/>
  <c r="DY237" i="11" s="1"/>
  <c r="DV237" i="11"/>
  <c r="DQ238" i="11"/>
  <c r="DR238" i="11"/>
  <c r="DS238" i="11"/>
  <c r="DT238" i="11"/>
  <c r="DU238" i="11"/>
  <c r="DY238" i="11" s="1"/>
  <c r="DV238" i="11"/>
  <c r="DQ239" i="11"/>
  <c r="DR239" i="11"/>
  <c r="DS239" i="11"/>
  <c r="DT239" i="11"/>
  <c r="DU239" i="11"/>
  <c r="DY239" i="11" s="1"/>
  <c r="DV239" i="11"/>
  <c r="DQ240" i="11"/>
  <c r="DR240" i="11"/>
  <c r="DS240" i="11"/>
  <c r="DT240" i="11"/>
  <c r="DU240" i="11"/>
  <c r="DY240" i="11" s="1"/>
  <c r="DV240" i="11"/>
  <c r="DQ241" i="11"/>
  <c r="DR241" i="11"/>
  <c r="DS241" i="11"/>
  <c r="DT241" i="11"/>
  <c r="DU241" i="11"/>
  <c r="DY241" i="11" s="1"/>
  <c r="DV241" i="11"/>
  <c r="DQ242" i="11"/>
  <c r="DR242" i="11"/>
  <c r="DS242" i="11"/>
  <c r="DT242" i="11"/>
  <c r="DU242" i="11"/>
  <c r="DY242" i="11" s="1"/>
  <c r="DV242" i="11"/>
  <c r="DQ243" i="11"/>
  <c r="DR243" i="11"/>
  <c r="DS243" i="11"/>
  <c r="DT243" i="11"/>
  <c r="DU243" i="11"/>
  <c r="DY243" i="11" s="1"/>
  <c r="DV243" i="11"/>
  <c r="DQ244" i="11"/>
  <c r="DR244" i="11"/>
  <c r="DS244" i="11"/>
  <c r="DT244" i="11"/>
  <c r="DU244" i="11"/>
  <c r="DY244" i="11" s="1"/>
  <c r="DV244" i="11"/>
  <c r="DQ245" i="11"/>
  <c r="DR245" i="11"/>
  <c r="DS245" i="11"/>
  <c r="DT245" i="11"/>
  <c r="DU245" i="11"/>
  <c r="DY245" i="11" s="1"/>
  <c r="DV245" i="11"/>
  <c r="DQ246" i="11"/>
  <c r="DR246" i="11"/>
  <c r="DS246" i="11"/>
  <c r="DT246" i="11"/>
  <c r="DU246" i="11"/>
  <c r="DY246" i="11" s="1"/>
  <c r="DV246" i="11"/>
  <c r="DQ247" i="11"/>
  <c r="DR247" i="11"/>
  <c r="DS247" i="11"/>
  <c r="DT247" i="11"/>
  <c r="DU247" i="11"/>
  <c r="DY247" i="11" s="1"/>
  <c r="DV247" i="11"/>
  <c r="DQ248" i="11"/>
  <c r="DR248" i="11"/>
  <c r="DS248" i="11"/>
  <c r="DT248" i="11"/>
  <c r="DU248" i="11"/>
  <c r="DY248" i="11" s="1"/>
  <c r="DV248" i="11"/>
  <c r="DQ249" i="11"/>
  <c r="DR249" i="11"/>
  <c r="DS249" i="11"/>
  <c r="DT249" i="11"/>
  <c r="DU249" i="11"/>
  <c r="DY249" i="11" s="1"/>
  <c r="DV249" i="11"/>
  <c r="DQ250" i="11"/>
  <c r="DR250" i="11"/>
  <c r="DS250" i="11"/>
  <c r="DT250" i="11"/>
  <c r="DU250" i="11"/>
  <c r="DY250" i="11" s="1"/>
  <c r="DV250" i="11"/>
  <c r="DQ251" i="11"/>
  <c r="DR251" i="11"/>
  <c r="DS251" i="11"/>
  <c r="DT251" i="11"/>
  <c r="DU251" i="11"/>
  <c r="DY251" i="11" s="1"/>
  <c r="DV251" i="11"/>
  <c r="DQ252" i="11"/>
  <c r="DR252" i="11"/>
  <c r="DS252" i="11"/>
  <c r="DT252" i="11"/>
  <c r="DU252" i="11"/>
  <c r="DY252" i="11" s="1"/>
  <c r="DV252" i="11"/>
  <c r="DQ253" i="11"/>
  <c r="DR253" i="11"/>
  <c r="DS253" i="11"/>
  <c r="DT253" i="11"/>
  <c r="DU253" i="11"/>
  <c r="DY253" i="11" s="1"/>
  <c r="DV253" i="11"/>
  <c r="DQ254" i="11"/>
  <c r="DR254" i="11"/>
  <c r="DS254" i="11"/>
  <c r="DT254" i="11"/>
  <c r="DU254" i="11"/>
  <c r="DY254" i="11" s="1"/>
  <c r="DV254" i="11"/>
  <c r="DQ255" i="11"/>
  <c r="DR255" i="11"/>
  <c r="DS255" i="11"/>
  <c r="DT255" i="11"/>
  <c r="DU255" i="11"/>
  <c r="DY255" i="11" s="1"/>
  <c r="DV255" i="11"/>
  <c r="DQ256" i="11"/>
  <c r="DR256" i="11"/>
  <c r="DS256" i="11"/>
  <c r="DT256" i="11"/>
  <c r="DU256" i="11"/>
  <c r="DY256" i="11" s="1"/>
  <c r="DV256" i="11"/>
  <c r="DQ257" i="11"/>
  <c r="DR257" i="11"/>
  <c r="DS257" i="11"/>
  <c r="DT257" i="11"/>
  <c r="DU257" i="11"/>
  <c r="DY257" i="11" s="1"/>
  <c r="DV257" i="11"/>
  <c r="DQ258" i="11"/>
  <c r="DR258" i="11"/>
  <c r="DS258" i="11"/>
  <c r="DT258" i="11"/>
  <c r="DU258" i="11"/>
  <c r="DY258" i="11" s="1"/>
  <c r="DV258" i="11"/>
  <c r="DQ259" i="11"/>
  <c r="DR259" i="11"/>
  <c r="DS259" i="11"/>
  <c r="DT259" i="11"/>
  <c r="DU259" i="11"/>
  <c r="DY259" i="11" s="1"/>
  <c r="DV259" i="11"/>
  <c r="DQ260" i="11"/>
  <c r="DR260" i="11"/>
  <c r="DS260" i="11"/>
  <c r="DT260" i="11"/>
  <c r="DU260" i="11"/>
  <c r="DY260" i="11" s="1"/>
  <c r="DV260" i="11"/>
  <c r="DQ261" i="11"/>
  <c r="DR261" i="11"/>
  <c r="DS261" i="11"/>
  <c r="DT261" i="11"/>
  <c r="DU261" i="11"/>
  <c r="DY261" i="11" s="1"/>
  <c r="DV261" i="11"/>
  <c r="DQ262" i="11"/>
  <c r="DR262" i="11"/>
  <c r="DS262" i="11"/>
  <c r="DT262" i="11"/>
  <c r="DU262" i="11"/>
  <c r="DY262" i="11" s="1"/>
  <c r="DV262" i="11"/>
  <c r="DQ263" i="11"/>
  <c r="DR263" i="11"/>
  <c r="DS263" i="11"/>
  <c r="DT263" i="11"/>
  <c r="DU263" i="11"/>
  <c r="DY263" i="11" s="1"/>
  <c r="DV263" i="11"/>
  <c r="DQ264" i="11"/>
  <c r="DR264" i="11"/>
  <c r="DS264" i="11"/>
  <c r="DT264" i="11"/>
  <c r="DU264" i="11"/>
  <c r="DY264" i="11" s="1"/>
  <c r="DV264" i="11"/>
  <c r="DQ265" i="11"/>
  <c r="DR265" i="11"/>
  <c r="DS265" i="11"/>
  <c r="DT265" i="11"/>
  <c r="DU265" i="11"/>
  <c r="DY265" i="11" s="1"/>
  <c r="DV265" i="11"/>
  <c r="DQ266" i="11"/>
  <c r="DR266" i="11"/>
  <c r="DS266" i="11"/>
  <c r="DT266" i="11"/>
  <c r="DU266" i="11"/>
  <c r="DY266" i="11" s="1"/>
  <c r="DV266" i="11"/>
  <c r="DQ267" i="11"/>
  <c r="DR267" i="11"/>
  <c r="DS267" i="11"/>
  <c r="DT267" i="11"/>
  <c r="DU267" i="11"/>
  <c r="DY267" i="11" s="1"/>
  <c r="DV267" i="11"/>
  <c r="DQ268" i="11"/>
  <c r="DR268" i="11"/>
  <c r="DS268" i="11"/>
  <c r="DT268" i="11"/>
  <c r="DU268" i="11"/>
  <c r="DY268" i="11" s="1"/>
  <c r="DV268" i="11"/>
  <c r="DQ269" i="11"/>
  <c r="DR269" i="11"/>
  <c r="DS269" i="11"/>
  <c r="DT269" i="11"/>
  <c r="DU269" i="11"/>
  <c r="DY269" i="11" s="1"/>
  <c r="DV269" i="11"/>
  <c r="DQ270" i="11"/>
  <c r="DR270" i="11"/>
  <c r="DS270" i="11"/>
  <c r="DT270" i="11"/>
  <c r="DU270" i="11"/>
  <c r="DY270" i="11" s="1"/>
  <c r="DV270" i="11"/>
  <c r="DQ271" i="11"/>
  <c r="DR271" i="11"/>
  <c r="DS271" i="11"/>
  <c r="DT271" i="11"/>
  <c r="DU271" i="11"/>
  <c r="DY271" i="11" s="1"/>
  <c r="DV271" i="11"/>
  <c r="DQ272" i="11"/>
  <c r="DR272" i="11"/>
  <c r="DS272" i="11"/>
  <c r="DT272" i="11"/>
  <c r="DU272" i="11"/>
  <c r="DY272" i="11" s="1"/>
  <c r="DV272" i="11"/>
  <c r="DQ273" i="11"/>
  <c r="DR273" i="11"/>
  <c r="DS273" i="11"/>
  <c r="DT273" i="11"/>
  <c r="DU273" i="11"/>
  <c r="DY273" i="11" s="1"/>
  <c r="DV273" i="11"/>
  <c r="DQ274" i="11"/>
  <c r="DR274" i="11"/>
  <c r="DS274" i="11"/>
  <c r="DT274" i="11"/>
  <c r="DU274" i="11"/>
  <c r="DY274" i="11" s="1"/>
  <c r="DV274" i="11"/>
  <c r="DQ275" i="11"/>
  <c r="DR275" i="11"/>
  <c r="DS275" i="11"/>
  <c r="DT275" i="11"/>
  <c r="DU275" i="11"/>
  <c r="DY275" i="11" s="1"/>
  <c r="DV275" i="11"/>
  <c r="DQ276" i="11"/>
  <c r="DR276" i="11"/>
  <c r="DS276" i="11"/>
  <c r="DT276" i="11"/>
  <c r="DU276" i="11"/>
  <c r="DY276" i="11" s="1"/>
  <c r="DV276" i="11"/>
  <c r="DQ277" i="11"/>
  <c r="DR277" i="11"/>
  <c r="DS277" i="11"/>
  <c r="DT277" i="11"/>
  <c r="DU277" i="11"/>
  <c r="DY277" i="11" s="1"/>
  <c r="DV277" i="11"/>
  <c r="DQ278" i="11"/>
  <c r="DR278" i="11"/>
  <c r="DS278" i="11"/>
  <c r="DT278" i="11"/>
  <c r="DU278" i="11"/>
  <c r="DY278" i="11" s="1"/>
  <c r="DV278" i="11"/>
  <c r="DQ279" i="11"/>
  <c r="DR279" i="11"/>
  <c r="DS279" i="11"/>
  <c r="DT279" i="11"/>
  <c r="DU279" i="11"/>
  <c r="DY279" i="11" s="1"/>
  <c r="DV279" i="11"/>
  <c r="DQ280" i="11"/>
  <c r="DR280" i="11"/>
  <c r="DS280" i="11"/>
  <c r="DT280" i="11"/>
  <c r="DU280" i="11"/>
  <c r="DY280" i="11" s="1"/>
  <c r="DV280" i="11"/>
  <c r="DQ281" i="11"/>
  <c r="DR281" i="11"/>
  <c r="DS281" i="11"/>
  <c r="DT281" i="11"/>
  <c r="DU281" i="11"/>
  <c r="DY281" i="11" s="1"/>
  <c r="DV281" i="11"/>
  <c r="DQ283" i="11"/>
  <c r="DR283" i="11"/>
  <c r="DS283" i="11"/>
  <c r="DT283" i="11"/>
  <c r="DU283" i="11"/>
  <c r="DY283" i="11" s="1"/>
  <c r="DV283" i="11"/>
  <c r="DQ284" i="11"/>
  <c r="DR284" i="11"/>
  <c r="DS284" i="11"/>
  <c r="DT284" i="11"/>
  <c r="DU284" i="11"/>
  <c r="DY284" i="11" s="1"/>
  <c r="DV284" i="11"/>
  <c r="DQ285" i="11"/>
  <c r="DR285" i="11"/>
  <c r="DS285" i="11"/>
  <c r="DT285" i="11"/>
  <c r="DU285" i="11"/>
  <c r="DY285" i="11" s="1"/>
  <c r="DV285" i="11"/>
  <c r="DQ286" i="11"/>
  <c r="DR286" i="11"/>
  <c r="DS286" i="11"/>
  <c r="DT286" i="11"/>
  <c r="DU286" i="11"/>
  <c r="DY286" i="11" s="1"/>
  <c r="DV286" i="11"/>
  <c r="DQ287" i="11"/>
  <c r="DR287" i="11"/>
  <c r="DS287" i="11"/>
  <c r="DT287" i="11"/>
  <c r="DU287" i="11"/>
  <c r="DY287" i="11" s="1"/>
  <c r="DV287" i="11"/>
  <c r="DQ288" i="11"/>
  <c r="DR288" i="11"/>
  <c r="DS288" i="11"/>
  <c r="DT288" i="11"/>
  <c r="DU288" i="11"/>
  <c r="DY288" i="11" s="1"/>
  <c r="DV288" i="11"/>
  <c r="DQ289" i="11"/>
  <c r="DR289" i="11"/>
  <c r="DS289" i="11"/>
  <c r="DT289" i="11"/>
  <c r="DU289" i="11"/>
  <c r="DY289" i="11" s="1"/>
  <c r="DV289" i="11"/>
  <c r="DQ290" i="11"/>
  <c r="DR290" i="11"/>
  <c r="DS290" i="11"/>
  <c r="DT290" i="11"/>
  <c r="DU290" i="11"/>
  <c r="DY290" i="11" s="1"/>
  <c r="DV290" i="11"/>
  <c r="DQ291" i="11"/>
  <c r="DR291" i="11"/>
  <c r="DS291" i="11"/>
  <c r="DT291" i="11"/>
  <c r="DU291" i="11"/>
  <c r="DY291" i="11" s="1"/>
  <c r="DV291" i="11"/>
  <c r="DQ292" i="11"/>
  <c r="DR292" i="11"/>
  <c r="DS292" i="11"/>
  <c r="DT292" i="11"/>
  <c r="DU292" i="11"/>
  <c r="DY292" i="11" s="1"/>
  <c r="DV292" i="11"/>
  <c r="DQ293" i="11"/>
  <c r="DR293" i="11"/>
  <c r="DS293" i="11"/>
  <c r="DT293" i="11"/>
  <c r="DU293" i="11"/>
  <c r="DY293" i="11" s="1"/>
  <c r="DV293" i="11"/>
  <c r="DQ294" i="11"/>
  <c r="DR294" i="11"/>
  <c r="DS294" i="11"/>
  <c r="DT294" i="11"/>
  <c r="DU294" i="11"/>
  <c r="DY294" i="11" s="1"/>
  <c r="DV294" i="11"/>
  <c r="DQ295" i="11"/>
  <c r="DR295" i="11"/>
  <c r="DS295" i="11"/>
  <c r="DT295" i="11"/>
  <c r="DU295" i="11"/>
  <c r="DY295" i="11" s="1"/>
  <c r="DV295" i="11"/>
  <c r="DQ296" i="11"/>
  <c r="DR296" i="11"/>
  <c r="DS296" i="11"/>
  <c r="DT296" i="11"/>
  <c r="DU296" i="11"/>
  <c r="DY296" i="11" s="1"/>
  <c r="DV296" i="11"/>
  <c r="DQ297" i="11"/>
  <c r="DR297" i="11"/>
  <c r="DS297" i="11"/>
  <c r="DT297" i="11"/>
  <c r="DU297" i="11"/>
  <c r="DY297" i="11" s="1"/>
  <c r="DV297" i="11"/>
  <c r="DQ298" i="11"/>
  <c r="DR298" i="11"/>
  <c r="DS298" i="11"/>
  <c r="DT298" i="11"/>
  <c r="DU298" i="11"/>
  <c r="DY298" i="11" s="1"/>
  <c r="DV298" i="11"/>
  <c r="DQ299" i="11"/>
  <c r="DR299" i="11"/>
  <c r="DS299" i="11"/>
  <c r="DT299" i="11"/>
  <c r="DU299" i="11"/>
  <c r="DY299" i="11" s="1"/>
  <c r="DV299" i="11"/>
  <c r="DQ300" i="11"/>
  <c r="DR300" i="11"/>
  <c r="DS300" i="11"/>
  <c r="DT300" i="11"/>
  <c r="DU300" i="11"/>
  <c r="DY300" i="11" s="1"/>
  <c r="DV300" i="11"/>
  <c r="DQ301" i="11"/>
  <c r="DR301" i="11"/>
  <c r="DS301" i="11"/>
  <c r="DT301" i="11"/>
  <c r="DU301" i="11"/>
  <c r="DY301" i="11" s="1"/>
  <c r="DV301" i="11"/>
  <c r="DQ302" i="11"/>
  <c r="DR302" i="11"/>
  <c r="DS302" i="11"/>
  <c r="DT302" i="11"/>
  <c r="DU302" i="11"/>
  <c r="DY302" i="11" s="1"/>
  <c r="DV302" i="11"/>
  <c r="DQ303" i="11"/>
  <c r="DR303" i="11"/>
  <c r="DS303" i="11"/>
  <c r="DT303" i="11"/>
  <c r="DU303" i="11"/>
  <c r="DY303" i="11" s="1"/>
  <c r="DV303" i="11"/>
  <c r="DQ304" i="11"/>
  <c r="DR304" i="11"/>
  <c r="DS304" i="11"/>
  <c r="DT304" i="11"/>
  <c r="DU304" i="11"/>
  <c r="DY304" i="11" s="1"/>
  <c r="DV304" i="11"/>
  <c r="DQ305" i="11"/>
  <c r="DR305" i="11"/>
  <c r="DS305" i="11"/>
  <c r="DT305" i="11"/>
  <c r="DU305" i="11"/>
  <c r="DY305" i="11" s="1"/>
  <c r="DV305" i="11"/>
  <c r="DQ306" i="11"/>
  <c r="DR306" i="11"/>
  <c r="DS306" i="11"/>
  <c r="DT306" i="11"/>
  <c r="DU306" i="11"/>
  <c r="DY306" i="11" s="1"/>
  <c r="DV306" i="11"/>
  <c r="DQ307" i="11"/>
  <c r="DR307" i="11"/>
  <c r="DS307" i="11"/>
  <c r="DT307" i="11"/>
  <c r="DU307" i="11"/>
  <c r="DY307" i="11" s="1"/>
  <c r="DV307" i="11"/>
  <c r="DQ308" i="11"/>
  <c r="DR308" i="11"/>
  <c r="DS308" i="11"/>
  <c r="DT308" i="11"/>
  <c r="DU308" i="11"/>
  <c r="DY308" i="11" s="1"/>
  <c r="DV308" i="11"/>
  <c r="DQ309" i="11"/>
  <c r="DR309" i="11"/>
  <c r="DS309" i="11"/>
  <c r="DT309" i="11"/>
  <c r="DU309" i="11"/>
  <c r="DY309" i="11" s="1"/>
  <c r="DV309" i="11"/>
  <c r="DQ310" i="11"/>
  <c r="DR310" i="11"/>
  <c r="DS310" i="11"/>
  <c r="DT310" i="11"/>
  <c r="DU310" i="11"/>
  <c r="DY310" i="11" s="1"/>
  <c r="DV310" i="11"/>
  <c r="DQ311" i="11"/>
  <c r="DR311" i="11"/>
  <c r="DS311" i="11"/>
  <c r="DT311" i="11"/>
  <c r="DU311" i="11"/>
  <c r="DY311" i="11" s="1"/>
  <c r="DV311" i="11"/>
  <c r="DQ312" i="11"/>
  <c r="DR312" i="11"/>
  <c r="DS312" i="11"/>
  <c r="DT312" i="11"/>
  <c r="DU312" i="11"/>
  <c r="DY312" i="11" s="1"/>
  <c r="DV312" i="11"/>
  <c r="DQ313" i="11"/>
  <c r="DR313" i="11"/>
  <c r="DS313" i="11"/>
  <c r="DT313" i="11"/>
  <c r="DU313" i="11"/>
  <c r="DY313" i="11" s="1"/>
  <c r="DV313" i="11"/>
  <c r="DQ314" i="11"/>
  <c r="DR314" i="11"/>
  <c r="DS314" i="11"/>
  <c r="DT314" i="11"/>
  <c r="DU314" i="11"/>
  <c r="DY314" i="11" s="1"/>
  <c r="DV314" i="11"/>
  <c r="DQ315" i="11"/>
  <c r="DR315" i="11"/>
  <c r="DS315" i="11"/>
  <c r="DT315" i="11"/>
  <c r="DU315" i="11"/>
  <c r="DY315" i="11" s="1"/>
  <c r="DV315" i="11"/>
  <c r="DQ316" i="11"/>
  <c r="DR316" i="11"/>
  <c r="DS316" i="11"/>
  <c r="DT316" i="11"/>
  <c r="DU316" i="11"/>
  <c r="DY316" i="11" s="1"/>
  <c r="DV316" i="11"/>
  <c r="DQ317" i="11"/>
  <c r="DR317" i="11"/>
  <c r="DS317" i="11"/>
  <c r="DT317" i="11"/>
  <c r="DU317" i="11"/>
  <c r="DY317" i="11" s="1"/>
  <c r="DV317" i="11"/>
  <c r="DQ318" i="11"/>
  <c r="DR318" i="11"/>
  <c r="DS318" i="11"/>
  <c r="DT318" i="11"/>
  <c r="DU318" i="11"/>
  <c r="DY318" i="11" s="1"/>
  <c r="DV318" i="11"/>
  <c r="DQ319" i="11"/>
  <c r="DR319" i="11"/>
  <c r="DS319" i="11"/>
  <c r="DT319" i="11"/>
  <c r="DU319" i="11"/>
  <c r="DY319" i="11" s="1"/>
  <c r="DV319" i="11"/>
  <c r="DQ320" i="11"/>
  <c r="DR320" i="11"/>
  <c r="DS320" i="11"/>
  <c r="DT320" i="11"/>
  <c r="DU320" i="11"/>
  <c r="DY320" i="11" s="1"/>
  <c r="DV320" i="11"/>
  <c r="DQ321" i="11"/>
  <c r="DR321" i="11"/>
  <c r="DS321" i="11"/>
  <c r="DT321" i="11"/>
  <c r="DU321" i="11"/>
  <c r="DY321" i="11" s="1"/>
  <c r="DV321" i="11"/>
  <c r="DQ322" i="11"/>
  <c r="DR322" i="11"/>
  <c r="DS322" i="11"/>
  <c r="DT322" i="11"/>
  <c r="DU322" i="11"/>
  <c r="DY322" i="11" s="1"/>
  <c r="DV322" i="11"/>
  <c r="DQ323" i="11"/>
  <c r="DR323" i="11"/>
  <c r="DS323" i="11"/>
  <c r="DT323" i="11"/>
  <c r="DU323" i="11"/>
  <c r="DY323" i="11" s="1"/>
  <c r="DV323" i="11"/>
  <c r="DQ324" i="11"/>
  <c r="DR324" i="11"/>
  <c r="DS324" i="11"/>
  <c r="DT324" i="11"/>
  <c r="DU324" i="11"/>
  <c r="DY324" i="11" s="1"/>
  <c r="DV324" i="11"/>
  <c r="DQ325" i="11"/>
  <c r="DR325" i="11"/>
  <c r="DS325" i="11"/>
  <c r="DT325" i="11"/>
  <c r="DU325" i="11"/>
  <c r="DY325" i="11" s="1"/>
  <c r="DV325" i="11"/>
  <c r="DQ326" i="11"/>
  <c r="DR326" i="11"/>
  <c r="DS326" i="11"/>
  <c r="DT326" i="11"/>
  <c r="DU326" i="11"/>
  <c r="DY326" i="11" s="1"/>
  <c r="DV326" i="11"/>
  <c r="DQ327" i="11"/>
  <c r="DR327" i="11"/>
  <c r="DS327" i="11"/>
  <c r="DT327" i="11"/>
  <c r="DU327" i="11"/>
  <c r="DY327" i="11" s="1"/>
  <c r="DV327" i="11"/>
  <c r="DQ328" i="11"/>
  <c r="DR328" i="11"/>
  <c r="DS328" i="11"/>
  <c r="DT328" i="11"/>
  <c r="DU328" i="11"/>
  <c r="DY328" i="11" s="1"/>
  <c r="DV328" i="11"/>
  <c r="DQ329" i="11"/>
  <c r="DR329" i="11"/>
  <c r="DS329" i="11"/>
  <c r="DT329" i="11"/>
  <c r="DU329" i="11"/>
  <c r="DY329" i="11" s="1"/>
  <c r="DV329" i="11"/>
  <c r="DQ330" i="11"/>
  <c r="DR330" i="11"/>
  <c r="DS330" i="11"/>
  <c r="DT330" i="11"/>
  <c r="DU330" i="11"/>
  <c r="DY330" i="11" s="1"/>
  <c r="DV330" i="11"/>
  <c r="DQ331" i="11"/>
  <c r="DR331" i="11"/>
  <c r="DS331" i="11"/>
  <c r="DT331" i="11"/>
  <c r="DU331" i="11"/>
  <c r="DY331" i="11" s="1"/>
  <c r="DV331" i="11"/>
  <c r="DQ333" i="11"/>
  <c r="DR333" i="11"/>
  <c r="DS333" i="11"/>
  <c r="DT333" i="11"/>
  <c r="DU333" i="11"/>
  <c r="DY333" i="11" s="1"/>
  <c r="DV333" i="11"/>
  <c r="DQ334" i="11"/>
  <c r="DR334" i="11"/>
  <c r="DS334" i="11"/>
  <c r="DT334" i="11"/>
  <c r="DU334" i="11"/>
  <c r="DY334" i="11" s="1"/>
  <c r="DV334" i="11"/>
  <c r="DQ335" i="11"/>
  <c r="DR335" i="11"/>
  <c r="DS335" i="11"/>
  <c r="DT335" i="11"/>
  <c r="DU335" i="11"/>
  <c r="DY335" i="11" s="1"/>
  <c r="DV335" i="11"/>
  <c r="DQ336" i="11"/>
  <c r="DR336" i="11"/>
  <c r="DS336" i="11"/>
  <c r="DT336" i="11"/>
  <c r="DU336" i="11"/>
  <c r="DY336" i="11" s="1"/>
  <c r="DV336" i="11"/>
  <c r="DQ337" i="11"/>
  <c r="DR337" i="11"/>
  <c r="DS337" i="11"/>
  <c r="DT337" i="11"/>
  <c r="DU337" i="11"/>
  <c r="DY337" i="11" s="1"/>
  <c r="DV337" i="11"/>
  <c r="DQ338" i="11"/>
  <c r="DR338" i="11"/>
  <c r="DS338" i="11"/>
  <c r="DT338" i="11"/>
  <c r="DU338" i="11"/>
  <c r="DY338" i="11" s="1"/>
  <c r="DV338" i="11"/>
  <c r="DO339" i="11"/>
  <c r="DQ339" i="11"/>
  <c r="DR339" i="11"/>
  <c r="DS339" i="11"/>
  <c r="DT339" i="11"/>
  <c r="DU339" i="11"/>
  <c r="DV339" i="11"/>
  <c r="DQ340" i="11"/>
  <c r="DR340" i="11"/>
  <c r="DS340" i="11"/>
  <c r="DT340" i="11"/>
  <c r="DU340" i="11"/>
  <c r="DY340" i="11" s="1"/>
  <c r="DV340" i="11"/>
  <c r="DQ341" i="11"/>
  <c r="DR341" i="11"/>
  <c r="DS341" i="11"/>
  <c r="DT341" i="11"/>
  <c r="DU341" i="11"/>
  <c r="DY341" i="11" s="1"/>
  <c r="DV341" i="11"/>
  <c r="DQ342" i="11"/>
  <c r="DR342" i="11"/>
  <c r="DS342" i="11"/>
  <c r="DT342" i="11"/>
  <c r="DU342" i="11"/>
  <c r="DY342" i="11" s="1"/>
  <c r="DV342" i="11"/>
  <c r="DQ343" i="11"/>
  <c r="DR343" i="11"/>
  <c r="DS343" i="11"/>
  <c r="DT343" i="11"/>
  <c r="DU343" i="11"/>
  <c r="DY343" i="11" s="1"/>
  <c r="DV343" i="11"/>
  <c r="DQ344" i="11"/>
  <c r="DR344" i="11"/>
  <c r="DS344" i="11"/>
  <c r="DT344" i="11"/>
  <c r="DU344" i="11"/>
  <c r="DY344" i="11" s="1"/>
  <c r="DV344" i="11"/>
  <c r="DQ345" i="11"/>
  <c r="DR345" i="11"/>
  <c r="DS345" i="11"/>
  <c r="DT345" i="11"/>
  <c r="DU345" i="11"/>
  <c r="DY345" i="11" s="1"/>
  <c r="DV345" i="11"/>
  <c r="DQ346" i="11"/>
  <c r="DR346" i="11"/>
  <c r="DS346" i="11"/>
  <c r="DT346" i="11"/>
  <c r="DU346" i="11"/>
  <c r="DY346" i="11" s="1"/>
  <c r="DV346" i="11"/>
  <c r="DQ347" i="11"/>
  <c r="DR347" i="11"/>
  <c r="DS347" i="11"/>
  <c r="DT347" i="11"/>
  <c r="DU347" i="11"/>
  <c r="DY347" i="11" s="1"/>
  <c r="DV347" i="11"/>
  <c r="DQ348" i="11"/>
  <c r="DR348" i="11"/>
  <c r="DS348" i="11"/>
  <c r="DT348" i="11"/>
  <c r="DU348" i="11"/>
  <c r="DY348" i="11" s="1"/>
  <c r="DV348" i="11"/>
  <c r="DQ349" i="11"/>
  <c r="DR349" i="11"/>
  <c r="DS349" i="11"/>
  <c r="DT349" i="11"/>
  <c r="DU349" i="11"/>
  <c r="DY349" i="11" s="1"/>
  <c r="DV349" i="11"/>
  <c r="DQ350" i="11"/>
  <c r="DR350" i="11"/>
  <c r="DS350" i="11"/>
  <c r="DT350" i="11"/>
  <c r="DU350" i="11"/>
  <c r="DY350" i="11" s="1"/>
  <c r="DV350" i="11"/>
  <c r="DQ351" i="11"/>
  <c r="DR351" i="11"/>
  <c r="DS351" i="11"/>
  <c r="DT351" i="11"/>
  <c r="DU351" i="11"/>
  <c r="DY351" i="11" s="1"/>
  <c r="DV351" i="11"/>
  <c r="DQ352" i="11"/>
  <c r="DR352" i="11"/>
  <c r="DS352" i="11"/>
  <c r="DT352" i="11"/>
  <c r="DU352" i="11"/>
  <c r="DY352" i="11" s="1"/>
  <c r="DV352" i="11"/>
  <c r="DQ353" i="11"/>
  <c r="DR353" i="11"/>
  <c r="DS353" i="11"/>
  <c r="DT353" i="11"/>
  <c r="DU353" i="11"/>
  <c r="DY353" i="11" s="1"/>
  <c r="DV353" i="11"/>
  <c r="DQ354" i="11"/>
  <c r="DR354" i="11"/>
  <c r="DS354" i="11"/>
  <c r="DT354" i="11"/>
  <c r="DU354" i="11"/>
  <c r="DY354" i="11" s="1"/>
  <c r="DV354" i="11"/>
  <c r="DQ355" i="11"/>
  <c r="DR355" i="11"/>
  <c r="DS355" i="11"/>
  <c r="DT355" i="11"/>
  <c r="DU355" i="11"/>
  <c r="DY355" i="11" s="1"/>
  <c r="DV355" i="11"/>
  <c r="DQ356" i="11"/>
  <c r="DR356" i="11"/>
  <c r="DS356" i="11"/>
  <c r="DT356" i="11"/>
  <c r="DU356" i="11"/>
  <c r="DY356" i="11" s="1"/>
  <c r="DV356" i="11"/>
  <c r="DQ357" i="11"/>
  <c r="DR357" i="11"/>
  <c r="DS357" i="11"/>
  <c r="DT357" i="11"/>
  <c r="DU357" i="11"/>
  <c r="DY357" i="11" s="1"/>
  <c r="DV357" i="11"/>
  <c r="DQ358" i="11"/>
  <c r="DR358" i="11"/>
  <c r="DS358" i="11"/>
  <c r="DT358" i="11"/>
  <c r="DU358" i="11"/>
  <c r="DY358" i="11" s="1"/>
  <c r="DV358" i="11"/>
  <c r="DQ359" i="11"/>
  <c r="DR359" i="11"/>
  <c r="DS359" i="11"/>
  <c r="DT359" i="11"/>
  <c r="DU359" i="11"/>
  <c r="DY359" i="11" s="1"/>
  <c r="DV359" i="11"/>
  <c r="DQ360" i="11"/>
  <c r="DR360" i="11"/>
  <c r="DS360" i="11"/>
  <c r="DT360" i="11"/>
  <c r="DU360" i="11"/>
  <c r="DY360" i="11" s="1"/>
  <c r="DV360" i="11"/>
  <c r="DQ361" i="11"/>
  <c r="DR361" i="11"/>
  <c r="DS361" i="11"/>
  <c r="DT361" i="11"/>
  <c r="DU361" i="11"/>
  <c r="DY361" i="11" s="1"/>
  <c r="DV361" i="11"/>
  <c r="DQ362" i="11"/>
  <c r="DR362" i="11"/>
  <c r="DS362" i="11"/>
  <c r="DT362" i="11"/>
  <c r="DU362" i="11"/>
  <c r="DY362" i="11" s="1"/>
  <c r="DV362" i="11"/>
  <c r="DQ363" i="11"/>
  <c r="DR363" i="11"/>
  <c r="DS363" i="11"/>
  <c r="DT363" i="11"/>
  <c r="DU363" i="11"/>
  <c r="DY363" i="11" s="1"/>
  <c r="DV363" i="11"/>
  <c r="DQ364" i="11"/>
  <c r="DR364" i="11"/>
  <c r="DS364" i="11"/>
  <c r="DT364" i="11"/>
  <c r="DU364" i="11"/>
  <c r="DY364" i="11" s="1"/>
  <c r="DV364" i="11"/>
  <c r="BW44" i="14" l="1"/>
  <c r="BN46" i="14"/>
  <c r="DY339" i="11"/>
  <c r="CF44" i="14" l="1"/>
  <c r="BW46" i="14"/>
  <c r="F508" i="10"/>
  <c r="E508" i="10"/>
  <c r="CO44" i="14" l="1"/>
  <c r="CF46" i="14"/>
  <c r="DW4" i="10"/>
  <c r="DY4" i="10"/>
  <c r="CX44" i="14" l="1"/>
  <c r="CO46" i="14"/>
  <c r="L37" i="30"/>
  <c r="L36" i="30"/>
  <c r="L35" i="30"/>
  <c r="L34" i="30"/>
  <c r="L33" i="30"/>
  <c r="L32" i="30"/>
  <c r="L31" i="30"/>
  <c r="L30" i="30"/>
  <c r="L29" i="30"/>
  <c r="L28" i="30"/>
  <c r="L27" i="30"/>
  <c r="L26" i="30"/>
  <c r="L23" i="30"/>
  <c r="L22" i="30"/>
  <c r="L21" i="30"/>
  <c r="L20" i="30"/>
  <c r="L19" i="30"/>
  <c r="L18" i="30"/>
  <c r="L17" i="30"/>
  <c r="L16" i="30"/>
  <c r="L15" i="30"/>
  <c r="L14" i="30"/>
  <c r="L13" i="30"/>
  <c r="L12" i="30"/>
  <c r="L11" i="30"/>
  <c r="L10" i="30"/>
  <c r="L9" i="30"/>
  <c r="L8" i="30"/>
  <c r="L7" i="30"/>
  <c r="L6" i="30"/>
  <c r="DG44" i="14" l="1"/>
  <c r="DG46" i="14" s="1"/>
  <c r="CX46" i="14"/>
  <c r="DV4" i="12" l="1"/>
  <c r="DU4" i="12"/>
  <c r="DT4" i="12"/>
  <c r="DS4" i="12"/>
  <c r="DR4" i="12"/>
  <c r="DQ4" i="12"/>
  <c r="DP4" i="12"/>
  <c r="DO4" i="12"/>
  <c r="DN4" i="12"/>
  <c r="DV385" i="11"/>
  <c r="DT384" i="11"/>
  <c r="DN383" i="11"/>
  <c r="DN382" i="11"/>
  <c r="DS381" i="11"/>
  <c r="DN381" i="11"/>
  <c r="DS380" i="11"/>
  <c r="DN380" i="11"/>
  <c r="DQ379" i="11"/>
  <c r="DV378" i="11"/>
  <c r="DV377" i="11"/>
  <c r="DR376" i="11"/>
  <c r="DR375" i="11"/>
  <c r="DR374" i="11"/>
  <c r="DV4" i="11"/>
  <c r="DS4" i="11"/>
  <c r="DR4" i="11"/>
  <c r="DQ4" i="11"/>
  <c r="DT36" i="14"/>
  <c r="DN35" i="14"/>
  <c r="DN33" i="14"/>
  <c r="DN32" i="14"/>
  <c r="DN31" i="14"/>
  <c r="DV497" i="10"/>
  <c r="DT496" i="10"/>
  <c r="DN492" i="10"/>
  <c r="DN493" i="10"/>
  <c r="DN494" i="10"/>
  <c r="DN495" i="10"/>
  <c r="DS492" i="10"/>
  <c r="DS493" i="10"/>
  <c r="DQ491" i="10"/>
  <c r="DV489" i="10"/>
  <c r="DV490" i="10"/>
  <c r="DR487" i="10"/>
  <c r="DR488" i="10"/>
  <c r="DR486" i="10"/>
  <c r="DW4" i="15"/>
  <c r="DW4" i="16"/>
  <c r="DW4" i="17"/>
  <c r="DW4" i="18"/>
  <c r="DY4" i="18"/>
  <c r="Z504" i="10" l="1"/>
  <c r="BA504" i="10"/>
  <c r="CB504" i="10"/>
  <c r="CK504" i="10"/>
  <c r="CT504" i="10"/>
  <c r="BD499" i="10"/>
  <c r="AB499" i="10"/>
  <c r="AC499" i="10"/>
  <c r="AE499" i="10"/>
  <c r="AF499" i="10"/>
  <c r="AG499" i="10"/>
  <c r="AH499" i="10"/>
  <c r="AJ499" i="10"/>
  <c r="AK499" i="10"/>
  <c r="AL499" i="10"/>
  <c r="AN499" i="10"/>
  <c r="AO499" i="10"/>
  <c r="AP499" i="10"/>
  <c r="AQ499" i="10"/>
  <c r="AS499" i="10"/>
  <c r="AT499" i="10"/>
  <c r="AU499" i="10"/>
  <c r="AW499" i="10"/>
  <c r="AX499" i="10"/>
  <c r="AY499" i="10"/>
  <c r="AZ499" i="10"/>
  <c r="BB499" i="10"/>
  <c r="BC499" i="10"/>
  <c r="BF499" i="10"/>
  <c r="BG499" i="10"/>
  <c r="BH499" i="10"/>
  <c r="BI499" i="10"/>
  <c r="BK499" i="10"/>
  <c r="BL499" i="10"/>
  <c r="BM499" i="10"/>
  <c r="BO499" i="10"/>
  <c r="BP499" i="10"/>
  <c r="BQ499" i="10"/>
  <c r="BR499" i="10"/>
  <c r="BT499" i="10"/>
  <c r="BU499" i="10"/>
  <c r="BV499" i="10"/>
  <c r="BX499" i="10"/>
  <c r="BY499" i="10"/>
  <c r="BZ499" i="10"/>
  <c r="CA499" i="10"/>
  <c r="CC499" i="10"/>
  <c r="CD499" i="10"/>
  <c r="CE499" i="10"/>
  <c r="CG499" i="10"/>
  <c r="CH499" i="10"/>
  <c r="CI499" i="10"/>
  <c r="CJ499" i="10"/>
  <c r="CL499" i="10"/>
  <c r="CM499" i="10"/>
  <c r="CN499" i="10"/>
  <c r="CP499" i="10"/>
  <c r="CQ499" i="10"/>
  <c r="CR499" i="10"/>
  <c r="CS499" i="10"/>
  <c r="CU499" i="10"/>
  <c r="CV499" i="10"/>
  <c r="CW499" i="10"/>
  <c r="CY499" i="10"/>
  <c r="CZ499" i="10"/>
  <c r="DA499" i="10"/>
  <c r="DB499" i="10"/>
  <c r="DD499" i="10"/>
  <c r="DE499" i="10"/>
  <c r="DF499" i="10"/>
  <c r="DH499" i="10"/>
  <c r="DI499" i="10"/>
  <c r="DJ499" i="10"/>
  <c r="DK499" i="10"/>
  <c r="DM499" i="10"/>
  <c r="AD501" i="10"/>
  <c r="AI501" i="10"/>
  <c r="AM501" i="10"/>
  <c r="AR501" i="10"/>
  <c r="AV501" i="10"/>
  <c r="BA501" i="10"/>
  <c r="BE501" i="10"/>
  <c r="BJ501" i="10"/>
  <c r="BN501" i="10"/>
  <c r="BS501" i="10"/>
  <c r="BW501" i="10"/>
  <c r="CB501" i="10"/>
  <c r="CF501" i="10"/>
  <c r="CK501" i="10"/>
  <c r="CO501" i="10"/>
  <c r="CT501" i="10"/>
  <c r="CX501" i="10"/>
  <c r="DC501" i="10"/>
  <c r="DG501" i="10"/>
  <c r="DL501" i="10"/>
  <c r="AD504" i="10"/>
  <c r="AI504" i="10"/>
  <c r="AM504" i="10"/>
  <c r="AR504" i="10"/>
  <c r="AV504" i="10"/>
  <c r="BE504" i="10"/>
  <c r="BJ504" i="10"/>
  <c r="BN504" i="10"/>
  <c r="BW504" i="10"/>
  <c r="CF504" i="10"/>
  <c r="CO504" i="10"/>
  <c r="CU504" i="10" s="1"/>
  <c r="CX504" i="10"/>
  <c r="DC504" i="10"/>
  <c r="DG504" i="10"/>
  <c r="DL504" i="10"/>
  <c r="V499" i="10"/>
  <c r="S499" i="10"/>
  <c r="AA499" i="10"/>
  <c r="Y499" i="10"/>
  <c r="X499" i="10"/>
  <c r="W499" i="10"/>
  <c r="T499" i="10"/>
  <c r="Q501" i="10"/>
  <c r="Q499" i="10"/>
  <c r="AR65" i="13"/>
  <c r="O499" i="10"/>
  <c r="L499" i="10"/>
  <c r="R499" i="10"/>
  <c r="N499" i="10"/>
  <c r="M499" i="10"/>
  <c r="P499" i="10"/>
  <c r="K499" i="10"/>
  <c r="J499" i="10"/>
  <c r="U504" i="10"/>
  <c r="L504" i="10"/>
  <c r="R504" i="10" s="1"/>
  <c r="Z501" i="10"/>
  <c r="U501" i="10"/>
  <c r="L501" i="10"/>
  <c r="DG499" i="10" l="1"/>
  <c r="BW499" i="10"/>
  <c r="R501" i="10"/>
  <c r="DD504" i="10"/>
  <c r="BK504" i="10"/>
  <c r="DD501" i="10"/>
  <c r="BS499" i="10"/>
  <c r="AS504" i="10"/>
  <c r="AD499" i="10"/>
  <c r="CT499" i="10"/>
  <c r="BN499" i="10"/>
  <c r="CC504" i="10"/>
  <c r="DL499" i="10"/>
  <c r="U499" i="10"/>
  <c r="AM499" i="10"/>
  <c r="BJ499" i="10"/>
  <c r="CX499" i="10"/>
  <c r="BE499" i="10"/>
  <c r="CU501" i="10"/>
  <c r="CL501" i="10"/>
  <c r="BT504" i="10"/>
  <c r="BK501" i="10"/>
  <c r="BB501" i="10"/>
  <c r="BB504" i="10"/>
  <c r="AJ504" i="10"/>
  <c r="AJ501" i="10"/>
  <c r="AS501" i="10"/>
  <c r="DC499" i="10"/>
  <c r="CF499" i="10"/>
  <c r="AV499" i="10"/>
  <c r="AR499" i="10"/>
  <c r="CL504" i="10"/>
  <c r="CC501" i="10"/>
  <c r="CO499" i="10"/>
  <c r="BT501" i="10"/>
  <c r="AI499" i="10"/>
  <c r="CB499" i="10"/>
  <c r="CK499" i="10"/>
  <c r="DM504" i="10"/>
  <c r="DM501" i="10"/>
  <c r="BA499" i="10"/>
  <c r="AA504" i="10"/>
  <c r="AA501" i="10"/>
  <c r="Z499" i="10"/>
  <c r="J500" i="10"/>
  <c r="J503" i="10" s="1"/>
  <c r="J507" i="10" s="1"/>
  <c r="R500" i="10"/>
  <c r="AA500" i="10" s="1"/>
  <c r="AJ500" i="10" s="1"/>
  <c r="AS500" i="10" s="1"/>
  <c r="BB500" i="10" s="1"/>
  <c r="BK500" i="10" s="1"/>
  <c r="BT500" i="10" s="1"/>
  <c r="CC500" i="10" s="1"/>
  <c r="CL500" i="10" s="1"/>
  <c r="CU500" i="10" s="1"/>
  <c r="DD500" i="10" s="1"/>
  <c r="DM500" i="10" s="1"/>
  <c r="K500" i="10"/>
  <c r="K503" i="10" s="1"/>
  <c r="K507" i="10" s="1"/>
  <c r="O500" i="10"/>
  <c r="O503" i="10" s="1"/>
  <c r="O507" i="10" s="1"/>
  <c r="N500" i="10"/>
  <c r="N503" i="10" s="1"/>
  <c r="N507" i="10" s="1"/>
  <c r="L500" i="10"/>
  <c r="L503" i="10" s="1"/>
  <c r="L507" i="10" s="1"/>
  <c r="P500" i="10"/>
  <c r="P503" i="10" s="1"/>
  <c r="P507" i="10" s="1"/>
  <c r="M500" i="10"/>
  <c r="M503" i="10" s="1"/>
  <c r="M507" i="10" s="1"/>
  <c r="Q500" i="10"/>
  <c r="U500" i="10" l="1"/>
  <c r="AD500" i="10" s="1"/>
  <c r="R503" i="10"/>
  <c r="Q503" i="10"/>
  <c r="Q507" i="10" s="1"/>
  <c r="S500" i="10"/>
  <c r="Y500" i="10"/>
  <c r="AH500" i="10" s="1"/>
  <c r="T500" i="10"/>
  <c r="J508" i="10"/>
  <c r="N508" i="10"/>
  <c r="M508" i="10"/>
  <c r="P508" i="10"/>
  <c r="O508" i="10"/>
  <c r="L508" i="10"/>
  <c r="V500" i="10"/>
  <c r="W500" i="10"/>
  <c r="AF500" i="10" s="1"/>
  <c r="K508" i="10"/>
  <c r="X500" i="10"/>
  <c r="AG500" i="10" s="1"/>
  <c r="Q508" i="10" l="1"/>
  <c r="R507" i="10"/>
  <c r="R508" i="10" s="1"/>
  <c r="AP500" i="10"/>
  <c r="AG503" i="10"/>
  <c r="AG507" i="10" s="1"/>
  <c r="V503" i="10"/>
  <c r="V507" i="10" s="1"/>
  <c r="AE500" i="10"/>
  <c r="AH503" i="10"/>
  <c r="AH507" i="10" s="1"/>
  <c r="AQ500" i="10"/>
  <c r="AB500" i="10"/>
  <c r="S503" i="10"/>
  <c r="S507" i="10" s="1"/>
  <c r="AO500" i="10"/>
  <c r="AF503" i="10"/>
  <c r="AF507" i="10" s="1"/>
  <c r="T503" i="10"/>
  <c r="T507" i="10" s="1"/>
  <c r="AC500" i="10"/>
  <c r="AD503" i="10"/>
  <c r="AM500" i="10"/>
  <c r="Y503" i="10"/>
  <c r="Y507" i="10" s="1"/>
  <c r="Z500" i="10"/>
  <c r="Z503" i="10" s="1"/>
  <c r="Z507" i="10" s="1"/>
  <c r="X503" i="10"/>
  <c r="X507" i="10" s="1"/>
  <c r="U503" i="10"/>
  <c r="U507" i="10" s="1"/>
  <c r="W503" i="10"/>
  <c r="W507" i="10" s="1"/>
  <c r="R40" i="14"/>
  <c r="R42" i="14" l="1"/>
  <c r="AD507" i="10"/>
  <c r="AD508" i="10" s="1"/>
  <c r="T508" i="10"/>
  <c r="AB503" i="10"/>
  <c r="AK500" i="10"/>
  <c r="AC503" i="10"/>
  <c r="AC507" i="10" s="1"/>
  <c r="AL500" i="10"/>
  <c r="AI500" i="10"/>
  <c r="AI503" i="10" s="1"/>
  <c r="AI507" i="10" s="1"/>
  <c r="AE503" i="10"/>
  <c r="AN500" i="10"/>
  <c r="AM503" i="10"/>
  <c r="AV500" i="10"/>
  <c r="AF508" i="10"/>
  <c r="AQ503" i="10"/>
  <c r="AQ507" i="10" s="1"/>
  <c r="AZ500" i="10"/>
  <c r="AG508" i="10"/>
  <c r="S508" i="10"/>
  <c r="AO503" i="10"/>
  <c r="AX500" i="10"/>
  <c r="AH508" i="10"/>
  <c r="AP503" i="10"/>
  <c r="AP507" i="10" s="1"/>
  <c r="AY500" i="10"/>
  <c r="Y508" i="10"/>
  <c r="V508" i="10"/>
  <c r="X508" i="10"/>
  <c r="U508" i="10"/>
  <c r="AA503" i="10"/>
  <c r="AA507" i="10" s="1"/>
  <c r="W508" i="10"/>
  <c r="Z508" i="10"/>
  <c r="AC40" i="14"/>
  <c r="AC42" i="14" s="1"/>
  <c r="AE40" i="14"/>
  <c r="AE42" i="14" s="1"/>
  <c r="AF40" i="14"/>
  <c r="AF42" i="14" s="1"/>
  <c r="AG40" i="14"/>
  <c r="AG42" i="14" s="1"/>
  <c r="AH40" i="14"/>
  <c r="AH42" i="14" s="1"/>
  <c r="AJ40" i="14"/>
  <c r="AK40" i="14"/>
  <c r="AL40" i="14"/>
  <c r="AN40" i="14"/>
  <c r="AO40" i="14"/>
  <c r="AP40" i="14"/>
  <c r="AQ40" i="14"/>
  <c r="AS40" i="14"/>
  <c r="AT40" i="14"/>
  <c r="AU40" i="14"/>
  <c r="AW40" i="14"/>
  <c r="AX40" i="14"/>
  <c r="AY40" i="14"/>
  <c r="AZ40" i="14"/>
  <c r="BC40" i="14"/>
  <c r="BD40" i="14"/>
  <c r="BF40" i="14"/>
  <c r="BG40" i="14"/>
  <c r="BH40" i="14"/>
  <c r="BI40" i="14"/>
  <c r="BK40" i="14"/>
  <c r="BL40" i="14"/>
  <c r="BM40" i="14"/>
  <c r="BO40" i="14"/>
  <c r="BP40" i="14"/>
  <c r="BQ40" i="14"/>
  <c r="BR40" i="14"/>
  <c r="BT40" i="14"/>
  <c r="BU40" i="14"/>
  <c r="BV40" i="14"/>
  <c r="BX40" i="14"/>
  <c r="BY40" i="14"/>
  <c r="BZ40" i="14"/>
  <c r="CA40" i="14"/>
  <c r="CC40" i="14"/>
  <c r="CD40" i="14"/>
  <c r="CE40" i="14"/>
  <c r="CG40" i="14"/>
  <c r="CH40" i="14"/>
  <c r="CI40" i="14"/>
  <c r="CJ40" i="14"/>
  <c r="CL40" i="14"/>
  <c r="CM40" i="14"/>
  <c r="CN40" i="14"/>
  <c r="CP40" i="14"/>
  <c r="CQ40" i="14"/>
  <c r="CR40" i="14"/>
  <c r="CS40" i="14"/>
  <c r="CU40" i="14"/>
  <c r="CV40" i="14"/>
  <c r="CW40" i="14"/>
  <c r="CY40" i="14"/>
  <c r="CZ40" i="14"/>
  <c r="DA40" i="14"/>
  <c r="DB40" i="14"/>
  <c r="DD40" i="14"/>
  <c r="DE40" i="14"/>
  <c r="DF40" i="14"/>
  <c r="DH40" i="14"/>
  <c r="DI40" i="14"/>
  <c r="DJ40" i="14"/>
  <c r="DK40" i="14"/>
  <c r="DM40" i="14"/>
  <c r="AA40" i="14"/>
  <c r="AA42" i="14" s="1"/>
  <c r="S40" i="14"/>
  <c r="T40" i="14"/>
  <c r="V40" i="14"/>
  <c r="W40" i="14"/>
  <c r="X40" i="14"/>
  <c r="Y40" i="14"/>
  <c r="N40" i="14"/>
  <c r="N42" i="14" s="1"/>
  <c r="O40" i="14"/>
  <c r="O42" i="14" s="1"/>
  <c r="P40" i="14"/>
  <c r="P42" i="14" s="1"/>
  <c r="Q40" i="14"/>
  <c r="M40" i="14"/>
  <c r="M42" i="14" s="1"/>
  <c r="K40" i="14"/>
  <c r="K42" i="14" s="1"/>
  <c r="J40" i="14"/>
  <c r="J42" i="14" s="1"/>
  <c r="V42" i="14" l="1"/>
  <c r="DQ40" i="14"/>
  <c r="T42" i="14"/>
  <c r="DO40" i="14"/>
  <c r="S42" i="14"/>
  <c r="DN40" i="14"/>
  <c r="DV40" i="14"/>
  <c r="Y42" i="14"/>
  <c r="DT40" i="14"/>
  <c r="X42" i="14"/>
  <c r="DS40" i="14"/>
  <c r="W42" i="14"/>
  <c r="DR40" i="14"/>
  <c r="Q42" i="14"/>
  <c r="DG40" i="14"/>
  <c r="BW40" i="14"/>
  <c r="AM40" i="14"/>
  <c r="BS40" i="14"/>
  <c r="U40" i="14"/>
  <c r="AB507" i="10"/>
  <c r="AB508" i="10" s="1"/>
  <c r="AM507" i="10"/>
  <c r="AM508" i="10" s="1"/>
  <c r="AO507" i="10"/>
  <c r="AO508" i="10" s="1"/>
  <c r="AE507" i="10"/>
  <c r="AE508" i="10" s="1"/>
  <c r="Z40" i="14"/>
  <c r="Z42" i="14" s="1"/>
  <c r="BN40" i="14"/>
  <c r="AP508" i="10"/>
  <c r="BI500" i="10"/>
  <c r="AZ503" i="10"/>
  <c r="AZ507" i="10" s="1"/>
  <c r="BE500" i="10"/>
  <c r="AV503" i="10"/>
  <c r="AI508" i="10"/>
  <c r="AJ503" i="10"/>
  <c r="AT500" i="10"/>
  <c r="AK503" i="10"/>
  <c r="AQ508" i="10"/>
  <c r="AL503" i="10"/>
  <c r="AL507" i="10" s="1"/>
  <c r="AU500" i="10"/>
  <c r="AY503" i="10"/>
  <c r="BH500" i="10"/>
  <c r="AX503" i="10"/>
  <c r="AX507" i="10" s="1"/>
  <c r="BG500" i="10"/>
  <c r="AN503" i="10"/>
  <c r="AW500" i="10"/>
  <c r="AR500" i="10"/>
  <c r="AR503" i="10" s="1"/>
  <c r="AR507" i="10" s="1"/>
  <c r="AC508" i="10"/>
  <c r="AI40" i="14"/>
  <c r="AA508" i="10"/>
  <c r="CB40" i="14"/>
  <c r="CX40" i="14"/>
  <c r="AD40" i="14"/>
  <c r="AD42" i="14" s="1"/>
  <c r="L40" i="14"/>
  <c r="L42" i="14" s="1"/>
  <c r="BJ40" i="14"/>
  <c r="BE40" i="14"/>
  <c r="DC40" i="14"/>
  <c r="CO40" i="14"/>
  <c r="AV40" i="14"/>
  <c r="CF40" i="14"/>
  <c r="CK40" i="14"/>
  <c r="DL40" i="14"/>
  <c r="CT40" i="14"/>
  <c r="BA40" i="14"/>
  <c r="AR40" i="14"/>
  <c r="AB65" i="13"/>
  <c r="AB67" i="13" s="1"/>
  <c r="AC65" i="13"/>
  <c r="AD65" i="13"/>
  <c r="AE65" i="13"/>
  <c r="AE67" i="13" s="1"/>
  <c r="AF65" i="13"/>
  <c r="AF67" i="13" s="1"/>
  <c r="AG65" i="13"/>
  <c r="AG67" i="13" s="1"/>
  <c r="AH65" i="13"/>
  <c r="AH67" i="13" s="1"/>
  <c r="AI65" i="13"/>
  <c r="AJ65" i="13"/>
  <c r="AK65" i="13"/>
  <c r="AL65" i="13"/>
  <c r="AM65" i="13"/>
  <c r="AN65" i="13"/>
  <c r="AO65" i="13"/>
  <c r="AP65" i="13"/>
  <c r="AQ65" i="13"/>
  <c r="AS65" i="13"/>
  <c r="AU67" i="13"/>
  <c r="BE67" i="13"/>
  <c r="BK67" i="13"/>
  <c r="S65" i="13"/>
  <c r="T65" i="13"/>
  <c r="U65" i="13"/>
  <c r="V65" i="13"/>
  <c r="V67" i="13" s="1"/>
  <c r="W65" i="13"/>
  <c r="W67" i="13" s="1"/>
  <c r="X65" i="13"/>
  <c r="X67" i="13" s="1"/>
  <c r="Y65" i="13"/>
  <c r="Y67" i="13" s="1"/>
  <c r="Z65" i="13"/>
  <c r="Z67" i="13" s="1"/>
  <c r="AA65" i="13"/>
  <c r="K65" i="13"/>
  <c r="L65" i="13"/>
  <c r="M65" i="13"/>
  <c r="N65" i="13"/>
  <c r="O65" i="13"/>
  <c r="P65" i="13"/>
  <c r="Q65" i="13"/>
  <c r="R65" i="13"/>
  <c r="J65" i="13"/>
  <c r="DT65" i="13" l="1"/>
  <c r="DQ65" i="13"/>
  <c r="DP65" i="13"/>
  <c r="DN65" i="13"/>
  <c r="DV65" i="13"/>
  <c r="DU65" i="13"/>
  <c r="DS65" i="13"/>
  <c r="DR65" i="13"/>
  <c r="DO65" i="13"/>
  <c r="S67" i="13"/>
  <c r="U42" i="14"/>
  <c r="DP40" i="14"/>
  <c r="DU40" i="14"/>
  <c r="AS42" i="14"/>
  <c r="R66" i="13"/>
  <c r="J66" i="13"/>
  <c r="AN507" i="10"/>
  <c r="AN508" i="10" s="1"/>
  <c r="AY507" i="10"/>
  <c r="AY508" i="10" s="1"/>
  <c r="AK507" i="10"/>
  <c r="AK508" i="10" s="1"/>
  <c r="AV507" i="10"/>
  <c r="AV508" i="10" s="1"/>
  <c r="AJ507" i="10"/>
  <c r="AJ508" i="10" s="1"/>
  <c r="BQ500" i="10"/>
  <c r="BH503" i="10"/>
  <c r="AZ508" i="10"/>
  <c r="BR500" i="10"/>
  <c r="BI503" i="10"/>
  <c r="BG503" i="10"/>
  <c r="BP500" i="10"/>
  <c r="AU503" i="10"/>
  <c r="BD500" i="10"/>
  <c r="BF500" i="10"/>
  <c r="BA500" i="10"/>
  <c r="BA503" i="10" s="1"/>
  <c r="BA507" i="10" s="1"/>
  <c r="AW503" i="10"/>
  <c r="AS503" i="10"/>
  <c r="AR508" i="10"/>
  <c r="AX508" i="10"/>
  <c r="AL508" i="10"/>
  <c r="AT503" i="10"/>
  <c r="AT507" i="10" s="1"/>
  <c r="BC500" i="10"/>
  <c r="BN500" i="10"/>
  <c r="BE503" i="10"/>
  <c r="K66" i="13"/>
  <c r="K67" i="13" s="1"/>
  <c r="L66" i="13"/>
  <c r="L69" i="13" s="1"/>
  <c r="L71" i="13" s="1"/>
  <c r="P66" i="13"/>
  <c r="O66" i="13"/>
  <c r="M66" i="13"/>
  <c r="DQ66" i="13" s="1"/>
  <c r="Q66" i="13"/>
  <c r="N66" i="13"/>
  <c r="N69" i="13" l="1"/>
  <c r="DR66" i="13"/>
  <c r="P69" i="13"/>
  <c r="DT66" i="13"/>
  <c r="J69" i="13"/>
  <c r="J71" i="13" s="1"/>
  <c r="DN66" i="13"/>
  <c r="O69" i="13"/>
  <c r="DS66" i="13"/>
  <c r="Q67" i="13"/>
  <c r="DU66" i="13"/>
  <c r="R69" i="13"/>
  <c r="R71" i="13" s="1"/>
  <c r="R67" i="13"/>
  <c r="M69" i="13"/>
  <c r="M71" i="13" s="1"/>
  <c r="L67" i="13"/>
  <c r="M67" i="13"/>
  <c r="O67" i="13"/>
  <c r="Q69" i="13"/>
  <c r="Q71" i="13" s="1"/>
  <c r="T66" i="13"/>
  <c r="U66" i="13" s="1"/>
  <c r="U69" i="13" s="1"/>
  <c r="U71" i="13" s="1"/>
  <c r="K69" i="13"/>
  <c r="K71" i="13" s="1"/>
  <c r="N67" i="13"/>
  <c r="P67" i="13"/>
  <c r="J67" i="13"/>
  <c r="BG507" i="10"/>
  <c r="BG508" i="10" s="1"/>
  <c r="AS507" i="10"/>
  <c r="AS508" i="10" s="1"/>
  <c r="BI507" i="10"/>
  <c r="BI508" i="10" s="1"/>
  <c r="BE507" i="10"/>
  <c r="BE508" i="10" s="1"/>
  <c r="AW507" i="10"/>
  <c r="AW508" i="10" s="1"/>
  <c r="AU507" i="10"/>
  <c r="AU508" i="10" s="1"/>
  <c r="BH507" i="10"/>
  <c r="BH508" i="10" s="1"/>
  <c r="BN503" i="10"/>
  <c r="BN507" i="10" s="1"/>
  <c r="BW500" i="10"/>
  <c r="BC503" i="10"/>
  <c r="BC507" i="10" s="1"/>
  <c r="BL500" i="10"/>
  <c r="BY500" i="10"/>
  <c r="BP503" i="10"/>
  <c r="AT508" i="10"/>
  <c r="BB503" i="10"/>
  <c r="BA508" i="10"/>
  <c r="BD503" i="10"/>
  <c r="BM500" i="10"/>
  <c r="BJ500" i="10"/>
  <c r="BJ503" i="10" s="1"/>
  <c r="BJ507" i="10" s="1"/>
  <c r="BF503" i="10"/>
  <c r="BO500" i="10"/>
  <c r="BR503" i="10"/>
  <c r="BR507" i="10" s="1"/>
  <c r="CA500" i="10"/>
  <c r="BZ500" i="10"/>
  <c r="BQ503" i="10"/>
  <c r="AQ42" i="14"/>
  <c r="AP42" i="14"/>
  <c r="AO42" i="14"/>
  <c r="AI67" i="13"/>
  <c r="AV67" i="13"/>
  <c r="AK67" i="13"/>
  <c r="Y69" i="13" l="1"/>
  <c r="P71" i="13"/>
  <c r="X69" i="13"/>
  <c r="O71" i="13"/>
  <c r="W69" i="13"/>
  <c r="N71" i="13"/>
  <c r="S69" i="13"/>
  <c r="S71" i="13" s="1"/>
  <c r="AC66" i="13"/>
  <c r="AD66" i="13" s="1"/>
  <c r="AD69" i="13" s="1"/>
  <c r="AD71" i="13" s="1"/>
  <c r="BK42" i="14"/>
  <c r="AM42" i="14"/>
  <c r="T67" i="13"/>
  <c r="Z69" i="13"/>
  <c r="Z71" i="13" s="1"/>
  <c r="T69" i="13"/>
  <c r="T71" i="13" s="1"/>
  <c r="V69" i="13"/>
  <c r="V71" i="13" s="1"/>
  <c r="AA66" i="13"/>
  <c r="AA69" i="13" s="1"/>
  <c r="AA71" i="13" s="1"/>
  <c r="U67" i="13"/>
  <c r="BQ507" i="10"/>
  <c r="BQ508" i="10" s="1"/>
  <c r="BD507" i="10"/>
  <c r="BD508" i="10" s="1"/>
  <c r="BP507" i="10"/>
  <c r="BP508" i="10" s="1"/>
  <c r="BF507" i="10"/>
  <c r="BF508" i="10" s="1"/>
  <c r="BB507" i="10"/>
  <c r="BB508" i="10" s="1"/>
  <c r="BC508" i="10"/>
  <c r="BL503" i="10"/>
  <c r="BU500" i="10"/>
  <c r="CJ500" i="10"/>
  <c r="CA503" i="10"/>
  <c r="CA507" i="10" s="1"/>
  <c r="BK503" i="10"/>
  <c r="BK507" i="10" s="1"/>
  <c r="BJ508" i="10"/>
  <c r="CF500" i="10"/>
  <c r="BW503" i="10"/>
  <c r="BW507" i="10" s="1"/>
  <c r="BS500" i="10"/>
  <c r="BS503" i="10" s="1"/>
  <c r="BS507" i="10" s="1"/>
  <c r="BO503" i="10"/>
  <c r="BX500" i="10"/>
  <c r="BZ503" i="10"/>
  <c r="BZ507" i="10" s="1"/>
  <c r="CI500" i="10"/>
  <c r="BR508" i="10"/>
  <c r="BM503" i="10"/>
  <c r="BV500" i="10"/>
  <c r="CH500" i="10"/>
  <c r="BY503" i="10"/>
  <c r="BY507" i="10" s="1"/>
  <c r="BN508" i="10"/>
  <c r="AZ42" i="14"/>
  <c r="AY42" i="14"/>
  <c r="AX42" i="14"/>
  <c r="AN42" i="14"/>
  <c r="AI41" i="14"/>
  <c r="AL42" i="14"/>
  <c r="AK42" i="14"/>
  <c r="AR67" i="13"/>
  <c r="AQ67" i="13"/>
  <c r="AP67" i="13"/>
  <c r="AO67" i="13"/>
  <c r="AN67" i="13"/>
  <c r="AT67" i="13"/>
  <c r="AH69" i="13" l="1"/>
  <c r="Y71" i="13"/>
  <c r="AG69" i="13"/>
  <c r="X71" i="13"/>
  <c r="AF69" i="13"/>
  <c r="W71" i="13"/>
  <c r="AL66" i="13"/>
  <c r="DO66" i="13" s="1"/>
  <c r="AB69" i="13"/>
  <c r="AB71" i="13" s="1"/>
  <c r="AJ41" i="14"/>
  <c r="AJ44" i="14" s="1"/>
  <c r="AS44" i="14" s="1"/>
  <c r="AS46" i="14" s="1"/>
  <c r="AC67" i="13"/>
  <c r="AI42" i="14"/>
  <c r="AV42" i="14"/>
  <c r="AC69" i="13"/>
  <c r="AC71" i="13" s="1"/>
  <c r="AI69" i="13"/>
  <c r="AI71" i="13" s="1"/>
  <c r="AE69" i="13"/>
  <c r="AE71" i="13" s="1"/>
  <c r="AJ66" i="13"/>
  <c r="AJ69" i="13" s="1"/>
  <c r="AD67" i="13"/>
  <c r="AA67" i="13"/>
  <c r="BB67" i="13"/>
  <c r="BO507" i="10"/>
  <c r="BO508" i="10" s="1"/>
  <c r="BL507" i="10"/>
  <c r="BL508" i="10" s="1"/>
  <c r="BM507" i="10"/>
  <c r="BM508" i="10" s="1"/>
  <c r="BV503" i="10"/>
  <c r="BV507" i="10" s="1"/>
  <c r="CE500" i="10"/>
  <c r="CR500" i="10"/>
  <c r="CI503" i="10"/>
  <c r="BT503" i="10"/>
  <c r="BS508" i="10"/>
  <c r="BK508" i="10"/>
  <c r="BU503" i="10"/>
  <c r="BU507" i="10" s="1"/>
  <c r="CD500" i="10"/>
  <c r="BZ508" i="10"/>
  <c r="BW508" i="10"/>
  <c r="CA508" i="10"/>
  <c r="CQ500" i="10"/>
  <c r="CH503" i="10"/>
  <c r="CH507" i="10" s="1"/>
  <c r="BY508" i="10"/>
  <c r="CG500" i="10"/>
  <c r="CB500" i="10"/>
  <c r="CB503" i="10" s="1"/>
  <c r="CB507" i="10" s="1"/>
  <c r="BX503" i="10"/>
  <c r="CF503" i="10"/>
  <c r="CF507" i="10" s="1"/>
  <c r="CO500" i="10"/>
  <c r="CS500" i="10"/>
  <c r="CJ503" i="10"/>
  <c r="CJ507" i="10" s="1"/>
  <c r="BI42" i="14"/>
  <c r="BH42" i="14"/>
  <c r="BG42" i="14"/>
  <c r="AW42" i="14"/>
  <c r="AU42" i="14"/>
  <c r="AT42" i="14"/>
  <c r="BA67" i="13"/>
  <c r="AZ67" i="13"/>
  <c r="AY67" i="13"/>
  <c r="AX67" i="13"/>
  <c r="AW67" i="13"/>
  <c r="BN67" i="13"/>
  <c r="BC67" i="13"/>
  <c r="AQ69" i="13" l="1"/>
  <c r="AH71" i="13"/>
  <c r="AP69" i="13"/>
  <c r="AG71" i="13"/>
  <c r="AO69" i="13"/>
  <c r="AF71" i="13"/>
  <c r="AJ71" i="13"/>
  <c r="AM66" i="13"/>
  <c r="AS66" i="13" s="1"/>
  <c r="AS69" i="13" s="1"/>
  <c r="AL67" i="13"/>
  <c r="AK69" i="13"/>
  <c r="AK71" i="13" s="1"/>
  <c r="AJ42" i="14"/>
  <c r="AR42" i="14"/>
  <c r="BE42" i="14"/>
  <c r="AR69" i="13"/>
  <c r="AR71" i="13" s="1"/>
  <c r="AL69" i="13"/>
  <c r="AL71" i="13" s="1"/>
  <c r="AN69" i="13"/>
  <c r="AN71" i="13" s="1"/>
  <c r="AJ67" i="13"/>
  <c r="BX507" i="10"/>
  <c r="BX508" i="10" s="1"/>
  <c r="BT507" i="10"/>
  <c r="BT508" i="10" s="1"/>
  <c r="CI507" i="10"/>
  <c r="CI508" i="10" s="1"/>
  <c r="DA500" i="10"/>
  <c r="CR503" i="10"/>
  <c r="CF508" i="10"/>
  <c r="CS503" i="10"/>
  <c r="DB500" i="10"/>
  <c r="CC503" i="10"/>
  <c r="CB508" i="10"/>
  <c r="CH508" i="10"/>
  <c r="CD503" i="10"/>
  <c r="CM500" i="10"/>
  <c r="CE503" i="10"/>
  <c r="CN500" i="10"/>
  <c r="CJ508" i="10"/>
  <c r="CX500" i="10"/>
  <c r="CO503" i="10"/>
  <c r="CO507" i="10" s="1"/>
  <c r="CG503" i="10"/>
  <c r="CP500" i="10"/>
  <c r="CK500" i="10"/>
  <c r="CK503" i="10" s="1"/>
  <c r="CL503" i="10" s="1"/>
  <c r="CQ503" i="10"/>
  <c r="CZ500" i="10"/>
  <c r="BU508" i="10"/>
  <c r="BV508" i="10"/>
  <c r="BR42" i="14"/>
  <c r="BQ42" i="14"/>
  <c r="BP42" i="14"/>
  <c r="BA41" i="14"/>
  <c r="BA44" i="14" s="1"/>
  <c r="BA46" i="14" s="1"/>
  <c r="BF42" i="14"/>
  <c r="BD42" i="14"/>
  <c r="BC42" i="14"/>
  <c r="BI67" i="13"/>
  <c r="BH67" i="13"/>
  <c r="BG67" i="13"/>
  <c r="BF67" i="13"/>
  <c r="BW67" i="13"/>
  <c r="BD67" i="13"/>
  <c r="BL67" i="13"/>
  <c r="AM67" i="13" l="1"/>
  <c r="DP66" i="13"/>
  <c r="AM69" i="13"/>
  <c r="AV69" i="13" s="1"/>
  <c r="AZ69" i="13"/>
  <c r="AQ71" i="13"/>
  <c r="AY69" i="13"/>
  <c r="AP71" i="13"/>
  <c r="AX69" i="13"/>
  <c r="AO71" i="13"/>
  <c r="BB69" i="13"/>
  <c r="BB71" i="13" s="1"/>
  <c r="AS71" i="13"/>
  <c r="AT69" i="13"/>
  <c r="AT71" i="13" s="1"/>
  <c r="DV66" i="13"/>
  <c r="BB41" i="14"/>
  <c r="BJ44" i="14"/>
  <c r="BJ46" i="14" s="1"/>
  <c r="BA42" i="14"/>
  <c r="BN42" i="14"/>
  <c r="AU69" i="13"/>
  <c r="AU71" i="13" s="1"/>
  <c r="AW69" i="13"/>
  <c r="AW71" i="13" s="1"/>
  <c r="BA69" i="13"/>
  <c r="BA71" i="13" s="1"/>
  <c r="AS67" i="13"/>
  <c r="BT67" i="13"/>
  <c r="CL507" i="10"/>
  <c r="CL508" i="10" s="1"/>
  <c r="CR507" i="10"/>
  <c r="CR508" i="10" s="1"/>
  <c r="CG507" i="10"/>
  <c r="CG508" i="10" s="1"/>
  <c r="CS507" i="10"/>
  <c r="CS508" i="10" s="1"/>
  <c r="CQ507" i="10"/>
  <c r="CQ508" i="10" s="1"/>
  <c r="CE507" i="10"/>
  <c r="CE508" i="10" s="1"/>
  <c r="CD507" i="10"/>
  <c r="CD508" i="10" s="1"/>
  <c r="CK507" i="10"/>
  <c r="CK508" i="10" s="1"/>
  <c r="CC507" i="10"/>
  <c r="CC508" i="10" s="1"/>
  <c r="CP503" i="10"/>
  <c r="CT500" i="10"/>
  <c r="CT503" i="10" s="1"/>
  <c r="CY500" i="10"/>
  <c r="CZ503" i="10"/>
  <c r="CZ507" i="10" s="1"/>
  <c r="DI500" i="10"/>
  <c r="DI503" i="10" s="1"/>
  <c r="CO508" i="10"/>
  <c r="CW500" i="10"/>
  <c r="CN503" i="10"/>
  <c r="DB503" i="10"/>
  <c r="DK500" i="10"/>
  <c r="DK503" i="10" s="1"/>
  <c r="DK507" i="10" s="1"/>
  <c r="CV500" i="10"/>
  <c r="CM503" i="10"/>
  <c r="DG500" i="10"/>
  <c r="DG503" i="10" s="1"/>
  <c r="CX503" i="10"/>
  <c r="CX507" i="10" s="1"/>
  <c r="DJ500" i="10"/>
  <c r="DJ503" i="10" s="1"/>
  <c r="DA503" i="10"/>
  <c r="DA507" i="10" s="1"/>
  <c r="CA42" i="14"/>
  <c r="BZ42" i="14"/>
  <c r="BY42" i="14"/>
  <c r="BO42" i="14"/>
  <c r="BM42" i="14"/>
  <c r="BL42" i="14"/>
  <c r="BS67" i="13"/>
  <c r="BR67" i="13"/>
  <c r="BQ67" i="13"/>
  <c r="BP67" i="13"/>
  <c r="BO67" i="13"/>
  <c r="CF67" i="13"/>
  <c r="BM67" i="13"/>
  <c r="BU67" i="13"/>
  <c r="DM387" i="11"/>
  <c r="DL387" i="11"/>
  <c r="DK387" i="11"/>
  <c r="DJ387" i="11"/>
  <c r="DI387" i="11"/>
  <c r="DH387" i="11"/>
  <c r="DG387" i="11"/>
  <c r="DF387" i="11"/>
  <c r="DE387" i="11"/>
  <c r="DD387" i="11"/>
  <c r="DC387" i="11"/>
  <c r="DB387" i="11"/>
  <c r="DA387" i="11"/>
  <c r="CZ387" i="11"/>
  <c r="CY387" i="11"/>
  <c r="CX387" i="11"/>
  <c r="CW387" i="11"/>
  <c r="CV387" i="11"/>
  <c r="CU387" i="11"/>
  <c r="CT387" i="11"/>
  <c r="CS387" i="11"/>
  <c r="CR387" i="11"/>
  <c r="CQ387" i="11"/>
  <c r="CP387" i="11"/>
  <c r="CO387" i="11"/>
  <c r="CN387" i="11"/>
  <c r="CM387" i="11"/>
  <c r="CL387" i="11"/>
  <c r="CK387" i="11"/>
  <c r="CJ387" i="11"/>
  <c r="CI387" i="11"/>
  <c r="CH387" i="11"/>
  <c r="CG387" i="11"/>
  <c r="CF387" i="11"/>
  <c r="CE387" i="11"/>
  <c r="CD387" i="11"/>
  <c r="CC387" i="11"/>
  <c r="CB387" i="11"/>
  <c r="CA387" i="11"/>
  <c r="BZ387" i="11"/>
  <c r="BY387" i="11"/>
  <c r="BX387" i="11"/>
  <c r="BW387" i="11"/>
  <c r="BV387" i="11"/>
  <c r="BU387" i="11"/>
  <c r="BT387" i="11"/>
  <c r="BS387" i="11"/>
  <c r="BR387" i="11"/>
  <c r="BQ387" i="11"/>
  <c r="BP387" i="11"/>
  <c r="BO387" i="11"/>
  <c r="BN387" i="11"/>
  <c r="BM387" i="11"/>
  <c r="BL387" i="11"/>
  <c r="BK387" i="11"/>
  <c r="BJ387" i="11"/>
  <c r="BI387" i="11"/>
  <c r="BH387" i="11"/>
  <c r="BG387" i="11"/>
  <c r="BF387" i="11"/>
  <c r="BE387" i="11"/>
  <c r="BD387" i="11"/>
  <c r="BC387" i="11"/>
  <c r="BB387" i="11"/>
  <c r="BA387" i="11"/>
  <c r="AZ387" i="11"/>
  <c r="AY387" i="11"/>
  <c r="AX387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AA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DM86" i="12"/>
  <c r="DL86" i="12"/>
  <c r="DK86" i="12"/>
  <c r="DJ86" i="12"/>
  <c r="DI86" i="12"/>
  <c r="DH86" i="12"/>
  <c r="DG86" i="12"/>
  <c r="DF86" i="12"/>
  <c r="DE86" i="12"/>
  <c r="DD86" i="12"/>
  <c r="DC86" i="12"/>
  <c r="DB86" i="12"/>
  <c r="DA86" i="12"/>
  <c r="CZ86" i="12"/>
  <c r="CY86" i="12"/>
  <c r="CX86" i="12"/>
  <c r="CW86" i="12"/>
  <c r="CV86" i="12"/>
  <c r="CU86" i="12"/>
  <c r="CT86" i="12"/>
  <c r="CS86" i="12"/>
  <c r="CR86" i="12"/>
  <c r="CQ86" i="12"/>
  <c r="CP86" i="12"/>
  <c r="CO86" i="12"/>
  <c r="CN86" i="12"/>
  <c r="CM86" i="12"/>
  <c r="CL86" i="12"/>
  <c r="CK86" i="12"/>
  <c r="CJ86" i="12"/>
  <c r="CI86" i="12"/>
  <c r="CH86" i="12"/>
  <c r="CG86" i="12"/>
  <c r="CF86" i="12"/>
  <c r="CE86" i="12"/>
  <c r="CD86" i="12"/>
  <c r="CC86" i="12"/>
  <c r="CB86" i="12"/>
  <c r="CA86" i="12"/>
  <c r="BZ86" i="12"/>
  <c r="BY86" i="12"/>
  <c r="BX86" i="12"/>
  <c r="BW86" i="12"/>
  <c r="BV86" i="12"/>
  <c r="BU86" i="12"/>
  <c r="BT86" i="12"/>
  <c r="BS86" i="12"/>
  <c r="BR86" i="12"/>
  <c r="BQ86" i="12"/>
  <c r="BP86" i="12"/>
  <c r="BO86" i="12"/>
  <c r="BN86" i="12"/>
  <c r="BM86" i="12"/>
  <c r="BL86" i="12"/>
  <c r="BK86" i="12"/>
  <c r="BJ86" i="12"/>
  <c r="BI86" i="12"/>
  <c r="BH86" i="12"/>
  <c r="BG86" i="12"/>
  <c r="BF86" i="12"/>
  <c r="BE86" i="12"/>
  <c r="BD86" i="12"/>
  <c r="BC86" i="12"/>
  <c r="BB86" i="12"/>
  <c r="BA86" i="12"/>
  <c r="AZ86" i="12"/>
  <c r="AY86" i="12"/>
  <c r="AX86" i="12"/>
  <c r="AW86" i="12"/>
  <c r="AV86" i="12"/>
  <c r="AU86" i="12"/>
  <c r="AT86" i="12"/>
  <c r="AS86" i="12"/>
  <c r="AR86" i="12"/>
  <c r="AQ86" i="12"/>
  <c r="AP86" i="12"/>
  <c r="AO86" i="12"/>
  <c r="AN86" i="12"/>
  <c r="AM86" i="12"/>
  <c r="AL86" i="12"/>
  <c r="AK86" i="12"/>
  <c r="AJ86" i="12"/>
  <c r="AI86" i="12"/>
  <c r="AH86" i="12"/>
  <c r="AG86" i="12"/>
  <c r="AF86" i="12"/>
  <c r="AE86" i="12"/>
  <c r="AD86" i="12"/>
  <c r="AC86" i="12"/>
  <c r="AB86" i="12"/>
  <c r="AA86" i="12"/>
  <c r="Z86" i="12"/>
  <c r="Y86" i="12"/>
  <c r="X86" i="12"/>
  <c r="W86" i="12"/>
  <c r="V86" i="12"/>
  <c r="U86" i="12"/>
  <c r="T86" i="12"/>
  <c r="S86" i="12"/>
  <c r="R86" i="12"/>
  <c r="Q86" i="12"/>
  <c r="P86" i="12"/>
  <c r="O86" i="12"/>
  <c r="N86" i="12"/>
  <c r="M86" i="12"/>
  <c r="L86" i="12"/>
  <c r="K86" i="12"/>
  <c r="J86" i="12"/>
  <c r="AM71" i="13" l="1"/>
  <c r="BI69" i="13"/>
  <c r="AZ71" i="13"/>
  <c r="BH69" i="13"/>
  <c r="AY71" i="13"/>
  <c r="BG69" i="13"/>
  <c r="AX71" i="13"/>
  <c r="BE69" i="13"/>
  <c r="AV71" i="13"/>
  <c r="BK69" i="13"/>
  <c r="BK71" i="13" s="1"/>
  <c r="BC69" i="13"/>
  <c r="BC71" i="13" s="1"/>
  <c r="BB42" i="14"/>
  <c r="BB44" i="14"/>
  <c r="BK44" i="14" s="1"/>
  <c r="BJ42" i="14"/>
  <c r="BW42" i="14"/>
  <c r="BJ69" i="13"/>
  <c r="BJ71" i="13" s="1"/>
  <c r="BF69" i="13"/>
  <c r="BF71" i="13" s="1"/>
  <c r="BD69" i="13"/>
  <c r="BD71" i="13" s="1"/>
  <c r="CC67" i="13"/>
  <c r="DG507" i="10"/>
  <c r="DG508" i="10" s="1"/>
  <c r="DB507" i="10"/>
  <c r="DB508" i="10" s="1"/>
  <c r="CM507" i="10"/>
  <c r="CM508" i="10" s="1"/>
  <c r="CN507" i="10"/>
  <c r="CN508" i="10" s="1"/>
  <c r="CP507" i="10"/>
  <c r="CP508" i="10" s="1"/>
  <c r="DJ507" i="10"/>
  <c r="DJ508" i="10" s="1"/>
  <c r="CT507" i="10"/>
  <c r="CT508" i="10" s="1"/>
  <c r="DI507" i="10"/>
  <c r="DI508" i="10" s="1"/>
  <c r="CU503" i="10"/>
  <c r="CZ508" i="10"/>
  <c r="DK508" i="10"/>
  <c r="CY503" i="10"/>
  <c r="CY507" i="10" s="1"/>
  <c r="DC500" i="10"/>
  <c r="DC503" i="10" s="1"/>
  <c r="DC507" i="10" s="1"/>
  <c r="DH500" i="10"/>
  <c r="DE500" i="10"/>
  <c r="DE503" i="10" s="1"/>
  <c r="DE507" i="10" s="1"/>
  <c r="CV503" i="10"/>
  <c r="DF500" i="10"/>
  <c r="DF503" i="10" s="1"/>
  <c r="CW503" i="10"/>
  <c r="CW507" i="10" s="1"/>
  <c r="CX508" i="10"/>
  <c r="DA508" i="10"/>
  <c r="CJ42" i="14"/>
  <c r="CI42" i="14"/>
  <c r="CH42" i="14"/>
  <c r="BX42" i="14"/>
  <c r="BS41" i="14"/>
  <c r="BV42" i="14"/>
  <c r="BU42" i="14"/>
  <c r="CB67" i="13"/>
  <c r="CA67" i="13"/>
  <c r="BZ67" i="13"/>
  <c r="BY67" i="13"/>
  <c r="BX67" i="13"/>
  <c r="CO67" i="13"/>
  <c r="BV67" i="13"/>
  <c r="CD67" i="13"/>
  <c r="BR69" i="13" l="1"/>
  <c r="BI71" i="13"/>
  <c r="BQ69" i="13"/>
  <c r="BH71" i="13"/>
  <c r="BP69" i="13"/>
  <c r="BG71" i="13"/>
  <c r="BT69" i="13"/>
  <c r="BT71" i="13" s="1"/>
  <c r="BE71" i="13"/>
  <c r="BN69" i="13"/>
  <c r="BL69" i="13"/>
  <c r="BL71" i="13" s="1"/>
  <c r="BK46" i="14"/>
  <c r="BB46" i="14"/>
  <c r="BT41" i="14"/>
  <c r="BT44" i="14" s="1"/>
  <c r="BT46" i="14" s="1"/>
  <c r="BS44" i="14"/>
  <c r="BS46" i="14" s="1"/>
  <c r="BS42" i="14"/>
  <c r="CO42" i="14"/>
  <c r="CF42" i="14"/>
  <c r="BO69" i="13"/>
  <c r="BO71" i="13" s="1"/>
  <c r="BS69" i="13"/>
  <c r="BS71" i="13" s="1"/>
  <c r="BM69" i="13"/>
  <c r="BM71" i="13" s="1"/>
  <c r="CL67" i="13"/>
  <c r="CV507" i="10"/>
  <c r="CV508" i="10" s="1"/>
  <c r="DF507" i="10"/>
  <c r="DF508" i="10" s="1"/>
  <c r="CU507" i="10"/>
  <c r="CU508" i="10" s="1"/>
  <c r="CW508" i="10"/>
  <c r="DL500" i="10"/>
  <c r="DL503" i="10" s="1"/>
  <c r="DL507" i="10" s="1"/>
  <c r="DH503" i="10"/>
  <c r="DH507" i="10" s="1"/>
  <c r="DC508" i="10"/>
  <c r="DE508" i="10"/>
  <c r="DD503" i="10"/>
  <c r="CY508" i="10"/>
  <c r="CS42" i="14"/>
  <c r="CR42" i="14"/>
  <c r="CQ42" i="14"/>
  <c r="CG42" i="14"/>
  <c r="CB41" i="14"/>
  <c r="CE42" i="14"/>
  <c r="CD42" i="14"/>
  <c r="CK67" i="13"/>
  <c r="CJ67" i="13"/>
  <c r="CI67" i="13"/>
  <c r="CH67" i="13"/>
  <c r="CG67" i="13"/>
  <c r="CX67" i="13"/>
  <c r="CE67" i="13"/>
  <c r="CM67" i="13"/>
  <c r="CC69" i="13" l="1"/>
  <c r="CC71" i="13" s="1"/>
  <c r="CA69" i="13"/>
  <c r="BR71" i="13"/>
  <c r="BZ69" i="13"/>
  <c r="BQ71" i="13"/>
  <c r="BY69" i="13"/>
  <c r="BP71" i="13"/>
  <c r="BN71" i="13"/>
  <c r="BW69" i="13"/>
  <c r="BU69" i="13"/>
  <c r="BU71" i="13" s="1"/>
  <c r="CC41" i="14"/>
  <c r="CC42" i="14" s="1"/>
  <c r="CB44" i="14"/>
  <c r="CB46" i="14" s="1"/>
  <c r="BT42" i="14"/>
  <c r="CX42" i="14"/>
  <c r="CB42" i="14"/>
  <c r="CB69" i="13"/>
  <c r="CB71" i="13" s="1"/>
  <c r="BV69" i="13"/>
  <c r="BV71" i="13" s="1"/>
  <c r="BX69" i="13"/>
  <c r="BX71" i="13" s="1"/>
  <c r="CU67" i="13"/>
  <c r="DD507" i="10"/>
  <c r="DD508" i="10" s="1"/>
  <c r="DH508" i="10"/>
  <c r="DL508" i="10"/>
  <c r="DM503" i="10"/>
  <c r="DM507" i="10" s="1"/>
  <c r="DB42" i="14"/>
  <c r="DA42" i="14"/>
  <c r="CZ42" i="14"/>
  <c r="CK41" i="14"/>
  <c r="CP42" i="14"/>
  <c r="CN42" i="14"/>
  <c r="CM42" i="14"/>
  <c r="CT67" i="13"/>
  <c r="CS67" i="13"/>
  <c r="CR67" i="13"/>
  <c r="CQ67" i="13"/>
  <c r="CP67" i="13"/>
  <c r="CN67" i="13"/>
  <c r="CV67" i="13"/>
  <c r="CL69" i="13" l="1"/>
  <c r="CL71" i="13" s="1"/>
  <c r="CJ69" i="13"/>
  <c r="CA71" i="13"/>
  <c r="CI69" i="13"/>
  <c r="BZ71" i="13"/>
  <c r="CH69" i="13"/>
  <c r="BY71" i="13"/>
  <c r="BW71" i="13"/>
  <c r="CF69" i="13"/>
  <c r="CC44" i="14"/>
  <c r="CC46" i="14" s="1"/>
  <c r="CD69" i="13"/>
  <c r="CD71" i="13" s="1"/>
  <c r="CL41" i="14"/>
  <c r="CL44" i="14" s="1"/>
  <c r="CL46" i="14" s="1"/>
  <c r="CK44" i="14"/>
  <c r="CK46" i="14" s="1"/>
  <c r="CK42" i="14"/>
  <c r="DG42" i="14"/>
  <c r="CE69" i="13"/>
  <c r="CE71" i="13" s="1"/>
  <c r="CK69" i="13"/>
  <c r="CK71" i="13" s="1"/>
  <c r="CG69" i="13"/>
  <c r="CG71" i="13" s="1"/>
  <c r="DG67" i="13"/>
  <c r="DP67" i="13" s="1"/>
  <c r="DD67" i="13"/>
  <c r="DM508" i="10"/>
  <c r="CY42" i="14"/>
  <c r="CT41" i="14"/>
  <c r="CW42" i="14"/>
  <c r="CV42" i="14"/>
  <c r="DC67" i="13"/>
  <c r="DB67" i="13"/>
  <c r="DA67" i="13"/>
  <c r="CZ67" i="13"/>
  <c r="CY67" i="13"/>
  <c r="CW67" i="13"/>
  <c r="CU69" i="13" l="1"/>
  <c r="CU71" i="13" s="1"/>
  <c r="CS69" i="13"/>
  <c r="CJ71" i="13"/>
  <c r="CR69" i="13"/>
  <c r="CI71" i="13"/>
  <c r="CQ69" i="13"/>
  <c r="CH71" i="13"/>
  <c r="CF71" i="13"/>
  <c r="CO69" i="13"/>
  <c r="CM69" i="13"/>
  <c r="CM71" i="13" s="1"/>
  <c r="CT44" i="14"/>
  <c r="CT46" i="14" s="1"/>
  <c r="CU41" i="14"/>
  <c r="CU42" i="14" s="1"/>
  <c r="CL42" i="14"/>
  <c r="DK42" i="14"/>
  <c r="DJ42" i="14"/>
  <c r="DI42" i="14"/>
  <c r="CT42" i="14"/>
  <c r="CT69" i="13"/>
  <c r="CT71" i="13" s="1"/>
  <c r="CP69" i="13"/>
  <c r="CP71" i="13" s="1"/>
  <c r="CN69" i="13"/>
  <c r="CN71" i="13" s="1"/>
  <c r="DE67" i="13"/>
  <c r="DN67" i="13" s="1"/>
  <c r="DM67" i="13"/>
  <c r="DV67" i="13" s="1"/>
  <c r="DC41" i="14"/>
  <c r="DH42" i="14"/>
  <c r="DD69" i="13" l="1"/>
  <c r="DM69" i="13" s="1"/>
  <c r="DM71" i="13" s="1"/>
  <c r="DB69" i="13"/>
  <c r="CS71" i="13"/>
  <c r="DA69" i="13"/>
  <c r="CR71" i="13"/>
  <c r="CZ69" i="13"/>
  <c r="CQ71" i="13"/>
  <c r="CO71" i="13"/>
  <c r="CX69" i="13"/>
  <c r="CV69" i="13"/>
  <c r="CV71" i="13" s="1"/>
  <c r="CU44" i="14"/>
  <c r="CU46" i="14" s="1"/>
  <c r="DC44" i="14"/>
  <c r="DC46" i="14" s="1"/>
  <c r="DD41" i="14"/>
  <c r="DC42" i="14"/>
  <c r="DF42" i="14"/>
  <c r="DE42" i="14"/>
  <c r="CY69" i="13"/>
  <c r="CY71" i="13" s="1"/>
  <c r="DC69" i="13"/>
  <c r="DC71" i="13" s="1"/>
  <c r="CW69" i="13"/>
  <c r="CW71" i="13" s="1"/>
  <c r="DF67" i="13"/>
  <c r="DO67" i="13" s="1"/>
  <c r="DK67" i="13"/>
  <c r="DT67" i="13" s="1"/>
  <c r="DJ67" i="13"/>
  <c r="DS67" i="13" s="1"/>
  <c r="DI67" i="13"/>
  <c r="DR67" i="13" s="1"/>
  <c r="DH67" i="13"/>
  <c r="DQ67" i="13" s="1"/>
  <c r="DL67" i="13"/>
  <c r="DU67" i="13" s="1"/>
  <c r="DL41" i="14"/>
  <c r="DD71" i="13" l="1"/>
  <c r="DK69" i="13"/>
  <c r="DK71" i="13" s="1"/>
  <c r="DB71" i="13"/>
  <c r="DJ69" i="13"/>
  <c r="DJ71" i="13" s="1"/>
  <c r="DA71" i="13"/>
  <c r="DI69" i="13"/>
  <c r="DI71" i="13" s="1"/>
  <c r="CZ71" i="13"/>
  <c r="CX71" i="13"/>
  <c r="DG69" i="13"/>
  <c r="DG71" i="13" s="1"/>
  <c r="DE69" i="13"/>
  <c r="DE71" i="13" s="1"/>
  <c r="DD44" i="14"/>
  <c r="DD46" i="14" s="1"/>
  <c r="DU41" i="14"/>
  <c r="DL44" i="14"/>
  <c r="DL46" i="14" s="1"/>
  <c r="DM41" i="14"/>
  <c r="DM42" i="14" s="1"/>
  <c r="DD42" i="14"/>
  <c r="DL42" i="14"/>
  <c r="DL69" i="13"/>
  <c r="DL71" i="13" s="1"/>
  <c r="DF69" i="13"/>
  <c r="DF71" i="13" s="1"/>
  <c r="DH69" i="13"/>
  <c r="DH71" i="13" s="1"/>
  <c r="DM44" i="14" l="1"/>
  <c r="DM46" i="14" s="1"/>
  <c r="DV41" i="14"/>
</calcChain>
</file>

<file path=xl/comments1.xml><?xml version="1.0" encoding="utf-8"?>
<comments xmlns="http://schemas.openxmlformats.org/spreadsheetml/2006/main">
  <authors>
    <author>Fabienne Tibaut</author>
  </authors>
  <commentList>
    <comment ref="CD331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GODICELJ SOPHIE AAF+OA
</t>
        </r>
      </text>
    </comment>
    <comment ref="R341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mments2.xml><?xml version="1.0" encoding="utf-8"?>
<comments xmlns="http://schemas.openxmlformats.org/spreadsheetml/2006/main">
  <authors>
    <author>Fabienne Tibaut</author>
  </authors>
  <commentList>
    <comment ref="R28" authorId="0">
      <text>
        <r>
          <rPr>
            <b/>
            <sz val="9"/>
            <color indexed="81"/>
            <rFont val="Tahoma"/>
            <family val="2"/>
          </rPr>
          <t xml:space="preserve">Fabienne Tibaut:
Saisir ici 6283
</t>
        </r>
      </text>
    </comment>
    <comment ref="R29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Saisir ici 6284
</t>
        </r>
      </text>
    </comment>
    <comment ref="AB34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Chgt service THIO CM vers OA. 2 Fonctions sur LPI
</t>
        </r>
      </text>
    </comment>
    <comment ref="R45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mments3.xml><?xml version="1.0" encoding="utf-8"?>
<comments xmlns="http://schemas.openxmlformats.org/spreadsheetml/2006/main">
  <authors>
    <author>Fabienne Tibaut</author>
  </authors>
  <commentList>
    <comment ref="R62" authorId="0">
      <text>
        <r>
          <rPr>
            <b/>
            <sz val="9"/>
            <color indexed="81"/>
            <rFont val="Tahoma"/>
            <family val="2"/>
          </rPr>
          <t xml:space="preserve">Fabienne Tibaut:
Saisir ici 6283
</t>
        </r>
      </text>
    </comment>
    <comment ref="R63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Saisir ici 6284
</t>
        </r>
      </text>
    </comment>
    <comment ref="DE68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Chgt ventil.P.DARCEL
</t>
        </r>
      </text>
    </comment>
    <comment ref="DM68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chgt ventil P.Darcel</t>
        </r>
      </text>
    </comment>
    <comment ref="R80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mments4.xml><?xml version="1.0" encoding="utf-8"?>
<comments xmlns="http://schemas.openxmlformats.org/spreadsheetml/2006/main">
  <authors>
    <author>Fabienne Tibaut</author>
  </authors>
  <commentList>
    <comment ref="R50" authorId="0">
      <text>
        <r>
          <rPr>
            <b/>
            <sz val="9"/>
            <color indexed="81"/>
            <rFont val="Tahoma"/>
            <family val="2"/>
          </rPr>
          <t xml:space="preserve">Fabienne Tibaut:
Saisir ici 6283
</t>
        </r>
      </text>
    </comment>
    <comment ref="R51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Saisir ici 6284
</t>
        </r>
      </text>
    </comment>
    <comment ref="R67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mments5.xml><?xml version="1.0" encoding="utf-8"?>
<comments xmlns="http://schemas.openxmlformats.org/spreadsheetml/2006/main">
  <authors>
    <author>Fabienne Tibaut</author>
  </authors>
  <commentList>
    <comment ref="R58" authorId="0">
      <text>
        <r>
          <rPr>
            <b/>
            <sz val="9"/>
            <color indexed="81"/>
            <rFont val="Tahoma"/>
            <family val="2"/>
          </rPr>
          <t xml:space="preserve">Fabienne Tibaut:
Saisir ici 6283
</t>
        </r>
      </text>
    </comment>
    <comment ref="R59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Saisir ici 6284
</t>
        </r>
      </text>
    </comment>
    <comment ref="AB65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Chgt service THIO CM vers OA. 2 Fonctions sur LPI
</t>
        </r>
      </text>
    </comment>
    <comment ref="R76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mments6.xml><?xml version="1.0" encoding="utf-8"?>
<comments xmlns="http://schemas.openxmlformats.org/spreadsheetml/2006/main">
  <authors>
    <author>Fabienne Tibaut</author>
  </authors>
  <commentList>
    <comment ref="R81" authorId="0">
      <text>
        <r>
          <rPr>
            <b/>
            <sz val="9"/>
            <color indexed="81"/>
            <rFont val="Tahoma"/>
            <family val="2"/>
          </rPr>
          <t xml:space="preserve">Fabienne Tibaut:
Saisir ici 6283
</t>
        </r>
      </text>
    </comment>
    <comment ref="R82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Saisir ici 6284
</t>
        </r>
      </text>
    </comment>
    <comment ref="AB87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Chgt service THIO CM vers OA. 2 Fonctions sur LPI
</t>
        </r>
      </text>
    </comment>
    <comment ref="CA90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Regul POTEL
</t>
        </r>
      </text>
    </comment>
    <comment ref="R98" authorId="0">
      <text>
        <r>
          <rPr>
            <b/>
            <sz val="9"/>
            <color indexed="81"/>
            <rFont val="Tahoma"/>
            <family val="2"/>
          </rPr>
          <t>Fabienne Tibaut:</t>
        </r>
        <r>
          <rPr>
            <sz val="9"/>
            <color indexed="81"/>
            <rFont val="Tahoma"/>
            <family val="2"/>
          </rPr>
          <t xml:space="preserve">
Rajouter comptes 6283 et 6284
</t>
        </r>
      </text>
    </comment>
  </commentList>
</comments>
</file>

<file path=xl/connections.xml><?xml version="1.0" encoding="utf-8"?>
<connections xmlns="http://schemas.openxmlformats.org/spreadsheetml/2006/main">
  <connection id="1" keepAlive="1" name="Connexion" type="5" refreshedVersion="0" background="1">
    <dbPr connection="Provider=Microsoft.Mashup.OleDb.1;Data Source=$Workbook$;Location=Charges;Extended Properties=&quot;&quot;" commandType="0"/>
  </connection>
  <connection id="2" keepAlive="1" name="Connexion1" type="5" refreshedVersion="0" background="1">
    <dbPr connection="Provider=Microsoft.Mashup.OleDb.1;Data Source=$Workbook$;Location=Charges;Extended Properties=&quot;&quot;" commandType="0"/>
  </connection>
  <connection id="3" keepAlive="1" name="Connexion10" type="5" refreshedVersion="0" background="1">
    <dbPr connection="Provider=Microsoft.Mashup.OleDb.1;Data Source=$Workbook$;Location=Charges;Extended Properties=&quot;&quot;" commandType="0"/>
  </connection>
  <connection id="4" keepAlive="1" name="Connexion11" type="5" refreshedVersion="0" background="1">
    <dbPr connection="Provider=Microsoft.Mashup.OleDb.1;Data Source=$Workbook$;Location=Charges;Extended Properties=&quot;&quot;" commandType="0"/>
  </connection>
  <connection id="5" keepAlive="1" name="Connexion12" type="5" refreshedVersion="0" background="1">
    <dbPr connection="Provider=Microsoft.Mashup.OleDb.1;Data Source=$Workbook$;Location=Charges;Extended Properties=&quot;&quot;" commandType="0"/>
  </connection>
  <connection id="6" keepAlive="1" name="Connexion13" type="5" refreshedVersion="0" background="1">
    <dbPr connection="Provider=Microsoft.Mashup.OleDb.1;Data Source=$Workbook$;Location=Charges;Extended Properties=&quot;&quot;" commandType="0"/>
  </connection>
  <connection id="7" keepAlive="1" name="Connexion14" type="5" refreshedVersion="0" background="1">
    <dbPr connection="Provider=Microsoft.Mashup.OleDb.1;Data Source=$Workbook$;Location=Charges;Extended Properties=&quot;&quot;" commandType="0"/>
  </connection>
  <connection id="8" keepAlive="1" name="Connexion15" type="5" refreshedVersion="0" background="1" saveData="1">
    <dbPr connection="Provider=Microsoft.Mashup.OleDb.1;Data Source=$Workbook$;Location=Charges;Extended Properties=&quot;&quot;" command="SELECT * FROM [Charges]"/>
  </connection>
  <connection id="9" keepAlive="1" name="Connexion16" type="5" refreshedVersion="0" background="1">
    <dbPr connection="Provider=Microsoft.Mashup.OleDb.1;Data Source=$Workbook$;Location=Charges;Extended Properties=&quot;&quot;" commandType="0"/>
  </connection>
  <connection id="10" keepAlive="1" name="Connexion17" type="5" refreshedVersion="0" background="1">
    <dbPr connection="Provider=Microsoft.Mashup.OleDb.1;Data Source=$Workbook$;Location=Charges;Extended Properties=&quot;&quot;" commandType="0"/>
  </connection>
  <connection id="11" keepAlive="1" name="Connexion18" type="5" refreshedVersion="0" background="1">
    <dbPr connection="Provider=Microsoft.Mashup.OleDb.1;Data Source=$Workbook$;Location=Charges;Extended Properties=&quot;&quot;" commandType="0"/>
  </connection>
  <connection id="12" keepAlive="1" name="Connexion19" type="5" refreshedVersion="0" background="1">
    <dbPr connection="Provider=Microsoft.Mashup.OleDb.1;Data Source=$Workbook$;Location=Charges;Extended Properties=&quot;&quot;" commandType="0"/>
  </connection>
  <connection id="13" keepAlive="1" name="Connexion2" type="5" refreshedVersion="0" background="1">
    <dbPr connection="Provider=Microsoft.Mashup.OleDb.1;Data Source=$Workbook$;Location=Charges;Extended Properties=&quot;&quot;" commandType="0"/>
  </connection>
  <connection id="14" keepAlive="1" name="Connexion20" type="5" refreshedVersion="0" background="1">
    <dbPr connection="Provider=Microsoft.Mashup.OleDb.1;Data Source=$Workbook$;Location=Charges;Extended Properties=&quot;&quot;" commandType="0"/>
  </connection>
  <connection id="15" keepAlive="1" name="Connexion21" type="5" refreshedVersion="0" background="1">
    <dbPr connection="Provider=Microsoft.Mashup.OleDb.1;Data Source=$Workbook$;Location=Charges;Extended Properties=&quot;&quot;" commandType="0"/>
  </connection>
  <connection id="16" keepAlive="1" name="Connexion22" type="5" refreshedVersion="0" background="1">
    <dbPr connection="Provider=Microsoft.Mashup.OleDb.1;Data Source=$Workbook$;Location=Charges;Extended Properties=&quot;&quot;" commandType="0"/>
  </connection>
  <connection id="17" keepAlive="1" name="Connexion23" type="5" refreshedVersion="0" background="1">
    <dbPr connection="Provider=Microsoft.Mashup.OleDb.1;Data Source=$Workbook$;Location=Charges;Extended Properties=&quot;&quot;" commandType="0"/>
  </connection>
  <connection id="18" keepAlive="1" name="Connexion24" type="5" refreshedVersion="0" background="1">
    <dbPr connection="Provider=Microsoft.Mashup.OleDb.1;Data Source=$Workbook$;Location=Charges;Extended Properties=&quot;&quot;" commandType="0"/>
  </connection>
  <connection id="19" keepAlive="1" name="Connexion25" type="5" refreshedVersion="0" background="1">
    <dbPr connection="Provider=Microsoft.Mashup.OleDb.1;Data Source=$Workbook$;Location=Charges;Extended Properties=&quot;&quot;" commandType="0"/>
  </connection>
  <connection id="20" keepAlive="1" name="Connexion26" type="5" refreshedVersion="0" background="1">
    <dbPr connection="Provider=Microsoft.Mashup.OleDb.1;Data Source=$Workbook$;Location=Charges;Extended Properties=&quot;&quot;" commandType="0"/>
  </connection>
  <connection id="21" keepAlive="1" name="Connexion27" type="5" refreshedVersion="0" background="1">
    <dbPr connection="Provider=Microsoft.Mashup.OleDb.1;Data Source=$Workbook$;Location=Charges;Extended Properties=&quot;&quot;" commandType="0"/>
  </connection>
  <connection id="22" keepAlive="1" name="Connexion28" type="5" refreshedVersion="0" background="1">
    <dbPr connection="Provider=Microsoft.Mashup.OleDb.1;Data Source=$Workbook$;Location=Charges;Extended Properties=&quot;&quot;" commandType="0"/>
  </connection>
  <connection id="23" keepAlive="1" name="Connexion29" type="5" refreshedVersion="0" background="1">
    <dbPr connection="Provider=Microsoft.Mashup.OleDb.1;Data Source=$Workbook$;Location=Charges;Extended Properties=&quot;&quot;" commandType="0"/>
  </connection>
  <connection id="24" keepAlive="1" name="Connexion3" type="5" refreshedVersion="0" background="1">
    <dbPr connection="Provider=Microsoft.Mashup.OleDb.1;Data Source=$Workbook$;Location=Charges;Extended Properties=&quot;&quot;" commandType="0"/>
  </connection>
  <connection id="25" keepAlive="1" name="Connexion30" type="5" refreshedVersion="0" background="1">
    <dbPr connection="Provider=Microsoft.Mashup.OleDb.1;Data Source=$Workbook$;Location=Charges;Extended Properties=&quot;&quot;" commandType="0"/>
  </connection>
  <connection id="26" keepAlive="1" name="Connexion31" type="5" refreshedVersion="0" background="1">
    <dbPr connection="Provider=Microsoft.Mashup.OleDb.1;Data Source=$Workbook$;Location=Charges;Extended Properties=&quot;&quot;" commandType="0"/>
  </connection>
  <connection id="27" keepAlive="1" name="Connexion32" type="5" refreshedVersion="0" background="1">
    <dbPr connection="Provider=Microsoft.Mashup.OleDb.1;Data Source=$Workbook$;Location=Charges;Extended Properties=&quot;&quot;" commandType="0"/>
  </connection>
  <connection id="28" keepAlive="1" name="Connexion33" type="5" refreshedVersion="0" background="1">
    <dbPr connection="Provider=Microsoft.Mashup.OleDb.1;Data Source=$Workbook$;Location=Charges;Extended Properties=&quot;&quot;" commandType="0"/>
  </connection>
  <connection id="29" keepAlive="1" name="Connexion34" type="5" refreshedVersion="0" background="1">
    <dbPr connection="Provider=Microsoft.Mashup.OleDb.1;Data Source=$Workbook$;Location=Charges;Extended Properties=&quot;&quot;" commandType="0"/>
  </connection>
  <connection id="30" keepAlive="1" name="Connexion35" type="5" refreshedVersion="0" background="1">
    <dbPr connection="Provider=Microsoft.Mashup.OleDb.1;Data Source=$Workbook$;Location=Charges;Extended Properties=&quot;&quot;" commandType="0"/>
  </connection>
  <connection id="31" keepAlive="1" name="Connexion36" type="5" refreshedVersion="0" background="1">
    <dbPr connection="Provider=Microsoft.Mashup.OleDb.1;Data Source=$Workbook$;Location=Charges;Extended Properties=&quot;&quot;" commandType="0"/>
  </connection>
  <connection id="32" keepAlive="1" name="Connexion37" type="5" refreshedVersion="0" background="1">
    <dbPr connection="Provider=Microsoft.Mashup.OleDb.1;Data Source=$Workbook$;Location=Charges;Extended Properties=&quot;&quot;" commandType="0"/>
  </connection>
  <connection id="33" keepAlive="1" name="Connexion38" type="5" refreshedVersion="0" background="1">
    <dbPr connection="Provider=Microsoft.Mashup.OleDb.1;Data Source=$Workbook$;Location=Charges;Extended Properties=&quot;&quot;" commandType="0"/>
  </connection>
  <connection id="34" keepAlive="1" name="Connexion39" type="5" refreshedVersion="0" background="1">
    <dbPr connection="Provider=Microsoft.Mashup.OleDb.1;Data Source=$Workbook$;Location=Charges;Extended Properties=&quot;&quot;" commandType="0"/>
  </connection>
  <connection id="35" keepAlive="1" name="Connexion4" type="5" refreshedVersion="0" background="1">
    <dbPr connection="Provider=Microsoft.Mashup.OleDb.1;Data Source=$Workbook$;Location=Charges;Extended Properties=&quot;&quot;" commandType="0"/>
  </connection>
  <connection id="36" keepAlive="1" name="Connexion40" type="5" refreshedVersion="0" background="1">
    <dbPr connection="Provider=Microsoft.Mashup.OleDb.1;Data Source=$Workbook$;Location=Charges;Extended Properties=&quot;&quot;" commandType="0"/>
  </connection>
  <connection id="37" keepAlive="1" name="Connexion41" type="5" refreshedVersion="0" background="1">
    <dbPr connection="Provider=Microsoft.Mashup.OleDb.1;Data Source=$Workbook$;Location=Charges;Extended Properties=&quot;&quot;" commandType="0"/>
  </connection>
  <connection id="38" keepAlive="1" name="Connexion42" type="5" refreshedVersion="0" background="1">
    <dbPr connection="Provider=Microsoft.Mashup.OleDb.1;Data Source=$Workbook$;Location=Charges;Extended Properties=&quot;&quot;" commandType="0"/>
  </connection>
  <connection id="39" keepAlive="1" name="Connexion43" type="5" refreshedVersion="0" background="1">
    <dbPr connection="Provider=Microsoft.Mashup.OleDb.1;Data Source=$Workbook$;Location=Charges;Extended Properties=&quot;&quot;" commandType="0"/>
  </connection>
  <connection id="40" keepAlive="1" name="Connexion44" type="5" refreshedVersion="0" background="1">
    <dbPr connection="Provider=Microsoft.Mashup.OleDb.1;Data Source=$Workbook$;Location=Charges;Extended Properties=&quot;&quot;" commandType="0"/>
  </connection>
  <connection id="41" keepAlive="1" name="Connexion5" type="5" refreshedVersion="0" background="1">
    <dbPr connection="Provider=Microsoft.Mashup.OleDb.1;Data Source=$Workbook$;Location=Charges;Extended Properties=&quot;&quot;" commandType="0"/>
  </connection>
  <connection id="42" keepAlive="1" name="Connexion6" type="5" refreshedVersion="0" background="1">
    <dbPr connection="Provider=Microsoft.Mashup.OleDb.1;Data Source=$Workbook$;Location=Charges;Extended Properties=&quot;&quot;" commandType="0"/>
  </connection>
  <connection id="43" keepAlive="1" name="Connexion7" type="5" refreshedVersion="0" background="1">
    <dbPr connection="Provider=Microsoft.Mashup.OleDb.1;Data Source=$Workbook$;Location=Charges;Extended Properties=&quot;&quot;" commandType="0"/>
  </connection>
  <connection id="44" keepAlive="1" name="Connexion8" type="5" refreshedVersion="0" background="1">
    <dbPr connection="Provider=Microsoft.Mashup.OleDb.1;Data Source=$Workbook$;Location=Charges;Extended Properties=&quot;&quot;" commandType="0"/>
  </connection>
  <connection id="45" keepAlive="1" name="Connexion9" type="5" refreshedVersion="0" background="1">
    <dbPr connection="Provider=Microsoft.Mashup.OleDb.1;Data Source=$Workbook$;Location=Charges;Extended Properties=&quot;&quot;" commandType="0"/>
  </connection>
  <connection id="46" keepAlive="1" name="Requête - Charges" description="Connexion à la requête « Charges » dans le classeur." type="5" refreshedVersion="0" background="1" saveData="1">
    <dbPr connection="Provider=Microsoft.Mashup.OleDb.1;Data Source=$Workbook$;Location=Charges;Extended Properties=&quot;&quot;" command="SELECT * FROM [Charges]"/>
  </connection>
</connections>
</file>

<file path=xl/sharedStrings.xml><?xml version="1.0" encoding="utf-8"?>
<sst xmlns="http://schemas.openxmlformats.org/spreadsheetml/2006/main" count="8966" uniqueCount="1001">
  <si>
    <t>Matricule</t>
  </si>
  <si>
    <t>Nom</t>
  </si>
  <si>
    <t>Prénom</t>
  </si>
  <si>
    <t>UOB - Fonction</t>
  </si>
  <si>
    <t>UOH - Service</t>
  </si>
  <si>
    <t>BOA</t>
  </si>
  <si>
    <t>BASS</t>
  </si>
  <si>
    <t>B26</t>
  </si>
  <si>
    <t>Contrat</t>
  </si>
  <si>
    <t>B23</t>
  </si>
  <si>
    <t>ETP</t>
  </si>
  <si>
    <t>TOTAL</t>
  </si>
  <si>
    <t>641A</t>
  </si>
  <si>
    <t>641D</t>
  </si>
  <si>
    <t>TOTAL Salaire</t>
  </si>
  <si>
    <t>631/2</t>
  </si>
  <si>
    <t>Total charges</t>
  </si>
  <si>
    <t>Total Sal+Chges</t>
  </si>
  <si>
    <t>BCM</t>
  </si>
  <si>
    <t>BMT</t>
  </si>
  <si>
    <t>B22</t>
  </si>
  <si>
    <t>B27</t>
  </si>
  <si>
    <t>B29</t>
  </si>
  <si>
    <t>B31</t>
  </si>
  <si>
    <t>B32</t>
  </si>
  <si>
    <t>B64</t>
  </si>
  <si>
    <t>B65</t>
  </si>
  <si>
    <t>BPF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</si>
  <si>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</si>
  <si>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</si>
  <si>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</si>
  <si>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</si>
  <si>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</si>
  <si>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</si>
  <si>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</si>
  <si>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</si>
  <si>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</si>
  <si>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</si>
  <si>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</si>
  <si>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</si>
  <si>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 xml:space="preserve">Prévision charges </t>
  </si>
  <si>
    <t>Prévision Salaires</t>
  </si>
  <si>
    <t>633</t>
  </si>
  <si>
    <t>645</t>
  </si>
  <si>
    <t>647</t>
  </si>
  <si>
    <t>DONNEES MANUELLES</t>
  </si>
  <si>
    <t>BUDGET FORMATION ORG. HORS PERIMETRES</t>
  </si>
  <si>
    <t>BUDGET COTISATION FORMATION PROFESSIONNELLE</t>
  </si>
  <si>
    <t>CIF CDD</t>
  </si>
  <si>
    <t>COTISATION LOGEMENT</t>
  </si>
  <si>
    <t>PROVISION CP CET CT</t>
  </si>
  <si>
    <t>COTISATION CAPITAL DC EMP.</t>
  </si>
  <si>
    <t xml:space="preserve">PRIME VALORISATION ACTIVITE </t>
  </si>
  <si>
    <t xml:space="preserve">RESPONSABILITE CIVILE MEDECINS + DCF + DDCF </t>
  </si>
  <si>
    <t>SECURIMEX</t>
  </si>
  <si>
    <t>REPRISE CAP N-1</t>
  </si>
  <si>
    <t>631/632</t>
  </si>
  <si>
    <t>641A/645/647</t>
  </si>
  <si>
    <t xml:space="preserve">641A </t>
  </si>
  <si>
    <t xml:space="preserve">TOTAL </t>
  </si>
  <si>
    <t xml:space="preserve">FORMATIONS HORS PERIMETRES </t>
  </si>
  <si>
    <t xml:space="preserve">FRAIS DE RECRUTEMENT </t>
  </si>
  <si>
    <t>DARCEL</t>
  </si>
  <si>
    <t xml:space="preserve">ECARTS </t>
  </si>
  <si>
    <t xml:space="preserve">Ecart GOUYETTE (erreur LPI) </t>
  </si>
  <si>
    <t>ECARTS NON JUSTIF</t>
  </si>
  <si>
    <t>TOTAL MOIS</t>
  </si>
  <si>
    <t>TOTAL CUMUL COMPTA</t>
  </si>
  <si>
    <t>REALISE OCEAN CUMULE</t>
  </si>
  <si>
    <t>Arrondis</t>
  </si>
  <si>
    <t>Extourne CAP IJ 2020</t>
  </si>
  <si>
    <t>TOTAL 641A</t>
  </si>
  <si>
    <t>TOTAL 631/2</t>
  </si>
  <si>
    <t>TOTAL 633</t>
  </si>
  <si>
    <t>TOTAL 645</t>
  </si>
  <si>
    <t>TOTAL 647</t>
  </si>
  <si>
    <t>TOTAL CHARGES ANNUEL</t>
  </si>
  <si>
    <t>TOTAL TOTAL</t>
  </si>
  <si>
    <t>TOTAL SALAIRES ANNUEL</t>
  </si>
  <si>
    <t xml:space="preserve">TOTAL 641D </t>
  </si>
  <si>
    <t xml:space="preserve">TOTAL    </t>
  </si>
  <si>
    <t>CLES BUDGETAIRES MSA BERRY-TOURAINE 2020</t>
  </si>
  <si>
    <t>S3 OCEAN</t>
  </si>
  <si>
    <t>CODE UOB</t>
  </si>
  <si>
    <t>OA</t>
  </si>
  <si>
    <t>AS</t>
  </si>
  <si>
    <t>CM</t>
  </si>
  <si>
    <t>MT</t>
  </si>
  <si>
    <t>PAT</t>
  </si>
  <si>
    <t>PRN</t>
  </si>
  <si>
    <t>AAFCAF</t>
  </si>
  <si>
    <t>AAFGPC</t>
  </si>
  <si>
    <t>FONCTIONNEMENT</t>
  </si>
  <si>
    <t>0001</t>
  </si>
  <si>
    <t>0002</t>
  </si>
  <si>
    <t>0003</t>
  </si>
  <si>
    <t>0004</t>
  </si>
  <si>
    <t>PERSONNEL ADMINISTRATIF</t>
  </si>
  <si>
    <t>0006</t>
  </si>
  <si>
    <t>0009</t>
  </si>
  <si>
    <t>0011</t>
  </si>
  <si>
    <t>EFFECTIFS</t>
  </si>
  <si>
    <t>0012</t>
  </si>
  <si>
    <t>SURFACES FORUM</t>
  </si>
  <si>
    <t>0013</t>
  </si>
  <si>
    <t>SURFACES SIEGE 36</t>
  </si>
  <si>
    <t>0014</t>
  </si>
  <si>
    <t>CHEQUES DEJEUNER</t>
  </si>
  <si>
    <t>0015</t>
  </si>
  <si>
    <t>AFFRANCHISSEMENT</t>
  </si>
  <si>
    <t>0016</t>
  </si>
  <si>
    <t>TELEPHONIE</t>
  </si>
  <si>
    <t>0017</t>
  </si>
  <si>
    <t>AGENCES 37</t>
  </si>
  <si>
    <t>0018</t>
  </si>
  <si>
    <t>AGENCES 41</t>
  </si>
  <si>
    <t>0019</t>
  </si>
  <si>
    <t>AGENCES 36</t>
  </si>
  <si>
    <t>0020</t>
  </si>
  <si>
    <t>SURFACE BLOIS</t>
  </si>
  <si>
    <t>PAYE</t>
  </si>
  <si>
    <t>PERSONNEL OA +LE MAUR-BALME-MEUNIER-DEPARDIEU</t>
  </si>
  <si>
    <t>PERSONNEL ASS + MANES</t>
  </si>
  <si>
    <t>PERSONNEL CM</t>
  </si>
  <si>
    <t>PERSONNEL MT</t>
  </si>
  <si>
    <t>0022</t>
  </si>
  <si>
    <t>BRETON-BERTRAND-DEBOIS-FOURNIER-PELLETAN</t>
  </si>
  <si>
    <t>0023</t>
  </si>
  <si>
    <t>RH + COMPTA PERSONNELS</t>
  </si>
  <si>
    <t>0024</t>
  </si>
  <si>
    <t>B24</t>
  </si>
  <si>
    <t>MME GUILLANEUF</t>
  </si>
  <si>
    <t>0026</t>
  </si>
  <si>
    <t>DE MORI - MOISON</t>
  </si>
  <si>
    <t>0027</t>
  </si>
  <si>
    <t>SAUTEREAU-GREGOIRE</t>
  </si>
  <si>
    <t>0029</t>
  </si>
  <si>
    <t>MME MICOUREAU</t>
  </si>
  <si>
    <t>0031</t>
  </si>
  <si>
    <t>ATTAL-CHOQUART-MOULIN</t>
  </si>
  <si>
    <t>0032</t>
  </si>
  <si>
    <t>ARBO-GAUDOUIN-DELESPAUX-MOLINA-PIHEN</t>
  </si>
  <si>
    <t>0064</t>
  </si>
  <si>
    <t>ANIMATION BUCHMAN SAUVE SOULAS TALLANT</t>
  </si>
  <si>
    <t>0065</t>
  </si>
  <si>
    <t>DIR SERVICES AUX ENTREPRISES P.DARCEL</t>
  </si>
  <si>
    <t>PLATE FORME DE SERVICE CAF</t>
  </si>
  <si>
    <t>BAF</t>
  </si>
  <si>
    <t>GPC CLEMENT DELVALLEE GROUSSIN VALERAY</t>
  </si>
  <si>
    <t>0066</t>
  </si>
  <si>
    <t>B66</t>
  </si>
  <si>
    <t>DELTA</t>
  </si>
  <si>
    <t>DELTA CHARGES</t>
  </si>
  <si>
    <t>DELTA SALAIRES</t>
  </si>
  <si>
    <t>ABDELWAHED</t>
  </si>
  <si>
    <t>MOHAMED ALI</t>
  </si>
  <si>
    <t>H420CC</t>
  </si>
  <si>
    <t>DI</t>
  </si>
  <si>
    <t>AFTAB</t>
  </si>
  <si>
    <t>MEHDI</t>
  </si>
  <si>
    <t>H130C</t>
  </si>
  <si>
    <t>ALALOF</t>
  </si>
  <si>
    <t>PRISCILLA</t>
  </si>
  <si>
    <t>H601AA</t>
  </si>
  <si>
    <t>ALEXANDRE</t>
  </si>
  <si>
    <t>FRANCOIS</t>
  </si>
  <si>
    <t>H322</t>
  </si>
  <si>
    <t>ALVAREZ</t>
  </si>
  <si>
    <t>MURIEL</t>
  </si>
  <si>
    <t>H363</t>
  </si>
  <si>
    <t>ANDRADE</t>
  </si>
  <si>
    <t>ALEXANDRA</t>
  </si>
  <si>
    <t>H308A</t>
  </si>
  <si>
    <t>DD</t>
  </si>
  <si>
    <t>ANGELI</t>
  </si>
  <si>
    <t>MELODIE</t>
  </si>
  <si>
    <t>H410B</t>
  </si>
  <si>
    <t>AOUSSAT</t>
  </si>
  <si>
    <t>KADER</t>
  </si>
  <si>
    <t>H332DD</t>
  </si>
  <si>
    <t>APPERE</t>
  </si>
  <si>
    <t>SOPHIE</t>
  </si>
  <si>
    <t>H305DD</t>
  </si>
  <si>
    <t>ARBO</t>
  </si>
  <si>
    <t>PATRICIA</t>
  </si>
  <si>
    <t>ATTAL</t>
  </si>
  <si>
    <t>SONIA</t>
  </si>
  <si>
    <t>AUBRY</t>
  </si>
  <si>
    <t>JADE</t>
  </si>
  <si>
    <t>AUDON</t>
  </si>
  <si>
    <t>SARAH</t>
  </si>
  <si>
    <t>H140CC</t>
  </si>
  <si>
    <t>AUGER</t>
  </si>
  <si>
    <t>MELANIE</t>
  </si>
  <si>
    <t>H305CC</t>
  </si>
  <si>
    <t>AUGRAS</t>
  </si>
  <si>
    <t>JEAN-NOEL</t>
  </si>
  <si>
    <t>AUTISSIER</t>
  </si>
  <si>
    <t>FRANCINE</t>
  </si>
  <si>
    <t>AUVRAY</t>
  </si>
  <si>
    <t>CLAUDIE</t>
  </si>
  <si>
    <t>H700AB</t>
  </si>
  <si>
    <t>BABIN</t>
  </si>
  <si>
    <t>GAELLE</t>
  </si>
  <si>
    <t>H316</t>
  </si>
  <si>
    <t>BALLEREAU</t>
  </si>
  <si>
    <t>STEPHANIE</t>
  </si>
  <si>
    <t>BALME</t>
  </si>
  <si>
    <t>CYRIL</t>
  </si>
  <si>
    <t>H100B</t>
  </si>
  <si>
    <t>BARNIER</t>
  </si>
  <si>
    <t>AGNES</t>
  </si>
  <si>
    <t>CHRISTELLE</t>
  </si>
  <si>
    <t>BARONCHELLI</t>
  </si>
  <si>
    <t>PHILIPPE</t>
  </si>
  <si>
    <t>H150A</t>
  </si>
  <si>
    <t>BARRAUD</t>
  </si>
  <si>
    <t>SANDRINE</t>
  </si>
  <si>
    <t>BARRAULT</t>
  </si>
  <si>
    <t>CORINNE</t>
  </si>
  <si>
    <t>BARRE</t>
  </si>
  <si>
    <t>KARINE</t>
  </si>
  <si>
    <t>BARROY</t>
  </si>
  <si>
    <t>LAURENCE</t>
  </si>
  <si>
    <t>H109</t>
  </si>
  <si>
    <t>BARZIC TRICOCHE</t>
  </si>
  <si>
    <t>EMELINE</t>
  </si>
  <si>
    <t>H420BB</t>
  </si>
  <si>
    <t>BEAUGILLET</t>
  </si>
  <si>
    <t>BEAUVOIS</t>
  </si>
  <si>
    <t>GWAENAELLE</t>
  </si>
  <si>
    <t>H308CC</t>
  </si>
  <si>
    <t>BELLAGRA</t>
  </si>
  <si>
    <t>CHERIFA</t>
  </si>
  <si>
    <t>BELMONTE</t>
  </si>
  <si>
    <t>NATHALIE</t>
  </si>
  <si>
    <t>H210BB</t>
  </si>
  <si>
    <t>BEN NASR</t>
  </si>
  <si>
    <t>SAHRA</t>
  </si>
  <si>
    <t>BERETTI</t>
  </si>
  <si>
    <t>EVELYNE</t>
  </si>
  <si>
    <t>H700AD</t>
  </si>
  <si>
    <t>JEROME</t>
  </si>
  <si>
    <t>H340A</t>
  </si>
  <si>
    <t>BERGER</t>
  </si>
  <si>
    <t>SYLVIE</t>
  </si>
  <si>
    <t>BERON</t>
  </si>
  <si>
    <t>AURELIE</t>
  </si>
  <si>
    <t>H420AA</t>
  </si>
  <si>
    <t>BERTHOME</t>
  </si>
  <si>
    <t>ISABELLE</t>
  </si>
  <si>
    <t>BERTIN</t>
  </si>
  <si>
    <t>BERTRAND</t>
  </si>
  <si>
    <t>DIDIER</t>
  </si>
  <si>
    <t>H362</t>
  </si>
  <si>
    <t>BIENFAIT</t>
  </si>
  <si>
    <t>H601BB</t>
  </si>
  <si>
    <t>BIGOT</t>
  </si>
  <si>
    <t>H305AA</t>
  </si>
  <si>
    <t>BINY</t>
  </si>
  <si>
    <t>H420C</t>
  </si>
  <si>
    <t>BISIAUX</t>
  </si>
  <si>
    <t>AMANDINE</t>
  </si>
  <si>
    <t>BLONDET</t>
  </si>
  <si>
    <t>LAURENT</t>
  </si>
  <si>
    <t>H304AA</t>
  </si>
  <si>
    <t>BODIN</t>
  </si>
  <si>
    <t>JEANNE LAURE</t>
  </si>
  <si>
    <t>H210B</t>
  </si>
  <si>
    <t>BONAL</t>
  </si>
  <si>
    <t>BONNIN</t>
  </si>
  <si>
    <t>CAMILLE</t>
  </si>
  <si>
    <t>H120BC</t>
  </si>
  <si>
    <t>BORDE-JAUMOT</t>
  </si>
  <si>
    <t>H700AA</t>
  </si>
  <si>
    <t>BOUCHER</t>
  </si>
  <si>
    <t>CHANTAL</t>
  </si>
  <si>
    <t>H210AA</t>
  </si>
  <si>
    <t>ANGELIQUE</t>
  </si>
  <si>
    <t>H305C</t>
  </si>
  <si>
    <t>BOURDILLON</t>
  </si>
  <si>
    <t>FRANCOISE</t>
  </si>
  <si>
    <t>H302CC</t>
  </si>
  <si>
    <t>BOURDIN</t>
  </si>
  <si>
    <t>JEAN-JACQUES</t>
  </si>
  <si>
    <t>H340</t>
  </si>
  <si>
    <t>BOURGEAIS</t>
  </si>
  <si>
    <t>DOMINIQUE</t>
  </si>
  <si>
    <t>H420A</t>
  </si>
  <si>
    <t>BOURRY-MENEUX</t>
  </si>
  <si>
    <t>CECILE</t>
  </si>
  <si>
    <t>H110</t>
  </si>
  <si>
    <t>BOUZIQUE</t>
  </si>
  <si>
    <t>THI PHUONG</t>
  </si>
  <si>
    <t>BOVARDET</t>
  </si>
  <si>
    <t>GWENAELLE</t>
  </si>
  <si>
    <t>BRAUD</t>
  </si>
  <si>
    <t>ANNETTE</t>
  </si>
  <si>
    <t>H303BB</t>
  </si>
  <si>
    <t>BRAULT</t>
  </si>
  <si>
    <t>CATHERINE</t>
  </si>
  <si>
    <t>BREDIF</t>
  </si>
  <si>
    <t>EMILIE</t>
  </si>
  <si>
    <t>BRETON</t>
  </si>
  <si>
    <t>NADEGE</t>
  </si>
  <si>
    <t>BRUNO</t>
  </si>
  <si>
    <t>BROUSSARD</t>
  </si>
  <si>
    <t>SABRINA</t>
  </si>
  <si>
    <t>BRUNET</t>
  </si>
  <si>
    <t>VANESSA</t>
  </si>
  <si>
    <t>BUCHMANN</t>
  </si>
  <si>
    <t>ETIENNE</t>
  </si>
  <si>
    <t>H410</t>
  </si>
  <si>
    <t>CADOU</t>
  </si>
  <si>
    <t>CALLEWAERT</t>
  </si>
  <si>
    <t>CHRISTINE</t>
  </si>
  <si>
    <t>CAMARD</t>
  </si>
  <si>
    <t>BRIGITTE</t>
  </si>
  <si>
    <t>CARDOSO</t>
  </si>
  <si>
    <t>CARVALHO</t>
  </si>
  <si>
    <t>CASSERON</t>
  </si>
  <si>
    <t>VIRGINIE</t>
  </si>
  <si>
    <t>CHAGNON</t>
  </si>
  <si>
    <t>AMELIE</t>
  </si>
  <si>
    <t>CHARBONNIER</t>
  </si>
  <si>
    <t>CHARCELLE</t>
  </si>
  <si>
    <t>MANON</t>
  </si>
  <si>
    <t>CHASSAING</t>
  </si>
  <si>
    <t>MARTINE</t>
  </si>
  <si>
    <t>CHATAIN</t>
  </si>
  <si>
    <t>CHAUVET</t>
  </si>
  <si>
    <t>LAETITIA</t>
  </si>
  <si>
    <t>CHENAH</t>
  </si>
  <si>
    <t>YASMINE</t>
  </si>
  <si>
    <t>CHENET</t>
  </si>
  <si>
    <t>BLANDINE</t>
  </si>
  <si>
    <t>CHEVALLIER</t>
  </si>
  <si>
    <t>CHEVEREAU</t>
  </si>
  <si>
    <t>CHEVRIER</t>
  </si>
  <si>
    <t>DELPHINE</t>
  </si>
  <si>
    <t>CHOQUART</t>
  </si>
  <si>
    <t>VERONIQUE</t>
  </si>
  <si>
    <t>CLAUDET</t>
  </si>
  <si>
    <t>CAROLE</t>
  </si>
  <si>
    <t>COCHELIN</t>
  </si>
  <si>
    <t>NICOLE</t>
  </si>
  <si>
    <t>COELHO</t>
  </si>
  <si>
    <t>DAVID</t>
  </si>
  <si>
    <t>H322C</t>
  </si>
  <si>
    <t>COIFFE</t>
  </si>
  <si>
    <t>CHRISTIAN</t>
  </si>
  <si>
    <t>COMBLET</t>
  </si>
  <si>
    <t>CONRE</t>
  </si>
  <si>
    <t>FREDERIC</t>
  </si>
  <si>
    <t>H303A</t>
  </si>
  <si>
    <t>CORDEIRO</t>
  </si>
  <si>
    <t>TIFFANY</t>
  </si>
  <si>
    <t>PASCAL</t>
  </si>
  <si>
    <t>CORNETTE</t>
  </si>
  <si>
    <t>MARIE-JOSEPHE</t>
  </si>
  <si>
    <t>H420DD</t>
  </si>
  <si>
    <t>CORNEVIN</t>
  </si>
  <si>
    <t>COSTA</t>
  </si>
  <si>
    <t>ANNA</t>
  </si>
  <si>
    <t>COUFFIGNAL</t>
  </si>
  <si>
    <t>MONIQUE</t>
  </si>
  <si>
    <t>H500AA</t>
  </si>
  <si>
    <t>COUSSEAU</t>
  </si>
  <si>
    <t>H311</t>
  </si>
  <si>
    <t>CRAVEIRO</t>
  </si>
  <si>
    <t>JOSE</t>
  </si>
  <si>
    <t>H130CC</t>
  </si>
  <si>
    <t>CULAN</t>
  </si>
  <si>
    <t>BENJAMIN</t>
  </si>
  <si>
    <t>CULOT</t>
  </si>
  <si>
    <t>CLAIRE</t>
  </si>
  <si>
    <t>DAMIENS</t>
  </si>
  <si>
    <t>MARIE</t>
  </si>
  <si>
    <t>D'ANDREA-LO</t>
  </si>
  <si>
    <t>PIERRICK</t>
  </si>
  <si>
    <t>H100F</t>
  </si>
  <si>
    <t>DAVAU</t>
  </si>
  <si>
    <t>H250A</t>
  </si>
  <si>
    <t>DE MORI</t>
  </si>
  <si>
    <t>XAVIER</t>
  </si>
  <si>
    <t>DE OLIVEIRA DIAS</t>
  </si>
  <si>
    <t>MAGALI</t>
  </si>
  <si>
    <t>DE VAL</t>
  </si>
  <si>
    <t>MYRIAM</t>
  </si>
  <si>
    <t>DEBOIS</t>
  </si>
  <si>
    <t>FRANCOIS-XAVI</t>
  </si>
  <si>
    <t>DECHARNIA</t>
  </si>
  <si>
    <t>AURORE</t>
  </si>
  <si>
    <t>DEJOIE</t>
  </si>
  <si>
    <t>DELALEUX</t>
  </si>
  <si>
    <t>YVES</t>
  </si>
  <si>
    <t>H500A</t>
  </si>
  <si>
    <t>DELESPAUX</t>
  </si>
  <si>
    <t>JEAN CHARLES</t>
  </si>
  <si>
    <t>DELION</t>
  </si>
  <si>
    <t>PAULINE</t>
  </si>
  <si>
    <t>H305F</t>
  </si>
  <si>
    <t>DELORME</t>
  </si>
  <si>
    <t>DEMAY</t>
  </si>
  <si>
    <t>ALAIN</t>
  </si>
  <si>
    <t>DEMIGNE</t>
  </si>
  <si>
    <t>SEVERINE</t>
  </si>
  <si>
    <t>DENIOU</t>
  </si>
  <si>
    <t>MARIE-CLAIRE</t>
  </si>
  <si>
    <t>DENOST</t>
  </si>
  <si>
    <t>H230</t>
  </si>
  <si>
    <t>DEPARDIEU TREMEAUD</t>
  </si>
  <si>
    <t>H100D</t>
  </si>
  <si>
    <t>DEROCHE</t>
  </si>
  <si>
    <t>MARYLINE</t>
  </si>
  <si>
    <t>H361</t>
  </si>
  <si>
    <t>DEROIN</t>
  </si>
  <si>
    <t>DESCHAMPS</t>
  </si>
  <si>
    <t>ANNE LAURE</t>
  </si>
  <si>
    <t>THIERRY</t>
  </si>
  <si>
    <t>DESPREZ</t>
  </si>
  <si>
    <t>KELLY</t>
  </si>
  <si>
    <t>H303AA</t>
  </si>
  <si>
    <t>DHUMEAUX</t>
  </si>
  <si>
    <t>H500BB</t>
  </si>
  <si>
    <t>DIGNAT</t>
  </si>
  <si>
    <t>LESLIE</t>
  </si>
  <si>
    <t>DINOT</t>
  </si>
  <si>
    <t>CHRISTELE</t>
  </si>
  <si>
    <t>DONY - GUILLON</t>
  </si>
  <si>
    <t>DOUBATKOFF</t>
  </si>
  <si>
    <t>MARIE-FRANCOISE</t>
  </si>
  <si>
    <t>DRISSI</t>
  </si>
  <si>
    <t>DUBREUIL</t>
  </si>
  <si>
    <t>DUPRE</t>
  </si>
  <si>
    <t>PEARL</t>
  </si>
  <si>
    <t>ST</t>
  </si>
  <si>
    <t>DUPUY</t>
  </si>
  <si>
    <t>DANIELE</t>
  </si>
  <si>
    <t>DURAND</t>
  </si>
  <si>
    <t>JEAN-PHILIPPE</t>
  </si>
  <si>
    <t>DUTHOIT</t>
  </si>
  <si>
    <t>FLORENT</t>
  </si>
  <si>
    <t>EDON</t>
  </si>
  <si>
    <t>STEPHANE</t>
  </si>
  <si>
    <t>EPAGNEUL</t>
  </si>
  <si>
    <t>MIREILLE</t>
  </si>
  <si>
    <t>H101AB</t>
  </si>
  <si>
    <t>FACHINETTI</t>
  </si>
  <si>
    <t>ANGELE</t>
  </si>
  <si>
    <t>FAUCHON</t>
  </si>
  <si>
    <t>MARINE</t>
  </si>
  <si>
    <t>FAURE</t>
  </si>
  <si>
    <t>MARIE-LINE</t>
  </si>
  <si>
    <t>H308B</t>
  </si>
  <si>
    <t>FEMELAT</t>
  </si>
  <si>
    <t>FEREY</t>
  </si>
  <si>
    <t>FERNANDEZ</t>
  </si>
  <si>
    <t>VALERIE</t>
  </si>
  <si>
    <t>H303B</t>
  </si>
  <si>
    <t>FEVRE</t>
  </si>
  <si>
    <t>FOUASSIER</t>
  </si>
  <si>
    <t>LUCIE</t>
  </si>
  <si>
    <t>FOUCHER</t>
  </si>
  <si>
    <t>MARIE DOMINIQUE</t>
  </si>
  <si>
    <t>MARIELLA</t>
  </si>
  <si>
    <t>FOURNIER</t>
  </si>
  <si>
    <t>SANDRA</t>
  </si>
  <si>
    <t>FRACHET</t>
  </si>
  <si>
    <t>FABIENNE</t>
  </si>
  <si>
    <t>H322D</t>
  </si>
  <si>
    <t>FUENTES</t>
  </si>
  <si>
    <t>ANNE-MARIE</t>
  </si>
  <si>
    <t>GALHANO</t>
  </si>
  <si>
    <t>GALLE</t>
  </si>
  <si>
    <t>ELIANE</t>
  </si>
  <si>
    <t>H120BB</t>
  </si>
  <si>
    <t>GARRAUT</t>
  </si>
  <si>
    <t>MARYSE</t>
  </si>
  <si>
    <t>GARSAULT</t>
  </si>
  <si>
    <t>GAUDIN</t>
  </si>
  <si>
    <t>ELISABETH</t>
  </si>
  <si>
    <t>GAUDOUIN</t>
  </si>
  <si>
    <t>ERIC</t>
  </si>
  <si>
    <t>H601A</t>
  </si>
  <si>
    <t>GAULT</t>
  </si>
  <si>
    <t>GAUTHIER</t>
  </si>
  <si>
    <t>GAETANE</t>
  </si>
  <si>
    <t>GENET</t>
  </si>
  <si>
    <t>H301</t>
  </si>
  <si>
    <t>GENTIL</t>
  </si>
  <si>
    <t>VINCENT</t>
  </si>
  <si>
    <t>GIFFARD</t>
  </si>
  <si>
    <t>MARC</t>
  </si>
  <si>
    <t>H302B</t>
  </si>
  <si>
    <t>GILLMETT</t>
  </si>
  <si>
    <t>JUSTINE</t>
  </si>
  <si>
    <t>GIRARD</t>
  </si>
  <si>
    <t>MARIANNE</t>
  </si>
  <si>
    <t>GIRAUD</t>
  </si>
  <si>
    <t>GIRAULT</t>
  </si>
  <si>
    <t>GIRET</t>
  </si>
  <si>
    <t>GOBIN</t>
  </si>
  <si>
    <t>GHISLAINE</t>
  </si>
  <si>
    <t>GODEFROY</t>
  </si>
  <si>
    <t>OPHELIE</t>
  </si>
  <si>
    <t>GODICELJ</t>
  </si>
  <si>
    <t>GOFFIC</t>
  </si>
  <si>
    <t>NADINE</t>
  </si>
  <si>
    <t>GONIN</t>
  </si>
  <si>
    <t>GOUDARD</t>
  </si>
  <si>
    <t>RACHEL</t>
  </si>
  <si>
    <t>GOUSSEAU</t>
  </si>
  <si>
    <t>VALERINE</t>
  </si>
  <si>
    <t>GOUYETTE</t>
  </si>
  <si>
    <t>CELINE</t>
  </si>
  <si>
    <t>GRANGE</t>
  </si>
  <si>
    <t>MARINA</t>
  </si>
  <si>
    <t>GREGOIRE</t>
  </si>
  <si>
    <t>GREJON</t>
  </si>
  <si>
    <t>MARIELLE</t>
  </si>
  <si>
    <t>GUERIN</t>
  </si>
  <si>
    <t>GUERINEAU</t>
  </si>
  <si>
    <t>GUINIER</t>
  </si>
  <si>
    <t>H302AA</t>
  </si>
  <si>
    <t>GUYOMARD</t>
  </si>
  <si>
    <t>HABERT</t>
  </si>
  <si>
    <t>ELODIE</t>
  </si>
  <si>
    <t>HACHET</t>
  </si>
  <si>
    <t>HARDY</t>
  </si>
  <si>
    <t>HERNANDEZ</t>
  </si>
  <si>
    <t>HUBERT</t>
  </si>
  <si>
    <t>SYLVIANE</t>
  </si>
  <si>
    <t>HUGER</t>
  </si>
  <si>
    <t>IBRAHIM</t>
  </si>
  <si>
    <t>ANAIS</t>
  </si>
  <si>
    <t>IGNACE</t>
  </si>
  <si>
    <t>JACOB</t>
  </si>
  <si>
    <t>MAXIME</t>
  </si>
  <si>
    <t>JAILLETTE</t>
  </si>
  <si>
    <t>JAUD</t>
  </si>
  <si>
    <t>JAURAND</t>
  </si>
  <si>
    <t>JOBARD</t>
  </si>
  <si>
    <t>ROBERTA</t>
  </si>
  <si>
    <t>JOSSE</t>
  </si>
  <si>
    <t>JOUAN</t>
  </si>
  <si>
    <t>JOURDIN</t>
  </si>
  <si>
    <t>JOUSSE</t>
  </si>
  <si>
    <t>KADIRI</t>
  </si>
  <si>
    <t>IBTISSAM</t>
  </si>
  <si>
    <t>KOCADAG</t>
  </si>
  <si>
    <t>YAPRAK</t>
  </si>
  <si>
    <t>LAFORET-SIMONNET</t>
  </si>
  <si>
    <t>H120B</t>
  </si>
  <si>
    <t>LAMAMY</t>
  </si>
  <si>
    <t>MARIE-HELENE</t>
  </si>
  <si>
    <t>LAMBRON</t>
  </si>
  <si>
    <t>ADELINE</t>
  </si>
  <si>
    <t>LARDEAU</t>
  </si>
  <si>
    <t>MARIE-LAURE</t>
  </si>
  <si>
    <t>ANNE SOPHIE</t>
  </si>
  <si>
    <t>LATTRON</t>
  </si>
  <si>
    <t>FLORENCE</t>
  </si>
  <si>
    <t>H302A</t>
  </si>
  <si>
    <t>LAUNAY</t>
  </si>
  <si>
    <t>LAURIEN</t>
  </si>
  <si>
    <t>LE GAL</t>
  </si>
  <si>
    <t>BENEDICTE</t>
  </si>
  <si>
    <t>LE GUENNIC</t>
  </si>
  <si>
    <t>CELIA</t>
  </si>
  <si>
    <t>LE MAUR</t>
  </si>
  <si>
    <t>H100A</t>
  </si>
  <si>
    <t>LEBAT</t>
  </si>
  <si>
    <t>H120AB</t>
  </si>
  <si>
    <t>LEBREUN</t>
  </si>
  <si>
    <t>LECOT</t>
  </si>
  <si>
    <t>PATRICE</t>
  </si>
  <si>
    <t>LEITE</t>
  </si>
  <si>
    <t>AUGUSTO</t>
  </si>
  <si>
    <t>H130A</t>
  </si>
  <si>
    <t>LEMAIRE</t>
  </si>
  <si>
    <t>NATACHA</t>
  </si>
  <si>
    <t>LEMULLOIS</t>
  </si>
  <si>
    <t>LEROY</t>
  </si>
  <si>
    <t>LUC</t>
  </si>
  <si>
    <t>LEROYER</t>
  </si>
  <si>
    <t>FREDERIQUE</t>
  </si>
  <si>
    <t>H322B</t>
  </si>
  <si>
    <t>LETT</t>
  </si>
  <si>
    <t>LOISEAU</t>
  </si>
  <si>
    <t>NICOLAS</t>
  </si>
  <si>
    <t>LOPES FETEIRA</t>
  </si>
  <si>
    <t>LORET-LARROSE</t>
  </si>
  <si>
    <t>H420D</t>
  </si>
  <si>
    <t>LOUIS</t>
  </si>
  <si>
    <t>LUNEAU</t>
  </si>
  <si>
    <t>MACHEFER</t>
  </si>
  <si>
    <t>MAGALHAES</t>
  </si>
  <si>
    <t>MARIE-LAURENCE</t>
  </si>
  <si>
    <t>MAGUNAR</t>
  </si>
  <si>
    <t>MAILLOU</t>
  </si>
  <si>
    <t>MANES</t>
  </si>
  <si>
    <t>ANDREE</t>
  </si>
  <si>
    <t>H100H</t>
  </si>
  <si>
    <t>MARINET</t>
  </si>
  <si>
    <t>MARQUIS</t>
  </si>
  <si>
    <t>JOSEPHINE</t>
  </si>
  <si>
    <t>H700AC</t>
  </si>
  <si>
    <t>MARTIN</t>
  </si>
  <si>
    <t>GEOFFREY</t>
  </si>
  <si>
    <t>MARTIN HOULBERT</t>
  </si>
  <si>
    <t>MASSET</t>
  </si>
  <si>
    <t>LYDIA</t>
  </si>
  <si>
    <t>MAUCHIEN</t>
  </si>
  <si>
    <t>LILIANE</t>
  </si>
  <si>
    <t>MAURICE</t>
  </si>
  <si>
    <t>MECHIN</t>
  </si>
  <si>
    <t>MELADO</t>
  </si>
  <si>
    <t>GYSLAINE</t>
  </si>
  <si>
    <t>MENARD</t>
  </si>
  <si>
    <t>H150AA</t>
  </si>
  <si>
    <t>MENOURY</t>
  </si>
  <si>
    <t>MARIE CHRISTINE</t>
  </si>
  <si>
    <t>MEUNIER</t>
  </si>
  <si>
    <t>H100G</t>
  </si>
  <si>
    <t>MICHALOWSKI</t>
  </si>
  <si>
    <t>MICOUREAU</t>
  </si>
  <si>
    <t>MIGEON</t>
  </si>
  <si>
    <t>MOISON</t>
  </si>
  <si>
    <t>H601C</t>
  </si>
  <si>
    <t>MOLINA</t>
  </si>
  <si>
    <t>MICHELE</t>
  </si>
  <si>
    <t>MONNIER</t>
  </si>
  <si>
    <t>MORGANE</t>
  </si>
  <si>
    <t>MONTAUFIER</t>
  </si>
  <si>
    <t>MONTREAU</t>
  </si>
  <si>
    <t>H302C</t>
  </si>
  <si>
    <t>ALINE</t>
  </si>
  <si>
    <t>MORAND</t>
  </si>
  <si>
    <t>MEGANE</t>
  </si>
  <si>
    <t>MOREAU</t>
  </si>
  <si>
    <t>MURIELLE</t>
  </si>
  <si>
    <t>H340B</t>
  </si>
  <si>
    <t>MORISSET</t>
  </si>
  <si>
    <t>MOULIN</t>
  </si>
  <si>
    <t>NABIH</t>
  </si>
  <si>
    <t>ZAKIA</t>
  </si>
  <si>
    <t>NAGUIN-COUPIN</t>
  </si>
  <si>
    <t>SEBASTIEN</t>
  </si>
  <si>
    <t>H316C</t>
  </si>
  <si>
    <t>NANDILLON</t>
  </si>
  <si>
    <t>NART</t>
  </si>
  <si>
    <t>OZLEM</t>
  </si>
  <si>
    <t>NEVEU</t>
  </si>
  <si>
    <t>H305E</t>
  </si>
  <si>
    <t>N'GOAN</t>
  </si>
  <si>
    <t>NGUYEN</t>
  </si>
  <si>
    <t>KIM</t>
  </si>
  <si>
    <t>H500B</t>
  </si>
  <si>
    <t>THI LE</t>
  </si>
  <si>
    <t>NOUVEAU</t>
  </si>
  <si>
    <t>H308C</t>
  </si>
  <si>
    <t>NOYER</t>
  </si>
  <si>
    <t>CHARLENE</t>
  </si>
  <si>
    <t>NUNES</t>
  </si>
  <si>
    <t>OLIVERO</t>
  </si>
  <si>
    <t>OUDOT</t>
  </si>
  <si>
    <t>ESTELLE</t>
  </si>
  <si>
    <t>H410A</t>
  </si>
  <si>
    <t>OUVRARD</t>
  </si>
  <si>
    <t>GREGORY</t>
  </si>
  <si>
    <t>PAGES</t>
  </si>
  <si>
    <t>CLAUDE</t>
  </si>
  <si>
    <t>PANLOUP</t>
  </si>
  <si>
    <t>GWENNAELLE</t>
  </si>
  <si>
    <t>PARFAIT</t>
  </si>
  <si>
    <t>PASNON</t>
  </si>
  <si>
    <t>PAUSADER</t>
  </si>
  <si>
    <t>PELLETAN</t>
  </si>
  <si>
    <t>JEAN BAPTISTE</t>
  </si>
  <si>
    <t>PELLETIER</t>
  </si>
  <si>
    <t>PEREUR</t>
  </si>
  <si>
    <t>XAVIERA</t>
  </si>
  <si>
    <t>PESSON SAUVAGEON</t>
  </si>
  <si>
    <t>PESTEL</t>
  </si>
  <si>
    <t>H420B</t>
  </si>
  <si>
    <t>PETIT</t>
  </si>
  <si>
    <t>PHILIPPON</t>
  </si>
  <si>
    <t>PINOTEAU</t>
  </si>
  <si>
    <t>PIRES</t>
  </si>
  <si>
    <t>H601AB</t>
  </si>
  <si>
    <t>PLOUVIER</t>
  </si>
  <si>
    <t>POTEL</t>
  </si>
  <si>
    <t>ANTHONY</t>
  </si>
  <si>
    <t>PREGET</t>
  </si>
  <si>
    <t>PRINCE</t>
  </si>
  <si>
    <t>JONATHAN</t>
  </si>
  <si>
    <t>H350AA</t>
  </si>
  <si>
    <t>QUENIAU</t>
  </si>
  <si>
    <t>ALEXIS</t>
  </si>
  <si>
    <t>RAFFAULT</t>
  </si>
  <si>
    <t>RAGUIN</t>
  </si>
  <si>
    <t>RAIMOND</t>
  </si>
  <si>
    <t>JEAN CLAUDE</t>
  </si>
  <si>
    <t>REIS DOS SANTOS CARVALHO</t>
  </si>
  <si>
    <t>REMAY</t>
  </si>
  <si>
    <t>LUDIVINE</t>
  </si>
  <si>
    <t>H120AA</t>
  </si>
  <si>
    <t>RENAUD</t>
  </si>
  <si>
    <t>RENOU</t>
  </si>
  <si>
    <t>RENOUF</t>
  </si>
  <si>
    <t>JEAN-MICHEL</t>
  </si>
  <si>
    <t>RESCOURIO</t>
  </si>
  <si>
    <t>RICHARD</t>
  </si>
  <si>
    <t>REGINE</t>
  </si>
  <si>
    <t>RIGOREAU</t>
  </si>
  <si>
    <t>LYDIE</t>
  </si>
  <si>
    <t>RIPOUTEAU</t>
  </si>
  <si>
    <t>ROBIN</t>
  </si>
  <si>
    <t>EMMANUEL</t>
  </si>
  <si>
    <t>ROINSOLLE</t>
  </si>
  <si>
    <t>H101AA</t>
  </si>
  <si>
    <t>RONDEAU</t>
  </si>
  <si>
    <t>ROSA MOREL</t>
  </si>
  <si>
    <t>ROUET</t>
  </si>
  <si>
    <t>CINDY</t>
  </si>
  <si>
    <t>ROUHAUD</t>
  </si>
  <si>
    <t>SABBAT</t>
  </si>
  <si>
    <t>SABINO</t>
  </si>
  <si>
    <t>SABOURIN</t>
  </si>
  <si>
    <t>H304D</t>
  </si>
  <si>
    <t>SACI</t>
  </si>
  <si>
    <t>SALLES</t>
  </si>
  <si>
    <t>BENOIT</t>
  </si>
  <si>
    <t>SANTELLA</t>
  </si>
  <si>
    <t>THERESE</t>
  </si>
  <si>
    <t>SAUTEREAU</t>
  </si>
  <si>
    <t>SAUVE</t>
  </si>
  <si>
    <t>H315</t>
  </si>
  <si>
    <t>SBAI</t>
  </si>
  <si>
    <t>FATIMA</t>
  </si>
  <si>
    <t>SCHOENTGEN</t>
  </si>
  <si>
    <t>PHILIPPINE</t>
  </si>
  <si>
    <t>SERGENT</t>
  </si>
  <si>
    <t>H120BD</t>
  </si>
  <si>
    <t>SEVEAU</t>
  </si>
  <si>
    <t>SIMON</t>
  </si>
  <si>
    <t>SINET</t>
  </si>
  <si>
    <t>SOBOCINSKI</t>
  </si>
  <si>
    <t>SORET RENARD</t>
  </si>
  <si>
    <t>SOUCHET</t>
  </si>
  <si>
    <t>H360C</t>
  </si>
  <si>
    <t>SOULAS</t>
  </si>
  <si>
    <t>CLAUDINE</t>
  </si>
  <si>
    <t>STERLING</t>
  </si>
  <si>
    <t>CHARLOTTE</t>
  </si>
  <si>
    <t>TABANE</t>
  </si>
  <si>
    <t>TALBOT</t>
  </si>
  <si>
    <t>TALLANT</t>
  </si>
  <si>
    <t>TANCHOUX</t>
  </si>
  <si>
    <t>LAURE</t>
  </si>
  <si>
    <t>TARDIVEAU</t>
  </si>
  <si>
    <t>ELSA</t>
  </si>
  <si>
    <t>TASSERY</t>
  </si>
  <si>
    <t>TAUVY</t>
  </si>
  <si>
    <t>TELLIER</t>
  </si>
  <si>
    <t>TERRIER</t>
  </si>
  <si>
    <t>TESSEREAU</t>
  </si>
  <si>
    <t>TESSIER</t>
  </si>
  <si>
    <t>H210A</t>
  </si>
  <si>
    <t>THERET</t>
  </si>
  <si>
    <t>MICHELLE</t>
  </si>
  <si>
    <t>THIENNOT</t>
  </si>
  <si>
    <t>THIOT</t>
  </si>
  <si>
    <t>THOMAS</t>
  </si>
  <si>
    <t>TIBAUT</t>
  </si>
  <si>
    <t>H250</t>
  </si>
  <si>
    <t>TIO</t>
  </si>
  <si>
    <t>ANGELINA</t>
  </si>
  <si>
    <t>TRANCHANT</t>
  </si>
  <si>
    <t>LINDSAY</t>
  </si>
  <si>
    <t>TRICOT</t>
  </si>
  <si>
    <t>TROUBAT</t>
  </si>
  <si>
    <t>TRUFFY</t>
  </si>
  <si>
    <t>ANNE SANDRINE</t>
  </si>
  <si>
    <t>TUAL</t>
  </si>
  <si>
    <t>TURGIS RECOURSE</t>
  </si>
  <si>
    <t>H512</t>
  </si>
  <si>
    <t>VA</t>
  </si>
  <si>
    <t>VALENTIN TANGUY</t>
  </si>
  <si>
    <t>VALLET</t>
  </si>
  <si>
    <t>DAMIEN</t>
  </si>
  <si>
    <t>VAN LERBERGHE</t>
  </si>
  <si>
    <t>H316D</t>
  </si>
  <si>
    <t>VAUCHER</t>
  </si>
  <si>
    <t>VAUDIN</t>
  </si>
  <si>
    <t>H120A</t>
  </si>
  <si>
    <t>VEDIS</t>
  </si>
  <si>
    <t>JOSIANE</t>
  </si>
  <si>
    <t>VERDAN</t>
  </si>
  <si>
    <t>VESCOVI</t>
  </si>
  <si>
    <t>VIEIRA</t>
  </si>
  <si>
    <t>VIEIRA MARQUES</t>
  </si>
  <si>
    <t>MATHIEU</t>
  </si>
  <si>
    <t>VILLECROZE</t>
  </si>
  <si>
    <t>VILLENEUVE</t>
  </si>
  <si>
    <t>VISIEDO-POTDEVIN</t>
  </si>
  <si>
    <t>VORZAIS</t>
  </si>
  <si>
    <t>FRANCETTE</t>
  </si>
  <si>
    <t>WEBER</t>
  </si>
  <si>
    <t>WESSER</t>
  </si>
  <si>
    <t>LUDOVIC</t>
  </si>
  <si>
    <t>WILLERON</t>
  </si>
  <si>
    <t>BERTHELOT</t>
  </si>
  <si>
    <t>H307</t>
  </si>
  <si>
    <t>BODIER</t>
  </si>
  <si>
    <t>JEANNICK</t>
  </si>
  <si>
    <t>CAMBOURG</t>
  </si>
  <si>
    <t>CHAMPION</t>
  </si>
  <si>
    <t>CLEMENT</t>
  </si>
  <si>
    <t>DE FREITAS</t>
  </si>
  <si>
    <t>PASCALE</t>
  </si>
  <si>
    <t>DECOUARD</t>
  </si>
  <si>
    <t>DELVALLEE</t>
  </si>
  <si>
    <t>EL JAOUHARI</t>
  </si>
  <si>
    <t>IMANE</t>
  </si>
  <si>
    <t>GIBERT</t>
  </si>
  <si>
    <t>GRANGER-DUCOUDRAY</t>
  </si>
  <si>
    <t>MARIE-ANNE</t>
  </si>
  <si>
    <t>GROUSSIN</t>
  </si>
  <si>
    <t>HOARAU</t>
  </si>
  <si>
    <t>JOUBERT RABY</t>
  </si>
  <si>
    <t>GISLENE</t>
  </si>
  <si>
    <t>KELLER-PERRET</t>
  </si>
  <si>
    <t>H250B</t>
  </si>
  <si>
    <t>KERDILES</t>
  </si>
  <si>
    <t>MAGALIE</t>
  </si>
  <si>
    <t>LEMOINE</t>
  </si>
  <si>
    <t>LENOIR</t>
  </si>
  <si>
    <t>CAROLINE</t>
  </si>
  <si>
    <t>MOIGNER</t>
  </si>
  <si>
    <t>POGODA</t>
  </si>
  <si>
    <t>REMY ROY</t>
  </si>
  <si>
    <t>ANNE FRANCE</t>
  </si>
  <si>
    <t>H307A</t>
  </si>
  <si>
    <t>RENAULT</t>
  </si>
  <si>
    <t>MARIE-CHRISTINE</t>
  </si>
  <si>
    <t>VALERAY</t>
  </si>
  <si>
    <t>JEAN</t>
  </si>
  <si>
    <t>LEFEVRE</t>
  </si>
  <si>
    <t>FAUCHE</t>
  </si>
  <si>
    <t>JEAN LOUIS</t>
  </si>
  <si>
    <t>AKPOUE PERRIN</t>
  </si>
  <si>
    <t>BLANCHARD</t>
  </si>
  <si>
    <t>H304A</t>
  </si>
  <si>
    <t>H305D</t>
  </si>
  <si>
    <t>BORDIER</t>
  </si>
  <si>
    <t>NELLY</t>
  </si>
  <si>
    <t>BREJAUD</t>
  </si>
  <si>
    <t>MARIE-CHRISTI</t>
  </si>
  <si>
    <t>H333BC</t>
  </si>
  <si>
    <t>BRUNEAU</t>
  </si>
  <si>
    <t>CHAUMAIN</t>
  </si>
  <si>
    <t>CLERC</t>
  </si>
  <si>
    <t>LYSIANE</t>
  </si>
  <si>
    <t>COUETTE</t>
  </si>
  <si>
    <t>COURTY</t>
  </si>
  <si>
    <t>DARNER</t>
  </si>
  <si>
    <t>DELSALLE</t>
  </si>
  <si>
    <t>DESLANDES</t>
  </si>
  <si>
    <t>ANNE-KAREN</t>
  </si>
  <si>
    <t>H304B</t>
  </si>
  <si>
    <t>GERMOND</t>
  </si>
  <si>
    <t>GOURRE</t>
  </si>
  <si>
    <t>JEAN PIERRE</t>
  </si>
  <si>
    <t>GUILLANEUF</t>
  </si>
  <si>
    <t>JACQUELINE</t>
  </si>
  <si>
    <t>H601B</t>
  </si>
  <si>
    <t>HUMEZ</t>
  </si>
  <si>
    <t>JEANJACQUES</t>
  </si>
  <si>
    <t>JULIEN</t>
  </si>
  <si>
    <t>LATROUITE</t>
  </si>
  <si>
    <t>LECOMTE</t>
  </si>
  <si>
    <t>LUMET</t>
  </si>
  <si>
    <t>SOLENE</t>
  </si>
  <si>
    <t>PETILLOT</t>
  </si>
  <si>
    <t>LISA</t>
  </si>
  <si>
    <t>PIHEN</t>
  </si>
  <si>
    <t>SABINE</t>
  </si>
  <si>
    <t>POHU</t>
  </si>
  <si>
    <t>RABUSSEAU</t>
  </si>
  <si>
    <t>RAYMOND</t>
  </si>
  <si>
    <t>ROBERT</t>
  </si>
  <si>
    <t>ROUSSELAT</t>
  </si>
  <si>
    <t>TISSIER</t>
  </si>
  <si>
    <t>ANNICK</t>
  </si>
  <si>
    <t>TOUPET</t>
  </si>
  <si>
    <t>JOELLE</t>
  </si>
  <si>
    <t>VACHET</t>
  </si>
  <si>
    <t>BROSSIER</t>
  </si>
  <si>
    <t>CHUM</t>
  </si>
  <si>
    <t>LY</t>
  </si>
  <si>
    <t>COUIC</t>
  </si>
  <si>
    <t>DEBONNET</t>
  </si>
  <si>
    <t>DUHEM</t>
  </si>
  <si>
    <t>LAMRAOUI</t>
  </si>
  <si>
    <t>CORALIE</t>
  </si>
  <si>
    <t>PHOUNSAVATH</t>
  </si>
  <si>
    <t>DANY</t>
  </si>
  <si>
    <t>Régul Interessement MO GPCD</t>
  </si>
  <si>
    <t>ECARTS COMPTA</t>
  </si>
  <si>
    <t>AJUSTEMENT COMPTA BALANCE MENSUELLE</t>
  </si>
  <si>
    <t>FONTENEAU</t>
  </si>
  <si>
    <t>JULIA CHLOE</t>
  </si>
  <si>
    <t>BOUSSION</t>
  </si>
  <si>
    <t>ANNE</t>
  </si>
  <si>
    <t>ABADI</t>
  </si>
  <si>
    <t>KAREN</t>
  </si>
  <si>
    <t>BAAHMED</t>
  </si>
  <si>
    <t>AMEL</t>
  </si>
  <si>
    <t>BODART</t>
  </si>
  <si>
    <t>MANUEL</t>
  </si>
  <si>
    <t>DE OLIVEIRA</t>
  </si>
  <si>
    <t>CARLA</t>
  </si>
  <si>
    <t>DELAFOY</t>
  </si>
  <si>
    <t>FAIVRE</t>
  </si>
  <si>
    <t>TADRIST</t>
  </si>
  <si>
    <t>NORDINE</t>
  </si>
  <si>
    <t>TENICHE</t>
  </si>
  <si>
    <t>SMINA</t>
  </si>
  <si>
    <t>ABDELOUHAB</t>
  </si>
  <si>
    <t>LELOUCHA</t>
  </si>
  <si>
    <t>AZONFACK MEKENCHOU</t>
  </si>
  <si>
    <t>LOUISETTE</t>
  </si>
  <si>
    <t>BELFADEL</t>
  </si>
  <si>
    <t>KADIR</t>
  </si>
  <si>
    <t>BERTACCINI</t>
  </si>
  <si>
    <t>QUENTIN</t>
  </si>
  <si>
    <t>DA COSTA</t>
  </si>
  <si>
    <t>DAUGERON</t>
  </si>
  <si>
    <t>GARCIA</t>
  </si>
  <si>
    <t>HELENE</t>
  </si>
  <si>
    <t>GICAILLAUD</t>
  </si>
  <si>
    <t>LAURA</t>
  </si>
  <si>
    <t>GRAVE</t>
  </si>
  <si>
    <t>HERINGUEZ</t>
  </si>
  <si>
    <t>HERNANDEZ-SALOMON</t>
  </si>
  <si>
    <t>JACQUELIN</t>
  </si>
  <si>
    <t>JOUVENEL</t>
  </si>
  <si>
    <t>AUDREY</t>
  </si>
  <si>
    <t>KOWALONEK</t>
  </si>
  <si>
    <t>MACHA</t>
  </si>
  <si>
    <t>LANGRAND</t>
  </si>
  <si>
    <t>ANASTASIA</t>
  </si>
  <si>
    <t>LEBAS</t>
  </si>
  <si>
    <t>MABILLE</t>
  </si>
  <si>
    <t>CHRISTOPHE</t>
  </si>
  <si>
    <t>MARTY</t>
  </si>
  <si>
    <t>GAËL</t>
  </si>
  <si>
    <t>MAUDEUX</t>
  </si>
  <si>
    <t>MIRAS</t>
  </si>
  <si>
    <t>PELISSIER</t>
  </si>
  <si>
    <t>HARMONY</t>
  </si>
  <si>
    <t>PEZOUS</t>
  </si>
  <si>
    <t>BETTY</t>
  </si>
  <si>
    <t>PICHON</t>
  </si>
  <si>
    <t>PRUCHON</t>
  </si>
  <si>
    <t>TAVERNIER</t>
  </si>
  <si>
    <t>TOM</t>
  </si>
  <si>
    <t>TERRY</t>
  </si>
  <si>
    <t>ELISE</t>
  </si>
  <si>
    <t>TILMANT</t>
  </si>
  <si>
    <t>BURY</t>
  </si>
  <si>
    <t>JAMES</t>
  </si>
  <si>
    <t>OLIER</t>
  </si>
  <si>
    <t>REMISE CHQ DEJ N-1/ REG/CHQ DEJ</t>
  </si>
  <si>
    <t>MENU BUDGET ENV008 OCEAN</t>
  </si>
  <si>
    <t>AJUSTEMENT BUDGETAIRE</t>
  </si>
  <si>
    <t>TAUX CHARGES 641D -&gt;</t>
  </si>
  <si>
    <t>PRIME VALORISATION ACTIVITE 641383</t>
  </si>
  <si>
    <t>Ok balance</t>
  </si>
  <si>
    <t>TOTAL MOIS LPI + DONNEES MANUELLES</t>
  </si>
  <si>
    <t>TOTAL BALANCE MENSUELLE COMPTA</t>
  </si>
  <si>
    <t>REALISE BALANCE CUMULEE</t>
  </si>
  <si>
    <t>AJUSTEMENT COMPTABLE ET BUDGETAIRE OK</t>
  </si>
  <si>
    <t xml:space="preserve">ANOMALIE LIEE CHANGEMENT DE SERVICE </t>
  </si>
  <si>
    <t xml:space="preserve">MENU BUDGET  OCEAN ENV008 + 6283 ENV022 </t>
  </si>
  <si>
    <t>OK Balance</t>
  </si>
  <si>
    <t>Ok Balance</t>
  </si>
  <si>
    <t>641A 647</t>
  </si>
  <si>
    <t>Ecart sur changement de service en cours de mois</t>
  </si>
  <si>
    <t>Régul Ajust. CHQ DEJ ou Ristourne CHQ DEJ UP</t>
  </si>
  <si>
    <t>641A-647</t>
  </si>
  <si>
    <t>Regul.écriture de paye. Ecritures manuelles</t>
  </si>
  <si>
    <t>Indemnités Licenciement PFSCAF à prendre sur OA</t>
  </si>
  <si>
    <t>ECART CASSERON 11/21 Ano LPI</t>
  </si>
  <si>
    <t>CAP SUR IJ MSA + CCPMA</t>
  </si>
  <si>
    <t>ECRITURE MANUELLE</t>
  </si>
  <si>
    <t>ECRITURE MANUELLE P DARCEL</t>
  </si>
  <si>
    <t>OK balance</t>
  </si>
  <si>
    <t>CHESNEAU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</si>
</sst>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7" formatCode="#,##0.00\ &quot;€&quot;;\-#,##0.00\ &quot;€&quot;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7030A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AC08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1"/>
      <color rgb="FF000000"/>
      <name val="Calibri"/>
      <family val="2"/>
    </font>
    <font>
      <b/>
      <sz val="11"/>
      <color indexed="8"/>
      <name val="Calibri"/>
      <family val="2"/>
      <scheme val="minor"/>
    </font>
    <font>
      <b/>
      <sz val="11"/>
      <color indexed="62" tint="-0.499984740745262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282B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ashed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4" fillId="14" borderId="42" applyNumberFormat="0" applyFont="0" applyAlignment="0" applyProtection="0"/>
  </cellStyleXfs>
  <cellXfs count="30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6" fillId="0" borderId="0" xfId="0" applyFont="1"/>
    <xf numFmtId="0" fontId="3" fillId="0" borderId="0" xfId="0" applyFont="1"/>
    <xf numFmtId="0" fontId="5" fillId="0" borderId="0" xfId="0" applyFont="1"/>
    <xf numFmtId="0" fontId="2" fillId="0" borderId="0" xfId="0" applyFont="1"/>
    <xf numFmtId="0" fontId="4" fillId="0" borderId="0" xfId="0" applyFont="1"/>
    <xf numFmtId="0" fontId="3" fillId="0" borderId="3" xfId="0" applyNumberFormat="1" applyFont="1" applyFill="1" applyBorder="1" applyAlignment="1">
      <alignment horizontal="center"/>
    </xf>
    <xf numFmtId="0" fontId="3" fillId="0" borderId="4" xfId="0" applyNumberFormat="1" applyFont="1" applyFill="1" applyBorder="1" applyAlignment="1">
      <alignment horizontal="center"/>
    </xf>
    <xf numFmtId="0" fontId="2" fillId="0" borderId="4" xfId="0" quotePrefix="1" applyFont="1" applyFill="1" applyBorder="1" applyAlignment="1">
      <alignment horizontal="center"/>
    </xf>
    <xf numFmtId="0" fontId="2" fillId="0" borderId="4" xfId="0" quotePrefix="1" applyNumberFormat="1" applyFont="1" applyFill="1" applyBorder="1" applyAlignment="1">
      <alignment horizontal="center"/>
    </xf>
    <xf numFmtId="0" fontId="0" fillId="0" borderId="0" xfId="0" applyFont="1"/>
    <xf numFmtId="0" fontId="7" fillId="0" borderId="0" xfId="0" applyFont="1"/>
    <xf numFmtId="9" fontId="0" fillId="0" borderId="0" xfId="0" applyNumberFormat="1" applyFont="1"/>
    <xf numFmtId="7" fontId="6" fillId="0" borderId="0" xfId="0" applyNumberFormat="1" applyFont="1"/>
    <xf numFmtId="7" fontId="5" fillId="0" borderId="0" xfId="0" applyNumberFormat="1" applyFont="1"/>
    <xf numFmtId="7" fontId="7" fillId="0" borderId="0" xfId="0" applyNumberFormat="1" applyFont="1"/>
    <xf numFmtId="0" fontId="1" fillId="0" borderId="0" xfId="0" applyFont="1" applyAlignment="1">
      <alignment horizontal="left" vertical="center"/>
    </xf>
    <xf numFmtId="2" fontId="6" fillId="0" borderId="0" xfId="0" applyNumberFormat="1" applyFont="1"/>
    <xf numFmtId="0" fontId="10" fillId="5" borderId="0" xfId="0" applyFont="1" applyFill="1"/>
    <xf numFmtId="0" fontId="9" fillId="5" borderId="0" xfId="0" applyFont="1" applyFill="1"/>
    <xf numFmtId="0" fontId="0" fillId="5" borderId="0" xfId="0" applyFont="1" applyFill="1"/>
    <xf numFmtId="0" fontId="11" fillId="4" borderId="0" xfId="0" applyFont="1" applyFill="1"/>
    <xf numFmtId="0" fontId="11" fillId="0" borderId="0" xfId="0" applyFont="1"/>
    <xf numFmtId="7" fontId="11" fillId="4" borderId="0" xfId="0" applyNumberFormat="1" applyFont="1" applyFill="1"/>
    <xf numFmtId="7" fontId="11" fillId="0" borderId="0" xfId="0" applyNumberFormat="1" applyFont="1"/>
    <xf numFmtId="0" fontId="11" fillId="0" borderId="0" xfId="0" applyFont="1" applyFill="1"/>
    <xf numFmtId="0" fontId="12" fillId="0" borderId="0" xfId="0" applyFont="1" applyAlignment="1">
      <alignment horizontal="left" vertical="center"/>
    </xf>
    <xf numFmtId="0" fontId="12" fillId="0" borderId="0" xfId="0" applyFont="1"/>
    <xf numFmtId="0" fontId="11" fillId="4" borderId="6" xfId="0" applyFont="1" applyFill="1" applyBorder="1"/>
    <xf numFmtId="0" fontId="12" fillId="0" borderId="6" xfId="0" applyFont="1" applyBorder="1" applyAlignment="1">
      <alignment horizontal="right" vertical="center"/>
    </xf>
    <xf numFmtId="7" fontId="11" fillId="4" borderId="6" xfId="0" applyNumberFormat="1" applyFont="1" applyFill="1" applyBorder="1"/>
    <xf numFmtId="0" fontId="11" fillId="0" borderId="6" xfId="0" applyFont="1" applyFill="1" applyBorder="1"/>
    <xf numFmtId="9" fontId="7" fillId="0" borderId="0" xfId="0" applyNumberFormat="1" applyFont="1"/>
    <xf numFmtId="0" fontId="0" fillId="0" borderId="0" xfId="0" applyFont="1" applyBorder="1" applyAlignment="1">
      <alignment horizontal="center"/>
    </xf>
    <xf numFmtId="9" fontId="0" fillId="0" borderId="0" xfId="0" applyNumberFormat="1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7" fontId="6" fillId="0" borderId="0" xfId="0" applyNumberFormat="1" applyFont="1" applyFill="1" applyBorder="1" applyAlignment="1">
      <alignment horizontal="center"/>
    </xf>
    <xf numFmtId="7" fontId="5" fillId="0" borderId="0" xfId="0" applyNumberFormat="1" applyFont="1" applyFill="1" applyBorder="1" applyAlignment="1">
      <alignment horizontal="center"/>
    </xf>
    <xf numFmtId="7" fontId="7" fillId="0" borderId="0" xfId="0" applyNumberFormat="1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2" fontId="6" fillId="0" borderId="7" xfId="0" applyNumberFormat="1" applyFont="1" applyFill="1" applyBorder="1" applyAlignment="1">
      <alignment horizontal="right"/>
    </xf>
    <xf numFmtId="2" fontId="6" fillId="0" borderId="8" xfId="0" applyNumberFormat="1" applyFont="1" applyFill="1" applyBorder="1" applyAlignment="1">
      <alignment horizontal="right"/>
    </xf>
    <xf numFmtId="0" fontId="6" fillId="0" borderId="8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0" fontId="5" fillId="0" borderId="0" xfId="0" applyFont="1" applyFill="1" applyBorder="1" applyAlignment="1">
      <alignment horizontal="right"/>
    </xf>
    <xf numFmtId="2" fontId="13" fillId="0" borderId="0" xfId="0" applyNumberFormat="1" applyFont="1" applyFill="1" applyBorder="1" applyAlignment="1">
      <alignment horizontal="right"/>
    </xf>
    <xf numFmtId="0" fontId="1" fillId="0" borderId="0" xfId="0" applyFont="1" applyFill="1" applyAlignment="1">
      <alignment horizontal="right"/>
    </xf>
    <xf numFmtId="2" fontId="13" fillId="0" borderId="7" xfId="0" applyNumberFormat="1" applyFont="1" applyFill="1" applyBorder="1" applyAlignment="1">
      <alignment horizontal="right"/>
    </xf>
    <xf numFmtId="2" fontId="13" fillId="0" borderId="8" xfId="0" applyNumberFormat="1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13" fillId="0" borderId="8" xfId="0" applyFont="1" applyFill="1" applyBorder="1" applyAlignment="1">
      <alignment horizontal="right"/>
    </xf>
    <xf numFmtId="2" fontId="6" fillId="0" borderId="0" xfId="0" applyNumberFormat="1" applyFont="1" applyFill="1" applyBorder="1" applyAlignment="1">
      <alignment horizontal="right"/>
    </xf>
    <xf numFmtId="2" fontId="6" fillId="0" borderId="9" xfId="0" applyNumberFormat="1" applyFont="1" applyFill="1" applyBorder="1" applyAlignment="1">
      <alignment horizontal="right"/>
    </xf>
    <xf numFmtId="0" fontId="1" fillId="0" borderId="0" xfId="0" applyFont="1" applyFill="1" applyAlignment="1">
      <alignment horizontal="left" vertical="center"/>
    </xf>
    <xf numFmtId="0" fontId="0" fillId="0" borderId="0" xfId="0" applyFont="1" applyFill="1"/>
    <xf numFmtId="0" fontId="1" fillId="0" borderId="0" xfId="0" applyFont="1" applyFill="1"/>
    <xf numFmtId="2" fontId="13" fillId="0" borderId="9" xfId="0" applyNumberFormat="1" applyFont="1" applyFill="1" applyBorder="1" applyAlignment="1">
      <alignment horizontal="right"/>
    </xf>
    <xf numFmtId="0" fontId="13" fillId="0" borderId="0" xfId="0" applyFont="1" applyFill="1"/>
    <xf numFmtId="0" fontId="13" fillId="0" borderId="0" xfId="0" applyFont="1" applyFill="1" applyAlignment="1">
      <alignment horizontal="right"/>
    </xf>
    <xf numFmtId="2" fontId="13" fillId="0" borderId="0" xfId="0" applyNumberFormat="1" applyFont="1" applyFill="1"/>
    <xf numFmtId="2" fontId="13" fillId="0" borderId="0" xfId="0" quotePrefix="1" applyNumberFormat="1" applyFont="1" applyFill="1"/>
    <xf numFmtId="2" fontId="13" fillId="7" borderId="0" xfId="0" applyNumberFormat="1" applyFont="1" applyFill="1"/>
    <xf numFmtId="2" fontId="5" fillId="0" borderId="0" xfId="0" applyNumberFormat="1" applyFont="1" applyFill="1"/>
    <xf numFmtId="7" fontId="13" fillId="0" borderId="0" xfId="0" applyNumberFormat="1" applyFont="1"/>
    <xf numFmtId="9" fontId="0" fillId="0" borderId="0" xfId="0" applyNumberFormat="1"/>
    <xf numFmtId="0" fontId="0" fillId="5" borderId="0" xfId="0" applyFill="1"/>
    <xf numFmtId="49" fontId="0" fillId="0" borderId="0" xfId="0" applyNumberFormat="1"/>
    <xf numFmtId="49" fontId="0" fillId="0" borderId="10" xfId="0" applyNumberFormat="1" applyBorder="1"/>
    <xf numFmtId="49" fontId="17" fillId="0" borderId="3" xfId="0" applyNumberFormat="1" applyFont="1" applyBorder="1"/>
    <xf numFmtId="0" fontId="0" fillId="0" borderId="11" xfId="0" applyBorder="1"/>
    <xf numFmtId="0" fontId="0" fillId="0" borderId="12" xfId="0" applyBorder="1"/>
    <xf numFmtId="0" fontId="0" fillId="9" borderId="13" xfId="0" applyFill="1" applyBorder="1"/>
    <xf numFmtId="0" fontId="0" fillId="10" borderId="12" xfId="0" applyFill="1" applyBorder="1"/>
    <xf numFmtId="0" fontId="0" fillId="0" borderId="14" xfId="0" applyBorder="1"/>
    <xf numFmtId="49" fontId="0" fillId="0" borderId="16" xfId="0" applyNumberFormat="1" applyBorder="1" applyAlignment="1">
      <alignment horizontal="center"/>
    </xf>
    <xf numFmtId="49" fontId="17" fillId="11" borderId="17" xfId="0" applyNumberFormat="1" applyFont="1" applyFill="1" applyBorder="1" applyAlignment="1">
      <alignment horizontal="center"/>
    </xf>
    <xf numFmtId="0" fontId="0" fillId="0" borderId="18" xfId="0" applyBorder="1"/>
    <xf numFmtId="0" fontId="0" fillId="9" borderId="18" xfId="0" applyFill="1" applyBorder="1"/>
    <xf numFmtId="0" fontId="0" fillId="10" borderId="18" xfId="0" applyFill="1" applyBorder="1"/>
    <xf numFmtId="0" fontId="0" fillId="0" borderId="19" xfId="0" applyBorder="1"/>
    <xf numFmtId="49" fontId="0" fillId="0" borderId="21" xfId="0" applyNumberFormat="1" applyBorder="1" applyAlignment="1">
      <alignment horizontal="center"/>
    </xf>
    <xf numFmtId="49" fontId="17" fillId="11" borderId="22" xfId="0" applyNumberFormat="1" applyFont="1" applyFill="1" applyBorder="1" applyAlignment="1">
      <alignment horizontal="center"/>
    </xf>
    <xf numFmtId="0" fontId="0" fillId="0" borderId="23" xfId="0" applyBorder="1"/>
    <xf numFmtId="0" fontId="0" fillId="9" borderId="23" xfId="0" applyFill="1" applyBorder="1"/>
    <xf numFmtId="0" fontId="0" fillId="10" borderId="23" xfId="0" applyFill="1" applyBorder="1"/>
    <xf numFmtId="0" fontId="0" fillId="0" borderId="24" xfId="0" applyBorder="1"/>
    <xf numFmtId="0" fontId="17" fillId="0" borderId="24" xfId="0" applyFont="1" applyBorder="1"/>
    <xf numFmtId="49" fontId="0" fillId="11" borderId="22" xfId="0" applyNumberFormat="1" applyFill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11" borderId="26" xfId="0" applyNumberFormat="1" applyFill="1" applyBorder="1" applyAlignment="1">
      <alignment horizontal="center"/>
    </xf>
    <xf numFmtId="0" fontId="0" fillId="0" borderId="27" xfId="0" applyBorder="1"/>
    <xf numFmtId="0" fontId="0" fillId="9" borderId="27" xfId="0" applyFill="1" applyBorder="1"/>
    <xf numFmtId="0" fontId="0" fillId="10" borderId="27" xfId="0" applyFill="1" applyBorder="1"/>
    <xf numFmtId="0" fontId="0" fillId="0" borderId="28" xfId="0" applyBorder="1"/>
    <xf numFmtId="49" fontId="0" fillId="0" borderId="29" xfId="0" applyNumberFormat="1" applyBorder="1" applyAlignment="1">
      <alignment horizontal="center"/>
    </xf>
    <xf numFmtId="49" fontId="0" fillId="11" borderId="30" xfId="0" applyNumberFormat="1" applyFill="1" applyBorder="1" applyAlignment="1">
      <alignment horizontal="center"/>
    </xf>
    <xf numFmtId="4" fontId="0" fillId="0" borderId="31" xfId="0" applyNumberFormat="1" applyBorder="1"/>
    <xf numFmtId="4" fontId="0" fillId="9" borderId="31" xfId="0" applyNumberFormat="1" applyFill="1" applyBorder="1"/>
    <xf numFmtId="4" fontId="19" fillId="10" borderId="31" xfId="0" applyNumberFormat="1" applyFont="1" applyFill="1" applyBorder="1"/>
    <xf numFmtId="0" fontId="0" fillId="0" borderId="31" xfId="0" applyBorder="1"/>
    <xf numFmtId="0" fontId="0" fillId="0" borderId="32" xfId="0" applyBorder="1"/>
    <xf numFmtId="4" fontId="0" fillId="0" borderId="23" xfId="0" applyNumberFormat="1" applyBorder="1"/>
    <xf numFmtId="4" fontId="0" fillId="9" borderId="23" xfId="0" applyNumberFormat="1" applyFill="1" applyBorder="1"/>
    <xf numFmtId="4" fontId="19" fillId="10" borderId="23" xfId="0" applyNumberFormat="1" applyFont="1" applyFill="1" applyBorder="1"/>
    <xf numFmtId="49" fontId="0" fillId="0" borderId="34" xfId="0" applyNumberFormat="1" applyBorder="1" applyAlignment="1">
      <alignment horizontal="center"/>
    </xf>
    <xf numFmtId="49" fontId="0" fillId="11" borderId="35" xfId="0" applyNumberFormat="1" applyFill="1" applyBorder="1" applyAlignment="1">
      <alignment horizontal="center"/>
    </xf>
    <xf numFmtId="4" fontId="0" fillId="0" borderId="36" xfId="0" applyNumberFormat="1" applyBorder="1"/>
    <xf numFmtId="4" fontId="0" fillId="9" borderId="36" xfId="0" applyNumberFormat="1" applyFill="1" applyBorder="1"/>
    <xf numFmtId="4" fontId="19" fillId="10" borderId="36" xfId="0" applyNumberFormat="1" applyFont="1" applyFill="1" applyBorder="1"/>
    <xf numFmtId="0" fontId="0" fillId="0" borderId="36" xfId="0" applyBorder="1"/>
    <xf numFmtId="0" fontId="0" fillId="0" borderId="37" xfId="0" applyBorder="1"/>
    <xf numFmtId="49" fontId="17" fillId="0" borderId="29" xfId="0" applyNumberFormat="1" applyFont="1" applyBorder="1" applyAlignment="1">
      <alignment horizontal="center"/>
    </xf>
    <xf numFmtId="49" fontId="17" fillId="0" borderId="30" xfId="0" applyNumberFormat="1" applyFont="1" applyBorder="1" applyAlignment="1">
      <alignment horizontal="center"/>
    </xf>
    <xf numFmtId="0" fontId="17" fillId="0" borderId="32" xfId="0" applyFont="1" applyBorder="1"/>
    <xf numFmtId="49" fontId="17" fillId="0" borderId="22" xfId="0" applyNumberFormat="1" applyFont="1" applyBorder="1" applyAlignment="1">
      <alignment horizontal="center"/>
    </xf>
    <xf numFmtId="49" fontId="17" fillId="0" borderId="21" xfId="0" applyNumberFormat="1" applyFont="1" applyBorder="1" applyAlignment="1">
      <alignment horizontal="center"/>
    </xf>
    <xf numFmtId="49" fontId="0" fillId="0" borderId="38" xfId="0" applyNumberFormat="1" applyBorder="1" applyAlignment="1">
      <alignment horizontal="center"/>
    </xf>
    <xf numFmtId="49" fontId="17" fillId="0" borderId="39" xfId="0" applyNumberFormat="1" applyFont="1" applyBorder="1" applyAlignment="1">
      <alignment horizontal="center"/>
    </xf>
    <xf numFmtId="0" fontId="0" fillId="0" borderId="40" xfId="0" applyBorder="1"/>
    <xf numFmtId="0" fontId="0" fillId="9" borderId="40" xfId="0" applyFill="1" applyBorder="1"/>
    <xf numFmtId="0" fontId="0" fillId="10" borderId="40" xfId="0" applyFill="1" applyBorder="1"/>
    <xf numFmtId="0" fontId="17" fillId="0" borderId="41" xfId="0" applyFont="1" applyBorder="1"/>
    <xf numFmtId="0" fontId="0" fillId="0" borderId="41" xfId="0" applyBorder="1"/>
    <xf numFmtId="49" fontId="17" fillId="0" borderId="38" xfId="0" applyNumberFormat="1" applyFon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" fontId="13" fillId="0" borderId="0" xfId="0" applyNumberFormat="1" applyFont="1"/>
    <xf numFmtId="4" fontId="0" fillId="0" borderId="0" xfId="0" applyNumberFormat="1"/>
    <xf numFmtId="4" fontId="5" fillId="0" borderId="0" xfId="0" applyNumberFormat="1" applyFont="1"/>
    <xf numFmtId="4" fontId="6" fillId="0" borderId="0" xfId="0" applyNumberFormat="1" applyFont="1"/>
    <xf numFmtId="4" fontId="7" fillId="0" borderId="0" xfId="0" applyNumberFormat="1" applyFont="1"/>
    <xf numFmtId="4" fontId="11" fillId="4" borderId="0" xfId="0" applyNumberFormat="1" applyFont="1" applyFill="1"/>
    <xf numFmtId="4" fontId="11" fillId="0" borderId="0" xfId="0" applyNumberFormat="1" applyFont="1"/>
    <xf numFmtId="4" fontId="12" fillId="0" borderId="6" xfId="0" applyNumberFormat="1" applyFont="1" applyBorder="1" applyAlignment="1">
      <alignment horizontal="right" vertical="center"/>
    </xf>
    <xf numFmtId="0" fontId="7" fillId="11" borderId="0" xfId="0" applyFont="1" applyFill="1"/>
    <xf numFmtId="0" fontId="6" fillId="11" borderId="0" xfId="0" applyFont="1" applyFill="1"/>
    <xf numFmtId="0" fontId="5" fillId="11" borderId="0" xfId="0" applyFont="1" applyFill="1"/>
    <xf numFmtId="10" fontId="0" fillId="0" borderId="0" xfId="0" applyNumberFormat="1"/>
    <xf numFmtId="9" fontId="0" fillId="0" borderId="0" xfId="0" applyNumberFormat="1" applyFont="1" applyFill="1"/>
    <xf numFmtId="7" fontId="6" fillId="0" borderId="0" xfId="0" applyNumberFormat="1" applyFont="1" applyFill="1"/>
    <xf numFmtId="7" fontId="5" fillId="0" borderId="0" xfId="0" applyNumberFormat="1" applyFont="1" applyFill="1"/>
    <xf numFmtId="7" fontId="7" fillId="0" borderId="0" xfId="0" applyNumberFormat="1" applyFont="1" applyFill="1"/>
    <xf numFmtId="7" fontId="13" fillId="0" borderId="0" xfId="0" applyNumberFormat="1" applyFont="1" applyFill="1"/>
    <xf numFmtId="2" fontId="0" fillId="0" borderId="0" xfId="0" applyNumberFormat="1" applyFont="1" applyFill="1" applyAlignment="1">
      <alignment horizontal="right"/>
    </xf>
    <xf numFmtId="4" fontId="11" fillId="0" borderId="0" xfId="0" applyNumberFormat="1" applyFont="1" applyFill="1"/>
    <xf numFmtId="4" fontId="15" fillId="0" borderId="6" xfId="0" applyNumberFormat="1" applyFont="1" applyBorder="1" applyAlignment="1">
      <alignment horizontal="right" vertical="center"/>
    </xf>
    <xf numFmtId="4" fontId="11" fillId="0" borderId="6" xfId="0" applyNumberFormat="1" applyFont="1" applyFill="1" applyBorder="1"/>
    <xf numFmtId="0" fontId="1" fillId="5" borderId="0" xfId="0" applyFont="1" applyFill="1" applyAlignment="1">
      <alignment horizontal="left" vertical="center"/>
    </xf>
    <xf numFmtId="0" fontId="6" fillId="5" borderId="0" xfId="0" applyFont="1" applyFill="1"/>
    <xf numFmtId="0" fontId="5" fillId="5" borderId="0" xfId="0" applyFont="1" applyFill="1"/>
    <xf numFmtId="0" fontId="7" fillId="5" borderId="0" xfId="0" applyFont="1" applyFill="1"/>
    <xf numFmtId="4" fontId="0" fillId="0" borderId="0" xfId="0" applyNumberFormat="1" applyFont="1"/>
    <xf numFmtId="0" fontId="1" fillId="0" borderId="43" xfId="0" applyFont="1" applyFill="1" applyBorder="1"/>
    <xf numFmtId="0" fontId="0" fillId="0" borderId="43" xfId="0" applyFont="1" applyFill="1" applyBorder="1"/>
    <xf numFmtId="2" fontId="6" fillId="0" borderId="44" xfId="0" applyNumberFormat="1" applyFont="1" applyFill="1" applyBorder="1" applyAlignment="1">
      <alignment horizontal="right"/>
    </xf>
    <xf numFmtId="2" fontId="13" fillId="0" borderId="44" xfId="0" applyNumberFormat="1" applyFont="1" applyFill="1" applyBorder="1" applyAlignment="1">
      <alignment horizontal="right"/>
    </xf>
    <xf numFmtId="2" fontId="13" fillId="0" borderId="43" xfId="0" applyNumberFormat="1" applyFont="1" applyFill="1" applyBorder="1" applyAlignment="1">
      <alignment horizontal="right"/>
    </xf>
    <xf numFmtId="4" fontId="3" fillId="0" borderId="0" xfId="0" applyNumberFormat="1" applyFont="1"/>
    <xf numFmtId="4" fontId="2" fillId="0" borderId="0" xfId="0" applyNumberFormat="1" applyFont="1"/>
    <xf numFmtId="4" fontId="4" fillId="0" borderId="0" xfId="0" applyNumberFormat="1" applyFont="1"/>
    <xf numFmtId="4" fontId="9" fillId="5" borderId="0" xfId="0" applyNumberFormat="1" applyFont="1" applyFill="1"/>
    <xf numFmtId="4" fontId="0" fillId="5" borderId="0" xfId="0" applyNumberFormat="1" applyFont="1" applyFill="1"/>
    <xf numFmtId="4" fontId="6" fillId="0" borderId="7" xfId="0" applyNumberFormat="1" applyFont="1" applyFill="1" applyBorder="1" applyAlignment="1">
      <alignment horizontal="right"/>
    </xf>
    <xf numFmtId="4" fontId="13" fillId="0" borderId="7" xfId="0" applyNumberFormat="1" applyFont="1" applyFill="1" applyBorder="1" applyAlignment="1">
      <alignment horizontal="right"/>
    </xf>
    <xf numFmtId="4" fontId="0" fillId="0" borderId="0" xfId="0" applyNumberFormat="1" applyFont="1" applyFill="1" applyAlignment="1">
      <alignment horizontal="right"/>
    </xf>
    <xf numFmtId="4" fontId="0" fillId="0" borderId="0" xfId="0" applyNumberFormat="1" applyFont="1" applyFill="1"/>
    <xf numFmtId="4" fontId="6" fillId="0" borderId="8" xfId="0" applyNumberFormat="1" applyFont="1" applyFill="1" applyBorder="1" applyAlignment="1">
      <alignment horizontal="right"/>
    </xf>
    <xf numFmtId="4" fontId="6" fillId="0" borderId="0" xfId="0" applyNumberFormat="1" applyFont="1" applyFill="1" applyBorder="1" applyAlignment="1">
      <alignment horizontal="right"/>
    </xf>
    <xf numFmtId="4" fontId="6" fillId="0" borderId="9" xfId="0" applyNumberFormat="1" applyFont="1" applyFill="1" applyBorder="1" applyAlignment="1">
      <alignment horizontal="right"/>
    </xf>
    <xf numFmtId="4" fontId="13" fillId="0" borderId="8" xfId="0" applyNumberFormat="1" applyFont="1" applyFill="1" applyBorder="1" applyAlignment="1">
      <alignment horizontal="right"/>
    </xf>
    <xf numFmtId="4" fontId="13" fillId="0" borderId="0" xfId="0" applyNumberFormat="1" applyFont="1" applyFill="1" applyBorder="1" applyAlignment="1">
      <alignment horizontal="right"/>
    </xf>
    <xf numFmtId="4" fontId="6" fillId="0" borderId="44" xfId="0" applyNumberFormat="1" applyFont="1" applyFill="1" applyBorder="1" applyAlignment="1">
      <alignment horizontal="right"/>
    </xf>
    <xf numFmtId="4" fontId="0" fillId="0" borderId="43" xfId="0" applyNumberFormat="1" applyFont="1" applyFill="1" applyBorder="1" applyAlignment="1">
      <alignment horizontal="right"/>
    </xf>
    <xf numFmtId="4" fontId="5" fillId="0" borderId="0" xfId="0" applyNumberFormat="1" applyFont="1" applyFill="1" applyBorder="1" applyAlignment="1">
      <alignment horizontal="right"/>
    </xf>
    <xf numFmtId="4" fontId="13" fillId="0" borderId="43" xfId="0" applyNumberFormat="1" applyFont="1" applyFill="1" applyBorder="1" applyAlignment="1">
      <alignment horizontal="right"/>
    </xf>
    <xf numFmtId="4" fontId="6" fillId="16" borderId="9" xfId="0" applyNumberFormat="1" applyFont="1" applyFill="1" applyBorder="1" applyAlignment="1">
      <alignment horizontal="right"/>
    </xf>
    <xf numFmtId="4" fontId="5" fillId="0" borderId="0" xfId="0" applyNumberFormat="1" applyFont="1" applyFill="1"/>
    <xf numFmtId="4" fontId="6" fillId="0" borderId="0" xfId="0" applyNumberFormat="1" applyFont="1" applyFill="1"/>
    <xf numFmtId="4" fontId="6" fillId="5" borderId="0" xfId="0" applyNumberFormat="1" applyFont="1" applyFill="1"/>
    <xf numFmtId="4" fontId="5" fillId="5" borderId="0" xfId="0" applyNumberFormat="1" applyFont="1" applyFill="1"/>
    <xf numFmtId="4" fontId="7" fillId="5" borderId="0" xfId="0" applyNumberFormat="1" applyFont="1" applyFill="1"/>
    <xf numFmtId="49" fontId="1" fillId="0" borderId="1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3" fillId="0" borderId="3" xfId="0" quotePrefix="1" applyNumberFormat="1" applyFont="1" applyFill="1" applyBorder="1" applyAlignment="1">
      <alignment horizontal="center"/>
    </xf>
    <xf numFmtId="49" fontId="3" fillId="0" borderId="4" xfId="0" applyNumberFormat="1" applyFont="1" applyFill="1" applyBorder="1" applyAlignment="1">
      <alignment horizontal="center"/>
    </xf>
    <xf numFmtId="49" fontId="2" fillId="0" borderId="4" xfId="0" applyNumberFormat="1" applyFont="1" applyFill="1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3" fillId="0" borderId="3" xfId="0" applyNumberFormat="1" applyFont="1" applyFill="1" applyBorder="1" applyAlignment="1">
      <alignment horizontal="center"/>
    </xf>
    <xf numFmtId="49" fontId="2" fillId="0" borderId="4" xfId="0" quotePrefix="1" applyNumberFormat="1" applyFont="1" applyFill="1" applyBorder="1" applyAlignment="1">
      <alignment horizontal="center"/>
    </xf>
    <xf numFmtId="49" fontId="3" fillId="0" borderId="4" xfId="0" applyNumberFormat="1" applyFont="1" applyFill="1" applyBorder="1" applyAlignment="1">
      <alignment horizontal="center" wrapText="1"/>
    </xf>
    <xf numFmtId="49" fontId="2" fillId="0" borderId="4" xfId="0" applyNumberFormat="1" applyFont="1" applyFill="1" applyBorder="1" applyAlignment="1">
      <alignment horizontal="center" wrapText="1"/>
    </xf>
    <xf numFmtId="4" fontId="0" fillId="16" borderId="0" xfId="0" applyNumberFormat="1" applyFont="1" applyFill="1" applyAlignment="1">
      <alignment horizontal="right"/>
    </xf>
    <xf numFmtId="4" fontId="6" fillId="16" borderId="8" xfId="0" applyNumberFormat="1" applyFont="1" applyFill="1" applyBorder="1" applyAlignment="1">
      <alignment horizontal="right"/>
    </xf>
    <xf numFmtId="4" fontId="6" fillId="6" borderId="0" xfId="0" applyNumberFormat="1" applyFont="1" applyFill="1"/>
    <xf numFmtId="4" fontId="11" fillId="13" borderId="0" xfId="0" applyNumberFormat="1" applyFont="1" applyFill="1"/>
    <xf numFmtId="4" fontId="0" fillId="5" borderId="0" xfId="0" applyNumberFormat="1" applyFill="1"/>
    <xf numFmtId="4" fontId="13" fillId="0" borderId="9" xfId="0" applyNumberFormat="1" applyFont="1" applyFill="1" applyBorder="1" applyAlignment="1">
      <alignment horizontal="right"/>
    </xf>
    <xf numFmtId="4" fontId="13" fillId="16" borderId="9" xfId="0" applyNumberFormat="1" applyFont="1" applyFill="1" applyBorder="1" applyAlignment="1">
      <alignment horizontal="right"/>
    </xf>
    <xf numFmtId="49" fontId="3" fillId="0" borderId="3" xfId="0" applyNumberFormat="1" applyFont="1" applyBorder="1" applyAlignment="1">
      <alignment horizontal="center"/>
    </xf>
    <xf numFmtId="49" fontId="3" fillId="0" borderId="4" xfId="0" applyNumberFormat="1" applyFont="1" applyBorder="1" applyAlignment="1">
      <alignment horizontal="center"/>
    </xf>
    <xf numFmtId="49" fontId="2" fillId="0" borderId="4" xfId="0" quotePrefix="1" applyNumberFormat="1" applyFont="1" applyBorder="1" applyAlignment="1">
      <alignment horizontal="center"/>
    </xf>
    <xf numFmtId="49" fontId="2" fillId="0" borderId="4" xfId="0" applyNumberFormat="1" applyFont="1" applyBorder="1" applyAlignment="1">
      <alignment horizontal="center"/>
    </xf>
    <xf numFmtId="49" fontId="4" fillId="0" borderId="5" xfId="0" applyNumberFormat="1" applyFont="1" applyBorder="1" applyAlignment="1">
      <alignment horizontal="center"/>
    </xf>
    <xf numFmtId="4" fontId="13" fillId="16" borderId="0" xfId="0" applyNumberFormat="1" applyFont="1" applyFill="1" applyBorder="1" applyAlignment="1">
      <alignment horizontal="right"/>
    </xf>
    <xf numFmtId="4" fontId="12" fillId="16" borderId="6" xfId="0" applyNumberFormat="1" applyFont="1" applyFill="1" applyBorder="1" applyAlignment="1">
      <alignment horizontal="right" vertical="center"/>
    </xf>
    <xf numFmtId="4" fontId="0" fillId="0" borderId="43" xfId="0" applyNumberFormat="1" applyFont="1" applyFill="1" applyBorder="1"/>
    <xf numFmtId="0" fontId="0" fillId="0" borderId="0" xfId="0" applyFill="1"/>
    <xf numFmtId="4" fontId="6" fillId="16" borderId="0" xfId="0" applyNumberFormat="1" applyFont="1" applyFill="1"/>
    <xf numFmtId="4" fontId="11" fillId="16" borderId="0" xfId="0" applyNumberFormat="1" applyFont="1" applyFill="1"/>
    <xf numFmtId="4" fontId="6" fillId="17" borderId="0" xfId="0" applyNumberFormat="1" applyFont="1" applyFill="1"/>
    <xf numFmtId="4" fontId="7" fillId="0" borderId="0" xfId="0" applyNumberFormat="1" applyFont="1" applyFill="1" applyBorder="1" applyAlignment="1">
      <alignment horizontal="right"/>
    </xf>
    <xf numFmtId="4" fontId="13" fillId="0" borderId="0" xfId="0" applyNumberFormat="1" applyFont="1" applyAlignment="1">
      <alignment horizontal="right"/>
    </xf>
    <xf numFmtId="4" fontId="5" fillId="0" borderId="0" xfId="0" applyNumberFormat="1" applyFont="1" applyAlignment="1">
      <alignment horizontal="right"/>
    </xf>
    <xf numFmtId="4" fontId="7" fillId="0" borderId="0" xfId="0" applyNumberFormat="1" applyFont="1" applyAlignment="1">
      <alignment horizontal="right"/>
    </xf>
    <xf numFmtId="4" fontId="0" fillId="0" borderId="0" xfId="0" applyNumberFormat="1" applyFont="1" applyAlignment="1">
      <alignment horizontal="right"/>
    </xf>
    <xf numFmtId="4" fontId="9" fillId="5" borderId="0" xfId="0" applyNumberFormat="1" applyFont="1" applyFill="1" applyAlignment="1">
      <alignment horizontal="right"/>
    </xf>
    <xf numFmtId="4" fontId="0" fillId="5" borderId="0" xfId="0" applyNumberFormat="1" applyFont="1" applyFill="1" applyAlignment="1">
      <alignment horizontal="right"/>
    </xf>
    <xf numFmtId="4" fontId="11" fillId="4" borderId="0" xfId="0" applyNumberFormat="1" applyFont="1" applyFill="1" applyAlignment="1">
      <alignment horizontal="right"/>
    </xf>
    <xf numFmtId="4" fontId="11" fillId="0" borderId="0" xfId="0" applyNumberFormat="1" applyFont="1" applyAlignment="1">
      <alignment horizontal="right"/>
    </xf>
    <xf numFmtId="4" fontId="11" fillId="0" borderId="0" xfId="0" applyNumberFormat="1" applyFont="1" applyFill="1" applyAlignment="1">
      <alignment horizontal="right"/>
    </xf>
    <xf numFmtId="4" fontId="11" fillId="0" borderId="6" xfId="0" applyNumberFormat="1" applyFont="1" applyFill="1" applyBorder="1" applyAlignment="1">
      <alignment horizontal="right"/>
    </xf>
    <xf numFmtId="4" fontId="6" fillId="5" borderId="0" xfId="0" applyNumberFormat="1" applyFont="1" applyFill="1" applyAlignment="1">
      <alignment horizontal="right"/>
    </xf>
    <xf numFmtId="4" fontId="5" fillId="5" borderId="0" xfId="0" applyNumberFormat="1" applyFont="1" applyFill="1" applyAlignment="1">
      <alignment horizontal="right"/>
    </xf>
    <xf numFmtId="4" fontId="7" fillId="5" borderId="0" xfId="0" applyNumberFormat="1" applyFont="1" applyFill="1" applyAlignment="1">
      <alignment horizontal="right"/>
    </xf>
    <xf numFmtId="4" fontId="6" fillId="0" borderId="0" xfId="0" applyNumberFormat="1" applyFont="1" applyAlignment="1">
      <alignment horizontal="right"/>
    </xf>
    <xf numFmtId="4" fontId="11" fillId="16" borderId="6" xfId="0" applyNumberFormat="1" applyFont="1" applyFill="1" applyBorder="1" applyAlignment="1">
      <alignment horizontal="right"/>
    </xf>
    <xf numFmtId="4" fontId="13" fillId="0" borderId="44" xfId="0" applyNumberFormat="1" applyFont="1" applyFill="1" applyBorder="1" applyAlignment="1">
      <alignment horizontal="right"/>
    </xf>
    <xf numFmtId="2" fontId="0" fillId="16" borderId="0" xfId="0" applyNumberFormat="1" applyFont="1" applyFill="1" applyAlignment="1">
      <alignment horizontal="right"/>
    </xf>
    <xf numFmtId="4" fontId="12" fillId="0" borderId="6" xfId="0" applyNumberFormat="1" applyFont="1" applyFill="1" applyBorder="1"/>
    <xf numFmtId="2" fontId="6" fillId="16" borderId="9" xfId="0" applyNumberFormat="1" applyFont="1" applyFill="1" applyBorder="1" applyAlignment="1">
      <alignment horizontal="right"/>
    </xf>
    <xf numFmtId="2" fontId="13" fillId="16" borderId="9" xfId="0" applyNumberFormat="1" applyFont="1" applyFill="1" applyBorder="1" applyAlignment="1">
      <alignment horizontal="right"/>
    </xf>
    <xf numFmtId="2" fontId="13" fillId="16" borderId="0" xfId="0" applyNumberFormat="1" applyFont="1" applyFill="1" applyBorder="1" applyAlignment="1">
      <alignment horizontal="right"/>
    </xf>
    <xf numFmtId="2" fontId="13" fillId="17" borderId="44" xfId="0" applyNumberFormat="1" applyFont="1" applyFill="1" applyBorder="1" applyAlignment="1">
      <alignment horizontal="right"/>
    </xf>
    <xf numFmtId="0" fontId="0" fillId="16" borderId="0" xfId="0" applyFont="1" applyFill="1"/>
    <xf numFmtId="0" fontId="6" fillId="17" borderId="0" xfId="0" applyFont="1" applyFill="1" applyBorder="1" applyAlignment="1">
      <alignment horizontal="center"/>
    </xf>
    <xf numFmtId="7" fontId="7" fillId="17" borderId="0" xfId="0" applyNumberFormat="1" applyFont="1" applyFill="1" applyBorder="1" applyAlignment="1">
      <alignment horizontal="center"/>
    </xf>
    <xf numFmtId="2" fontId="13" fillId="17" borderId="8" xfId="0" applyNumberFormat="1" applyFont="1" applyFill="1" applyBorder="1" applyAlignment="1">
      <alignment horizontal="right"/>
    </xf>
    <xf numFmtId="2" fontId="16" fillId="0" borderId="0" xfId="0" applyNumberFormat="1" applyFont="1" applyAlignment="1">
      <alignment horizontal="center" vertical="center"/>
    </xf>
    <xf numFmtId="0" fontId="18" fillId="0" borderId="15" xfId="0" applyFont="1" applyBorder="1" applyAlignment="1">
      <alignment horizontal="center" vertical="center" textRotation="90" wrapText="1"/>
    </xf>
    <xf numFmtId="0" fontId="18" fillId="0" borderId="20" xfId="0" applyFont="1" applyBorder="1" applyAlignment="1">
      <alignment horizontal="center" vertical="center" textRotation="90" wrapText="1"/>
    </xf>
    <xf numFmtId="0" fontId="18" fillId="0" borderId="33" xfId="0" applyFont="1" applyBorder="1" applyAlignment="1">
      <alignment horizontal="center" vertical="center" textRotation="90" wrapText="1"/>
    </xf>
    <xf numFmtId="0" fontId="18" fillId="0" borderId="15" xfId="0" applyFont="1" applyBorder="1" applyAlignment="1">
      <alignment horizontal="center" vertical="center" textRotation="90"/>
    </xf>
    <xf numFmtId="0" fontId="18" fillId="0" borderId="20" xfId="0" applyFont="1" applyBorder="1" applyAlignment="1">
      <alignment horizontal="center" vertical="center" textRotation="90"/>
    </xf>
    <xf numFmtId="0" fontId="18" fillId="0" borderId="33" xfId="0" applyFont="1" applyBorder="1" applyAlignment="1">
      <alignment horizontal="center" vertical="center" textRotation="90"/>
    </xf>
    <xf numFmtId="0" fontId="1" fillId="8" borderId="3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7" fontId="13" fillId="0" borderId="0" xfId="0" applyNumberFormat="1" applyFont="1" applyAlignment="1">
      <alignment horizontal="center"/>
    </xf>
    <xf numFmtId="7" fontId="5" fillId="0" borderId="0" xfId="0" applyNumberFormat="1" applyFont="1" applyAlignment="1">
      <alignment horizontal="center"/>
    </xf>
    <xf numFmtId="0" fontId="1" fillId="12" borderId="3" xfId="0" applyFont="1" applyFill="1" applyBorder="1" applyAlignment="1">
      <alignment horizontal="center"/>
    </xf>
    <xf numFmtId="0" fontId="1" fillId="12" borderId="4" xfId="0" applyFont="1" applyFill="1" applyBorder="1" applyAlignment="1">
      <alignment horizontal="center"/>
    </xf>
    <xf numFmtId="0" fontId="1" fillId="12" borderId="5" xfId="0" applyFont="1" applyFill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5" fillId="15" borderId="0" xfId="0" applyFont="1" applyFill="1" applyAlignment="1">
      <alignment horizontal="center"/>
    </xf>
    <xf numFmtId="4" fontId="13" fillId="0" borderId="0" xfId="0" applyNumberFormat="1" applyFont="1" applyAlignment="1">
      <alignment horizontal="center"/>
    </xf>
    <xf numFmtId="4" fontId="1" fillId="8" borderId="3" xfId="0" applyNumberFormat="1" applyFont="1" applyFill="1" applyBorder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5" xfId="0" applyNumberFormat="1" applyFont="1" applyFill="1" applyBorder="1" applyAlignment="1">
      <alignment horizontal="center"/>
    </xf>
    <xf numFmtId="4" fontId="1" fillId="3" borderId="3" xfId="0" applyNumberFormat="1" applyFont="1" applyFill="1" applyBorder="1" applyAlignment="1">
      <alignment horizontal="center"/>
    </xf>
    <xf numFmtId="4" fontId="1" fillId="3" borderId="4" xfId="0" applyNumberFormat="1" applyFont="1" applyFill="1" applyBorder="1" applyAlignment="1">
      <alignment horizontal="center"/>
    </xf>
    <xf numFmtId="4" fontId="1" fillId="3" borderId="5" xfId="0" applyNumberFormat="1" applyFont="1" applyFill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5" xfId="0" applyNumberFormat="1" applyFont="1" applyFill="1" applyBorder="1" applyAlignment="1">
      <alignment horizontal="center"/>
    </xf>
    <xf numFmtId="0" fontId="25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21" fillId="12" borderId="3" xfId="0" applyFont="1" applyFill="1" applyBorder="1" applyAlignment="1">
      <alignment horizontal="center"/>
    </xf>
    <xf numFmtId="0" fontId="21" fillId="12" borderId="4" xfId="0" applyFont="1" applyFill="1" applyBorder="1" applyAlignment="1">
      <alignment horizontal="center"/>
    </xf>
    <xf numFmtId="0" fontId="21" fillId="12" borderId="5" xfId="0" applyFont="1" applyFill="1" applyBorder="1" applyAlignment="1">
      <alignment horizontal="center"/>
    </xf>
    <xf numFmtId="49" fontId="22" fillId="0" borderId="1" xfId="0" applyNumberFormat="1" applyFont="1" applyBorder="1" applyAlignment="1">
      <alignment horizontal="center"/>
    </xf>
    <xf numFmtId="49" fontId="22" fillId="0" borderId="2" xfId="0" applyNumberFormat="1" applyFont="1" applyBorder="1" applyAlignment="1">
      <alignment horizontal="center"/>
    </xf>
    <xf numFmtId="49" fontId="23" fillId="0" borderId="2" xfId="0" applyNumberFormat="1" applyFont="1" applyBorder="1" applyAlignment="1">
      <alignment horizontal="center"/>
    </xf>
    <xf numFmtId="4" fontId="5" fillId="0" borderId="0" xfId="0" applyNumberFormat="1" applyFont="1" applyAlignment="1">
      <alignment horizontal="center"/>
    </xf>
    <xf numFmtId="4" fontId="21" fillId="12" borderId="3" xfId="0" applyNumberFormat="1" applyFont="1" applyFill="1" applyBorder="1" applyAlignment="1">
      <alignment horizontal="center"/>
    </xf>
    <xf numFmtId="4" fontId="21" fillId="12" borderId="4" xfId="0" applyNumberFormat="1" applyFont="1" applyFill="1" applyBorder="1" applyAlignment="1">
      <alignment horizontal="center"/>
    </xf>
    <xf numFmtId="4" fontId="21" fillId="12" borderId="5" xfId="0" applyNumberFormat="1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7" fontId="13" fillId="0" borderId="0" xfId="0" applyNumberFormat="1" applyFont="1" applyFill="1" applyAlignment="1">
      <alignment horizontal="center"/>
    </xf>
    <xf numFmtId="7" fontId="5" fillId="0" borderId="0" xfId="0" applyNumberFormat="1" applyFont="1" applyFill="1" applyAlignment="1">
      <alignment horizontal="center"/>
    </xf>
    <xf numFmtId="4" fontId="13" fillId="0" borderId="0" xfId="0" applyNumberFormat="1" applyFont="1" applyAlignment="1">
      <alignment horizontal="right"/>
    </xf>
    <xf numFmtId="4" fontId="5" fillId="0" borderId="0" xfId="0" applyNumberFormat="1" applyFont="1" applyAlignment="1">
      <alignment horizontal="right"/>
    </xf>
    <xf numFmtId="2" fontId="6" fillId="16" borderId="7" xfId="0" applyNumberFormat="1" applyFont="1" applyFill="1" applyBorder="1" applyAlignment="1">
      <alignment horizontal="right"/>
    </xf>
  </cellXfs>
  <cellStyles count="2">
    <cellStyle name="Commentaire" xfId="1"/>
    <cellStyle name="Normal" xfId="0" builtinId="0"/>
  </cellStyles>
  <dxfs count="0"/>
  <tableStyles count="0" defaultTableStyle="TableStyleMedium2" defaultPivotStyle="PivotStyleLight16"/>
  <colors>
    <mruColors>
      <color rgb="FF00AC08"/>
      <color rgb="FF00D20A"/>
      <color rgb="FFF35443"/>
      <color rgb="FFE282BB"/>
      <color rgb="FFCF66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1104900</xdr:colOff>
          <xdr:row>0</xdr:row>
          <xdr:rowOff>57150</xdr:rowOff>
        </xdr:from>
        <xdr:to>
          <xdr:col>1</xdr:col>
          <xdr:colOff>1781175</xdr:colOff>
          <xdr:row>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 R E V 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0</xdr:row>
          <xdr:rowOff>57150</xdr:rowOff>
        </xdr:from>
        <xdr:to>
          <xdr:col>1</xdr:col>
          <xdr:colOff>1057275</xdr:colOff>
          <xdr:row>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 P I 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59999389629810485"/>
  </sheetPr>
  <dimension ref="A3:Q38"/>
  <sheetViews>
    <sheetView topLeftCell="A7" workbookViewId="0">
      <selection activeCell="I10" sqref="I1:I1048576"/>
    </sheetView>
  </sheetViews>
  <sheetFormatPr baseColWidth="10" defaultRowHeight="15" x14ac:dyDescent="0.25"/>
  <cols>
    <col min="13" max="13" width="54.140625" bestFit="1" customWidth="1"/>
  </cols>
  <sheetData>
    <row r="3" spans="1:17" ht="20.25" x14ac:dyDescent="0.25">
      <c r="B3" s="246" t="s">
        <v>81</v>
      </c>
      <c r="C3" s="246"/>
      <c r="D3" s="246"/>
      <c r="E3" s="246"/>
      <c r="F3" s="246"/>
      <c r="G3" s="246"/>
      <c r="H3" s="246"/>
      <c r="I3" s="246"/>
      <c r="J3" s="246"/>
      <c r="K3" s="246"/>
      <c r="L3" s="246"/>
    </row>
    <row r="4" spans="1:17" ht="15.75" thickBot="1" x14ac:dyDescent="0.3">
      <c r="B4" s="76"/>
      <c r="C4" s="76"/>
      <c r="O4" t="s">
        <v>978</v>
      </c>
      <c r="Q4" s="146">
        <v>0.34870000000000001</v>
      </c>
    </row>
    <row r="5" spans="1:17" ht="15.75" thickBot="1" x14ac:dyDescent="0.3">
      <c r="B5" s="77" t="s">
        <v>82</v>
      </c>
      <c r="C5" s="78" t="s">
        <v>83</v>
      </c>
      <c r="D5" s="79" t="s">
        <v>84</v>
      </c>
      <c r="E5" s="80" t="s">
        <v>85</v>
      </c>
      <c r="F5" s="80" t="s">
        <v>86</v>
      </c>
      <c r="G5" s="80" t="s">
        <v>87</v>
      </c>
      <c r="H5" s="80" t="s">
        <v>88</v>
      </c>
      <c r="I5" s="80" t="s">
        <v>89</v>
      </c>
      <c r="J5" s="81" t="s">
        <v>90</v>
      </c>
      <c r="K5" s="82" t="s">
        <v>91</v>
      </c>
      <c r="L5" s="83" t="s">
        <v>11</v>
      </c>
    </row>
    <row r="6" spans="1:17" x14ac:dyDescent="0.25">
      <c r="A6" s="247" t="s">
        <v>92</v>
      </c>
      <c r="B6" s="84" t="s">
        <v>93</v>
      </c>
      <c r="C6" s="85"/>
      <c r="D6" s="86">
        <v>100</v>
      </c>
      <c r="E6" s="86"/>
      <c r="F6" s="86"/>
      <c r="G6" s="86"/>
      <c r="H6" s="86"/>
      <c r="I6" s="86"/>
      <c r="J6" s="87"/>
      <c r="K6" s="88"/>
      <c r="L6" s="86">
        <f>+D6+E6+F6+G6+H6+I6</f>
        <v>100</v>
      </c>
      <c r="M6" s="89"/>
    </row>
    <row r="7" spans="1:17" x14ac:dyDescent="0.25">
      <c r="A7" s="248"/>
      <c r="B7" s="90" t="s">
        <v>94</v>
      </c>
      <c r="C7" s="91"/>
      <c r="D7" s="92"/>
      <c r="E7" s="92">
        <v>100</v>
      </c>
      <c r="F7" s="92"/>
      <c r="G7" s="92"/>
      <c r="H7" s="92"/>
      <c r="I7" s="92"/>
      <c r="J7" s="93"/>
      <c r="K7" s="94"/>
      <c r="L7" s="92">
        <f>+D7+E7+F7+G7+H7+I7</f>
        <v>100</v>
      </c>
      <c r="M7" s="95"/>
    </row>
    <row r="8" spans="1:17" x14ac:dyDescent="0.25">
      <c r="A8" s="248"/>
      <c r="B8" s="90" t="s">
        <v>95</v>
      </c>
      <c r="C8" s="91"/>
      <c r="D8" s="92"/>
      <c r="E8" s="92"/>
      <c r="F8" s="92">
        <v>100</v>
      </c>
      <c r="G8" s="92"/>
      <c r="H8" s="92"/>
      <c r="I8" s="92"/>
      <c r="J8" s="93"/>
      <c r="K8" s="94"/>
      <c r="L8" s="92">
        <f>+D8+E8+F8+G8+H8+I8</f>
        <v>100</v>
      </c>
      <c r="M8" s="95"/>
    </row>
    <row r="9" spans="1:17" x14ac:dyDescent="0.25">
      <c r="A9" s="248"/>
      <c r="B9" s="90" t="s">
        <v>96</v>
      </c>
      <c r="C9" s="91"/>
      <c r="D9" s="92"/>
      <c r="E9" s="92"/>
      <c r="F9" s="92"/>
      <c r="G9" s="92">
        <v>100</v>
      </c>
      <c r="H9" s="92"/>
      <c r="I9" s="92"/>
      <c r="J9" s="93"/>
      <c r="K9" s="94"/>
      <c r="L9" s="92">
        <f t="shared" ref="L9:L23" si="0">+D9+E9+F9+G9+H9+I9+K9</f>
        <v>100</v>
      </c>
      <c r="M9" s="96" t="s">
        <v>97</v>
      </c>
    </row>
    <row r="10" spans="1:17" x14ac:dyDescent="0.25">
      <c r="A10" s="248"/>
      <c r="B10" s="90" t="s">
        <v>98</v>
      </c>
      <c r="C10" s="97"/>
      <c r="D10" s="92"/>
      <c r="E10" s="92"/>
      <c r="F10" s="92"/>
      <c r="G10" s="92"/>
      <c r="H10" s="92">
        <v>100</v>
      </c>
      <c r="I10" s="92"/>
      <c r="J10" s="93"/>
      <c r="K10" s="94"/>
      <c r="L10" s="92">
        <f t="shared" si="0"/>
        <v>100</v>
      </c>
      <c r="M10" s="95"/>
    </row>
    <row r="11" spans="1:17" ht="15.75" thickBot="1" x14ac:dyDescent="0.3">
      <c r="A11" s="248"/>
      <c r="B11" s="98" t="s">
        <v>99</v>
      </c>
      <c r="C11" s="99"/>
      <c r="D11" s="100"/>
      <c r="E11" s="100"/>
      <c r="F11" s="100"/>
      <c r="G11" s="100"/>
      <c r="H11" s="100"/>
      <c r="I11" s="100">
        <v>100</v>
      </c>
      <c r="J11" s="101"/>
      <c r="K11" s="102"/>
      <c r="L11" s="100">
        <f t="shared" si="0"/>
        <v>100</v>
      </c>
      <c r="M11" s="103"/>
    </row>
    <row r="12" spans="1:17" x14ac:dyDescent="0.25">
      <c r="A12" s="248"/>
      <c r="B12" s="104" t="s">
        <v>100</v>
      </c>
      <c r="C12" s="105"/>
      <c r="D12" s="106">
        <v>89.29</v>
      </c>
      <c r="E12" s="106"/>
      <c r="F12" s="106"/>
      <c r="G12" s="106">
        <v>8.07</v>
      </c>
      <c r="H12" s="106">
        <v>2.0499999999999998</v>
      </c>
      <c r="I12" s="106">
        <v>0.59</v>
      </c>
      <c r="J12" s="107"/>
      <c r="K12" s="108"/>
      <c r="L12" s="109">
        <f t="shared" si="0"/>
        <v>100.00000000000001</v>
      </c>
      <c r="M12" s="110" t="s">
        <v>101</v>
      </c>
    </row>
    <row r="13" spans="1:17" x14ac:dyDescent="0.25">
      <c r="A13" s="248"/>
      <c r="B13" s="90" t="s">
        <v>102</v>
      </c>
      <c r="C13" s="97"/>
      <c r="D13" s="111">
        <v>45.41</v>
      </c>
      <c r="E13" s="111"/>
      <c r="F13" s="111"/>
      <c r="G13" s="111">
        <v>47.92</v>
      </c>
      <c r="H13" s="111">
        <v>4.67</v>
      </c>
      <c r="I13" s="111">
        <v>2</v>
      </c>
      <c r="J13" s="112"/>
      <c r="K13" s="113"/>
      <c r="L13" s="92">
        <f t="shared" si="0"/>
        <v>100</v>
      </c>
      <c r="M13" s="95" t="s">
        <v>103</v>
      </c>
    </row>
    <row r="14" spans="1:17" x14ac:dyDescent="0.25">
      <c r="A14" s="248"/>
      <c r="B14" s="90" t="s">
        <v>104</v>
      </c>
      <c r="C14" s="97"/>
      <c r="D14" s="111">
        <v>86.75</v>
      </c>
      <c r="E14" s="111"/>
      <c r="F14" s="111"/>
      <c r="G14" s="111">
        <v>11.17</v>
      </c>
      <c r="H14" s="111">
        <v>1.46</v>
      </c>
      <c r="I14" s="111">
        <v>0.62</v>
      </c>
      <c r="J14" s="112"/>
      <c r="K14" s="113"/>
      <c r="L14" s="92">
        <f t="shared" si="0"/>
        <v>100</v>
      </c>
      <c r="M14" s="95" t="s">
        <v>105</v>
      </c>
    </row>
    <row r="15" spans="1:17" x14ac:dyDescent="0.25">
      <c r="A15" s="248"/>
      <c r="B15" s="90" t="s">
        <v>106</v>
      </c>
      <c r="C15" s="97"/>
      <c r="D15" s="111">
        <v>77.680000000000007</v>
      </c>
      <c r="E15" s="111">
        <v>9.07</v>
      </c>
      <c r="F15" s="111">
        <v>3.54</v>
      </c>
      <c r="G15" s="111">
        <v>6.42</v>
      </c>
      <c r="H15" s="111">
        <v>2.35</v>
      </c>
      <c r="I15" s="111">
        <v>0.94</v>
      </c>
      <c r="J15" s="112"/>
      <c r="K15" s="113"/>
      <c r="L15" s="92">
        <f t="shared" si="0"/>
        <v>100</v>
      </c>
      <c r="M15" s="95" t="s">
        <v>107</v>
      </c>
    </row>
    <row r="16" spans="1:17" x14ac:dyDescent="0.25">
      <c r="A16" s="248"/>
      <c r="B16" s="90" t="s">
        <v>108</v>
      </c>
      <c r="C16" s="97"/>
      <c r="D16" s="111">
        <v>94.79</v>
      </c>
      <c r="E16" s="111"/>
      <c r="F16" s="111"/>
      <c r="G16" s="111">
        <v>2.86</v>
      </c>
      <c r="H16" s="111">
        <v>1.88</v>
      </c>
      <c r="I16" s="111">
        <v>0.47</v>
      </c>
      <c r="J16" s="112"/>
      <c r="K16" s="113"/>
      <c r="L16" s="92">
        <f t="shared" si="0"/>
        <v>100</v>
      </c>
      <c r="M16" s="95" t="s">
        <v>109</v>
      </c>
    </row>
    <row r="17" spans="1:13" x14ac:dyDescent="0.25">
      <c r="A17" s="248"/>
      <c r="B17" s="90" t="s">
        <v>110</v>
      </c>
      <c r="C17" s="105"/>
      <c r="D17" s="106">
        <v>89.29</v>
      </c>
      <c r="E17" s="106"/>
      <c r="F17" s="106"/>
      <c r="G17" s="106">
        <v>8.07</v>
      </c>
      <c r="H17" s="106">
        <v>2.0499999999999998</v>
      </c>
      <c r="I17" s="106">
        <v>0.59</v>
      </c>
      <c r="J17" s="107"/>
      <c r="K17" s="108"/>
      <c r="L17" s="92">
        <f t="shared" si="0"/>
        <v>100.00000000000001</v>
      </c>
      <c r="M17" s="95" t="s">
        <v>111</v>
      </c>
    </row>
    <row r="18" spans="1:13" x14ac:dyDescent="0.25">
      <c r="A18" s="248"/>
      <c r="B18" s="90" t="s">
        <v>112</v>
      </c>
      <c r="C18" s="97"/>
      <c r="D18" s="111">
        <v>92.52</v>
      </c>
      <c r="E18" s="111"/>
      <c r="F18" s="111"/>
      <c r="G18" s="111">
        <v>7.48</v>
      </c>
      <c r="H18" s="111"/>
      <c r="I18" s="111"/>
      <c r="J18" s="112"/>
      <c r="K18" s="113"/>
      <c r="L18" s="92">
        <f t="shared" si="0"/>
        <v>100</v>
      </c>
      <c r="M18" s="95" t="s">
        <v>113</v>
      </c>
    </row>
    <row r="19" spans="1:13" x14ac:dyDescent="0.25">
      <c r="A19" s="248"/>
      <c r="B19" s="90" t="s">
        <v>114</v>
      </c>
      <c r="C19" s="97"/>
      <c r="D19" s="111">
        <v>95.35</v>
      </c>
      <c r="E19" s="111"/>
      <c r="F19" s="111"/>
      <c r="G19" s="111">
        <v>4.6500000000000004</v>
      </c>
      <c r="H19" s="111"/>
      <c r="I19" s="111"/>
      <c r="J19" s="112"/>
      <c r="K19" s="113"/>
      <c r="L19" s="92">
        <f t="shared" si="0"/>
        <v>100</v>
      </c>
      <c r="M19" s="95" t="s">
        <v>115</v>
      </c>
    </row>
    <row r="20" spans="1:13" x14ac:dyDescent="0.25">
      <c r="A20" s="248"/>
      <c r="B20" s="90" t="s">
        <v>116</v>
      </c>
      <c r="C20" s="97"/>
      <c r="D20" s="111">
        <v>91.08</v>
      </c>
      <c r="E20" s="111"/>
      <c r="F20" s="111"/>
      <c r="G20" s="111">
        <v>8.92</v>
      </c>
      <c r="H20" s="111"/>
      <c r="I20" s="111"/>
      <c r="J20" s="112"/>
      <c r="K20" s="113"/>
      <c r="L20" s="92">
        <f t="shared" si="0"/>
        <v>100</v>
      </c>
      <c r="M20" s="95" t="s">
        <v>117</v>
      </c>
    </row>
    <row r="21" spans="1:13" ht="15.75" thickBot="1" x14ac:dyDescent="0.3">
      <c r="A21" s="249"/>
      <c r="B21" s="114" t="s">
        <v>118</v>
      </c>
      <c r="C21" s="115"/>
      <c r="D21" s="116">
        <v>93.23</v>
      </c>
      <c r="E21" s="116"/>
      <c r="F21" s="116"/>
      <c r="G21" s="116">
        <v>6</v>
      </c>
      <c r="H21" s="116">
        <v>0.54</v>
      </c>
      <c r="I21" s="116">
        <v>0.23</v>
      </c>
      <c r="J21" s="117"/>
      <c r="K21" s="118"/>
      <c r="L21" s="119">
        <f t="shared" si="0"/>
        <v>100.00000000000001</v>
      </c>
      <c r="M21" s="120" t="s">
        <v>119</v>
      </c>
    </row>
    <row r="22" spans="1:13" x14ac:dyDescent="0.25">
      <c r="A22" s="250" t="s">
        <v>120</v>
      </c>
      <c r="B22" s="121" t="s">
        <v>93</v>
      </c>
      <c r="C22" s="122" t="s">
        <v>5</v>
      </c>
      <c r="D22" s="106">
        <v>100</v>
      </c>
      <c r="E22" s="106"/>
      <c r="F22" s="106"/>
      <c r="G22" s="106"/>
      <c r="H22" s="106"/>
      <c r="I22" s="106"/>
      <c r="J22" s="107"/>
      <c r="K22" s="108"/>
      <c r="L22" s="109">
        <f t="shared" si="0"/>
        <v>100</v>
      </c>
      <c r="M22" s="123" t="s">
        <v>121</v>
      </c>
    </row>
    <row r="23" spans="1:13" x14ac:dyDescent="0.25">
      <c r="A23" s="251"/>
      <c r="B23" s="90" t="s">
        <v>94</v>
      </c>
      <c r="C23" s="124" t="s">
        <v>6</v>
      </c>
      <c r="D23" s="111"/>
      <c r="E23" s="111">
        <v>100</v>
      </c>
      <c r="F23" s="111"/>
      <c r="G23" s="111"/>
      <c r="H23" s="111"/>
      <c r="I23" s="111"/>
      <c r="J23" s="112"/>
      <c r="K23" s="113"/>
      <c r="L23" s="92">
        <f t="shared" si="0"/>
        <v>100</v>
      </c>
      <c r="M23" s="96" t="s">
        <v>122</v>
      </c>
    </row>
    <row r="24" spans="1:13" x14ac:dyDescent="0.25">
      <c r="A24" s="251"/>
      <c r="B24" s="125" t="s">
        <v>95</v>
      </c>
      <c r="C24" s="124" t="s">
        <v>18</v>
      </c>
      <c r="D24" s="111"/>
      <c r="E24" s="111"/>
      <c r="F24" s="111">
        <v>100</v>
      </c>
      <c r="G24" s="111"/>
      <c r="H24" s="111"/>
      <c r="I24" s="111"/>
      <c r="J24" s="112"/>
      <c r="K24" s="113"/>
      <c r="L24" s="92">
        <v>100</v>
      </c>
      <c r="M24" s="95" t="s">
        <v>123</v>
      </c>
    </row>
    <row r="25" spans="1:13" x14ac:dyDescent="0.25">
      <c r="A25" s="251"/>
      <c r="B25" s="125" t="s">
        <v>96</v>
      </c>
      <c r="C25" s="124" t="s">
        <v>19</v>
      </c>
      <c r="D25" s="111"/>
      <c r="E25" s="111"/>
      <c r="F25" s="111"/>
      <c r="G25" s="111">
        <v>100</v>
      </c>
      <c r="H25" s="111"/>
      <c r="I25" s="111"/>
      <c r="J25" s="112"/>
      <c r="K25" s="113"/>
      <c r="L25" s="92">
        <v>100</v>
      </c>
      <c r="M25" s="95" t="s">
        <v>124</v>
      </c>
    </row>
    <row r="26" spans="1:13" x14ac:dyDescent="0.25">
      <c r="A26" s="251"/>
      <c r="B26" s="90" t="s">
        <v>125</v>
      </c>
      <c r="C26" s="124" t="s">
        <v>20</v>
      </c>
      <c r="D26" s="92"/>
      <c r="E26" s="92"/>
      <c r="F26" s="92"/>
      <c r="G26" s="92"/>
      <c r="H26" s="92">
        <v>82</v>
      </c>
      <c r="I26" s="92">
        <v>18</v>
      </c>
      <c r="J26" s="93"/>
      <c r="K26" s="94"/>
      <c r="L26" s="92">
        <f t="shared" ref="L26:L35" si="1">+D26+E26+F26+G26+H26+I26+K26</f>
        <v>100</v>
      </c>
      <c r="M26" s="96" t="s">
        <v>126</v>
      </c>
    </row>
    <row r="27" spans="1:13" x14ac:dyDescent="0.25">
      <c r="A27" s="251"/>
      <c r="B27" s="90" t="s">
        <v>127</v>
      </c>
      <c r="C27" s="124" t="s">
        <v>9</v>
      </c>
      <c r="D27" s="92">
        <v>98</v>
      </c>
      <c r="E27" s="92"/>
      <c r="F27" s="92"/>
      <c r="G27" s="92">
        <v>1</v>
      </c>
      <c r="H27" s="92">
        <v>0.6</v>
      </c>
      <c r="I27" s="92">
        <v>0.4</v>
      </c>
      <c r="J27" s="93"/>
      <c r="K27" s="94"/>
      <c r="L27" s="92">
        <f t="shared" si="1"/>
        <v>100</v>
      </c>
      <c r="M27" s="95" t="s">
        <v>128</v>
      </c>
    </row>
    <row r="28" spans="1:13" x14ac:dyDescent="0.25">
      <c r="A28" s="251"/>
      <c r="B28" s="90" t="s">
        <v>129</v>
      </c>
      <c r="C28" s="124" t="s">
        <v>130</v>
      </c>
      <c r="D28" s="92"/>
      <c r="E28" s="92"/>
      <c r="F28" s="92"/>
      <c r="G28" s="92">
        <v>25</v>
      </c>
      <c r="H28" s="92">
        <v>55</v>
      </c>
      <c r="I28" s="92">
        <v>20</v>
      </c>
      <c r="J28" s="93"/>
      <c r="K28" s="94"/>
      <c r="L28" s="92">
        <f t="shared" si="1"/>
        <v>100</v>
      </c>
      <c r="M28" s="95" t="s">
        <v>131</v>
      </c>
    </row>
    <row r="29" spans="1:13" x14ac:dyDescent="0.25">
      <c r="A29" s="251"/>
      <c r="B29" s="126" t="s">
        <v>132</v>
      </c>
      <c r="C29" s="127" t="s">
        <v>7</v>
      </c>
      <c r="D29" s="128"/>
      <c r="E29" s="128"/>
      <c r="F29" s="128"/>
      <c r="G29" s="128"/>
      <c r="H29" s="128">
        <v>70</v>
      </c>
      <c r="I29" s="128">
        <v>30</v>
      </c>
      <c r="J29" s="129"/>
      <c r="K29" s="130"/>
      <c r="L29" s="92">
        <f t="shared" si="1"/>
        <v>100</v>
      </c>
      <c r="M29" s="131" t="s">
        <v>133</v>
      </c>
    </row>
    <row r="30" spans="1:13" x14ac:dyDescent="0.25">
      <c r="A30" s="251"/>
      <c r="B30" s="90" t="s">
        <v>134</v>
      </c>
      <c r="C30" s="124" t="s">
        <v>21</v>
      </c>
      <c r="D30" s="92"/>
      <c r="E30" s="92"/>
      <c r="F30" s="92"/>
      <c r="G30" s="92">
        <v>12</v>
      </c>
      <c r="H30" s="92">
        <v>67</v>
      </c>
      <c r="I30" s="92">
        <v>21</v>
      </c>
      <c r="J30" s="93"/>
      <c r="K30" s="94"/>
      <c r="L30" s="92">
        <f t="shared" si="1"/>
        <v>100</v>
      </c>
      <c r="M30" s="95" t="s">
        <v>135</v>
      </c>
    </row>
    <row r="31" spans="1:13" x14ac:dyDescent="0.25">
      <c r="A31" s="251"/>
      <c r="B31" s="126" t="s">
        <v>136</v>
      </c>
      <c r="C31" s="127" t="s">
        <v>22</v>
      </c>
      <c r="D31" s="128"/>
      <c r="E31" s="128"/>
      <c r="F31" s="128"/>
      <c r="G31" s="128"/>
      <c r="H31" s="128">
        <v>83</v>
      </c>
      <c r="I31" s="128">
        <v>17</v>
      </c>
      <c r="J31" s="129"/>
      <c r="K31" s="130"/>
      <c r="L31" s="92">
        <f t="shared" si="1"/>
        <v>100</v>
      </c>
      <c r="M31" s="132" t="s">
        <v>137</v>
      </c>
    </row>
    <row r="32" spans="1:13" x14ac:dyDescent="0.25">
      <c r="A32" s="251"/>
      <c r="B32" s="126" t="s">
        <v>138</v>
      </c>
      <c r="C32" s="127" t="s">
        <v>23</v>
      </c>
      <c r="D32" s="128"/>
      <c r="E32" s="128"/>
      <c r="F32" s="128"/>
      <c r="G32" s="128">
        <v>94</v>
      </c>
      <c r="H32" s="128"/>
      <c r="I32" s="128">
        <v>6</v>
      </c>
      <c r="J32" s="129"/>
      <c r="K32" s="130"/>
      <c r="L32" s="92">
        <f t="shared" si="1"/>
        <v>100</v>
      </c>
      <c r="M32" s="132" t="s">
        <v>139</v>
      </c>
    </row>
    <row r="33" spans="1:13" x14ac:dyDescent="0.25">
      <c r="A33" s="251"/>
      <c r="B33" s="126" t="s">
        <v>140</v>
      </c>
      <c r="C33" s="127" t="s">
        <v>24</v>
      </c>
      <c r="D33" s="128"/>
      <c r="E33" s="128"/>
      <c r="F33" s="128"/>
      <c r="G33" s="128">
        <v>95</v>
      </c>
      <c r="H33" s="128"/>
      <c r="I33" s="128">
        <v>5</v>
      </c>
      <c r="J33" s="129"/>
      <c r="K33" s="130"/>
      <c r="L33" s="92">
        <f t="shared" si="1"/>
        <v>100</v>
      </c>
      <c r="M33" s="132" t="s">
        <v>141</v>
      </c>
    </row>
    <row r="34" spans="1:13" x14ac:dyDescent="0.25">
      <c r="A34" s="251"/>
      <c r="B34" s="126" t="s">
        <v>142</v>
      </c>
      <c r="C34" s="127" t="s">
        <v>25</v>
      </c>
      <c r="D34" s="128">
        <v>75</v>
      </c>
      <c r="E34" s="128"/>
      <c r="F34" s="128"/>
      <c r="G34" s="128"/>
      <c r="H34" s="128">
        <v>15</v>
      </c>
      <c r="I34" s="128">
        <v>10</v>
      </c>
      <c r="J34" s="129"/>
      <c r="K34" s="130"/>
      <c r="L34" s="92">
        <f t="shared" si="1"/>
        <v>100</v>
      </c>
      <c r="M34" s="132" t="s">
        <v>143</v>
      </c>
    </row>
    <row r="35" spans="1:13" x14ac:dyDescent="0.25">
      <c r="A35" s="251"/>
      <c r="B35" s="126" t="s">
        <v>144</v>
      </c>
      <c r="C35" s="127" t="s">
        <v>26</v>
      </c>
      <c r="D35" s="128">
        <v>92</v>
      </c>
      <c r="E35" s="128"/>
      <c r="F35" s="128"/>
      <c r="G35" s="128"/>
      <c r="H35" s="128">
        <v>8</v>
      </c>
      <c r="I35" s="128"/>
      <c r="J35" s="129"/>
      <c r="K35" s="130"/>
      <c r="L35" s="92">
        <f t="shared" si="1"/>
        <v>100</v>
      </c>
      <c r="M35" s="131" t="s">
        <v>145</v>
      </c>
    </row>
    <row r="36" spans="1:13" x14ac:dyDescent="0.25">
      <c r="A36" s="251"/>
      <c r="B36" s="133" t="s">
        <v>90</v>
      </c>
      <c r="C36" s="127" t="s">
        <v>27</v>
      </c>
      <c r="D36" s="128"/>
      <c r="E36" s="128"/>
      <c r="F36" s="128"/>
      <c r="G36" s="128"/>
      <c r="H36" s="128"/>
      <c r="I36" s="128"/>
      <c r="J36" s="129">
        <v>100</v>
      </c>
      <c r="K36" s="130"/>
      <c r="L36" s="92">
        <f>+D36+E36+F36+G36+H36+I36+K36+J36</f>
        <v>100</v>
      </c>
      <c r="M36" s="131" t="s">
        <v>146</v>
      </c>
    </row>
    <row r="37" spans="1:13" x14ac:dyDescent="0.25">
      <c r="A37" s="251"/>
      <c r="B37" s="133" t="s">
        <v>91</v>
      </c>
      <c r="C37" s="127" t="s">
        <v>147</v>
      </c>
      <c r="D37" s="128"/>
      <c r="E37" s="128"/>
      <c r="F37" s="128"/>
      <c r="G37" s="128"/>
      <c r="H37" s="128"/>
      <c r="I37" s="128"/>
      <c r="J37" s="129"/>
      <c r="K37" s="130">
        <v>100</v>
      </c>
      <c r="L37" s="92">
        <f>+D37+E37+F37+G37+H37+I37+K37</f>
        <v>100</v>
      </c>
      <c r="M37" s="131" t="s">
        <v>148</v>
      </c>
    </row>
    <row r="38" spans="1:13" ht="15.75" thickBot="1" x14ac:dyDescent="0.3">
      <c r="A38" s="252"/>
      <c r="B38" s="98" t="s">
        <v>149</v>
      </c>
      <c r="C38" s="134" t="s">
        <v>150</v>
      </c>
      <c r="D38" s="100">
        <v>70</v>
      </c>
      <c r="E38" s="100"/>
      <c r="F38" s="100"/>
      <c r="G38" s="100">
        <v>20</v>
      </c>
      <c r="H38" s="100">
        <v>8</v>
      </c>
      <c r="I38" s="100">
        <v>2</v>
      </c>
      <c r="J38" s="117"/>
      <c r="K38" s="118"/>
      <c r="L38" s="100">
        <v>100</v>
      </c>
      <c r="M38" s="103" t="s">
        <v>62</v>
      </c>
    </row>
  </sheetData>
  <mergeCells count="3">
    <mergeCell ref="B3:L3"/>
    <mergeCell ref="A6:A21"/>
    <mergeCell ref="A22:A38"/>
  </mergeCells>
  <pageMargins left="0.25" right="0.25" top="0.75" bottom="0.75" header="0.3" footer="0.3"/>
  <pageSetup paperSize="9" orientation="landscape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>
    <tabColor rgb="FF00B050"/>
  </sheetPr>
  <dimension ref="A1:DZ508"/>
  <sheetViews>
    <sheetView zoomScale="70" zoomScaleNormal="70" workbookViewId="0">
      <pane xSplit="9" ySplit="3" topLeftCell="CG4" activePane="bottomRight" state="frozen"/>
      <selection pane="topRight" activeCell="J1" sqref="J1"/>
      <selection pane="bottomLeft" activeCell="A4" sqref="A4"/>
      <selection pane="bottomRight" activeCell="A4" sqref="A4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4.7109375" style="19" customWidth="1"/>
    <col min="109" max="109" width="13.28515625" style="9" customWidth="1"/>
    <col min="110" max="110" width="14.7109375" style="9" customWidth="1"/>
    <col min="111" max="111" width="13.28515625" style="9" customWidth="1"/>
    <col min="112" max="116" width="13.28515625" style="11" customWidth="1"/>
    <col min="117" max="117" width="13.28515625" style="19" customWidth="1"/>
    <col min="118" max="119" width="11.42578125" style="18"/>
    <col min="120" max="120" width="16.28515625" style="18" customWidth="1"/>
    <col min="121" max="126" width="11.42578125" style="18"/>
    <col min="127" max="127" width="20.42578125" style="18" customWidth="1"/>
    <col min="128" max="128" width="8.85546875" style="18" customWidth="1"/>
    <col min="129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64" t="s">
        <v>151</v>
      </c>
      <c r="DX2" s="265"/>
      <c r="DY2" s="265"/>
      <c r="DZ2" s="266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14" t="s">
        <v>12</v>
      </c>
      <c r="K3" s="15" t="s">
        <v>13</v>
      </c>
      <c r="L3" s="15" t="s">
        <v>14</v>
      </c>
      <c r="M3" s="17" t="s">
        <v>15</v>
      </c>
      <c r="N3" s="17" t="s">
        <v>42</v>
      </c>
      <c r="O3" s="17" t="s">
        <v>43</v>
      </c>
      <c r="P3" s="17" t="s">
        <v>44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16" t="s">
        <v>43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67" t="s">
        <v>153</v>
      </c>
      <c r="DX3" s="268"/>
      <c r="DY3" s="269" t="s">
        <v>152</v>
      </c>
      <c r="DZ3" s="269"/>
    </row>
    <row r="4" spans="1:130" hidden="1" x14ac:dyDescent="0.25">
      <c r="A4" s="18">
        <v>454</v>
      </c>
      <c r="B4" s="18" t="s">
        <v>608</v>
      </c>
      <c r="C4" s="18" t="s">
        <v>219</v>
      </c>
      <c r="D4" s="20">
        <v>0.9</v>
      </c>
      <c r="E4" s="18">
        <v>16334.98</v>
      </c>
      <c r="F4" s="18">
        <v>29546.99</v>
      </c>
      <c r="G4" s="18" t="s">
        <v>157</v>
      </c>
      <c r="H4" s="18" t="s">
        <v>5</v>
      </c>
      <c r="I4" s="18" t="s">
        <v>179</v>
      </c>
      <c r="J4" s="21">
        <v>2292.9899999999998</v>
      </c>
      <c r="K4" s="21">
        <v>0</v>
      </c>
      <c r="L4" s="21">
        <v>2292.9899999999998</v>
      </c>
      <c r="M4" s="22">
        <v>216</v>
      </c>
      <c r="N4" s="22">
        <v>29.02</v>
      </c>
      <c r="O4" s="22">
        <v>848.81</v>
      </c>
      <c r="P4" s="22">
        <v>132.27000000000001</v>
      </c>
      <c r="Q4" s="22">
        <v>1226.0999999999999</v>
      </c>
      <c r="R4" s="23">
        <v>3519.09</v>
      </c>
      <c r="S4" s="21">
        <v>2235.79</v>
      </c>
      <c r="T4" s="21">
        <v>0</v>
      </c>
      <c r="U4" s="21">
        <v>2235.79</v>
      </c>
      <c r="V4" s="22">
        <v>216</v>
      </c>
      <c r="W4" s="22">
        <v>29.02</v>
      </c>
      <c r="X4" s="22">
        <v>849.69</v>
      </c>
      <c r="Y4" s="22">
        <v>121.3</v>
      </c>
      <c r="Z4" s="22">
        <v>1216.01</v>
      </c>
      <c r="AA4" s="23">
        <v>3451.8</v>
      </c>
      <c r="AB4" s="21">
        <v>2235.79</v>
      </c>
      <c r="AC4" s="21">
        <v>0</v>
      </c>
      <c r="AD4" s="21">
        <v>2235.79</v>
      </c>
      <c r="AE4" s="22">
        <v>216</v>
      </c>
      <c r="AF4" s="22">
        <v>29.02</v>
      </c>
      <c r="AG4" s="22">
        <v>849.25</v>
      </c>
      <c r="AH4" s="22">
        <v>157</v>
      </c>
      <c r="AI4" s="22">
        <v>1251.27</v>
      </c>
      <c r="AJ4" s="23">
        <v>3487.06</v>
      </c>
      <c r="AK4" s="21">
        <v>2235.79</v>
      </c>
      <c r="AL4" s="21">
        <v>0</v>
      </c>
      <c r="AM4" s="21">
        <v>2235.79</v>
      </c>
      <c r="AN4" s="22">
        <v>216</v>
      </c>
      <c r="AO4" s="22">
        <v>29.02</v>
      </c>
      <c r="AP4" s="22">
        <v>849.25</v>
      </c>
      <c r="AQ4" s="22">
        <v>121.3</v>
      </c>
      <c r="AR4" s="22">
        <v>1215.57</v>
      </c>
      <c r="AS4" s="23">
        <v>3451.36</v>
      </c>
      <c r="AT4" s="21">
        <v>2255.9</v>
      </c>
      <c r="AU4" s="21">
        <v>845.21</v>
      </c>
      <c r="AV4" s="21">
        <v>3101.11</v>
      </c>
      <c r="AW4" s="22">
        <v>333</v>
      </c>
      <c r="AX4" s="22">
        <v>29.29</v>
      </c>
      <c r="AY4" s="22">
        <v>1028.73</v>
      </c>
      <c r="AZ4" s="22">
        <v>117.67</v>
      </c>
      <c r="BA4" s="22">
        <v>1508.69</v>
      </c>
      <c r="BB4" s="23">
        <v>4609.8</v>
      </c>
      <c r="BC4" s="21">
        <v>3464.63</v>
      </c>
      <c r="BD4" s="21">
        <v>0</v>
      </c>
      <c r="BE4" s="21">
        <v>3464.63</v>
      </c>
      <c r="BF4" s="22">
        <v>368</v>
      </c>
      <c r="BG4" s="22">
        <v>43.42</v>
      </c>
      <c r="BH4" s="22">
        <v>1256.5899999999999</v>
      </c>
      <c r="BI4" s="22">
        <v>127.29</v>
      </c>
      <c r="BJ4" s="22">
        <v>1795.3</v>
      </c>
      <c r="BK4" s="23">
        <v>5259.93</v>
      </c>
      <c r="BL4" s="21">
        <v>2235.79</v>
      </c>
      <c r="BM4" s="21">
        <v>0</v>
      </c>
      <c r="BN4" s="21">
        <v>2235.79</v>
      </c>
      <c r="BO4" s="22">
        <v>216</v>
      </c>
      <c r="BP4" s="22">
        <v>29.02</v>
      </c>
      <c r="BQ4" s="22">
        <v>849.25</v>
      </c>
      <c r="BR4" s="22">
        <v>111.1</v>
      </c>
      <c r="BS4" s="22">
        <v>1205.3699999999999</v>
      </c>
      <c r="BT4" s="23">
        <v>3441.16</v>
      </c>
      <c r="BU4" s="21">
        <v>2235.79</v>
      </c>
      <c r="BV4" s="21">
        <v>0</v>
      </c>
      <c r="BW4" s="21">
        <v>2235.79</v>
      </c>
      <c r="BX4" s="22">
        <v>216</v>
      </c>
      <c r="BY4" s="22">
        <v>29.02</v>
      </c>
      <c r="BZ4" s="22">
        <v>849.25</v>
      </c>
      <c r="CA4" s="22">
        <v>151.9</v>
      </c>
      <c r="CB4" s="22">
        <v>1246.17</v>
      </c>
      <c r="CC4" s="23">
        <v>3481.96</v>
      </c>
      <c r="CD4" s="21">
        <v>2327.0100000000002</v>
      </c>
      <c r="CE4" s="21">
        <v>0</v>
      </c>
      <c r="CF4" s="21">
        <v>2327.0100000000002</v>
      </c>
      <c r="CG4" s="22">
        <v>228</v>
      </c>
      <c r="CH4" s="22">
        <v>30.21</v>
      </c>
      <c r="CI4" s="22">
        <v>885.67</v>
      </c>
      <c r="CJ4" s="22">
        <v>117.81</v>
      </c>
      <c r="CK4" s="22">
        <v>1261.69</v>
      </c>
      <c r="CL4" s="23">
        <v>3588.7</v>
      </c>
      <c r="CM4" s="21">
        <v>2234.87</v>
      </c>
      <c r="CN4" s="21">
        <v>0</v>
      </c>
      <c r="CO4" s="21">
        <v>2234.87</v>
      </c>
      <c r="CP4" s="22">
        <v>223</v>
      </c>
      <c r="CQ4" s="22">
        <v>29.02</v>
      </c>
      <c r="CR4" s="22">
        <v>833.83</v>
      </c>
      <c r="CS4" s="22">
        <v>70.28</v>
      </c>
      <c r="CT4" s="22">
        <v>1156.1300000000001</v>
      </c>
      <c r="CU4" s="23">
        <v>3391</v>
      </c>
      <c r="CV4" s="21">
        <v>2695.32</v>
      </c>
      <c r="CW4" s="21">
        <v>0</v>
      </c>
      <c r="CX4" s="21">
        <v>2695.32</v>
      </c>
      <c r="CY4" s="22">
        <v>278</v>
      </c>
      <c r="CZ4" s="22">
        <v>35</v>
      </c>
      <c r="DA4" s="22">
        <v>1020.21</v>
      </c>
      <c r="DB4" s="22">
        <v>129.46</v>
      </c>
      <c r="DC4" s="22">
        <v>1462.67</v>
      </c>
      <c r="DD4" s="23">
        <v>4157.99</v>
      </c>
      <c r="DE4" s="21">
        <v>3400.19</v>
      </c>
      <c r="DF4" s="21">
        <v>0</v>
      </c>
      <c r="DG4" s="21">
        <v>3400.19</v>
      </c>
      <c r="DH4" s="22">
        <v>374</v>
      </c>
      <c r="DI4" s="22">
        <v>340.57</v>
      </c>
      <c r="DJ4" s="22">
        <v>1319.44</v>
      </c>
      <c r="DK4" s="22">
        <v>153.51</v>
      </c>
      <c r="DL4" s="22">
        <v>2187.52</v>
      </c>
      <c r="DM4" s="23">
        <v>5587.71</v>
      </c>
      <c r="DN4" s="73">
        <f t="shared" ref="DN4:DN67" si="0">J4+S4+AB4+AK4+AT4+BC4+BL4+BU4+CD4+CM4+CV4+DE4</f>
        <v>29849.86</v>
      </c>
      <c r="DO4" s="73">
        <f t="shared" ref="DO4:DO67" si="1">K4+T4+AC4+AL4+AU4+BD4+BM4+BV4+CE4+CN4+CW4+DF4</f>
        <v>845.21</v>
      </c>
      <c r="DP4" s="73">
        <f t="shared" ref="DP4:DP67" si="2">L4+U4+AD4+AM4+AV4+BE4+BN4+BW4+CF4+CO4+CX4+DG4</f>
        <v>30695.07</v>
      </c>
      <c r="DQ4" s="22">
        <f t="shared" ref="DQ4:DQ67" si="3">M4+V4+AE4+AN4+AW4+BF4+BO4+BX4+CG4+CP4+CY4+DH4</f>
        <v>3100</v>
      </c>
      <c r="DR4" s="22">
        <f t="shared" ref="DR4:DR67" si="4">N4+W4+AF4+AO4+AX4+BG4+BP4+BY4+CH4+CQ4+CZ4+DI4</f>
        <v>681.63</v>
      </c>
      <c r="DS4" s="22">
        <f t="shared" ref="DS4:DS67" si="5">O4+X4+AG4+AP4+AY4+BH4+BQ4+BZ4+CI4+CR4+DA4+DJ4</f>
        <v>11439.97</v>
      </c>
      <c r="DT4" s="22">
        <f t="shared" ref="DT4:DT67" si="6">P4+Y4+AH4+AQ4+AZ4+BI4+BR4+CA4+CJ4+CS4+DB4+DK4</f>
        <v>1510.8899999999999</v>
      </c>
      <c r="DU4" s="22">
        <f t="shared" ref="DU4:DU67" si="7">Q4+Z4+AI4+AR4+BA4+BJ4+BS4+CB4+CK4+CT4+DC4+DL4</f>
        <v>16732.489999999998</v>
      </c>
      <c r="DV4" s="23">
        <f t="shared" ref="DV4:DV67" si="8">R4+AA4+AJ4+AS4+BB4+BK4+BT4+CC4+CL4+CU4+DD4+DM4</f>
        <v>47427.56</v>
      </c>
      <c r="DW4" s="262">
        <f t="shared" ref="DW4:DW67" si="9">DP4-F4</f>
        <v>1148.0799999999981</v>
      </c>
      <c r="DX4" s="262"/>
      <c r="DY4" s="263">
        <f t="shared" ref="DY4:DY67" si="10">DU4-E4</f>
        <v>397.5099999999984</v>
      </c>
      <c r="DZ4" s="263"/>
    </row>
    <row r="5" spans="1:130" hidden="1" x14ac:dyDescent="0.25">
      <c r="A5" s="18">
        <v>455</v>
      </c>
      <c r="B5" s="18" t="s">
        <v>195</v>
      </c>
      <c r="C5" s="18" t="s">
        <v>196</v>
      </c>
      <c r="D5" s="20">
        <v>1</v>
      </c>
      <c r="E5" s="18">
        <v>17850.740000000002</v>
      </c>
      <c r="F5" s="18">
        <v>32334.79</v>
      </c>
      <c r="G5" s="18" t="s">
        <v>157</v>
      </c>
      <c r="H5" s="18" t="s">
        <v>5</v>
      </c>
      <c r="I5" s="18" t="s">
        <v>179</v>
      </c>
      <c r="J5" s="21">
        <v>2492.59</v>
      </c>
      <c r="K5" s="21">
        <v>0</v>
      </c>
      <c r="L5" s="21">
        <v>2492.59</v>
      </c>
      <c r="M5" s="22">
        <v>251</v>
      </c>
      <c r="N5" s="22">
        <v>32.369999999999997</v>
      </c>
      <c r="O5" s="22">
        <v>945.66</v>
      </c>
      <c r="P5" s="22">
        <v>146.27000000000001</v>
      </c>
      <c r="Q5" s="22">
        <v>1375.3</v>
      </c>
      <c r="R5" s="23">
        <v>3867.89</v>
      </c>
      <c r="S5" s="21">
        <v>2447.33</v>
      </c>
      <c r="T5" s="21">
        <v>0</v>
      </c>
      <c r="U5" s="21">
        <v>2447.33</v>
      </c>
      <c r="V5" s="22">
        <v>245</v>
      </c>
      <c r="W5" s="22">
        <v>31.78</v>
      </c>
      <c r="X5" s="22">
        <v>906.89</v>
      </c>
      <c r="Y5" s="22">
        <v>125.05</v>
      </c>
      <c r="Z5" s="22">
        <v>1308.72</v>
      </c>
      <c r="AA5" s="23">
        <v>3756.05</v>
      </c>
      <c r="AB5" s="21">
        <v>2694.34</v>
      </c>
      <c r="AC5" s="21">
        <v>0</v>
      </c>
      <c r="AD5" s="21">
        <v>2694.34</v>
      </c>
      <c r="AE5" s="22">
        <v>278</v>
      </c>
      <c r="AF5" s="22">
        <v>34.99</v>
      </c>
      <c r="AG5" s="22">
        <v>1015.64</v>
      </c>
      <c r="AH5" s="22">
        <v>165.14</v>
      </c>
      <c r="AI5" s="22">
        <v>1493.77</v>
      </c>
      <c r="AJ5" s="23">
        <v>4188.1099999999997</v>
      </c>
      <c r="AK5" s="21">
        <v>2480.88</v>
      </c>
      <c r="AL5" s="21">
        <v>0</v>
      </c>
      <c r="AM5" s="21">
        <v>2480.88</v>
      </c>
      <c r="AN5" s="22">
        <v>249</v>
      </c>
      <c r="AO5" s="22">
        <v>32.22</v>
      </c>
      <c r="AP5" s="22">
        <v>936.9</v>
      </c>
      <c r="AQ5" s="22">
        <v>140.94999999999999</v>
      </c>
      <c r="AR5" s="22">
        <v>1359.07</v>
      </c>
      <c r="AS5" s="23">
        <v>3839.95</v>
      </c>
      <c r="AT5" s="21">
        <v>2452.62</v>
      </c>
      <c r="AU5" s="21">
        <v>948.61</v>
      </c>
      <c r="AV5" s="21">
        <v>3401.23</v>
      </c>
      <c r="AW5" s="22">
        <v>374</v>
      </c>
      <c r="AX5" s="22">
        <v>31.85</v>
      </c>
      <c r="AY5" s="22">
        <v>1100.92</v>
      </c>
      <c r="AZ5" s="22">
        <v>137.85</v>
      </c>
      <c r="BA5" s="22">
        <v>1644.62</v>
      </c>
      <c r="BB5" s="23">
        <v>5045.8500000000004</v>
      </c>
      <c r="BC5" s="21">
        <v>3653.53</v>
      </c>
      <c r="BD5" s="21">
        <v>0</v>
      </c>
      <c r="BE5" s="21">
        <v>3653.53</v>
      </c>
      <c r="BF5" s="22">
        <v>411</v>
      </c>
      <c r="BG5" s="22">
        <v>47.47</v>
      </c>
      <c r="BH5" s="22">
        <v>1370.19</v>
      </c>
      <c r="BI5" s="22">
        <v>171.98</v>
      </c>
      <c r="BJ5" s="22">
        <v>2000.64</v>
      </c>
      <c r="BK5" s="23">
        <v>5654.17</v>
      </c>
      <c r="BL5" s="21">
        <v>2445.73</v>
      </c>
      <c r="BM5" s="21">
        <v>0</v>
      </c>
      <c r="BN5" s="21">
        <v>2445.73</v>
      </c>
      <c r="BO5" s="22">
        <v>245</v>
      </c>
      <c r="BP5" s="22">
        <v>31.75</v>
      </c>
      <c r="BQ5" s="22">
        <v>905.08</v>
      </c>
      <c r="BR5" s="22">
        <v>140.32</v>
      </c>
      <c r="BS5" s="22">
        <v>1322.15</v>
      </c>
      <c r="BT5" s="23">
        <v>3767.88</v>
      </c>
      <c r="BU5" s="21">
        <v>2445.73</v>
      </c>
      <c r="BV5" s="21">
        <v>0</v>
      </c>
      <c r="BW5" s="21">
        <v>2445.73</v>
      </c>
      <c r="BX5" s="22">
        <v>245</v>
      </c>
      <c r="BY5" s="22">
        <v>31.75</v>
      </c>
      <c r="BZ5" s="22">
        <v>905.08</v>
      </c>
      <c r="CA5" s="22">
        <v>155.62</v>
      </c>
      <c r="CB5" s="22">
        <v>1337.45</v>
      </c>
      <c r="CC5" s="23">
        <v>3783.18</v>
      </c>
      <c r="CD5" s="21">
        <v>2547.21</v>
      </c>
      <c r="CE5" s="21">
        <v>0</v>
      </c>
      <c r="CF5" s="21">
        <v>2547.21</v>
      </c>
      <c r="CG5" s="22">
        <v>258</v>
      </c>
      <c r="CH5" s="22">
        <v>33.08</v>
      </c>
      <c r="CI5" s="22">
        <v>966.08</v>
      </c>
      <c r="CJ5" s="22">
        <v>91.13</v>
      </c>
      <c r="CK5" s="22">
        <v>1348.29</v>
      </c>
      <c r="CL5" s="23">
        <v>3895.5</v>
      </c>
      <c r="CM5" s="21">
        <v>2434.08</v>
      </c>
      <c r="CN5" s="21">
        <v>0</v>
      </c>
      <c r="CO5" s="21">
        <v>2434.08</v>
      </c>
      <c r="CP5" s="22">
        <v>251</v>
      </c>
      <c r="CQ5" s="22">
        <v>31.61</v>
      </c>
      <c r="CR5" s="22">
        <v>877.55</v>
      </c>
      <c r="CS5" s="22">
        <v>150.32</v>
      </c>
      <c r="CT5" s="22">
        <v>1310.48</v>
      </c>
      <c r="CU5" s="23">
        <v>3744.56</v>
      </c>
      <c r="CV5" s="21">
        <v>2963.51</v>
      </c>
      <c r="CW5" s="21">
        <v>0</v>
      </c>
      <c r="CX5" s="21">
        <v>2963.51</v>
      </c>
      <c r="CY5" s="22">
        <v>316</v>
      </c>
      <c r="CZ5" s="22">
        <v>38.49</v>
      </c>
      <c r="DA5" s="22">
        <v>1118.1500000000001</v>
      </c>
      <c r="DB5" s="22">
        <v>144.41999999999999</v>
      </c>
      <c r="DC5" s="22">
        <v>1617.06</v>
      </c>
      <c r="DD5" s="23">
        <v>4580.57</v>
      </c>
      <c r="DE5" s="21">
        <v>3726.47</v>
      </c>
      <c r="DF5" s="21">
        <v>0</v>
      </c>
      <c r="DG5" s="21">
        <v>3726.47</v>
      </c>
      <c r="DH5" s="22">
        <v>420</v>
      </c>
      <c r="DI5" s="22">
        <v>375.93</v>
      </c>
      <c r="DJ5" s="22">
        <v>1545.25</v>
      </c>
      <c r="DK5" s="22">
        <v>184.81</v>
      </c>
      <c r="DL5" s="22">
        <v>2525.9899999999998</v>
      </c>
      <c r="DM5" s="23">
        <v>6252.46</v>
      </c>
      <c r="DN5" s="73">
        <f t="shared" si="0"/>
        <v>32784.020000000004</v>
      </c>
      <c r="DO5" s="73">
        <f t="shared" si="1"/>
        <v>948.61</v>
      </c>
      <c r="DP5" s="73">
        <f t="shared" si="2"/>
        <v>33732.629999999997</v>
      </c>
      <c r="DQ5" s="22">
        <f t="shared" si="3"/>
        <v>3543</v>
      </c>
      <c r="DR5" s="22">
        <f t="shared" si="4"/>
        <v>753.29</v>
      </c>
      <c r="DS5" s="22">
        <f t="shared" si="5"/>
        <v>12593.39</v>
      </c>
      <c r="DT5" s="22">
        <f t="shared" si="6"/>
        <v>1753.86</v>
      </c>
      <c r="DU5" s="22">
        <f t="shared" si="7"/>
        <v>18643.539999999997</v>
      </c>
      <c r="DV5" s="23">
        <f t="shared" si="8"/>
        <v>52376.169999999991</v>
      </c>
      <c r="DW5" s="262">
        <f t="shared" si="9"/>
        <v>1397.8399999999965</v>
      </c>
      <c r="DX5" s="262"/>
      <c r="DY5" s="263">
        <f t="shared" si="10"/>
        <v>792.79999999999563</v>
      </c>
      <c r="DZ5" s="263"/>
    </row>
    <row r="6" spans="1:130" hidden="1" x14ac:dyDescent="0.25">
      <c r="A6" s="18">
        <v>459</v>
      </c>
      <c r="B6" s="18" t="s">
        <v>244</v>
      </c>
      <c r="C6" s="18" t="s">
        <v>245</v>
      </c>
      <c r="D6" s="20">
        <v>0.8</v>
      </c>
      <c r="E6" s="18">
        <v>13796.09</v>
      </c>
      <c r="F6" s="18">
        <v>24877.439999999999</v>
      </c>
      <c r="G6" s="18" t="s">
        <v>157</v>
      </c>
      <c r="H6" s="18" t="s">
        <v>5</v>
      </c>
      <c r="I6" s="18" t="s">
        <v>179</v>
      </c>
      <c r="J6" s="21">
        <v>1978.99</v>
      </c>
      <c r="K6" s="21">
        <v>0</v>
      </c>
      <c r="L6" s="21">
        <v>1978.99</v>
      </c>
      <c r="M6" s="22">
        <v>172</v>
      </c>
      <c r="N6" s="22">
        <v>24.91</v>
      </c>
      <c r="O6" s="22">
        <v>696.67</v>
      </c>
      <c r="P6" s="22">
        <v>90.98</v>
      </c>
      <c r="Q6" s="22">
        <v>984.56</v>
      </c>
      <c r="R6" s="23">
        <v>2963.55</v>
      </c>
      <c r="S6" s="21">
        <v>1919.19</v>
      </c>
      <c r="T6" s="21">
        <v>0</v>
      </c>
      <c r="U6" s="21">
        <v>1919.19</v>
      </c>
      <c r="V6" s="22">
        <v>172</v>
      </c>
      <c r="W6" s="22">
        <v>24.91</v>
      </c>
      <c r="X6" s="22">
        <v>697.43</v>
      </c>
      <c r="Y6" s="22">
        <v>90.18</v>
      </c>
      <c r="Z6" s="22">
        <v>984.52</v>
      </c>
      <c r="AA6" s="23">
        <v>2903.71</v>
      </c>
      <c r="AB6" s="21">
        <v>1919.19</v>
      </c>
      <c r="AC6" s="21">
        <v>0</v>
      </c>
      <c r="AD6" s="21">
        <v>1919.19</v>
      </c>
      <c r="AE6" s="22">
        <v>172</v>
      </c>
      <c r="AF6" s="22">
        <v>24.91</v>
      </c>
      <c r="AG6" s="22">
        <v>697.05</v>
      </c>
      <c r="AH6" s="22">
        <v>125.88</v>
      </c>
      <c r="AI6" s="22">
        <v>1019.84</v>
      </c>
      <c r="AJ6" s="23">
        <v>2939.03</v>
      </c>
      <c r="AK6" s="21">
        <v>1947.22</v>
      </c>
      <c r="AL6" s="21">
        <v>0</v>
      </c>
      <c r="AM6" s="21">
        <v>1947.22</v>
      </c>
      <c r="AN6" s="22">
        <v>176</v>
      </c>
      <c r="AO6" s="22">
        <v>25.27</v>
      </c>
      <c r="AP6" s="22">
        <v>722.43</v>
      </c>
      <c r="AQ6" s="22">
        <v>111.07</v>
      </c>
      <c r="AR6" s="22">
        <v>1034.77</v>
      </c>
      <c r="AS6" s="23">
        <v>2981.99</v>
      </c>
      <c r="AT6" s="21">
        <v>2047.61</v>
      </c>
      <c r="AU6" s="21">
        <v>758.88</v>
      </c>
      <c r="AV6" s="21">
        <v>2806.49</v>
      </c>
      <c r="AW6" s="22">
        <v>293</v>
      </c>
      <c r="AX6" s="22">
        <v>26.58</v>
      </c>
      <c r="AY6" s="22">
        <v>933.23</v>
      </c>
      <c r="AZ6" s="22">
        <v>107.72</v>
      </c>
      <c r="BA6" s="22">
        <v>1360.53</v>
      </c>
      <c r="BB6" s="23">
        <v>4167.0200000000004</v>
      </c>
      <c r="BC6" s="21">
        <v>2980.83</v>
      </c>
      <c r="BD6" s="21">
        <v>0</v>
      </c>
      <c r="BE6" s="21">
        <v>2980.83</v>
      </c>
      <c r="BF6" s="22">
        <v>303</v>
      </c>
      <c r="BG6" s="22">
        <v>37.200000000000003</v>
      </c>
      <c r="BH6" s="22">
        <v>1081.73</v>
      </c>
      <c r="BI6" s="22">
        <v>128.91999999999999</v>
      </c>
      <c r="BJ6" s="22">
        <v>1550.85</v>
      </c>
      <c r="BK6" s="23">
        <v>4531.68</v>
      </c>
      <c r="BL6" s="21">
        <v>1919.19</v>
      </c>
      <c r="BM6" s="21">
        <v>0</v>
      </c>
      <c r="BN6" s="21">
        <v>1919.19</v>
      </c>
      <c r="BO6" s="22">
        <v>171</v>
      </c>
      <c r="BP6" s="22">
        <v>24.91</v>
      </c>
      <c r="BQ6" s="22">
        <v>697.05</v>
      </c>
      <c r="BR6" s="22">
        <v>95.28</v>
      </c>
      <c r="BS6" s="22">
        <v>988.24</v>
      </c>
      <c r="BT6" s="23">
        <v>2907.43</v>
      </c>
      <c r="BU6" s="21">
        <v>1919.19</v>
      </c>
      <c r="BV6" s="21">
        <v>0</v>
      </c>
      <c r="BW6" s="21">
        <v>1919.19</v>
      </c>
      <c r="BX6" s="22">
        <v>172</v>
      </c>
      <c r="BY6" s="22">
        <v>24.91</v>
      </c>
      <c r="BZ6" s="22">
        <v>697.05</v>
      </c>
      <c r="CA6" s="22">
        <v>115.68</v>
      </c>
      <c r="CB6" s="22">
        <v>1009.64</v>
      </c>
      <c r="CC6" s="23">
        <v>2928.83</v>
      </c>
      <c r="CD6" s="21">
        <v>2027.98</v>
      </c>
      <c r="CE6" s="21">
        <v>0</v>
      </c>
      <c r="CF6" s="21">
        <v>2027.98</v>
      </c>
      <c r="CG6" s="22">
        <v>187</v>
      </c>
      <c r="CH6" s="22">
        <v>26.33</v>
      </c>
      <c r="CI6" s="22">
        <v>776.45</v>
      </c>
      <c r="CJ6" s="22">
        <v>117.61</v>
      </c>
      <c r="CK6" s="22">
        <v>1107.3900000000001</v>
      </c>
      <c r="CL6" s="23">
        <v>3135.37</v>
      </c>
      <c r="CM6" s="21">
        <v>1919.19</v>
      </c>
      <c r="CN6" s="21">
        <v>0</v>
      </c>
      <c r="CO6" s="21">
        <v>1919.19</v>
      </c>
      <c r="CP6" s="22">
        <v>179</v>
      </c>
      <c r="CQ6" s="22">
        <v>24.91</v>
      </c>
      <c r="CR6" s="22">
        <v>677.52</v>
      </c>
      <c r="CS6" s="22">
        <v>44.28</v>
      </c>
      <c r="CT6" s="22">
        <v>925.71</v>
      </c>
      <c r="CU6" s="23">
        <v>2844.9</v>
      </c>
      <c r="CV6" s="21">
        <v>1919.19</v>
      </c>
      <c r="CW6" s="21">
        <v>0</v>
      </c>
      <c r="CX6" s="21">
        <v>1919.19</v>
      </c>
      <c r="CY6" s="22">
        <v>172</v>
      </c>
      <c r="CZ6" s="22">
        <v>24.91</v>
      </c>
      <c r="DA6" s="22">
        <v>672.72</v>
      </c>
      <c r="DB6" s="22">
        <v>95.28</v>
      </c>
      <c r="DC6" s="22">
        <v>964.91</v>
      </c>
      <c r="DD6" s="23">
        <v>2884.1</v>
      </c>
      <c r="DE6" s="21">
        <v>2863.83</v>
      </c>
      <c r="DF6" s="21">
        <v>0</v>
      </c>
      <c r="DG6" s="21">
        <v>2863.83</v>
      </c>
      <c r="DH6" s="22">
        <v>302</v>
      </c>
      <c r="DI6" s="22">
        <v>288.7</v>
      </c>
      <c r="DJ6" s="22">
        <v>1432.58</v>
      </c>
      <c r="DK6" s="22">
        <v>108.3</v>
      </c>
      <c r="DL6" s="22">
        <v>2131.58</v>
      </c>
      <c r="DM6" s="23">
        <v>4995.41</v>
      </c>
      <c r="DN6" s="73">
        <f t="shared" si="0"/>
        <v>25361.599999999999</v>
      </c>
      <c r="DO6" s="73">
        <f t="shared" si="1"/>
        <v>758.88</v>
      </c>
      <c r="DP6" s="73">
        <f t="shared" si="2"/>
        <v>26120.479999999996</v>
      </c>
      <c r="DQ6" s="22">
        <f t="shared" si="3"/>
        <v>2471</v>
      </c>
      <c r="DR6" s="22">
        <f t="shared" si="4"/>
        <v>578.45000000000005</v>
      </c>
      <c r="DS6" s="22">
        <f t="shared" si="5"/>
        <v>9781.909999999998</v>
      </c>
      <c r="DT6" s="22">
        <f t="shared" si="6"/>
        <v>1231.18</v>
      </c>
      <c r="DU6" s="22">
        <f t="shared" si="7"/>
        <v>14062.539999999999</v>
      </c>
      <c r="DV6" s="23">
        <f t="shared" si="8"/>
        <v>40183.020000000004</v>
      </c>
      <c r="DW6" s="262">
        <f t="shared" si="9"/>
        <v>1243.0399999999972</v>
      </c>
      <c r="DX6" s="262"/>
      <c r="DY6" s="263">
        <f t="shared" si="10"/>
        <v>266.44999999999891</v>
      </c>
      <c r="DZ6" s="263"/>
    </row>
    <row r="7" spans="1:130" hidden="1" x14ac:dyDescent="0.25">
      <c r="A7" s="18">
        <v>463</v>
      </c>
      <c r="B7" s="18" t="s">
        <v>853</v>
      </c>
      <c r="C7" s="18" t="s">
        <v>300</v>
      </c>
      <c r="D7" s="20">
        <v>0</v>
      </c>
      <c r="G7" s="18" t="s">
        <v>157</v>
      </c>
      <c r="H7" s="18" t="s">
        <v>5</v>
      </c>
      <c r="I7" s="18" t="s">
        <v>854</v>
      </c>
      <c r="J7" s="21"/>
      <c r="K7" s="21"/>
      <c r="L7" s="21"/>
      <c r="M7" s="22"/>
      <c r="N7" s="22"/>
      <c r="O7" s="22"/>
      <c r="P7" s="22"/>
      <c r="Q7" s="22"/>
      <c r="R7" s="23"/>
      <c r="S7" s="21"/>
      <c r="T7" s="21"/>
      <c r="U7" s="21"/>
      <c r="V7" s="22"/>
      <c r="W7" s="22"/>
      <c r="X7" s="22"/>
      <c r="Y7" s="22"/>
      <c r="Z7" s="22"/>
      <c r="AA7" s="23"/>
      <c r="AB7" s="21"/>
      <c r="AC7" s="21"/>
      <c r="AD7" s="21"/>
      <c r="AE7" s="22"/>
      <c r="AF7" s="22"/>
      <c r="AG7" s="22"/>
      <c r="AH7" s="22"/>
      <c r="AI7" s="22"/>
      <c r="AJ7" s="23"/>
      <c r="AK7" s="21"/>
      <c r="AL7" s="21"/>
      <c r="AM7" s="21"/>
      <c r="AN7" s="22"/>
      <c r="AO7" s="22"/>
      <c r="AP7" s="22"/>
      <c r="AQ7" s="22"/>
      <c r="AR7" s="22"/>
      <c r="AS7" s="23"/>
      <c r="AT7" s="21">
        <v>0</v>
      </c>
      <c r="AU7" s="21">
        <v>474.31</v>
      </c>
      <c r="AV7" s="21">
        <v>474.31</v>
      </c>
      <c r="AW7" s="22">
        <v>20</v>
      </c>
      <c r="AX7" s="22">
        <v>0</v>
      </c>
      <c r="AY7" s="22">
        <v>94.86</v>
      </c>
      <c r="AZ7" s="22">
        <v>6.36</v>
      </c>
      <c r="BA7" s="22">
        <v>121.22</v>
      </c>
      <c r="BB7" s="23">
        <v>595.53</v>
      </c>
      <c r="BC7" s="21"/>
      <c r="BD7" s="21"/>
      <c r="BE7" s="21"/>
      <c r="BF7" s="22"/>
      <c r="BG7" s="22"/>
      <c r="BH7" s="22"/>
      <c r="BI7" s="22"/>
      <c r="BJ7" s="22"/>
      <c r="BK7" s="23"/>
      <c r="BL7" s="21"/>
      <c r="BM7" s="21"/>
      <c r="BN7" s="21"/>
      <c r="BO7" s="22"/>
      <c r="BP7" s="22"/>
      <c r="BQ7" s="22"/>
      <c r="BR7" s="22"/>
      <c r="BS7" s="22"/>
      <c r="BT7" s="23"/>
      <c r="BU7" s="21"/>
      <c r="BV7" s="21"/>
      <c r="BW7" s="21"/>
      <c r="BX7" s="22"/>
      <c r="BY7" s="22"/>
      <c r="BZ7" s="22"/>
      <c r="CA7" s="22"/>
      <c r="CB7" s="22"/>
      <c r="CC7" s="23"/>
      <c r="CD7" s="21"/>
      <c r="CE7" s="21"/>
      <c r="CF7" s="21"/>
      <c r="CG7" s="22"/>
      <c r="CH7" s="22"/>
      <c r="CI7" s="22"/>
      <c r="CJ7" s="22"/>
      <c r="CK7" s="22"/>
      <c r="CL7" s="23"/>
      <c r="CM7" s="21"/>
      <c r="CN7" s="21"/>
      <c r="CO7" s="21"/>
      <c r="CP7" s="22"/>
      <c r="CQ7" s="22"/>
      <c r="CR7" s="22"/>
      <c r="CS7" s="22"/>
      <c r="CT7" s="22"/>
      <c r="CU7" s="23"/>
      <c r="CV7" s="21"/>
      <c r="CW7" s="21"/>
      <c r="CX7" s="21"/>
      <c r="CY7" s="22"/>
      <c r="CZ7" s="22"/>
      <c r="DA7" s="22"/>
      <c r="DB7" s="22"/>
      <c r="DC7" s="22"/>
      <c r="DD7" s="23"/>
      <c r="DN7" s="73">
        <f t="shared" si="0"/>
        <v>0</v>
      </c>
      <c r="DO7" s="73">
        <f t="shared" si="1"/>
        <v>474.31</v>
      </c>
      <c r="DP7" s="73">
        <f t="shared" si="2"/>
        <v>474.31</v>
      </c>
      <c r="DQ7" s="22">
        <f t="shared" si="3"/>
        <v>20</v>
      </c>
      <c r="DR7" s="22">
        <f t="shared" si="4"/>
        <v>0</v>
      </c>
      <c r="DS7" s="22">
        <f t="shared" si="5"/>
        <v>94.86</v>
      </c>
      <c r="DT7" s="22">
        <f t="shared" si="6"/>
        <v>6.36</v>
      </c>
      <c r="DU7" s="22">
        <f t="shared" si="7"/>
        <v>121.22</v>
      </c>
      <c r="DV7" s="23">
        <f t="shared" si="8"/>
        <v>595.53</v>
      </c>
      <c r="DW7" s="262">
        <f t="shared" si="9"/>
        <v>474.31</v>
      </c>
      <c r="DX7" s="262"/>
      <c r="DY7" s="263">
        <f t="shared" si="10"/>
        <v>121.22</v>
      </c>
      <c r="DZ7" s="263"/>
    </row>
    <row r="8" spans="1:130" hidden="1" x14ac:dyDescent="0.25">
      <c r="A8" s="18">
        <v>467</v>
      </c>
      <c r="B8" s="18" t="s">
        <v>263</v>
      </c>
      <c r="C8" s="18" t="s">
        <v>264</v>
      </c>
      <c r="D8" s="20">
        <v>1</v>
      </c>
      <c r="E8" s="18">
        <v>18941.68</v>
      </c>
      <c r="F8" s="18">
        <v>34341.269999999997</v>
      </c>
      <c r="G8" s="18" t="s">
        <v>157</v>
      </c>
      <c r="H8" s="18" t="s">
        <v>5</v>
      </c>
      <c r="I8" s="18" t="s">
        <v>265</v>
      </c>
      <c r="J8" s="21">
        <v>2687.58</v>
      </c>
      <c r="K8" s="21">
        <v>0</v>
      </c>
      <c r="L8" s="21">
        <v>2687.58</v>
      </c>
      <c r="M8" s="22">
        <v>272</v>
      </c>
      <c r="N8" s="22">
        <v>34.4</v>
      </c>
      <c r="O8" s="22">
        <v>1002.6</v>
      </c>
      <c r="P8" s="22">
        <v>47.55</v>
      </c>
      <c r="Q8" s="22">
        <v>1356.55</v>
      </c>
      <c r="R8" s="23">
        <v>4044.13</v>
      </c>
      <c r="S8" s="21">
        <v>2648.09</v>
      </c>
      <c r="T8" s="21">
        <v>0</v>
      </c>
      <c r="U8" s="21">
        <v>2648.09</v>
      </c>
      <c r="V8" s="22">
        <v>272</v>
      </c>
      <c r="W8" s="22">
        <v>34.39</v>
      </c>
      <c r="X8" s="22">
        <v>1003.47</v>
      </c>
      <c r="Y8" s="22">
        <v>128.62</v>
      </c>
      <c r="Z8" s="22">
        <v>1438.48</v>
      </c>
      <c r="AA8" s="23">
        <v>4086.57</v>
      </c>
      <c r="AB8" s="21">
        <v>2647.85</v>
      </c>
      <c r="AC8" s="21">
        <v>0</v>
      </c>
      <c r="AD8" s="21">
        <v>2647.85</v>
      </c>
      <c r="AE8" s="22">
        <v>272</v>
      </c>
      <c r="AF8" s="22">
        <v>34.39</v>
      </c>
      <c r="AG8" s="22">
        <v>1002.86</v>
      </c>
      <c r="AH8" s="22">
        <v>164.32</v>
      </c>
      <c r="AI8" s="22">
        <v>1473.57</v>
      </c>
      <c r="AJ8" s="23">
        <v>4121.42</v>
      </c>
      <c r="AK8" s="21">
        <v>2704.31</v>
      </c>
      <c r="AL8" s="21">
        <v>0</v>
      </c>
      <c r="AM8" s="21">
        <v>2704.31</v>
      </c>
      <c r="AN8" s="22">
        <v>280</v>
      </c>
      <c r="AO8" s="22">
        <v>35.119999999999997</v>
      </c>
      <c r="AP8" s="22">
        <v>1023.46</v>
      </c>
      <c r="AQ8" s="22">
        <v>48.02</v>
      </c>
      <c r="AR8" s="22">
        <v>1386.6</v>
      </c>
      <c r="AS8" s="23">
        <v>4090.91</v>
      </c>
      <c r="AT8" s="21">
        <v>2647.85</v>
      </c>
      <c r="AU8" s="21">
        <v>948.61</v>
      </c>
      <c r="AV8" s="21">
        <v>3596.46</v>
      </c>
      <c r="AW8" s="22">
        <v>402</v>
      </c>
      <c r="AX8" s="22">
        <v>34.39</v>
      </c>
      <c r="AY8" s="22">
        <v>1192.58</v>
      </c>
      <c r="AZ8" s="22">
        <v>146.41999999999999</v>
      </c>
      <c r="BA8" s="22">
        <v>1775.39</v>
      </c>
      <c r="BB8" s="23">
        <v>5371.85</v>
      </c>
      <c r="BC8" s="21">
        <v>4158.09</v>
      </c>
      <c r="BD8" s="21">
        <v>0</v>
      </c>
      <c r="BE8" s="21">
        <v>4158.09</v>
      </c>
      <c r="BF8" s="22">
        <v>452</v>
      </c>
      <c r="BG8" s="22">
        <v>51.35</v>
      </c>
      <c r="BH8" s="22">
        <v>1716.48</v>
      </c>
      <c r="BI8" s="22">
        <v>174.94</v>
      </c>
      <c r="BJ8" s="22">
        <v>2394.77</v>
      </c>
      <c r="BK8" s="23">
        <v>6552.86</v>
      </c>
      <c r="BL8" s="21">
        <v>2647.85</v>
      </c>
      <c r="BM8" s="21">
        <v>0</v>
      </c>
      <c r="BN8" s="21">
        <v>2647.85</v>
      </c>
      <c r="BO8" s="22">
        <v>271</v>
      </c>
      <c r="BP8" s="22">
        <v>34.39</v>
      </c>
      <c r="BQ8" s="22">
        <v>1002.86</v>
      </c>
      <c r="BR8" s="22">
        <v>154.12</v>
      </c>
      <c r="BS8" s="22">
        <v>1462.37</v>
      </c>
      <c r="BT8" s="23">
        <v>4110.22</v>
      </c>
      <c r="BU8" s="21">
        <v>2647.85</v>
      </c>
      <c r="BV8" s="21">
        <v>0</v>
      </c>
      <c r="BW8" s="21">
        <v>2647.85</v>
      </c>
      <c r="BX8" s="22">
        <v>272</v>
      </c>
      <c r="BY8" s="22">
        <v>34.39</v>
      </c>
      <c r="BZ8" s="22">
        <v>1002.86</v>
      </c>
      <c r="CA8" s="22">
        <v>159.22</v>
      </c>
      <c r="CB8" s="22">
        <v>1468.47</v>
      </c>
      <c r="CC8" s="23">
        <v>4116.32</v>
      </c>
      <c r="CD8" s="21">
        <v>2748.8</v>
      </c>
      <c r="CE8" s="21">
        <v>0</v>
      </c>
      <c r="CF8" s="21">
        <v>2748.8</v>
      </c>
      <c r="CG8" s="22">
        <v>286</v>
      </c>
      <c r="CH8" s="22">
        <v>35.700000000000003</v>
      </c>
      <c r="CI8" s="22">
        <v>1039.72</v>
      </c>
      <c r="CJ8" s="22">
        <v>150.81</v>
      </c>
      <c r="CK8" s="22">
        <v>1512.23</v>
      </c>
      <c r="CL8" s="23">
        <v>4261.03</v>
      </c>
      <c r="CM8" s="21">
        <v>2669.48</v>
      </c>
      <c r="CN8" s="21">
        <v>0</v>
      </c>
      <c r="CO8" s="21">
        <v>2669.48</v>
      </c>
      <c r="CP8" s="22">
        <v>284</v>
      </c>
      <c r="CQ8" s="22">
        <v>34.659999999999997</v>
      </c>
      <c r="CR8" s="22">
        <v>1015.56</v>
      </c>
      <c r="CS8" s="22">
        <v>88.2</v>
      </c>
      <c r="CT8" s="22">
        <v>1422.42</v>
      </c>
      <c r="CU8" s="23">
        <v>4091.9</v>
      </c>
      <c r="CV8" s="21">
        <v>2647.85</v>
      </c>
      <c r="CW8" s="21">
        <v>0</v>
      </c>
      <c r="CX8" s="21">
        <v>2647.85</v>
      </c>
      <c r="CY8" s="22">
        <v>272</v>
      </c>
      <c r="CZ8" s="22">
        <v>34.39</v>
      </c>
      <c r="DA8" s="22">
        <v>1002.86</v>
      </c>
      <c r="DB8" s="22">
        <v>103.12</v>
      </c>
      <c r="DC8" s="22">
        <v>1412.37</v>
      </c>
      <c r="DD8" s="23">
        <v>4060.22</v>
      </c>
      <c r="DE8" s="21">
        <v>3974.08</v>
      </c>
      <c r="DF8" s="21">
        <v>0</v>
      </c>
      <c r="DG8" s="21">
        <v>3974.08</v>
      </c>
      <c r="DH8" s="22">
        <v>457</v>
      </c>
      <c r="DI8" s="22">
        <v>397.17</v>
      </c>
      <c r="DJ8" s="22">
        <v>1250.24</v>
      </c>
      <c r="DK8" s="22">
        <v>182.77</v>
      </c>
      <c r="DL8" s="22">
        <v>2287.1799999999998</v>
      </c>
      <c r="DM8" s="23">
        <v>6261.26</v>
      </c>
      <c r="DN8" s="73">
        <f t="shared" si="0"/>
        <v>34829.679999999993</v>
      </c>
      <c r="DO8" s="73">
        <f t="shared" si="1"/>
        <v>948.61</v>
      </c>
      <c r="DP8" s="73">
        <f t="shared" si="2"/>
        <v>35778.289999999994</v>
      </c>
      <c r="DQ8" s="22">
        <f t="shared" si="3"/>
        <v>3792</v>
      </c>
      <c r="DR8" s="22">
        <f t="shared" si="4"/>
        <v>794.74</v>
      </c>
      <c r="DS8" s="22">
        <f t="shared" si="5"/>
        <v>13255.55</v>
      </c>
      <c r="DT8" s="22">
        <f t="shared" si="6"/>
        <v>1548.1100000000001</v>
      </c>
      <c r="DU8" s="22">
        <f t="shared" si="7"/>
        <v>19390.399999999998</v>
      </c>
      <c r="DV8" s="23">
        <f t="shared" si="8"/>
        <v>55168.69</v>
      </c>
      <c r="DW8" s="262">
        <f t="shared" si="9"/>
        <v>1437.0199999999968</v>
      </c>
      <c r="DX8" s="262"/>
      <c r="DY8" s="263">
        <f t="shared" si="10"/>
        <v>448.71999999999753</v>
      </c>
      <c r="DZ8" s="263"/>
    </row>
    <row r="9" spans="1:130" hidden="1" x14ac:dyDescent="0.25">
      <c r="A9" s="18">
        <v>469</v>
      </c>
      <c r="B9" s="18" t="s">
        <v>270</v>
      </c>
      <c r="C9" s="18" t="s">
        <v>250</v>
      </c>
      <c r="D9" s="20">
        <v>1</v>
      </c>
      <c r="E9" s="18">
        <v>18268.57</v>
      </c>
      <c r="F9" s="18">
        <v>33103.279999999999</v>
      </c>
      <c r="G9" s="18" t="s">
        <v>157</v>
      </c>
      <c r="H9" s="18" t="s">
        <v>9</v>
      </c>
      <c r="I9" s="18" t="s">
        <v>272</v>
      </c>
      <c r="J9" s="21">
        <v>2607.23</v>
      </c>
      <c r="K9" s="21">
        <v>0</v>
      </c>
      <c r="L9" s="21">
        <v>2607.23</v>
      </c>
      <c r="M9" s="22">
        <v>259</v>
      </c>
      <c r="N9" s="22">
        <v>33.15</v>
      </c>
      <c r="O9" s="22">
        <v>967.55</v>
      </c>
      <c r="P9" s="22">
        <v>148.05000000000001</v>
      </c>
      <c r="Q9" s="22">
        <v>1407.75</v>
      </c>
      <c r="R9" s="23">
        <v>4014.98</v>
      </c>
      <c r="S9" s="21">
        <v>2552.63</v>
      </c>
      <c r="T9" s="21">
        <v>0</v>
      </c>
      <c r="U9" s="21">
        <v>2552.63</v>
      </c>
      <c r="V9" s="22">
        <v>259</v>
      </c>
      <c r="W9" s="22">
        <v>33.15</v>
      </c>
      <c r="X9" s="22">
        <v>968.55</v>
      </c>
      <c r="Y9" s="22">
        <v>126.93</v>
      </c>
      <c r="Z9" s="22">
        <v>1387.63</v>
      </c>
      <c r="AA9" s="23">
        <v>3940.26</v>
      </c>
      <c r="AB9" s="21">
        <v>2552.63</v>
      </c>
      <c r="AC9" s="21">
        <v>0</v>
      </c>
      <c r="AD9" s="21">
        <v>2552.63</v>
      </c>
      <c r="AE9" s="22">
        <v>259</v>
      </c>
      <c r="AF9" s="22">
        <v>33.15</v>
      </c>
      <c r="AG9" s="22">
        <v>968.05</v>
      </c>
      <c r="AH9" s="22">
        <v>147.33000000000001</v>
      </c>
      <c r="AI9" s="22">
        <v>1407.53</v>
      </c>
      <c r="AJ9" s="23">
        <v>3960.16</v>
      </c>
      <c r="AK9" s="21">
        <v>2606.94</v>
      </c>
      <c r="AL9" s="21">
        <v>0</v>
      </c>
      <c r="AM9" s="21">
        <v>2606.94</v>
      </c>
      <c r="AN9" s="22">
        <v>267</v>
      </c>
      <c r="AO9" s="22">
        <v>33.85</v>
      </c>
      <c r="AP9" s="22">
        <v>987.92</v>
      </c>
      <c r="AQ9" s="22">
        <v>153.38999999999999</v>
      </c>
      <c r="AR9" s="22">
        <v>1442.16</v>
      </c>
      <c r="AS9" s="23">
        <v>4049.1</v>
      </c>
      <c r="AT9" s="21">
        <v>2581.7399999999998</v>
      </c>
      <c r="AU9" s="21">
        <v>948.61</v>
      </c>
      <c r="AV9" s="21">
        <v>3530.35</v>
      </c>
      <c r="AW9" s="22">
        <v>393</v>
      </c>
      <c r="AX9" s="22">
        <v>33.53</v>
      </c>
      <c r="AY9" s="22">
        <v>1168.45</v>
      </c>
      <c r="AZ9" s="22">
        <v>109.55</v>
      </c>
      <c r="BA9" s="22">
        <v>1704.53</v>
      </c>
      <c r="BB9" s="23">
        <v>5234.88</v>
      </c>
      <c r="BC9" s="21">
        <v>3995.43</v>
      </c>
      <c r="BD9" s="21">
        <v>0</v>
      </c>
      <c r="BE9" s="21">
        <v>3995.43</v>
      </c>
      <c r="BF9" s="22">
        <v>432</v>
      </c>
      <c r="BG9" s="22">
        <v>49.51</v>
      </c>
      <c r="BH9" s="22">
        <v>1427.63</v>
      </c>
      <c r="BI9" s="22">
        <v>146.65</v>
      </c>
      <c r="BJ9" s="22">
        <v>2055.79</v>
      </c>
      <c r="BK9" s="23">
        <v>6051.22</v>
      </c>
      <c r="BL9" s="21">
        <v>2552.63</v>
      </c>
      <c r="BM9" s="21">
        <v>0</v>
      </c>
      <c r="BN9" s="21">
        <v>2552.63</v>
      </c>
      <c r="BO9" s="22">
        <v>258</v>
      </c>
      <c r="BP9" s="22">
        <v>33.15</v>
      </c>
      <c r="BQ9" s="22">
        <v>968.05</v>
      </c>
      <c r="BR9" s="22">
        <v>132.03</v>
      </c>
      <c r="BS9" s="22">
        <v>1391.23</v>
      </c>
      <c r="BT9" s="23">
        <v>3943.86</v>
      </c>
      <c r="BU9" s="21">
        <v>2552.63</v>
      </c>
      <c r="BV9" s="21">
        <v>0</v>
      </c>
      <c r="BW9" s="21">
        <v>2552.63</v>
      </c>
      <c r="BX9" s="22">
        <v>259</v>
      </c>
      <c r="BY9" s="22">
        <v>33.15</v>
      </c>
      <c r="BZ9" s="22">
        <v>968.05</v>
      </c>
      <c r="CA9" s="22">
        <v>157.53</v>
      </c>
      <c r="CB9" s="22">
        <v>1417.73</v>
      </c>
      <c r="CC9" s="23">
        <v>3970.36</v>
      </c>
      <c r="CD9" s="21">
        <v>2625.24</v>
      </c>
      <c r="CE9" s="21">
        <v>0</v>
      </c>
      <c r="CF9" s="21">
        <v>2625.24</v>
      </c>
      <c r="CG9" s="22">
        <v>269</v>
      </c>
      <c r="CH9" s="22">
        <v>34.090000000000003</v>
      </c>
      <c r="CI9" s="22">
        <v>994.58</v>
      </c>
      <c r="CJ9" s="22">
        <v>138.41</v>
      </c>
      <c r="CK9" s="22">
        <v>1436.08</v>
      </c>
      <c r="CL9" s="23">
        <v>4061.32</v>
      </c>
      <c r="CM9" s="21">
        <v>2536.6999999999998</v>
      </c>
      <c r="CN9" s="21">
        <v>0</v>
      </c>
      <c r="CO9" s="21">
        <v>2536.6999999999998</v>
      </c>
      <c r="CP9" s="22">
        <v>265</v>
      </c>
      <c r="CQ9" s="22">
        <v>32.94</v>
      </c>
      <c r="CR9" s="22">
        <v>967.08</v>
      </c>
      <c r="CS9" s="22">
        <v>75.64</v>
      </c>
      <c r="CT9" s="22">
        <v>1340.66</v>
      </c>
      <c r="CU9" s="23">
        <v>3877.36</v>
      </c>
      <c r="CV9" s="21">
        <v>2552.63</v>
      </c>
      <c r="CW9" s="21">
        <v>0</v>
      </c>
      <c r="CX9" s="21">
        <v>2552.63</v>
      </c>
      <c r="CY9" s="22">
        <v>259</v>
      </c>
      <c r="CZ9" s="22">
        <v>33.15</v>
      </c>
      <c r="DA9" s="22">
        <v>968.05</v>
      </c>
      <c r="DB9" s="22">
        <v>137.13</v>
      </c>
      <c r="DC9" s="22">
        <v>1397.33</v>
      </c>
      <c r="DD9" s="23">
        <v>3949.96</v>
      </c>
      <c r="DE9" s="21">
        <v>3808.31</v>
      </c>
      <c r="DF9" s="21">
        <v>0</v>
      </c>
      <c r="DG9" s="21">
        <v>3808.31</v>
      </c>
      <c r="DH9" s="22">
        <v>434</v>
      </c>
      <c r="DI9" s="22">
        <v>382.02</v>
      </c>
      <c r="DJ9" s="22">
        <v>1426.74</v>
      </c>
      <c r="DK9" s="22">
        <v>159.43</v>
      </c>
      <c r="DL9" s="22">
        <v>2402.19</v>
      </c>
      <c r="DM9" s="23">
        <v>6210.5</v>
      </c>
      <c r="DN9" s="73">
        <f t="shared" si="0"/>
        <v>33524.74</v>
      </c>
      <c r="DO9" s="73">
        <f t="shared" si="1"/>
        <v>948.61</v>
      </c>
      <c r="DP9" s="73">
        <f t="shared" si="2"/>
        <v>34473.35</v>
      </c>
      <c r="DQ9" s="22">
        <f t="shared" si="3"/>
        <v>3613</v>
      </c>
      <c r="DR9" s="22">
        <f t="shared" si="4"/>
        <v>764.83999999999992</v>
      </c>
      <c r="DS9" s="22">
        <f t="shared" si="5"/>
        <v>12780.699999999999</v>
      </c>
      <c r="DT9" s="22">
        <f t="shared" si="6"/>
        <v>1632.0700000000004</v>
      </c>
      <c r="DU9" s="22">
        <f t="shared" si="7"/>
        <v>18790.609999999997</v>
      </c>
      <c r="DV9" s="23">
        <f t="shared" si="8"/>
        <v>53263.96</v>
      </c>
      <c r="DW9" s="262">
        <f t="shared" si="9"/>
        <v>1370.0699999999997</v>
      </c>
      <c r="DX9" s="262"/>
      <c r="DY9" s="263">
        <f t="shared" si="10"/>
        <v>522.03999999999724</v>
      </c>
      <c r="DZ9" s="263"/>
    </row>
    <row r="10" spans="1:130" hidden="1" x14ac:dyDescent="0.25">
      <c r="A10" s="18">
        <v>471</v>
      </c>
      <c r="B10" s="18" t="s">
        <v>273</v>
      </c>
      <c r="C10" s="18" t="s">
        <v>184</v>
      </c>
      <c r="D10" s="20">
        <v>1</v>
      </c>
      <c r="E10" s="18">
        <v>19614.72</v>
      </c>
      <c r="F10" s="18">
        <v>35579.129999999997</v>
      </c>
      <c r="G10" s="18" t="s">
        <v>157</v>
      </c>
      <c r="H10" s="18" t="s">
        <v>9</v>
      </c>
      <c r="I10" s="18" t="s">
        <v>274</v>
      </c>
      <c r="J10" s="21">
        <v>3072.46</v>
      </c>
      <c r="K10" s="21">
        <v>0</v>
      </c>
      <c r="L10" s="21">
        <v>3072.46</v>
      </c>
      <c r="M10" s="22">
        <v>330</v>
      </c>
      <c r="N10" s="22">
        <v>39.880000000000003</v>
      </c>
      <c r="O10" s="22">
        <v>1156.4000000000001</v>
      </c>
      <c r="P10" s="22">
        <v>115.74</v>
      </c>
      <c r="Q10" s="22">
        <v>1642.02</v>
      </c>
      <c r="R10" s="23">
        <v>4714.4799999999996</v>
      </c>
      <c r="S10" s="21">
        <v>2695.47</v>
      </c>
      <c r="T10" s="21">
        <v>0</v>
      </c>
      <c r="U10" s="21">
        <v>2695.47</v>
      </c>
      <c r="V10" s="22">
        <v>279</v>
      </c>
      <c r="W10" s="22">
        <v>35</v>
      </c>
      <c r="X10" s="22">
        <v>1020.88</v>
      </c>
      <c r="Y10" s="22">
        <v>139.66</v>
      </c>
      <c r="Z10" s="22">
        <v>1474.54</v>
      </c>
      <c r="AA10" s="23">
        <v>4170.01</v>
      </c>
      <c r="AB10" s="21">
        <v>2695.47</v>
      </c>
      <c r="AC10" s="21">
        <v>0</v>
      </c>
      <c r="AD10" s="21">
        <v>2695.47</v>
      </c>
      <c r="AE10" s="22">
        <v>279</v>
      </c>
      <c r="AF10" s="22">
        <v>35</v>
      </c>
      <c r="AG10" s="22">
        <v>1020.27</v>
      </c>
      <c r="AH10" s="22">
        <v>139.66</v>
      </c>
      <c r="AI10" s="22">
        <v>1473.93</v>
      </c>
      <c r="AJ10" s="23">
        <v>4169.3999999999996</v>
      </c>
      <c r="AK10" s="21">
        <v>2695.47</v>
      </c>
      <c r="AL10" s="21">
        <v>0</v>
      </c>
      <c r="AM10" s="21">
        <v>2695.47</v>
      </c>
      <c r="AN10" s="22">
        <v>279</v>
      </c>
      <c r="AO10" s="22">
        <v>35</v>
      </c>
      <c r="AP10" s="22">
        <v>1020.27</v>
      </c>
      <c r="AQ10" s="22">
        <v>129.46</v>
      </c>
      <c r="AR10" s="22">
        <v>1463.73</v>
      </c>
      <c r="AS10" s="23">
        <v>4159.2</v>
      </c>
      <c r="AT10" s="21">
        <v>2713.44</v>
      </c>
      <c r="AU10" s="21">
        <v>948.61</v>
      </c>
      <c r="AV10" s="21">
        <v>3662.05</v>
      </c>
      <c r="AW10" s="22">
        <v>410</v>
      </c>
      <c r="AX10" s="22">
        <v>35.24</v>
      </c>
      <c r="AY10" s="22">
        <v>1216.53</v>
      </c>
      <c r="AZ10" s="22">
        <v>101.69</v>
      </c>
      <c r="BA10" s="22">
        <v>1763.46</v>
      </c>
      <c r="BB10" s="23">
        <v>5425.51</v>
      </c>
      <c r="BC10" s="21">
        <v>4089.75</v>
      </c>
      <c r="BD10" s="21">
        <v>0</v>
      </c>
      <c r="BE10" s="21">
        <v>4089.75</v>
      </c>
      <c r="BF10" s="22">
        <v>462</v>
      </c>
      <c r="BG10" s="22">
        <v>52.29</v>
      </c>
      <c r="BH10" s="22">
        <v>1747.12</v>
      </c>
      <c r="BI10" s="22">
        <v>72.34</v>
      </c>
      <c r="BJ10" s="22">
        <v>2333.75</v>
      </c>
      <c r="BK10" s="23">
        <v>6423.5</v>
      </c>
      <c r="BL10" s="21">
        <v>2695.47</v>
      </c>
      <c r="BM10" s="21">
        <v>0</v>
      </c>
      <c r="BN10" s="21">
        <v>2695.47</v>
      </c>
      <c r="BO10" s="22">
        <v>275</v>
      </c>
      <c r="BP10" s="22">
        <v>35</v>
      </c>
      <c r="BQ10" s="22">
        <v>1020.27</v>
      </c>
      <c r="BR10" s="22">
        <v>129.46</v>
      </c>
      <c r="BS10" s="22">
        <v>1459.73</v>
      </c>
      <c r="BT10" s="23">
        <v>4155.2</v>
      </c>
      <c r="BU10" s="21">
        <v>2695.47</v>
      </c>
      <c r="BV10" s="21">
        <v>0</v>
      </c>
      <c r="BW10" s="21">
        <v>2695.47</v>
      </c>
      <c r="BX10" s="22">
        <v>278</v>
      </c>
      <c r="BY10" s="22">
        <v>35</v>
      </c>
      <c r="BZ10" s="22">
        <v>1020.27</v>
      </c>
      <c r="CA10" s="22">
        <v>160.06</v>
      </c>
      <c r="CB10" s="22">
        <v>1493.33</v>
      </c>
      <c r="CC10" s="23">
        <v>4188.8</v>
      </c>
      <c r="CD10" s="21">
        <v>2790.65</v>
      </c>
      <c r="CE10" s="21">
        <v>0</v>
      </c>
      <c r="CF10" s="21">
        <v>2790.65</v>
      </c>
      <c r="CG10" s="22">
        <v>291</v>
      </c>
      <c r="CH10" s="22">
        <v>36.24</v>
      </c>
      <c r="CI10" s="22">
        <v>1055.01</v>
      </c>
      <c r="CJ10" s="22">
        <v>90.35</v>
      </c>
      <c r="CK10" s="22">
        <v>1472.6</v>
      </c>
      <c r="CL10" s="23">
        <v>4263.25</v>
      </c>
      <c r="CM10" s="21">
        <v>2678.64</v>
      </c>
      <c r="CN10" s="21">
        <v>0</v>
      </c>
      <c r="CO10" s="21">
        <v>2678.64</v>
      </c>
      <c r="CP10" s="22">
        <v>284</v>
      </c>
      <c r="CQ10" s="22">
        <v>34.79</v>
      </c>
      <c r="CR10" s="22">
        <v>1018.91</v>
      </c>
      <c r="CS10" s="22">
        <v>124.07</v>
      </c>
      <c r="CT10" s="22">
        <v>1461.77</v>
      </c>
      <c r="CU10" s="23">
        <v>4140.41</v>
      </c>
      <c r="CV10" s="21">
        <v>3222.83</v>
      </c>
      <c r="CW10" s="21">
        <v>0</v>
      </c>
      <c r="CX10" s="21">
        <v>3222.83</v>
      </c>
      <c r="CY10" s="22">
        <v>351</v>
      </c>
      <c r="CZ10" s="22">
        <v>41.86</v>
      </c>
      <c r="DA10" s="22">
        <v>1212.8699999999999</v>
      </c>
      <c r="DB10" s="22">
        <v>143.94</v>
      </c>
      <c r="DC10" s="22">
        <v>1749.67</v>
      </c>
      <c r="DD10" s="23">
        <v>4972.5</v>
      </c>
      <c r="DE10" s="21">
        <v>4093.88</v>
      </c>
      <c r="DF10" s="21">
        <v>0</v>
      </c>
      <c r="DG10" s="21">
        <v>4093.88</v>
      </c>
      <c r="DH10" s="22">
        <v>479</v>
      </c>
      <c r="DI10" s="22">
        <v>413.59</v>
      </c>
      <c r="DJ10" s="22">
        <v>1289.6600000000001</v>
      </c>
      <c r="DK10" s="22">
        <v>174.7</v>
      </c>
      <c r="DL10" s="22">
        <v>2356.9499999999998</v>
      </c>
      <c r="DM10" s="23">
        <v>6450.83</v>
      </c>
      <c r="DN10" s="73">
        <f t="shared" si="0"/>
        <v>36139</v>
      </c>
      <c r="DO10" s="73">
        <f t="shared" si="1"/>
        <v>948.61</v>
      </c>
      <c r="DP10" s="73">
        <f t="shared" si="2"/>
        <v>37087.61</v>
      </c>
      <c r="DQ10" s="22">
        <f t="shared" si="3"/>
        <v>3997</v>
      </c>
      <c r="DR10" s="22">
        <f t="shared" si="4"/>
        <v>828.89</v>
      </c>
      <c r="DS10" s="22">
        <f t="shared" si="5"/>
        <v>13798.46</v>
      </c>
      <c r="DT10" s="22">
        <f t="shared" si="6"/>
        <v>1521.13</v>
      </c>
      <c r="DU10" s="22">
        <f t="shared" si="7"/>
        <v>20145.48</v>
      </c>
      <c r="DV10" s="23">
        <f t="shared" si="8"/>
        <v>57233.09</v>
      </c>
      <c r="DW10" s="262">
        <f t="shared" si="9"/>
        <v>1508.4800000000032</v>
      </c>
      <c r="DX10" s="262"/>
      <c r="DY10" s="263">
        <f t="shared" si="10"/>
        <v>530.7599999999984</v>
      </c>
      <c r="DZ10" s="263"/>
    </row>
    <row r="11" spans="1:130" hidden="1" x14ac:dyDescent="0.25">
      <c r="A11" s="18">
        <v>474</v>
      </c>
      <c r="B11" s="18" t="s">
        <v>858</v>
      </c>
      <c r="C11" s="18" t="s">
        <v>859</v>
      </c>
      <c r="D11" s="20">
        <v>0</v>
      </c>
      <c r="G11" s="18" t="s">
        <v>157</v>
      </c>
      <c r="H11" s="18" t="s">
        <v>5</v>
      </c>
      <c r="I11" s="18" t="s">
        <v>860</v>
      </c>
      <c r="J11" s="21"/>
      <c r="K11" s="21"/>
      <c r="L11" s="21"/>
      <c r="M11" s="22"/>
      <c r="N11" s="22"/>
      <c r="O11" s="22"/>
      <c r="P11" s="22"/>
      <c r="Q11" s="22"/>
      <c r="R11" s="23"/>
      <c r="S11" s="21"/>
      <c r="T11" s="21"/>
      <c r="U11" s="21"/>
      <c r="V11" s="22"/>
      <c r="W11" s="22"/>
      <c r="X11" s="22"/>
      <c r="Y11" s="22"/>
      <c r="Z11" s="22"/>
      <c r="AA11" s="23"/>
      <c r="AB11" s="21"/>
      <c r="AC11" s="21"/>
      <c r="AD11" s="21"/>
      <c r="AE11" s="22"/>
      <c r="AF11" s="22"/>
      <c r="AG11" s="22"/>
      <c r="AH11" s="22"/>
      <c r="AI11" s="22"/>
      <c r="AJ11" s="23"/>
      <c r="AK11" s="21"/>
      <c r="AL11" s="21"/>
      <c r="AM11" s="21"/>
      <c r="AN11" s="22"/>
      <c r="AO11" s="22"/>
      <c r="AP11" s="22"/>
      <c r="AQ11" s="22"/>
      <c r="AR11" s="22"/>
      <c r="AS11" s="23"/>
      <c r="AT11" s="21">
        <v>0</v>
      </c>
      <c r="AU11" s="21">
        <v>161.27000000000001</v>
      </c>
      <c r="AV11" s="21">
        <v>161.27000000000001</v>
      </c>
      <c r="AW11" s="22">
        <v>6</v>
      </c>
      <c r="AX11" s="22">
        <v>0</v>
      </c>
      <c r="AY11" s="22">
        <v>32.25</v>
      </c>
      <c r="AZ11" s="22">
        <v>2.16</v>
      </c>
      <c r="BA11" s="22">
        <v>40.409999999999997</v>
      </c>
      <c r="BB11" s="23">
        <v>201.68</v>
      </c>
      <c r="BC11" s="21"/>
      <c r="BD11" s="21"/>
      <c r="BE11" s="21"/>
      <c r="BF11" s="22"/>
      <c r="BG11" s="22"/>
      <c r="BH11" s="22"/>
      <c r="BI11" s="22"/>
      <c r="BJ11" s="22"/>
      <c r="BK11" s="23"/>
      <c r="BL11" s="21"/>
      <c r="BM11" s="21"/>
      <c r="BN11" s="21"/>
      <c r="BO11" s="22"/>
      <c r="BP11" s="22"/>
      <c r="BQ11" s="22"/>
      <c r="BR11" s="22"/>
      <c r="BS11" s="22"/>
      <c r="BT11" s="23"/>
      <c r="BU11" s="21"/>
      <c r="BV11" s="21"/>
      <c r="BW11" s="21"/>
      <c r="BX11" s="22"/>
      <c r="BY11" s="22"/>
      <c r="BZ11" s="22"/>
      <c r="CA11" s="22"/>
      <c r="CB11" s="22"/>
      <c r="CC11" s="23"/>
      <c r="CD11" s="21"/>
      <c r="CE11" s="21"/>
      <c r="CF11" s="21"/>
      <c r="CG11" s="22"/>
      <c r="CH11" s="22"/>
      <c r="CI11" s="22"/>
      <c r="CJ11" s="22"/>
      <c r="CK11" s="22"/>
      <c r="CL11" s="23"/>
      <c r="CM11" s="21"/>
      <c r="CN11" s="21"/>
      <c r="CO11" s="21"/>
      <c r="CP11" s="22"/>
      <c r="CQ11" s="22"/>
      <c r="CR11" s="22"/>
      <c r="CS11" s="22"/>
      <c r="CT11" s="22"/>
      <c r="CU11" s="23"/>
      <c r="CV11" s="21"/>
      <c r="CW11" s="21"/>
      <c r="CX11" s="21"/>
      <c r="CY11" s="22"/>
      <c r="CZ11" s="22"/>
      <c r="DA11" s="22"/>
      <c r="DB11" s="22"/>
      <c r="DC11" s="22"/>
      <c r="DD11" s="23"/>
      <c r="DN11" s="73">
        <f t="shared" si="0"/>
        <v>0</v>
      </c>
      <c r="DO11" s="73">
        <f t="shared" si="1"/>
        <v>161.27000000000001</v>
      </c>
      <c r="DP11" s="73">
        <f t="shared" si="2"/>
        <v>161.27000000000001</v>
      </c>
      <c r="DQ11" s="22">
        <f t="shared" si="3"/>
        <v>6</v>
      </c>
      <c r="DR11" s="22">
        <f t="shared" si="4"/>
        <v>0</v>
      </c>
      <c r="DS11" s="22">
        <f t="shared" si="5"/>
        <v>32.25</v>
      </c>
      <c r="DT11" s="22">
        <f t="shared" si="6"/>
        <v>2.16</v>
      </c>
      <c r="DU11" s="22">
        <f t="shared" si="7"/>
        <v>40.409999999999997</v>
      </c>
      <c r="DV11" s="23">
        <f t="shared" si="8"/>
        <v>201.68</v>
      </c>
      <c r="DW11" s="262">
        <f t="shared" si="9"/>
        <v>161.27000000000001</v>
      </c>
      <c r="DX11" s="262"/>
      <c r="DY11" s="263">
        <f t="shared" si="10"/>
        <v>40.409999999999997</v>
      </c>
      <c r="DZ11" s="263"/>
    </row>
    <row r="12" spans="1:130" hidden="1" x14ac:dyDescent="0.25">
      <c r="A12" s="18">
        <v>481</v>
      </c>
      <c r="B12" s="18" t="s">
        <v>327</v>
      </c>
      <c r="C12" s="18" t="s">
        <v>328</v>
      </c>
      <c r="D12" s="20">
        <v>0.8</v>
      </c>
      <c r="E12" s="18">
        <v>5898.82</v>
      </c>
      <c r="F12" s="18">
        <v>25657.67</v>
      </c>
      <c r="G12" s="18" t="s">
        <v>157</v>
      </c>
      <c r="H12" s="18" t="s">
        <v>5</v>
      </c>
      <c r="I12" s="18" t="s">
        <v>179</v>
      </c>
      <c r="J12" s="21">
        <v>1955.95</v>
      </c>
      <c r="K12" s="21">
        <v>0</v>
      </c>
      <c r="L12" s="21">
        <v>1955.95</v>
      </c>
      <c r="M12" s="22">
        <v>166</v>
      </c>
      <c r="N12" s="22">
        <v>24.34</v>
      </c>
      <c r="O12" s="22">
        <v>656.86</v>
      </c>
      <c r="P12" s="22">
        <v>115.97</v>
      </c>
      <c r="Q12" s="22">
        <v>963.17</v>
      </c>
      <c r="R12" s="23">
        <v>2919.12</v>
      </c>
      <c r="S12" s="21">
        <v>1865.87</v>
      </c>
      <c r="T12" s="21">
        <v>0</v>
      </c>
      <c r="U12" s="21">
        <v>1865.87</v>
      </c>
      <c r="V12" s="22">
        <v>165</v>
      </c>
      <c r="W12" s="22">
        <v>24.21</v>
      </c>
      <c r="X12" s="22">
        <v>649.03</v>
      </c>
      <c r="Y12" s="22">
        <v>99.42</v>
      </c>
      <c r="Z12" s="22">
        <v>937.66</v>
      </c>
      <c r="AA12" s="23">
        <v>2803.53</v>
      </c>
      <c r="AB12" s="21">
        <v>1865.87</v>
      </c>
      <c r="AC12" s="21">
        <v>0</v>
      </c>
      <c r="AD12" s="21">
        <v>1865.87</v>
      </c>
      <c r="AE12" s="22">
        <v>165</v>
      </c>
      <c r="AF12" s="22">
        <v>24.21</v>
      </c>
      <c r="AG12" s="22">
        <v>648.67999999999995</v>
      </c>
      <c r="AH12" s="22">
        <v>124.92</v>
      </c>
      <c r="AI12" s="22">
        <v>962.81</v>
      </c>
      <c r="AJ12" s="23">
        <v>2828.68</v>
      </c>
      <c r="AK12" s="21">
        <v>1903.8</v>
      </c>
      <c r="AL12" s="21">
        <v>0</v>
      </c>
      <c r="AM12" s="21">
        <v>1903.8</v>
      </c>
      <c r="AN12" s="22">
        <v>170</v>
      </c>
      <c r="AO12" s="22">
        <v>24.71</v>
      </c>
      <c r="AP12" s="22">
        <v>683</v>
      </c>
      <c r="AQ12" s="22">
        <v>125.59</v>
      </c>
      <c r="AR12" s="22">
        <v>1003.3</v>
      </c>
      <c r="AS12" s="23">
        <v>2907.1</v>
      </c>
      <c r="AT12" s="21">
        <v>1880.51</v>
      </c>
      <c r="AU12" s="21">
        <v>758.88</v>
      </c>
      <c r="AV12" s="21">
        <v>2639.39</v>
      </c>
      <c r="AW12" s="22">
        <v>270</v>
      </c>
      <c r="AX12" s="22">
        <v>24.41</v>
      </c>
      <c r="AY12" s="22">
        <v>813.7</v>
      </c>
      <c r="AZ12" s="22">
        <v>94.56</v>
      </c>
      <c r="BA12" s="22">
        <v>1202.67</v>
      </c>
      <c r="BB12" s="23">
        <v>3842.06</v>
      </c>
      <c r="BC12" s="21">
        <v>2958.05</v>
      </c>
      <c r="BD12" s="21">
        <v>0</v>
      </c>
      <c r="BE12" s="21">
        <v>2958.05</v>
      </c>
      <c r="BF12" s="22">
        <v>291</v>
      </c>
      <c r="BG12" s="22">
        <v>36.159999999999997</v>
      </c>
      <c r="BH12" s="22">
        <v>1052.52</v>
      </c>
      <c r="BI12" s="22">
        <v>118.06</v>
      </c>
      <c r="BJ12" s="22">
        <v>1497.74</v>
      </c>
      <c r="BK12" s="23">
        <v>4455.79</v>
      </c>
      <c r="BL12" s="21">
        <v>1954.13</v>
      </c>
      <c r="BM12" s="21">
        <v>0</v>
      </c>
      <c r="BN12" s="21">
        <v>1954.13</v>
      </c>
      <c r="BO12" s="22">
        <v>175</v>
      </c>
      <c r="BP12" s="22">
        <v>25.37</v>
      </c>
      <c r="BQ12" s="22">
        <v>728.58</v>
      </c>
      <c r="BR12" s="22">
        <v>126.5</v>
      </c>
      <c r="BS12" s="22">
        <v>1055.45</v>
      </c>
      <c r="BT12" s="23">
        <v>3009.58</v>
      </c>
      <c r="BU12" s="21">
        <v>1865.87</v>
      </c>
      <c r="BV12" s="21">
        <v>0</v>
      </c>
      <c r="BW12" s="21">
        <v>1865.87</v>
      </c>
      <c r="BX12" s="22">
        <v>165</v>
      </c>
      <c r="BY12" s="22">
        <v>24.21</v>
      </c>
      <c r="BZ12" s="22">
        <v>648.67999999999995</v>
      </c>
      <c r="CA12" s="22">
        <v>124.92</v>
      </c>
      <c r="CB12" s="22">
        <v>962.81</v>
      </c>
      <c r="CC12" s="23">
        <v>2828.68</v>
      </c>
      <c r="CD12" s="21">
        <v>1943.02</v>
      </c>
      <c r="CE12" s="21">
        <v>0</v>
      </c>
      <c r="CF12" s="21">
        <v>1943.02</v>
      </c>
      <c r="CG12" s="22">
        <v>175</v>
      </c>
      <c r="CH12" s="22">
        <v>25.22</v>
      </c>
      <c r="CI12" s="22">
        <v>718.63</v>
      </c>
      <c r="CJ12" s="22">
        <v>54.9</v>
      </c>
      <c r="CK12" s="22">
        <v>973.75</v>
      </c>
      <c r="CL12" s="23">
        <v>2916.77</v>
      </c>
      <c r="CM12" s="21">
        <v>1854.24</v>
      </c>
      <c r="CN12" s="21">
        <v>0</v>
      </c>
      <c r="CO12" s="21">
        <v>1854.24</v>
      </c>
      <c r="CP12" s="22">
        <v>171</v>
      </c>
      <c r="CQ12" s="22">
        <v>24.07</v>
      </c>
      <c r="CR12" s="22">
        <v>625.57000000000005</v>
      </c>
      <c r="CS12" s="22">
        <v>89.03</v>
      </c>
      <c r="CT12" s="22">
        <v>909.67</v>
      </c>
      <c r="CU12" s="23">
        <v>2763.91</v>
      </c>
      <c r="CV12" s="21">
        <v>1865.87</v>
      </c>
      <c r="CW12" s="21">
        <v>0</v>
      </c>
      <c r="CX12" s="21">
        <v>1865.87</v>
      </c>
      <c r="CY12" s="22">
        <v>165</v>
      </c>
      <c r="CZ12" s="22">
        <v>24.21</v>
      </c>
      <c r="DA12" s="22">
        <v>624.47</v>
      </c>
      <c r="DB12" s="22">
        <v>119.82</v>
      </c>
      <c r="DC12" s="22">
        <v>933.5</v>
      </c>
      <c r="DD12" s="23">
        <v>2799.37</v>
      </c>
      <c r="DE12" s="21">
        <v>2782.89</v>
      </c>
      <c r="DF12" s="21">
        <v>0</v>
      </c>
      <c r="DG12" s="21">
        <v>2782.89</v>
      </c>
      <c r="DH12" s="22">
        <v>291</v>
      </c>
      <c r="DI12" s="22">
        <v>280.20999999999998</v>
      </c>
      <c r="DJ12" s="22">
        <v>1662.69</v>
      </c>
      <c r="DK12" s="22">
        <v>106.85</v>
      </c>
      <c r="DL12" s="22">
        <v>2340.75</v>
      </c>
      <c r="DM12" s="23">
        <v>5123.6400000000003</v>
      </c>
      <c r="DN12" s="73">
        <f t="shared" si="0"/>
        <v>24696.07</v>
      </c>
      <c r="DO12" s="73">
        <f t="shared" si="1"/>
        <v>758.88</v>
      </c>
      <c r="DP12" s="73">
        <f t="shared" si="2"/>
        <v>25454.95</v>
      </c>
      <c r="DQ12" s="22">
        <f t="shared" si="3"/>
        <v>2369</v>
      </c>
      <c r="DR12" s="22">
        <f t="shared" si="4"/>
        <v>561.32999999999993</v>
      </c>
      <c r="DS12" s="22">
        <f t="shared" si="5"/>
        <v>9512.41</v>
      </c>
      <c r="DT12" s="22">
        <f t="shared" si="6"/>
        <v>1300.5399999999997</v>
      </c>
      <c r="DU12" s="22">
        <f t="shared" si="7"/>
        <v>13743.279999999999</v>
      </c>
      <c r="DV12" s="23">
        <f t="shared" si="8"/>
        <v>39198.230000000003</v>
      </c>
      <c r="DW12" s="262">
        <f t="shared" si="9"/>
        <v>-202.71999999999753</v>
      </c>
      <c r="DX12" s="262"/>
      <c r="DY12" s="263">
        <f t="shared" si="10"/>
        <v>7844.4599999999991</v>
      </c>
      <c r="DZ12" s="263"/>
    </row>
    <row r="13" spans="1:130" hidden="1" x14ac:dyDescent="0.25">
      <c r="A13" s="18">
        <v>482</v>
      </c>
      <c r="B13" s="18" t="s">
        <v>334</v>
      </c>
      <c r="C13" s="18" t="s">
        <v>219</v>
      </c>
      <c r="D13" s="20">
        <v>1</v>
      </c>
      <c r="E13" s="18">
        <v>17922.45</v>
      </c>
      <c r="F13" s="18">
        <v>32458.55</v>
      </c>
      <c r="G13" s="18" t="s">
        <v>157</v>
      </c>
      <c r="H13" s="18" t="s">
        <v>19</v>
      </c>
      <c r="I13" s="18" t="s">
        <v>256</v>
      </c>
      <c r="J13" s="21">
        <v>2482.14</v>
      </c>
      <c r="K13" s="21">
        <v>0</v>
      </c>
      <c r="L13" s="21">
        <v>2482.14</v>
      </c>
      <c r="M13" s="22">
        <v>246</v>
      </c>
      <c r="N13" s="22">
        <v>31.9</v>
      </c>
      <c r="O13" s="22">
        <v>913.95</v>
      </c>
      <c r="P13" s="22">
        <v>130.65</v>
      </c>
      <c r="Q13" s="22">
        <v>1322.5</v>
      </c>
      <c r="R13" s="23">
        <v>3804.64</v>
      </c>
      <c r="S13" s="21">
        <v>2455.25</v>
      </c>
      <c r="T13" s="21">
        <v>0</v>
      </c>
      <c r="U13" s="21">
        <v>2455.25</v>
      </c>
      <c r="V13" s="22">
        <v>246</v>
      </c>
      <c r="W13" s="22">
        <v>31.88</v>
      </c>
      <c r="X13" s="22">
        <v>914.12</v>
      </c>
      <c r="Y13" s="22">
        <v>109.89</v>
      </c>
      <c r="Z13" s="22">
        <v>1301.8900000000001</v>
      </c>
      <c r="AA13" s="23">
        <v>3757.14</v>
      </c>
      <c r="AB13" s="21">
        <v>2455.25</v>
      </c>
      <c r="AC13" s="21">
        <v>0</v>
      </c>
      <c r="AD13" s="21">
        <v>2455.25</v>
      </c>
      <c r="AE13" s="22">
        <v>246</v>
      </c>
      <c r="AF13" s="22">
        <v>31.88</v>
      </c>
      <c r="AG13" s="22">
        <v>913.64</v>
      </c>
      <c r="AH13" s="22">
        <v>160.88999999999999</v>
      </c>
      <c r="AI13" s="22">
        <v>1352.41</v>
      </c>
      <c r="AJ13" s="23">
        <v>3807.66</v>
      </c>
      <c r="AK13" s="21">
        <v>2537.75</v>
      </c>
      <c r="AL13" s="21">
        <v>0</v>
      </c>
      <c r="AM13" s="21">
        <v>2537.75</v>
      </c>
      <c r="AN13" s="22">
        <v>258</v>
      </c>
      <c r="AO13" s="22">
        <v>32.96</v>
      </c>
      <c r="AP13" s="22">
        <v>962.66</v>
      </c>
      <c r="AQ13" s="22">
        <v>152.16999999999999</v>
      </c>
      <c r="AR13" s="22">
        <v>1405.79</v>
      </c>
      <c r="AS13" s="23">
        <v>3943.54</v>
      </c>
      <c r="AT13" s="21">
        <v>2486.4299999999998</v>
      </c>
      <c r="AU13" s="21">
        <v>948.61</v>
      </c>
      <c r="AV13" s="21">
        <v>3435.04</v>
      </c>
      <c r="AW13" s="22">
        <v>379</v>
      </c>
      <c r="AX13" s="22">
        <v>32.29</v>
      </c>
      <c r="AY13" s="22">
        <v>1131.6400000000001</v>
      </c>
      <c r="AZ13" s="22">
        <v>123.16</v>
      </c>
      <c r="BA13" s="22">
        <v>1666.09</v>
      </c>
      <c r="BB13" s="23">
        <v>5101.13</v>
      </c>
      <c r="BC13" s="21">
        <v>3800.62</v>
      </c>
      <c r="BD13" s="21">
        <v>0</v>
      </c>
      <c r="BE13" s="21">
        <v>3800.62</v>
      </c>
      <c r="BF13" s="22">
        <v>415</v>
      </c>
      <c r="BG13" s="22">
        <v>47.89</v>
      </c>
      <c r="BH13" s="22">
        <v>1382.13</v>
      </c>
      <c r="BI13" s="22">
        <v>143.49</v>
      </c>
      <c r="BJ13" s="22">
        <v>1988.51</v>
      </c>
      <c r="BK13" s="23">
        <v>5789.13</v>
      </c>
      <c r="BL13" s="21">
        <v>2455.25</v>
      </c>
      <c r="BM13" s="21">
        <v>0</v>
      </c>
      <c r="BN13" s="21">
        <v>2455.25</v>
      </c>
      <c r="BO13" s="22">
        <v>245</v>
      </c>
      <c r="BP13" s="22">
        <v>31.88</v>
      </c>
      <c r="BQ13" s="22">
        <v>913.64</v>
      </c>
      <c r="BR13" s="22">
        <v>120.09</v>
      </c>
      <c r="BS13" s="22">
        <v>1310.6099999999999</v>
      </c>
      <c r="BT13" s="23">
        <v>3765.86</v>
      </c>
      <c r="BU13" s="21">
        <v>2455.25</v>
      </c>
      <c r="BV13" s="21">
        <v>0</v>
      </c>
      <c r="BW13" s="21">
        <v>2455.25</v>
      </c>
      <c r="BX13" s="22">
        <v>246</v>
      </c>
      <c r="BY13" s="22">
        <v>31.88</v>
      </c>
      <c r="BZ13" s="22">
        <v>913.64</v>
      </c>
      <c r="CA13" s="22">
        <v>150.69</v>
      </c>
      <c r="CB13" s="22">
        <v>1342.21</v>
      </c>
      <c r="CC13" s="23">
        <v>3797.46</v>
      </c>
      <c r="CD13" s="21">
        <v>2533.3200000000002</v>
      </c>
      <c r="CE13" s="21">
        <v>0</v>
      </c>
      <c r="CF13" s="21">
        <v>2533.3200000000002</v>
      </c>
      <c r="CG13" s="22">
        <v>256</v>
      </c>
      <c r="CH13" s="22">
        <v>32.89</v>
      </c>
      <c r="CI13" s="22">
        <v>961.03</v>
      </c>
      <c r="CJ13" s="22">
        <v>157.18</v>
      </c>
      <c r="CK13" s="22">
        <v>1407.1</v>
      </c>
      <c r="CL13" s="23">
        <v>3940.42</v>
      </c>
      <c r="CM13" s="21">
        <v>2439.92</v>
      </c>
      <c r="CN13" s="21">
        <v>0</v>
      </c>
      <c r="CO13" s="21">
        <v>2439.92</v>
      </c>
      <c r="CP13" s="22">
        <v>252</v>
      </c>
      <c r="CQ13" s="22">
        <v>31.69</v>
      </c>
      <c r="CR13" s="22">
        <v>882.98</v>
      </c>
      <c r="CS13" s="22">
        <v>68.83</v>
      </c>
      <c r="CT13" s="22">
        <v>1235.5</v>
      </c>
      <c r="CU13" s="23">
        <v>3675.42</v>
      </c>
      <c r="CV13" s="21">
        <v>2955.32</v>
      </c>
      <c r="CW13" s="21">
        <v>0</v>
      </c>
      <c r="CX13" s="21">
        <v>2955.32</v>
      </c>
      <c r="CY13" s="22">
        <v>315</v>
      </c>
      <c r="CZ13" s="22">
        <v>38.380000000000003</v>
      </c>
      <c r="DA13" s="22">
        <v>1115.18</v>
      </c>
      <c r="DB13" s="22">
        <v>134.07</v>
      </c>
      <c r="DC13" s="22">
        <v>1602.63</v>
      </c>
      <c r="DD13" s="23">
        <v>4557.95</v>
      </c>
      <c r="DE13" s="21">
        <v>3734.75</v>
      </c>
      <c r="DF13" s="21">
        <v>0</v>
      </c>
      <c r="DG13" s="21">
        <v>3734.75</v>
      </c>
      <c r="DH13" s="22">
        <v>421</v>
      </c>
      <c r="DI13" s="22">
        <v>374.71</v>
      </c>
      <c r="DJ13" s="22">
        <v>1544.51</v>
      </c>
      <c r="DK13" s="22">
        <v>144.16999999999999</v>
      </c>
      <c r="DL13" s="22">
        <v>2484.39</v>
      </c>
      <c r="DM13" s="23">
        <v>6219.14</v>
      </c>
      <c r="DN13" s="73">
        <f t="shared" si="0"/>
        <v>32791.25</v>
      </c>
      <c r="DO13" s="73">
        <f t="shared" si="1"/>
        <v>948.61</v>
      </c>
      <c r="DP13" s="73">
        <f t="shared" si="2"/>
        <v>33739.86</v>
      </c>
      <c r="DQ13" s="22">
        <f t="shared" si="3"/>
        <v>3525</v>
      </c>
      <c r="DR13" s="22">
        <f t="shared" si="4"/>
        <v>750.23</v>
      </c>
      <c r="DS13" s="22">
        <f t="shared" si="5"/>
        <v>12549.12</v>
      </c>
      <c r="DT13" s="22">
        <f t="shared" si="6"/>
        <v>1595.28</v>
      </c>
      <c r="DU13" s="22">
        <f t="shared" si="7"/>
        <v>18419.63</v>
      </c>
      <c r="DV13" s="23">
        <f t="shared" si="8"/>
        <v>52159.49</v>
      </c>
      <c r="DW13" s="262">
        <f t="shared" si="9"/>
        <v>1281.3100000000013</v>
      </c>
      <c r="DX13" s="262"/>
      <c r="DY13" s="263">
        <f t="shared" si="10"/>
        <v>497.18000000000029</v>
      </c>
      <c r="DZ13" s="263"/>
    </row>
    <row r="14" spans="1:130" hidden="1" x14ac:dyDescent="0.25">
      <c r="A14" s="18">
        <v>486</v>
      </c>
      <c r="B14" s="18" t="s">
        <v>349</v>
      </c>
      <c r="C14" s="18" t="s">
        <v>350</v>
      </c>
      <c r="D14" s="20">
        <v>1</v>
      </c>
      <c r="E14" s="18">
        <v>21515.46</v>
      </c>
      <c r="F14" s="18">
        <v>38430.699999999997</v>
      </c>
      <c r="G14" s="18" t="s">
        <v>157</v>
      </c>
      <c r="H14" s="18" t="s">
        <v>5</v>
      </c>
      <c r="I14" s="18" t="s">
        <v>285</v>
      </c>
      <c r="J14" s="21">
        <v>3640.42</v>
      </c>
      <c r="K14" s="21">
        <v>0</v>
      </c>
      <c r="L14" s="21">
        <v>3640.42</v>
      </c>
      <c r="M14" s="22">
        <v>412</v>
      </c>
      <c r="N14" s="22">
        <v>47.26</v>
      </c>
      <c r="O14" s="22">
        <v>1395.27</v>
      </c>
      <c r="P14" s="22">
        <v>203.1</v>
      </c>
      <c r="Q14" s="22">
        <v>2057.63</v>
      </c>
      <c r="R14" s="23">
        <v>5698.05</v>
      </c>
      <c r="S14" s="21">
        <v>2939.5</v>
      </c>
      <c r="T14" s="21">
        <v>0</v>
      </c>
      <c r="U14" s="21">
        <v>2939.5</v>
      </c>
      <c r="V14" s="22">
        <v>316</v>
      </c>
      <c r="W14" s="22">
        <v>38.18</v>
      </c>
      <c r="X14" s="22">
        <v>1132.03</v>
      </c>
      <c r="Y14" s="22">
        <v>144.87</v>
      </c>
      <c r="Z14" s="22">
        <v>1631.08</v>
      </c>
      <c r="AA14" s="23">
        <v>4570.58</v>
      </c>
      <c r="AB14" s="21">
        <v>2935.07</v>
      </c>
      <c r="AC14" s="21">
        <v>0</v>
      </c>
      <c r="AD14" s="21">
        <v>2935.07</v>
      </c>
      <c r="AE14" s="22">
        <v>315</v>
      </c>
      <c r="AF14" s="22">
        <v>38.119999999999997</v>
      </c>
      <c r="AG14" s="22">
        <v>1131.6600000000001</v>
      </c>
      <c r="AH14" s="22">
        <v>159.22</v>
      </c>
      <c r="AI14" s="22">
        <v>1644</v>
      </c>
      <c r="AJ14" s="23">
        <v>4579.07</v>
      </c>
      <c r="AK14" s="21">
        <v>2963.78</v>
      </c>
      <c r="AL14" s="21">
        <v>0</v>
      </c>
      <c r="AM14" s="21">
        <v>2963.78</v>
      </c>
      <c r="AN14" s="22">
        <v>319</v>
      </c>
      <c r="AO14" s="22">
        <v>38.5</v>
      </c>
      <c r="AP14" s="22">
        <v>1142.33</v>
      </c>
      <c r="AQ14" s="22">
        <v>129.13</v>
      </c>
      <c r="AR14" s="22">
        <v>1628.96</v>
      </c>
      <c r="AS14" s="23">
        <v>4592.74</v>
      </c>
      <c r="AT14" s="21">
        <v>2982.19</v>
      </c>
      <c r="AU14" s="21">
        <v>948.61</v>
      </c>
      <c r="AV14" s="21">
        <v>3930.8</v>
      </c>
      <c r="AW14" s="22">
        <v>450</v>
      </c>
      <c r="AX14" s="22">
        <v>38.74</v>
      </c>
      <c r="AY14" s="22">
        <v>1338.95</v>
      </c>
      <c r="AZ14" s="22">
        <v>147.26</v>
      </c>
      <c r="BA14" s="22">
        <v>1974.95</v>
      </c>
      <c r="BB14" s="23">
        <v>5905.75</v>
      </c>
      <c r="BC14" s="21">
        <v>4419.62</v>
      </c>
      <c r="BD14" s="21">
        <v>0</v>
      </c>
      <c r="BE14" s="21">
        <v>4419.62</v>
      </c>
      <c r="BF14" s="22">
        <v>521</v>
      </c>
      <c r="BG14" s="22">
        <v>57.39</v>
      </c>
      <c r="BH14" s="22">
        <v>1949.84</v>
      </c>
      <c r="BI14" s="22">
        <v>165.17</v>
      </c>
      <c r="BJ14" s="22">
        <v>2693.4</v>
      </c>
      <c r="BK14" s="23">
        <v>7113.02</v>
      </c>
      <c r="BL14" s="21">
        <v>2935.07</v>
      </c>
      <c r="BM14" s="21">
        <v>0</v>
      </c>
      <c r="BN14" s="21">
        <v>2935.07</v>
      </c>
      <c r="BO14" s="22">
        <v>314</v>
      </c>
      <c r="BP14" s="22">
        <v>38.119999999999997</v>
      </c>
      <c r="BQ14" s="22">
        <v>1131.6600000000001</v>
      </c>
      <c r="BR14" s="22">
        <v>128.62</v>
      </c>
      <c r="BS14" s="22">
        <v>1612.4</v>
      </c>
      <c r="BT14" s="23">
        <v>4547.47</v>
      </c>
      <c r="BU14" s="21">
        <v>2935.07</v>
      </c>
      <c r="BV14" s="21">
        <v>0</v>
      </c>
      <c r="BW14" s="21">
        <v>2935.07</v>
      </c>
      <c r="BX14" s="22">
        <v>315</v>
      </c>
      <c r="BY14" s="22">
        <v>38.119999999999997</v>
      </c>
      <c r="BZ14" s="22">
        <v>1131.6600000000001</v>
      </c>
      <c r="CA14" s="22">
        <v>164.32</v>
      </c>
      <c r="CB14" s="22">
        <v>1649.1</v>
      </c>
      <c r="CC14" s="23">
        <v>4584.17</v>
      </c>
      <c r="CD14" s="21">
        <v>3081.31</v>
      </c>
      <c r="CE14" s="21">
        <v>0</v>
      </c>
      <c r="CF14" s="21">
        <v>3081.31</v>
      </c>
      <c r="CG14" s="22">
        <v>335</v>
      </c>
      <c r="CH14" s="22">
        <v>40.020000000000003</v>
      </c>
      <c r="CI14" s="22">
        <v>1186.24</v>
      </c>
      <c r="CJ14" s="22">
        <v>105.71</v>
      </c>
      <c r="CK14" s="22">
        <v>1666.97</v>
      </c>
      <c r="CL14" s="23">
        <v>4748.28</v>
      </c>
      <c r="CM14" s="21">
        <v>2935.07</v>
      </c>
      <c r="CN14" s="21">
        <v>0</v>
      </c>
      <c r="CO14" s="21">
        <v>2935.07</v>
      </c>
      <c r="CP14" s="22">
        <v>323</v>
      </c>
      <c r="CQ14" s="22">
        <v>38.119999999999997</v>
      </c>
      <c r="CR14" s="22">
        <v>1136.46</v>
      </c>
      <c r="CS14" s="22">
        <v>108.22</v>
      </c>
      <c r="CT14" s="22">
        <v>1605.8</v>
      </c>
      <c r="CU14" s="23">
        <v>4540.87</v>
      </c>
      <c r="CV14" s="21">
        <v>3077.91</v>
      </c>
      <c r="CW14" s="21">
        <v>0</v>
      </c>
      <c r="CX14" s="21">
        <v>3077.91</v>
      </c>
      <c r="CY14" s="22">
        <v>335</v>
      </c>
      <c r="CZ14" s="22">
        <v>39.979999999999997</v>
      </c>
      <c r="DA14" s="22">
        <v>1184.94</v>
      </c>
      <c r="DB14" s="22">
        <v>136.26</v>
      </c>
      <c r="DC14" s="22">
        <v>1696.18</v>
      </c>
      <c r="DD14" s="23">
        <v>4774.09</v>
      </c>
      <c r="DE14" s="21">
        <v>4645.5200000000004</v>
      </c>
      <c r="DF14" s="21">
        <v>0</v>
      </c>
      <c r="DG14" s="21">
        <v>4645.5200000000004</v>
      </c>
      <c r="DH14" s="22">
        <v>550</v>
      </c>
      <c r="DI14" s="22">
        <v>454.92</v>
      </c>
      <c r="DJ14" s="22">
        <v>1505.42</v>
      </c>
      <c r="DK14" s="22">
        <v>174.29</v>
      </c>
      <c r="DL14" s="22">
        <v>2684.63</v>
      </c>
      <c r="DM14" s="23">
        <v>7330.15</v>
      </c>
      <c r="DN14" s="73">
        <f t="shared" si="0"/>
        <v>39490.53</v>
      </c>
      <c r="DO14" s="73">
        <f t="shared" si="1"/>
        <v>948.61</v>
      </c>
      <c r="DP14" s="73">
        <f t="shared" si="2"/>
        <v>40439.14</v>
      </c>
      <c r="DQ14" s="22">
        <f t="shared" si="3"/>
        <v>4505</v>
      </c>
      <c r="DR14" s="22">
        <f t="shared" si="4"/>
        <v>907.47</v>
      </c>
      <c r="DS14" s="22">
        <f t="shared" si="5"/>
        <v>15366.46</v>
      </c>
      <c r="DT14" s="22">
        <f t="shared" si="6"/>
        <v>1766.1699999999998</v>
      </c>
      <c r="DU14" s="22">
        <f t="shared" si="7"/>
        <v>22545.100000000002</v>
      </c>
      <c r="DV14" s="23">
        <f t="shared" si="8"/>
        <v>62984.24</v>
      </c>
      <c r="DW14" s="262">
        <f t="shared" si="9"/>
        <v>2008.4400000000023</v>
      </c>
      <c r="DX14" s="262"/>
      <c r="DY14" s="263">
        <f t="shared" si="10"/>
        <v>1029.6400000000031</v>
      </c>
      <c r="DZ14" s="263"/>
    </row>
    <row r="15" spans="1:130" hidden="1" x14ac:dyDescent="0.25">
      <c r="A15" s="18">
        <v>489</v>
      </c>
      <c r="B15" s="18" t="s">
        <v>592</v>
      </c>
      <c r="C15" s="18" t="s">
        <v>184</v>
      </c>
      <c r="D15" s="20">
        <v>1</v>
      </c>
      <c r="E15" s="18">
        <v>23980.44</v>
      </c>
      <c r="F15" s="18">
        <v>42826.25</v>
      </c>
      <c r="G15" s="18" t="s">
        <v>157</v>
      </c>
      <c r="H15" s="18" t="s">
        <v>6</v>
      </c>
      <c r="I15" s="18" t="s">
        <v>593</v>
      </c>
      <c r="J15" s="21">
        <v>3345.11</v>
      </c>
      <c r="K15" s="21">
        <v>0</v>
      </c>
      <c r="L15" s="21">
        <v>3345.11</v>
      </c>
      <c r="M15" s="22">
        <v>365</v>
      </c>
      <c r="N15" s="22">
        <v>42.88</v>
      </c>
      <c r="O15" s="22">
        <v>1267.5899999999999</v>
      </c>
      <c r="P15" s="22">
        <v>59.2</v>
      </c>
      <c r="Q15" s="22">
        <v>1734.67</v>
      </c>
      <c r="R15" s="23">
        <v>5079.78</v>
      </c>
      <c r="S15" s="21">
        <v>3300.91</v>
      </c>
      <c r="T15" s="21">
        <v>0</v>
      </c>
      <c r="U15" s="21">
        <v>3300.91</v>
      </c>
      <c r="V15" s="22">
        <v>365</v>
      </c>
      <c r="W15" s="22">
        <v>42.88</v>
      </c>
      <c r="X15" s="22">
        <v>1268.8699999999999</v>
      </c>
      <c r="Y15" s="22">
        <v>140.21</v>
      </c>
      <c r="Z15" s="22">
        <v>1816.96</v>
      </c>
      <c r="AA15" s="23">
        <v>5117.87</v>
      </c>
      <c r="AB15" s="21">
        <v>3300.91</v>
      </c>
      <c r="AC15" s="21">
        <v>0</v>
      </c>
      <c r="AD15" s="21">
        <v>3300.91</v>
      </c>
      <c r="AE15" s="22">
        <v>365</v>
      </c>
      <c r="AF15" s="22">
        <v>42.88</v>
      </c>
      <c r="AG15" s="22">
        <v>1268.23</v>
      </c>
      <c r="AH15" s="22">
        <v>175.91</v>
      </c>
      <c r="AI15" s="22">
        <v>1852.02</v>
      </c>
      <c r="AJ15" s="23">
        <v>5152.93</v>
      </c>
      <c r="AK15" s="21">
        <v>3331.82</v>
      </c>
      <c r="AL15" s="21">
        <v>0</v>
      </c>
      <c r="AM15" s="21">
        <v>3331.82</v>
      </c>
      <c r="AN15" s="22">
        <v>370</v>
      </c>
      <c r="AO15" s="22">
        <v>43.28</v>
      </c>
      <c r="AP15" s="22">
        <v>1279.77</v>
      </c>
      <c r="AQ15" s="22">
        <v>161.15</v>
      </c>
      <c r="AR15" s="22">
        <v>1854.2</v>
      </c>
      <c r="AS15" s="23">
        <v>5186.0200000000004</v>
      </c>
      <c r="AT15" s="21">
        <v>3300.91</v>
      </c>
      <c r="AU15" s="21">
        <v>948.61</v>
      </c>
      <c r="AV15" s="21">
        <v>4249.5200000000004</v>
      </c>
      <c r="AW15" s="22">
        <v>495</v>
      </c>
      <c r="AX15" s="22">
        <v>42.88</v>
      </c>
      <c r="AY15" s="22">
        <v>1457.95</v>
      </c>
      <c r="AZ15" s="22">
        <v>147.82</v>
      </c>
      <c r="BA15" s="22">
        <v>2143.65</v>
      </c>
      <c r="BB15" s="23">
        <v>6393.17</v>
      </c>
      <c r="BC15" s="21">
        <v>5080.4799999999996</v>
      </c>
      <c r="BD15" s="21">
        <v>0</v>
      </c>
      <c r="BE15" s="21">
        <v>5080.4799999999996</v>
      </c>
      <c r="BF15" s="22">
        <v>591</v>
      </c>
      <c r="BG15" s="22">
        <v>64.06</v>
      </c>
      <c r="BH15" s="22">
        <v>2193.0300000000002</v>
      </c>
      <c r="BI15" s="22">
        <v>172.56</v>
      </c>
      <c r="BJ15" s="22">
        <v>3020.65</v>
      </c>
      <c r="BK15" s="23">
        <v>8101.13</v>
      </c>
      <c r="BL15" s="21">
        <v>3300.91</v>
      </c>
      <c r="BM15" s="21">
        <v>0</v>
      </c>
      <c r="BN15" s="21">
        <v>3300.91</v>
      </c>
      <c r="BO15" s="22">
        <v>365</v>
      </c>
      <c r="BP15" s="22">
        <v>42.88</v>
      </c>
      <c r="BQ15" s="22">
        <v>1278.7</v>
      </c>
      <c r="BR15" s="22">
        <v>156.05000000000001</v>
      </c>
      <c r="BS15" s="22">
        <v>1842.63</v>
      </c>
      <c r="BT15" s="23">
        <v>5143.54</v>
      </c>
      <c r="BU15" s="21">
        <v>3300.91</v>
      </c>
      <c r="BV15" s="21">
        <v>0</v>
      </c>
      <c r="BW15" s="21">
        <v>3300.91</v>
      </c>
      <c r="BX15" s="22">
        <v>365</v>
      </c>
      <c r="BY15" s="22">
        <v>42.88</v>
      </c>
      <c r="BZ15" s="22">
        <v>1278.7</v>
      </c>
      <c r="CA15" s="22">
        <v>166.25</v>
      </c>
      <c r="CB15" s="22">
        <v>1852.83</v>
      </c>
      <c r="CC15" s="23">
        <v>5153.74</v>
      </c>
      <c r="CD15" s="21">
        <v>3343.5</v>
      </c>
      <c r="CE15" s="21">
        <v>0</v>
      </c>
      <c r="CF15" s="21">
        <v>3343.5</v>
      </c>
      <c r="CG15" s="22">
        <v>371</v>
      </c>
      <c r="CH15" s="22">
        <v>43.44</v>
      </c>
      <c r="CI15" s="22">
        <v>1293.53</v>
      </c>
      <c r="CJ15" s="22">
        <v>59.74</v>
      </c>
      <c r="CK15" s="22">
        <v>1767.71</v>
      </c>
      <c r="CL15" s="23">
        <v>5111.21</v>
      </c>
      <c r="CM15" s="21">
        <v>3280.6</v>
      </c>
      <c r="CN15" s="21">
        <v>0</v>
      </c>
      <c r="CO15" s="21">
        <v>3280.6</v>
      </c>
      <c r="CP15" s="22">
        <v>371</v>
      </c>
      <c r="CQ15" s="22">
        <v>42.62</v>
      </c>
      <c r="CR15" s="22">
        <v>1276.45</v>
      </c>
      <c r="CS15" s="22">
        <v>109.88</v>
      </c>
      <c r="CT15" s="22">
        <v>1799.95</v>
      </c>
      <c r="CU15" s="23">
        <v>5080.55</v>
      </c>
      <c r="CV15" s="21">
        <v>3300.91</v>
      </c>
      <c r="CW15" s="21">
        <v>0</v>
      </c>
      <c r="CX15" s="21">
        <v>3300.91</v>
      </c>
      <c r="CY15" s="22">
        <v>365</v>
      </c>
      <c r="CZ15" s="22">
        <v>42.88</v>
      </c>
      <c r="DA15" s="22">
        <v>1278.7</v>
      </c>
      <c r="DB15" s="22">
        <v>120.35</v>
      </c>
      <c r="DC15" s="22">
        <v>1806.93</v>
      </c>
      <c r="DD15" s="23">
        <v>5107.84</v>
      </c>
      <c r="DE15" s="21">
        <v>4953.57</v>
      </c>
      <c r="DF15" s="21">
        <v>0</v>
      </c>
      <c r="DG15" s="21">
        <v>4953.57</v>
      </c>
      <c r="DH15" s="22">
        <v>596</v>
      </c>
      <c r="DI15" s="22">
        <v>493.53</v>
      </c>
      <c r="DJ15" s="22">
        <v>1558.52</v>
      </c>
      <c r="DK15" s="22">
        <v>188.67</v>
      </c>
      <c r="DL15" s="22">
        <v>2836.72</v>
      </c>
      <c r="DM15" s="23">
        <v>7790.29</v>
      </c>
      <c r="DN15" s="73">
        <f t="shared" si="0"/>
        <v>43140.54</v>
      </c>
      <c r="DO15" s="73">
        <f t="shared" si="1"/>
        <v>948.61</v>
      </c>
      <c r="DP15" s="73">
        <f t="shared" si="2"/>
        <v>44089.15</v>
      </c>
      <c r="DQ15" s="22">
        <f t="shared" si="3"/>
        <v>4984</v>
      </c>
      <c r="DR15" s="22">
        <f t="shared" si="4"/>
        <v>987.08999999999992</v>
      </c>
      <c r="DS15" s="22">
        <f t="shared" si="5"/>
        <v>16700.040000000005</v>
      </c>
      <c r="DT15" s="22">
        <f t="shared" si="6"/>
        <v>1657.79</v>
      </c>
      <c r="DU15" s="22">
        <f t="shared" si="7"/>
        <v>24328.920000000002</v>
      </c>
      <c r="DV15" s="23">
        <f t="shared" si="8"/>
        <v>68418.069999999992</v>
      </c>
      <c r="DW15" s="262">
        <f t="shared" si="9"/>
        <v>1262.9000000000015</v>
      </c>
      <c r="DX15" s="262"/>
      <c r="DY15" s="263">
        <f t="shared" si="10"/>
        <v>348.4800000000032</v>
      </c>
      <c r="DZ15" s="263"/>
    </row>
    <row r="16" spans="1:130" hidden="1" x14ac:dyDescent="0.25">
      <c r="A16" s="18">
        <v>493</v>
      </c>
      <c r="B16" s="18" t="s">
        <v>389</v>
      </c>
      <c r="C16" s="18" t="s">
        <v>390</v>
      </c>
      <c r="D16" s="20">
        <v>0</v>
      </c>
      <c r="E16" s="18">
        <v>8728.2999999999993</v>
      </c>
      <c r="F16" s="18">
        <v>15140.27</v>
      </c>
      <c r="G16" s="18" t="s">
        <v>157</v>
      </c>
      <c r="H16" s="18" t="s">
        <v>20</v>
      </c>
      <c r="I16" s="18" t="s">
        <v>254</v>
      </c>
      <c r="J16" s="21">
        <v>3553.5</v>
      </c>
      <c r="K16" s="21">
        <v>0</v>
      </c>
      <c r="L16" s="21">
        <v>3553.5</v>
      </c>
      <c r="M16" s="22">
        <v>400</v>
      </c>
      <c r="N16" s="22">
        <v>46.17</v>
      </c>
      <c r="O16" s="22">
        <v>1365.92</v>
      </c>
      <c r="P16" s="22">
        <v>62.59</v>
      </c>
      <c r="Q16" s="22">
        <v>1874.68</v>
      </c>
      <c r="R16" s="23">
        <v>5428.18</v>
      </c>
      <c r="S16" s="21">
        <v>11864.91</v>
      </c>
      <c r="T16" s="21">
        <v>0</v>
      </c>
      <c r="U16" s="21">
        <v>11864.91</v>
      </c>
      <c r="V16" s="22">
        <v>593</v>
      </c>
      <c r="W16" s="22">
        <v>308.39999999999998</v>
      </c>
      <c r="X16" s="22">
        <v>5263.24</v>
      </c>
      <c r="Y16" s="22">
        <v>160.88999999999999</v>
      </c>
      <c r="Z16" s="22">
        <v>6325.53</v>
      </c>
      <c r="AA16" s="23">
        <v>18190.439999999999</v>
      </c>
      <c r="AB16" s="21">
        <v>0</v>
      </c>
      <c r="AC16" s="21">
        <v>0</v>
      </c>
      <c r="AD16" s="21">
        <v>0</v>
      </c>
      <c r="AE16" s="22">
        <v>0</v>
      </c>
      <c r="AF16" s="22">
        <v>0</v>
      </c>
      <c r="AG16" s="22">
        <v>0</v>
      </c>
      <c r="AH16" s="22">
        <v>0</v>
      </c>
      <c r="AI16" s="22">
        <v>0</v>
      </c>
      <c r="AJ16" s="23">
        <v>0</v>
      </c>
      <c r="AK16" s="21">
        <v>0</v>
      </c>
      <c r="AL16" s="21">
        <v>0</v>
      </c>
      <c r="AM16" s="21">
        <v>0</v>
      </c>
      <c r="AN16" s="22">
        <v>0</v>
      </c>
      <c r="AO16" s="22">
        <v>0</v>
      </c>
      <c r="AP16" s="22">
        <v>0</v>
      </c>
      <c r="AQ16" s="22">
        <v>0</v>
      </c>
      <c r="AR16" s="22">
        <v>0</v>
      </c>
      <c r="AS16" s="23">
        <v>0</v>
      </c>
      <c r="AT16" s="21">
        <v>0</v>
      </c>
      <c r="AU16" s="21">
        <v>948.61</v>
      </c>
      <c r="AV16" s="21">
        <v>948.61</v>
      </c>
      <c r="AW16" s="22">
        <v>114</v>
      </c>
      <c r="AX16" s="22">
        <v>0</v>
      </c>
      <c r="AY16" s="22">
        <v>189.72</v>
      </c>
      <c r="AZ16" s="22">
        <v>12.71</v>
      </c>
      <c r="BA16" s="22">
        <v>316.43</v>
      </c>
      <c r="BB16" s="23">
        <v>1265.04</v>
      </c>
      <c r="BC16" s="21">
        <v>0</v>
      </c>
      <c r="BD16" s="21">
        <v>0</v>
      </c>
      <c r="BE16" s="21">
        <v>0</v>
      </c>
      <c r="BF16" s="22">
        <v>0</v>
      </c>
      <c r="BG16" s="22">
        <v>0</v>
      </c>
      <c r="BH16" s="22">
        <v>0</v>
      </c>
      <c r="BI16" s="22">
        <v>0</v>
      </c>
      <c r="BJ16" s="22">
        <v>0</v>
      </c>
      <c r="BK16" s="23">
        <v>0</v>
      </c>
      <c r="BL16" s="21">
        <v>0</v>
      </c>
      <c r="BM16" s="21">
        <v>0</v>
      </c>
      <c r="BN16" s="21">
        <v>0</v>
      </c>
      <c r="BO16" s="22">
        <v>-3</v>
      </c>
      <c r="BP16" s="22">
        <v>0</v>
      </c>
      <c r="BQ16" s="22">
        <v>0</v>
      </c>
      <c r="BR16" s="22">
        <v>0</v>
      </c>
      <c r="BS16" s="22">
        <v>-3</v>
      </c>
      <c r="BT16" s="23">
        <v>-3</v>
      </c>
      <c r="BU16" s="21"/>
      <c r="BV16" s="21"/>
      <c r="BW16" s="21"/>
      <c r="BX16" s="22"/>
      <c r="BY16" s="22"/>
      <c r="BZ16" s="22"/>
      <c r="CA16" s="22"/>
      <c r="CB16" s="22"/>
      <c r="CC16" s="23"/>
      <c r="CD16" s="21">
        <v>0</v>
      </c>
      <c r="CE16" s="21">
        <v>0</v>
      </c>
      <c r="CF16" s="21">
        <v>0</v>
      </c>
      <c r="CG16" s="22">
        <v>0</v>
      </c>
      <c r="CH16" s="22">
        <v>0</v>
      </c>
      <c r="CI16" s="22">
        <v>0</v>
      </c>
      <c r="CJ16" s="22">
        <v>0</v>
      </c>
      <c r="CK16" s="22">
        <v>0</v>
      </c>
      <c r="CL16" s="23">
        <v>0</v>
      </c>
      <c r="CM16" s="21">
        <v>0</v>
      </c>
      <c r="CN16" s="21">
        <v>0</v>
      </c>
      <c r="CO16" s="21">
        <v>0</v>
      </c>
      <c r="CP16" s="22">
        <v>0</v>
      </c>
      <c r="CQ16" s="22">
        <v>0</v>
      </c>
      <c r="CR16" s="22">
        <v>0</v>
      </c>
      <c r="CS16" s="22">
        <v>0</v>
      </c>
      <c r="CT16" s="22">
        <v>0</v>
      </c>
      <c r="CU16" s="23">
        <v>0</v>
      </c>
      <c r="CV16" s="21"/>
      <c r="CW16" s="21"/>
      <c r="CX16" s="21"/>
      <c r="CY16" s="22"/>
      <c r="CZ16" s="22"/>
      <c r="DA16" s="22"/>
      <c r="DB16" s="22"/>
      <c r="DC16" s="22"/>
      <c r="DD16" s="23"/>
      <c r="DN16" s="73">
        <f t="shared" si="0"/>
        <v>15418.41</v>
      </c>
      <c r="DO16" s="73">
        <f t="shared" si="1"/>
        <v>948.61</v>
      </c>
      <c r="DP16" s="73">
        <f t="shared" si="2"/>
        <v>16367.02</v>
      </c>
      <c r="DQ16" s="22">
        <f t="shared" si="3"/>
        <v>1104</v>
      </c>
      <c r="DR16" s="22">
        <f t="shared" si="4"/>
        <v>354.57</v>
      </c>
      <c r="DS16" s="22">
        <f t="shared" si="5"/>
        <v>6818.88</v>
      </c>
      <c r="DT16" s="22">
        <f t="shared" si="6"/>
        <v>236.19</v>
      </c>
      <c r="DU16" s="22">
        <f t="shared" si="7"/>
        <v>8513.64</v>
      </c>
      <c r="DV16" s="23">
        <f t="shared" si="8"/>
        <v>24880.66</v>
      </c>
      <c r="DW16" s="262">
        <f t="shared" si="9"/>
        <v>1226.75</v>
      </c>
      <c r="DX16" s="262"/>
      <c r="DY16" s="263">
        <f t="shared" si="10"/>
        <v>-214.65999999999985</v>
      </c>
      <c r="DZ16" s="263"/>
    </row>
    <row r="17" spans="1:130" hidden="1" x14ac:dyDescent="0.25">
      <c r="A17" s="18">
        <v>497</v>
      </c>
      <c r="B17" s="18" t="s">
        <v>441</v>
      </c>
      <c r="C17" s="18" t="s">
        <v>442</v>
      </c>
      <c r="D17" s="20">
        <v>1</v>
      </c>
      <c r="E17" s="18">
        <v>18403.18</v>
      </c>
      <c r="F17" s="18">
        <v>33350.839999999997</v>
      </c>
      <c r="G17" s="18" t="s">
        <v>157</v>
      </c>
      <c r="H17" s="18" t="s">
        <v>5</v>
      </c>
      <c r="I17" s="18" t="s">
        <v>265</v>
      </c>
      <c r="J17" s="21">
        <v>2524.5300000000002</v>
      </c>
      <c r="K17" s="21">
        <v>0</v>
      </c>
      <c r="L17" s="21">
        <v>2524.5300000000002</v>
      </c>
      <c r="M17" s="22">
        <v>255</v>
      </c>
      <c r="N17" s="22">
        <v>32.78</v>
      </c>
      <c r="O17" s="22">
        <v>957.32</v>
      </c>
      <c r="P17" s="22">
        <v>146.82</v>
      </c>
      <c r="Q17" s="22">
        <v>1391.92</v>
      </c>
      <c r="R17" s="23">
        <v>3916.45</v>
      </c>
      <c r="S17" s="21">
        <v>2524.96</v>
      </c>
      <c r="T17" s="21">
        <v>0</v>
      </c>
      <c r="U17" s="21">
        <v>2524.96</v>
      </c>
      <c r="V17" s="22">
        <v>255</v>
      </c>
      <c r="W17" s="22">
        <v>32.79</v>
      </c>
      <c r="X17" s="22">
        <v>958.46</v>
      </c>
      <c r="Y17" s="22">
        <v>126.42</v>
      </c>
      <c r="Z17" s="22">
        <v>1372.67</v>
      </c>
      <c r="AA17" s="23">
        <v>3897.63</v>
      </c>
      <c r="AB17" s="21">
        <v>2524.06</v>
      </c>
      <c r="AC17" s="21">
        <v>0</v>
      </c>
      <c r="AD17" s="21">
        <v>2524.06</v>
      </c>
      <c r="AE17" s="22">
        <v>255</v>
      </c>
      <c r="AF17" s="22">
        <v>32.78</v>
      </c>
      <c r="AG17" s="22">
        <v>957.64</v>
      </c>
      <c r="AH17" s="22">
        <v>95.81</v>
      </c>
      <c r="AI17" s="22">
        <v>1341.23</v>
      </c>
      <c r="AJ17" s="23">
        <v>3865.29</v>
      </c>
      <c r="AK17" s="21">
        <v>2524.06</v>
      </c>
      <c r="AL17" s="21">
        <v>0</v>
      </c>
      <c r="AM17" s="21">
        <v>2524.06</v>
      </c>
      <c r="AN17" s="22">
        <v>255</v>
      </c>
      <c r="AO17" s="22">
        <v>32.78</v>
      </c>
      <c r="AP17" s="22">
        <v>957.64</v>
      </c>
      <c r="AQ17" s="22">
        <v>126.41</v>
      </c>
      <c r="AR17" s="22">
        <v>1371.83</v>
      </c>
      <c r="AS17" s="23">
        <v>3895.89</v>
      </c>
      <c r="AT17" s="21">
        <v>2553.1</v>
      </c>
      <c r="AU17" s="21">
        <v>939.13</v>
      </c>
      <c r="AV17" s="21">
        <v>3492.23</v>
      </c>
      <c r="AW17" s="22">
        <v>387</v>
      </c>
      <c r="AX17" s="22">
        <v>33.15</v>
      </c>
      <c r="AY17" s="22">
        <v>1156.0999999999999</v>
      </c>
      <c r="AZ17" s="22">
        <v>149.71</v>
      </c>
      <c r="BA17" s="22">
        <v>1725.96</v>
      </c>
      <c r="BB17" s="23">
        <v>5218.1899999999996</v>
      </c>
      <c r="BC17" s="21">
        <v>3971.46</v>
      </c>
      <c r="BD17" s="21">
        <v>0</v>
      </c>
      <c r="BE17" s="21">
        <v>3971.46</v>
      </c>
      <c r="BF17" s="22">
        <v>427</v>
      </c>
      <c r="BG17" s="22">
        <v>48.99</v>
      </c>
      <c r="BH17" s="22">
        <v>1413.19</v>
      </c>
      <c r="BI17" s="22">
        <v>161.44</v>
      </c>
      <c r="BJ17" s="22">
        <v>2050.62</v>
      </c>
      <c r="BK17" s="23">
        <v>6022.08</v>
      </c>
      <c r="BL17" s="21">
        <v>2527.66</v>
      </c>
      <c r="BM17" s="21">
        <v>0</v>
      </c>
      <c r="BN17" s="21">
        <v>2527.66</v>
      </c>
      <c r="BO17" s="22">
        <v>256</v>
      </c>
      <c r="BP17" s="22">
        <v>32.82</v>
      </c>
      <c r="BQ17" s="22">
        <v>958.95</v>
      </c>
      <c r="BR17" s="22">
        <v>146.88</v>
      </c>
      <c r="BS17" s="22">
        <v>1394.65</v>
      </c>
      <c r="BT17" s="23">
        <v>3922.31</v>
      </c>
      <c r="BU17" s="21">
        <v>2524.06</v>
      </c>
      <c r="BV17" s="21">
        <v>0</v>
      </c>
      <c r="BW17" s="21">
        <v>2524.06</v>
      </c>
      <c r="BX17" s="22">
        <v>255</v>
      </c>
      <c r="BY17" s="22">
        <v>32.78</v>
      </c>
      <c r="BZ17" s="22">
        <v>957.64</v>
      </c>
      <c r="CA17" s="22">
        <v>157.01</v>
      </c>
      <c r="CB17" s="22">
        <v>1402.43</v>
      </c>
      <c r="CC17" s="23">
        <v>3926.49</v>
      </c>
      <c r="CD17" s="21">
        <v>2624.93</v>
      </c>
      <c r="CE17" s="21">
        <v>0</v>
      </c>
      <c r="CF17" s="21">
        <v>2624.93</v>
      </c>
      <c r="CG17" s="22">
        <v>269</v>
      </c>
      <c r="CH17" s="22">
        <v>34.090000000000003</v>
      </c>
      <c r="CI17" s="22">
        <v>994.48</v>
      </c>
      <c r="CJ17" s="22">
        <v>87.4</v>
      </c>
      <c r="CK17" s="22">
        <v>1384.97</v>
      </c>
      <c r="CL17" s="23">
        <v>4009.9</v>
      </c>
      <c r="CM17" s="21">
        <v>2524.06</v>
      </c>
      <c r="CN17" s="21">
        <v>0</v>
      </c>
      <c r="CO17" s="21">
        <v>2524.06</v>
      </c>
      <c r="CP17" s="22">
        <v>264</v>
      </c>
      <c r="CQ17" s="22">
        <v>32.78</v>
      </c>
      <c r="CR17" s="22">
        <v>950.59</v>
      </c>
      <c r="CS17" s="22">
        <v>141.71</v>
      </c>
      <c r="CT17" s="22">
        <v>1389.08</v>
      </c>
      <c r="CU17" s="23">
        <v>3913.14</v>
      </c>
      <c r="CV17" s="21">
        <v>3042.09</v>
      </c>
      <c r="CW17" s="21">
        <v>0</v>
      </c>
      <c r="CX17" s="21">
        <v>3042.09</v>
      </c>
      <c r="CY17" s="22">
        <v>326</v>
      </c>
      <c r="CZ17" s="22">
        <v>39.520000000000003</v>
      </c>
      <c r="DA17" s="22">
        <v>1146.8499999999999</v>
      </c>
      <c r="DB17" s="22">
        <v>145.82</v>
      </c>
      <c r="DC17" s="22">
        <v>1658.19</v>
      </c>
      <c r="DD17" s="23">
        <v>4700.28</v>
      </c>
      <c r="DE17" s="21">
        <v>3838.18</v>
      </c>
      <c r="DF17" s="21">
        <v>0</v>
      </c>
      <c r="DG17" s="21">
        <v>3838.18</v>
      </c>
      <c r="DH17" s="22">
        <v>438</v>
      </c>
      <c r="DI17" s="22">
        <v>384.58</v>
      </c>
      <c r="DJ17" s="22">
        <v>1449.48</v>
      </c>
      <c r="DK17" s="22">
        <v>159.96</v>
      </c>
      <c r="DL17" s="22">
        <v>2432.02</v>
      </c>
      <c r="DM17" s="23">
        <v>6270.2</v>
      </c>
      <c r="DN17" s="73">
        <f t="shared" si="0"/>
        <v>33703.15</v>
      </c>
      <c r="DO17" s="73">
        <f t="shared" si="1"/>
        <v>939.13</v>
      </c>
      <c r="DP17" s="73">
        <f t="shared" si="2"/>
        <v>34642.28</v>
      </c>
      <c r="DQ17" s="22">
        <f t="shared" si="3"/>
        <v>3642</v>
      </c>
      <c r="DR17" s="22">
        <f t="shared" si="4"/>
        <v>769.83999999999992</v>
      </c>
      <c r="DS17" s="22">
        <f t="shared" si="5"/>
        <v>12858.34</v>
      </c>
      <c r="DT17" s="22">
        <f t="shared" si="6"/>
        <v>1645.39</v>
      </c>
      <c r="DU17" s="22">
        <f t="shared" si="7"/>
        <v>18915.57</v>
      </c>
      <c r="DV17" s="23">
        <f t="shared" si="8"/>
        <v>53557.85</v>
      </c>
      <c r="DW17" s="262">
        <f t="shared" si="9"/>
        <v>1291.4400000000023</v>
      </c>
      <c r="DX17" s="262"/>
      <c r="DY17" s="263">
        <f t="shared" si="10"/>
        <v>512.38999999999942</v>
      </c>
      <c r="DZ17" s="263"/>
    </row>
    <row r="18" spans="1:130" hidden="1" x14ac:dyDescent="0.25">
      <c r="A18" s="18">
        <v>502</v>
      </c>
      <c r="B18" s="18" t="s">
        <v>452</v>
      </c>
      <c r="C18" s="18" t="s">
        <v>453</v>
      </c>
      <c r="D18" s="20">
        <v>1</v>
      </c>
      <c r="E18" s="18">
        <v>36667.519999999997</v>
      </c>
      <c r="F18" s="18">
        <v>60190.83</v>
      </c>
      <c r="G18" s="18" t="s">
        <v>157</v>
      </c>
      <c r="H18" s="18" t="s">
        <v>5</v>
      </c>
      <c r="I18" s="18" t="s">
        <v>454</v>
      </c>
      <c r="J18" s="21">
        <v>4640.74</v>
      </c>
      <c r="K18" s="21">
        <v>0</v>
      </c>
      <c r="L18" s="21">
        <v>4640.74</v>
      </c>
      <c r="M18" s="22">
        <v>550</v>
      </c>
      <c r="N18" s="22">
        <v>60.27</v>
      </c>
      <c r="O18" s="22">
        <v>2021.5</v>
      </c>
      <c r="P18" s="22">
        <v>179.32</v>
      </c>
      <c r="Q18" s="22">
        <v>2811.09</v>
      </c>
      <c r="R18" s="23">
        <v>7451.83</v>
      </c>
      <c r="S18" s="21">
        <v>4638.1400000000003</v>
      </c>
      <c r="T18" s="21">
        <v>0</v>
      </c>
      <c r="U18" s="21">
        <v>4638.1400000000003</v>
      </c>
      <c r="V18" s="22">
        <v>550</v>
      </c>
      <c r="W18" s="22">
        <v>60.27</v>
      </c>
      <c r="X18" s="22">
        <v>2023.44</v>
      </c>
      <c r="Y18" s="22">
        <v>158.88999999999999</v>
      </c>
      <c r="Z18" s="22">
        <v>2792.6</v>
      </c>
      <c r="AA18" s="23">
        <v>7430.74</v>
      </c>
      <c r="AB18" s="21">
        <v>4373.17</v>
      </c>
      <c r="AC18" s="21">
        <v>0</v>
      </c>
      <c r="AD18" s="21">
        <v>4373.17</v>
      </c>
      <c r="AE18" s="22">
        <v>514</v>
      </c>
      <c r="AF18" s="22">
        <v>56.82</v>
      </c>
      <c r="AG18" s="22">
        <v>1919.55</v>
      </c>
      <c r="AH18" s="22">
        <v>165.5</v>
      </c>
      <c r="AI18" s="22">
        <v>2655.87</v>
      </c>
      <c r="AJ18" s="23">
        <v>7029.04</v>
      </c>
      <c r="AK18" s="21">
        <v>4643.6899999999996</v>
      </c>
      <c r="AL18" s="21">
        <v>0</v>
      </c>
      <c r="AM18" s="21">
        <v>4643.6899999999996</v>
      </c>
      <c r="AN18" s="22">
        <v>551</v>
      </c>
      <c r="AO18" s="22">
        <v>60.34</v>
      </c>
      <c r="AP18" s="22">
        <v>2024.71</v>
      </c>
      <c r="AQ18" s="22">
        <v>174.27</v>
      </c>
      <c r="AR18" s="22">
        <v>2810.32</v>
      </c>
      <c r="AS18" s="23">
        <v>7454.01</v>
      </c>
      <c r="AT18" s="21">
        <v>4645.88</v>
      </c>
      <c r="AU18" s="21">
        <v>948.61</v>
      </c>
      <c r="AV18" s="21">
        <v>5594.49</v>
      </c>
      <c r="AW18" s="22">
        <v>680</v>
      </c>
      <c r="AX18" s="22">
        <v>60.37</v>
      </c>
      <c r="AY18" s="22">
        <v>2215.36</v>
      </c>
      <c r="AZ18" s="22">
        <v>90.11</v>
      </c>
      <c r="BA18" s="22">
        <v>3045.84</v>
      </c>
      <c r="BB18" s="23">
        <v>8640.33</v>
      </c>
      <c r="BC18" s="21">
        <v>6949.16</v>
      </c>
      <c r="BD18" s="21">
        <v>0</v>
      </c>
      <c r="BE18" s="21">
        <v>6949.16</v>
      </c>
      <c r="BF18" s="22">
        <v>866</v>
      </c>
      <c r="BG18" s="22">
        <v>90.01</v>
      </c>
      <c r="BH18" s="22">
        <v>3080.92</v>
      </c>
      <c r="BI18" s="22">
        <v>292.23</v>
      </c>
      <c r="BJ18" s="22">
        <v>4329.16</v>
      </c>
      <c r="BK18" s="23">
        <v>11278.32</v>
      </c>
      <c r="BL18" s="21">
        <v>4674.34</v>
      </c>
      <c r="BM18" s="21">
        <v>0</v>
      </c>
      <c r="BN18" s="21">
        <v>4674.34</v>
      </c>
      <c r="BO18" s="22">
        <v>554</v>
      </c>
      <c r="BP18" s="22">
        <v>60.74</v>
      </c>
      <c r="BQ18" s="22">
        <v>2037.24</v>
      </c>
      <c r="BR18" s="22">
        <v>133.88999999999999</v>
      </c>
      <c r="BS18" s="22">
        <v>2785.87</v>
      </c>
      <c r="BT18" s="23">
        <v>7460.21</v>
      </c>
      <c r="BU18" s="21">
        <v>4638.1400000000003</v>
      </c>
      <c r="BV18" s="21">
        <v>0</v>
      </c>
      <c r="BW18" s="21">
        <v>4638.1400000000003</v>
      </c>
      <c r="BX18" s="22">
        <v>550</v>
      </c>
      <c r="BY18" s="22">
        <v>60.27</v>
      </c>
      <c r="BZ18" s="22">
        <v>2022.47</v>
      </c>
      <c r="CA18" s="22">
        <v>169.09</v>
      </c>
      <c r="CB18" s="22">
        <v>2801.83</v>
      </c>
      <c r="CC18" s="23">
        <v>7439.97</v>
      </c>
      <c r="CD18" s="21">
        <v>4831.22</v>
      </c>
      <c r="CE18" s="21">
        <v>0</v>
      </c>
      <c r="CF18" s="21">
        <v>4831.22</v>
      </c>
      <c r="CG18" s="22">
        <v>576</v>
      </c>
      <c r="CH18" s="22">
        <v>62.77</v>
      </c>
      <c r="CI18" s="22">
        <v>2101.29</v>
      </c>
      <c r="CJ18" s="22">
        <v>110.51</v>
      </c>
      <c r="CK18" s="22">
        <v>2850.57</v>
      </c>
      <c r="CL18" s="23">
        <v>7681.79</v>
      </c>
      <c r="CM18" s="21">
        <v>4638.1400000000003</v>
      </c>
      <c r="CN18" s="21">
        <v>0</v>
      </c>
      <c r="CO18" s="21">
        <v>4638.1400000000003</v>
      </c>
      <c r="CP18" s="22">
        <v>558</v>
      </c>
      <c r="CQ18" s="22">
        <v>60.27</v>
      </c>
      <c r="CR18" s="22">
        <v>2027.27</v>
      </c>
      <c r="CS18" s="22">
        <v>179.29</v>
      </c>
      <c r="CT18" s="22">
        <v>2824.83</v>
      </c>
      <c r="CU18" s="23">
        <v>7462.97</v>
      </c>
      <c r="CV18" s="21">
        <v>4638.1400000000003</v>
      </c>
      <c r="CW18" s="21">
        <v>0</v>
      </c>
      <c r="CX18" s="21">
        <v>4638.1400000000003</v>
      </c>
      <c r="CY18" s="22">
        <v>550</v>
      </c>
      <c r="CZ18" s="22">
        <v>60.27</v>
      </c>
      <c r="DA18" s="22">
        <v>2022.47</v>
      </c>
      <c r="DB18" s="22">
        <v>163.99</v>
      </c>
      <c r="DC18" s="22">
        <v>2796.73</v>
      </c>
      <c r="DD18" s="23">
        <v>7434.87</v>
      </c>
      <c r="DE18" s="21">
        <v>6925.76</v>
      </c>
      <c r="DF18" s="21">
        <v>0</v>
      </c>
      <c r="DG18" s="21">
        <v>6925.76</v>
      </c>
      <c r="DH18" s="22">
        <v>868</v>
      </c>
      <c r="DI18" s="22">
        <v>691.82</v>
      </c>
      <c r="DJ18" s="22">
        <v>2831.68</v>
      </c>
      <c r="DK18" s="22">
        <v>189.91</v>
      </c>
      <c r="DL18" s="22">
        <v>4581.41</v>
      </c>
      <c r="DM18" s="23">
        <v>11507.17</v>
      </c>
      <c r="DN18" s="73">
        <f t="shared" si="0"/>
        <v>60236.520000000004</v>
      </c>
      <c r="DO18" s="73">
        <f t="shared" si="1"/>
        <v>948.61</v>
      </c>
      <c r="DP18" s="73">
        <f t="shared" si="2"/>
        <v>61185.130000000005</v>
      </c>
      <c r="DQ18" s="22">
        <f t="shared" si="3"/>
        <v>7367</v>
      </c>
      <c r="DR18" s="22">
        <f t="shared" si="4"/>
        <v>1384.22</v>
      </c>
      <c r="DS18" s="22">
        <f t="shared" si="5"/>
        <v>26327.9</v>
      </c>
      <c r="DT18" s="22">
        <f t="shared" si="6"/>
        <v>2007</v>
      </c>
      <c r="DU18" s="22">
        <f t="shared" si="7"/>
        <v>37086.120000000003</v>
      </c>
      <c r="DV18" s="23">
        <f t="shared" si="8"/>
        <v>98271.25</v>
      </c>
      <c r="DW18" s="262">
        <f t="shared" si="9"/>
        <v>994.30000000000291</v>
      </c>
      <c r="DX18" s="262"/>
      <c r="DY18" s="263">
        <f t="shared" si="10"/>
        <v>418.60000000000582</v>
      </c>
      <c r="DZ18" s="263"/>
    </row>
    <row r="19" spans="1:130" hidden="1" x14ac:dyDescent="0.25">
      <c r="A19" s="18">
        <v>511</v>
      </c>
      <c r="B19" s="18" t="s">
        <v>653</v>
      </c>
      <c r="C19" s="18" t="s">
        <v>315</v>
      </c>
      <c r="D19" s="20">
        <v>1</v>
      </c>
      <c r="E19" s="18">
        <v>25261.89</v>
      </c>
      <c r="F19" s="18">
        <v>45278.29</v>
      </c>
      <c r="G19" s="18" t="s">
        <v>157</v>
      </c>
      <c r="H19" s="18" t="s">
        <v>27</v>
      </c>
      <c r="I19" s="18" t="s">
        <v>654</v>
      </c>
      <c r="J19" s="21">
        <v>3490.24</v>
      </c>
      <c r="K19" s="21">
        <v>0</v>
      </c>
      <c r="L19" s="21">
        <v>3490.24</v>
      </c>
      <c r="M19" s="22">
        <v>392</v>
      </c>
      <c r="N19" s="22">
        <v>45.34</v>
      </c>
      <c r="O19" s="22">
        <v>1343.93</v>
      </c>
      <c r="P19" s="22">
        <v>158.63</v>
      </c>
      <c r="Q19" s="22">
        <v>1939.9</v>
      </c>
      <c r="R19" s="23">
        <v>5430.14</v>
      </c>
      <c r="S19" s="21">
        <v>3491.96</v>
      </c>
      <c r="T19" s="21">
        <v>0</v>
      </c>
      <c r="U19" s="21">
        <v>3491.96</v>
      </c>
      <c r="V19" s="22">
        <v>392</v>
      </c>
      <c r="W19" s="22">
        <v>45.37</v>
      </c>
      <c r="X19" s="22">
        <v>1345.87</v>
      </c>
      <c r="Y19" s="22">
        <v>158.65</v>
      </c>
      <c r="Z19" s="22">
        <v>1941.89</v>
      </c>
      <c r="AA19" s="23">
        <v>5433.85</v>
      </c>
      <c r="AB19" s="21">
        <v>3490.24</v>
      </c>
      <c r="AC19" s="21">
        <v>0</v>
      </c>
      <c r="AD19" s="21">
        <v>3490.24</v>
      </c>
      <c r="AE19" s="22">
        <v>392</v>
      </c>
      <c r="AF19" s="22">
        <v>45.34</v>
      </c>
      <c r="AG19" s="22">
        <v>1344.6</v>
      </c>
      <c r="AH19" s="22">
        <v>173.93</v>
      </c>
      <c r="AI19" s="22">
        <v>1955.87</v>
      </c>
      <c r="AJ19" s="23">
        <v>5446.11</v>
      </c>
      <c r="AK19" s="21">
        <v>3554.86</v>
      </c>
      <c r="AL19" s="21">
        <v>0</v>
      </c>
      <c r="AM19" s="21">
        <v>3554.86</v>
      </c>
      <c r="AN19" s="22">
        <v>400</v>
      </c>
      <c r="AO19" s="22">
        <v>46.18</v>
      </c>
      <c r="AP19" s="22">
        <v>1367.11</v>
      </c>
      <c r="AQ19" s="22">
        <v>169.71</v>
      </c>
      <c r="AR19" s="22">
        <v>1983</v>
      </c>
      <c r="AS19" s="23">
        <v>5537.86</v>
      </c>
      <c r="AT19" s="21">
        <v>3536.56</v>
      </c>
      <c r="AU19" s="21">
        <v>948.61</v>
      </c>
      <c r="AV19" s="21">
        <v>4485.17</v>
      </c>
      <c r="AW19" s="22">
        <v>527</v>
      </c>
      <c r="AX19" s="22">
        <v>45.94</v>
      </c>
      <c r="AY19" s="22">
        <v>1550.46</v>
      </c>
      <c r="AZ19" s="22">
        <v>136.27000000000001</v>
      </c>
      <c r="BA19" s="22">
        <v>2259.67</v>
      </c>
      <c r="BB19" s="23">
        <v>6744.84</v>
      </c>
      <c r="BC19" s="21">
        <v>5297.39</v>
      </c>
      <c r="BD19" s="21">
        <v>0</v>
      </c>
      <c r="BE19" s="21">
        <v>5297.39</v>
      </c>
      <c r="BF19" s="22">
        <v>631</v>
      </c>
      <c r="BG19" s="22">
        <v>67.89</v>
      </c>
      <c r="BH19" s="22">
        <v>2261.87</v>
      </c>
      <c r="BI19" s="22">
        <v>172.92</v>
      </c>
      <c r="BJ19" s="22">
        <v>3133.68</v>
      </c>
      <c r="BK19" s="23">
        <v>8431.07</v>
      </c>
      <c r="BL19" s="21">
        <v>3490.24</v>
      </c>
      <c r="BM19" s="21">
        <v>0</v>
      </c>
      <c r="BN19" s="21">
        <v>3490.24</v>
      </c>
      <c r="BO19" s="22">
        <v>392</v>
      </c>
      <c r="BP19" s="22">
        <v>45.34</v>
      </c>
      <c r="BQ19" s="22">
        <v>1344.6</v>
      </c>
      <c r="BR19" s="22">
        <v>102.53</v>
      </c>
      <c r="BS19" s="22">
        <v>1884.47</v>
      </c>
      <c r="BT19" s="23">
        <v>5374.71</v>
      </c>
      <c r="BU19" s="21">
        <v>3490.24</v>
      </c>
      <c r="BV19" s="21">
        <v>0</v>
      </c>
      <c r="BW19" s="21">
        <v>3490.24</v>
      </c>
      <c r="BX19" s="22">
        <v>392</v>
      </c>
      <c r="BY19" s="22">
        <v>45.34</v>
      </c>
      <c r="BZ19" s="22">
        <v>1344.6</v>
      </c>
      <c r="CA19" s="22">
        <v>168.83</v>
      </c>
      <c r="CB19" s="22">
        <v>1950.77</v>
      </c>
      <c r="CC19" s="23">
        <v>5441.01</v>
      </c>
      <c r="CD19" s="21">
        <v>3490.24</v>
      </c>
      <c r="CE19" s="21">
        <v>0</v>
      </c>
      <c r="CF19" s="21">
        <v>3490.24</v>
      </c>
      <c r="CG19" s="22">
        <v>392</v>
      </c>
      <c r="CH19" s="22">
        <v>45.34</v>
      </c>
      <c r="CI19" s="22">
        <v>1344.6</v>
      </c>
      <c r="CJ19" s="22">
        <v>168.83</v>
      </c>
      <c r="CK19" s="22">
        <v>1950.77</v>
      </c>
      <c r="CL19" s="23">
        <v>5441.01</v>
      </c>
      <c r="CM19" s="21">
        <v>3568.05</v>
      </c>
      <c r="CN19" s="21">
        <v>0</v>
      </c>
      <c r="CO19" s="21">
        <v>3568.05</v>
      </c>
      <c r="CP19" s="22">
        <v>410</v>
      </c>
      <c r="CQ19" s="22">
        <v>46.35</v>
      </c>
      <c r="CR19" s="22">
        <v>1376.5</v>
      </c>
      <c r="CS19" s="22">
        <v>113.79</v>
      </c>
      <c r="CT19" s="22">
        <v>1946.64</v>
      </c>
      <c r="CU19" s="23">
        <v>5514.69</v>
      </c>
      <c r="CV19" s="21">
        <v>3490.24</v>
      </c>
      <c r="CW19" s="21">
        <v>0</v>
      </c>
      <c r="CX19" s="21">
        <v>3490.24</v>
      </c>
      <c r="CY19" s="22">
        <v>392</v>
      </c>
      <c r="CZ19" s="22">
        <v>45.34</v>
      </c>
      <c r="DA19" s="22">
        <v>1344.6</v>
      </c>
      <c r="DB19" s="22">
        <v>112.73</v>
      </c>
      <c r="DC19" s="22">
        <v>1894.67</v>
      </c>
      <c r="DD19" s="23">
        <v>5384.91</v>
      </c>
      <c r="DE19" s="21">
        <v>5218.8</v>
      </c>
      <c r="DF19" s="21">
        <v>0</v>
      </c>
      <c r="DG19" s="21">
        <v>5218.8</v>
      </c>
      <c r="DH19" s="22">
        <v>630</v>
      </c>
      <c r="DI19" s="22">
        <v>522.88</v>
      </c>
      <c r="DJ19" s="22">
        <v>4363.6000000000004</v>
      </c>
      <c r="DK19" s="22">
        <v>197.36</v>
      </c>
      <c r="DL19" s="22">
        <v>5713.84</v>
      </c>
      <c r="DM19" s="23">
        <v>10932.64</v>
      </c>
      <c r="DN19" s="73">
        <f t="shared" si="0"/>
        <v>45609.06</v>
      </c>
      <c r="DO19" s="73">
        <f t="shared" si="1"/>
        <v>948.61</v>
      </c>
      <c r="DP19" s="73">
        <f t="shared" si="2"/>
        <v>46557.67</v>
      </c>
      <c r="DQ19" s="22">
        <f t="shared" si="3"/>
        <v>5342</v>
      </c>
      <c r="DR19" s="22">
        <f t="shared" si="4"/>
        <v>1046.6500000000001</v>
      </c>
      <c r="DS19" s="22">
        <f t="shared" si="5"/>
        <v>20332.340000000004</v>
      </c>
      <c r="DT19" s="22">
        <f t="shared" si="6"/>
        <v>1834.1799999999998</v>
      </c>
      <c r="DU19" s="22">
        <f t="shared" si="7"/>
        <v>28555.170000000002</v>
      </c>
      <c r="DV19" s="23">
        <f t="shared" si="8"/>
        <v>75112.840000000011</v>
      </c>
      <c r="DW19" s="262">
        <f t="shared" si="9"/>
        <v>1279.3799999999974</v>
      </c>
      <c r="DX19" s="262"/>
      <c r="DY19" s="263">
        <f t="shared" si="10"/>
        <v>3293.2800000000025</v>
      </c>
      <c r="DZ19" s="263"/>
    </row>
    <row r="20" spans="1:130" hidden="1" x14ac:dyDescent="0.25">
      <c r="A20" s="18">
        <v>513</v>
      </c>
      <c r="B20" s="18" t="s">
        <v>499</v>
      </c>
      <c r="C20" s="18" t="s">
        <v>276</v>
      </c>
      <c r="D20" s="20">
        <v>1</v>
      </c>
      <c r="E20" s="18">
        <v>7751.87</v>
      </c>
      <c r="F20" s="18">
        <v>34131.11</v>
      </c>
      <c r="G20" s="18" t="s">
        <v>157</v>
      </c>
      <c r="H20" s="18" t="s">
        <v>5</v>
      </c>
      <c r="I20" s="18" t="s">
        <v>179</v>
      </c>
      <c r="J20" s="21">
        <v>2591.8200000000002</v>
      </c>
      <c r="K20" s="21">
        <v>0</v>
      </c>
      <c r="L20" s="21">
        <v>2591.8200000000002</v>
      </c>
      <c r="M20" s="22">
        <v>251</v>
      </c>
      <c r="N20" s="22">
        <v>32.369999999999997</v>
      </c>
      <c r="O20" s="22">
        <v>945.82</v>
      </c>
      <c r="P20" s="22">
        <v>45.59</v>
      </c>
      <c r="Q20" s="22">
        <v>1274.78</v>
      </c>
      <c r="R20" s="23">
        <v>3866.6</v>
      </c>
      <c r="S20" s="21">
        <v>2445.73</v>
      </c>
      <c r="T20" s="21">
        <v>0</v>
      </c>
      <c r="U20" s="21">
        <v>2445.73</v>
      </c>
      <c r="V20" s="22">
        <v>245</v>
      </c>
      <c r="W20" s="22">
        <v>31.75</v>
      </c>
      <c r="X20" s="22">
        <v>905.57</v>
      </c>
      <c r="Y20" s="22">
        <v>43.42</v>
      </c>
      <c r="Z20" s="22">
        <v>1225.74</v>
      </c>
      <c r="AA20" s="23">
        <v>3671.47</v>
      </c>
      <c r="AB20" s="21">
        <v>2445.73</v>
      </c>
      <c r="AC20" s="21">
        <v>0</v>
      </c>
      <c r="AD20" s="21">
        <v>2445.73</v>
      </c>
      <c r="AE20" s="22">
        <v>245</v>
      </c>
      <c r="AF20" s="22">
        <v>31.75</v>
      </c>
      <c r="AG20" s="22">
        <v>905.08</v>
      </c>
      <c r="AH20" s="22">
        <v>119.92</v>
      </c>
      <c r="AI20" s="22">
        <v>1301.75</v>
      </c>
      <c r="AJ20" s="23">
        <v>3747.48</v>
      </c>
      <c r="AK20" s="21">
        <v>2468.6799999999998</v>
      </c>
      <c r="AL20" s="21">
        <v>0</v>
      </c>
      <c r="AM20" s="21">
        <v>2468.6799999999998</v>
      </c>
      <c r="AN20" s="22">
        <v>248</v>
      </c>
      <c r="AO20" s="22">
        <v>32.06</v>
      </c>
      <c r="AP20" s="22">
        <v>925.82</v>
      </c>
      <c r="AQ20" s="22">
        <v>120.33</v>
      </c>
      <c r="AR20" s="22">
        <v>1326.21</v>
      </c>
      <c r="AS20" s="23">
        <v>3794.89</v>
      </c>
      <c r="AT20" s="21">
        <v>2478.9499999999998</v>
      </c>
      <c r="AU20" s="21">
        <v>948.61</v>
      </c>
      <c r="AV20" s="21">
        <v>3427.56</v>
      </c>
      <c r="AW20" s="22">
        <v>378</v>
      </c>
      <c r="AX20" s="22">
        <v>32.19</v>
      </c>
      <c r="AY20" s="22">
        <v>1124.95</v>
      </c>
      <c r="AZ20" s="22">
        <v>107.73</v>
      </c>
      <c r="BA20" s="22">
        <v>1642.87</v>
      </c>
      <c r="BB20" s="23">
        <v>5070.43</v>
      </c>
      <c r="BC20" s="21">
        <v>3889.65</v>
      </c>
      <c r="BD20" s="21">
        <v>0</v>
      </c>
      <c r="BE20" s="21">
        <v>3889.65</v>
      </c>
      <c r="BF20" s="22">
        <v>411</v>
      </c>
      <c r="BG20" s="22">
        <v>47.46</v>
      </c>
      <c r="BH20" s="22">
        <v>1370</v>
      </c>
      <c r="BI20" s="22">
        <v>144.54</v>
      </c>
      <c r="BJ20" s="22">
        <v>1973</v>
      </c>
      <c r="BK20" s="23">
        <v>5862.65</v>
      </c>
      <c r="BL20" s="21">
        <v>2581.64</v>
      </c>
      <c r="BM20" s="21">
        <v>0</v>
      </c>
      <c r="BN20" s="21">
        <v>2581.64</v>
      </c>
      <c r="BO20" s="22">
        <v>263</v>
      </c>
      <c r="BP20" s="22">
        <v>33.520000000000003</v>
      </c>
      <c r="BQ20" s="22">
        <v>978.69</v>
      </c>
      <c r="BR20" s="22">
        <v>122.33</v>
      </c>
      <c r="BS20" s="22">
        <v>1397.54</v>
      </c>
      <c r="BT20" s="23">
        <v>3979.18</v>
      </c>
      <c r="BU20" s="21">
        <v>2445.73</v>
      </c>
      <c r="BV20" s="21">
        <v>0</v>
      </c>
      <c r="BW20" s="21">
        <v>2445.73</v>
      </c>
      <c r="BX20" s="22">
        <v>245</v>
      </c>
      <c r="BY20" s="22">
        <v>31.75</v>
      </c>
      <c r="BZ20" s="22">
        <v>905.08</v>
      </c>
      <c r="CA20" s="22">
        <v>119.92</v>
      </c>
      <c r="CB20" s="22">
        <v>1301.75</v>
      </c>
      <c r="CC20" s="23">
        <v>3747.48</v>
      </c>
      <c r="CD20" s="21">
        <v>2546.48</v>
      </c>
      <c r="CE20" s="21">
        <v>0</v>
      </c>
      <c r="CF20" s="21">
        <v>2546.48</v>
      </c>
      <c r="CG20" s="22">
        <v>258</v>
      </c>
      <c r="CH20" s="22">
        <v>33.07</v>
      </c>
      <c r="CI20" s="22">
        <v>965.82</v>
      </c>
      <c r="CJ20" s="22">
        <v>131.91</v>
      </c>
      <c r="CK20" s="22">
        <v>1388.8</v>
      </c>
      <c r="CL20" s="23">
        <v>3935.28</v>
      </c>
      <c r="CM20" s="21">
        <v>2445.73</v>
      </c>
      <c r="CN20" s="21">
        <v>0</v>
      </c>
      <c r="CO20" s="21">
        <v>2445.73</v>
      </c>
      <c r="CP20" s="22">
        <v>252</v>
      </c>
      <c r="CQ20" s="22">
        <v>31.75</v>
      </c>
      <c r="CR20" s="22">
        <v>879.59</v>
      </c>
      <c r="CS20" s="22">
        <v>63.82</v>
      </c>
      <c r="CT20" s="22">
        <v>1227.1600000000001</v>
      </c>
      <c r="CU20" s="23">
        <v>3672.89</v>
      </c>
      <c r="CV20" s="21">
        <v>2445.73</v>
      </c>
      <c r="CW20" s="21">
        <v>0</v>
      </c>
      <c r="CX20" s="21">
        <v>2445.73</v>
      </c>
      <c r="CY20" s="22">
        <v>245</v>
      </c>
      <c r="CZ20" s="22">
        <v>31.75</v>
      </c>
      <c r="DA20" s="22">
        <v>874.79</v>
      </c>
      <c r="DB20" s="22">
        <v>94.42</v>
      </c>
      <c r="DC20" s="22">
        <v>1245.96</v>
      </c>
      <c r="DD20" s="23">
        <v>3691.69</v>
      </c>
      <c r="DE20" s="21">
        <v>3650.34</v>
      </c>
      <c r="DF20" s="21">
        <v>0</v>
      </c>
      <c r="DG20" s="21">
        <v>3650.34</v>
      </c>
      <c r="DH20" s="22">
        <v>409</v>
      </c>
      <c r="DI20" s="22">
        <v>368.11</v>
      </c>
      <c r="DJ20" s="22">
        <v>1566.82</v>
      </c>
      <c r="DK20" s="22">
        <v>168.15</v>
      </c>
      <c r="DL20" s="22">
        <v>2512.08</v>
      </c>
      <c r="DM20" s="23">
        <v>6162.42</v>
      </c>
      <c r="DN20" s="73">
        <f t="shared" si="0"/>
        <v>32436.21</v>
      </c>
      <c r="DO20" s="73">
        <f t="shared" si="1"/>
        <v>948.61</v>
      </c>
      <c r="DP20" s="73">
        <f t="shared" si="2"/>
        <v>33384.82</v>
      </c>
      <c r="DQ20" s="22">
        <f t="shared" si="3"/>
        <v>3450</v>
      </c>
      <c r="DR20" s="22">
        <f t="shared" si="4"/>
        <v>737.53</v>
      </c>
      <c r="DS20" s="22">
        <f t="shared" si="5"/>
        <v>12348.029999999999</v>
      </c>
      <c r="DT20" s="22">
        <f t="shared" si="6"/>
        <v>1282.0800000000002</v>
      </c>
      <c r="DU20" s="22">
        <f t="shared" si="7"/>
        <v>17817.64</v>
      </c>
      <c r="DV20" s="23">
        <f t="shared" si="8"/>
        <v>51202.46</v>
      </c>
      <c r="DW20" s="262">
        <f t="shared" si="9"/>
        <v>-746.29000000000087</v>
      </c>
      <c r="DX20" s="262"/>
      <c r="DY20" s="263">
        <f t="shared" si="10"/>
        <v>10065.77</v>
      </c>
      <c r="DZ20" s="263"/>
    </row>
    <row r="21" spans="1:130" hidden="1" x14ac:dyDescent="0.25">
      <c r="A21" s="18">
        <v>514</v>
      </c>
      <c r="B21" s="18" t="s">
        <v>500</v>
      </c>
      <c r="C21" s="18" t="s">
        <v>287</v>
      </c>
      <c r="D21" s="20">
        <v>1</v>
      </c>
      <c r="E21" s="18">
        <v>15352.56</v>
      </c>
      <c r="F21" s="18">
        <v>26229.48</v>
      </c>
      <c r="G21" s="18" t="s">
        <v>157</v>
      </c>
      <c r="H21" s="18" t="s">
        <v>6</v>
      </c>
      <c r="I21" s="18" t="s">
        <v>360</v>
      </c>
      <c r="J21" s="21">
        <v>2828.48</v>
      </c>
      <c r="K21" s="21">
        <v>0</v>
      </c>
      <c r="L21" s="21">
        <v>2828.48</v>
      </c>
      <c r="M21" s="22">
        <v>282</v>
      </c>
      <c r="N21" s="22">
        <v>35.35</v>
      </c>
      <c r="O21" s="22">
        <v>1029.3499999999999</v>
      </c>
      <c r="P21" s="22">
        <v>151.76</v>
      </c>
      <c r="Q21" s="22">
        <v>1498.46</v>
      </c>
      <c r="R21" s="23">
        <v>4326.9399999999996</v>
      </c>
      <c r="S21" s="21">
        <v>2723.97</v>
      </c>
      <c r="T21" s="21">
        <v>0</v>
      </c>
      <c r="U21" s="21">
        <v>2723.97</v>
      </c>
      <c r="V21" s="22">
        <v>283</v>
      </c>
      <c r="W21" s="22">
        <v>35.380000000000003</v>
      </c>
      <c r="X21" s="22">
        <v>1031.1600000000001</v>
      </c>
      <c r="Y21" s="22">
        <v>140.16999999999999</v>
      </c>
      <c r="Z21" s="22">
        <v>1489.71</v>
      </c>
      <c r="AA21" s="23">
        <v>4213.68</v>
      </c>
      <c r="AB21" s="21">
        <v>2721.88</v>
      </c>
      <c r="AC21" s="21">
        <v>0</v>
      </c>
      <c r="AD21" s="21">
        <v>2721.88</v>
      </c>
      <c r="AE21" s="22">
        <v>282</v>
      </c>
      <c r="AF21" s="22">
        <v>35.35</v>
      </c>
      <c r="AG21" s="22">
        <v>1029.8699999999999</v>
      </c>
      <c r="AH21" s="22">
        <v>165.63</v>
      </c>
      <c r="AI21" s="22">
        <v>1512.85</v>
      </c>
      <c r="AJ21" s="23">
        <v>4234.7299999999996</v>
      </c>
      <c r="AK21" s="21">
        <v>2783.41</v>
      </c>
      <c r="AL21" s="21">
        <v>0</v>
      </c>
      <c r="AM21" s="21">
        <v>2783.41</v>
      </c>
      <c r="AN21" s="22">
        <v>291</v>
      </c>
      <c r="AO21" s="22">
        <v>36.15</v>
      </c>
      <c r="AP21" s="22">
        <v>1052.3599999999999</v>
      </c>
      <c r="AQ21" s="22">
        <v>156.52000000000001</v>
      </c>
      <c r="AR21" s="22">
        <v>1536.03</v>
      </c>
      <c r="AS21" s="23">
        <v>4319.4399999999996</v>
      </c>
      <c r="AT21" s="21">
        <v>2721.88</v>
      </c>
      <c r="AU21" s="21">
        <v>948.61</v>
      </c>
      <c r="AV21" s="21">
        <v>3670.49</v>
      </c>
      <c r="AW21" s="22">
        <v>412</v>
      </c>
      <c r="AX21" s="22">
        <v>35.35</v>
      </c>
      <c r="AY21" s="22">
        <v>1219.5899999999999</v>
      </c>
      <c r="AZ21" s="22">
        <v>61.04</v>
      </c>
      <c r="BA21" s="22">
        <v>1727.98</v>
      </c>
      <c r="BB21" s="23">
        <v>5398.47</v>
      </c>
      <c r="BC21" s="21">
        <v>12679.97</v>
      </c>
      <c r="BD21" s="21">
        <v>0</v>
      </c>
      <c r="BE21" s="21">
        <v>12679.97</v>
      </c>
      <c r="BF21" s="22">
        <v>1052</v>
      </c>
      <c r="BG21" s="22">
        <v>423.6</v>
      </c>
      <c r="BH21" s="22">
        <v>6139.3</v>
      </c>
      <c r="BI21" s="22">
        <v>200.93</v>
      </c>
      <c r="BJ21" s="22">
        <v>7815.83</v>
      </c>
      <c r="BK21" s="23">
        <v>20495.8</v>
      </c>
      <c r="BL21" s="21">
        <v>0</v>
      </c>
      <c r="BM21" s="21">
        <v>0</v>
      </c>
      <c r="BN21" s="21">
        <v>0</v>
      </c>
      <c r="BO21" s="22">
        <v>-3</v>
      </c>
      <c r="BP21" s="22">
        <v>0</v>
      </c>
      <c r="BQ21" s="22">
        <v>0</v>
      </c>
      <c r="BR21" s="22">
        <v>0</v>
      </c>
      <c r="BS21" s="22">
        <v>-3</v>
      </c>
      <c r="BT21" s="23">
        <v>-3</v>
      </c>
      <c r="BU21" s="21">
        <v>0</v>
      </c>
      <c r="BV21" s="21">
        <v>0</v>
      </c>
      <c r="BW21" s="21">
        <v>0</v>
      </c>
      <c r="BX21" s="22">
        <v>0</v>
      </c>
      <c r="BY21" s="22">
        <v>0</v>
      </c>
      <c r="BZ21" s="22">
        <v>0</v>
      </c>
      <c r="CA21" s="22">
        <v>0</v>
      </c>
      <c r="CB21" s="22">
        <v>0</v>
      </c>
      <c r="CC21" s="23">
        <v>0</v>
      </c>
      <c r="CD21" s="21">
        <v>0</v>
      </c>
      <c r="CE21" s="21">
        <v>0</v>
      </c>
      <c r="CF21" s="21">
        <v>0</v>
      </c>
      <c r="CG21" s="22">
        <v>0</v>
      </c>
      <c r="CH21" s="22">
        <v>0</v>
      </c>
      <c r="CI21" s="22">
        <v>0</v>
      </c>
      <c r="CJ21" s="22">
        <v>0</v>
      </c>
      <c r="CK21" s="22">
        <v>0</v>
      </c>
      <c r="CL21" s="23">
        <v>0</v>
      </c>
      <c r="CM21" s="21">
        <v>0</v>
      </c>
      <c r="CN21" s="21">
        <v>0</v>
      </c>
      <c r="CO21" s="21">
        <v>0</v>
      </c>
      <c r="CP21" s="22">
        <v>0</v>
      </c>
      <c r="CQ21" s="22">
        <v>0</v>
      </c>
      <c r="CR21" s="22">
        <v>0</v>
      </c>
      <c r="CS21" s="22">
        <v>0</v>
      </c>
      <c r="CT21" s="22">
        <v>0</v>
      </c>
      <c r="CU21" s="23">
        <v>0</v>
      </c>
      <c r="CV21" s="21"/>
      <c r="CW21" s="21"/>
      <c r="CX21" s="21"/>
      <c r="CY21" s="22"/>
      <c r="CZ21" s="22"/>
      <c r="DA21" s="22"/>
      <c r="DB21" s="22"/>
      <c r="DC21" s="22"/>
      <c r="DD21" s="23"/>
      <c r="DN21" s="73">
        <f t="shared" si="0"/>
        <v>26459.589999999997</v>
      </c>
      <c r="DO21" s="73">
        <f t="shared" si="1"/>
        <v>948.61</v>
      </c>
      <c r="DP21" s="73">
        <f t="shared" si="2"/>
        <v>27408.199999999997</v>
      </c>
      <c r="DQ21" s="22">
        <f t="shared" si="3"/>
        <v>2599</v>
      </c>
      <c r="DR21" s="22">
        <f t="shared" si="4"/>
        <v>601.18000000000006</v>
      </c>
      <c r="DS21" s="22">
        <f t="shared" si="5"/>
        <v>11501.630000000001</v>
      </c>
      <c r="DT21" s="22">
        <f t="shared" si="6"/>
        <v>876.05</v>
      </c>
      <c r="DU21" s="22">
        <f t="shared" si="7"/>
        <v>15577.86</v>
      </c>
      <c r="DV21" s="23">
        <f t="shared" si="8"/>
        <v>42986.06</v>
      </c>
      <c r="DW21" s="262">
        <f t="shared" si="9"/>
        <v>1178.7199999999975</v>
      </c>
      <c r="DX21" s="262"/>
      <c r="DY21" s="263">
        <f t="shared" si="10"/>
        <v>225.30000000000109</v>
      </c>
      <c r="DZ21" s="263"/>
    </row>
    <row r="22" spans="1:130" hidden="1" x14ac:dyDescent="0.25">
      <c r="A22" s="18">
        <v>515</v>
      </c>
      <c r="B22" s="18" t="s">
        <v>507</v>
      </c>
      <c r="C22" s="18" t="s">
        <v>508</v>
      </c>
      <c r="D22" s="20">
        <v>0</v>
      </c>
      <c r="E22" s="18">
        <v>7600.29</v>
      </c>
      <c r="F22" s="18">
        <v>13613.28</v>
      </c>
      <c r="G22" s="18" t="s">
        <v>157</v>
      </c>
      <c r="H22" s="18" t="s">
        <v>5</v>
      </c>
      <c r="I22" s="18" t="s">
        <v>166</v>
      </c>
      <c r="J22" s="21">
        <v>3104.94</v>
      </c>
      <c r="K22" s="21">
        <v>0</v>
      </c>
      <c r="L22" s="21">
        <v>3104.94</v>
      </c>
      <c r="M22" s="22">
        <v>323</v>
      </c>
      <c r="N22" s="22">
        <v>45.21</v>
      </c>
      <c r="O22" s="22">
        <v>1136.94</v>
      </c>
      <c r="P22" s="22">
        <v>151.65</v>
      </c>
      <c r="Q22" s="22">
        <v>1656.8</v>
      </c>
      <c r="R22" s="23">
        <v>4761.74</v>
      </c>
      <c r="S22" s="21">
        <v>10420.09</v>
      </c>
      <c r="T22" s="21">
        <v>0</v>
      </c>
      <c r="U22" s="21">
        <v>10420.09</v>
      </c>
      <c r="V22" s="22">
        <v>499</v>
      </c>
      <c r="W22" s="22">
        <v>290.58999999999997</v>
      </c>
      <c r="X22" s="22">
        <v>4826.16</v>
      </c>
      <c r="Y22" s="22">
        <v>218.64</v>
      </c>
      <c r="Z22" s="22">
        <v>5834.39</v>
      </c>
      <c r="AA22" s="23">
        <v>16254.48</v>
      </c>
      <c r="AB22" s="21">
        <v>0</v>
      </c>
      <c r="AC22" s="21">
        <v>0</v>
      </c>
      <c r="AD22" s="21">
        <v>0</v>
      </c>
      <c r="AE22" s="22">
        <v>0</v>
      </c>
      <c r="AF22" s="22">
        <v>0</v>
      </c>
      <c r="AG22" s="22">
        <v>0</v>
      </c>
      <c r="AH22" s="22">
        <v>0</v>
      </c>
      <c r="AI22" s="22">
        <v>0</v>
      </c>
      <c r="AJ22" s="23">
        <v>0</v>
      </c>
      <c r="AK22" s="21">
        <v>0</v>
      </c>
      <c r="AL22" s="21">
        <v>0</v>
      </c>
      <c r="AM22" s="21">
        <v>0</v>
      </c>
      <c r="AN22" s="22">
        <v>0</v>
      </c>
      <c r="AO22" s="22">
        <v>0</v>
      </c>
      <c r="AP22" s="22">
        <v>0</v>
      </c>
      <c r="AQ22" s="22">
        <v>0</v>
      </c>
      <c r="AR22" s="22">
        <v>0</v>
      </c>
      <c r="AS22" s="23">
        <v>0</v>
      </c>
      <c r="AT22" s="21">
        <v>0</v>
      </c>
      <c r="AU22" s="21">
        <v>948.61</v>
      </c>
      <c r="AV22" s="21">
        <v>948.61</v>
      </c>
      <c r="AW22" s="22">
        <v>81</v>
      </c>
      <c r="AX22" s="22">
        <v>0</v>
      </c>
      <c r="AY22" s="22">
        <v>189.72</v>
      </c>
      <c r="AZ22" s="22">
        <v>12.71</v>
      </c>
      <c r="BA22" s="22">
        <v>283.43</v>
      </c>
      <c r="BB22" s="23">
        <v>1232.04</v>
      </c>
      <c r="BC22" s="21">
        <v>88.4</v>
      </c>
      <c r="BD22" s="21">
        <v>0</v>
      </c>
      <c r="BE22" s="21">
        <v>88.4</v>
      </c>
      <c r="BF22" s="22">
        <v>0</v>
      </c>
      <c r="BG22" s="22">
        <v>0</v>
      </c>
      <c r="BH22" s="22">
        <v>0</v>
      </c>
      <c r="BI22" s="22">
        <v>1.19</v>
      </c>
      <c r="BJ22" s="22">
        <v>1.19</v>
      </c>
      <c r="BK22" s="23">
        <v>89.59</v>
      </c>
      <c r="BL22" s="21">
        <v>0</v>
      </c>
      <c r="BM22" s="21">
        <v>0</v>
      </c>
      <c r="BN22" s="21">
        <v>0</v>
      </c>
      <c r="BO22" s="22">
        <v>-2</v>
      </c>
      <c r="BP22" s="22">
        <v>0</v>
      </c>
      <c r="BQ22" s="22">
        <v>0</v>
      </c>
      <c r="BR22" s="22">
        <v>0</v>
      </c>
      <c r="BS22" s="22">
        <v>-2</v>
      </c>
      <c r="BT22" s="23">
        <v>-2</v>
      </c>
      <c r="BU22" s="21"/>
      <c r="BV22" s="21"/>
      <c r="BW22" s="21"/>
      <c r="BX22" s="22"/>
      <c r="BY22" s="22"/>
      <c r="BZ22" s="22"/>
      <c r="CA22" s="22"/>
      <c r="CB22" s="22"/>
      <c r="CC22" s="23"/>
      <c r="CD22" s="21">
        <v>0</v>
      </c>
      <c r="CE22" s="21">
        <v>0</v>
      </c>
      <c r="CF22" s="21">
        <v>0</v>
      </c>
      <c r="CG22" s="22">
        <v>0</v>
      </c>
      <c r="CH22" s="22">
        <v>0</v>
      </c>
      <c r="CI22" s="22">
        <v>0</v>
      </c>
      <c r="CJ22" s="22">
        <v>0</v>
      </c>
      <c r="CK22" s="22">
        <v>0</v>
      </c>
      <c r="CL22" s="23">
        <v>0</v>
      </c>
      <c r="CM22" s="21">
        <v>0</v>
      </c>
      <c r="CN22" s="21">
        <v>0</v>
      </c>
      <c r="CO22" s="21">
        <v>0</v>
      </c>
      <c r="CP22" s="22">
        <v>0</v>
      </c>
      <c r="CQ22" s="22">
        <v>0</v>
      </c>
      <c r="CR22" s="22">
        <v>0</v>
      </c>
      <c r="CS22" s="22">
        <v>0</v>
      </c>
      <c r="CT22" s="22">
        <v>0</v>
      </c>
      <c r="CU22" s="23">
        <v>0</v>
      </c>
      <c r="CV22" s="21"/>
      <c r="CW22" s="21"/>
      <c r="CX22" s="21"/>
      <c r="CY22" s="22"/>
      <c r="CZ22" s="22"/>
      <c r="DA22" s="22"/>
      <c r="DB22" s="22"/>
      <c r="DC22" s="22"/>
      <c r="DD22" s="23"/>
      <c r="DN22" s="73">
        <f t="shared" si="0"/>
        <v>13613.43</v>
      </c>
      <c r="DO22" s="73">
        <f t="shared" si="1"/>
        <v>948.61</v>
      </c>
      <c r="DP22" s="73">
        <f t="shared" si="2"/>
        <v>14562.04</v>
      </c>
      <c r="DQ22" s="22">
        <f t="shared" si="3"/>
        <v>901</v>
      </c>
      <c r="DR22" s="22">
        <f t="shared" si="4"/>
        <v>335.79999999999995</v>
      </c>
      <c r="DS22" s="22">
        <f t="shared" si="5"/>
        <v>6152.8200000000006</v>
      </c>
      <c r="DT22" s="22">
        <f t="shared" si="6"/>
        <v>384.18999999999994</v>
      </c>
      <c r="DU22" s="22">
        <f t="shared" si="7"/>
        <v>7773.81</v>
      </c>
      <c r="DV22" s="23">
        <f t="shared" si="8"/>
        <v>22335.850000000002</v>
      </c>
      <c r="DW22" s="262">
        <f t="shared" si="9"/>
        <v>948.76000000000022</v>
      </c>
      <c r="DX22" s="262"/>
      <c r="DY22" s="263">
        <f t="shared" si="10"/>
        <v>173.52000000000044</v>
      </c>
      <c r="DZ22" s="263"/>
    </row>
    <row r="23" spans="1:130" hidden="1" x14ac:dyDescent="0.25">
      <c r="A23" s="18">
        <v>518</v>
      </c>
      <c r="B23" s="18" t="s">
        <v>827</v>
      </c>
      <c r="C23" s="18" t="s">
        <v>828</v>
      </c>
      <c r="D23" s="20">
        <v>0</v>
      </c>
      <c r="G23" s="18" t="s">
        <v>157</v>
      </c>
      <c r="H23" s="18" t="s">
        <v>5</v>
      </c>
      <c r="I23" s="18" t="s">
        <v>179</v>
      </c>
      <c r="J23" s="21"/>
      <c r="K23" s="21"/>
      <c r="L23" s="21"/>
      <c r="M23" s="22"/>
      <c r="N23" s="22"/>
      <c r="O23" s="22"/>
      <c r="P23" s="22"/>
      <c r="Q23" s="22"/>
      <c r="R23" s="23"/>
      <c r="S23" s="21">
        <v>0</v>
      </c>
      <c r="T23" s="21">
        <v>0</v>
      </c>
      <c r="U23" s="21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3">
        <v>0</v>
      </c>
      <c r="AB23" s="21">
        <v>0</v>
      </c>
      <c r="AC23" s="21">
        <v>0</v>
      </c>
      <c r="AD23" s="21">
        <v>0</v>
      </c>
      <c r="AE23" s="22">
        <v>0</v>
      </c>
      <c r="AF23" s="22">
        <v>0</v>
      </c>
      <c r="AG23" s="22">
        <v>0</v>
      </c>
      <c r="AH23" s="22">
        <v>0</v>
      </c>
      <c r="AI23" s="22">
        <v>0</v>
      </c>
      <c r="AJ23" s="23">
        <v>0</v>
      </c>
      <c r="AK23" s="21"/>
      <c r="AL23" s="21"/>
      <c r="AM23" s="21"/>
      <c r="AN23" s="22"/>
      <c r="AO23" s="22"/>
      <c r="AP23" s="22"/>
      <c r="AQ23" s="22"/>
      <c r="AR23" s="22"/>
      <c r="AS23" s="23"/>
      <c r="AT23" s="21">
        <v>0</v>
      </c>
      <c r="AU23" s="21">
        <v>948.61</v>
      </c>
      <c r="AV23" s="21">
        <v>948.61</v>
      </c>
      <c r="AW23" s="22">
        <v>40</v>
      </c>
      <c r="AX23" s="22">
        <v>0</v>
      </c>
      <c r="AY23" s="22">
        <v>189.72</v>
      </c>
      <c r="AZ23" s="22">
        <v>12.71</v>
      </c>
      <c r="BA23" s="22">
        <v>242.43</v>
      </c>
      <c r="BB23" s="23">
        <v>1191.04</v>
      </c>
      <c r="BC23" s="21"/>
      <c r="BD23" s="21"/>
      <c r="BE23" s="21"/>
      <c r="BF23" s="22"/>
      <c r="BG23" s="22"/>
      <c r="BH23" s="22"/>
      <c r="BI23" s="22"/>
      <c r="BJ23" s="22"/>
      <c r="BK23" s="23"/>
      <c r="BL23" s="21"/>
      <c r="BM23" s="21"/>
      <c r="BN23" s="21"/>
      <c r="BO23" s="22"/>
      <c r="BP23" s="22"/>
      <c r="BQ23" s="22"/>
      <c r="BR23" s="22"/>
      <c r="BS23" s="22"/>
      <c r="BT23" s="23"/>
      <c r="BU23" s="21"/>
      <c r="BV23" s="21"/>
      <c r="BW23" s="21"/>
      <c r="BX23" s="22"/>
      <c r="BY23" s="22"/>
      <c r="BZ23" s="22"/>
      <c r="CA23" s="22"/>
      <c r="CB23" s="22"/>
      <c r="CC23" s="23"/>
      <c r="CD23" s="21"/>
      <c r="CE23" s="21"/>
      <c r="CF23" s="21"/>
      <c r="CG23" s="22"/>
      <c r="CH23" s="22"/>
      <c r="CI23" s="22"/>
      <c r="CJ23" s="22"/>
      <c r="CK23" s="22"/>
      <c r="CL23" s="23"/>
      <c r="CM23" s="21"/>
      <c r="CN23" s="21"/>
      <c r="CO23" s="21"/>
      <c r="CP23" s="22"/>
      <c r="CQ23" s="22"/>
      <c r="CR23" s="22"/>
      <c r="CS23" s="22"/>
      <c r="CT23" s="22"/>
      <c r="CU23" s="23"/>
      <c r="CV23" s="21"/>
      <c r="CW23" s="21"/>
      <c r="CX23" s="21"/>
      <c r="CY23" s="22"/>
      <c r="CZ23" s="22"/>
      <c r="DA23" s="22"/>
      <c r="DB23" s="22"/>
      <c r="DC23" s="22"/>
      <c r="DD23" s="23"/>
      <c r="DN23" s="73">
        <f t="shared" si="0"/>
        <v>0</v>
      </c>
      <c r="DO23" s="73">
        <f t="shared" si="1"/>
        <v>948.61</v>
      </c>
      <c r="DP23" s="73">
        <f t="shared" si="2"/>
        <v>948.61</v>
      </c>
      <c r="DQ23" s="22">
        <f t="shared" si="3"/>
        <v>40</v>
      </c>
      <c r="DR23" s="22">
        <f t="shared" si="4"/>
        <v>0</v>
      </c>
      <c r="DS23" s="22">
        <f t="shared" si="5"/>
        <v>189.72</v>
      </c>
      <c r="DT23" s="22">
        <f t="shared" si="6"/>
        <v>12.71</v>
      </c>
      <c r="DU23" s="22">
        <f t="shared" si="7"/>
        <v>242.43</v>
      </c>
      <c r="DV23" s="23">
        <f t="shared" si="8"/>
        <v>1191.04</v>
      </c>
      <c r="DW23" s="262">
        <f t="shared" si="9"/>
        <v>948.61</v>
      </c>
      <c r="DX23" s="262"/>
      <c r="DY23" s="263">
        <f t="shared" si="10"/>
        <v>242.43</v>
      </c>
      <c r="DZ23" s="263"/>
    </row>
    <row r="24" spans="1:130" hidden="1" x14ac:dyDescent="0.25">
      <c r="A24" s="18">
        <v>522</v>
      </c>
      <c r="B24" s="18" t="s">
        <v>875</v>
      </c>
      <c r="C24" s="18" t="s">
        <v>876</v>
      </c>
      <c r="D24" s="20">
        <v>0</v>
      </c>
      <c r="G24" s="18" t="s">
        <v>157</v>
      </c>
      <c r="H24" s="18" t="s">
        <v>130</v>
      </c>
      <c r="I24" s="18" t="s">
        <v>877</v>
      </c>
      <c r="J24" s="21"/>
      <c r="K24" s="21"/>
      <c r="L24" s="21"/>
      <c r="M24" s="22"/>
      <c r="N24" s="22"/>
      <c r="O24" s="22"/>
      <c r="P24" s="22"/>
      <c r="Q24" s="22"/>
      <c r="R24" s="23"/>
      <c r="S24" s="21"/>
      <c r="T24" s="21"/>
      <c r="U24" s="21"/>
      <c r="V24" s="22"/>
      <c r="W24" s="22"/>
      <c r="X24" s="22"/>
      <c r="Y24" s="22"/>
      <c r="Z24" s="22"/>
      <c r="AA24" s="23"/>
      <c r="AB24" s="21"/>
      <c r="AC24" s="21"/>
      <c r="AD24" s="21"/>
      <c r="AE24" s="22"/>
      <c r="AF24" s="22"/>
      <c r="AG24" s="22"/>
      <c r="AH24" s="22"/>
      <c r="AI24" s="22"/>
      <c r="AJ24" s="23"/>
      <c r="AK24" s="21"/>
      <c r="AL24" s="21"/>
      <c r="AM24" s="21"/>
      <c r="AN24" s="22"/>
      <c r="AO24" s="22"/>
      <c r="AP24" s="22"/>
      <c r="AQ24" s="22"/>
      <c r="AR24" s="22"/>
      <c r="AS24" s="23"/>
      <c r="AT24" s="21">
        <v>0</v>
      </c>
      <c r="AU24" s="21">
        <v>474.31</v>
      </c>
      <c r="AV24" s="21">
        <v>474.31</v>
      </c>
      <c r="AW24" s="22">
        <v>20</v>
      </c>
      <c r="AX24" s="22">
        <v>0</v>
      </c>
      <c r="AY24" s="22">
        <v>94.86</v>
      </c>
      <c r="AZ24" s="22">
        <v>6.36</v>
      </c>
      <c r="BA24" s="22">
        <v>121.22</v>
      </c>
      <c r="BB24" s="23">
        <v>595.53</v>
      </c>
      <c r="BC24" s="21"/>
      <c r="BD24" s="21"/>
      <c r="BE24" s="21"/>
      <c r="BF24" s="22"/>
      <c r="BG24" s="22"/>
      <c r="BH24" s="22"/>
      <c r="BI24" s="22"/>
      <c r="BJ24" s="22"/>
      <c r="BK24" s="23"/>
      <c r="BL24" s="21"/>
      <c r="BM24" s="21"/>
      <c r="BN24" s="21"/>
      <c r="BO24" s="22"/>
      <c r="BP24" s="22"/>
      <c r="BQ24" s="22"/>
      <c r="BR24" s="22"/>
      <c r="BS24" s="22"/>
      <c r="BT24" s="23"/>
      <c r="BU24" s="21"/>
      <c r="BV24" s="21"/>
      <c r="BW24" s="21"/>
      <c r="BX24" s="22"/>
      <c r="BY24" s="22"/>
      <c r="BZ24" s="22"/>
      <c r="CA24" s="22"/>
      <c r="CB24" s="22"/>
      <c r="CC24" s="23"/>
      <c r="CD24" s="21"/>
      <c r="CE24" s="21"/>
      <c r="CF24" s="21"/>
      <c r="CG24" s="22"/>
      <c r="CH24" s="22"/>
      <c r="CI24" s="22"/>
      <c r="CJ24" s="22"/>
      <c r="CK24" s="22"/>
      <c r="CL24" s="23"/>
      <c r="CM24" s="21"/>
      <c r="CN24" s="21"/>
      <c r="CO24" s="21"/>
      <c r="CP24" s="22"/>
      <c r="CQ24" s="22"/>
      <c r="CR24" s="22"/>
      <c r="CS24" s="22"/>
      <c r="CT24" s="22"/>
      <c r="CU24" s="23"/>
      <c r="CV24" s="21"/>
      <c r="CW24" s="21"/>
      <c r="CX24" s="21"/>
      <c r="CY24" s="22"/>
      <c r="CZ24" s="22"/>
      <c r="DA24" s="22"/>
      <c r="DB24" s="22"/>
      <c r="DC24" s="22"/>
      <c r="DD24" s="23"/>
      <c r="DN24" s="73">
        <f t="shared" si="0"/>
        <v>0</v>
      </c>
      <c r="DO24" s="73">
        <f t="shared" si="1"/>
        <v>474.31</v>
      </c>
      <c r="DP24" s="73">
        <f t="shared" si="2"/>
        <v>474.31</v>
      </c>
      <c r="DQ24" s="22">
        <f t="shared" si="3"/>
        <v>20</v>
      </c>
      <c r="DR24" s="22">
        <f t="shared" si="4"/>
        <v>0</v>
      </c>
      <c r="DS24" s="22">
        <f t="shared" si="5"/>
        <v>94.86</v>
      </c>
      <c r="DT24" s="22">
        <f t="shared" si="6"/>
        <v>6.36</v>
      </c>
      <c r="DU24" s="22">
        <f t="shared" si="7"/>
        <v>121.22</v>
      </c>
      <c r="DV24" s="23">
        <f t="shared" si="8"/>
        <v>595.53</v>
      </c>
      <c r="DW24" s="262">
        <f t="shared" si="9"/>
        <v>474.31</v>
      </c>
      <c r="DX24" s="262"/>
      <c r="DY24" s="263">
        <f t="shared" si="10"/>
        <v>121.22</v>
      </c>
      <c r="DZ24" s="263"/>
    </row>
    <row r="25" spans="1:130" hidden="1" x14ac:dyDescent="0.25">
      <c r="A25" s="18">
        <v>523</v>
      </c>
      <c r="B25" s="18" t="s">
        <v>529</v>
      </c>
      <c r="C25" s="18" t="s">
        <v>245</v>
      </c>
      <c r="D25" s="20">
        <v>1</v>
      </c>
      <c r="E25" s="18">
        <v>8132.25</v>
      </c>
      <c r="F25" s="18">
        <v>35866.300000000003</v>
      </c>
      <c r="G25" s="18" t="s">
        <v>157</v>
      </c>
      <c r="H25" s="18" t="s">
        <v>5</v>
      </c>
      <c r="I25" s="18" t="s">
        <v>179</v>
      </c>
      <c r="J25" s="21">
        <v>3081.32</v>
      </c>
      <c r="K25" s="21">
        <v>0</v>
      </c>
      <c r="L25" s="21">
        <v>3081.32</v>
      </c>
      <c r="M25" s="22">
        <v>332</v>
      </c>
      <c r="N25" s="22">
        <v>40.020000000000003</v>
      </c>
      <c r="O25" s="22">
        <v>1160.5999999999999</v>
      </c>
      <c r="P25" s="22">
        <v>131.21</v>
      </c>
      <c r="Q25" s="22">
        <v>1663.83</v>
      </c>
      <c r="R25" s="23">
        <v>4745.1499999999996</v>
      </c>
      <c r="S25" s="21">
        <v>2820.38</v>
      </c>
      <c r="T25" s="21">
        <v>0</v>
      </c>
      <c r="U25" s="21">
        <v>2820.38</v>
      </c>
      <c r="V25" s="22">
        <v>296</v>
      </c>
      <c r="W25" s="22">
        <v>36.630000000000003</v>
      </c>
      <c r="X25" s="22">
        <v>1012.28</v>
      </c>
      <c r="Y25" s="22">
        <v>126.57</v>
      </c>
      <c r="Z25" s="22">
        <v>1471.48</v>
      </c>
      <c r="AA25" s="23">
        <v>4291.8599999999997</v>
      </c>
      <c r="AB25" s="21">
        <v>1976</v>
      </c>
      <c r="AC25" s="21">
        <v>0</v>
      </c>
      <c r="AD25" s="21">
        <v>1976</v>
      </c>
      <c r="AE25" s="22">
        <v>181</v>
      </c>
      <c r="AF25" s="22">
        <v>25.66</v>
      </c>
      <c r="AG25" s="22">
        <v>759.16</v>
      </c>
      <c r="AH25" s="22">
        <v>101.39</v>
      </c>
      <c r="AI25" s="22">
        <v>1067.21</v>
      </c>
      <c r="AJ25" s="23">
        <v>3043.21</v>
      </c>
      <c r="AK25" s="21">
        <v>2641.72</v>
      </c>
      <c r="AL25" s="21">
        <v>0</v>
      </c>
      <c r="AM25" s="21">
        <v>2641.72</v>
      </c>
      <c r="AN25" s="22">
        <v>271</v>
      </c>
      <c r="AO25" s="22">
        <v>34.31</v>
      </c>
      <c r="AP25" s="22">
        <v>1000.63</v>
      </c>
      <c r="AQ25" s="22">
        <v>148.9</v>
      </c>
      <c r="AR25" s="22">
        <v>1454.84</v>
      </c>
      <c r="AS25" s="23">
        <v>4096.5600000000004</v>
      </c>
      <c r="AT25" s="21">
        <v>2522.19</v>
      </c>
      <c r="AU25" s="21">
        <v>939.13</v>
      </c>
      <c r="AV25" s="21">
        <v>3461.32</v>
      </c>
      <c r="AW25" s="22">
        <v>383</v>
      </c>
      <c r="AX25" s="22">
        <v>32.76</v>
      </c>
      <c r="AY25" s="22">
        <v>1144.79</v>
      </c>
      <c r="AZ25" s="22">
        <v>144.06</v>
      </c>
      <c r="BA25" s="22">
        <v>1704.61</v>
      </c>
      <c r="BB25" s="23">
        <v>5165.93</v>
      </c>
      <c r="BC25" s="21">
        <v>3729.27</v>
      </c>
      <c r="BD25" s="21">
        <v>0</v>
      </c>
      <c r="BE25" s="21">
        <v>3729.27</v>
      </c>
      <c r="BF25" s="22">
        <v>421</v>
      </c>
      <c r="BG25" s="22">
        <v>48.45</v>
      </c>
      <c r="BH25" s="22">
        <v>1397.84</v>
      </c>
      <c r="BI25" s="22">
        <v>147.83000000000001</v>
      </c>
      <c r="BJ25" s="22">
        <v>2015.12</v>
      </c>
      <c r="BK25" s="23">
        <v>5744.39</v>
      </c>
      <c r="BL25" s="21">
        <v>3019.44</v>
      </c>
      <c r="BM25" s="21">
        <v>0</v>
      </c>
      <c r="BN25" s="21">
        <v>3019.44</v>
      </c>
      <c r="BO25" s="22">
        <v>323</v>
      </c>
      <c r="BP25" s="22">
        <v>39.21</v>
      </c>
      <c r="BQ25" s="22">
        <v>1138.58</v>
      </c>
      <c r="BR25" s="22">
        <v>135.21</v>
      </c>
      <c r="BS25" s="22">
        <v>1636</v>
      </c>
      <c r="BT25" s="23">
        <v>4655.4399999999996</v>
      </c>
      <c r="BU25" s="21">
        <v>2474.3000000000002</v>
      </c>
      <c r="BV25" s="21">
        <v>0</v>
      </c>
      <c r="BW25" s="21">
        <v>2474.3000000000002</v>
      </c>
      <c r="BX25" s="22">
        <v>248</v>
      </c>
      <c r="BY25" s="22">
        <v>32.130000000000003</v>
      </c>
      <c r="BZ25" s="22">
        <v>930.82</v>
      </c>
      <c r="CA25" s="22">
        <v>145.94</v>
      </c>
      <c r="CB25" s="22">
        <v>1356.89</v>
      </c>
      <c r="CC25" s="23">
        <v>3831.19</v>
      </c>
      <c r="CD25" s="21">
        <v>2664.13</v>
      </c>
      <c r="CE25" s="21">
        <v>0</v>
      </c>
      <c r="CF25" s="21">
        <v>2664.13</v>
      </c>
      <c r="CG25" s="22">
        <v>274</v>
      </c>
      <c r="CH25" s="22">
        <v>34.6</v>
      </c>
      <c r="CI25" s="22">
        <v>1008.8</v>
      </c>
      <c r="CJ25" s="22">
        <v>47.31</v>
      </c>
      <c r="CK25" s="22">
        <v>1364.71</v>
      </c>
      <c r="CL25" s="23">
        <v>4028.84</v>
      </c>
      <c r="CM25" s="21">
        <v>2789.09</v>
      </c>
      <c r="CN25" s="21">
        <v>0</v>
      </c>
      <c r="CO25" s="21">
        <v>2789.09</v>
      </c>
      <c r="CP25" s="22">
        <v>300</v>
      </c>
      <c r="CQ25" s="22">
        <v>36.22</v>
      </c>
      <c r="CR25" s="22">
        <v>1052.83</v>
      </c>
      <c r="CS25" s="22">
        <v>151.53</v>
      </c>
      <c r="CT25" s="22">
        <v>1540.58</v>
      </c>
      <c r="CU25" s="23">
        <v>4329.67</v>
      </c>
      <c r="CV25" s="21">
        <v>3252.2</v>
      </c>
      <c r="CW25" s="21">
        <v>0</v>
      </c>
      <c r="CX25" s="21">
        <v>3252.2</v>
      </c>
      <c r="CY25" s="22">
        <v>355</v>
      </c>
      <c r="CZ25" s="22">
        <v>42.25</v>
      </c>
      <c r="DA25" s="22">
        <v>1223.5899999999999</v>
      </c>
      <c r="DB25" s="22">
        <v>144.44999999999999</v>
      </c>
      <c r="DC25" s="22">
        <v>1765.29</v>
      </c>
      <c r="DD25" s="23">
        <v>5017.49</v>
      </c>
      <c r="DE25" s="21">
        <v>3775.99</v>
      </c>
      <c r="DF25" s="21">
        <v>0</v>
      </c>
      <c r="DG25" s="21">
        <v>3775.99</v>
      </c>
      <c r="DH25" s="22">
        <v>430</v>
      </c>
      <c r="DI25" s="22">
        <v>396.21</v>
      </c>
      <c r="DJ25" s="22">
        <v>1436.68</v>
      </c>
      <c r="DK25" s="22">
        <v>169.05</v>
      </c>
      <c r="DL25" s="22">
        <v>2431.94</v>
      </c>
      <c r="DM25" s="23">
        <v>6207.93</v>
      </c>
      <c r="DN25" s="73">
        <f t="shared" si="0"/>
        <v>34746.03</v>
      </c>
      <c r="DO25" s="73">
        <f t="shared" si="1"/>
        <v>939.13</v>
      </c>
      <c r="DP25" s="73">
        <f t="shared" si="2"/>
        <v>35685.159999999996</v>
      </c>
      <c r="DQ25" s="22">
        <f t="shared" si="3"/>
        <v>3814</v>
      </c>
      <c r="DR25" s="22">
        <f t="shared" si="4"/>
        <v>798.45</v>
      </c>
      <c r="DS25" s="22">
        <f t="shared" si="5"/>
        <v>13266.6</v>
      </c>
      <c r="DT25" s="22">
        <f t="shared" si="6"/>
        <v>1593.4499999999998</v>
      </c>
      <c r="DU25" s="22">
        <f t="shared" si="7"/>
        <v>19472.499999999996</v>
      </c>
      <c r="DV25" s="23">
        <f t="shared" si="8"/>
        <v>55157.659999999989</v>
      </c>
      <c r="DW25" s="262">
        <f t="shared" si="9"/>
        <v>-181.14000000000669</v>
      </c>
      <c r="DX25" s="262"/>
      <c r="DY25" s="263">
        <f t="shared" si="10"/>
        <v>11340.249999999996</v>
      </c>
      <c r="DZ25" s="263"/>
    </row>
    <row r="26" spans="1:130" hidden="1" x14ac:dyDescent="0.25">
      <c r="A26" s="18">
        <v>528</v>
      </c>
      <c r="B26" s="18" t="s">
        <v>541</v>
      </c>
      <c r="C26" s="18" t="s">
        <v>245</v>
      </c>
      <c r="D26" s="20">
        <v>1</v>
      </c>
      <c r="E26" s="18">
        <v>7417.79</v>
      </c>
      <c r="F26" s="18">
        <v>34886.300000000003</v>
      </c>
      <c r="G26" s="18" t="s">
        <v>157</v>
      </c>
      <c r="H26" s="18" t="s">
        <v>5</v>
      </c>
      <c r="I26" s="18" t="s">
        <v>179</v>
      </c>
      <c r="J26" s="21">
        <v>2600.63</v>
      </c>
      <c r="K26" s="21">
        <v>0</v>
      </c>
      <c r="L26" s="21">
        <v>2600.63</v>
      </c>
      <c r="M26" s="22">
        <v>249</v>
      </c>
      <c r="N26" s="22">
        <v>32.630000000000003</v>
      </c>
      <c r="O26" s="22">
        <v>915.84</v>
      </c>
      <c r="P26" s="22">
        <v>122.29</v>
      </c>
      <c r="Q26" s="22">
        <v>1319.76</v>
      </c>
      <c r="R26" s="23">
        <v>3920.39</v>
      </c>
      <c r="S26" s="21">
        <v>2455.25</v>
      </c>
      <c r="T26" s="21">
        <v>0</v>
      </c>
      <c r="U26" s="21">
        <v>2455.25</v>
      </c>
      <c r="V26" s="22">
        <v>242</v>
      </c>
      <c r="W26" s="22">
        <v>31.88</v>
      </c>
      <c r="X26" s="22">
        <v>877.15</v>
      </c>
      <c r="Y26" s="22">
        <v>125.19</v>
      </c>
      <c r="Z26" s="22">
        <v>1276.22</v>
      </c>
      <c r="AA26" s="23">
        <v>3731.47</v>
      </c>
      <c r="AB26" s="21">
        <v>2455.25</v>
      </c>
      <c r="AC26" s="21">
        <v>0</v>
      </c>
      <c r="AD26" s="21">
        <v>2455.25</v>
      </c>
      <c r="AE26" s="22">
        <v>242</v>
      </c>
      <c r="AF26" s="22">
        <v>31.88</v>
      </c>
      <c r="AG26" s="22">
        <v>876.66</v>
      </c>
      <c r="AH26" s="22">
        <v>160.88999999999999</v>
      </c>
      <c r="AI26" s="22">
        <v>1311.43</v>
      </c>
      <c r="AJ26" s="23">
        <v>3766.68</v>
      </c>
      <c r="AK26" s="21">
        <v>2455.25</v>
      </c>
      <c r="AL26" s="21">
        <v>0</v>
      </c>
      <c r="AM26" s="21">
        <v>2455.25</v>
      </c>
      <c r="AN26" s="22">
        <v>242</v>
      </c>
      <c r="AO26" s="22">
        <v>31.88</v>
      </c>
      <c r="AP26" s="22">
        <v>876.66</v>
      </c>
      <c r="AQ26" s="22">
        <v>150.69</v>
      </c>
      <c r="AR26" s="22">
        <v>1301.23</v>
      </c>
      <c r="AS26" s="23">
        <v>3756.48</v>
      </c>
      <c r="AT26" s="21">
        <v>2488.8000000000002</v>
      </c>
      <c r="AU26" s="21">
        <v>948.61</v>
      </c>
      <c r="AV26" s="21">
        <v>3437.41</v>
      </c>
      <c r="AW26" s="22">
        <v>375</v>
      </c>
      <c r="AX26" s="22">
        <v>32.32</v>
      </c>
      <c r="AY26" s="22">
        <v>1096.76</v>
      </c>
      <c r="AZ26" s="22">
        <v>148.69999999999999</v>
      </c>
      <c r="BA26" s="22">
        <v>1652.78</v>
      </c>
      <c r="BB26" s="23">
        <v>5090.1899999999996</v>
      </c>
      <c r="BC26" s="21">
        <v>3911.02</v>
      </c>
      <c r="BD26" s="21">
        <v>0</v>
      </c>
      <c r="BE26" s="21">
        <v>3911.02</v>
      </c>
      <c r="BF26" s="22">
        <v>409</v>
      </c>
      <c r="BG26" s="22">
        <v>47.74</v>
      </c>
      <c r="BH26" s="22">
        <v>1340.83</v>
      </c>
      <c r="BI26" s="22">
        <v>155.13</v>
      </c>
      <c r="BJ26" s="22">
        <v>1952.7</v>
      </c>
      <c r="BK26" s="23">
        <v>5863.72</v>
      </c>
      <c r="BL26" s="21">
        <v>2591.79</v>
      </c>
      <c r="BM26" s="21">
        <v>0</v>
      </c>
      <c r="BN26" s="21">
        <v>2591.79</v>
      </c>
      <c r="BO26" s="22">
        <v>255</v>
      </c>
      <c r="BP26" s="22">
        <v>33.659999999999997</v>
      </c>
      <c r="BQ26" s="22">
        <v>945.41</v>
      </c>
      <c r="BR26" s="22">
        <v>117.41</v>
      </c>
      <c r="BS26" s="22">
        <v>1351.48</v>
      </c>
      <c r="BT26" s="23">
        <v>3943.27</v>
      </c>
      <c r="BU26" s="21">
        <v>2455.25</v>
      </c>
      <c r="BV26" s="21">
        <v>0</v>
      </c>
      <c r="BW26" s="21">
        <v>2455.25</v>
      </c>
      <c r="BX26" s="22">
        <v>241</v>
      </c>
      <c r="BY26" s="22">
        <v>31.88</v>
      </c>
      <c r="BZ26" s="22">
        <v>876.66</v>
      </c>
      <c r="CA26" s="22">
        <v>155.79</v>
      </c>
      <c r="CB26" s="22">
        <v>1305.33</v>
      </c>
      <c r="CC26" s="23">
        <v>3760.58</v>
      </c>
      <c r="CD26" s="21">
        <v>2514.87</v>
      </c>
      <c r="CE26" s="21">
        <v>0</v>
      </c>
      <c r="CF26" s="21">
        <v>2514.87</v>
      </c>
      <c r="CG26" s="22">
        <v>249</v>
      </c>
      <c r="CH26" s="22">
        <v>32.659999999999997</v>
      </c>
      <c r="CI26" s="22">
        <v>917.32</v>
      </c>
      <c r="CJ26" s="22">
        <v>136.44999999999999</v>
      </c>
      <c r="CK26" s="22">
        <v>1335.43</v>
      </c>
      <c r="CL26" s="23">
        <v>3850.3</v>
      </c>
      <c r="CM26" s="21">
        <v>2636.03</v>
      </c>
      <c r="CN26" s="21">
        <v>0</v>
      </c>
      <c r="CO26" s="21">
        <v>2636.03</v>
      </c>
      <c r="CP26" s="22">
        <v>266</v>
      </c>
      <c r="CQ26" s="22">
        <v>34.24</v>
      </c>
      <c r="CR26" s="22">
        <v>936.02</v>
      </c>
      <c r="CS26" s="22">
        <v>77.400000000000006</v>
      </c>
      <c r="CT26" s="22">
        <v>1313.66</v>
      </c>
      <c r="CU26" s="23">
        <v>3949.69</v>
      </c>
      <c r="CV26" s="21">
        <v>2813.05</v>
      </c>
      <c r="CW26" s="21">
        <v>0</v>
      </c>
      <c r="CX26" s="21">
        <v>2813.05</v>
      </c>
      <c r="CY26" s="22">
        <v>290</v>
      </c>
      <c r="CZ26" s="22">
        <v>36.53</v>
      </c>
      <c r="DA26" s="22">
        <v>1012.45</v>
      </c>
      <c r="DB26" s="22">
        <v>116.25</v>
      </c>
      <c r="DC26" s="22">
        <v>1455.23</v>
      </c>
      <c r="DD26" s="23">
        <v>4268.28</v>
      </c>
      <c r="DE26" s="21">
        <v>3664.62</v>
      </c>
      <c r="DF26" s="21">
        <v>0</v>
      </c>
      <c r="DG26" s="21">
        <v>3664.62</v>
      </c>
      <c r="DH26" s="22">
        <v>410</v>
      </c>
      <c r="DI26" s="22">
        <v>374.46</v>
      </c>
      <c r="DJ26" s="22">
        <v>1452.84</v>
      </c>
      <c r="DK26" s="22">
        <v>156.88</v>
      </c>
      <c r="DL26" s="22">
        <v>2394.1799999999998</v>
      </c>
      <c r="DM26" s="23">
        <v>6058.8</v>
      </c>
      <c r="DN26" s="73">
        <f t="shared" si="0"/>
        <v>33041.81</v>
      </c>
      <c r="DO26" s="73">
        <f t="shared" si="1"/>
        <v>948.61</v>
      </c>
      <c r="DP26" s="73">
        <f t="shared" si="2"/>
        <v>33990.42</v>
      </c>
      <c r="DQ26" s="22">
        <f t="shared" si="3"/>
        <v>3470</v>
      </c>
      <c r="DR26" s="22">
        <f t="shared" si="4"/>
        <v>751.76</v>
      </c>
      <c r="DS26" s="22">
        <f t="shared" si="5"/>
        <v>12124.6</v>
      </c>
      <c r="DT26" s="22">
        <f t="shared" si="6"/>
        <v>1623.0700000000002</v>
      </c>
      <c r="DU26" s="22">
        <f t="shared" si="7"/>
        <v>17969.429999999997</v>
      </c>
      <c r="DV26" s="23">
        <f t="shared" si="8"/>
        <v>51959.850000000006</v>
      </c>
      <c r="DW26" s="262">
        <f t="shared" si="9"/>
        <v>-895.88000000000466</v>
      </c>
      <c r="DX26" s="262"/>
      <c r="DY26" s="263">
        <f t="shared" si="10"/>
        <v>10551.639999999996</v>
      </c>
      <c r="DZ26" s="263"/>
    </row>
    <row r="27" spans="1:130" hidden="1" x14ac:dyDescent="0.25">
      <c r="A27" s="18">
        <v>531</v>
      </c>
      <c r="B27" s="18" t="s">
        <v>546</v>
      </c>
      <c r="C27" s="18" t="s">
        <v>184</v>
      </c>
      <c r="D27" s="20">
        <v>1</v>
      </c>
      <c r="E27" s="18">
        <v>17787.8</v>
      </c>
      <c r="F27" s="18">
        <v>32210.9</v>
      </c>
      <c r="G27" s="18" t="s">
        <v>157</v>
      </c>
      <c r="H27" s="18" t="s">
        <v>6</v>
      </c>
      <c r="I27" s="18" t="s">
        <v>360</v>
      </c>
      <c r="J27" s="21">
        <v>2595.79</v>
      </c>
      <c r="K27" s="21">
        <v>0</v>
      </c>
      <c r="L27" s="21">
        <v>2595.79</v>
      </c>
      <c r="M27" s="22">
        <v>252</v>
      </c>
      <c r="N27" s="22">
        <v>32.39</v>
      </c>
      <c r="O27" s="22">
        <v>946.31</v>
      </c>
      <c r="P27" s="22">
        <v>106.84</v>
      </c>
      <c r="Q27" s="22">
        <v>1337.54</v>
      </c>
      <c r="R27" s="23">
        <v>3933.33</v>
      </c>
      <c r="S27" s="21">
        <v>2488.16</v>
      </c>
      <c r="T27" s="21">
        <v>0</v>
      </c>
      <c r="U27" s="21">
        <v>2488.16</v>
      </c>
      <c r="V27" s="22">
        <v>250</v>
      </c>
      <c r="W27" s="22">
        <v>32.31</v>
      </c>
      <c r="X27" s="22">
        <v>944.03</v>
      </c>
      <c r="Y27" s="22">
        <v>115.59</v>
      </c>
      <c r="Z27" s="22">
        <v>1341.93</v>
      </c>
      <c r="AA27" s="23">
        <v>3830.09</v>
      </c>
      <c r="AB27" s="21">
        <v>2483.8200000000002</v>
      </c>
      <c r="AC27" s="21">
        <v>0</v>
      </c>
      <c r="AD27" s="21">
        <v>2483.8200000000002</v>
      </c>
      <c r="AE27" s="22">
        <v>250</v>
      </c>
      <c r="AF27" s="22">
        <v>32.26</v>
      </c>
      <c r="AG27" s="22">
        <v>939.48</v>
      </c>
      <c r="AH27" s="22">
        <v>105.31</v>
      </c>
      <c r="AI27" s="22">
        <v>1327.05</v>
      </c>
      <c r="AJ27" s="23">
        <v>3810.87</v>
      </c>
      <c r="AK27" s="21">
        <v>2542.41</v>
      </c>
      <c r="AL27" s="21">
        <v>0</v>
      </c>
      <c r="AM27" s="21">
        <v>2542.41</v>
      </c>
      <c r="AN27" s="22">
        <v>258</v>
      </c>
      <c r="AO27" s="22">
        <v>33.020000000000003</v>
      </c>
      <c r="AP27" s="22">
        <v>964.34</v>
      </c>
      <c r="AQ27" s="22">
        <v>121.64</v>
      </c>
      <c r="AR27" s="22">
        <v>1377</v>
      </c>
      <c r="AS27" s="23">
        <v>3919.41</v>
      </c>
      <c r="AT27" s="21">
        <v>2511.09</v>
      </c>
      <c r="AU27" s="21">
        <v>948.61</v>
      </c>
      <c r="AV27" s="21">
        <v>3459.7</v>
      </c>
      <c r="AW27" s="22">
        <v>383</v>
      </c>
      <c r="AX27" s="22">
        <v>32.61</v>
      </c>
      <c r="AY27" s="22">
        <v>1142.6300000000001</v>
      </c>
      <c r="AZ27" s="22">
        <v>123.6</v>
      </c>
      <c r="BA27" s="22">
        <v>1681.84</v>
      </c>
      <c r="BB27" s="23">
        <v>5141.54</v>
      </c>
      <c r="BC27" s="21">
        <v>3918.97</v>
      </c>
      <c r="BD27" s="21">
        <v>0</v>
      </c>
      <c r="BE27" s="21">
        <v>3918.97</v>
      </c>
      <c r="BF27" s="22">
        <v>419</v>
      </c>
      <c r="BG27" s="22">
        <v>48.28</v>
      </c>
      <c r="BH27" s="22">
        <v>1393.06</v>
      </c>
      <c r="BI27" s="22">
        <v>129.91</v>
      </c>
      <c r="BJ27" s="22">
        <v>1990.25</v>
      </c>
      <c r="BK27" s="23">
        <v>5909.22</v>
      </c>
      <c r="BL27" s="21">
        <v>2382.48</v>
      </c>
      <c r="BM27" s="21">
        <v>0</v>
      </c>
      <c r="BN27" s="21">
        <v>2382.48</v>
      </c>
      <c r="BO27" s="22">
        <v>234</v>
      </c>
      <c r="BP27" s="22">
        <v>30.94</v>
      </c>
      <c r="BQ27" s="22">
        <v>904.32</v>
      </c>
      <c r="BR27" s="22">
        <v>103.49</v>
      </c>
      <c r="BS27" s="22">
        <v>1272.75</v>
      </c>
      <c r="BT27" s="23">
        <v>3655.23</v>
      </c>
      <c r="BU27" s="21">
        <v>2078.37</v>
      </c>
      <c r="BV27" s="21">
        <v>0</v>
      </c>
      <c r="BW27" s="21">
        <v>2078.37</v>
      </c>
      <c r="BX27" s="22">
        <v>194</v>
      </c>
      <c r="BY27" s="22">
        <v>26.99</v>
      </c>
      <c r="BZ27" s="22">
        <v>798.78</v>
      </c>
      <c r="CA27" s="22">
        <v>113.4</v>
      </c>
      <c r="CB27" s="22">
        <v>1133.17</v>
      </c>
      <c r="CC27" s="23">
        <v>3211.54</v>
      </c>
      <c r="CD27" s="21">
        <v>2532.6999999999998</v>
      </c>
      <c r="CE27" s="21">
        <v>0</v>
      </c>
      <c r="CF27" s="21">
        <v>2532.6999999999998</v>
      </c>
      <c r="CG27" s="22">
        <v>256</v>
      </c>
      <c r="CH27" s="22">
        <v>32.89</v>
      </c>
      <c r="CI27" s="22">
        <v>960.79</v>
      </c>
      <c r="CJ27" s="22">
        <v>70.47</v>
      </c>
      <c r="CK27" s="22">
        <v>1320.15</v>
      </c>
      <c r="CL27" s="23">
        <v>3852.85</v>
      </c>
      <c r="CM27" s="21">
        <v>2503.23</v>
      </c>
      <c r="CN27" s="21">
        <v>0</v>
      </c>
      <c r="CO27" s="21">
        <v>2503.23</v>
      </c>
      <c r="CP27" s="22">
        <v>261</v>
      </c>
      <c r="CQ27" s="22">
        <v>32.5</v>
      </c>
      <c r="CR27" s="22">
        <v>940.32</v>
      </c>
      <c r="CS27" s="22">
        <v>44.45</v>
      </c>
      <c r="CT27" s="22">
        <v>1278.27</v>
      </c>
      <c r="CU27" s="23">
        <v>3781.5</v>
      </c>
      <c r="CV27" s="21">
        <v>2483.8200000000002</v>
      </c>
      <c r="CW27" s="21">
        <v>0</v>
      </c>
      <c r="CX27" s="21">
        <v>2483.8200000000002</v>
      </c>
      <c r="CY27" s="22">
        <v>249</v>
      </c>
      <c r="CZ27" s="22">
        <v>32.26</v>
      </c>
      <c r="DA27" s="22">
        <v>909.46</v>
      </c>
      <c r="DB27" s="22">
        <v>79.81</v>
      </c>
      <c r="DC27" s="22">
        <v>1270.53</v>
      </c>
      <c r="DD27" s="23">
        <v>3754.35</v>
      </c>
      <c r="DE27" s="21">
        <v>3706.2</v>
      </c>
      <c r="DF27" s="21">
        <v>0</v>
      </c>
      <c r="DG27" s="21">
        <v>3706.2</v>
      </c>
      <c r="DH27" s="22">
        <v>420</v>
      </c>
      <c r="DI27" s="22">
        <v>367.06</v>
      </c>
      <c r="DJ27" s="22">
        <v>1448.09</v>
      </c>
      <c r="DK27" s="22">
        <v>157.61000000000001</v>
      </c>
      <c r="DL27" s="22">
        <v>2392.7600000000002</v>
      </c>
      <c r="DM27" s="23">
        <v>6098.96</v>
      </c>
      <c r="DN27" s="73">
        <f t="shared" si="0"/>
        <v>32227.040000000001</v>
      </c>
      <c r="DO27" s="73">
        <f t="shared" si="1"/>
        <v>948.61</v>
      </c>
      <c r="DP27" s="73">
        <f t="shared" si="2"/>
        <v>33175.65</v>
      </c>
      <c r="DQ27" s="22">
        <f t="shared" si="3"/>
        <v>3426</v>
      </c>
      <c r="DR27" s="22">
        <f t="shared" si="4"/>
        <v>733.51</v>
      </c>
      <c r="DS27" s="22">
        <f t="shared" si="5"/>
        <v>12291.61</v>
      </c>
      <c r="DT27" s="22">
        <f t="shared" si="6"/>
        <v>1272.1199999999999</v>
      </c>
      <c r="DU27" s="22">
        <f t="shared" si="7"/>
        <v>17723.240000000002</v>
      </c>
      <c r="DV27" s="23">
        <f t="shared" si="8"/>
        <v>50898.89</v>
      </c>
      <c r="DW27" s="262">
        <f t="shared" si="9"/>
        <v>964.75</v>
      </c>
      <c r="DX27" s="262"/>
      <c r="DY27" s="263">
        <f t="shared" si="10"/>
        <v>-64.559999999997672</v>
      </c>
      <c r="DZ27" s="263"/>
    </row>
    <row r="28" spans="1:130" hidden="1" x14ac:dyDescent="0.25">
      <c r="A28" s="18">
        <v>533</v>
      </c>
      <c r="B28" s="18" t="s">
        <v>833</v>
      </c>
      <c r="C28" s="18" t="s">
        <v>184</v>
      </c>
      <c r="D28" s="20">
        <v>0</v>
      </c>
      <c r="G28" s="18" t="s">
        <v>157</v>
      </c>
      <c r="H28" s="18" t="s">
        <v>9</v>
      </c>
      <c r="I28" s="18" t="s">
        <v>834</v>
      </c>
      <c r="J28" s="21"/>
      <c r="K28" s="21"/>
      <c r="L28" s="21"/>
      <c r="M28" s="22"/>
      <c r="N28" s="22"/>
      <c r="O28" s="22"/>
      <c r="P28" s="22"/>
      <c r="Q28" s="22"/>
      <c r="R28" s="23"/>
      <c r="S28" s="21">
        <v>38.94</v>
      </c>
      <c r="T28" s="21">
        <v>0</v>
      </c>
      <c r="U28" s="21">
        <v>38.94</v>
      </c>
      <c r="V28" s="22">
        <v>1</v>
      </c>
      <c r="W28" s="22">
        <v>0.89</v>
      </c>
      <c r="X28" s="22">
        <v>8.43</v>
      </c>
      <c r="Y28" s="22">
        <v>0.53</v>
      </c>
      <c r="Z28" s="22">
        <v>10.85</v>
      </c>
      <c r="AA28" s="23">
        <v>49.79</v>
      </c>
      <c r="AB28" s="21">
        <v>0</v>
      </c>
      <c r="AC28" s="21">
        <v>0</v>
      </c>
      <c r="AD28" s="21">
        <v>0</v>
      </c>
      <c r="AE28" s="22">
        <v>0</v>
      </c>
      <c r="AF28" s="22">
        <v>0</v>
      </c>
      <c r="AG28" s="22">
        <v>0</v>
      </c>
      <c r="AH28" s="22">
        <v>0</v>
      </c>
      <c r="AI28" s="22">
        <v>0</v>
      </c>
      <c r="AJ28" s="23">
        <v>0</v>
      </c>
      <c r="AK28" s="21"/>
      <c r="AL28" s="21"/>
      <c r="AM28" s="21"/>
      <c r="AN28" s="22"/>
      <c r="AO28" s="22"/>
      <c r="AP28" s="22"/>
      <c r="AQ28" s="22"/>
      <c r="AR28" s="22"/>
      <c r="AS28" s="23"/>
      <c r="AT28" s="21">
        <v>0</v>
      </c>
      <c r="AU28" s="21">
        <v>622.29</v>
      </c>
      <c r="AV28" s="21">
        <v>622.29</v>
      </c>
      <c r="AW28" s="22">
        <v>27</v>
      </c>
      <c r="AX28" s="22">
        <v>0</v>
      </c>
      <c r="AY28" s="22">
        <v>124.46</v>
      </c>
      <c r="AZ28" s="22">
        <v>8.33</v>
      </c>
      <c r="BA28" s="22">
        <v>159.79</v>
      </c>
      <c r="BB28" s="23">
        <v>782.08</v>
      </c>
      <c r="BC28" s="21"/>
      <c r="BD28" s="21"/>
      <c r="BE28" s="21"/>
      <c r="BF28" s="22"/>
      <c r="BG28" s="22"/>
      <c r="BH28" s="22"/>
      <c r="BI28" s="22"/>
      <c r="BJ28" s="22"/>
      <c r="BK28" s="23"/>
      <c r="BL28" s="21"/>
      <c r="BM28" s="21"/>
      <c r="BN28" s="21"/>
      <c r="BO28" s="22"/>
      <c r="BP28" s="22"/>
      <c r="BQ28" s="22"/>
      <c r="BR28" s="22"/>
      <c r="BS28" s="22"/>
      <c r="BT28" s="23"/>
      <c r="BU28" s="21"/>
      <c r="BV28" s="21"/>
      <c r="BW28" s="21"/>
      <c r="BX28" s="22"/>
      <c r="BY28" s="22"/>
      <c r="BZ28" s="22"/>
      <c r="CA28" s="22"/>
      <c r="CB28" s="22"/>
      <c r="CC28" s="23"/>
      <c r="CD28" s="21"/>
      <c r="CE28" s="21"/>
      <c r="CF28" s="21"/>
      <c r="CG28" s="22"/>
      <c r="CH28" s="22"/>
      <c r="CI28" s="22"/>
      <c r="CJ28" s="22"/>
      <c r="CK28" s="22"/>
      <c r="CL28" s="23"/>
      <c r="CM28" s="21"/>
      <c r="CN28" s="21"/>
      <c r="CO28" s="21"/>
      <c r="CP28" s="22"/>
      <c r="CQ28" s="22"/>
      <c r="CR28" s="22"/>
      <c r="CS28" s="22"/>
      <c r="CT28" s="22"/>
      <c r="CU28" s="23"/>
      <c r="CV28" s="21"/>
      <c r="CW28" s="21"/>
      <c r="CX28" s="21"/>
      <c r="CY28" s="22"/>
      <c r="CZ28" s="22"/>
      <c r="DA28" s="22"/>
      <c r="DB28" s="22"/>
      <c r="DC28" s="22"/>
      <c r="DD28" s="23"/>
      <c r="DN28" s="73">
        <f t="shared" si="0"/>
        <v>38.94</v>
      </c>
      <c r="DO28" s="73">
        <f t="shared" si="1"/>
        <v>622.29</v>
      </c>
      <c r="DP28" s="73">
        <f t="shared" si="2"/>
        <v>661.23</v>
      </c>
      <c r="DQ28" s="22">
        <f t="shared" si="3"/>
        <v>28</v>
      </c>
      <c r="DR28" s="22">
        <f t="shared" si="4"/>
        <v>0.89</v>
      </c>
      <c r="DS28" s="22">
        <f t="shared" si="5"/>
        <v>132.88999999999999</v>
      </c>
      <c r="DT28" s="22">
        <f t="shared" si="6"/>
        <v>8.86</v>
      </c>
      <c r="DU28" s="22">
        <f t="shared" si="7"/>
        <v>170.64</v>
      </c>
      <c r="DV28" s="23">
        <f t="shared" si="8"/>
        <v>831.87</v>
      </c>
      <c r="DW28" s="262">
        <f t="shared" si="9"/>
        <v>661.23</v>
      </c>
      <c r="DX28" s="262"/>
      <c r="DY28" s="263">
        <f t="shared" si="10"/>
        <v>170.64</v>
      </c>
      <c r="DZ28" s="263"/>
    </row>
    <row r="29" spans="1:130" hidden="1" x14ac:dyDescent="0.25">
      <c r="A29" s="18">
        <v>534</v>
      </c>
      <c r="B29" s="18" t="s">
        <v>552</v>
      </c>
      <c r="C29" s="18" t="s">
        <v>478</v>
      </c>
      <c r="D29" s="20">
        <v>1</v>
      </c>
      <c r="E29" s="18">
        <v>18999.71</v>
      </c>
      <c r="F29" s="18">
        <v>31592.98</v>
      </c>
      <c r="G29" s="18" t="s">
        <v>157</v>
      </c>
      <c r="H29" s="18" t="s">
        <v>9</v>
      </c>
      <c r="I29" s="18" t="s">
        <v>553</v>
      </c>
      <c r="J29" s="21">
        <v>3586.02</v>
      </c>
      <c r="K29" s="21">
        <v>0</v>
      </c>
      <c r="L29" s="21">
        <v>3586.02</v>
      </c>
      <c r="M29" s="22">
        <v>405</v>
      </c>
      <c r="N29" s="22">
        <v>46.59</v>
      </c>
      <c r="O29" s="22">
        <v>1377.25</v>
      </c>
      <c r="P29" s="22">
        <v>63.02</v>
      </c>
      <c r="Q29" s="22">
        <v>1891.86</v>
      </c>
      <c r="R29" s="23">
        <v>5477.88</v>
      </c>
      <c r="S29" s="21">
        <v>3873.81</v>
      </c>
      <c r="T29" s="21">
        <v>0</v>
      </c>
      <c r="U29" s="21">
        <v>3873.81</v>
      </c>
      <c r="V29" s="22">
        <v>445</v>
      </c>
      <c r="W29" s="22">
        <v>50.33</v>
      </c>
      <c r="X29" s="22">
        <v>1478.87</v>
      </c>
      <c r="Y29" s="22">
        <v>66.930000000000007</v>
      </c>
      <c r="Z29" s="22">
        <v>2041.13</v>
      </c>
      <c r="AA29" s="23">
        <v>5914.94</v>
      </c>
      <c r="AB29" s="21">
        <v>3585.46</v>
      </c>
      <c r="AC29" s="21">
        <v>0</v>
      </c>
      <c r="AD29" s="21">
        <v>3585.46</v>
      </c>
      <c r="AE29" s="22">
        <v>405</v>
      </c>
      <c r="AF29" s="22">
        <v>46.58</v>
      </c>
      <c r="AG29" s="22">
        <v>1377.75</v>
      </c>
      <c r="AH29" s="22">
        <v>63.01</v>
      </c>
      <c r="AI29" s="22">
        <v>1892.34</v>
      </c>
      <c r="AJ29" s="23">
        <v>5477.8</v>
      </c>
      <c r="AK29" s="21">
        <v>3585.46</v>
      </c>
      <c r="AL29" s="21">
        <v>0</v>
      </c>
      <c r="AM29" s="21">
        <v>3585.46</v>
      </c>
      <c r="AN29" s="22">
        <v>405</v>
      </c>
      <c r="AO29" s="22">
        <v>46.58</v>
      </c>
      <c r="AP29" s="22">
        <v>1377.75</v>
      </c>
      <c r="AQ29" s="22">
        <v>63.01</v>
      </c>
      <c r="AR29" s="22">
        <v>1892.34</v>
      </c>
      <c r="AS29" s="23">
        <v>5477.8</v>
      </c>
      <c r="AT29" s="21">
        <v>17403.36</v>
      </c>
      <c r="AU29" s="21">
        <v>948.61</v>
      </c>
      <c r="AV29" s="21">
        <v>18351.97</v>
      </c>
      <c r="AW29" s="22">
        <v>1767</v>
      </c>
      <c r="AX29" s="22">
        <v>546.42999999999995</v>
      </c>
      <c r="AY29" s="22">
        <v>8875.59</v>
      </c>
      <c r="AZ29" s="22">
        <v>263.08999999999997</v>
      </c>
      <c r="BA29" s="22">
        <v>11452.11</v>
      </c>
      <c r="BB29" s="23">
        <v>29804.080000000002</v>
      </c>
      <c r="BC29" s="21">
        <v>18.2</v>
      </c>
      <c r="BD29" s="21">
        <v>0</v>
      </c>
      <c r="BE29" s="21">
        <v>18.2</v>
      </c>
      <c r="BF29" s="22">
        <v>0</v>
      </c>
      <c r="BG29" s="22">
        <v>0</v>
      </c>
      <c r="BH29" s="22">
        <v>0</v>
      </c>
      <c r="BI29" s="22">
        <v>0.25</v>
      </c>
      <c r="BJ29" s="22">
        <v>0.25</v>
      </c>
      <c r="BK29" s="23">
        <v>18.45</v>
      </c>
      <c r="BL29" s="21">
        <v>0</v>
      </c>
      <c r="BM29" s="21">
        <v>0</v>
      </c>
      <c r="BN29" s="21">
        <v>0</v>
      </c>
      <c r="BO29" s="22">
        <v>-3</v>
      </c>
      <c r="BP29" s="22">
        <v>0</v>
      </c>
      <c r="BQ29" s="22">
        <v>0</v>
      </c>
      <c r="BR29" s="22">
        <v>0</v>
      </c>
      <c r="BS29" s="22">
        <v>-3</v>
      </c>
      <c r="BT29" s="23">
        <v>-3</v>
      </c>
      <c r="BU29" s="21">
        <v>0</v>
      </c>
      <c r="BV29" s="21">
        <v>0</v>
      </c>
      <c r="BW29" s="21">
        <v>0</v>
      </c>
      <c r="BX29" s="22">
        <v>0</v>
      </c>
      <c r="BY29" s="22">
        <v>0</v>
      </c>
      <c r="BZ29" s="22">
        <v>0</v>
      </c>
      <c r="CA29" s="22">
        <v>0</v>
      </c>
      <c r="CB29" s="22">
        <v>0</v>
      </c>
      <c r="CC29" s="23">
        <v>0</v>
      </c>
      <c r="CD29" s="21">
        <v>0</v>
      </c>
      <c r="CE29" s="21">
        <v>0</v>
      </c>
      <c r="CF29" s="21">
        <v>0</v>
      </c>
      <c r="CG29" s="22">
        <v>0</v>
      </c>
      <c r="CH29" s="22">
        <v>0</v>
      </c>
      <c r="CI29" s="22">
        <v>0</v>
      </c>
      <c r="CJ29" s="22">
        <v>0</v>
      </c>
      <c r="CK29" s="22">
        <v>0</v>
      </c>
      <c r="CL29" s="23">
        <v>0</v>
      </c>
      <c r="CM29" s="21">
        <v>0</v>
      </c>
      <c r="CN29" s="21">
        <v>0</v>
      </c>
      <c r="CO29" s="21">
        <v>0</v>
      </c>
      <c r="CP29" s="22">
        <v>0</v>
      </c>
      <c r="CQ29" s="22">
        <v>0</v>
      </c>
      <c r="CR29" s="22">
        <v>0</v>
      </c>
      <c r="CS29" s="22">
        <v>0</v>
      </c>
      <c r="CT29" s="22">
        <v>0</v>
      </c>
      <c r="CU29" s="23">
        <v>0</v>
      </c>
      <c r="CV29" s="21"/>
      <c r="CW29" s="21"/>
      <c r="CX29" s="21"/>
      <c r="CY29" s="22"/>
      <c r="CZ29" s="22"/>
      <c r="DA29" s="22"/>
      <c r="DB29" s="22"/>
      <c r="DC29" s="22"/>
      <c r="DD29" s="23"/>
      <c r="DN29" s="73">
        <f t="shared" si="0"/>
        <v>32052.31</v>
      </c>
      <c r="DO29" s="73">
        <f t="shared" si="1"/>
        <v>948.61</v>
      </c>
      <c r="DP29" s="73">
        <f t="shared" si="2"/>
        <v>33000.92</v>
      </c>
      <c r="DQ29" s="22">
        <f t="shared" si="3"/>
        <v>3424</v>
      </c>
      <c r="DR29" s="22">
        <f t="shared" si="4"/>
        <v>736.51</v>
      </c>
      <c r="DS29" s="22">
        <f t="shared" si="5"/>
        <v>14487.21</v>
      </c>
      <c r="DT29" s="22">
        <f t="shared" si="6"/>
        <v>519.30999999999995</v>
      </c>
      <c r="DU29" s="22">
        <f t="shared" si="7"/>
        <v>19167.03</v>
      </c>
      <c r="DV29" s="23">
        <f t="shared" si="8"/>
        <v>52167.95</v>
      </c>
      <c r="DW29" s="262">
        <f t="shared" si="9"/>
        <v>1407.9399999999987</v>
      </c>
      <c r="DX29" s="262"/>
      <c r="DY29" s="263">
        <f t="shared" si="10"/>
        <v>167.31999999999971</v>
      </c>
      <c r="DZ29" s="263"/>
    </row>
    <row r="30" spans="1:130" hidden="1" x14ac:dyDescent="0.25">
      <c r="A30" s="18">
        <v>535</v>
      </c>
      <c r="B30" s="18" t="s">
        <v>554</v>
      </c>
      <c r="C30" s="18" t="s">
        <v>555</v>
      </c>
      <c r="D30" s="20">
        <v>0.9</v>
      </c>
      <c r="E30" s="18">
        <v>16799.03</v>
      </c>
      <c r="F30" s="18">
        <v>30400.48</v>
      </c>
      <c r="G30" s="18" t="s">
        <v>157</v>
      </c>
      <c r="H30" s="18" t="s">
        <v>5</v>
      </c>
      <c r="I30" s="18" t="s">
        <v>368</v>
      </c>
      <c r="J30" s="21">
        <v>2315.34</v>
      </c>
      <c r="K30" s="21">
        <v>0</v>
      </c>
      <c r="L30" s="21">
        <v>2315.34</v>
      </c>
      <c r="M30" s="22">
        <v>227</v>
      </c>
      <c r="N30" s="22">
        <v>30.06</v>
      </c>
      <c r="O30" s="22">
        <v>880.97</v>
      </c>
      <c r="P30" s="22">
        <v>132.9</v>
      </c>
      <c r="Q30" s="22">
        <v>1270.93</v>
      </c>
      <c r="R30" s="23">
        <v>3586.27</v>
      </c>
      <c r="S30" s="21">
        <v>2302.85</v>
      </c>
      <c r="T30" s="21">
        <v>0</v>
      </c>
      <c r="U30" s="21">
        <v>2302.85</v>
      </c>
      <c r="V30" s="22">
        <v>224</v>
      </c>
      <c r="W30" s="22">
        <v>29.9</v>
      </c>
      <c r="X30" s="22">
        <v>877.28</v>
      </c>
      <c r="Y30" s="22">
        <v>117.39</v>
      </c>
      <c r="Z30" s="22">
        <v>1248.57</v>
      </c>
      <c r="AA30" s="23">
        <v>3551.42</v>
      </c>
      <c r="AB30" s="21">
        <v>2301.44</v>
      </c>
      <c r="AC30" s="21">
        <v>0</v>
      </c>
      <c r="AD30" s="21">
        <v>2301.44</v>
      </c>
      <c r="AE30" s="22">
        <v>224</v>
      </c>
      <c r="AF30" s="22">
        <v>29.88</v>
      </c>
      <c r="AG30" s="22">
        <v>876.31</v>
      </c>
      <c r="AH30" s="22">
        <v>142.86000000000001</v>
      </c>
      <c r="AI30" s="22">
        <v>1273.05</v>
      </c>
      <c r="AJ30" s="23">
        <v>3574.49</v>
      </c>
      <c r="AK30" s="21">
        <v>2301.44</v>
      </c>
      <c r="AL30" s="21">
        <v>0</v>
      </c>
      <c r="AM30" s="21">
        <v>2301.44</v>
      </c>
      <c r="AN30" s="22">
        <v>224</v>
      </c>
      <c r="AO30" s="22">
        <v>29.88</v>
      </c>
      <c r="AP30" s="22">
        <v>876.31</v>
      </c>
      <c r="AQ30" s="22">
        <v>142.86000000000001</v>
      </c>
      <c r="AR30" s="22">
        <v>1273.05</v>
      </c>
      <c r="AS30" s="23">
        <v>3574.49</v>
      </c>
      <c r="AT30" s="21">
        <v>2311.86</v>
      </c>
      <c r="AU30" s="21">
        <v>853.75</v>
      </c>
      <c r="AV30" s="21">
        <v>3165.61</v>
      </c>
      <c r="AW30" s="22">
        <v>342</v>
      </c>
      <c r="AX30" s="22">
        <v>30.02</v>
      </c>
      <c r="AY30" s="22">
        <v>1050.8900000000001</v>
      </c>
      <c r="AZ30" s="22">
        <v>128.99</v>
      </c>
      <c r="BA30" s="22">
        <v>1551.9</v>
      </c>
      <c r="BB30" s="23">
        <v>4717.51</v>
      </c>
      <c r="BC30" s="21">
        <v>3573.59</v>
      </c>
      <c r="BD30" s="21">
        <v>0</v>
      </c>
      <c r="BE30" s="21">
        <v>3573.59</v>
      </c>
      <c r="BF30" s="22">
        <v>381</v>
      </c>
      <c r="BG30" s="22">
        <v>44.67</v>
      </c>
      <c r="BH30" s="22">
        <v>1291.6500000000001</v>
      </c>
      <c r="BI30" s="22">
        <v>144.47</v>
      </c>
      <c r="BJ30" s="22">
        <v>1861.79</v>
      </c>
      <c r="BK30" s="23">
        <v>5435.38</v>
      </c>
      <c r="BL30" s="21">
        <v>2301.44</v>
      </c>
      <c r="BM30" s="21">
        <v>0</v>
      </c>
      <c r="BN30" s="21">
        <v>2301.44</v>
      </c>
      <c r="BO30" s="22">
        <v>223</v>
      </c>
      <c r="BP30" s="22">
        <v>29.88</v>
      </c>
      <c r="BQ30" s="22">
        <v>876.31</v>
      </c>
      <c r="BR30" s="22">
        <v>112.26</v>
      </c>
      <c r="BS30" s="22">
        <v>1241.45</v>
      </c>
      <c r="BT30" s="23">
        <v>3542.89</v>
      </c>
      <c r="BU30" s="21">
        <v>2301.44</v>
      </c>
      <c r="BV30" s="21">
        <v>0</v>
      </c>
      <c r="BW30" s="21">
        <v>2301.44</v>
      </c>
      <c r="BX30" s="22">
        <v>224</v>
      </c>
      <c r="BY30" s="22">
        <v>29.88</v>
      </c>
      <c r="BZ30" s="22">
        <v>876.31</v>
      </c>
      <c r="CA30" s="22">
        <v>142.86000000000001</v>
      </c>
      <c r="CB30" s="22">
        <v>1273.05</v>
      </c>
      <c r="CC30" s="23">
        <v>3574.49</v>
      </c>
      <c r="CD30" s="21">
        <v>2398.3200000000002</v>
      </c>
      <c r="CE30" s="21">
        <v>0</v>
      </c>
      <c r="CF30" s="21">
        <v>2398.3200000000002</v>
      </c>
      <c r="CG30" s="22">
        <v>238</v>
      </c>
      <c r="CH30" s="22">
        <v>31.14</v>
      </c>
      <c r="CI30" s="22">
        <v>911.72</v>
      </c>
      <c r="CJ30" s="22">
        <v>93.58</v>
      </c>
      <c r="CK30" s="22">
        <v>1274.44</v>
      </c>
      <c r="CL30" s="23">
        <v>3672.76</v>
      </c>
      <c r="CM30" s="21">
        <v>2301.44</v>
      </c>
      <c r="CN30" s="21">
        <v>0</v>
      </c>
      <c r="CO30" s="21">
        <v>2301.44</v>
      </c>
      <c r="CP30" s="22">
        <v>233</v>
      </c>
      <c r="CQ30" s="22">
        <v>29.88</v>
      </c>
      <c r="CR30" s="22">
        <v>881.11</v>
      </c>
      <c r="CS30" s="22">
        <v>122.46</v>
      </c>
      <c r="CT30" s="22">
        <v>1266.45</v>
      </c>
      <c r="CU30" s="23">
        <v>3567.89</v>
      </c>
      <c r="CV30" s="21">
        <v>2769.96</v>
      </c>
      <c r="CW30" s="21">
        <v>0</v>
      </c>
      <c r="CX30" s="21">
        <v>2769.96</v>
      </c>
      <c r="CY30" s="22">
        <v>289</v>
      </c>
      <c r="CZ30" s="22">
        <v>35.979999999999997</v>
      </c>
      <c r="DA30" s="22">
        <v>1047.48</v>
      </c>
      <c r="DB30" s="22">
        <v>110.38</v>
      </c>
      <c r="DC30" s="22">
        <v>1482.84</v>
      </c>
      <c r="DD30" s="23">
        <v>4252.8</v>
      </c>
      <c r="DE30" s="21">
        <v>3502.8</v>
      </c>
      <c r="DF30" s="21">
        <v>0</v>
      </c>
      <c r="DG30" s="21">
        <v>3502.8</v>
      </c>
      <c r="DH30" s="22">
        <v>393</v>
      </c>
      <c r="DI30" s="22">
        <v>350.66</v>
      </c>
      <c r="DJ30" s="22">
        <v>1315.16</v>
      </c>
      <c r="DK30" s="22">
        <v>170.64</v>
      </c>
      <c r="DL30" s="22">
        <v>2229.46</v>
      </c>
      <c r="DM30" s="23">
        <v>5732.26</v>
      </c>
      <c r="DN30" s="73">
        <f t="shared" si="0"/>
        <v>30681.919999999998</v>
      </c>
      <c r="DO30" s="73">
        <f t="shared" si="1"/>
        <v>853.75</v>
      </c>
      <c r="DP30" s="73">
        <f t="shared" si="2"/>
        <v>31535.67</v>
      </c>
      <c r="DQ30" s="22">
        <f t="shared" si="3"/>
        <v>3222</v>
      </c>
      <c r="DR30" s="22">
        <f t="shared" si="4"/>
        <v>701.82999999999993</v>
      </c>
      <c r="DS30" s="22">
        <f t="shared" si="5"/>
        <v>11761.499999999998</v>
      </c>
      <c r="DT30" s="22">
        <f t="shared" si="6"/>
        <v>1561.65</v>
      </c>
      <c r="DU30" s="22">
        <f t="shared" si="7"/>
        <v>17246.980000000003</v>
      </c>
      <c r="DV30" s="23">
        <f t="shared" si="8"/>
        <v>48782.650000000009</v>
      </c>
      <c r="DW30" s="262">
        <f t="shared" si="9"/>
        <v>1135.1899999999987</v>
      </c>
      <c r="DX30" s="262"/>
      <c r="DY30" s="263">
        <f t="shared" si="10"/>
        <v>447.95000000000437</v>
      </c>
      <c r="DZ30" s="263"/>
    </row>
    <row r="31" spans="1:130" hidden="1" x14ac:dyDescent="0.25">
      <c r="A31" s="18">
        <v>540</v>
      </c>
      <c r="B31" s="18" t="s">
        <v>558</v>
      </c>
      <c r="C31" s="18" t="s">
        <v>559</v>
      </c>
      <c r="D31" s="20">
        <v>1</v>
      </c>
      <c r="E31" s="18">
        <v>7644.05</v>
      </c>
      <c r="F31" s="18">
        <v>33639.230000000003</v>
      </c>
      <c r="G31" s="18" t="s">
        <v>157</v>
      </c>
      <c r="H31" s="18" t="s">
        <v>5</v>
      </c>
      <c r="I31" s="18" t="s">
        <v>179</v>
      </c>
      <c r="J31" s="21">
        <v>2526.4299999999998</v>
      </c>
      <c r="K31" s="21">
        <v>0</v>
      </c>
      <c r="L31" s="21">
        <v>2526.4299999999998</v>
      </c>
      <c r="M31" s="22">
        <v>243</v>
      </c>
      <c r="N31" s="22">
        <v>31.59</v>
      </c>
      <c r="O31" s="22">
        <v>892.97</v>
      </c>
      <c r="P31" s="22">
        <v>44.45</v>
      </c>
      <c r="Q31" s="22">
        <v>1212.01</v>
      </c>
      <c r="R31" s="23">
        <v>3738.44</v>
      </c>
      <c r="S31" s="21">
        <v>2398.11</v>
      </c>
      <c r="T31" s="21">
        <v>0</v>
      </c>
      <c r="U31" s="21">
        <v>2398.11</v>
      </c>
      <c r="V31" s="22">
        <v>238</v>
      </c>
      <c r="W31" s="22">
        <v>31.14</v>
      </c>
      <c r="X31" s="22">
        <v>862.3</v>
      </c>
      <c r="Y31" s="22">
        <v>42.58</v>
      </c>
      <c r="Z31" s="22">
        <v>1174.02</v>
      </c>
      <c r="AA31" s="23">
        <v>3572.13</v>
      </c>
      <c r="AB31" s="21">
        <v>2398.11</v>
      </c>
      <c r="AC31" s="21">
        <v>0</v>
      </c>
      <c r="AD31" s="21">
        <v>2398.11</v>
      </c>
      <c r="AE31" s="22">
        <v>238</v>
      </c>
      <c r="AF31" s="22">
        <v>31.14</v>
      </c>
      <c r="AG31" s="22">
        <v>861.81</v>
      </c>
      <c r="AH31" s="22">
        <v>42.58</v>
      </c>
      <c r="AI31" s="22">
        <v>1173.53</v>
      </c>
      <c r="AJ31" s="23">
        <v>3571.64</v>
      </c>
      <c r="AK31" s="21">
        <v>2455.98</v>
      </c>
      <c r="AL31" s="21">
        <v>0</v>
      </c>
      <c r="AM31" s="21">
        <v>2455.98</v>
      </c>
      <c r="AN31" s="22">
        <v>246</v>
      </c>
      <c r="AO31" s="22">
        <v>31.9</v>
      </c>
      <c r="AP31" s="22">
        <v>914.4</v>
      </c>
      <c r="AQ31" s="22">
        <v>43.6</v>
      </c>
      <c r="AR31" s="22">
        <v>1235.9000000000001</v>
      </c>
      <c r="AS31" s="23">
        <v>3691.88</v>
      </c>
      <c r="AT31" s="21">
        <v>2425.4499999999998</v>
      </c>
      <c r="AU31" s="21">
        <v>948.61</v>
      </c>
      <c r="AV31" s="21">
        <v>3374.06</v>
      </c>
      <c r="AW31" s="22">
        <v>371</v>
      </c>
      <c r="AX31" s="22">
        <v>31.49</v>
      </c>
      <c r="AY31" s="22">
        <v>1076.45</v>
      </c>
      <c r="AZ31" s="22">
        <v>55.78</v>
      </c>
      <c r="BA31" s="22">
        <v>1534.72</v>
      </c>
      <c r="BB31" s="23">
        <v>4908.78</v>
      </c>
      <c r="BC31" s="21">
        <v>3817.16</v>
      </c>
      <c r="BD31" s="21">
        <v>0</v>
      </c>
      <c r="BE31" s="21">
        <v>3817.16</v>
      </c>
      <c r="BF31" s="22">
        <v>400</v>
      </c>
      <c r="BG31" s="22">
        <v>46.52</v>
      </c>
      <c r="BH31" s="22">
        <v>1343.52</v>
      </c>
      <c r="BI31" s="22">
        <v>66.75</v>
      </c>
      <c r="BJ31" s="22">
        <v>1856.79</v>
      </c>
      <c r="BK31" s="23">
        <v>5673.95</v>
      </c>
      <c r="BL31" s="21">
        <v>2530.88</v>
      </c>
      <c r="BM31" s="21">
        <v>0</v>
      </c>
      <c r="BN31" s="21">
        <v>2530.88</v>
      </c>
      <c r="BO31" s="22">
        <v>256</v>
      </c>
      <c r="BP31" s="22">
        <v>32.869999999999997</v>
      </c>
      <c r="BQ31" s="22">
        <v>960.11</v>
      </c>
      <c r="BR31" s="22">
        <v>131.63</v>
      </c>
      <c r="BS31" s="22">
        <v>1380.61</v>
      </c>
      <c r="BT31" s="23">
        <v>3911.49</v>
      </c>
      <c r="BU31" s="21">
        <v>2398.11</v>
      </c>
      <c r="BV31" s="21">
        <v>0</v>
      </c>
      <c r="BW31" s="21">
        <v>2398.11</v>
      </c>
      <c r="BX31" s="22">
        <v>238</v>
      </c>
      <c r="BY31" s="22">
        <v>31.14</v>
      </c>
      <c r="BZ31" s="22">
        <v>861.81</v>
      </c>
      <c r="CA31" s="22">
        <v>149.68</v>
      </c>
      <c r="CB31" s="22">
        <v>1280.6300000000001</v>
      </c>
      <c r="CC31" s="23">
        <v>3678.74</v>
      </c>
      <c r="CD31" s="21">
        <v>2431.6799999999998</v>
      </c>
      <c r="CE31" s="21">
        <v>0</v>
      </c>
      <c r="CF31" s="21">
        <v>2431.6799999999998</v>
      </c>
      <c r="CG31" s="22">
        <v>242</v>
      </c>
      <c r="CH31" s="22">
        <v>31.57</v>
      </c>
      <c r="CI31" s="22">
        <v>892.3</v>
      </c>
      <c r="CJ31" s="22">
        <v>43.17</v>
      </c>
      <c r="CK31" s="22">
        <v>1209.04</v>
      </c>
      <c r="CL31" s="23">
        <v>3640.72</v>
      </c>
      <c r="CM31" s="21">
        <v>2709.19</v>
      </c>
      <c r="CN31" s="21">
        <v>0</v>
      </c>
      <c r="CO31" s="21">
        <v>2709.19</v>
      </c>
      <c r="CP31" s="22">
        <v>288</v>
      </c>
      <c r="CQ31" s="22">
        <v>35.18</v>
      </c>
      <c r="CR31" s="22">
        <v>976.75</v>
      </c>
      <c r="CS31" s="22">
        <v>104.2</v>
      </c>
      <c r="CT31" s="22">
        <v>1404.13</v>
      </c>
      <c r="CU31" s="23">
        <v>4113.32</v>
      </c>
      <c r="CV31" s="21">
        <v>2897.4</v>
      </c>
      <c r="CW31" s="21">
        <v>0</v>
      </c>
      <c r="CX31" s="21">
        <v>2897.4</v>
      </c>
      <c r="CY31" s="22">
        <v>307</v>
      </c>
      <c r="CZ31" s="22">
        <v>37.630000000000003</v>
      </c>
      <c r="DA31" s="22">
        <v>1056.96</v>
      </c>
      <c r="DB31" s="22">
        <v>148.34</v>
      </c>
      <c r="DC31" s="22">
        <v>1549.93</v>
      </c>
      <c r="DD31" s="23">
        <v>4447.33</v>
      </c>
      <c r="DE31" s="21">
        <v>3578.91</v>
      </c>
      <c r="DF31" s="21">
        <v>0</v>
      </c>
      <c r="DG31" s="21">
        <v>3578.91</v>
      </c>
      <c r="DH31" s="22">
        <v>401</v>
      </c>
      <c r="DI31" s="22">
        <v>368.54</v>
      </c>
      <c r="DJ31" s="22">
        <v>1698.48</v>
      </c>
      <c r="DK31" s="22">
        <v>141.38999999999999</v>
      </c>
      <c r="DL31" s="22">
        <v>2609.41</v>
      </c>
      <c r="DM31" s="23">
        <v>6188.32</v>
      </c>
      <c r="DN31" s="73">
        <f t="shared" si="0"/>
        <v>32567.41</v>
      </c>
      <c r="DO31" s="73">
        <f t="shared" si="1"/>
        <v>948.61</v>
      </c>
      <c r="DP31" s="73">
        <f t="shared" si="2"/>
        <v>33516.020000000004</v>
      </c>
      <c r="DQ31" s="22">
        <f t="shared" si="3"/>
        <v>3468</v>
      </c>
      <c r="DR31" s="22">
        <f t="shared" si="4"/>
        <v>740.71</v>
      </c>
      <c r="DS31" s="22">
        <f t="shared" si="5"/>
        <v>12397.86</v>
      </c>
      <c r="DT31" s="22">
        <f t="shared" si="6"/>
        <v>1014.15</v>
      </c>
      <c r="DU31" s="22">
        <f t="shared" si="7"/>
        <v>17620.72</v>
      </c>
      <c r="DV31" s="23">
        <f t="shared" si="8"/>
        <v>51136.74</v>
      </c>
      <c r="DW31" s="262">
        <f t="shared" si="9"/>
        <v>-123.20999999999913</v>
      </c>
      <c r="DX31" s="262"/>
      <c r="DY31" s="263">
        <f t="shared" si="10"/>
        <v>9976.6700000000019</v>
      </c>
      <c r="DZ31" s="263"/>
    </row>
    <row r="32" spans="1:130" hidden="1" x14ac:dyDescent="0.25">
      <c r="A32" s="18">
        <v>541</v>
      </c>
      <c r="B32" s="18" t="s">
        <v>477</v>
      </c>
      <c r="C32" s="18" t="s">
        <v>478</v>
      </c>
      <c r="D32" s="20">
        <v>1</v>
      </c>
      <c r="E32" s="18">
        <v>19080.689999999999</v>
      </c>
      <c r="F32" s="18">
        <v>34588.79</v>
      </c>
      <c r="G32" s="18" t="s">
        <v>157</v>
      </c>
      <c r="H32" s="18" t="s">
        <v>5</v>
      </c>
      <c r="I32" s="18" t="s">
        <v>179</v>
      </c>
      <c r="J32" s="21">
        <v>2666.9</v>
      </c>
      <c r="K32" s="21">
        <v>0</v>
      </c>
      <c r="L32" s="21">
        <v>2666.9</v>
      </c>
      <c r="M32" s="22">
        <v>275</v>
      </c>
      <c r="N32" s="22">
        <v>34.630000000000003</v>
      </c>
      <c r="O32" s="22">
        <v>1009.31</v>
      </c>
      <c r="P32" s="22">
        <v>123.85</v>
      </c>
      <c r="Q32" s="22">
        <v>1442.79</v>
      </c>
      <c r="R32" s="23">
        <v>4109.6899999999996</v>
      </c>
      <c r="S32" s="21">
        <v>2666.9</v>
      </c>
      <c r="T32" s="21">
        <v>0</v>
      </c>
      <c r="U32" s="21">
        <v>2666.9</v>
      </c>
      <c r="V32" s="22">
        <v>275</v>
      </c>
      <c r="W32" s="22">
        <v>34.630000000000003</v>
      </c>
      <c r="X32" s="22">
        <v>1010.33</v>
      </c>
      <c r="Y32" s="22">
        <v>139.15</v>
      </c>
      <c r="Z32" s="22">
        <v>1459.11</v>
      </c>
      <c r="AA32" s="23">
        <v>4126.01</v>
      </c>
      <c r="AB32" s="21">
        <v>2666.9</v>
      </c>
      <c r="AC32" s="21">
        <v>0</v>
      </c>
      <c r="AD32" s="21">
        <v>2666.9</v>
      </c>
      <c r="AE32" s="22">
        <v>275</v>
      </c>
      <c r="AF32" s="22">
        <v>34.630000000000003</v>
      </c>
      <c r="AG32" s="22">
        <v>1009.82</v>
      </c>
      <c r="AH32" s="22">
        <v>159.55000000000001</v>
      </c>
      <c r="AI32" s="22">
        <v>1479</v>
      </c>
      <c r="AJ32" s="23">
        <v>4145.8999999999996</v>
      </c>
      <c r="AK32" s="21">
        <v>2666.9</v>
      </c>
      <c r="AL32" s="21">
        <v>0</v>
      </c>
      <c r="AM32" s="21">
        <v>2666.9</v>
      </c>
      <c r="AN32" s="22">
        <v>275</v>
      </c>
      <c r="AO32" s="22">
        <v>34.630000000000003</v>
      </c>
      <c r="AP32" s="22">
        <v>1009.82</v>
      </c>
      <c r="AQ32" s="22">
        <v>128.94999999999999</v>
      </c>
      <c r="AR32" s="22">
        <v>1448.4</v>
      </c>
      <c r="AS32" s="23">
        <v>4115.3</v>
      </c>
      <c r="AT32" s="21">
        <v>2693.22</v>
      </c>
      <c r="AU32" s="21">
        <v>948.61</v>
      </c>
      <c r="AV32" s="21">
        <v>3641.83</v>
      </c>
      <c r="AW32" s="22">
        <v>408</v>
      </c>
      <c r="AX32" s="22">
        <v>34.97</v>
      </c>
      <c r="AY32" s="22">
        <v>1209.1600000000001</v>
      </c>
      <c r="AZ32" s="22">
        <v>147.22999999999999</v>
      </c>
      <c r="BA32" s="22">
        <v>1799.36</v>
      </c>
      <c r="BB32" s="23">
        <v>5441.19</v>
      </c>
      <c r="BC32" s="21">
        <v>3984.26</v>
      </c>
      <c r="BD32" s="21">
        <v>0</v>
      </c>
      <c r="BE32" s="21">
        <v>3984.26</v>
      </c>
      <c r="BF32" s="22">
        <v>457</v>
      </c>
      <c r="BG32" s="22">
        <v>51.77</v>
      </c>
      <c r="BH32" s="22">
        <v>1729.93</v>
      </c>
      <c r="BI32" s="22">
        <v>152.36000000000001</v>
      </c>
      <c r="BJ32" s="22">
        <v>2391.06</v>
      </c>
      <c r="BK32" s="23">
        <v>6375.32</v>
      </c>
      <c r="BL32" s="21">
        <v>2666.9</v>
      </c>
      <c r="BM32" s="21">
        <v>0</v>
      </c>
      <c r="BN32" s="21">
        <v>2666.9</v>
      </c>
      <c r="BO32" s="22">
        <v>274</v>
      </c>
      <c r="BP32" s="22">
        <v>34.630000000000003</v>
      </c>
      <c r="BQ32" s="22">
        <v>1009.82</v>
      </c>
      <c r="BR32" s="22">
        <v>134.05000000000001</v>
      </c>
      <c r="BS32" s="22">
        <v>1452.5</v>
      </c>
      <c r="BT32" s="23">
        <v>4119.3999999999996</v>
      </c>
      <c r="BU32" s="21">
        <v>2666.9</v>
      </c>
      <c r="BV32" s="21">
        <v>0</v>
      </c>
      <c r="BW32" s="21">
        <v>2666.9</v>
      </c>
      <c r="BX32" s="22">
        <v>275</v>
      </c>
      <c r="BY32" s="22">
        <v>34.630000000000003</v>
      </c>
      <c r="BZ32" s="22">
        <v>1009.82</v>
      </c>
      <c r="CA32" s="22">
        <v>159.55000000000001</v>
      </c>
      <c r="CB32" s="22">
        <v>1479</v>
      </c>
      <c r="CC32" s="23">
        <v>4145.8999999999996</v>
      </c>
      <c r="CD32" s="21">
        <v>2742.07</v>
      </c>
      <c r="CE32" s="21">
        <v>0</v>
      </c>
      <c r="CF32" s="21">
        <v>2742.07</v>
      </c>
      <c r="CG32" s="22">
        <v>285</v>
      </c>
      <c r="CH32" s="22">
        <v>35.619999999999997</v>
      </c>
      <c r="CI32" s="22">
        <v>1037.29</v>
      </c>
      <c r="CJ32" s="22">
        <v>79.290000000000006</v>
      </c>
      <c r="CK32" s="22">
        <v>1437.2</v>
      </c>
      <c r="CL32" s="23">
        <v>4179.2700000000004</v>
      </c>
      <c r="CM32" s="21">
        <v>2666.9</v>
      </c>
      <c r="CN32" s="21">
        <v>0</v>
      </c>
      <c r="CO32" s="21">
        <v>2666.9</v>
      </c>
      <c r="CP32" s="22">
        <v>283</v>
      </c>
      <c r="CQ32" s="22">
        <v>34.630000000000003</v>
      </c>
      <c r="CR32" s="22">
        <v>1014.62</v>
      </c>
      <c r="CS32" s="22">
        <v>47.35</v>
      </c>
      <c r="CT32" s="22">
        <v>1379.6</v>
      </c>
      <c r="CU32" s="23">
        <v>4046.5</v>
      </c>
      <c r="CV32" s="21">
        <v>2666.9</v>
      </c>
      <c r="CW32" s="21">
        <v>0</v>
      </c>
      <c r="CX32" s="21">
        <v>2666.9</v>
      </c>
      <c r="CY32" s="22">
        <v>275</v>
      </c>
      <c r="CZ32" s="22">
        <v>34.630000000000003</v>
      </c>
      <c r="DA32" s="22">
        <v>1009.82</v>
      </c>
      <c r="DB32" s="22">
        <v>230.95</v>
      </c>
      <c r="DC32" s="22">
        <v>1550.4</v>
      </c>
      <c r="DD32" s="23">
        <v>4217.3</v>
      </c>
      <c r="DE32" s="21">
        <v>3981.02</v>
      </c>
      <c r="DF32" s="21">
        <v>0</v>
      </c>
      <c r="DG32" s="21">
        <v>3981.02</v>
      </c>
      <c r="DH32" s="22">
        <v>456</v>
      </c>
      <c r="DI32" s="22">
        <v>398.76</v>
      </c>
      <c r="DJ32" s="22">
        <v>1250.8800000000001</v>
      </c>
      <c r="DK32" s="22">
        <v>182.89</v>
      </c>
      <c r="DL32" s="22">
        <v>2288.5300000000002</v>
      </c>
      <c r="DM32" s="23">
        <v>6269.55</v>
      </c>
      <c r="DN32" s="73">
        <f t="shared" si="0"/>
        <v>34735.770000000004</v>
      </c>
      <c r="DO32" s="73">
        <f t="shared" si="1"/>
        <v>948.61</v>
      </c>
      <c r="DP32" s="73">
        <f t="shared" si="2"/>
        <v>35684.380000000005</v>
      </c>
      <c r="DQ32" s="22">
        <f t="shared" si="3"/>
        <v>3813</v>
      </c>
      <c r="DR32" s="22">
        <f t="shared" si="4"/>
        <v>798.16000000000008</v>
      </c>
      <c r="DS32" s="22">
        <f t="shared" si="5"/>
        <v>13310.619999999999</v>
      </c>
      <c r="DT32" s="22">
        <f t="shared" si="6"/>
        <v>1685.17</v>
      </c>
      <c r="DU32" s="22">
        <f t="shared" si="7"/>
        <v>19606.95</v>
      </c>
      <c r="DV32" s="23">
        <f t="shared" si="8"/>
        <v>55291.33</v>
      </c>
      <c r="DW32" s="262">
        <f t="shared" si="9"/>
        <v>1095.5900000000038</v>
      </c>
      <c r="DX32" s="262"/>
      <c r="DY32" s="263">
        <f t="shared" si="10"/>
        <v>526.26000000000204</v>
      </c>
      <c r="DZ32" s="263"/>
    </row>
    <row r="33" spans="1:130" hidden="1" x14ac:dyDescent="0.25">
      <c r="A33" s="18">
        <v>542</v>
      </c>
      <c r="B33" s="18" t="s">
        <v>565</v>
      </c>
      <c r="C33" s="18" t="s">
        <v>245</v>
      </c>
      <c r="D33" s="20">
        <v>1</v>
      </c>
      <c r="E33" s="18">
        <v>17446.86</v>
      </c>
      <c r="F33" s="18">
        <v>31591.97</v>
      </c>
      <c r="G33" s="18" t="s">
        <v>157</v>
      </c>
      <c r="H33" s="18" t="s">
        <v>19</v>
      </c>
      <c r="I33" s="18" t="s">
        <v>256</v>
      </c>
      <c r="J33" s="21">
        <v>2527.21</v>
      </c>
      <c r="K33" s="21">
        <v>0</v>
      </c>
      <c r="L33" s="21">
        <v>2527.21</v>
      </c>
      <c r="M33" s="22">
        <v>243</v>
      </c>
      <c r="N33" s="22">
        <v>31.64</v>
      </c>
      <c r="O33" s="22">
        <v>895.86</v>
      </c>
      <c r="P33" s="22">
        <v>69.97</v>
      </c>
      <c r="Q33" s="22">
        <v>1240.47</v>
      </c>
      <c r="R33" s="23">
        <v>3767.68</v>
      </c>
      <c r="S33" s="21">
        <v>2436.21</v>
      </c>
      <c r="T33" s="21">
        <v>0</v>
      </c>
      <c r="U33" s="21">
        <v>2436.21</v>
      </c>
      <c r="V33" s="22">
        <v>243</v>
      </c>
      <c r="W33" s="22">
        <v>31.64</v>
      </c>
      <c r="X33" s="22">
        <v>896.82</v>
      </c>
      <c r="Y33" s="22">
        <v>94.25</v>
      </c>
      <c r="Z33" s="22">
        <v>1265.71</v>
      </c>
      <c r="AA33" s="23">
        <v>3701.92</v>
      </c>
      <c r="AB33" s="21">
        <v>2436.21</v>
      </c>
      <c r="AC33" s="21">
        <v>0</v>
      </c>
      <c r="AD33" s="21">
        <v>2436.21</v>
      </c>
      <c r="AE33" s="22">
        <v>243</v>
      </c>
      <c r="AF33" s="22">
        <v>31.64</v>
      </c>
      <c r="AG33" s="22">
        <v>896.34</v>
      </c>
      <c r="AH33" s="22">
        <v>68.75</v>
      </c>
      <c r="AI33" s="22">
        <v>1239.73</v>
      </c>
      <c r="AJ33" s="23">
        <v>3675.94</v>
      </c>
      <c r="AK33" s="21">
        <v>2487.5300000000002</v>
      </c>
      <c r="AL33" s="21">
        <v>0</v>
      </c>
      <c r="AM33" s="21">
        <v>2487.5300000000002</v>
      </c>
      <c r="AN33" s="22">
        <v>250</v>
      </c>
      <c r="AO33" s="22">
        <v>32.299999999999997</v>
      </c>
      <c r="AP33" s="22">
        <v>942.8</v>
      </c>
      <c r="AQ33" s="22">
        <v>69.680000000000007</v>
      </c>
      <c r="AR33" s="22">
        <v>1294.78</v>
      </c>
      <c r="AS33" s="23">
        <v>3782.31</v>
      </c>
      <c r="AT33" s="21">
        <v>2438.94</v>
      </c>
      <c r="AU33" s="21">
        <v>939.13</v>
      </c>
      <c r="AV33" s="21">
        <v>3378.07</v>
      </c>
      <c r="AW33" s="22">
        <v>371</v>
      </c>
      <c r="AX33" s="22">
        <v>31.67</v>
      </c>
      <c r="AY33" s="22">
        <v>1086.6099999999999</v>
      </c>
      <c r="AZ33" s="22">
        <v>81.39</v>
      </c>
      <c r="BA33" s="22">
        <v>1570.67</v>
      </c>
      <c r="BB33" s="23">
        <v>4948.74</v>
      </c>
      <c r="BC33" s="21">
        <v>3883.64</v>
      </c>
      <c r="BD33" s="21">
        <v>0</v>
      </c>
      <c r="BE33" s="21">
        <v>3883.64</v>
      </c>
      <c r="BF33" s="22">
        <v>409</v>
      </c>
      <c r="BG33" s="22">
        <v>47.24</v>
      </c>
      <c r="BH33" s="22">
        <v>1363.98</v>
      </c>
      <c r="BI33" s="22">
        <v>93.39</v>
      </c>
      <c r="BJ33" s="22">
        <v>1913.61</v>
      </c>
      <c r="BK33" s="23">
        <v>5797.25</v>
      </c>
      <c r="BL33" s="21">
        <v>2436.21</v>
      </c>
      <c r="BM33" s="21">
        <v>0</v>
      </c>
      <c r="BN33" s="21">
        <v>2436.21</v>
      </c>
      <c r="BO33" s="22">
        <v>243</v>
      </c>
      <c r="BP33" s="22">
        <v>31.64</v>
      </c>
      <c r="BQ33" s="22">
        <v>896.34</v>
      </c>
      <c r="BR33" s="22">
        <v>94.25</v>
      </c>
      <c r="BS33" s="22">
        <v>1265.23</v>
      </c>
      <c r="BT33" s="23">
        <v>3701.44</v>
      </c>
      <c r="BU33" s="21">
        <v>2436.21</v>
      </c>
      <c r="BV33" s="21">
        <v>0</v>
      </c>
      <c r="BW33" s="21">
        <v>2436.21</v>
      </c>
      <c r="BX33" s="22">
        <v>243</v>
      </c>
      <c r="BY33" s="22">
        <v>31.64</v>
      </c>
      <c r="BZ33" s="22">
        <v>896.34</v>
      </c>
      <c r="CA33" s="22">
        <v>94.25</v>
      </c>
      <c r="CB33" s="22">
        <v>1265.23</v>
      </c>
      <c r="CC33" s="23">
        <v>3701.44</v>
      </c>
      <c r="CD33" s="21">
        <v>2481.29</v>
      </c>
      <c r="CE33" s="21">
        <v>0</v>
      </c>
      <c r="CF33" s="21">
        <v>2481.29</v>
      </c>
      <c r="CG33" s="22">
        <v>249</v>
      </c>
      <c r="CH33" s="22">
        <v>32.22</v>
      </c>
      <c r="CI33" s="22">
        <v>937.31</v>
      </c>
      <c r="CJ33" s="22">
        <v>89.96</v>
      </c>
      <c r="CK33" s="22">
        <v>1308.49</v>
      </c>
      <c r="CL33" s="23">
        <v>3789.78</v>
      </c>
      <c r="CM33" s="21">
        <v>2436.21</v>
      </c>
      <c r="CN33" s="21">
        <v>0</v>
      </c>
      <c r="CO33" s="21">
        <v>2436.21</v>
      </c>
      <c r="CP33" s="22">
        <v>251</v>
      </c>
      <c r="CQ33" s="22">
        <v>31.64</v>
      </c>
      <c r="CR33" s="22">
        <v>870.96</v>
      </c>
      <c r="CS33" s="22">
        <v>94.25</v>
      </c>
      <c r="CT33" s="22">
        <v>1247.8499999999999</v>
      </c>
      <c r="CU33" s="23">
        <v>3684.06</v>
      </c>
      <c r="CV33" s="21">
        <v>2436.21</v>
      </c>
      <c r="CW33" s="21">
        <v>0</v>
      </c>
      <c r="CX33" s="21">
        <v>2436.21</v>
      </c>
      <c r="CY33" s="22">
        <v>243</v>
      </c>
      <c r="CZ33" s="22">
        <v>31.64</v>
      </c>
      <c r="DA33" s="22">
        <v>866.16</v>
      </c>
      <c r="DB33" s="22">
        <v>94.25</v>
      </c>
      <c r="DC33" s="22">
        <v>1235.05</v>
      </c>
      <c r="DD33" s="23">
        <v>3671.26</v>
      </c>
      <c r="DE33" s="21">
        <v>3636.06</v>
      </c>
      <c r="DF33" s="21">
        <v>0</v>
      </c>
      <c r="DG33" s="21">
        <v>3636.06</v>
      </c>
      <c r="DH33" s="22">
        <v>410</v>
      </c>
      <c r="DI33" s="22">
        <v>364.26</v>
      </c>
      <c r="DJ33" s="22">
        <v>1662.51</v>
      </c>
      <c r="DK33" s="22">
        <v>91.4</v>
      </c>
      <c r="DL33" s="22">
        <v>2528.17</v>
      </c>
      <c r="DM33" s="23">
        <v>6164.23</v>
      </c>
      <c r="DN33" s="73">
        <f t="shared" si="0"/>
        <v>32071.93</v>
      </c>
      <c r="DO33" s="73">
        <f t="shared" si="1"/>
        <v>939.13</v>
      </c>
      <c r="DP33" s="73">
        <f t="shared" si="2"/>
        <v>33011.06</v>
      </c>
      <c r="DQ33" s="22">
        <f t="shared" si="3"/>
        <v>3398</v>
      </c>
      <c r="DR33" s="22">
        <f t="shared" si="4"/>
        <v>729.17</v>
      </c>
      <c r="DS33" s="22">
        <f t="shared" si="5"/>
        <v>12212.03</v>
      </c>
      <c r="DT33" s="22">
        <f t="shared" si="6"/>
        <v>1035.79</v>
      </c>
      <c r="DU33" s="22">
        <f t="shared" si="7"/>
        <v>17374.989999999998</v>
      </c>
      <c r="DV33" s="23">
        <f t="shared" si="8"/>
        <v>50386.05</v>
      </c>
      <c r="DW33" s="262">
        <f t="shared" si="9"/>
        <v>1419.0899999999965</v>
      </c>
      <c r="DX33" s="262"/>
      <c r="DY33" s="263">
        <f t="shared" si="10"/>
        <v>-71.870000000002619</v>
      </c>
      <c r="DZ33" s="263"/>
    </row>
    <row r="34" spans="1:130" hidden="1" x14ac:dyDescent="0.25">
      <c r="A34" s="18">
        <v>547</v>
      </c>
      <c r="B34" s="18" t="s">
        <v>882</v>
      </c>
      <c r="C34" s="18" t="s">
        <v>211</v>
      </c>
      <c r="D34" s="20">
        <v>0</v>
      </c>
      <c r="G34" s="18" t="s">
        <v>157</v>
      </c>
      <c r="H34" s="18" t="s">
        <v>5</v>
      </c>
      <c r="I34" s="18" t="s">
        <v>368</v>
      </c>
      <c r="J34" s="21"/>
      <c r="K34" s="21"/>
      <c r="L34" s="21"/>
      <c r="M34" s="22"/>
      <c r="N34" s="22"/>
      <c r="O34" s="22"/>
      <c r="P34" s="22"/>
      <c r="Q34" s="22"/>
      <c r="R34" s="23"/>
      <c r="S34" s="21"/>
      <c r="T34" s="21"/>
      <c r="U34" s="21"/>
      <c r="V34" s="22"/>
      <c r="W34" s="22"/>
      <c r="X34" s="22"/>
      <c r="Y34" s="22"/>
      <c r="Z34" s="22"/>
      <c r="AA34" s="23"/>
      <c r="AB34" s="21"/>
      <c r="AC34" s="21"/>
      <c r="AD34" s="21"/>
      <c r="AE34" s="22"/>
      <c r="AF34" s="22"/>
      <c r="AG34" s="22"/>
      <c r="AH34" s="22"/>
      <c r="AI34" s="22"/>
      <c r="AJ34" s="23"/>
      <c r="AK34" s="21"/>
      <c r="AL34" s="21"/>
      <c r="AM34" s="21"/>
      <c r="AN34" s="22"/>
      <c r="AO34" s="22"/>
      <c r="AP34" s="22"/>
      <c r="AQ34" s="22"/>
      <c r="AR34" s="22"/>
      <c r="AS34" s="23"/>
      <c r="AT34" s="21">
        <v>-306.70999999999998</v>
      </c>
      <c r="AU34" s="21">
        <v>474.31</v>
      </c>
      <c r="AV34" s="21">
        <v>167.6</v>
      </c>
      <c r="AW34" s="22">
        <v>7</v>
      </c>
      <c r="AX34" s="22">
        <v>-7.05</v>
      </c>
      <c r="AY34" s="22">
        <v>-12</v>
      </c>
      <c r="AZ34" s="22">
        <v>2.2000000000000002</v>
      </c>
      <c r="BA34" s="22">
        <v>-9.85</v>
      </c>
      <c r="BB34" s="23">
        <v>157.75</v>
      </c>
      <c r="BC34" s="21"/>
      <c r="BD34" s="21"/>
      <c r="BE34" s="21"/>
      <c r="BF34" s="22"/>
      <c r="BG34" s="22"/>
      <c r="BH34" s="22"/>
      <c r="BI34" s="22"/>
      <c r="BJ34" s="22"/>
      <c r="BK34" s="23"/>
      <c r="BL34" s="21"/>
      <c r="BM34" s="21"/>
      <c r="BN34" s="21"/>
      <c r="BO34" s="22"/>
      <c r="BP34" s="22"/>
      <c r="BQ34" s="22"/>
      <c r="BR34" s="22"/>
      <c r="BS34" s="22"/>
      <c r="BT34" s="23"/>
      <c r="BU34" s="21"/>
      <c r="BV34" s="21"/>
      <c r="BW34" s="21"/>
      <c r="BX34" s="22"/>
      <c r="BY34" s="22"/>
      <c r="BZ34" s="22"/>
      <c r="CA34" s="22"/>
      <c r="CB34" s="22"/>
      <c r="CC34" s="23"/>
      <c r="CD34" s="21"/>
      <c r="CE34" s="21"/>
      <c r="CF34" s="21"/>
      <c r="CG34" s="22"/>
      <c r="CH34" s="22"/>
      <c r="CI34" s="22"/>
      <c r="CJ34" s="22"/>
      <c r="CK34" s="22"/>
      <c r="CL34" s="23"/>
      <c r="CM34" s="21"/>
      <c r="CN34" s="21"/>
      <c r="CO34" s="21"/>
      <c r="CP34" s="22"/>
      <c r="CQ34" s="22"/>
      <c r="CR34" s="22"/>
      <c r="CS34" s="22"/>
      <c r="CT34" s="22"/>
      <c r="CU34" s="23"/>
      <c r="CV34" s="21"/>
      <c r="CW34" s="21"/>
      <c r="CX34" s="21"/>
      <c r="CY34" s="22"/>
      <c r="CZ34" s="22"/>
      <c r="DA34" s="22"/>
      <c r="DB34" s="22"/>
      <c r="DC34" s="22"/>
      <c r="DD34" s="23"/>
      <c r="DN34" s="73">
        <f t="shared" si="0"/>
        <v>-306.70999999999998</v>
      </c>
      <c r="DO34" s="73">
        <f t="shared" si="1"/>
        <v>474.31</v>
      </c>
      <c r="DP34" s="73">
        <f t="shared" si="2"/>
        <v>167.6</v>
      </c>
      <c r="DQ34" s="22">
        <f t="shared" si="3"/>
        <v>7</v>
      </c>
      <c r="DR34" s="22">
        <f t="shared" si="4"/>
        <v>-7.05</v>
      </c>
      <c r="DS34" s="22">
        <f t="shared" si="5"/>
        <v>-12</v>
      </c>
      <c r="DT34" s="22">
        <f t="shared" si="6"/>
        <v>2.2000000000000002</v>
      </c>
      <c r="DU34" s="22">
        <f t="shared" si="7"/>
        <v>-9.85</v>
      </c>
      <c r="DV34" s="23">
        <f t="shared" si="8"/>
        <v>157.75</v>
      </c>
      <c r="DW34" s="262">
        <f t="shared" si="9"/>
        <v>167.6</v>
      </c>
      <c r="DX34" s="262"/>
      <c r="DY34" s="263">
        <f t="shared" si="10"/>
        <v>-9.85</v>
      </c>
      <c r="DZ34" s="263"/>
    </row>
    <row r="35" spans="1:130" hidden="1" x14ac:dyDescent="0.25">
      <c r="A35" s="18">
        <v>550</v>
      </c>
      <c r="B35" s="18" t="s">
        <v>358</v>
      </c>
      <c r="C35" s="18" t="s">
        <v>359</v>
      </c>
      <c r="D35" s="20">
        <v>0</v>
      </c>
      <c r="E35" s="18">
        <v>7672.84</v>
      </c>
      <c r="F35" s="18">
        <v>13563.1</v>
      </c>
      <c r="G35" s="18" t="s">
        <v>157</v>
      </c>
      <c r="H35" s="18" t="s">
        <v>6</v>
      </c>
      <c r="I35" s="18" t="s">
        <v>360</v>
      </c>
      <c r="J35" s="21">
        <v>2107.6</v>
      </c>
      <c r="K35" s="21">
        <v>0</v>
      </c>
      <c r="L35" s="21">
        <v>2107.6</v>
      </c>
      <c r="M35" s="22">
        <v>186</v>
      </c>
      <c r="N35" s="22">
        <v>26.28</v>
      </c>
      <c r="O35" s="22">
        <v>774.74</v>
      </c>
      <c r="P35" s="22">
        <v>118.66</v>
      </c>
      <c r="Q35" s="22">
        <v>1105.68</v>
      </c>
      <c r="R35" s="23">
        <v>3213.28</v>
      </c>
      <c r="S35" s="21">
        <v>1942.05</v>
      </c>
      <c r="T35" s="21">
        <v>0</v>
      </c>
      <c r="U35" s="21">
        <v>1942.05</v>
      </c>
      <c r="V35" s="22">
        <v>175</v>
      </c>
      <c r="W35" s="22">
        <v>25.21</v>
      </c>
      <c r="X35" s="22">
        <v>718.12</v>
      </c>
      <c r="Y35" s="22">
        <v>34.47</v>
      </c>
      <c r="Z35" s="22">
        <v>952.8</v>
      </c>
      <c r="AA35" s="23">
        <v>2894.85</v>
      </c>
      <c r="AB35" s="21">
        <v>9995.75</v>
      </c>
      <c r="AC35" s="21">
        <v>0</v>
      </c>
      <c r="AD35" s="21">
        <v>9995.75</v>
      </c>
      <c r="AE35" s="22">
        <v>509</v>
      </c>
      <c r="AF35" s="22">
        <v>269.45999999999998</v>
      </c>
      <c r="AG35" s="22">
        <v>4751.68</v>
      </c>
      <c r="AH35" s="22">
        <v>141.69999999999999</v>
      </c>
      <c r="AI35" s="22">
        <v>5671.84</v>
      </c>
      <c r="AJ35" s="23">
        <v>15667.59</v>
      </c>
      <c r="AK35" s="21">
        <v>0</v>
      </c>
      <c r="AL35" s="21">
        <v>0</v>
      </c>
      <c r="AM35" s="21">
        <v>0</v>
      </c>
      <c r="AN35" s="22">
        <v>0</v>
      </c>
      <c r="AO35" s="22">
        <v>0</v>
      </c>
      <c r="AP35" s="22">
        <v>0</v>
      </c>
      <c r="AQ35" s="22">
        <v>0</v>
      </c>
      <c r="AR35" s="22">
        <v>0</v>
      </c>
      <c r="AS35" s="23">
        <v>0</v>
      </c>
      <c r="AT35" s="21">
        <v>0</v>
      </c>
      <c r="AU35" s="21">
        <v>779.47</v>
      </c>
      <c r="AV35" s="21">
        <v>779.47</v>
      </c>
      <c r="AW35" s="22">
        <v>66</v>
      </c>
      <c r="AX35" s="22">
        <v>0</v>
      </c>
      <c r="AY35" s="22">
        <v>155.88999999999999</v>
      </c>
      <c r="AZ35" s="22">
        <v>10.45</v>
      </c>
      <c r="BA35" s="22">
        <v>232.34</v>
      </c>
      <c r="BB35" s="23">
        <v>1011.81</v>
      </c>
      <c r="BC35" s="21">
        <v>28.6</v>
      </c>
      <c r="BD35" s="21">
        <v>0</v>
      </c>
      <c r="BE35" s="21">
        <v>28.6</v>
      </c>
      <c r="BF35" s="22">
        <v>0</v>
      </c>
      <c r="BG35" s="22">
        <v>0</v>
      </c>
      <c r="BH35" s="22">
        <v>0</v>
      </c>
      <c r="BI35" s="22">
        <v>0.39</v>
      </c>
      <c r="BJ35" s="22">
        <v>0.39</v>
      </c>
      <c r="BK35" s="23">
        <v>28.99</v>
      </c>
      <c r="BL35" s="21">
        <v>0</v>
      </c>
      <c r="BM35" s="21">
        <v>0</v>
      </c>
      <c r="BN35" s="21">
        <v>0</v>
      </c>
      <c r="BO35" s="22">
        <v>-1</v>
      </c>
      <c r="BP35" s="22">
        <v>0</v>
      </c>
      <c r="BQ35" s="22">
        <v>0</v>
      </c>
      <c r="BR35" s="22">
        <v>0</v>
      </c>
      <c r="BS35" s="22">
        <v>-1</v>
      </c>
      <c r="BT35" s="23">
        <v>-1</v>
      </c>
      <c r="BU35" s="21"/>
      <c r="BV35" s="21"/>
      <c r="BW35" s="21"/>
      <c r="BX35" s="22"/>
      <c r="BY35" s="22"/>
      <c r="BZ35" s="22"/>
      <c r="CA35" s="22"/>
      <c r="CB35" s="22"/>
      <c r="CC35" s="23"/>
      <c r="CD35" s="21">
        <v>0</v>
      </c>
      <c r="CE35" s="21">
        <v>0</v>
      </c>
      <c r="CF35" s="21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3">
        <v>0</v>
      </c>
      <c r="CM35" s="21">
        <v>0</v>
      </c>
      <c r="CN35" s="21">
        <v>0</v>
      </c>
      <c r="CO35" s="21">
        <v>0</v>
      </c>
      <c r="CP35" s="22">
        <v>0</v>
      </c>
      <c r="CQ35" s="22">
        <v>0</v>
      </c>
      <c r="CR35" s="22">
        <v>0</v>
      </c>
      <c r="CS35" s="22">
        <v>0</v>
      </c>
      <c r="CT35" s="22">
        <v>0</v>
      </c>
      <c r="CU35" s="23">
        <v>0</v>
      </c>
      <c r="CV35" s="21"/>
      <c r="CW35" s="21"/>
      <c r="CX35" s="21"/>
      <c r="CY35" s="22"/>
      <c r="CZ35" s="22"/>
      <c r="DA35" s="22"/>
      <c r="DB35" s="22"/>
      <c r="DC35" s="22"/>
      <c r="DD35" s="23"/>
      <c r="DN35" s="73">
        <f t="shared" si="0"/>
        <v>14074</v>
      </c>
      <c r="DO35" s="73">
        <f t="shared" si="1"/>
        <v>779.47</v>
      </c>
      <c r="DP35" s="73">
        <f t="shared" si="2"/>
        <v>14853.47</v>
      </c>
      <c r="DQ35" s="22">
        <f t="shared" si="3"/>
        <v>935</v>
      </c>
      <c r="DR35" s="22">
        <f t="shared" si="4"/>
        <v>320.95</v>
      </c>
      <c r="DS35" s="22">
        <f t="shared" si="5"/>
        <v>6400.4300000000012</v>
      </c>
      <c r="DT35" s="22">
        <f t="shared" si="6"/>
        <v>305.66999999999996</v>
      </c>
      <c r="DU35" s="22">
        <f t="shared" si="7"/>
        <v>7962.05</v>
      </c>
      <c r="DV35" s="23">
        <f t="shared" si="8"/>
        <v>22815.520000000004</v>
      </c>
      <c r="DW35" s="262">
        <f t="shared" si="9"/>
        <v>1290.369999999999</v>
      </c>
      <c r="DX35" s="262"/>
      <c r="DY35" s="263">
        <f t="shared" si="10"/>
        <v>289.21000000000004</v>
      </c>
      <c r="DZ35" s="263"/>
    </row>
    <row r="36" spans="1:130" hidden="1" x14ac:dyDescent="0.25">
      <c r="A36" s="18">
        <v>552</v>
      </c>
      <c r="B36" s="18" t="s">
        <v>594</v>
      </c>
      <c r="C36" s="18" t="s">
        <v>235</v>
      </c>
      <c r="D36" s="20">
        <v>1</v>
      </c>
      <c r="E36" s="18">
        <v>9031.7199999999993</v>
      </c>
      <c r="F36" s="18">
        <v>16106.64</v>
      </c>
      <c r="G36" s="18" t="s">
        <v>157</v>
      </c>
      <c r="H36" s="18" t="s">
        <v>5</v>
      </c>
      <c r="I36" s="18" t="s">
        <v>179</v>
      </c>
      <c r="J36" s="21">
        <v>2602</v>
      </c>
      <c r="K36" s="21">
        <v>0</v>
      </c>
      <c r="L36" s="21">
        <v>2602</v>
      </c>
      <c r="M36" s="22">
        <v>252</v>
      </c>
      <c r="N36" s="22">
        <v>32.4</v>
      </c>
      <c r="O36" s="22">
        <v>946.68</v>
      </c>
      <c r="P36" s="22">
        <v>142.63</v>
      </c>
      <c r="Q36" s="22">
        <v>1373.71</v>
      </c>
      <c r="R36" s="23">
        <v>3975.71</v>
      </c>
      <c r="S36" s="21">
        <v>2484</v>
      </c>
      <c r="T36" s="21">
        <v>0</v>
      </c>
      <c r="U36" s="21">
        <v>2484</v>
      </c>
      <c r="V36" s="22">
        <v>250</v>
      </c>
      <c r="W36" s="22">
        <v>32.26</v>
      </c>
      <c r="X36" s="22">
        <v>940.27</v>
      </c>
      <c r="Y36" s="22">
        <v>44.11</v>
      </c>
      <c r="Z36" s="22">
        <v>1266.6400000000001</v>
      </c>
      <c r="AA36" s="23">
        <v>3750.64</v>
      </c>
      <c r="AB36" s="21">
        <v>-1693.54</v>
      </c>
      <c r="AC36" s="21">
        <v>0</v>
      </c>
      <c r="AD36" s="21">
        <v>-1693.54</v>
      </c>
      <c r="AE36" s="22">
        <v>-291</v>
      </c>
      <c r="AF36" s="22">
        <v>-22.05</v>
      </c>
      <c r="AG36" s="22">
        <v>84.48</v>
      </c>
      <c r="AH36" s="22">
        <v>-30.09</v>
      </c>
      <c r="AI36" s="22">
        <v>-258.66000000000003</v>
      </c>
      <c r="AJ36" s="23">
        <v>-1952.2</v>
      </c>
      <c r="AK36" s="21">
        <v>1030.3499999999999</v>
      </c>
      <c r="AL36" s="21">
        <v>0</v>
      </c>
      <c r="AM36" s="21">
        <v>1030.3499999999999</v>
      </c>
      <c r="AN36" s="22">
        <v>64</v>
      </c>
      <c r="AO36" s="22">
        <v>13.36</v>
      </c>
      <c r="AP36" s="22">
        <v>427.31</v>
      </c>
      <c r="AQ36" s="22">
        <v>18.29</v>
      </c>
      <c r="AR36" s="22">
        <v>522.96</v>
      </c>
      <c r="AS36" s="23">
        <v>1553.31</v>
      </c>
      <c r="AT36" s="21">
        <v>846.51</v>
      </c>
      <c r="AU36" s="21">
        <v>910.67</v>
      </c>
      <c r="AV36" s="21">
        <v>1757.18</v>
      </c>
      <c r="AW36" s="22">
        <v>125</v>
      </c>
      <c r="AX36" s="22">
        <v>10.97</v>
      </c>
      <c r="AY36" s="22">
        <v>543.33000000000004</v>
      </c>
      <c r="AZ36" s="22">
        <v>27.22</v>
      </c>
      <c r="BA36" s="22">
        <v>706.52</v>
      </c>
      <c r="BB36" s="23">
        <v>2463.6999999999998</v>
      </c>
      <c r="BC36" s="21">
        <v>2401.0100000000002</v>
      </c>
      <c r="BD36" s="21">
        <v>0</v>
      </c>
      <c r="BE36" s="21">
        <v>2401.0100000000002</v>
      </c>
      <c r="BF36" s="22">
        <v>224</v>
      </c>
      <c r="BG36" s="22">
        <v>31.15</v>
      </c>
      <c r="BH36" s="22">
        <v>924.06</v>
      </c>
      <c r="BI36" s="22">
        <v>42.61</v>
      </c>
      <c r="BJ36" s="22">
        <v>1221.82</v>
      </c>
      <c r="BK36" s="23">
        <v>3622.83</v>
      </c>
      <c r="BL36" s="21">
        <v>76.05</v>
      </c>
      <c r="BM36" s="21">
        <v>0</v>
      </c>
      <c r="BN36" s="21">
        <v>76.05</v>
      </c>
      <c r="BO36" s="22">
        <v>-63</v>
      </c>
      <c r="BP36" s="22">
        <v>0.94</v>
      </c>
      <c r="BQ36" s="22">
        <v>65.400000000000006</v>
      </c>
      <c r="BR36" s="22">
        <v>1.34</v>
      </c>
      <c r="BS36" s="22">
        <v>4.68</v>
      </c>
      <c r="BT36" s="23">
        <v>80.73</v>
      </c>
      <c r="BU36" s="21">
        <v>0</v>
      </c>
      <c r="BV36" s="21">
        <v>0</v>
      </c>
      <c r="BW36" s="21">
        <v>0</v>
      </c>
      <c r="BX36" s="22">
        <v>-28</v>
      </c>
      <c r="BY36" s="22">
        <v>0</v>
      </c>
      <c r="BZ36" s="22">
        <v>0</v>
      </c>
      <c r="CA36" s="22">
        <v>0</v>
      </c>
      <c r="CB36" s="22">
        <v>-28</v>
      </c>
      <c r="CC36" s="23">
        <v>-28</v>
      </c>
      <c r="CD36" s="21">
        <v>-30.25</v>
      </c>
      <c r="CE36" s="21">
        <v>0</v>
      </c>
      <c r="CF36" s="21">
        <v>-30.25</v>
      </c>
      <c r="CG36" s="22">
        <v>43</v>
      </c>
      <c r="CH36" s="22">
        <v>10.76</v>
      </c>
      <c r="CI36" s="22">
        <v>302.17</v>
      </c>
      <c r="CJ36" s="22">
        <v>3.2</v>
      </c>
      <c r="CK36" s="22">
        <v>359.13</v>
      </c>
      <c r="CL36" s="23">
        <v>328.88</v>
      </c>
      <c r="CM36" s="21">
        <v>3.51</v>
      </c>
      <c r="CN36" s="21">
        <v>0</v>
      </c>
      <c r="CO36" s="21">
        <v>3.51</v>
      </c>
      <c r="CP36" s="22">
        <v>26</v>
      </c>
      <c r="CQ36" s="22">
        <v>8.25</v>
      </c>
      <c r="CR36" s="22">
        <v>231.69</v>
      </c>
      <c r="CS36" s="22">
        <v>2.81</v>
      </c>
      <c r="CT36" s="22">
        <v>268.75</v>
      </c>
      <c r="CU36" s="23">
        <v>272.26</v>
      </c>
      <c r="CV36" s="21">
        <v>-3.51</v>
      </c>
      <c r="CW36" s="21">
        <v>0</v>
      </c>
      <c r="CX36" s="21">
        <v>-3.51</v>
      </c>
      <c r="CY36" s="22">
        <v>13</v>
      </c>
      <c r="CZ36" s="22">
        <v>6.24</v>
      </c>
      <c r="DA36" s="22">
        <v>175.36</v>
      </c>
      <c r="DB36" s="22">
        <v>2.0499999999999998</v>
      </c>
      <c r="DC36" s="22">
        <v>196.65</v>
      </c>
      <c r="DD36" s="23">
        <v>193.14</v>
      </c>
      <c r="DE36" s="21">
        <v>51.46</v>
      </c>
      <c r="DF36" s="21">
        <v>0</v>
      </c>
      <c r="DG36" s="21">
        <v>51.46</v>
      </c>
      <c r="DH36" s="22">
        <v>5</v>
      </c>
      <c r="DI36" s="22">
        <v>103.49</v>
      </c>
      <c r="DJ36" s="22">
        <v>-725.51</v>
      </c>
      <c r="DK36" s="22">
        <v>3.52</v>
      </c>
      <c r="DL36" s="22">
        <v>-613.5</v>
      </c>
      <c r="DM36" s="23">
        <v>-562.04</v>
      </c>
      <c r="DN36" s="73">
        <f t="shared" si="0"/>
        <v>7767.59</v>
      </c>
      <c r="DO36" s="73">
        <f t="shared" si="1"/>
        <v>910.67</v>
      </c>
      <c r="DP36" s="73">
        <f t="shared" si="2"/>
        <v>8678.2599999999984</v>
      </c>
      <c r="DQ36" s="22">
        <f t="shared" si="3"/>
        <v>620</v>
      </c>
      <c r="DR36" s="22">
        <f t="shared" si="4"/>
        <v>227.76999999999998</v>
      </c>
      <c r="DS36" s="22">
        <f t="shared" si="5"/>
        <v>3915.2399999999989</v>
      </c>
      <c r="DT36" s="22">
        <f t="shared" si="6"/>
        <v>257.69</v>
      </c>
      <c r="DU36" s="22">
        <f t="shared" si="7"/>
        <v>5020.7000000000007</v>
      </c>
      <c r="DV36" s="23">
        <f t="shared" si="8"/>
        <v>13698.96</v>
      </c>
      <c r="DW36" s="262">
        <f t="shared" si="9"/>
        <v>-7428.380000000001</v>
      </c>
      <c r="DX36" s="262"/>
      <c r="DY36" s="263">
        <f t="shared" si="10"/>
        <v>-4011.0199999999986</v>
      </c>
      <c r="DZ36" s="263"/>
    </row>
    <row r="37" spans="1:130" hidden="1" x14ac:dyDescent="0.25">
      <c r="A37" s="18">
        <v>555</v>
      </c>
      <c r="B37" s="18" t="s">
        <v>883</v>
      </c>
      <c r="C37" s="18" t="s">
        <v>276</v>
      </c>
      <c r="D37" s="20">
        <v>0</v>
      </c>
      <c r="G37" s="18" t="s">
        <v>157</v>
      </c>
      <c r="H37" s="18" t="s">
        <v>5</v>
      </c>
      <c r="I37" s="18" t="s">
        <v>258</v>
      </c>
      <c r="J37" s="21"/>
      <c r="K37" s="21"/>
      <c r="L37" s="21"/>
      <c r="M37" s="22"/>
      <c r="N37" s="22"/>
      <c r="O37" s="22"/>
      <c r="P37" s="22"/>
      <c r="Q37" s="22"/>
      <c r="R37" s="23"/>
      <c r="S37" s="21"/>
      <c r="T37" s="21"/>
      <c r="U37" s="21"/>
      <c r="V37" s="22"/>
      <c r="W37" s="22"/>
      <c r="X37" s="22"/>
      <c r="Y37" s="22"/>
      <c r="Z37" s="22"/>
      <c r="AA37" s="23"/>
      <c r="AB37" s="21"/>
      <c r="AC37" s="21"/>
      <c r="AD37" s="21"/>
      <c r="AE37" s="22"/>
      <c r="AF37" s="22"/>
      <c r="AG37" s="22"/>
      <c r="AH37" s="22"/>
      <c r="AI37" s="22"/>
      <c r="AJ37" s="23"/>
      <c r="AK37" s="21"/>
      <c r="AL37" s="21"/>
      <c r="AM37" s="21"/>
      <c r="AN37" s="22"/>
      <c r="AO37" s="22"/>
      <c r="AP37" s="22"/>
      <c r="AQ37" s="22"/>
      <c r="AR37" s="22"/>
      <c r="AS37" s="23"/>
      <c r="AT37" s="21">
        <v>0</v>
      </c>
      <c r="AU37" s="21">
        <v>787.34</v>
      </c>
      <c r="AV37" s="21">
        <v>787.34</v>
      </c>
      <c r="AW37" s="22">
        <v>33</v>
      </c>
      <c r="AX37" s="22">
        <v>0</v>
      </c>
      <c r="AY37" s="22">
        <v>157.47</v>
      </c>
      <c r="AZ37" s="22">
        <v>10.55</v>
      </c>
      <c r="BA37" s="22">
        <v>201.02</v>
      </c>
      <c r="BB37" s="23">
        <v>988.36</v>
      </c>
      <c r="BC37" s="21"/>
      <c r="BD37" s="21"/>
      <c r="BE37" s="21"/>
      <c r="BF37" s="22"/>
      <c r="BG37" s="22"/>
      <c r="BH37" s="22"/>
      <c r="BI37" s="22"/>
      <c r="BJ37" s="22"/>
      <c r="BK37" s="23"/>
      <c r="BL37" s="21"/>
      <c r="BM37" s="21"/>
      <c r="BN37" s="21"/>
      <c r="BO37" s="22"/>
      <c r="BP37" s="22"/>
      <c r="BQ37" s="22"/>
      <c r="BR37" s="22"/>
      <c r="BS37" s="22"/>
      <c r="BT37" s="23"/>
      <c r="BU37" s="21"/>
      <c r="BV37" s="21"/>
      <c r="BW37" s="21"/>
      <c r="BX37" s="22"/>
      <c r="BY37" s="22"/>
      <c r="BZ37" s="22"/>
      <c r="CA37" s="22"/>
      <c r="CB37" s="22"/>
      <c r="CC37" s="23"/>
      <c r="CD37" s="21"/>
      <c r="CE37" s="21"/>
      <c r="CF37" s="21"/>
      <c r="CG37" s="22"/>
      <c r="CH37" s="22"/>
      <c r="CI37" s="22"/>
      <c r="CJ37" s="22"/>
      <c r="CK37" s="22"/>
      <c r="CL37" s="23"/>
      <c r="CM37" s="21"/>
      <c r="CN37" s="21"/>
      <c r="CO37" s="21"/>
      <c r="CP37" s="22"/>
      <c r="CQ37" s="22"/>
      <c r="CR37" s="22"/>
      <c r="CS37" s="22"/>
      <c r="CT37" s="22"/>
      <c r="CU37" s="23"/>
      <c r="CV37" s="21"/>
      <c r="CW37" s="21"/>
      <c r="CX37" s="21"/>
      <c r="CY37" s="22"/>
      <c r="CZ37" s="22"/>
      <c r="DA37" s="22"/>
      <c r="DB37" s="22"/>
      <c r="DC37" s="22"/>
      <c r="DD37" s="23"/>
      <c r="DN37" s="73">
        <f t="shared" si="0"/>
        <v>0</v>
      </c>
      <c r="DO37" s="73">
        <f t="shared" si="1"/>
        <v>787.34</v>
      </c>
      <c r="DP37" s="73">
        <f t="shared" si="2"/>
        <v>787.34</v>
      </c>
      <c r="DQ37" s="22">
        <f t="shared" si="3"/>
        <v>33</v>
      </c>
      <c r="DR37" s="22">
        <f t="shared" si="4"/>
        <v>0</v>
      </c>
      <c r="DS37" s="22">
        <f t="shared" si="5"/>
        <v>157.47</v>
      </c>
      <c r="DT37" s="22">
        <f t="shared" si="6"/>
        <v>10.55</v>
      </c>
      <c r="DU37" s="22">
        <f t="shared" si="7"/>
        <v>201.02</v>
      </c>
      <c r="DV37" s="23">
        <f t="shared" si="8"/>
        <v>988.36</v>
      </c>
      <c r="DW37" s="262">
        <f t="shared" si="9"/>
        <v>787.34</v>
      </c>
      <c r="DX37" s="262"/>
      <c r="DY37" s="263">
        <f t="shared" si="10"/>
        <v>201.02</v>
      </c>
      <c r="DZ37" s="263"/>
    </row>
    <row r="38" spans="1:130" hidden="1" x14ac:dyDescent="0.25">
      <c r="A38" s="18">
        <v>564</v>
      </c>
      <c r="B38" s="18" t="s">
        <v>604</v>
      </c>
      <c r="C38" s="18" t="s">
        <v>235</v>
      </c>
      <c r="D38" s="20">
        <v>1</v>
      </c>
      <c r="E38" s="18">
        <v>17825.91</v>
      </c>
      <c r="F38" s="18">
        <v>33208.06</v>
      </c>
      <c r="G38" s="18" t="s">
        <v>157</v>
      </c>
      <c r="H38" s="18" t="s">
        <v>5</v>
      </c>
      <c r="I38" s="18" t="s">
        <v>179</v>
      </c>
      <c r="J38" s="21">
        <v>-2037.95</v>
      </c>
      <c r="K38" s="21">
        <v>0</v>
      </c>
      <c r="L38" s="21">
        <v>-2037.95</v>
      </c>
      <c r="M38" s="22">
        <v>5</v>
      </c>
      <c r="N38" s="22">
        <v>0.93</v>
      </c>
      <c r="O38" s="22">
        <v>96.93</v>
      </c>
      <c r="P38" s="22">
        <v>-27</v>
      </c>
      <c r="Q38" s="22">
        <v>75.86</v>
      </c>
      <c r="R38" s="23">
        <v>-1962.09</v>
      </c>
      <c r="S38" s="21">
        <v>1550.2</v>
      </c>
      <c r="T38" s="21">
        <v>0</v>
      </c>
      <c r="U38" s="21">
        <v>1550.2</v>
      </c>
      <c r="V38" s="22">
        <v>97</v>
      </c>
      <c r="W38" s="22">
        <v>21.98</v>
      </c>
      <c r="X38" s="22">
        <v>654.03</v>
      </c>
      <c r="Y38" s="22">
        <v>79.14</v>
      </c>
      <c r="Z38" s="22">
        <v>852.15</v>
      </c>
      <c r="AA38" s="23">
        <v>2402.35</v>
      </c>
      <c r="AB38" s="21">
        <v>2524.06</v>
      </c>
      <c r="AC38" s="21">
        <v>0</v>
      </c>
      <c r="AD38" s="21">
        <v>2524.06</v>
      </c>
      <c r="AE38" s="22">
        <v>215</v>
      </c>
      <c r="AF38" s="22">
        <v>32.78</v>
      </c>
      <c r="AG38" s="22">
        <v>957.64</v>
      </c>
      <c r="AH38" s="22">
        <v>136.61000000000001</v>
      </c>
      <c r="AI38" s="22">
        <v>1342.03</v>
      </c>
      <c r="AJ38" s="23">
        <v>3866.09</v>
      </c>
      <c r="AK38" s="21">
        <v>2588.67</v>
      </c>
      <c r="AL38" s="21">
        <v>0</v>
      </c>
      <c r="AM38" s="21">
        <v>2588.67</v>
      </c>
      <c r="AN38" s="22">
        <v>264</v>
      </c>
      <c r="AO38" s="22">
        <v>33.619999999999997</v>
      </c>
      <c r="AP38" s="22">
        <v>981.25</v>
      </c>
      <c r="AQ38" s="22">
        <v>132.66</v>
      </c>
      <c r="AR38" s="22">
        <v>1411.53</v>
      </c>
      <c r="AS38" s="23">
        <v>4000.2</v>
      </c>
      <c r="AT38" s="21">
        <v>2480.5</v>
      </c>
      <c r="AU38" s="21">
        <v>237.15</v>
      </c>
      <c r="AV38" s="21">
        <v>2717.65</v>
      </c>
      <c r="AW38" s="22">
        <v>282</v>
      </c>
      <c r="AX38" s="22">
        <v>32.21</v>
      </c>
      <c r="AY38" s="22">
        <v>990.81</v>
      </c>
      <c r="AZ38" s="22">
        <v>113.53</v>
      </c>
      <c r="BA38" s="22">
        <v>1418.55</v>
      </c>
      <c r="BB38" s="23">
        <v>4136.2</v>
      </c>
      <c r="BC38" s="21">
        <v>3654.25</v>
      </c>
      <c r="BD38" s="21">
        <v>0</v>
      </c>
      <c r="BE38" s="21">
        <v>3654.25</v>
      </c>
      <c r="BF38" s="22">
        <v>400</v>
      </c>
      <c r="BG38" s="22">
        <v>46.46</v>
      </c>
      <c r="BH38" s="22">
        <v>1341.94</v>
      </c>
      <c r="BI38" s="22">
        <v>135.94999999999999</v>
      </c>
      <c r="BJ38" s="22">
        <v>1924.35</v>
      </c>
      <c r="BK38" s="23">
        <v>5578.6</v>
      </c>
      <c r="BL38" s="21">
        <v>2524.06</v>
      </c>
      <c r="BM38" s="21">
        <v>0</v>
      </c>
      <c r="BN38" s="21">
        <v>2524.06</v>
      </c>
      <c r="BO38" s="22">
        <v>254</v>
      </c>
      <c r="BP38" s="22">
        <v>32.78</v>
      </c>
      <c r="BQ38" s="22">
        <v>957.64</v>
      </c>
      <c r="BR38" s="22">
        <v>121.31</v>
      </c>
      <c r="BS38" s="22">
        <v>1365.73</v>
      </c>
      <c r="BT38" s="23">
        <v>3889.79</v>
      </c>
      <c r="BU38" s="21">
        <v>2524.06</v>
      </c>
      <c r="BV38" s="21">
        <v>0</v>
      </c>
      <c r="BW38" s="21">
        <v>2524.06</v>
      </c>
      <c r="BX38" s="22">
        <v>255</v>
      </c>
      <c r="BY38" s="22">
        <v>32.78</v>
      </c>
      <c r="BZ38" s="22">
        <v>957.64</v>
      </c>
      <c r="CA38" s="22">
        <v>146.81</v>
      </c>
      <c r="CB38" s="22">
        <v>1392.23</v>
      </c>
      <c r="CC38" s="23">
        <v>3916.29</v>
      </c>
      <c r="CD38" s="21">
        <v>2524.06</v>
      </c>
      <c r="CE38" s="21">
        <v>0</v>
      </c>
      <c r="CF38" s="21">
        <v>2524.06</v>
      </c>
      <c r="CG38" s="22">
        <v>255</v>
      </c>
      <c r="CH38" s="22">
        <v>32.78</v>
      </c>
      <c r="CI38" s="22">
        <v>957.64</v>
      </c>
      <c r="CJ38" s="22">
        <v>146.81</v>
      </c>
      <c r="CK38" s="22">
        <v>1392.23</v>
      </c>
      <c r="CL38" s="23">
        <v>3916.29</v>
      </c>
      <c r="CM38" s="21">
        <v>2524.06</v>
      </c>
      <c r="CN38" s="21">
        <v>0</v>
      </c>
      <c r="CO38" s="21">
        <v>2524.06</v>
      </c>
      <c r="CP38" s="22">
        <v>264</v>
      </c>
      <c r="CQ38" s="22">
        <v>32.78</v>
      </c>
      <c r="CR38" s="22">
        <v>950.59</v>
      </c>
      <c r="CS38" s="22">
        <v>65.209999999999994</v>
      </c>
      <c r="CT38" s="22">
        <v>1312.58</v>
      </c>
      <c r="CU38" s="23">
        <v>3836.64</v>
      </c>
      <c r="CV38" s="21">
        <v>2917.77</v>
      </c>
      <c r="CW38" s="21">
        <v>0</v>
      </c>
      <c r="CX38" s="21">
        <v>2917.77</v>
      </c>
      <c r="CY38" s="22">
        <v>309</v>
      </c>
      <c r="CZ38" s="22">
        <v>37.9</v>
      </c>
      <c r="DA38" s="22">
        <v>1101.45</v>
      </c>
      <c r="DB38" s="22">
        <v>138.51</v>
      </c>
      <c r="DC38" s="22">
        <v>1586.86</v>
      </c>
      <c r="DD38" s="23">
        <v>4504.63</v>
      </c>
      <c r="DE38" s="21">
        <v>3838.18</v>
      </c>
      <c r="DF38" s="21">
        <v>0</v>
      </c>
      <c r="DG38" s="21">
        <v>3838.18</v>
      </c>
      <c r="DH38" s="22">
        <v>438</v>
      </c>
      <c r="DI38" s="22">
        <v>347.45</v>
      </c>
      <c r="DJ38" s="22">
        <v>1445.18</v>
      </c>
      <c r="DK38" s="22">
        <v>170.16</v>
      </c>
      <c r="DL38" s="22">
        <v>2400.79</v>
      </c>
      <c r="DM38" s="23">
        <v>6238.97</v>
      </c>
      <c r="DN38" s="73">
        <f t="shared" si="0"/>
        <v>27611.920000000002</v>
      </c>
      <c r="DO38" s="73">
        <f t="shared" si="1"/>
        <v>237.15</v>
      </c>
      <c r="DP38" s="73">
        <f t="shared" si="2"/>
        <v>27849.07</v>
      </c>
      <c r="DQ38" s="22">
        <f t="shared" si="3"/>
        <v>3038</v>
      </c>
      <c r="DR38" s="22">
        <f t="shared" si="4"/>
        <v>684.45</v>
      </c>
      <c r="DS38" s="22">
        <f t="shared" si="5"/>
        <v>11392.740000000002</v>
      </c>
      <c r="DT38" s="22">
        <f t="shared" si="6"/>
        <v>1359.6999999999998</v>
      </c>
      <c r="DU38" s="22">
        <f t="shared" si="7"/>
        <v>16474.89</v>
      </c>
      <c r="DV38" s="23">
        <f t="shared" si="8"/>
        <v>44323.96</v>
      </c>
      <c r="DW38" s="262">
        <f t="shared" si="9"/>
        <v>-5358.989999999998</v>
      </c>
      <c r="DX38" s="262"/>
      <c r="DY38" s="263">
        <f t="shared" si="10"/>
        <v>-1351.0200000000004</v>
      </c>
      <c r="DZ38" s="263"/>
    </row>
    <row r="39" spans="1:130" hidden="1" x14ac:dyDescent="0.25">
      <c r="A39" s="18">
        <v>570</v>
      </c>
      <c r="B39" s="18" t="s">
        <v>393</v>
      </c>
      <c r="C39" s="18" t="s">
        <v>245</v>
      </c>
      <c r="D39" s="20">
        <v>1</v>
      </c>
      <c r="E39" s="18">
        <v>17581.509999999998</v>
      </c>
      <c r="F39" s="18">
        <v>31839.62</v>
      </c>
      <c r="G39" s="18" t="s">
        <v>157</v>
      </c>
      <c r="H39" s="18" t="s">
        <v>5</v>
      </c>
      <c r="I39" s="18" t="s">
        <v>179</v>
      </c>
      <c r="J39" s="21">
        <v>2417.16</v>
      </c>
      <c r="K39" s="21">
        <v>0</v>
      </c>
      <c r="L39" s="21">
        <v>2417.16</v>
      </c>
      <c r="M39" s="22">
        <v>240</v>
      </c>
      <c r="N39" s="22">
        <v>31.39</v>
      </c>
      <c r="O39" s="22">
        <v>878.78</v>
      </c>
      <c r="P39" s="22">
        <v>42.92</v>
      </c>
      <c r="Q39" s="22">
        <v>1193.0899999999999</v>
      </c>
      <c r="R39" s="23">
        <v>3610.25</v>
      </c>
      <c r="S39" s="21">
        <v>2417.16</v>
      </c>
      <c r="T39" s="21">
        <v>0</v>
      </c>
      <c r="U39" s="21">
        <v>2417.16</v>
      </c>
      <c r="V39" s="22">
        <v>240</v>
      </c>
      <c r="W39" s="22">
        <v>31.39</v>
      </c>
      <c r="X39" s="22">
        <v>879.72</v>
      </c>
      <c r="Y39" s="22">
        <v>42.92</v>
      </c>
      <c r="Z39" s="22">
        <v>1194.03</v>
      </c>
      <c r="AA39" s="23">
        <v>3611.19</v>
      </c>
      <c r="AB39" s="21">
        <v>2073.5300000000002</v>
      </c>
      <c r="AC39" s="21">
        <v>0</v>
      </c>
      <c r="AD39" s="21">
        <v>2073.5300000000002</v>
      </c>
      <c r="AE39" s="22">
        <v>194</v>
      </c>
      <c r="AF39" s="22">
        <v>26.92</v>
      </c>
      <c r="AG39" s="22">
        <v>765.12</v>
      </c>
      <c r="AH39" s="22">
        <v>36.82</v>
      </c>
      <c r="AI39" s="22">
        <v>1022.86</v>
      </c>
      <c r="AJ39" s="23">
        <v>3096.39</v>
      </c>
      <c r="AK39" s="21">
        <v>2475.77</v>
      </c>
      <c r="AL39" s="21">
        <v>0</v>
      </c>
      <c r="AM39" s="21">
        <v>2475.77</v>
      </c>
      <c r="AN39" s="22">
        <v>249</v>
      </c>
      <c r="AO39" s="22">
        <v>32.15</v>
      </c>
      <c r="AP39" s="22">
        <v>932.34</v>
      </c>
      <c r="AQ39" s="22">
        <v>43.96</v>
      </c>
      <c r="AR39" s="22">
        <v>1257.45</v>
      </c>
      <c r="AS39" s="23">
        <v>3733.22</v>
      </c>
      <c r="AT39" s="21">
        <v>2417.16</v>
      </c>
      <c r="AU39" s="21">
        <v>939.13</v>
      </c>
      <c r="AV39" s="21">
        <v>3356.29</v>
      </c>
      <c r="AW39" s="22">
        <v>368</v>
      </c>
      <c r="AX39" s="22">
        <v>31.39</v>
      </c>
      <c r="AY39" s="22">
        <v>1067.08</v>
      </c>
      <c r="AZ39" s="22">
        <v>55.5</v>
      </c>
      <c r="BA39" s="22">
        <v>1521.97</v>
      </c>
      <c r="BB39" s="23">
        <v>4878.26</v>
      </c>
      <c r="BC39" s="21">
        <v>3746.03</v>
      </c>
      <c r="BD39" s="21">
        <v>0</v>
      </c>
      <c r="BE39" s="21">
        <v>3746.03</v>
      </c>
      <c r="BF39" s="22">
        <v>407</v>
      </c>
      <c r="BG39" s="22">
        <v>47.11</v>
      </c>
      <c r="BH39" s="22">
        <v>1360.28</v>
      </c>
      <c r="BI39" s="22">
        <v>65.989999999999995</v>
      </c>
      <c r="BJ39" s="22">
        <v>1880.38</v>
      </c>
      <c r="BK39" s="23">
        <v>5626.41</v>
      </c>
      <c r="BL39" s="21">
        <v>2417.16</v>
      </c>
      <c r="BM39" s="21">
        <v>0</v>
      </c>
      <c r="BN39" s="21">
        <v>2417.16</v>
      </c>
      <c r="BO39" s="22">
        <v>240</v>
      </c>
      <c r="BP39" s="22">
        <v>31.39</v>
      </c>
      <c r="BQ39" s="22">
        <v>879.25</v>
      </c>
      <c r="BR39" s="22">
        <v>42.92</v>
      </c>
      <c r="BS39" s="22">
        <v>1193.56</v>
      </c>
      <c r="BT39" s="23">
        <v>3610.72</v>
      </c>
      <c r="BU39" s="21">
        <v>2417.16</v>
      </c>
      <c r="BV39" s="21">
        <v>0</v>
      </c>
      <c r="BW39" s="21">
        <v>2417.16</v>
      </c>
      <c r="BX39" s="22">
        <v>240</v>
      </c>
      <c r="BY39" s="22">
        <v>31.39</v>
      </c>
      <c r="BZ39" s="22">
        <v>879.25</v>
      </c>
      <c r="CA39" s="22">
        <v>42.92</v>
      </c>
      <c r="CB39" s="22">
        <v>1193.56</v>
      </c>
      <c r="CC39" s="23">
        <v>3610.72</v>
      </c>
      <c r="CD39" s="21">
        <v>2514.38</v>
      </c>
      <c r="CE39" s="21">
        <v>0</v>
      </c>
      <c r="CF39" s="21">
        <v>2514.38</v>
      </c>
      <c r="CG39" s="22">
        <v>254</v>
      </c>
      <c r="CH39" s="22">
        <v>32.65</v>
      </c>
      <c r="CI39" s="22">
        <v>954.11</v>
      </c>
      <c r="CJ39" s="22">
        <v>44.64</v>
      </c>
      <c r="CK39" s="22">
        <v>1285.4000000000001</v>
      </c>
      <c r="CL39" s="23">
        <v>3799.78</v>
      </c>
      <c r="CM39" s="21">
        <v>2402.0700000000002</v>
      </c>
      <c r="CN39" s="21">
        <v>0</v>
      </c>
      <c r="CO39" s="21">
        <v>2402.0700000000002</v>
      </c>
      <c r="CP39" s="22">
        <v>246</v>
      </c>
      <c r="CQ39" s="22">
        <v>31.19</v>
      </c>
      <c r="CR39" s="22">
        <v>848.53</v>
      </c>
      <c r="CS39" s="22">
        <v>149.74</v>
      </c>
      <c r="CT39" s="22">
        <v>1275.46</v>
      </c>
      <c r="CU39" s="23">
        <v>3677.53</v>
      </c>
      <c r="CV39" s="21">
        <v>2812.64</v>
      </c>
      <c r="CW39" s="21">
        <v>0</v>
      </c>
      <c r="CX39" s="21">
        <v>2812.64</v>
      </c>
      <c r="CY39" s="22">
        <v>294</v>
      </c>
      <c r="CZ39" s="22">
        <v>36.53</v>
      </c>
      <c r="DA39" s="22">
        <v>1063.08</v>
      </c>
      <c r="DB39" s="22">
        <v>49.94</v>
      </c>
      <c r="DC39" s="22">
        <v>1443.55</v>
      </c>
      <c r="DD39" s="23">
        <v>4256.1899999999996</v>
      </c>
      <c r="DE39" s="21">
        <v>3675.1</v>
      </c>
      <c r="DF39" s="21">
        <v>0</v>
      </c>
      <c r="DG39" s="21">
        <v>3675.1</v>
      </c>
      <c r="DH39" s="22">
        <v>417</v>
      </c>
      <c r="DI39" s="22">
        <v>364.08</v>
      </c>
      <c r="DJ39" s="22">
        <v>1685.56</v>
      </c>
      <c r="DK39" s="22">
        <v>66.61</v>
      </c>
      <c r="DL39" s="22">
        <v>2533.25</v>
      </c>
      <c r="DM39" s="23">
        <v>6208.35</v>
      </c>
      <c r="DN39" s="73">
        <f t="shared" si="0"/>
        <v>31785.32</v>
      </c>
      <c r="DO39" s="73">
        <f t="shared" si="1"/>
        <v>939.13</v>
      </c>
      <c r="DP39" s="73">
        <f t="shared" si="2"/>
        <v>32724.449999999997</v>
      </c>
      <c r="DQ39" s="22">
        <f t="shared" si="3"/>
        <v>3389</v>
      </c>
      <c r="DR39" s="22">
        <f t="shared" si="4"/>
        <v>727.57999999999993</v>
      </c>
      <c r="DS39" s="22">
        <f t="shared" si="5"/>
        <v>12193.1</v>
      </c>
      <c r="DT39" s="22">
        <f t="shared" si="6"/>
        <v>684.88</v>
      </c>
      <c r="DU39" s="22">
        <f t="shared" si="7"/>
        <v>16994.559999999998</v>
      </c>
      <c r="DV39" s="23">
        <f t="shared" si="8"/>
        <v>49719.01</v>
      </c>
      <c r="DW39" s="262">
        <f t="shared" si="9"/>
        <v>884.82999999999811</v>
      </c>
      <c r="DX39" s="262"/>
      <c r="DY39" s="263">
        <f t="shared" si="10"/>
        <v>-586.95000000000073</v>
      </c>
      <c r="DZ39" s="263"/>
    </row>
    <row r="40" spans="1:130" hidden="1" x14ac:dyDescent="0.25">
      <c r="A40" s="18">
        <v>571</v>
      </c>
      <c r="B40" s="18" t="s">
        <v>626</v>
      </c>
      <c r="C40" s="18" t="s">
        <v>245</v>
      </c>
      <c r="D40" s="20">
        <v>0.6</v>
      </c>
      <c r="E40" s="18">
        <v>10333.76</v>
      </c>
      <c r="F40" s="18">
        <v>18509.490000000002</v>
      </c>
      <c r="G40" s="18" t="s">
        <v>157</v>
      </c>
      <c r="H40" s="18" t="s">
        <v>22</v>
      </c>
      <c r="I40" s="18" t="s">
        <v>256</v>
      </c>
      <c r="J40" s="21">
        <v>1031.2</v>
      </c>
      <c r="K40" s="21">
        <v>0</v>
      </c>
      <c r="L40" s="21">
        <v>1031.2</v>
      </c>
      <c r="M40" s="22">
        <v>60</v>
      </c>
      <c r="N40" s="22">
        <v>12.82</v>
      </c>
      <c r="O40" s="22">
        <v>380.96</v>
      </c>
      <c r="P40" s="22">
        <v>79.319999999999993</v>
      </c>
      <c r="Q40" s="22">
        <v>533.1</v>
      </c>
      <c r="R40" s="23">
        <v>1564.3</v>
      </c>
      <c r="S40" s="21">
        <v>1428.85</v>
      </c>
      <c r="T40" s="21">
        <v>0</v>
      </c>
      <c r="U40" s="21">
        <v>1428.85</v>
      </c>
      <c r="V40" s="22">
        <v>97</v>
      </c>
      <c r="W40" s="22">
        <v>18.54</v>
      </c>
      <c r="X40" s="22">
        <v>521.80999999999995</v>
      </c>
      <c r="Y40" s="22">
        <v>40.67</v>
      </c>
      <c r="Z40" s="22">
        <v>678.02</v>
      </c>
      <c r="AA40" s="23">
        <v>2106.87</v>
      </c>
      <c r="AB40" s="21">
        <v>1428.85</v>
      </c>
      <c r="AC40" s="21">
        <v>0</v>
      </c>
      <c r="AD40" s="21">
        <v>1428.85</v>
      </c>
      <c r="AE40" s="22">
        <v>97</v>
      </c>
      <c r="AF40" s="22">
        <v>18.54</v>
      </c>
      <c r="AG40" s="22">
        <v>521.52</v>
      </c>
      <c r="AH40" s="22">
        <v>96.77</v>
      </c>
      <c r="AI40" s="22">
        <v>733.83</v>
      </c>
      <c r="AJ40" s="23">
        <v>2162.6799999999998</v>
      </c>
      <c r="AK40" s="21">
        <v>1428.85</v>
      </c>
      <c r="AL40" s="21">
        <v>0</v>
      </c>
      <c r="AM40" s="21">
        <v>1428.85</v>
      </c>
      <c r="AN40" s="22">
        <v>105</v>
      </c>
      <c r="AO40" s="22">
        <v>18.54</v>
      </c>
      <c r="AP40" s="22">
        <v>521.52</v>
      </c>
      <c r="AQ40" s="22">
        <v>96.77</v>
      </c>
      <c r="AR40" s="22">
        <v>741.83</v>
      </c>
      <c r="AS40" s="23">
        <v>2170.6799999999998</v>
      </c>
      <c r="AT40" s="21">
        <v>1463.36</v>
      </c>
      <c r="AU40" s="21">
        <v>540.71</v>
      </c>
      <c r="AV40" s="21">
        <v>2004.07</v>
      </c>
      <c r="AW40" s="22">
        <v>182</v>
      </c>
      <c r="AX40" s="22">
        <v>18.98</v>
      </c>
      <c r="AY40" s="22">
        <v>660.98</v>
      </c>
      <c r="AZ40" s="22">
        <v>125.02</v>
      </c>
      <c r="BA40" s="22">
        <v>986.98</v>
      </c>
      <c r="BB40" s="23">
        <v>2991.05</v>
      </c>
      <c r="BC40" s="21">
        <v>2272.96</v>
      </c>
      <c r="BD40" s="21">
        <v>0</v>
      </c>
      <c r="BE40" s="21">
        <v>2272.96</v>
      </c>
      <c r="BF40" s="22">
        <v>202</v>
      </c>
      <c r="BG40" s="22">
        <v>27.72</v>
      </c>
      <c r="BH40" s="22">
        <v>815.56</v>
      </c>
      <c r="BI40" s="22">
        <v>75.459999999999994</v>
      </c>
      <c r="BJ40" s="22">
        <v>1120.74</v>
      </c>
      <c r="BK40" s="23">
        <v>3393.7</v>
      </c>
      <c r="BL40" s="21">
        <v>1428.85</v>
      </c>
      <c r="BM40" s="21">
        <v>0</v>
      </c>
      <c r="BN40" s="21">
        <v>1428.85</v>
      </c>
      <c r="BO40" s="22">
        <v>101</v>
      </c>
      <c r="BP40" s="22">
        <v>18.54</v>
      </c>
      <c r="BQ40" s="22">
        <v>521.52</v>
      </c>
      <c r="BR40" s="22">
        <v>76.37</v>
      </c>
      <c r="BS40" s="22">
        <v>717.43</v>
      </c>
      <c r="BT40" s="23">
        <v>2146.2800000000002</v>
      </c>
      <c r="BU40" s="21">
        <v>1428.85</v>
      </c>
      <c r="BV40" s="21">
        <v>0</v>
      </c>
      <c r="BW40" s="21">
        <v>1428.85</v>
      </c>
      <c r="BX40" s="22">
        <v>104</v>
      </c>
      <c r="BY40" s="22">
        <v>18.54</v>
      </c>
      <c r="BZ40" s="22">
        <v>521.52</v>
      </c>
      <c r="CA40" s="22">
        <v>96.77</v>
      </c>
      <c r="CB40" s="22">
        <v>740.83</v>
      </c>
      <c r="CC40" s="23">
        <v>2169.6799999999998</v>
      </c>
      <c r="CD40" s="21">
        <v>1499.03</v>
      </c>
      <c r="CE40" s="21">
        <v>0</v>
      </c>
      <c r="CF40" s="21">
        <v>1499.03</v>
      </c>
      <c r="CG40" s="22">
        <v>114</v>
      </c>
      <c r="CH40" s="22">
        <v>19.45</v>
      </c>
      <c r="CI40" s="22">
        <v>583.23</v>
      </c>
      <c r="CJ40" s="22">
        <v>26.61</v>
      </c>
      <c r="CK40" s="22">
        <v>743.29</v>
      </c>
      <c r="CL40" s="23">
        <v>2242.3200000000002</v>
      </c>
      <c r="CM40" s="21">
        <v>1428.85</v>
      </c>
      <c r="CN40" s="21">
        <v>0</v>
      </c>
      <c r="CO40" s="21">
        <v>1428.85</v>
      </c>
      <c r="CP40" s="22">
        <v>112</v>
      </c>
      <c r="CQ40" s="22">
        <v>18.54</v>
      </c>
      <c r="CR40" s="22">
        <v>508.21</v>
      </c>
      <c r="CS40" s="22">
        <v>91.67</v>
      </c>
      <c r="CT40" s="22">
        <v>730.42</v>
      </c>
      <c r="CU40" s="23">
        <v>2159.27</v>
      </c>
      <c r="CV40" s="21">
        <v>1428.85</v>
      </c>
      <c r="CW40" s="21">
        <v>0</v>
      </c>
      <c r="CX40" s="21">
        <v>1428.85</v>
      </c>
      <c r="CY40" s="22">
        <v>104</v>
      </c>
      <c r="CZ40" s="22">
        <v>18.54</v>
      </c>
      <c r="DA40" s="22">
        <v>503.41</v>
      </c>
      <c r="DB40" s="22">
        <v>91.67</v>
      </c>
      <c r="DC40" s="22">
        <v>717.62</v>
      </c>
      <c r="DD40" s="23">
        <v>2146.4699999999998</v>
      </c>
      <c r="DE40" s="21">
        <v>2144.38</v>
      </c>
      <c r="DF40" s="21">
        <v>0</v>
      </c>
      <c r="DG40" s="21">
        <v>2144.38</v>
      </c>
      <c r="DH40" s="22">
        <v>207</v>
      </c>
      <c r="DI40" s="22">
        <v>209.81</v>
      </c>
      <c r="DJ40" s="22">
        <v>1148.4100000000001</v>
      </c>
      <c r="DK40" s="22">
        <v>39.409999999999997</v>
      </c>
      <c r="DL40" s="22">
        <v>1604.63</v>
      </c>
      <c r="DM40" s="23">
        <v>3749.01</v>
      </c>
      <c r="DN40" s="73">
        <f t="shared" si="0"/>
        <v>18412.88</v>
      </c>
      <c r="DO40" s="73">
        <f t="shared" si="1"/>
        <v>540.71</v>
      </c>
      <c r="DP40" s="73">
        <f t="shared" si="2"/>
        <v>18953.59</v>
      </c>
      <c r="DQ40" s="22">
        <f t="shared" si="3"/>
        <v>1485</v>
      </c>
      <c r="DR40" s="22">
        <f t="shared" si="4"/>
        <v>418.55999999999995</v>
      </c>
      <c r="DS40" s="22">
        <f t="shared" si="5"/>
        <v>7208.6499999999987</v>
      </c>
      <c r="DT40" s="22">
        <f t="shared" si="6"/>
        <v>936.50999999999988</v>
      </c>
      <c r="DU40" s="22">
        <f t="shared" si="7"/>
        <v>10048.720000000001</v>
      </c>
      <c r="DV40" s="23">
        <f t="shared" si="8"/>
        <v>29002.310000000005</v>
      </c>
      <c r="DW40" s="262">
        <f t="shared" si="9"/>
        <v>444.09999999999854</v>
      </c>
      <c r="DX40" s="262"/>
      <c r="DY40" s="263">
        <f t="shared" si="10"/>
        <v>-285.03999999999905</v>
      </c>
      <c r="DZ40" s="263"/>
    </row>
    <row r="41" spans="1:130" hidden="1" x14ac:dyDescent="0.25">
      <c r="A41" s="18">
        <v>576</v>
      </c>
      <c r="B41" s="18" t="s">
        <v>650</v>
      </c>
      <c r="C41" s="18" t="s">
        <v>481</v>
      </c>
      <c r="D41" s="20">
        <v>1</v>
      </c>
      <c r="E41" s="18">
        <v>23930.720000000001</v>
      </c>
      <c r="F41" s="18">
        <v>42568.160000000003</v>
      </c>
      <c r="G41" s="18" t="s">
        <v>157</v>
      </c>
      <c r="H41" s="18" t="s">
        <v>6</v>
      </c>
      <c r="I41" s="18" t="s">
        <v>227</v>
      </c>
      <c r="J41" s="21">
        <v>3302.13</v>
      </c>
      <c r="K41" s="21">
        <v>0</v>
      </c>
      <c r="L41" s="21">
        <v>3302.13</v>
      </c>
      <c r="M41" s="22">
        <v>356</v>
      </c>
      <c r="N41" s="22">
        <v>16.149999999999999</v>
      </c>
      <c r="O41" s="22">
        <v>1241.82</v>
      </c>
      <c r="P41" s="22">
        <v>160.32</v>
      </c>
      <c r="Q41" s="22">
        <v>1774.29</v>
      </c>
      <c r="R41" s="23">
        <v>5076.42</v>
      </c>
      <c r="S41" s="21">
        <v>3223.92</v>
      </c>
      <c r="T41" s="21">
        <v>0</v>
      </c>
      <c r="U41" s="21">
        <v>3223.92</v>
      </c>
      <c r="V41" s="22">
        <v>355</v>
      </c>
      <c r="W41" s="22">
        <v>16.11</v>
      </c>
      <c r="X41" s="22">
        <v>1240.1099999999999</v>
      </c>
      <c r="Y41" s="22">
        <v>138.85</v>
      </c>
      <c r="Z41" s="22">
        <v>1750.07</v>
      </c>
      <c r="AA41" s="23">
        <v>4973.99</v>
      </c>
      <c r="AB41" s="21">
        <v>3223.92</v>
      </c>
      <c r="AC41" s="21">
        <v>0</v>
      </c>
      <c r="AD41" s="21">
        <v>3223.92</v>
      </c>
      <c r="AE41" s="22">
        <v>355</v>
      </c>
      <c r="AF41" s="22">
        <v>16.11</v>
      </c>
      <c r="AG41" s="22">
        <v>1239.48</v>
      </c>
      <c r="AH41" s="22">
        <v>164.35</v>
      </c>
      <c r="AI41" s="22">
        <v>1774.94</v>
      </c>
      <c r="AJ41" s="23">
        <v>4998.8599999999997</v>
      </c>
      <c r="AK41" s="21">
        <v>2310.61</v>
      </c>
      <c r="AL41" s="21">
        <v>0</v>
      </c>
      <c r="AM41" s="21">
        <v>2310.61</v>
      </c>
      <c r="AN41" s="22">
        <v>230</v>
      </c>
      <c r="AO41" s="22">
        <v>11.54</v>
      </c>
      <c r="AP41" s="22">
        <v>920.94</v>
      </c>
      <c r="AQ41" s="22">
        <v>41.02</v>
      </c>
      <c r="AR41" s="22">
        <v>1203.5</v>
      </c>
      <c r="AS41" s="23">
        <v>3514.11</v>
      </c>
      <c r="AT41" s="21">
        <v>3223.92</v>
      </c>
      <c r="AU41" s="21">
        <v>853.75</v>
      </c>
      <c r="AV41" s="21">
        <v>4077.67</v>
      </c>
      <c r="AW41" s="22">
        <v>471</v>
      </c>
      <c r="AX41" s="22">
        <v>16.11</v>
      </c>
      <c r="AY41" s="22">
        <v>1410.23</v>
      </c>
      <c r="AZ41" s="22">
        <v>119.7</v>
      </c>
      <c r="BA41" s="22">
        <v>2017.04</v>
      </c>
      <c r="BB41" s="23">
        <v>6094.71</v>
      </c>
      <c r="BC41" s="21">
        <v>4946.9799999999996</v>
      </c>
      <c r="BD41" s="21">
        <v>0</v>
      </c>
      <c r="BE41" s="21">
        <v>4946.9799999999996</v>
      </c>
      <c r="BF41" s="22">
        <v>578</v>
      </c>
      <c r="BG41" s="22">
        <v>24.15</v>
      </c>
      <c r="BH41" s="22">
        <v>2128.2199999999998</v>
      </c>
      <c r="BI41" s="22">
        <v>184.25</v>
      </c>
      <c r="BJ41" s="22">
        <v>2914.62</v>
      </c>
      <c r="BK41" s="23">
        <v>7861.6</v>
      </c>
      <c r="BL41" s="21">
        <v>3223.92</v>
      </c>
      <c r="BM41" s="21">
        <v>0</v>
      </c>
      <c r="BN41" s="21">
        <v>3223.92</v>
      </c>
      <c r="BO41" s="22">
        <v>353</v>
      </c>
      <c r="BP41" s="22">
        <v>16.11</v>
      </c>
      <c r="BQ41" s="22">
        <v>1240.45</v>
      </c>
      <c r="BR41" s="22">
        <v>118.45</v>
      </c>
      <c r="BS41" s="22">
        <v>1728.01</v>
      </c>
      <c r="BT41" s="23">
        <v>4951.93</v>
      </c>
      <c r="BU41" s="21">
        <v>3223.92</v>
      </c>
      <c r="BV41" s="21">
        <v>0</v>
      </c>
      <c r="BW41" s="21">
        <v>3223.92</v>
      </c>
      <c r="BX41" s="22">
        <v>355</v>
      </c>
      <c r="BY41" s="22">
        <v>16.11</v>
      </c>
      <c r="BZ41" s="22">
        <v>1240.26</v>
      </c>
      <c r="CA41" s="22">
        <v>149.05000000000001</v>
      </c>
      <c r="CB41" s="22">
        <v>1760.42</v>
      </c>
      <c r="CC41" s="23">
        <v>4984.34</v>
      </c>
      <c r="CD41" s="21">
        <v>3340.89</v>
      </c>
      <c r="CE41" s="21">
        <v>0</v>
      </c>
      <c r="CF41" s="21">
        <v>3340.89</v>
      </c>
      <c r="CG41" s="22">
        <v>371</v>
      </c>
      <c r="CH41" s="22">
        <v>16.690000000000001</v>
      </c>
      <c r="CI41" s="22">
        <v>1283.17</v>
      </c>
      <c r="CJ41" s="22">
        <v>146.02000000000001</v>
      </c>
      <c r="CK41" s="22">
        <v>1816.88</v>
      </c>
      <c r="CL41" s="23">
        <v>5157.7700000000004</v>
      </c>
      <c r="CM41" s="21">
        <v>3203.79</v>
      </c>
      <c r="CN41" s="21">
        <v>0</v>
      </c>
      <c r="CO41" s="21">
        <v>3203.79</v>
      </c>
      <c r="CP41" s="22">
        <v>360</v>
      </c>
      <c r="CQ41" s="22">
        <v>16.010000000000002</v>
      </c>
      <c r="CR41" s="22">
        <v>1236.74</v>
      </c>
      <c r="CS41" s="22">
        <v>107.89</v>
      </c>
      <c r="CT41" s="22">
        <v>1720.64</v>
      </c>
      <c r="CU41" s="23">
        <v>4924.43</v>
      </c>
      <c r="CV41" s="21">
        <v>3840.74</v>
      </c>
      <c r="CW41" s="21">
        <v>0</v>
      </c>
      <c r="CX41" s="21">
        <v>3840.74</v>
      </c>
      <c r="CY41" s="22">
        <v>440</v>
      </c>
      <c r="CZ41" s="22">
        <v>19.190000000000001</v>
      </c>
      <c r="DA41" s="22">
        <v>1699.85</v>
      </c>
      <c r="DB41" s="22">
        <v>139.59</v>
      </c>
      <c r="DC41" s="22">
        <v>2298.63</v>
      </c>
      <c r="DD41" s="23">
        <v>6139.37</v>
      </c>
      <c r="DE41" s="21">
        <v>4898.2</v>
      </c>
      <c r="DF41" s="21">
        <v>0</v>
      </c>
      <c r="DG41" s="21">
        <v>4898.2</v>
      </c>
      <c r="DH41" s="22">
        <v>588</v>
      </c>
      <c r="DI41" s="22">
        <v>441.97</v>
      </c>
      <c r="DJ41" s="22">
        <v>1411.35</v>
      </c>
      <c r="DK41" s="22">
        <v>186.41</v>
      </c>
      <c r="DL41" s="22">
        <v>2627.73</v>
      </c>
      <c r="DM41" s="23">
        <v>7525.93</v>
      </c>
      <c r="DN41" s="73">
        <f t="shared" si="0"/>
        <v>41962.939999999995</v>
      </c>
      <c r="DO41" s="73">
        <f t="shared" si="1"/>
        <v>853.75</v>
      </c>
      <c r="DP41" s="73">
        <f t="shared" si="2"/>
        <v>42816.689999999995</v>
      </c>
      <c r="DQ41" s="22">
        <f t="shared" si="3"/>
        <v>4812</v>
      </c>
      <c r="DR41" s="22">
        <f t="shared" si="4"/>
        <v>626.25</v>
      </c>
      <c r="DS41" s="22">
        <f t="shared" si="5"/>
        <v>16292.62</v>
      </c>
      <c r="DT41" s="22">
        <f t="shared" si="6"/>
        <v>1655.9</v>
      </c>
      <c r="DU41" s="22">
        <f t="shared" si="7"/>
        <v>23386.77</v>
      </c>
      <c r="DV41" s="23">
        <f t="shared" si="8"/>
        <v>66203.460000000021</v>
      </c>
      <c r="DW41" s="262">
        <f t="shared" si="9"/>
        <v>248.52999999999156</v>
      </c>
      <c r="DX41" s="262"/>
      <c r="DY41" s="263">
        <f t="shared" si="10"/>
        <v>-543.95000000000073</v>
      </c>
      <c r="DZ41" s="263"/>
    </row>
    <row r="42" spans="1:130" hidden="1" x14ac:dyDescent="0.25">
      <c r="A42" s="18">
        <v>584</v>
      </c>
      <c r="B42" s="18" t="s">
        <v>509</v>
      </c>
      <c r="C42" s="18" t="s">
        <v>181</v>
      </c>
      <c r="D42" s="20">
        <v>0.6</v>
      </c>
      <c r="E42" s="18">
        <v>11374.5</v>
      </c>
      <c r="F42" s="18">
        <v>20423.64</v>
      </c>
      <c r="G42" s="18" t="s">
        <v>157</v>
      </c>
      <c r="H42" s="18" t="s">
        <v>6</v>
      </c>
      <c r="I42" s="18" t="s">
        <v>360</v>
      </c>
      <c r="J42" s="21">
        <v>1647.81</v>
      </c>
      <c r="K42" s="21">
        <v>0</v>
      </c>
      <c r="L42" s="21">
        <v>1647.81</v>
      </c>
      <c r="M42" s="22">
        <v>125</v>
      </c>
      <c r="N42" s="22">
        <v>20.54</v>
      </c>
      <c r="O42" s="22">
        <v>613.53</v>
      </c>
      <c r="P42" s="22">
        <v>95.28</v>
      </c>
      <c r="Q42" s="22">
        <v>854.35</v>
      </c>
      <c r="R42" s="23">
        <v>2502.16</v>
      </c>
      <c r="S42" s="21">
        <v>1576.08</v>
      </c>
      <c r="T42" s="21">
        <v>0</v>
      </c>
      <c r="U42" s="21">
        <v>1576.08</v>
      </c>
      <c r="V42" s="22">
        <v>125</v>
      </c>
      <c r="W42" s="22">
        <v>20.45</v>
      </c>
      <c r="X42" s="22">
        <v>611.69000000000005</v>
      </c>
      <c r="Y42" s="22">
        <v>89.18</v>
      </c>
      <c r="Z42" s="22">
        <v>846.32</v>
      </c>
      <c r="AA42" s="23">
        <v>2422.4</v>
      </c>
      <c r="AB42" s="21">
        <v>1576.08</v>
      </c>
      <c r="AC42" s="21">
        <v>0</v>
      </c>
      <c r="AD42" s="21">
        <v>1576.08</v>
      </c>
      <c r="AE42" s="22">
        <v>125</v>
      </c>
      <c r="AF42" s="22">
        <v>20.45</v>
      </c>
      <c r="AG42" s="22">
        <v>611.37</v>
      </c>
      <c r="AH42" s="22">
        <v>94.28</v>
      </c>
      <c r="AI42" s="22">
        <v>851.1</v>
      </c>
      <c r="AJ42" s="23">
        <v>2427.1799999999998</v>
      </c>
      <c r="AK42" s="21">
        <v>1588.46</v>
      </c>
      <c r="AL42" s="21">
        <v>0</v>
      </c>
      <c r="AM42" s="21">
        <v>1588.46</v>
      </c>
      <c r="AN42" s="22">
        <v>127</v>
      </c>
      <c r="AO42" s="22">
        <v>20.61</v>
      </c>
      <c r="AP42" s="22">
        <v>615.91</v>
      </c>
      <c r="AQ42" s="22">
        <v>79.2</v>
      </c>
      <c r="AR42" s="22">
        <v>842.72</v>
      </c>
      <c r="AS42" s="23">
        <v>2431.1799999999998</v>
      </c>
      <c r="AT42" s="21">
        <v>1590.48</v>
      </c>
      <c r="AU42" s="21">
        <v>569.16999999999996</v>
      </c>
      <c r="AV42" s="21">
        <v>2159.65</v>
      </c>
      <c r="AW42" s="22">
        <v>204</v>
      </c>
      <c r="AX42" s="22">
        <v>20.64</v>
      </c>
      <c r="AY42" s="22">
        <v>730.46</v>
      </c>
      <c r="AZ42" s="22">
        <v>81.760000000000005</v>
      </c>
      <c r="BA42" s="22">
        <v>1036.8599999999999</v>
      </c>
      <c r="BB42" s="23">
        <v>3196.51</v>
      </c>
      <c r="BC42" s="21">
        <v>2480.09</v>
      </c>
      <c r="BD42" s="21">
        <v>0</v>
      </c>
      <c r="BE42" s="21">
        <v>2480.09</v>
      </c>
      <c r="BF42" s="22">
        <v>232</v>
      </c>
      <c r="BG42" s="22">
        <v>30.58</v>
      </c>
      <c r="BH42" s="22">
        <v>1037.1600000000001</v>
      </c>
      <c r="BI42" s="22">
        <v>99.59</v>
      </c>
      <c r="BJ42" s="22">
        <v>1399.33</v>
      </c>
      <c r="BK42" s="23">
        <v>3879.42</v>
      </c>
      <c r="BL42" s="21">
        <v>1580.35</v>
      </c>
      <c r="BM42" s="21">
        <v>0</v>
      </c>
      <c r="BN42" s="21">
        <v>1580.35</v>
      </c>
      <c r="BO42" s="22">
        <v>123</v>
      </c>
      <c r="BP42" s="22">
        <v>20.51</v>
      </c>
      <c r="BQ42" s="22">
        <v>612.95000000000005</v>
      </c>
      <c r="BR42" s="22">
        <v>73.95</v>
      </c>
      <c r="BS42" s="22">
        <v>830.41</v>
      </c>
      <c r="BT42" s="23">
        <v>2410.7600000000002</v>
      </c>
      <c r="BU42" s="21">
        <v>1576.08</v>
      </c>
      <c r="BV42" s="21">
        <v>0</v>
      </c>
      <c r="BW42" s="21">
        <v>1576.08</v>
      </c>
      <c r="BX42" s="22">
        <v>124</v>
      </c>
      <c r="BY42" s="22">
        <v>20.45</v>
      </c>
      <c r="BZ42" s="22">
        <v>611.37</v>
      </c>
      <c r="CA42" s="22">
        <v>27.98</v>
      </c>
      <c r="CB42" s="22">
        <v>783.8</v>
      </c>
      <c r="CC42" s="23">
        <v>2359.88</v>
      </c>
      <c r="CD42" s="21">
        <v>1646.93</v>
      </c>
      <c r="CE42" s="21">
        <v>0</v>
      </c>
      <c r="CF42" s="21">
        <v>1646.93</v>
      </c>
      <c r="CG42" s="22">
        <v>134</v>
      </c>
      <c r="CH42" s="22">
        <v>21.37</v>
      </c>
      <c r="CI42" s="22">
        <v>637.28</v>
      </c>
      <c r="CJ42" s="22">
        <v>44.53</v>
      </c>
      <c r="CK42" s="22">
        <v>837.18</v>
      </c>
      <c r="CL42" s="23">
        <v>2484.11</v>
      </c>
      <c r="CM42" s="21">
        <v>1574.69</v>
      </c>
      <c r="CN42" s="21">
        <v>0</v>
      </c>
      <c r="CO42" s="21">
        <v>1574.69</v>
      </c>
      <c r="CP42" s="22">
        <v>133</v>
      </c>
      <c r="CQ42" s="22">
        <v>20.43</v>
      </c>
      <c r="CR42" s="22">
        <v>615.66999999999996</v>
      </c>
      <c r="CS42" s="22">
        <v>73.849999999999994</v>
      </c>
      <c r="CT42" s="22">
        <v>842.95</v>
      </c>
      <c r="CU42" s="23">
        <v>2417.64</v>
      </c>
      <c r="CV42" s="21">
        <v>1576.08</v>
      </c>
      <c r="CW42" s="21">
        <v>0</v>
      </c>
      <c r="CX42" s="21">
        <v>1576.08</v>
      </c>
      <c r="CY42" s="22">
        <v>124</v>
      </c>
      <c r="CZ42" s="22">
        <v>20.45</v>
      </c>
      <c r="DA42" s="22">
        <v>611.37</v>
      </c>
      <c r="DB42" s="22">
        <v>27.98</v>
      </c>
      <c r="DC42" s="22">
        <v>783.8</v>
      </c>
      <c r="DD42" s="23">
        <v>2359.88</v>
      </c>
      <c r="DE42" s="21">
        <v>2351.77</v>
      </c>
      <c r="DF42" s="21">
        <v>0</v>
      </c>
      <c r="DG42" s="21">
        <v>2351.77</v>
      </c>
      <c r="DH42" s="22">
        <v>234</v>
      </c>
      <c r="DI42" s="22">
        <v>235.92</v>
      </c>
      <c r="DJ42" s="22">
        <v>753.56</v>
      </c>
      <c r="DK42" s="22">
        <v>114.5</v>
      </c>
      <c r="DL42" s="22">
        <v>1337.98</v>
      </c>
      <c r="DM42" s="23">
        <v>3689.75</v>
      </c>
      <c r="DN42" s="73">
        <f t="shared" si="0"/>
        <v>20764.899999999998</v>
      </c>
      <c r="DO42" s="73">
        <f t="shared" si="1"/>
        <v>569.16999999999996</v>
      </c>
      <c r="DP42" s="73">
        <f t="shared" si="2"/>
        <v>21334.070000000003</v>
      </c>
      <c r="DQ42" s="22">
        <f t="shared" si="3"/>
        <v>1810</v>
      </c>
      <c r="DR42" s="22">
        <f t="shared" si="4"/>
        <v>472.4</v>
      </c>
      <c r="DS42" s="22">
        <f t="shared" si="5"/>
        <v>8062.32</v>
      </c>
      <c r="DT42" s="22">
        <f t="shared" si="6"/>
        <v>902.08</v>
      </c>
      <c r="DU42" s="22">
        <f t="shared" si="7"/>
        <v>11246.8</v>
      </c>
      <c r="DV42" s="23">
        <f t="shared" si="8"/>
        <v>32580.870000000003</v>
      </c>
      <c r="DW42" s="262">
        <f t="shared" si="9"/>
        <v>910.43000000000393</v>
      </c>
      <c r="DX42" s="262"/>
      <c r="DY42" s="263">
        <f t="shared" si="10"/>
        <v>-127.70000000000073</v>
      </c>
      <c r="DZ42" s="263"/>
    </row>
    <row r="43" spans="1:130" hidden="1" x14ac:dyDescent="0.25">
      <c r="A43" s="18">
        <v>587</v>
      </c>
      <c r="B43" s="18" t="s">
        <v>197</v>
      </c>
      <c r="C43" s="18" t="s">
        <v>198</v>
      </c>
      <c r="D43" s="20">
        <v>1</v>
      </c>
      <c r="E43" s="18">
        <v>8160.39</v>
      </c>
      <c r="F43" s="18">
        <v>35994.65</v>
      </c>
      <c r="G43" s="18" t="s">
        <v>157</v>
      </c>
      <c r="H43" s="18" t="s">
        <v>5</v>
      </c>
      <c r="I43" s="18" t="s">
        <v>179</v>
      </c>
      <c r="J43" s="21">
        <v>2996.6</v>
      </c>
      <c r="K43" s="21">
        <v>0</v>
      </c>
      <c r="L43" s="21">
        <v>2996.6</v>
      </c>
      <c r="M43" s="22">
        <v>320</v>
      </c>
      <c r="N43" s="22">
        <v>38.92</v>
      </c>
      <c r="O43" s="22">
        <v>1129.67</v>
      </c>
      <c r="P43" s="22">
        <v>145</v>
      </c>
      <c r="Q43" s="22">
        <v>1633.59</v>
      </c>
      <c r="R43" s="23">
        <v>4630.1899999999996</v>
      </c>
      <c r="S43" s="21">
        <v>2801.47</v>
      </c>
      <c r="T43" s="21">
        <v>0</v>
      </c>
      <c r="U43" s="21">
        <v>2801.47</v>
      </c>
      <c r="V43" s="22">
        <v>294</v>
      </c>
      <c r="W43" s="22">
        <v>36.380000000000003</v>
      </c>
      <c r="X43" s="22">
        <v>1059.56</v>
      </c>
      <c r="Y43" s="22">
        <v>146.65</v>
      </c>
      <c r="Z43" s="22">
        <v>1536.59</v>
      </c>
      <c r="AA43" s="23">
        <v>4338.0600000000004</v>
      </c>
      <c r="AB43" s="21">
        <v>1893.52</v>
      </c>
      <c r="AC43" s="21">
        <v>0</v>
      </c>
      <c r="AD43" s="21">
        <v>1893.52</v>
      </c>
      <c r="AE43" s="22">
        <v>169</v>
      </c>
      <c r="AF43" s="22">
        <v>24.58</v>
      </c>
      <c r="AG43" s="22">
        <v>713.79</v>
      </c>
      <c r="AH43" s="22">
        <v>105.02</v>
      </c>
      <c r="AI43" s="22">
        <v>1012.39</v>
      </c>
      <c r="AJ43" s="23">
        <v>2905.91</v>
      </c>
      <c r="AK43" s="21">
        <v>2645.18</v>
      </c>
      <c r="AL43" s="21">
        <v>0</v>
      </c>
      <c r="AM43" s="21">
        <v>2645.18</v>
      </c>
      <c r="AN43" s="22">
        <v>272</v>
      </c>
      <c r="AO43" s="22">
        <v>34.35</v>
      </c>
      <c r="AP43" s="22">
        <v>1001.9</v>
      </c>
      <c r="AQ43" s="22">
        <v>148.97</v>
      </c>
      <c r="AR43" s="22">
        <v>1457.22</v>
      </c>
      <c r="AS43" s="23">
        <v>4102.3999999999996</v>
      </c>
      <c r="AT43" s="21">
        <v>2452.9299999999998</v>
      </c>
      <c r="AU43" s="21">
        <v>948.61</v>
      </c>
      <c r="AV43" s="21">
        <v>3401.54</v>
      </c>
      <c r="AW43" s="22">
        <v>374</v>
      </c>
      <c r="AX43" s="22">
        <v>31.85</v>
      </c>
      <c r="AY43" s="22">
        <v>1101.3</v>
      </c>
      <c r="AZ43" s="22">
        <v>137.86000000000001</v>
      </c>
      <c r="BA43" s="22">
        <v>1645.01</v>
      </c>
      <c r="BB43" s="23">
        <v>5046.55</v>
      </c>
      <c r="BC43" s="21">
        <v>3690.35</v>
      </c>
      <c r="BD43" s="21">
        <v>0</v>
      </c>
      <c r="BE43" s="21">
        <v>3690.35</v>
      </c>
      <c r="BF43" s="22">
        <v>416</v>
      </c>
      <c r="BG43" s="22">
        <v>47.94</v>
      </c>
      <c r="BH43" s="22">
        <v>1383.62</v>
      </c>
      <c r="BI43" s="22">
        <v>167.53</v>
      </c>
      <c r="BJ43" s="22">
        <v>2015.09</v>
      </c>
      <c r="BK43" s="23">
        <v>5705.44</v>
      </c>
      <c r="BL43" s="21">
        <v>2977.34</v>
      </c>
      <c r="BM43" s="21">
        <v>0</v>
      </c>
      <c r="BN43" s="21">
        <v>2977.34</v>
      </c>
      <c r="BO43" s="22">
        <v>316</v>
      </c>
      <c r="BP43" s="22">
        <v>38.67</v>
      </c>
      <c r="BQ43" s="22">
        <v>1123.19</v>
      </c>
      <c r="BR43" s="22">
        <v>119.16</v>
      </c>
      <c r="BS43" s="22">
        <v>1597.02</v>
      </c>
      <c r="BT43" s="23">
        <v>4574.3599999999997</v>
      </c>
      <c r="BU43" s="21">
        <v>2436.21</v>
      </c>
      <c r="BV43" s="21">
        <v>0</v>
      </c>
      <c r="BW43" s="21">
        <v>2436.21</v>
      </c>
      <c r="BX43" s="22">
        <v>243</v>
      </c>
      <c r="BY43" s="22">
        <v>31.64</v>
      </c>
      <c r="BZ43" s="22">
        <v>896.34</v>
      </c>
      <c r="CA43" s="22">
        <v>155.44999999999999</v>
      </c>
      <c r="CB43" s="22">
        <v>1326.43</v>
      </c>
      <c r="CC43" s="23">
        <v>3762.64</v>
      </c>
      <c r="CD43" s="21">
        <v>2587.69</v>
      </c>
      <c r="CE43" s="21">
        <v>0</v>
      </c>
      <c r="CF43" s="21">
        <v>2587.69</v>
      </c>
      <c r="CG43" s="22">
        <v>264</v>
      </c>
      <c r="CH43" s="22">
        <v>33.6</v>
      </c>
      <c r="CI43" s="22">
        <v>980.87</v>
      </c>
      <c r="CJ43" s="22">
        <v>132.65</v>
      </c>
      <c r="CK43" s="22">
        <v>1411.12</v>
      </c>
      <c r="CL43" s="23">
        <v>3998.81</v>
      </c>
      <c r="CM43" s="21">
        <v>2876.48</v>
      </c>
      <c r="CN43" s="21">
        <v>0</v>
      </c>
      <c r="CO43" s="21">
        <v>2876.48</v>
      </c>
      <c r="CP43" s="22">
        <v>312</v>
      </c>
      <c r="CQ43" s="22">
        <v>37.36</v>
      </c>
      <c r="CR43" s="22">
        <v>1090.3</v>
      </c>
      <c r="CS43" s="22">
        <v>91.87</v>
      </c>
      <c r="CT43" s="22">
        <v>1531.53</v>
      </c>
      <c r="CU43" s="23">
        <v>4408.01</v>
      </c>
      <c r="CV43" s="21">
        <v>3591.68</v>
      </c>
      <c r="CW43" s="21">
        <v>0</v>
      </c>
      <c r="CX43" s="21">
        <v>3591.68</v>
      </c>
      <c r="CY43" s="22">
        <v>402</v>
      </c>
      <c r="CZ43" s="22">
        <v>46.66</v>
      </c>
      <c r="DA43" s="22">
        <v>1347.58</v>
      </c>
      <c r="DB43" s="22">
        <v>135.18</v>
      </c>
      <c r="DC43" s="22">
        <v>1931.42</v>
      </c>
      <c r="DD43" s="23">
        <v>5523.1</v>
      </c>
      <c r="DE43" s="21">
        <v>3707.48</v>
      </c>
      <c r="DF43" s="21">
        <v>0</v>
      </c>
      <c r="DG43" s="21">
        <v>3707.48</v>
      </c>
      <c r="DH43" s="22">
        <v>421</v>
      </c>
      <c r="DI43" s="22">
        <v>394.43</v>
      </c>
      <c r="DJ43" s="22">
        <v>1462.72</v>
      </c>
      <c r="DK43" s="22">
        <v>183.13</v>
      </c>
      <c r="DL43" s="22">
        <v>2461.2800000000002</v>
      </c>
      <c r="DM43" s="23">
        <v>6168.76</v>
      </c>
      <c r="DN43" s="73">
        <f t="shared" si="0"/>
        <v>34656.93</v>
      </c>
      <c r="DO43" s="73">
        <f t="shared" si="1"/>
        <v>948.61</v>
      </c>
      <c r="DP43" s="73">
        <f t="shared" si="2"/>
        <v>35605.54</v>
      </c>
      <c r="DQ43" s="22">
        <f t="shared" si="3"/>
        <v>3803</v>
      </c>
      <c r="DR43" s="22">
        <f t="shared" si="4"/>
        <v>796.38000000000011</v>
      </c>
      <c r="DS43" s="22">
        <f t="shared" si="5"/>
        <v>13290.84</v>
      </c>
      <c r="DT43" s="22">
        <f t="shared" si="6"/>
        <v>1668.4699999999998</v>
      </c>
      <c r="DU43" s="22">
        <f t="shared" si="7"/>
        <v>19558.689999999999</v>
      </c>
      <c r="DV43" s="23">
        <f t="shared" si="8"/>
        <v>55164.23</v>
      </c>
      <c r="DW43" s="262">
        <f t="shared" si="9"/>
        <v>-389.11000000000058</v>
      </c>
      <c r="DX43" s="262"/>
      <c r="DY43" s="263">
        <f t="shared" si="10"/>
        <v>11398.3</v>
      </c>
      <c r="DZ43" s="263"/>
    </row>
    <row r="44" spans="1:130" hidden="1" x14ac:dyDescent="0.25">
      <c r="A44" s="18">
        <v>595</v>
      </c>
      <c r="B44" s="18" t="s">
        <v>688</v>
      </c>
      <c r="C44" s="18" t="s">
        <v>315</v>
      </c>
      <c r="D44" s="20">
        <v>0.9</v>
      </c>
      <c r="E44" s="18">
        <v>15592.98</v>
      </c>
      <c r="F44" s="18">
        <v>29101.22</v>
      </c>
      <c r="G44" s="18" t="s">
        <v>157</v>
      </c>
      <c r="H44" s="18" t="s">
        <v>5</v>
      </c>
      <c r="I44" s="18" t="s">
        <v>179</v>
      </c>
      <c r="J44" s="21">
        <v>2373.73</v>
      </c>
      <c r="K44" s="21">
        <v>0</v>
      </c>
      <c r="L44" s="21">
        <v>2373.73</v>
      </c>
      <c r="M44" s="22">
        <v>215</v>
      </c>
      <c r="N44" s="22">
        <v>29.43</v>
      </c>
      <c r="O44" s="22">
        <v>826.36</v>
      </c>
      <c r="P44" s="22">
        <v>133.47999999999999</v>
      </c>
      <c r="Q44" s="22">
        <v>1204.27</v>
      </c>
      <c r="R44" s="23">
        <v>3578</v>
      </c>
      <c r="S44" s="21">
        <v>2246.79</v>
      </c>
      <c r="T44" s="21">
        <v>0</v>
      </c>
      <c r="U44" s="21">
        <v>2246.79</v>
      </c>
      <c r="V44" s="22">
        <v>213</v>
      </c>
      <c r="W44" s="22">
        <v>29.17</v>
      </c>
      <c r="X44" s="22">
        <v>819.84</v>
      </c>
      <c r="Y44" s="22">
        <v>131.68</v>
      </c>
      <c r="Z44" s="22">
        <v>1193.69</v>
      </c>
      <c r="AA44" s="23">
        <v>3440.48</v>
      </c>
      <c r="AB44" s="21">
        <v>2244.36</v>
      </c>
      <c r="AC44" s="21">
        <v>0</v>
      </c>
      <c r="AD44" s="21">
        <v>2244.36</v>
      </c>
      <c r="AE44" s="22">
        <v>212</v>
      </c>
      <c r="AF44" s="22">
        <v>29.14</v>
      </c>
      <c r="AG44" s="22">
        <v>818.49</v>
      </c>
      <c r="AH44" s="22">
        <v>141.85</v>
      </c>
      <c r="AI44" s="22">
        <v>1201.48</v>
      </c>
      <c r="AJ44" s="23">
        <v>3445.84</v>
      </c>
      <c r="AK44" s="21">
        <v>2274.7199999999998</v>
      </c>
      <c r="AL44" s="21">
        <v>0</v>
      </c>
      <c r="AM44" s="21">
        <v>2274.7199999999998</v>
      </c>
      <c r="AN44" s="22">
        <v>217</v>
      </c>
      <c r="AO44" s="22">
        <v>29.54</v>
      </c>
      <c r="AP44" s="22">
        <v>829.59</v>
      </c>
      <c r="AQ44" s="22">
        <v>137.28</v>
      </c>
      <c r="AR44" s="22">
        <v>1213.4100000000001</v>
      </c>
      <c r="AS44" s="23">
        <v>3488.13</v>
      </c>
      <c r="AT44" s="21">
        <v>2259.7399999999998</v>
      </c>
      <c r="AU44" s="21">
        <v>819.6</v>
      </c>
      <c r="AV44" s="21">
        <v>3079.34</v>
      </c>
      <c r="AW44" s="22">
        <v>326</v>
      </c>
      <c r="AX44" s="22">
        <v>29.34</v>
      </c>
      <c r="AY44" s="22">
        <v>988.05</v>
      </c>
      <c r="AZ44" s="22">
        <v>132.69999999999999</v>
      </c>
      <c r="BA44" s="22">
        <v>1476.09</v>
      </c>
      <c r="BB44" s="23">
        <v>4555.43</v>
      </c>
      <c r="BC44" s="21">
        <v>3541.95</v>
      </c>
      <c r="BD44" s="21">
        <v>0</v>
      </c>
      <c r="BE44" s="21">
        <v>3541.95</v>
      </c>
      <c r="BF44" s="22">
        <v>373</v>
      </c>
      <c r="BG44" s="22">
        <v>43.92</v>
      </c>
      <c r="BH44" s="22">
        <v>1270.57</v>
      </c>
      <c r="BI44" s="22">
        <v>153.99</v>
      </c>
      <c r="BJ44" s="22">
        <v>1841.48</v>
      </c>
      <c r="BK44" s="23">
        <v>5383.43</v>
      </c>
      <c r="BL44" s="21">
        <v>2244.36</v>
      </c>
      <c r="BM44" s="21">
        <v>0</v>
      </c>
      <c r="BN44" s="21">
        <v>2244.36</v>
      </c>
      <c r="BO44" s="22">
        <v>215</v>
      </c>
      <c r="BP44" s="22">
        <v>29.14</v>
      </c>
      <c r="BQ44" s="22">
        <v>855.47</v>
      </c>
      <c r="BR44" s="22">
        <v>101.05</v>
      </c>
      <c r="BS44" s="22">
        <v>1200.6600000000001</v>
      </c>
      <c r="BT44" s="23">
        <v>3445.02</v>
      </c>
      <c r="BU44" s="21">
        <v>2244.36</v>
      </c>
      <c r="BV44" s="21">
        <v>0</v>
      </c>
      <c r="BW44" s="21">
        <v>2244.36</v>
      </c>
      <c r="BX44" s="22">
        <v>217</v>
      </c>
      <c r="BY44" s="22">
        <v>29.14</v>
      </c>
      <c r="BZ44" s="22">
        <v>855.47</v>
      </c>
      <c r="CA44" s="22">
        <v>152.05000000000001</v>
      </c>
      <c r="CB44" s="22">
        <v>1253.6600000000001</v>
      </c>
      <c r="CC44" s="23">
        <v>3498.02</v>
      </c>
      <c r="CD44" s="21">
        <v>2335.06</v>
      </c>
      <c r="CE44" s="21">
        <v>0</v>
      </c>
      <c r="CF44" s="21">
        <v>2335.06</v>
      </c>
      <c r="CG44" s="22">
        <v>229</v>
      </c>
      <c r="CH44" s="22">
        <v>30.32</v>
      </c>
      <c r="CI44" s="22">
        <v>888.62</v>
      </c>
      <c r="CJ44" s="22">
        <v>82.26</v>
      </c>
      <c r="CK44" s="22">
        <v>1230.2</v>
      </c>
      <c r="CL44" s="23">
        <v>3565.26</v>
      </c>
      <c r="CM44" s="21">
        <v>2230.36</v>
      </c>
      <c r="CN44" s="21">
        <v>0</v>
      </c>
      <c r="CO44" s="21">
        <v>2230.36</v>
      </c>
      <c r="CP44" s="22">
        <v>220</v>
      </c>
      <c r="CQ44" s="22">
        <v>28.96</v>
      </c>
      <c r="CR44" s="22">
        <v>827.77</v>
      </c>
      <c r="CS44" s="22">
        <v>121.21</v>
      </c>
      <c r="CT44" s="22">
        <v>1197.94</v>
      </c>
      <c r="CU44" s="23">
        <v>3428.3</v>
      </c>
      <c r="CV44" s="21">
        <v>2244.36</v>
      </c>
      <c r="CW44" s="21">
        <v>0</v>
      </c>
      <c r="CX44" s="21">
        <v>2244.36</v>
      </c>
      <c r="CY44" s="22">
        <v>217</v>
      </c>
      <c r="CZ44" s="22">
        <v>29.14</v>
      </c>
      <c r="DA44" s="22">
        <v>829.92</v>
      </c>
      <c r="DB44" s="22">
        <v>106.15</v>
      </c>
      <c r="DC44" s="22">
        <v>1182.21</v>
      </c>
      <c r="DD44" s="23">
        <v>3426.57</v>
      </c>
      <c r="DE44" s="21">
        <v>3348.78</v>
      </c>
      <c r="DF44" s="21">
        <v>0</v>
      </c>
      <c r="DG44" s="21">
        <v>3348.78</v>
      </c>
      <c r="DH44" s="22">
        <v>368</v>
      </c>
      <c r="DI44" s="22">
        <v>336.38</v>
      </c>
      <c r="DJ44" s="22">
        <v>1309.8399999999999</v>
      </c>
      <c r="DK44" s="22">
        <v>178.11</v>
      </c>
      <c r="DL44" s="22">
        <v>2192.33</v>
      </c>
      <c r="DM44" s="23">
        <v>5541.11</v>
      </c>
      <c r="DN44" s="73">
        <f t="shared" si="0"/>
        <v>29588.570000000003</v>
      </c>
      <c r="DO44" s="73">
        <f t="shared" si="1"/>
        <v>819.6</v>
      </c>
      <c r="DP44" s="73">
        <f t="shared" si="2"/>
        <v>30408.170000000002</v>
      </c>
      <c r="DQ44" s="22">
        <f t="shared" si="3"/>
        <v>3022</v>
      </c>
      <c r="DR44" s="22">
        <f t="shared" si="4"/>
        <v>673.61999999999989</v>
      </c>
      <c r="DS44" s="22">
        <f t="shared" si="5"/>
        <v>11119.99</v>
      </c>
      <c r="DT44" s="22">
        <f t="shared" si="6"/>
        <v>1571.81</v>
      </c>
      <c r="DU44" s="22">
        <f t="shared" si="7"/>
        <v>16387.419999999998</v>
      </c>
      <c r="DV44" s="23">
        <f t="shared" si="8"/>
        <v>46795.590000000004</v>
      </c>
      <c r="DW44" s="262">
        <f t="shared" si="9"/>
        <v>1306.9500000000007</v>
      </c>
      <c r="DX44" s="262"/>
      <c r="DY44" s="263">
        <f t="shared" si="10"/>
        <v>794.43999999999869</v>
      </c>
      <c r="DZ44" s="263"/>
    </row>
    <row r="45" spans="1:130" hidden="1" x14ac:dyDescent="0.25">
      <c r="A45" s="18">
        <v>598</v>
      </c>
      <c r="B45" s="18" t="s">
        <v>841</v>
      </c>
      <c r="C45" s="18" t="s">
        <v>562</v>
      </c>
      <c r="D45" s="20">
        <v>0</v>
      </c>
      <c r="G45" s="18" t="s">
        <v>157</v>
      </c>
      <c r="H45" s="18" t="s">
        <v>5</v>
      </c>
      <c r="I45" s="18" t="s">
        <v>179</v>
      </c>
      <c r="J45" s="21"/>
      <c r="K45" s="21"/>
      <c r="L45" s="21"/>
      <c r="M45" s="22"/>
      <c r="N45" s="22"/>
      <c r="O45" s="22"/>
      <c r="P45" s="22"/>
      <c r="Q45" s="22"/>
      <c r="R45" s="23"/>
      <c r="S45" s="21">
        <v>0</v>
      </c>
      <c r="T45" s="21">
        <v>0</v>
      </c>
      <c r="U45" s="21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3">
        <v>0</v>
      </c>
      <c r="AB45" s="21">
        <v>0</v>
      </c>
      <c r="AC45" s="21">
        <v>0</v>
      </c>
      <c r="AD45" s="21">
        <v>0</v>
      </c>
      <c r="AE45" s="22">
        <v>0</v>
      </c>
      <c r="AF45" s="22">
        <v>0</v>
      </c>
      <c r="AG45" s="22">
        <v>0</v>
      </c>
      <c r="AH45" s="22">
        <v>0</v>
      </c>
      <c r="AI45" s="22">
        <v>0</v>
      </c>
      <c r="AJ45" s="23">
        <v>0</v>
      </c>
      <c r="AK45" s="21"/>
      <c r="AL45" s="21"/>
      <c r="AM45" s="21"/>
      <c r="AN45" s="22"/>
      <c r="AO45" s="22"/>
      <c r="AP45" s="22"/>
      <c r="AQ45" s="22"/>
      <c r="AR45" s="22"/>
      <c r="AS45" s="23"/>
      <c r="AT45" s="21">
        <v>0</v>
      </c>
      <c r="AU45" s="21">
        <v>920.15</v>
      </c>
      <c r="AV45" s="21">
        <v>920.15</v>
      </c>
      <c r="AW45" s="22">
        <v>39</v>
      </c>
      <c r="AX45" s="22">
        <v>0</v>
      </c>
      <c r="AY45" s="22">
        <v>184.03</v>
      </c>
      <c r="AZ45" s="22">
        <v>12.33</v>
      </c>
      <c r="BA45" s="22">
        <v>235.36</v>
      </c>
      <c r="BB45" s="23">
        <v>1155.51</v>
      </c>
      <c r="BC45" s="21"/>
      <c r="BD45" s="21"/>
      <c r="BE45" s="21"/>
      <c r="BF45" s="22"/>
      <c r="BG45" s="22"/>
      <c r="BH45" s="22"/>
      <c r="BI45" s="22"/>
      <c r="BJ45" s="22"/>
      <c r="BK45" s="23"/>
      <c r="BL45" s="21"/>
      <c r="BM45" s="21"/>
      <c r="BN45" s="21"/>
      <c r="BO45" s="22"/>
      <c r="BP45" s="22"/>
      <c r="BQ45" s="22"/>
      <c r="BR45" s="22"/>
      <c r="BS45" s="22"/>
      <c r="BT45" s="23"/>
      <c r="BU45" s="21"/>
      <c r="BV45" s="21"/>
      <c r="BW45" s="21"/>
      <c r="BX45" s="22"/>
      <c r="BY45" s="22"/>
      <c r="BZ45" s="22"/>
      <c r="CA45" s="22"/>
      <c r="CB45" s="22"/>
      <c r="CC45" s="23"/>
      <c r="CD45" s="21"/>
      <c r="CE45" s="21"/>
      <c r="CF45" s="21"/>
      <c r="CG45" s="22"/>
      <c r="CH45" s="22"/>
      <c r="CI45" s="22"/>
      <c r="CJ45" s="22"/>
      <c r="CK45" s="22"/>
      <c r="CL45" s="23"/>
      <c r="CM45" s="21"/>
      <c r="CN45" s="21"/>
      <c r="CO45" s="21"/>
      <c r="CP45" s="22"/>
      <c r="CQ45" s="22"/>
      <c r="CR45" s="22"/>
      <c r="CS45" s="22"/>
      <c r="CT45" s="22"/>
      <c r="CU45" s="23"/>
      <c r="CV45" s="21"/>
      <c r="CW45" s="21"/>
      <c r="CX45" s="21"/>
      <c r="CY45" s="22"/>
      <c r="CZ45" s="22"/>
      <c r="DA45" s="22"/>
      <c r="DB45" s="22"/>
      <c r="DC45" s="22"/>
      <c r="DD45" s="23"/>
      <c r="DN45" s="73">
        <f t="shared" si="0"/>
        <v>0</v>
      </c>
      <c r="DO45" s="73">
        <f t="shared" si="1"/>
        <v>920.15</v>
      </c>
      <c r="DP45" s="73">
        <f t="shared" si="2"/>
        <v>920.15</v>
      </c>
      <c r="DQ45" s="22">
        <f t="shared" si="3"/>
        <v>39</v>
      </c>
      <c r="DR45" s="22">
        <f t="shared" si="4"/>
        <v>0</v>
      </c>
      <c r="DS45" s="22">
        <f t="shared" si="5"/>
        <v>184.03</v>
      </c>
      <c r="DT45" s="22">
        <f t="shared" si="6"/>
        <v>12.33</v>
      </c>
      <c r="DU45" s="22">
        <f t="shared" si="7"/>
        <v>235.36</v>
      </c>
      <c r="DV45" s="23">
        <f t="shared" si="8"/>
        <v>1155.51</v>
      </c>
      <c r="DW45" s="262">
        <f t="shared" si="9"/>
        <v>920.15</v>
      </c>
      <c r="DX45" s="262"/>
      <c r="DY45" s="263">
        <f t="shared" si="10"/>
        <v>235.36</v>
      </c>
      <c r="DZ45" s="263"/>
    </row>
    <row r="46" spans="1:130" hidden="1" x14ac:dyDescent="0.25">
      <c r="A46" s="18">
        <v>601</v>
      </c>
      <c r="B46" s="18" t="s">
        <v>812</v>
      </c>
      <c r="C46" s="18" t="s">
        <v>341</v>
      </c>
      <c r="D46" s="20">
        <v>1</v>
      </c>
      <c r="E46" s="18">
        <v>17847.84</v>
      </c>
      <c r="F46" s="18">
        <v>32210.94</v>
      </c>
      <c r="G46" s="18" t="s">
        <v>157</v>
      </c>
      <c r="H46" s="18" t="s">
        <v>5</v>
      </c>
      <c r="I46" s="18" t="s">
        <v>368</v>
      </c>
      <c r="J46" s="21">
        <v>2438.8000000000002</v>
      </c>
      <c r="K46" s="21">
        <v>0</v>
      </c>
      <c r="L46" s="21">
        <v>2438.8000000000002</v>
      </c>
      <c r="M46" s="22">
        <v>243</v>
      </c>
      <c r="N46" s="22">
        <v>12.17</v>
      </c>
      <c r="O46" s="22">
        <v>895.86</v>
      </c>
      <c r="P46" s="22">
        <v>140.19</v>
      </c>
      <c r="Q46" s="22">
        <v>1291.22</v>
      </c>
      <c r="R46" s="23">
        <v>3730.02</v>
      </c>
      <c r="S46" s="21">
        <v>2436.1999999999998</v>
      </c>
      <c r="T46" s="21">
        <v>0</v>
      </c>
      <c r="U46" s="21">
        <v>2436.1999999999998</v>
      </c>
      <c r="V46" s="22">
        <v>243</v>
      </c>
      <c r="W46" s="22">
        <v>12.17</v>
      </c>
      <c r="X46" s="22">
        <v>896.82</v>
      </c>
      <c r="Y46" s="22">
        <v>114.65</v>
      </c>
      <c r="Z46" s="22">
        <v>1266.6400000000001</v>
      </c>
      <c r="AA46" s="23">
        <v>3702.84</v>
      </c>
      <c r="AB46" s="21">
        <v>2436.1999999999998</v>
      </c>
      <c r="AC46" s="21">
        <v>0</v>
      </c>
      <c r="AD46" s="21">
        <v>2436.1999999999998</v>
      </c>
      <c r="AE46" s="22">
        <v>243</v>
      </c>
      <c r="AF46" s="22">
        <v>12.17</v>
      </c>
      <c r="AG46" s="22">
        <v>896.34</v>
      </c>
      <c r="AH46" s="22">
        <v>160.55000000000001</v>
      </c>
      <c r="AI46" s="22">
        <v>1312.06</v>
      </c>
      <c r="AJ46" s="23">
        <v>3748.26</v>
      </c>
      <c r="AK46" s="21">
        <v>2470.1799999999998</v>
      </c>
      <c r="AL46" s="21">
        <v>0</v>
      </c>
      <c r="AM46" s="21">
        <v>2470.1799999999998</v>
      </c>
      <c r="AN46" s="22">
        <v>248</v>
      </c>
      <c r="AO46" s="22">
        <v>12.34</v>
      </c>
      <c r="AP46" s="22">
        <v>927.09</v>
      </c>
      <c r="AQ46" s="22">
        <v>145.85</v>
      </c>
      <c r="AR46" s="22">
        <v>1333.28</v>
      </c>
      <c r="AS46" s="23">
        <v>3803.46</v>
      </c>
      <c r="AT46" s="21">
        <v>2446.13</v>
      </c>
      <c r="AU46" s="21">
        <v>948.61</v>
      </c>
      <c r="AV46" s="21">
        <v>3394.74</v>
      </c>
      <c r="AW46" s="22">
        <v>374</v>
      </c>
      <c r="AX46" s="22">
        <v>12.22</v>
      </c>
      <c r="AY46" s="22">
        <v>1095.21</v>
      </c>
      <c r="AZ46" s="22">
        <v>122.44</v>
      </c>
      <c r="BA46" s="22">
        <v>1603.87</v>
      </c>
      <c r="BB46" s="23">
        <v>4998.6099999999997</v>
      </c>
      <c r="BC46" s="21">
        <v>3638.5</v>
      </c>
      <c r="BD46" s="21">
        <v>0</v>
      </c>
      <c r="BE46" s="21">
        <v>3638.5</v>
      </c>
      <c r="BF46" s="22">
        <v>409</v>
      </c>
      <c r="BG46" s="22">
        <v>18.18</v>
      </c>
      <c r="BH46" s="22">
        <v>1364.68</v>
      </c>
      <c r="BI46" s="22">
        <v>151.31</v>
      </c>
      <c r="BJ46" s="22">
        <v>1943.17</v>
      </c>
      <c r="BK46" s="23">
        <v>5581.67</v>
      </c>
      <c r="BL46" s="21">
        <v>2436.1999999999998</v>
      </c>
      <c r="BM46" s="21">
        <v>0</v>
      </c>
      <c r="BN46" s="21">
        <v>2436.1999999999998</v>
      </c>
      <c r="BO46" s="22">
        <v>242</v>
      </c>
      <c r="BP46" s="22">
        <v>12.17</v>
      </c>
      <c r="BQ46" s="22">
        <v>896.34</v>
      </c>
      <c r="BR46" s="22">
        <v>109.55</v>
      </c>
      <c r="BS46" s="22">
        <v>1260.06</v>
      </c>
      <c r="BT46" s="23">
        <v>3696.26</v>
      </c>
      <c r="BU46" s="21">
        <v>2436.1999999999998</v>
      </c>
      <c r="BV46" s="21">
        <v>0</v>
      </c>
      <c r="BW46" s="21">
        <v>2436.1999999999998</v>
      </c>
      <c r="BX46" s="22">
        <v>243</v>
      </c>
      <c r="BY46" s="22">
        <v>12.17</v>
      </c>
      <c r="BZ46" s="22">
        <v>896.34</v>
      </c>
      <c r="CA46" s="22">
        <v>155.44999999999999</v>
      </c>
      <c r="CB46" s="22">
        <v>1306.96</v>
      </c>
      <c r="CC46" s="23">
        <v>3743.16</v>
      </c>
      <c r="CD46" s="21">
        <v>2501.75</v>
      </c>
      <c r="CE46" s="21">
        <v>0</v>
      </c>
      <c r="CF46" s="21">
        <v>2501.75</v>
      </c>
      <c r="CG46" s="22">
        <v>252</v>
      </c>
      <c r="CH46" s="22">
        <v>12.5</v>
      </c>
      <c r="CI46" s="22">
        <v>949.5</v>
      </c>
      <c r="CJ46" s="22">
        <v>146.41999999999999</v>
      </c>
      <c r="CK46" s="22">
        <v>1360.42</v>
      </c>
      <c r="CL46" s="23">
        <v>3862.17</v>
      </c>
      <c r="CM46" s="21">
        <v>2436.1999999999998</v>
      </c>
      <c r="CN46" s="21">
        <v>0</v>
      </c>
      <c r="CO46" s="21">
        <v>2436.1999999999998</v>
      </c>
      <c r="CP46" s="22">
        <v>251</v>
      </c>
      <c r="CQ46" s="22">
        <v>12.17</v>
      </c>
      <c r="CR46" s="22">
        <v>870.96</v>
      </c>
      <c r="CS46" s="22">
        <v>63.65</v>
      </c>
      <c r="CT46" s="22">
        <v>1197.78</v>
      </c>
      <c r="CU46" s="23">
        <v>3633.98</v>
      </c>
      <c r="CV46" s="21">
        <v>2950.67</v>
      </c>
      <c r="CW46" s="21">
        <v>0</v>
      </c>
      <c r="CX46" s="21">
        <v>2950.67</v>
      </c>
      <c r="CY46" s="22">
        <v>314</v>
      </c>
      <c r="CZ46" s="22">
        <v>14.74</v>
      </c>
      <c r="DA46" s="22">
        <v>1113.45</v>
      </c>
      <c r="DB46" s="22">
        <v>139.09</v>
      </c>
      <c r="DC46" s="22">
        <v>1581.28</v>
      </c>
      <c r="DD46" s="23">
        <v>4531.95</v>
      </c>
      <c r="DE46" s="21">
        <v>3707.48</v>
      </c>
      <c r="DF46" s="21">
        <v>0</v>
      </c>
      <c r="DG46" s="21">
        <v>3707.48</v>
      </c>
      <c r="DH46" s="22">
        <v>419</v>
      </c>
      <c r="DI46" s="22">
        <v>341.53</v>
      </c>
      <c r="DJ46" s="22">
        <v>1629.82</v>
      </c>
      <c r="DK46" s="22">
        <v>179.37</v>
      </c>
      <c r="DL46" s="22">
        <v>2569.7199999999998</v>
      </c>
      <c r="DM46" s="23">
        <v>6277.2</v>
      </c>
      <c r="DN46" s="73">
        <f t="shared" si="0"/>
        <v>32334.51</v>
      </c>
      <c r="DO46" s="73">
        <f t="shared" si="1"/>
        <v>948.61</v>
      </c>
      <c r="DP46" s="73">
        <f t="shared" si="2"/>
        <v>33283.120000000003</v>
      </c>
      <c r="DQ46" s="22">
        <f t="shared" si="3"/>
        <v>3481</v>
      </c>
      <c r="DR46" s="22">
        <f t="shared" si="4"/>
        <v>484.53</v>
      </c>
      <c r="DS46" s="22">
        <f t="shared" si="5"/>
        <v>12432.41</v>
      </c>
      <c r="DT46" s="22">
        <f t="shared" si="6"/>
        <v>1628.52</v>
      </c>
      <c r="DU46" s="22">
        <f t="shared" si="7"/>
        <v>18026.46</v>
      </c>
      <c r="DV46" s="23">
        <f t="shared" si="8"/>
        <v>51309.579999999994</v>
      </c>
      <c r="DW46" s="262">
        <f t="shared" si="9"/>
        <v>1072.1800000000039</v>
      </c>
      <c r="DX46" s="262"/>
      <c r="DY46" s="263">
        <f t="shared" si="10"/>
        <v>178.61999999999898</v>
      </c>
      <c r="DZ46" s="263"/>
    </row>
    <row r="47" spans="1:130" hidden="1" x14ac:dyDescent="0.25">
      <c r="A47" s="18">
        <v>602</v>
      </c>
      <c r="B47" s="18" t="s">
        <v>845</v>
      </c>
      <c r="C47" s="18" t="s">
        <v>846</v>
      </c>
      <c r="D47" s="20">
        <v>0</v>
      </c>
      <c r="G47" s="18" t="s">
        <v>157</v>
      </c>
      <c r="H47" s="18" t="s">
        <v>5</v>
      </c>
      <c r="I47" s="18" t="s">
        <v>179</v>
      </c>
      <c r="J47" s="21"/>
      <c r="K47" s="21"/>
      <c r="L47" s="21"/>
      <c r="M47" s="22"/>
      <c r="N47" s="22"/>
      <c r="O47" s="22"/>
      <c r="P47" s="22"/>
      <c r="Q47" s="22"/>
      <c r="R47" s="23"/>
      <c r="S47" s="21">
        <v>0</v>
      </c>
      <c r="T47" s="21">
        <v>0</v>
      </c>
      <c r="U47" s="21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3">
        <v>0</v>
      </c>
      <c r="AB47" s="21">
        <v>0</v>
      </c>
      <c r="AC47" s="21">
        <v>0</v>
      </c>
      <c r="AD47" s="21">
        <v>0</v>
      </c>
      <c r="AE47" s="22">
        <v>0</v>
      </c>
      <c r="AF47" s="22">
        <v>0</v>
      </c>
      <c r="AG47" s="22">
        <v>0</v>
      </c>
      <c r="AH47" s="22">
        <v>0</v>
      </c>
      <c r="AI47" s="22">
        <v>0</v>
      </c>
      <c r="AJ47" s="23">
        <v>0</v>
      </c>
      <c r="AK47" s="21"/>
      <c r="AL47" s="21"/>
      <c r="AM47" s="21"/>
      <c r="AN47" s="22"/>
      <c r="AO47" s="22"/>
      <c r="AP47" s="22"/>
      <c r="AQ47" s="22"/>
      <c r="AR47" s="22"/>
      <c r="AS47" s="23"/>
      <c r="AT47" s="21">
        <v>0</v>
      </c>
      <c r="AU47" s="21">
        <v>948.61</v>
      </c>
      <c r="AV47" s="21">
        <v>948.61</v>
      </c>
      <c r="AW47" s="22">
        <v>40</v>
      </c>
      <c r="AX47" s="22">
        <v>0</v>
      </c>
      <c r="AY47" s="22">
        <v>189.72</v>
      </c>
      <c r="AZ47" s="22">
        <v>12.71</v>
      </c>
      <c r="BA47" s="22">
        <v>242.43</v>
      </c>
      <c r="BB47" s="23">
        <v>1191.04</v>
      </c>
      <c r="BC47" s="21"/>
      <c r="BD47" s="21"/>
      <c r="BE47" s="21"/>
      <c r="BF47" s="22"/>
      <c r="BG47" s="22"/>
      <c r="BH47" s="22"/>
      <c r="BI47" s="22"/>
      <c r="BJ47" s="22"/>
      <c r="BK47" s="23"/>
      <c r="BL47" s="21"/>
      <c r="BM47" s="21"/>
      <c r="BN47" s="21"/>
      <c r="BO47" s="22"/>
      <c r="BP47" s="22"/>
      <c r="BQ47" s="22"/>
      <c r="BR47" s="22"/>
      <c r="BS47" s="22"/>
      <c r="BT47" s="23"/>
      <c r="BU47" s="21"/>
      <c r="BV47" s="21"/>
      <c r="BW47" s="21"/>
      <c r="BX47" s="22"/>
      <c r="BY47" s="22"/>
      <c r="BZ47" s="22"/>
      <c r="CA47" s="22"/>
      <c r="CB47" s="22"/>
      <c r="CC47" s="23"/>
      <c r="CD47" s="21"/>
      <c r="CE47" s="21"/>
      <c r="CF47" s="21"/>
      <c r="CG47" s="22"/>
      <c r="CH47" s="22"/>
      <c r="CI47" s="22"/>
      <c r="CJ47" s="22"/>
      <c r="CK47" s="22"/>
      <c r="CL47" s="23"/>
      <c r="CM47" s="21"/>
      <c r="CN47" s="21"/>
      <c r="CO47" s="21"/>
      <c r="CP47" s="22"/>
      <c r="CQ47" s="22"/>
      <c r="CR47" s="22"/>
      <c r="CS47" s="22"/>
      <c r="CT47" s="22"/>
      <c r="CU47" s="23"/>
      <c r="CV47" s="21"/>
      <c r="CW47" s="21"/>
      <c r="CX47" s="21"/>
      <c r="CY47" s="22"/>
      <c r="CZ47" s="22"/>
      <c r="DA47" s="22"/>
      <c r="DB47" s="22"/>
      <c r="DC47" s="22"/>
      <c r="DD47" s="23"/>
      <c r="DN47" s="73">
        <f t="shared" si="0"/>
        <v>0</v>
      </c>
      <c r="DO47" s="73">
        <f t="shared" si="1"/>
        <v>948.61</v>
      </c>
      <c r="DP47" s="73">
        <f t="shared" si="2"/>
        <v>948.61</v>
      </c>
      <c r="DQ47" s="22">
        <f t="shared" si="3"/>
        <v>40</v>
      </c>
      <c r="DR47" s="22">
        <f t="shared" si="4"/>
        <v>0</v>
      </c>
      <c r="DS47" s="22">
        <f t="shared" si="5"/>
        <v>189.72</v>
      </c>
      <c r="DT47" s="22">
        <f t="shared" si="6"/>
        <v>12.71</v>
      </c>
      <c r="DU47" s="22">
        <f t="shared" si="7"/>
        <v>242.43</v>
      </c>
      <c r="DV47" s="23">
        <f t="shared" si="8"/>
        <v>1191.04</v>
      </c>
      <c r="DW47" s="262">
        <f t="shared" si="9"/>
        <v>948.61</v>
      </c>
      <c r="DX47" s="262"/>
      <c r="DY47" s="263">
        <f t="shared" si="10"/>
        <v>242.43</v>
      </c>
      <c r="DZ47" s="263"/>
    </row>
    <row r="48" spans="1:130" hidden="1" x14ac:dyDescent="0.25">
      <c r="A48" s="18">
        <v>604</v>
      </c>
      <c r="B48" s="18" t="s">
        <v>713</v>
      </c>
      <c r="C48" s="18" t="s">
        <v>714</v>
      </c>
      <c r="D48" s="20">
        <v>0.5</v>
      </c>
      <c r="E48" s="18">
        <v>8761.85</v>
      </c>
      <c r="F48" s="18">
        <v>15610.28</v>
      </c>
      <c r="G48" s="18" t="s">
        <v>157</v>
      </c>
      <c r="H48" s="18" t="s">
        <v>5</v>
      </c>
      <c r="I48" s="18" t="s">
        <v>179</v>
      </c>
      <c r="J48" s="21">
        <v>1252.3800000000001</v>
      </c>
      <c r="K48" s="21">
        <v>0</v>
      </c>
      <c r="L48" s="21">
        <v>1252.3800000000001</v>
      </c>
      <c r="M48" s="22">
        <v>78</v>
      </c>
      <c r="N48" s="22">
        <v>15.63</v>
      </c>
      <c r="O48" s="22">
        <v>453.56</v>
      </c>
      <c r="P48" s="22">
        <v>73.02</v>
      </c>
      <c r="Q48" s="22">
        <v>620.21</v>
      </c>
      <c r="R48" s="23">
        <v>1872.59</v>
      </c>
      <c r="S48" s="21">
        <v>1205.58</v>
      </c>
      <c r="T48" s="21">
        <v>0</v>
      </c>
      <c r="U48" s="21">
        <v>1205.58</v>
      </c>
      <c r="V48" s="22">
        <v>78</v>
      </c>
      <c r="W48" s="22">
        <v>15.63</v>
      </c>
      <c r="X48" s="22">
        <v>454.04</v>
      </c>
      <c r="Y48" s="22">
        <v>51.99</v>
      </c>
      <c r="Z48" s="22">
        <v>599.66</v>
      </c>
      <c r="AA48" s="23">
        <v>1805.24</v>
      </c>
      <c r="AB48" s="21">
        <v>1205.58</v>
      </c>
      <c r="AC48" s="21">
        <v>0</v>
      </c>
      <c r="AD48" s="21">
        <v>1205.58</v>
      </c>
      <c r="AE48" s="22">
        <v>78</v>
      </c>
      <c r="AF48" s="22">
        <v>15.63</v>
      </c>
      <c r="AG48" s="22">
        <v>453.8</v>
      </c>
      <c r="AH48" s="22">
        <v>72.39</v>
      </c>
      <c r="AI48" s="22">
        <v>619.82000000000005</v>
      </c>
      <c r="AJ48" s="23">
        <v>1825.4</v>
      </c>
      <c r="AK48" s="21">
        <v>1284.67</v>
      </c>
      <c r="AL48" s="21">
        <v>0</v>
      </c>
      <c r="AM48" s="21">
        <v>1284.67</v>
      </c>
      <c r="AN48" s="22">
        <v>85</v>
      </c>
      <c r="AO48" s="22">
        <v>16.66</v>
      </c>
      <c r="AP48" s="22">
        <v>504.92</v>
      </c>
      <c r="AQ48" s="22">
        <v>73.81</v>
      </c>
      <c r="AR48" s="22">
        <v>680.39</v>
      </c>
      <c r="AS48" s="23">
        <v>1965.06</v>
      </c>
      <c r="AT48" s="21">
        <v>1227.7</v>
      </c>
      <c r="AU48" s="21">
        <v>450.59</v>
      </c>
      <c r="AV48" s="21">
        <v>1678.29</v>
      </c>
      <c r="AW48" s="22">
        <v>125</v>
      </c>
      <c r="AX48" s="22">
        <v>15.92</v>
      </c>
      <c r="AY48" s="22">
        <v>563.97</v>
      </c>
      <c r="AZ48" s="22">
        <v>58.43</v>
      </c>
      <c r="BA48" s="22">
        <v>763.32</v>
      </c>
      <c r="BB48" s="23">
        <v>2441.61</v>
      </c>
      <c r="BC48" s="21">
        <v>1906.93</v>
      </c>
      <c r="BD48" s="21">
        <v>0</v>
      </c>
      <c r="BE48" s="21">
        <v>1906.93</v>
      </c>
      <c r="BF48" s="22">
        <v>157</v>
      </c>
      <c r="BG48" s="22">
        <v>23.56</v>
      </c>
      <c r="BH48" s="22">
        <v>698.99</v>
      </c>
      <c r="BI48" s="22">
        <v>74.25</v>
      </c>
      <c r="BJ48" s="22">
        <v>953.8</v>
      </c>
      <c r="BK48" s="23">
        <v>2860.73</v>
      </c>
      <c r="BL48" s="21">
        <v>1205.58</v>
      </c>
      <c r="BM48" s="21">
        <v>0</v>
      </c>
      <c r="BN48" s="21">
        <v>1205.58</v>
      </c>
      <c r="BO48" s="22">
        <v>74</v>
      </c>
      <c r="BP48" s="22">
        <v>15.63</v>
      </c>
      <c r="BQ48" s="22">
        <v>453.8</v>
      </c>
      <c r="BR48" s="22">
        <v>57.09</v>
      </c>
      <c r="BS48" s="22">
        <v>600.52</v>
      </c>
      <c r="BT48" s="23">
        <v>1806.1</v>
      </c>
      <c r="BU48" s="21">
        <v>1205.58</v>
      </c>
      <c r="BV48" s="21">
        <v>0</v>
      </c>
      <c r="BW48" s="21">
        <v>1205.58</v>
      </c>
      <c r="BX48" s="22">
        <v>73</v>
      </c>
      <c r="BY48" s="22">
        <v>15.63</v>
      </c>
      <c r="BZ48" s="22">
        <v>453.8</v>
      </c>
      <c r="CA48" s="22">
        <v>57.09</v>
      </c>
      <c r="CB48" s="22">
        <v>599.52</v>
      </c>
      <c r="CC48" s="23">
        <v>1805.1</v>
      </c>
      <c r="CD48" s="21">
        <v>798.93</v>
      </c>
      <c r="CE48" s="21">
        <v>0</v>
      </c>
      <c r="CF48" s="21">
        <v>798.93</v>
      </c>
      <c r="CG48" s="22">
        <v>19</v>
      </c>
      <c r="CH48" s="22">
        <v>10.35</v>
      </c>
      <c r="CI48" s="22">
        <v>335.38</v>
      </c>
      <c r="CJ48" s="22">
        <v>49.88</v>
      </c>
      <c r="CK48" s="22">
        <v>414.61</v>
      </c>
      <c r="CL48" s="23">
        <v>1213.54</v>
      </c>
      <c r="CM48" s="21">
        <v>1205.58</v>
      </c>
      <c r="CN48" s="21">
        <v>0</v>
      </c>
      <c r="CO48" s="21">
        <v>1205.58</v>
      </c>
      <c r="CP48" s="22">
        <v>82</v>
      </c>
      <c r="CQ48" s="22">
        <v>15.63</v>
      </c>
      <c r="CR48" s="22">
        <v>443.45</v>
      </c>
      <c r="CS48" s="22">
        <v>41.79</v>
      </c>
      <c r="CT48" s="22">
        <v>582.87</v>
      </c>
      <c r="CU48" s="23">
        <v>1788.45</v>
      </c>
      <c r="CV48" s="21">
        <v>1205.58</v>
      </c>
      <c r="CW48" s="21">
        <v>0</v>
      </c>
      <c r="CX48" s="21">
        <v>1205.58</v>
      </c>
      <c r="CY48" s="22">
        <v>78</v>
      </c>
      <c r="CZ48" s="22">
        <v>15.63</v>
      </c>
      <c r="DA48" s="22">
        <v>438.65</v>
      </c>
      <c r="DB48" s="22">
        <v>21.39</v>
      </c>
      <c r="DC48" s="22">
        <v>553.66999999999996</v>
      </c>
      <c r="DD48" s="23">
        <v>1759.25</v>
      </c>
      <c r="DE48" s="21">
        <v>1806.77</v>
      </c>
      <c r="DF48" s="21">
        <v>0</v>
      </c>
      <c r="DG48" s="21">
        <v>1806.77</v>
      </c>
      <c r="DH48" s="22">
        <v>152</v>
      </c>
      <c r="DI48" s="22">
        <v>176.81</v>
      </c>
      <c r="DJ48" s="22">
        <v>891.98</v>
      </c>
      <c r="DK48" s="22">
        <v>89.52</v>
      </c>
      <c r="DL48" s="22">
        <v>1310.31</v>
      </c>
      <c r="DM48" s="23">
        <v>3117.08</v>
      </c>
      <c r="DN48" s="73">
        <f t="shared" si="0"/>
        <v>15510.86</v>
      </c>
      <c r="DO48" s="73">
        <f t="shared" si="1"/>
        <v>450.59</v>
      </c>
      <c r="DP48" s="73">
        <f t="shared" si="2"/>
        <v>15961.45</v>
      </c>
      <c r="DQ48" s="22">
        <f t="shared" si="3"/>
        <v>1079</v>
      </c>
      <c r="DR48" s="22">
        <f t="shared" si="4"/>
        <v>352.71</v>
      </c>
      <c r="DS48" s="22">
        <f t="shared" si="5"/>
        <v>6146.34</v>
      </c>
      <c r="DT48" s="22">
        <f t="shared" si="6"/>
        <v>720.65</v>
      </c>
      <c r="DU48" s="22">
        <f t="shared" si="7"/>
        <v>8298.6999999999989</v>
      </c>
      <c r="DV48" s="23">
        <f t="shared" si="8"/>
        <v>24260.15</v>
      </c>
      <c r="DW48" s="262">
        <f t="shared" si="9"/>
        <v>351.17000000000007</v>
      </c>
      <c r="DX48" s="262"/>
      <c r="DY48" s="263">
        <f t="shared" si="10"/>
        <v>-463.15000000000146</v>
      </c>
      <c r="DZ48" s="263"/>
    </row>
    <row r="49" spans="1:130" hidden="1" x14ac:dyDescent="0.25">
      <c r="A49" s="18">
        <v>605</v>
      </c>
      <c r="B49" s="18" t="s">
        <v>502</v>
      </c>
      <c r="C49" s="18" t="s">
        <v>503</v>
      </c>
      <c r="D49" s="20">
        <v>1</v>
      </c>
      <c r="E49" s="18">
        <v>22502.49</v>
      </c>
      <c r="F49" s="18">
        <v>40216.11</v>
      </c>
      <c r="G49" s="18" t="s">
        <v>157</v>
      </c>
      <c r="H49" s="18" t="s">
        <v>5</v>
      </c>
      <c r="I49" s="18" t="s">
        <v>415</v>
      </c>
      <c r="J49" s="21">
        <v>3055.07</v>
      </c>
      <c r="K49" s="21">
        <v>0</v>
      </c>
      <c r="L49" s="21">
        <v>3055.07</v>
      </c>
      <c r="M49" s="22">
        <v>332</v>
      </c>
      <c r="N49" s="22">
        <v>39.68</v>
      </c>
      <c r="O49" s="22">
        <v>1175.8499999999999</v>
      </c>
      <c r="P49" s="22">
        <v>156.25</v>
      </c>
      <c r="Q49" s="22">
        <v>1703.78</v>
      </c>
      <c r="R49" s="23">
        <v>4758.8500000000004</v>
      </c>
      <c r="S49" s="21">
        <v>3043.83</v>
      </c>
      <c r="T49" s="21">
        <v>0</v>
      </c>
      <c r="U49" s="21">
        <v>3043.83</v>
      </c>
      <c r="V49" s="22">
        <v>330</v>
      </c>
      <c r="W49" s="22">
        <v>39.54</v>
      </c>
      <c r="X49" s="22">
        <v>1172.8</v>
      </c>
      <c r="Y49" s="22">
        <v>135.65</v>
      </c>
      <c r="Z49" s="22">
        <v>1677.99</v>
      </c>
      <c r="AA49" s="23">
        <v>4721.82</v>
      </c>
      <c r="AB49" s="21">
        <v>3042.99</v>
      </c>
      <c r="AC49" s="21">
        <v>0</v>
      </c>
      <c r="AD49" s="21">
        <v>3042.99</v>
      </c>
      <c r="AE49" s="22">
        <v>330</v>
      </c>
      <c r="AF49" s="22">
        <v>39.520000000000003</v>
      </c>
      <c r="AG49" s="22">
        <v>1171.9000000000001</v>
      </c>
      <c r="AH49" s="22">
        <v>171.34</v>
      </c>
      <c r="AI49" s="22">
        <v>1712.76</v>
      </c>
      <c r="AJ49" s="23">
        <v>4755.75</v>
      </c>
      <c r="AK49" s="21">
        <v>3071.52</v>
      </c>
      <c r="AL49" s="21">
        <v>0</v>
      </c>
      <c r="AM49" s="21">
        <v>3071.52</v>
      </c>
      <c r="AN49" s="22">
        <v>333</v>
      </c>
      <c r="AO49" s="22">
        <v>39.89</v>
      </c>
      <c r="AP49" s="22">
        <v>1182.57</v>
      </c>
      <c r="AQ49" s="22">
        <v>161.63999999999999</v>
      </c>
      <c r="AR49" s="22">
        <v>1717.1</v>
      </c>
      <c r="AS49" s="23">
        <v>4788.62</v>
      </c>
      <c r="AT49" s="21">
        <v>3059.5</v>
      </c>
      <c r="AU49" s="21">
        <v>939.13</v>
      </c>
      <c r="AV49" s="21">
        <v>3998.63</v>
      </c>
      <c r="AW49" s="22">
        <v>460</v>
      </c>
      <c r="AX49" s="22">
        <v>39.74</v>
      </c>
      <c r="AY49" s="22">
        <v>1365.91</v>
      </c>
      <c r="AZ49" s="22">
        <v>143.41</v>
      </c>
      <c r="BA49" s="22">
        <v>2009.06</v>
      </c>
      <c r="BB49" s="23">
        <v>6007.69</v>
      </c>
      <c r="BC49" s="21">
        <v>4564.84</v>
      </c>
      <c r="BD49" s="21">
        <v>0</v>
      </c>
      <c r="BE49" s="21">
        <v>4564.84</v>
      </c>
      <c r="BF49" s="22">
        <v>540</v>
      </c>
      <c r="BG49" s="22">
        <v>59.21</v>
      </c>
      <c r="BH49" s="22">
        <v>2010.53</v>
      </c>
      <c r="BI49" s="22">
        <v>157.53</v>
      </c>
      <c r="BJ49" s="22">
        <v>2767.27</v>
      </c>
      <c r="BK49" s="23">
        <v>7332.11</v>
      </c>
      <c r="BL49" s="21">
        <v>3042.99</v>
      </c>
      <c r="BM49" s="21">
        <v>0</v>
      </c>
      <c r="BN49" s="21">
        <v>3042.99</v>
      </c>
      <c r="BO49" s="22">
        <v>326</v>
      </c>
      <c r="BP49" s="22">
        <v>39.520000000000003</v>
      </c>
      <c r="BQ49" s="22">
        <v>1171.9000000000001</v>
      </c>
      <c r="BR49" s="22">
        <v>120.34</v>
      </c>
      <c r="BS49" s="22">
        <v>1657.76</v>
      </c>
      <c r="BT49" s="23">
        <v>4700.75</v>
      </c>
      <c r="BU49" s="21">
        <v>3042.99</v>
      </c>
      <c r="BV49" s="21">
        <v>0</v>
      </c>
      <c r="BW49" s="21">
        <v>3042.99</v>
      </c>
      <c r="BX49" s="22">
        <v>329</v>
      </c>
      <c r="BY49" s="22">
        <v>39.520000000000003</v>
      </c>
      <c r="BZ49" s="22">
        <v>1171.9000000000001</v>
      </c>
      <c r="CA49" s="22">
        <v>140.74</v>
      </c>
      <c r="CB49" s="22">
        <v>1681.16</v>
      </c>
      <c r="CC49" s="23">
        <v>4724.1499999999996</v>
      </c>
      <c r="CD49" s="21">
        <v>3123.7</v>
      </c>
      <c r="CE49" s="21">
        <v>0</v>
      </c>
      <c r="CF49" s="21">
        <v>3123.7</v>
      </c>
      <c r="CG49" s="22">
        <v>341</v>
      </c>
      <c r="CH49" s="22">
        <v>40.58</v>
      </c>
      <c r="CI49" s="22">
        <v>1202.06</v>
      </c>
      <c r="CJ49" s="22">
        <v>142.16999999999999</v>
      </c>
      <c r="CK49" s="22">
        <v>1725.81</v>
      </c>
      <c r="CL49" s="23">
        <v>4849.51</v>
      </c>
      <c r="CM49" s="21">
        <v>3024.29</v>
      </c>
      <c r="CN49" s="21">
        <v>0</v>
      </c>
      <c r="CO49" s="21">
        <v>3024.29</v>
      </c>
      <c r="CP49" s="22">
        <v>335</v>
      </c>
      <c r="CQ49" s="22">
        <v>39.28</v>
      </c>
      <c r="CR49" s="22">
        <v>1169.75</v>
      </c>
      <c r="CS49" s="22">
        <v>84.3</v>
      </c>
      <c r="CT49" s="22">
        <v>1628.33</v>
      </c>
      <c r="CU49" s="23">
        <v>4652.62</v>
      </c>
      <c r="CV49" s="21">
        <v>3659.66</v>
      </c>
      <c r="CW49" s="21">
        <v>0</v>
      </c>
      <c r="CX49" s="21">
        <v>3659.66</v>
      </c>
      <c r="CY49" s="22">
        <v>415</v>
      </c>
      <c r="CZ49" s="22">
        <v>47.55</v>
      </c>
      <c r="DA49" s="22">
        <v>1402.16</v>
      </c>
      <c r="DB49" s="22">
        <v>156.79</v>
      </c>
      <c r="DC49" s="22">
        <v>2021.5</v>
      </c>
      <c r="DD49" s="23">
        <v>5681.16</v>
      </c>
      <c r="DE49" s="21">
        <v>4630.1899999999996</v>
      </c>
      <c r="DF49" s="21">
        <v>0</v>
      </c>
      <c r="DG49" s="21">
        <v>4630.1899999999996</v>
      </c>
      <c r="DH49" s="22">
        <v>554</v>
      </c>
      <c r="DI49" s="22">
        <v>463.4</v>
      </c>
      <c r="DJ49" s="22">
        <v>1491.25</v>
      </c>
      <c r="DK49" s="22">
        <v>174.02</v>
      </c>
      <c r="DL49" s="22">
        <v>2682.67</v>
      </c>
      <c r="DM49" s="23">
        <v>7312.86</v>
      </c>
      <c r="DN49" s="73">
        <f t="shared" si="0"/>
        <v>40361.57</v>
      </c>
      <c r="DO49" s="73">
        <f t="shared" si="1"/>
        <v>939.13</v>
      </c>
      <c r="DP49" s="73">
        <f t="shared" si="2"/>
        <v>41300.699999999997</v>
      </c>
      <c r="DQ49" s="22">
        <f t="shared" si="3"/>
        <v>4625</v>
      </c>
      <c r="DR49" s="22">
        <f t="shared" si="4"/>
        <v>927.42999999999984</v>
      </c>
      <c r="DS49" s="22">
        <f t="shared" si="5"/>
        <v>15688.579999999998</v>
      </c>
      <c r="DT49" s="22">
        <f t="shared" si="6"/>
        <v>1744.1799999999998</v>
      </c>
      <c r="DU49" s="22">
        <f t="shared" si="7"/>
        <v>22985.189999999995</v>
      </c>
      <c r="DV49" s="23">
        <f t="shared" si="8"/>
        <v>64285.89</v>
      </c>
      <c r="DW49" s="262">
        <f t="shared" si="9"/>
        <v>1084.5899999999965</v>
      </c>
      <c r="DX49" s="262"/>
      <c r="DY49" s="263">
        <f t="shared" si="10"/>
        <v>482.69999999999345</v>
      </c>
      <c r="DZ49" s="263"/>
    </row>
    <row r="50" spans="1:130" hidden="1" x14ac:dyDescent="0.25">
      <c r="A50" s="18">
        <v>606</v>
      </c>
      <c r="B50" s="18" t="s">
        <v>775</v>
      </c>
      <c r="C50" s="18" t="s">
        <v>469</v>
      </c>
      <c r="D50" s="20">
        <v>1</v>
      </c>
      <c r="E50" s="18">
        <v>34470.58</v>
      </c>
      <c r="F50" s="18">
        <v>56419.96</v>
      </c>
      <c r="G50" s="18" t="s">
        <v>157</v>
      </c>
      <c r="H50" s="18" t="s">
        <v>5</v>
      </c>
      <c r="I50" s="18" t="s">
        <v>776</v>
      </c>
      <c r="J50" s="21">
        <v>4281.43</v>
      </c>
      <c r="K50" s="21">
        <v>0</v>
      </c>
      <c r="L50" s="21">
        <v>4281.43</v>
      </c>
      <c r="M50" s="22">
        <v>501</v>
      </c>
      <c r="N50" s="22">
        <v>55.62</v>
      </c>
      <c r="O50" s="22">
        <v>1875.95</v>
      </c>
      <c r="P50" s="22">
        <v>169.35</v>
      </c>
      <c r="Q50" s="22">
        <v>2601.92</v>
      </c>
      <c r="R50" s="23">
        <v>6883.35</v>
      </c>
      <c r="S50" s="21">
        <v>4281.43</v>
      </c>
      <c r="T50" s="21">
        <v>0</v>
      </c>
      <c r="U50" s="21">
        <v>4281.43</v>
      </c>
      <c r="V50" s="22">
        <v>501</v>
      </c>
      <c r="W50" s="22">
        <v>55.62</v>
      </c>
      <c r="X50" s="22">
        <v>1877.73</v>
      </c>
      <c r="Y50" s="22">
        <v>169.35</v>
      </c>
      <c r="Z50" s="22">
        <v>2603.6999999999998</v>
      </c>
      <c r="AA50" s="23">
        <v>6885.13</v>
      </c>
      <c r="AB50" s="21">
        <v>4281.43</v>
      </c>
      <c r="AC50" s="21">
        <v>0</v>
      </c>
      <c r="AD50" s="21">
        <v>4281.43</v>
      </c>
      <c r="AE50" s="22">
        <v>501</v>
      </c>
      <c r="AF50" s="22">
        <v>55.62</v>
      </c>
      <c r="AG50" s="22">
        <v>1876.84</v>
      </c>
      <c r="AH50" s="22">
        <v>189.75</v>
      </c>
      <c r="AI50" s="22">
        <v>2623.21</v>
      </c>
      <c r="AJ50" s="23">
        <v>6904.64</v>
      </c>
      <c r="AK50" s="21">
        <v>4281.43</v>
      </c>
      <c r="AL50" s="21">
        <v>0</v>
      </c>
      <c r="AM50" s="21">
        <v>4281.43</v>
      </c>
      <c r="AN50" s="22">
        <v>501</v>
      </c>
      <c r="AO50" s="22">
        <v>55.62</v>
      </c>
      <c r="AP50" s="22">
        <v>1876.84</v>
      </c>
      <c r="AQ50" s="22">
        <v>148.94999999999999</v>
      </c>
      <c r="AR50" s="22">
        <v>2582.41</v>
      </c>
      <c r="AS50" s="23">
        <v>6863.84</v>
      </c>
      <c r="AT50" s="21">
        <v>4295.8900000000003</v>
      </c>
      <c r="AU50" s="21">
        <v>948.61</v>
      </c>
      <c r="AV50" s="21">
        <v>5244.5</v>
      </c>
      <c r="AW50" s="22">
        <v>632</v>
      </c>
      <c r="AX50" s="22">
        <v>55.82</v>
      </c>
      <c r="AY50" s="22">
        <v>2072.48</v>
      </c>
      <c r="AZ50" s="22">
        <v>151.66999999999999</v>
      </c>
      <c r="BA50" s="22">
        <v>2911.97</v>
      </c>
      <c r="BB50" s="23">
        <v>8156.47</v>
      </c>
      <c r="BC50" s="21">
        <v>6391.64</v>
      </c>
      <c r="BD50" s="21">
        <v>0</v>
      </c>
      <c r="BE50" s="21">
        <v>6391.64</v>
      </c>
      <c r="BF50" s="22">
        <v>792</v>
      </c>
      <c r="BG50" s="22">
        <v>83.06</v>
      </c>
      <c r="BH50" s="22">
        <v>2853.28</v>
      </c>
      <c r="BI50" s="22">
        <v>203.06</v>
      </c>
      <c r="BJ50" s="22">
        <v>3931.4</v>
      </c>
      <c r="BK50" s="23">
        <v>10323.040000000001</v>
      </c>
      <c r="BL50" s="21">
        <v>4281.43</v>
      </c>
      <c r="BM50" s="21">
        <v>0</v>
      </c>
      <c r="BN50" s="21">
        <v>4281.43</v>
      </c>
      <c r="BO50" s="22">
        <v>501</v>
      </c>
      <c r="BP50" s="22">
        <v>55.62</v>
      </c>
      <c r="BQ50" s="22">
        <v>1876.84</v>
      </c>
      <c r="BR50" s="22">
        <v>154.05000000000001</v>
      </c>
      <c r="BS50" s="22">
        <v>2587.5100000000002</v>
      </c>
      <c r="BT50" s="23">
        <v>6868.94</v>
      </c>
      <c r="BU50" s="21">
        <v>4281.43</v>
      </c>
      <c r="BV50" s="21">
        <v>0</v>
      </c>
      <c r="BW50" s="21">
        <v>4281.43</v>
      </c>
      <c r="BX50" s="22">
        <v>501</v>
      </c>
      <c r="BY50" s="22">
        <v>55.62</v>
      </c>
      <c r="BZ50" s="22">
        <v>1876.84</v>
      </c>
      <c r="CA50" s="22">
        <v>179.55</v>
      </c>
      <c r="CB50" s="22">
        <v>2613.0100000000002</v>
      </c>
      <c r="CC50" s="23">
        <v>6894.44</v>
      </c>
      <c r="CD50" s="21">
        <v>4360.68</v>
      </c>
      <c r="CE50" s="21">
        <v>0</v>
      </c>
      <c r="CF50" s="21">
        <v>4360.68</v>
      </c>
      <c r="CG50" s="22">
        <v>512</v>
      </c>
      <c r="CH50" s="22">
        <v>56.66</v>
      </c>
      <c r="CI50" s="22">
        <v>1909.19</v>
      </c>
      <c r="CJ50" s="22">
        <v>175.53</v>
      </c>
      <c r="CK50" s="22">
        <v>2653.38</v>
      </c>
      <c r="CL50" s="23">
        <v>7014.06</v>
      </c>
      <c r="CM50" s="21">
        <v>4292.75</v>
      </c>
      <c r="CN50" s="21">
        <v>0</v>
      </c>
      <c r="CO50" s="21">
        <v>4292.75</v>
      </c>
      <c r="CP50" s="22">
        <v>511</v>
      </c>
      <c r="CQ50" s="22">
        <v>55.77</v>
      </c>
      <c r="CR50" s="22">
        <v>1886.29</v>
      </c>
      <c r="CS50" s="22">
        <v>98.12</v>
      </c>
      <c r="CT50" s="22">
        <v>2551.1799999999998</v>
      </c>
      <c r="CU50" s="23">
        <v>6843.93</v>
      </c>
      <c r="CV50" s="21">
        <v>5028.6400000000003</v>
      </c>
      <c r="CW50" s="21">
        <v>0</v>
      </c>
      <c r="CX50" s="21">
        <v>5028.6400000000003</v>
      </c>
      <c r="CY50" s="22">
        <v>604</v>
      </c>
      <c r="CZ50" s="22">
        <v>65.34</v>
      </c>
      <c r="DA50" s="22">
        <v>2181.89</v>
      </c>
      <c r="DB50" s="22">
        <v>143.79</v>
      </c>
      <c r="DC50" s="22">
        <v>2995.02</v>
      </c>
      <c r="DD50" s="23">
        <v>8023.66</v>
      </c>
      <c r="DE50" s="21">
        <v>6490.66</v>
      </c>
      <c r="DF50" s="21">
        <v>0</v>
      </c>
      <c r="DG50" s="21">
        <v>6490.66</v>
      </c>
      <c r="DH50" s="22">
        <v>804</v>
      </c>
      <c r="DI50" s="22">
        <v>649.54</v>
      </c>
      <c r="DJ50" s="22">
        <v>2663.71</v>
      </c>
      <c r="DK50" s="22">
        <v>199.31</v>
      </c>
      <c r="DL50" s="22">
        <v>4316.5600000000004</v>
      </c>
      <c r="DM50" s="23">
        <v>10807.22</v>
      </c>
      <c r="DN50" s="73">
        <f t="shared" si="0"/>
        <v>56548.84</v>
      </c>
      <c r="DO50" s="73">
        <f t="shared" si="1"/>
        <v>948.61</v>
      </c>
      <c r="DP50" s="73">
        <f t="shared" si="2"/>
        <v>57497.45</v>
      </c>
      <c r="DQ50" s="22">
        <f t="shared" si="3"/>
        <v>6861</v>
      </c>
      <c r="DR50" s="22">
        <f t="shared" si="4"/>
        <v>1299.9099999999999</v>
      </c>
      <c r="DS50" s="22">
        <f t="shared" si="5"/>
        <v>24827.88</v>
      </c>
      <c r="DT50" s="22">
        <f t="shared" si="6"/>
        <v>1982.48</v>
      </c>
      <c r="DU50" s="22">
        <f t="shared" si="7"/>
        <v>34971.270000000004</v>
      </c>
      <c r="DV50" s="23">
        <f t="shared" si="8"/>
        <v>92468.72</v>
      </c>
      <c r="DW50" s="262">
        <f t="shared" si="9"/>
        <v>1077.489999999998</v>
      </c>
      <c r="DX50" s="262"/>
      <c r="DY50" s="263">
        <f t="shared" si="10"/>
        <v>500.69000000000233</v>
      </c>
      <c r="DZ50" s="263"/>
    </row>
    <row r="51" spans="1:130" hidden="1" x14ac:dyDescent="0.25">
      <c r="A51" s="18">
        <v>607</v>
      </c>
      <c r="B51" s="18" t="s">
        <v>625</v>
      </c>
      <c r="C51" s="18" t="s">
        <v>446</v>
      </c>
      <c r="D51" s="20">
        <v>1</v>
      </c>
      <c r="E51" s="18">
        <v>22091.89</v>
      </c>
      <c r="F51" s="18">
        <v>39473.379999999997</v>
      </c>
      <c r="G51" s="18" t="s">
        <v>157</v>
      </c>
      <c r="H51" s="18" t="s">
        <v>5</v>
      </c>
      <c r="I51" s="18" t="s">
        <v>415</v>
      </c>
      <c r="J51" s="21">
        <v>3037.47</v>
      </c>
      <c r="K51" s="21">
        <v>0</v>
      </c>
      <c r="L51" s="21">
        <v>3037.47</v>
      </c>
      <c r="M51" s="22">
        <v>329</v>
      </c>
      <c r="N51" s="22">
        <v>39.450000000000003</v>
      </c>
      <c r="O51" s="22">
        <v>1169.23</v>
      </c>
      <c r="P51" s="22">
        <v>145.74</v>
      </c>
      <c r="Q51" s="22">
        <v>1683.42</v>
      </c>
      <c r="R51" s="23">
        <v>4720.8900000000003</v>
      </c>
      <c r="S51" s="21">
        <v>2988.22</v>
      </c>
      <c r="T51" s="21">
        <v>0</v>
      </c>
      <c r="U51" s="21">
        <v>2988.22</v>
      </c>
      <c r="V51" s="22">
        <v>322</v>
      </c>
      <c r="W51" s="22">
        <v>38.82</v>
      </c>
      <c r="X51" s="22">
        <v>1152.05</v>
      </c>
      <c r="Y51" s="22">
        <v>139.77000000000001</v>
      </c>
      <c r="Z51" s="22">
        <v>1652.64</v>
      </c>
      <c r="AA51" s="23">
        <v>4640.8599999999997</v>
      </c>
      <c r="AB51" s="21">
        <v>2985.85</v>
      </c>
      <c r="AC51" s="21">
        <v>0</v>
      </c>
      <c r="AD51" s="21">
        <v>2985.85</v>
      </c>
      <c r="AE51" s="22">
        <v>322</v>
      </c>
      <c r="AF51" s="22">
        <v>38.79</v>
      </c>
      <c r="AG51" s="22">
        <v>1150.55</v>
      </c>
      <c r="AH51" s="22">
        <v>165.22</v>
      </c>
      <c r="AI51" s="22">
        <v>1676.56</v>
      </c>
      <c r="AJ51" s="23">
        <v>4662.41</v>
      </c>
      <c r="AK51" s="21">
        <v>3002.94</v>
      </c>
      <c r="AL51" s="21">
        <v>0</v>
      </c>
      <c r="AM51" s="21">
        <v>3002.94</v>
      </c>
      <c r="AN51" s="22">
        <v>324</v>
      </c>
      <c r="AO51" s="22">
        <v>39</v>
      </c>
      <c r="AP51" s="22">
        <v>1156.97</v>
      </c>
      <c r="AQ51" s="22">
        <v>160.41999999999999</v>
      </c>
      <c r="AR51" s="22">
        <v>1680.39</v>
      </c>
      <c r="AS51" s="23">
        <v>4683.33</v>
      </c>
      <c r="AT51" s="21">
        <v>3030.65</v>
      </c>
      <c r="AU51" s="21">
        <v>948.61</v>
      </c>
      <c r="AV51" s="21">
        <v>3979.26</v>
      </c>
      <c r="AW51" s="22">
        <v>457</v>
      </c>
      <c r="AX51" s="22">
        <v>39.36</v>
      </c>
      <c r="AY51" s="22">
        <v>1357.04</v>
      </c>
      <c r="AZ51" s="22">
        <v>153.22</v>
      </c>
      <c r="BA51" s="22">
        <v>2006.62</v>
      </c>
      <c r="BB51" s="23">
        <v>5985.88</v>
      </c>
      <c r="BC51" s="21">
        <v>4490.28</v>
      </c>
      <c r="BD51" s="21">
        <v>0</v>
      </c>
      <c r="BE51" s="21">
        <v>4490.28</v>
      </c>
      <c r="BF51" s="22">
        <v>531</v>
      </c>
      <c r="BG51" s="22">
        <v>58.35</v>
      </c>
      <c r="BH51" s="22">
        <v>1981.6</v>
      </c>
      <c r="BI51" s="22">
        <v>171.54</v>
      </c>
      <c r="BJ51" s="22">
        <v>2742.49</v>
      </c>
      <c r="BK51" s="23">
        <v>7232.77</v>
      </c>
      <c r="BL51" s="21">
        <v>2985.85</v>
      </c>
      <c r="BM51" s="21">
        <v>0</v>
      </c>
      <c r="BN51" s="21">
        <v>2985.85</v>
      </c>
      <c r="BO51" s="22">
        <v>321</v>
      </c>
      <c r="BP51" s="22">
        <v>38.79</v>
      </c>
      <c r="BQ51" s="22">
        <v>1150.55</v>
      </c>
      <c r="BR51" s="22">
        <v>109.12</v>
      </c>
      <c r="BS51" s="22">
        <v>1619.46</v>
      </c>
      <c r="BT51" s="23">
        <v>4605.3100000000004</v>
      </c>
      <c r="BU51" s="21">
        <v>2985.85</v>
      </c>
      <c r="BV51" s="21">
        <v>0</v>
      </c>
      <c r="BW51" s="21">
        <v>2985.85</v>
      </c>
      <c r="BX51" s="22">
        <v>322</v>
      </c>
      <c r="BY51" s="22">
        <v>38.79</v>
      </c>
      <c r="BZ51" s="22">
        <v>1150.55</v>
      </c>
      <c r="CA51" s="22">
        <v>144.82</v>
      </c>
      <c r="CB51" s="22">
        <v>1656.16</v>
      </c>
      <c r="CC51" s="23">
        <v>4642.01</v>
      </c>
      <c r="CD51" s="21">
        <v>2985.85</v>
      </c>
      <c r="CE51" s="21">
        <v>0</v>
      </c>
      <c r="CF51" s="21">
        <v>2985.85</v>
      </c>
      <c r="CG51" s="22">
        <v>322</v>
      </c>
      <c r="CH51" s="22">
        <v>38.79</v>
      </c>
      <c r="CI51" s="22">
        <v>1150.55</v>
      </c>
      <c r="CJ51" s="22">
        <v>149.91999999999999</v>
      </c>
      <c r="CK51" s="22">
        <v>1661.26</v>
      </c>
      <c r="CL51" s="23">
        <v>4647.1099999999997</v>
      </c>
      <c r="CM51" s="21">
        <v>3080.05</v>
      </c>
      <c r="CN51" s="21">
        <v>0</v>
      </c>
      <c r="CO51" s="21">
        <v>3080.05</v>
      </c>
      <c r="CP51" s="22">
        <v>342</v>
      </c>
      <c r="CQ51" s="22">
        <v>40.01</v>
      </c>
      <c r="CR51" s="22">
        <v>1190.54</v>
      </c>
      <c r="CS51" s="22">
        <v>146.49</v>
      </c>
      <c r="CT51" s="22">
        <v>1719.04</v>
      </c>
      <c r="CU51" s="23">
        <v>4799.09</v>
      </c>
      <c r="CV51" s="21">
        <v>3596.45</v>
      </c>
      <c r="CW51" s="21">
        <v>0</v>
      </c>
      <c r="CX51" s="21">
        <v>3596.45</v>
      </c>
      <c r="CY51" s="22">
        <v>406</v>
      </c>
      <c r="CZ51" s="22">
        <v>46.72</v>
      </c>
      <c r="DA51" s="22">
        <v>1378.54</v>
      </c>
      <c r="DB51" s="22">
        <v>109.77</v>
      </c>
      <c r="DC51" s="22">
        <v>1941.03</v>
      </c>
      <c r="DD51" s="23">
        <v>5537.48</v>
      </c>
      <c r="DE51" s="21">
        <v>4542.8</v>
      </c>
      <c r="DF51" s="21">
        <v>0</v>
      </c>
      <c r="DG51" s="21">
        <v>4542.8</v>
      </c>
      <c r="DH51" s="22">
        <v>539</v>
      </c>
      <c r="DI51" s="22">
        <v>455.85</v>
      </c>
      <c r="DJ51" s="22">
        <v>1462.6</v>
      </c>
      <c r="DK51" s="22">
        <v>141.88</v>
      </c>
      <c r="DL51" s="22">
        <v>2599.33</v>
      </c>
      <c r="DM51" s="23">
        <v>7142.13</v>
      </c>
      <c r="DN51" s="73">
        <f t="shared" si="0"/>
        <v>39712.259999999995</v>
      </c>
      <c r="DO51" s="73">
        <f t="shared" si="1"/>
        <v>948.61</v>
      </c>
      <c r="DP51" s="73">
        <f t="shared" si="2"/>
        <v>40660.869999999995</v>
      </c>
      <c r="DQ51" s="22">
        <f t="shared" si="3"/>
        <v>4537</v>
      </c>
      <c r="DR51" s="22">
        <f t="shared" si="4"/>
        <v>912.72</v>
      </c>
      <c r="DS51" s="22">
        <f t="shared" si="5"/>
        <v>15450.769999999999</v>
      </c>
      <c r="DT51" s="22">
        <f t="shared" si="6"/>
        <v>1737.9099999999999</v>
      </c>
      <c r="DU51" s="22">
        <f t="shared" si="7"/>
        <v>22638.400000000001</v>
      </c>
      <c r="DV51" s="23">
        <f t="shared" si="8"/>
        <v>63299.27</v>
      </c>
      <c r="DW51" s="262">
        <f t="shared" si="9"/>
        <v>1187.489999999998</v>
      </c>
      <c r="DX51" s="262"/>
      <c r="DY51" s="263">
        <f t="shared" si="10"/>
        <v>546.51000000000204</v>
      </c>
      <c r="DZ51" s="263"/>
    </row>
    <row r="52" spans="1:130" hidden="1" x14ac:dyDescent="0.25">
      <c r="A52" s="18">
        <v>613</v>
      </c>
      <c r="B52" s="18" t="s">
        <v>729</v>
      </c>
      <c r="C52" s="18" t="s">
        <v>235</v>
      </c>
      <c r="D52" s="20">
        <v>1</v>
      </c>
      <c r="E52" s="18">
        <v>24619.4</v>
      </c>
      <c r="F52" s="18">
        <v>44040.43</v>
      </c>
      <c r="G52" s="18" t="s">
        <v>157</v>
      </c>
      <c r="H52" s="18" t="s">
        <v>5</v>
      </c>
      <c r="I52" s="18" t="s">
        <v>730</v>
      </c>
      <c r="J52" s="21">
        <v>3129</v>
      </c>
      <c r="K52" s="21">
        <v>0</v>
      </c>
      <c r="L52" s="21">
        <v>3129</v>
      </c>
      <c r="M52" s="22">
        <v>342</v>
      </c>
      <c r="N52" s="22">
        <v>40.61</v>
      </c>
      <c r="O52" s="22">
        <v>1209.04</v>
      </c>
      <c r="P52" s="22">
        <v>147.35</v>
      </c>
      <c r="Q52" s="22">
        <v>1739</v>
      </c>
      <c r="R52" s="23">
        <v>4868</v>
      </c>
      <c r="S52" s="21">
        <v>3395.01</v>
      </c>
      <c r="T52" s="21">
        <v>0</v>
      </c>
      <c r="U52" s="21">
        <v>3395.01</v>
      </c>
      <c r="V52" s="22">
        <v>378</v>
      </c>
      <c r="W52" s="22">
        <v>44.1</v>
      </c>
      <c r="X52" s="22">
        <v>1304.01</v>
      </c>
      <c r="Y52" s="22">
        <v>141.88</v>
      </c>
      <c r="Z52" s="22">
        <v>1867.99</v>
      </c>
      <c r="AA52" s="23">
        <v>5263</v>
      </c>
      <c r="AB52" s="21">
        <v>3395.01</v>
      </c>
      <c r="AC52" s="21">
        <v>0</v>
      </c>
      <c r="AD52" s="21">
        <v>3395.01</v>
      </c>
      <c r="AE52" s="22">
        <v>378</v>
      </c>
      <c r="AF52" s="22">
        <v>44.1</v>
      </c>
      <c r="AG52" s="22">
        <v>1303.3599999999999</v>
      </c>
      <c r="AH52" s="22">
        <v>60.28</v>
      </c>
      <c r="AI52" s="22">
        <v>1785.74</v>
      </c>
      <c r="AJ52" s="23">
        <v>5180.75</v>
      </c>
      <c r="AK52" s="21">
        <v>3431.04</v>
      </c>
      <c r="AL52" s="21">
        <v>0</v>
      </c>
      <c r="AM52" s="21">
        <v>3431.04</v>
      </c>
      <c r="AN52" s="22">
        <v>384</v>
      </c>
      <c r="AO52" s="22">
        <v>44.57</v>
      </c>
      <c r="AP52" s="22">
        <v>1316.79</v>
      </c>
      <c r="AQ52" s="22">
        <v>168.02</v>
      </c>
      <c r="AR52" s="22">
        <v>1913.38</v>
      </c>
      <c r="AS52" s="23">
        <v>5344.42</v>
      </c>
      <c r="AT52" s="21">
        <v>3395.01</v>
      </c>
      <c r="AU52" s="21">
        <v>948.61</v>
      </c>
      <c r="AV52" s="21">
        <v>4343.62</v>
      </c>
      <c r="AW52" s="22">
        <v>508</v>
      </c>
      <c r="AX52" s="22">
        <v>44.1</v>
      </c>
      <c r="AY52" s="22">
        <v>1493.08</v>
      </c>
      <c r="AZ52" s="22">
        <v>139.30000000000001</v>
      </c>
      <c r="BA52" s="22">
        <v>2184.48</v>
      </c>
      <c r="BB52" s="23">
        <v>6528.1</v>
      </c>
      <c r="BC52" s="21">
        <v>5103.55</v>
      </c>
      <c r="BD52" s="21">
        <v>0</v>
      </c>
      <c r="BE52" s="21">
        <v>5103.55</v>
      </c>
      <c r="BF52" s="22">
        <v>610</v>
      </c>
      <c r="BG52" s="22">
        <v>65.88</v>
      </c>
      <c r="BH52" s="22">
        <v>2243.71</v>
      </c>
      <c r="BI52" s="22">
        <v>197.52</v>
      </c>
      <c r="BJ52" s="22">
        <v>3117.11</v>
      </c>
      <c r="BK52" s="23">
        <v>8220.66</v>
      </c>
      <c r="BL52" s="21">
        <v>3395.01</v>
      </c>
      <c r="BM52" s="21">
        <v>0</v>
      </c>
      <c r="BN52" s="21">
        <v>3395.01</v>
      </c>
      <c r="BO52" s="22">
        <v>377</v>
      </c>
      <c r="BP52" s="22">
        <v>44.1</v>
      </c>
      <c r="BQ52" s="22">
        <v>1311.46</v>
      </c>
      <c r="BR52" s="22">
        <v>121.63</v>
      </c>
      <c r="BS52" s="22">
        <v>1854.19</v>
      </c>
      <c r="BT52" s="23">
        <v>5249.2</v>
      </c>
      <c r="BU52" s="21">
        <v>3395.01</v>
      </c>
      <c r="BV52" s="21">
        <v>0</v>
      </c>
      <c r="BW52" s="21">
        <v>3395.01</v>
      </c>
      <c r="BX52" s="22">
        <v>378</v>
      </c>
      <c r="BY52" s="22">
        <v>44.1</v>
      </c>
      <c r="BZ52" s="22">
        <v>1311.46</v>
      </c>
      <c r="CA52" s="22">
        <v>172.63</v>
      </c>
      <c r="CB52" s="22">
        <v>1906.19</v>
      </c>
      <c r="CC52" s="23">
        <v>5301.2</v>
      </c>
      <c r="CD52" s="21">
        <v>3439.77</v>
      </c>
      <c r="CE52" s="21">
        <v>0</v>
      </c>
      <c r="CF52" s="21">
        <v>3439.77</v>
      </c>
      <c r="CG52" s="22">
        <v>384</v>
      </c>
      <c r="CH52" s="22">
        <v>44.69</v>
      </c>
      <c r="CI52" s="22">
        <v>1327.04</v>
      </c>
      <c r="CJ52" s="22">
        <v>168.14</v>
      </c>
      <c r="CK52" s="22">
        <v>1923.87</v>
      </c>
      <c r="CL52" s="23">
        <v>5363.64</v>
      </c>
      <c r="CM52" s="21">
        <v>3395.01</v>
      </c>
      <c r="CN52" s="21">
        <v>0</v>
      </c>
      <c r="CO52" s="21">
        <v>3395.01</v>
      </c>
      <c r="CP52" s="22">
        <v>387</v>
      </c>
      <c r="CQ52" s="22">
        <v>44.1</v>
      </c>
      <c r="CR52" s="22">
        <v>1316.26</v>
      </c>
      <c r="CS52" s="22">
        <v>60.43</v>
      </c>
      <c r="CT52" s="22">
        <v>1807.79</v>
      </c>
      <c r="CU52" s="23">
        <v>5202.8</v>
      </c>
      <c r="CV52" s="21">
        <v>3395.01</v>
      </c>
      <c r="CW52" s="21">
        <v>0</v>
      </c>
      <c r="CX52" s="21">
        <v>3395.01</v>
      </c>
      <c r="CY52" s="22">
        <v>378</v>
      </c>
      <c r="CZ52" s="22">
        <v>44.1</v>
      </c>
      <c r="DA52" s="22">
        <v>1311.46</v>
      </c>
      <c r="DB52" s="22">
        <v>111.43</v>
      </c>
      <c r="DC52" s="22">
        <v>1844.99</v>
      </c>
      <c r="DD52" s="23">
        <v>5240</v>
      </c>
      <c r="DE52" s="21">
        <v>5066.2299999999996</v>
      </c>
      <c r="DF52" s="21">
        <v>0</v>
      </c>
      <c r="DG52" s="21">
        <v>5066.2299999999996</v>
      </c>
      <c r="DH52" s="22">
        <v>612</v>
      </c>
      <c r="DI52" s="22">
        <v>504.52</v>
      </c>
      <c r="DJ52" s="22">
        <v>4221.5</v>
      </c>
      <c r="DK52" s="22">
        <v>190.2</v>
      </c>
      <c r="DL52" s="22">
        <v>5528.22</v>
      </c>
      <c r="DM52" s="23">
        <v>10594.45</v>
      </c>
      <c r="DN52" s="73">
        <f t="shared" si="0"/>
        <v>43934.66</v>
      </c>
      <c r="DO52" s="73">
        <f t="shared" si="1"/>
        <v>948.61</v>
      </c>
      <c r="DP52" s="73">
        <f t="shared" si="2"/>
        <v>44883.270000000004</v>
      </c>
      <c r="DQ52" s="22">
        <f t="shared" si="3"/>
        <v>5116</v>
      </c>
      <c r="DR52" s="22">
        <f t="shared" si="4"/>
        <v>1008.97</v>
      </c>
      <c r="DS52" s="22">
        <f t="shared" si="5"/>
        <v>19669.170000000002</v>
      </c>
      <c r="DT52" s="22">
        <f t="shared" si="6"/>
        <v>1678.8100000000002</v>
      </c>
      <c r="DU52" s="22">
        <f t="shared" si="7"/>
        <v>27472.950000000004</v>
      </c>
      <c r="DV52" s="23">
        <f t="shared" si="8"/>
        <v>72356.219999999987</v>
      </c>
      <c r="DW52" s="262">
        <f t="shared" si="9"/>
        <v>842.84000000000378</v>
      </c>
      <c r="DX52" s="262"/>
      <c r="DY52" s="263">
        <f t="shared" si="10"/>
        <v>2853.5500000000029</v>
      </c>
      <c r="DZ52" s="263"/>
    </row>
    <row r="53" spans="1:130" hidden="1" x14ac:dyDescent="0.25">
      <c r="A53" s="18">
        <v>614</v>
      </c>
      <c r="B53" s="18" t="s">
        <v>734</v>
      </c>
      <c r="C53" s="18" t="s">
        <v>735</v>
      </c>
      <c r="D53" s="20">
        <v>0</v>
      </c>
      <c r="E53" s="18">
        <v>8010.1</v>
      </c>
      <c r="F53" s="18">
        <v>14583.65</v>
      </c>
      <c r="G53" s="18" t="s">
        <v>157</v>
      </c>
      <c r="H53" s="18" t="s">
        <v>6</v>
      </c>
      <c r="I53" s="18" t="s">
        <v>360</v>
      </c>
      <c r="J53" s="21">
        <v>2421.36</v>
      </c>
      <c r="K53" s="21">
        <v>0</v>
      </c>
      <c r="L53" s="21">
        <v>2421.36</v>
      </c>
      <c r="M53" s="22">
        <v>239</v>
      </c>
      <c r="N53" s="22">
        <v>31.17</v>
      </c>
      <c r="O53" s="22">
        <v>863.62</v>
      </c>
      <c r="P53" s="22">
        <v>42.89</v>
      </c>
      <c r="Q53" s="22">
        <v>1176.68</v>
      </c>
      <c r="R53" s="23">
        <v>3598.04</v>
      </c>
      <c r="S53" s="21">
        <v>2342.84</v>
      </c>
      <c r="T53" s="21">
        <v>0</v>
      </c>
      <c r="U53" s="21">
        <v>2342.84</v>
      </c>
      <c r="V53" s="22">
        <v>230</v>
      </c>
      <c r="W53" s="22">
        <v>30.42</v>
      </c>
      <c r="X53" s="22">
        <v>812.36</v>
      </c>
      <c r="Y53" s="22">
        <v>41.6</v>
      </c>
      <c r="Z53" s="22">
        <v>1114.3800000000001</v>
      </c>
      <c r="AA53" s="23">
        <v>3457.22</v>
      </c>
      <c r="AB53" s="21">
        <v>9970.2199999999993</v>
      </c>
      <c r="AC53" s="21">
        <v>0</v>
      </c>
      <c r="AD53" s="21">
        <v>9970.2199999999993</v>
      </c>
      <c r="AE53" s="22">
        <v>465</v>
      </c>
      <c r="AF53" s="22">
        <v>276.64999999999998</v>
      </c>
      <c r="AG53" s="22">
        <v>4656.78</v>
      </c>
      <c r="AH53" s="22">
        <v>158.49</v>
      </c>
      <c r="AI53" s="22">
        <v>5556.92</v>
      </c>
      <c r="AJ53" s="23">
        <v>15527.14</v>
      </c>
      <c r="AK53" s="21">
        <v>0</v>
      </c>
      <c r="AL53" s="21">
        <v>0</v>
      </c>
      <c r="AM53" s="21">
        <v>0</v>
      </c>
      <c r="AN53" s="22">
        <v>0</v>
      </c>
      <c r="AO53" s="22">
        <v>0</v>
      </c>
      <c r="AP53" s="22">
        <v>0</v>
      </c>
      <c r="AQ53" s="22">
        <v>0</v>
      </c>
      <c r="AR53" s="22">
        <v>0</v>
      </c>
      <c r="AS53" s="23">
        <v>0</v>
      </c>
      <c r="AT53" s="21">
        <v>0</v>
      </c>
      <c r="AU53" s="21">
        <v>948.61</v>
      </c>
      <c r="AV53" s="21">
        <v>948.61</v>
      </c>
      <c r="AW53" s="22">
        <v>81</v>
      </c>
      <c r="AX53" s="22">
        <v>0</v>
      </c>
      <c r="AY53" s="22">
        <v>189.72</v>
      </c>
      <c r="AZ53" s="22">
        <v>12.71</v>
      </c>
      <c r="BA53" s="22">
        <v>283.43</v>
      </c>
      <c r="BB53" s="23">
        <v>1232.04</v>
      </c>
      <c r="BC53" s="21">
        <v>0</v>
      </c>
      <c r="BD53" s="21">
        <v>0</v>
      </c>
      <c r="BE53" s="21">
        <v>0</v>
      </c>
      <c r="BF53" s="22">
        <v>0</v>
      </c>
      <c r="BG53" s="22">
        <v>0</v>
      </c>
      <c r="BH53" s="22">
        <v>0</v>
      </c>
      <c r="BI53" s="22">
        <v>0</v>
      </c>
      <c r="BJ53" s="22">
        <v>0</v>
      </c>
      <c r="BK53" s="23">
        <v>0</v>
      </c>
      <c r="BL53" s="21">
        <v>0</v>
      </c>
      <c r="BM53" s="21">
        <v>0</v>
      </c>
      <c r="BN53" s="21">
        <v>0</v>
      </c>
      <c r="BO53" s="22">
        <v>-1</v>
      </c>
      <c r="BP53" s="22">
        <v>0</v>
      </c>
      <c r="BQ53" s="22">
        <v>0</v>
      </c>
      <c r="BR53" s="22">
        <v>0</v>
      </c>
      <c r="BS53" s="22">
        <v>-1</v>
      </c>
      <c r="BT53" s="23">
        <v>-1</v>
      </c>
      <c r="BU53" s="21"/>
      <c r="BV53" s="21"/>
      <c r="BW53" s="21"/>
      <c r="BX53" s="22"/>
      <c r="BY53" s="22"/>
      <c r="BZ53" s="22"/>
      <c r="CA53" s="22"/>
      <c r="CB53" s="22"/>
      <c r="CC53" s="23"/>
      <c r="CD53" s="21">
        <v>0</v>
      </c>
      <c r="CE53" s="21">
        <v>0</v>
      </c>
      <c r="CF53" s="21">
        <v>0</v>
      </c>
      <c r="CG53" s="22">
        <v>0</v>
      </c>
      <c r="CH53" s="22">
        <v>0</v>
      </c>
      <c r="CI53" s="22">
        <v>0</v>
      </c>
      <c r="CJ53" s="22">
        <v>0</v>
      </c>
      <c r="CK53" s="22">
        <v>0</v>
      </c>
      <c r="CL53" s="23">
        <v>0</v>
      </c>
      <c r="CM53" s="21">
        <v>0</v>
      </c>
      <c r="CN53" s="21">
        <v>0</v>
      </c>
      <c r="CO53" s="21">
        <v>0</v>
      </c>
      <c r="CP53" s="22">
        <v>0</v>
      </c>
      <c r="CQ53" s="22">
        <v>0</v>
      </c>
      <c r="CR53" s="22">
        <v>0</v>
      </c>
      <c r="CS53" s="22">
        <v>0</v>
      </c>
      <c r="CT53" s="22">
        <v>0</v>
      </c>
      <c r="CU53" s="23">
        <v>0</v>
      </c>
      <c r="CV53" s="21"/>
      <c r="CW53" s="21"/>
      <c r="CX53" s="21"/>
      <c r="CY53" s="22"/>
      <c r="CZ53" s="22"/>
      <c r="DA53" s="22"/>
      <c r="DB53" s="22"/>
      <c r="DC53" s="22"/>
      <c r="DD53" s="23"/>
      <c r="DN53" s="73">
        <f t="shared" si="0"/>
        <v>14734.42</v>
      </c>
      <c r="DO53" s="73">
        <f t="shared" si="1"/>
        <v>948.61</v>
      </c>
      <c r="DP53" s="73">
        <f t="shared" si="2"/>
        <v>15683.03</v>
      </c>
      <c r="DQ53" s="22">
        <f t="shared" si="3"/>
        <v>1014</v>
      </c>
      <c r="DR53" s="22">
        <f t="shared" si="4"/>
        <v>338.24</v>
      </c>
      <c r="DS53" s="22">
        <f t="shared" si="5"/>
        <v>6522.4800000000005</v>
      </c>
      <c r="DT53" s="22">
        <f t="shared" si="6"/>
        <v>255.69000000000003</v>
      </c>
      <c r="DU53" s="22">
        <f t="shared" si="7"/>
        <v>8130.4100000000008</v>
      </c>
      <c r="DV53" s="23">
        <f t="shared" si="8"/>
        <v>23813.440000000002</v>
      </c>
      <c r="DW53" s="262">
        <f t="shared" si="9"/>
        <v>1099.380000000001</v>
      </c>
      <c r="DX53" s="262"/>
      <c r="DY53" s="263">
        <f t="shared" si="10"/>
        <v>120.3100000000004</v>
      </c>
      <c r="DZ53" s="263"/>
    </row>
    <row r="54" spans="1:130" hidden="1" x14ac:dyDescent="0.25">
      <c r="A54" s="18">
        <v>616</v>
      </c>
      <c r="B54" s="18" t="s">
        <v>613</v>
      </c>
      <c r="C54" s="18" t="s">
        <v>614</v>
      </c>
      <c r="D54" s="20">
        <v>1</v>
      </c>
      <c r="E54" s="18">
        <v>11730.57</v>
      </c>
      <c r="F54" s="18">
        <v>32837.39</v>
      </c>
      <c r="G54" s="18" t="s">
        <v>157</v>
      </c>
      <c r="H54" s="18" t="s">
        <v>5</v>
      </c>
      <c r="I54" s="18" t="s">
        <v>179</v>
      </c>
      <c r="J54" s="21">
        <v>3046.92</v>
      </c>
      <c r="K54" s="21">
        <v>0</v>
      </c>
      <c r="L54" s="21">
        <v>3046.92</v>
      </c>
      <c r="M54" s="22">
        <v>316</v>
      </c>
      <c r="N54" s="22">
        <v>38.5</v>
      </c>
      <c r="O54" s="22">
        <v>1117.67</v>
      </c>
      <c r="P54" s="22">
        <v>155.72999999999999</v>
      </c>
      <c r="Q54" s="22">
        <v>1627.9</v>
      </c>
      <c r="R54" s="23">
        <v>4674.82</v>
      </c>
      <c r="S54" s="21">
        <v>2959.97</v>
      </c>
      <c r="T54" s="21">
        <v>0</v>
      </c>
      <c r="U54" s="21">
        <v>2959.97</v>
      </c>
      <c r="V54" s="22">
        <v>316</v>
      </c>
      <c r="W54" s="22">
        <v>38.450000000000003</v>
      </c>
      <c r="X54" s="22">
        <v>1117.45</v>
      </c>
      <c r="Y54" s="22">
        <v>134.15</v>
      </c>
      <c r="Z54" s="22">
        <v>1606.05</v>
      </c>
      <c r="AA54" s="23">
        <v>4566.0200000000004</v>
      </c>
      <c r="AB54" s="21">
        <v>2417.16</v>
      </c>
      <c r="AC54" s="21">
        <v>0</v>
      </c>
      <c r="AD54" s="21">
        <v>2417.16</v>
      </c>
      <c r="AE54" s="22">
        <v>240</v>
      </c>
      <c r="AF54" s="22">
        <v>31.39</v>
      </c>
      <c r="AG54" s="22">
        <v>879.25</v>
      </c>
      <c r="AH54" s="22">
        <v>160.22</v>
      </c>
      <c r="AI54" s="22">
        <v>1310.86</v>
      </c>
      <c r="AJ54" s="23">
        <v>3728.02</v>
      </c>
      <c r="AK54" s="21">
        <v>2417.16</v>
      </c>
      <c r="AL54" s="21">
        <v>0</v>
      </c>
      <c r="AM54" s="21">
        <v>2417.16</v>
      </c>
      <c r="AN54" s="22">
        <v>240</v>
      </c>
      <c r="AO54" s="22">
        <v>31.39</v>
      </c>
      <c r="AP54" s="22">
        <v>879.25</v>
      </c>
      <c r="AQ54" s="22">
        <v>150.02000000000001</v>
      </c>
      <c r="AR54" s="22">
        <v>1300.6600000000001</v>
      </c>
      <c r="AS54" s="23">
        <v>3717.82</v>
      </c>
      <c r="AT54" s="21">
        <v>2476.5300000000002</v>
      </c>
      <c r="AU54" s="21">
        <v>948.61</v>
      </c>
      <c r="AV54" s="21">
        <v>3425.14</v>
      </c>
      <c r="AW54" s="22">
        <v>378</v>
      </c>
      <c r="AX54" s="22">
        <v>32.159999999999997</v>
      </c>
      <c r="AY54" s="22">
        <v>1122.5899999999999</v>
      </c>
      <c r="AZ54" s="22">
        <v>148.49</v>
      </c>
      <c r="BA54" s="22">
        <v>1681.24</v>
      </c>
      <c r="BB54" s="23">
        <v>5106.38</v>
      </c>
      <c r="BC54" s="21">
        <v>3816.17</v>
      </c>
      <c r="BD54" s="21">
        <v>0</v>
      </c>
      <c r="BE54" s="21">
        <v>3816.17</v>
      </c>
      <c r="BF54" s="22">
        <v>405</v>
      </c>
      <c r="BG54" s="22">
        <v>46.88</v>
      </c>
      <c r="BH54" s="22">
        <v>1353.61</v>
      </c>
      <c r="BI54" s="22">
        <v>133.16</v>
      </c>
      <c r="BJ54" s="22">
        <v>1938.65</v>
      </c>
      <c r="BK54" s="23">
        <v>5754.82</v>
      </c>
      <c r="BL54" s="21">
        <v>2977.77</v>
      </c>
      <c r="BM54" s="21">
        <v>0</v>
      </c>
      <c r="BN54" s="21">
        <v>2977.77</v>
      </c>
      <c r="BO54" s="22">
        <v>315</v>
      </c>
      <c r="BP54" s="22">
        <v>38.68</v>
      </c>
      <c r="BQ54" s="22">
        <v>1123.3599999999999</v>
      </c>
      <c r="BR54" s="22">
        <v>154.88999999999999</v>
      </c>
      <c r="BS54" s="22">
        <v>1631.93</v>
      </c>
      <c r="BT54" s="23">
        <v>4609.7</v>
      </c>
      <c r="BU54" s="21">
        <v>2417.16</v>
      </c>
      <c r="BV54" s="21">
        <v>0</v>
      </c>
      <c r="BW54" s="21">
        <v>2417.16</v>
      </c>
      <c r="BX54" s="22">
        <v>240</v>
      </c>
      <c r="BY54" s="22">
        <v>31.39</v>
      </c>
      <c r="BZ54" s="22">
        <v>879.25</v>
      </c>
      <c r="CA54" s="22">
        <v>155.12</v>
      </c>
      <c r="CB54" s="22">
        <v>1305.76</v>
      </c>
      <c r="CC54" s="23">
        <v>3722.92</v>
      </c>
      <c r="CD54" s="21">
        <v>2539.65</v>
      </c>
      <c r="CE54" s="21">
        <v>0</v>
      </c>
      <c r="CF54" s="21">
        <v>2539.65</v>
      </c>
      <c r="CG54" s="22">
        <v>258</v>
      </c>
      <c r="CH54" s="22">
        <v>32.979999999999997</v>
      </c>
      <c r="CI54" s="22">
        <v>963.34</v>
      </c>
      <c r="CJ54" s="22">
        <v>147.1</v>
      </c>
      <c r="CK54" s="22">
        <v>1401.42</v>
      </c>
      <c r="CL54" s="23">
        <v>3941.07</v>
      </c>
      <c r="CM54" s="21">
        <v>2815.82</v>
      </c>
      <c r="CN54" s="21">
        <v>0</v>
      </c>
      <c r="CO54" s="21">
        <v>2815.82</v>
      </c>
      <c r="CP54" s="22">
        <v>303</v>
      </c>
      <c r="CQ54" s="22">
        <v>36.58</v>
      </c>
      <c r="CR54" s="22">
        <v>1035.25</v>
      </c>
      <c r="CS54" s="22">
        <v>80.599999999999994</v>
      </c>
      <c r="CT54" s="22">
        <v>1455.43</v>
      </c>
      <c r="CU54" s="23">
        <v>4271.25</v>
      </c>
      <c r="CV54" s="21">
        <v>3262.86</v>
      </c>
      <c r="CW54" s="21">
        <v>0</v>
      </c>
      <c r="CX54" s="21">
        <v>3262.86</v>
      </c>
      <c r="CY54" s="22">
        <v>357</v>
      </c>
      <c r="CZ54" s="22">
        <v>42.38</v>
      </c>
      <c r="DA54" s="22">
        <v>1227.5</v>
      </c>
      <c r="DB54" s="22">
        <v>149.74</v>
      </c>
      <c r="DC54" s="22">
        <v>1776.62</v>
      </c>
      <c r="DD54" s="23">
        <v>5039.4799999999996</v>
      </c>
      <c r="DE54" s="21">
        <v>3678.9</v>
      </c>
      <c r="DF54" s="21">
        <v>0</v>
      </c>
      <c r="DG54" s="21">
        <v>3678.9</v>
      </c>
      <c r="DH54" s="22">
        <v>417</v>
      </c>
      <c r="DI54" s="22">
        <v>392.82</v>
      </c>
      <c r="DJ54" s="22">
        <v>1538.68</v>
      </c>
      <c r="DK54" s="22">
        <v>167.33</v>
      </c>
      <c r="DL54" s="22">
        <v>2515.83</v>
      </c>
      <c r="DM54" s="23">
        <v>6194.73</v>
      </c>
      <c r="DN54" s="73">
        <f t="shared" si="0"/>
        <v>34826.07</v>
      </c>
      <c r="DO54" s="73">
        <f t="shared" si="1"/>
        <v>948.61</v>
      </c>
      <c r="DP54" s="73">
        <f t="shared" si="2"/>
        <v>35774.68</v>
      </c>
      <c r="DQ54" s="22">
        <f t="shared" si="3"/>
        <v>3785</v>
      </c>
      <c r="DR54" s="22">
        <f t="shared" si="4"/>
        <v>793.59999999999991</v>
      </c>
      <c r="DS54" s="22">
        <f t="shared" si="5"/>
        <v>13237.2</v>
      </c>
      <c r="DT54" s="22">
        <f t="shared" si="6"/>
        <v>1736.5499999999995</v>
      </c>
      <c r="DU54" s="22">
        <f t="shared" si="7"/>
        <v>19552.349999999999</v>
      </c>
      <c r="DV54" s="23">
        <f t="shared" si="8"/>
        <v>55327.03</v>
      </c>
      <c r="DW54" s="262">
        <f t="shared" si="9"/>
        <v>2937.2900000000009</v>
      </c>
      <c r="DX54" s="262"/>
      <c r="DY54" s="263">
        <f t="shared" si="10"/>
        <v>7821.7799999999988</v>
      </c>
      <c r="DZ54" s="263"/>
    </row>
    <row r="55" spans="1:130" hidden="1" x14ac:dyDescent="0.25">
      <c r="A55" s="18">
        <v>618</v>
      </c>
      <c r="B55" s="18" t="s">
        <v>746</v>
      </c>
      <c r="C55" s="18" t="s">
        <v>408</v>
      </c>
      <c r="D55" s="20">
        <v>0</v>
      </c>
      <c r="E55" s="18">
        <v>5296.53</v>
      </c>
      <c r="F55" s="18">
        <v>9927.8700000000008</v>
      </c>
      <c r="G55" s="18" t="s">
        <v>157</v>
      </c>
      <c r="H55" s="18" t="s">
        <v>5</v>
      </c>
      <c r="I55" s="18" t="s">
        <v>524</v>
      </c>
      <c r="J55" s="21">
        <v>10218.92</v>
      </c>
      <c r="K55" s="21">
        <v>0</v>
      </c>
      <c r="L55" s="21">
        <v>10218.92</v>
      </c>
      <c r="M55" s="22">
        <v>543</v>
      </c>
      <c r="N55" s="22">
        <v>234.97</v>
      </c>
      <c r="O55" s="22">
        <v>4479.5200000000004</v>
      </c>
      <c r="P55" s="22">
        <v>152.97</v>
      </c>
      <c r="Q55" s="22">
        <v>5410.46</v>
      </c>
      <c r="R55" s="23">
        <v>15629.38</v>
      </c>
      <c r="S55" s="21"/>
      <c r="T55" s="21"/>
      <c r="U55" s="21"/>
      <c r="V55" s="22"/>
      <c r="W55" s="22"/>
      <c r="X55" s="22"/>
      <c r="Y55" s="22"/>
      <c r="Z55" s="22"/>
      <c r="AA55" s="23"/>
      <c r="AB55" s="21">
        <v>0</v>
      </c>
      <c r="AC55" s="21">
        <v>0</v>
      </c>
      <c r="AD55" s="21">
        <v>0</v>
      </c>
      <c r="AE55" s="22">
        <v>0</v>
      </c>
      <c r="AF55" s="22">
        <v>0</v>
      </c>
      <c r="AG55" s="22">
        <v>0</v>
      </c>
      <c r="AH55" s="22">
        <v>0</v>
      </c>
      <c r="AI55" s="22">
        <v>0</v>
      </c>
      <c r="AJ55" s="23">
        <v>0</v>
      </c>
      <c r="AK55" s="21">
        <v>0</v>
      </c>
      <c r="AL55" s="21">
        <v>0</v>
      </c>
      <c r="AM55" s="21">
        <v>0</v>
      </c>
      <c r="AN55" s="22">
        <v>0</v>
      </c>
      <c r="AO55" s="22">
        <v>0</v>
      </c>
      <c r="AP55" s="22">
        <v>0</v>
      </c>
      <c r="AQ55" s="22">
        <v>0</v>
      </c>
      <c r="AR55" s="22">
        <v>0</v>
      </c>
      <c r="AS55" s="23">
        <v>0</v>
      </c>
      <c r="AT55" s="21">
        <v>0</v>
      </c>
      <c r="AU55" s="21">
        <v>758.88</v>
      </c>
      <c r="AV55" s="21">
        <v>758.88</v>
      </c>
      <c r="AW55" s="22">
        <v>64</v>
      </c>
      <c r="AX55" s="22">
        <v>0</v>
      </c>
      <c r="AY55" s="22">
        <v>145.43</v>
      </c>
      <c r="AZ55" s="22">
        <v>10.17</v>
      </c>
      <c r="BA55" s="22">
        <v>219.6</v>
      </c>
      <c r="BB55" s="23">
        <v>978.48</v>
      </c>
      <c r="BC55" s="21">
        <v>0</v>
      </c>
      <c r="BD55" s="21">
        <v>0</v>
      </c>
      <c r="BE55" s="21">
        <v>0</v>
      </c>
      <c r="BF55" s="22">
        <v>0</v>
      </c>
      <c r="BG55" s="22">
        <v>0</v>
      </c>
      <c r="BH55" s="22">
        <v>0</v>
      </c>
      <c r="BI55" s="22">
        <v>0</v>
      </c>
      <c r="BJ55" s="22">
        <v>0</v>
      </c>
      <c r="BK55" s="23">
        <v>0</v>
      </c>
      <c r="BL55" s="21">
        <v>0</v>
      </c>
      <c r="BM55" s="21">
        <v>0</v>
      </c>
      <c r="BN55" s="21">
        <v>0</v>
      </c>
      <c r="BO55" s="22">
        <v>-1</v>
      </c>
      <c r="BP55" s="22">
        <v>0</v>
      </c>
      <c r="BQ55" s="22">
        <v>0</v>
      </c>
      <c r="BR55" s="22">
        <v>0</v>
      </c>
      <c r="BS55" s="22">
        <v>-1</v>
      </c>
      <c r="BT55" s="23">
        <v>-1</v>
      </c>
      <c r="BU55" s="21"/>
      <c r="BV55" s="21"/>
      <c r="BW55" s="21"/>
      <c r="BX55" s="22"/>
      <c r="BY55" s="22"/>
      <c r="BZ55" s="22"/>
      <c r="CA55" s="22"/>
      <c r="CB55" s="22"/>
      <c r="CC55" s="23"/>
      <c r="CD55" s="21">
        <v>0</v>
      </c>
      <c r="CE55" s="21">
        <v>0</v>
      </c>
      <c r="CF55" s="21">
        <v>0</v>
      </c>
      <c r="CG55" s="22">
        <v>0</v>
      </c>
      <c r="CH55" s="22">
        <v>0</v>
      </c>
      <c r="CI55" s="22">
        <v>0</v>
      </c>
      <c r="CJ55" s="22">
        <v>0</v>
      </c>
      <c r="CK55" s="22">
        <v>0</v>
      </c>
      <c r="CL55" s="23">
        <v>0</v>
      </c>
      <c r="CM55" s="21">
        <v>0</v>
      </c>
      <c r="CN55" s="21">
        <v>0</v>
      </c>
      <c r="CO55" s="21">
        <v>0</v>
      </c>
      <c r="CP55" s="22">
        <v>0</v>
      </c>
      <c r="CQ55" s="22">
        <v>0</v>
      </c>
      <c r="CR55" s="22">
        <v>0</v>
      </c>
      <c r="CS55" s="22">
        <v>0</v>
      </c>
      <c r="CT55" s="22">
        <v>0</v>
      </c>
      <c r="CU55" s="23">
        <v>0</v>
      </c>
      <c r="CV55" s="21"/>
      <c r="CW55" s="21"/>
      <c r="CX55" s="21"/>
      <c r="CY55" s="22"/>
      <c r="CZ55" s="22"/>
      <c r="DA55" s="22"/>
      <c r="DB55" s="22"/>
      <c r="DC55" s="22"/>
      <c r="DD55" s="23"/>
      <c r="DN55" s="73">
        <f t="shared" si="0"/>
        <v>10218.92</v>
      </c>
      <c r="DO55" s="73">
        <f t="shared" si="1"/>
        <v>758.88</v>
      </c>
      <c r="DP55" s="73">
        <f t="shared" si="2"/>
        <v>10977.8</v>
      </c>
      <c r="DQ55" s="22">
        <f t="shared" si="3"/>
        <v>606</v>
      </c>
      <c r="DR55" s="22">
        <f t="shared" si="4"/>
        <v>234.97</v>
      </c>
      <c r="DS55" s="22">
        <f t="shared" si="5"/>
        <v>4624.9500000000007</v>
      </c>
      <c r="DT55" s="22">
        <f t="shared" si="6"/>
        <v>163.13999999999999</v>
      </c>
      <c r="DU55" s="22">
        <f t="shared" si="7"/>
        <v>5629.06</v>
      </c>
      <c r="DV55" s="23">
        <f t="shared" si="8"/>
        <v>16606.86</v>
      </c>
      <c r="DW55" s="262">
        <f t="shared" si="9"/>
        <v>1049.9299999999985</v>
      </c>
      <c r="DX55" s="262"/>
      <c r="DY55" s="263">
        <f t="shared" si="10"/>
        <v>332.53000000000065</v>
      </c>
      <c r="DZ55" s="263"/>
    </row>
    <row r="56" spans="1:130" hidden="1" x14ac:dyDescent="0.25">
      <c r="A56" s="18">
        <v>620</v>
      </c>
      <c r="B56" s="18" t="s">
        <v>752</v>
      </c>
      <c r="C56" s="18" t="s">
        <v>753</v>
      </c>
      <c r="D56" s="20">
        <v>0.9</v>
      </c>
      <c r="E56" s="18">
        <v>15641.67</v>
      </c>
      <c r="F56" s="18">
        <v>28271.86</v>
      </c>
      <c r="G56" s="18" t="s">
        <v>157</v>
      </c>
      <c r="H56" s="18" t="s">
        <v>5</v>
      </c>
      <c r="I56" s="18" t="s">
        <v>179</v>
      </c>
      <c r="J56" s="21">
        <v>2303.4899999999998</v>
      </c>
      <c r="K56" s="21">
        <v>0</v>
      </c>
      <c r="L56" s="21">
        <v>2303.4899999999998</v>
      </c>
      <c r="M56" s="22">
        <v>211</v>
      </c>
      <c r="N56" s="22">
        <v>28.59</v>
      </c>
      <c r="O56" s="22">
        <v>818.29</v>
      </c>
      <c r="P56" s="22">
        <v>91.46</v>
      </c>
      <c r="Q56" s="22">
        <v>1149.3399999999999</v>
      </c>
      <c r="R56" s="23">
        <v>3452.83</v>
      </c>
      <c r="S56" s="21">
        <v>2180.56</v>
      </c>
      <c r="T56" s="21">
        <v>0</v>
      </c>
      <c r="U56" s="21">
        <v>2180.56</v>
      </c>
      <c r="V56" s="22">
        <v>208</v>
      </c>
      <c r="W56" s="22">
        <v>28.31</v>
      </c>
      <c r="X56" s="22">
        <v>799.72</v>
      </c>
      <c r="Y56" s="22">
        <v>38.72</v>
      </c>
      <c r="Z56" s="22">
        <v>1074.75</v>
      </c>
      <c r="AA56" s="23">
        <v>3255.31</v>
      </c>
      <c r="AB56" s="21">
        <v>1949.95</v>
      </c>
      <c r="AC56" s="21">
        <v>0</v>
      </c>
      <c r="AD56" s="21">
        <v>1949.95</v>
      </c>
      <c r="AE56" s="22">
        <v>176</v>
      </c>
      <c r="AF56" s="22">
        <v>25.32</v>
      </c>
      <c r="AG56" s="22">
        <v>722.45</v>
      </c>
      <c r="AH56" s="22">
        <v>34.619999999999997</v>
      </c>
      <c r="AI56" s="22">
        <v>958.39</v>
      </c>
      <c r="AJ56" s="23">
        <v>2908.34</v>
      </c>
      <c r="AK56" s="21">
        <v>2228.9899999999998</v>
      </c>
      <c r="AL56" s="21">
        <v>0</v>
      </c>
      <c r="AM56" s="21">
        <v>2228.9899999999998</v>
      </c>
      <c r="AN56" s="22">
        <v>214</v>
      </c>
      <c r="AO56" s="22">
        <v>28.94</v>
      </c>
      <c r="AP56" s="22">
        <v>843.19</v>
      </c>
      <c r="AQ56" s="22">
        <v>90.58</v>
      </c>
      <c r="AR56" s="22">
        <v>1176.71</v>
      </c>
      <c r="AS56" s="23">
        <v>3405.7</v>
      </c>
      <c r="AT56" s="21">
        <v>2207.44</v>
      </c>
      <c r="AU56" s="21">
        <v>546.4</v>
      </c>
      <c r="AV56" s="21">
        <v>2753.84</v>
      </c>
      <c r="AW56" s="22">
        <v>286</v>
      </c>
      <c r="AX56" s="22">
        <v>28.66</v>
      </c>
      <c r="AY56" s="22">
        <v>932.96</v>
      </c>
      <c r="AZ56" s="22">
        <v>97.51</v>
      </c>
      <c r="BA56" s="22">
        <v>1345.13</v>
      </c>
      <c r="BB56" s="23">
        <v>4098.97</v>
      </c>
      <c r="BC56" s="21">
        <v>3402.43</v>
      </c>
      <c r="BD56" s="21">
        <v>0</v>
      </c>
      <c r="BE56" s="21">
        <v>3402.43</v>
      </c>
      <c r="BF56" s="22">
        <v>355</v>
      </c>
      <c r="BG56" s="22">
        <v>42.27</v>
      </c>
      <c r="BH56" s="22">
        <v>1224.3599999999999</v>
      </c>
      <c r="BI56" s="22">
        <v>110.77</v>
      </c>
      <c r="BJ56" s="22">
        <v>1732.4</v>
      </c>
      <c r="BK56" s="23">
        <v>5134.83</v>
      </c>
      <c r="BL56" s="21">
        <v>2180.56</v>
      </c>
      <c r="BM56" s="21">
        <v>0</v>
      </c>
      <c r="BN56" s="21">
        <v>2180.56</v>
      </c>
      <c r="BO56" s="22">
        <v>208</v>
      </c>
      <c r="BP56" s="22">
        <v>28.31</v>
      </c>
      <c r="BQ56" s="22">
        <v>799.3</v>
      </c>
      <c r="BR56" s="22">
        <v>99.92</v>
      </c>
      <c r="BS56" s="22">
        <v>1135.53</v>
      </c>
      <c r="BT56" s="23">
        <v>3316.09</v>
      </c>
      <c r="BU56" s="21">
        <v>2180.56</v>
      </c>
      <c r="BV56" s="21">
        <v>0</v>
      </c>
      <c r="BW56" s="21">
        <v>2180.56</v>
      </c>
      <c r="BX56" s="22">
        <v>208</v>
      </c>
      <c r="BY56" s="22">
        <v>28.31</v>
      </c>
      <c r="BZ56" s="22">
        <v>799.3</v>
      </c>
      <c r="CA56" s="22">
        <v>89.72</v>
      </c>
      <c r="CB56" s="22">
        <v>1125.33</v>
      </c>
      <c r="CC56" s="23">
        <v>3305.89</v>
      </c>
      <c r="CD56" s="21">
        <v>2273.65</v>
      </c>
      <c r="CE56" s="21">
        <v>0</v>
      </c>
      <c r="CF56" s="21">
        <v>2273.65</v>
      </c>
      <c r="CG56" s="22">
        <v>220</v>
      </c>
      <c r="CH56" s="22">
        <v>29.52</v>
      </c>
      <c r="CI56" s="22">
        <v>866.15</v>
      </c>
      <c r="CJ56" s="22">
        <v>65.87</v>
      </c>
      <c r="CK56" s="22">
        <v>1181.54</v>
      </c>
      <c r="CL56" s="23">
        <v>3455.19</v>
      </c>
      <c r="CM56" s="21">
        <v>1987.67</v>
      </c>
      <c r="CN56" s="21">
        <v>0</v>
      </c>
      <c r="CO56" s="21">
        <v>1987.67</v>
      </c>
      <c r="CP56" s="22">
        <v>189</v>
      </c>
      <c r="CQ56" s="22">
        <v>25.8</v>
      </c>
      <c r="CR56" s="22">
        <v>610.30999999999995</v>
      </c>
      <c r="CS56" s="22">
        <v>116.9</v>
      </c>
      <c r="CT56" s="22">
        <v>942.01</v>
      </c>
      <c r="CU56" s="23">
        <v>2929.68</v>
      </c>
      <c r="CV56" s="21">
        <v>2139.23</v>
      </c>
      <c r="CW56" s="21">
        <v>0</v>
      </c>
      <c r="CX56" s="21">
        <v>2139.23</v>
      </c>
      <c r="CY56" s="22">
        <v>202</v>
      </c>
      <c r="CZ56" s="22">
        <v>27.77</v>
      </c>
      <c r="DA56" s="22">
        <v>734.63</v>
      </c>
      <c r="DB56" s="22">
        <v>129.78</v>
      </c>
      <c r="DC56" s="22">
        <v>1094.18</v>
      </c>
      <c r="DD56" s="23">
        <v>3233.41</v>
      </c>
      <c r="DE56" s="21">
        <v>3181.72</v>
      </c>
      <c r="DF56" s="21">
        <v>0</v>
      </c>
      <c r="DG56" s="21">
        <v>3181.72</v>
      </c>
      <c r="DH56" s="22">
        <v>349</v>
      </c>
      <c r="DI56" s="22">
        <v>320.66000000000003</v>
      </c>
      <c r="DJ56" s="22">
        <v>1610.88</v>
      </c>
      <c r="DK56" s="22">
        <v>159.83000000000001</v>
      </c>
      <c r="DL56" s="22">
        <v>2440.37</v>
      </c>
      <c r="DM56" s="23">
        <v>5622.09</v>
      </c>
      <c r="DN56" s="73">
        <f t="shared" si="0"/>
        <v>28216.250000000004</v>
      </c>
      <c r="DO56" s="73">
        <f t="shared" si="1"/>
        <v>546.4</v>
      </c>
      <c r="DP56" s="73">
        <f t="shared" si="2"/>
        <v>28762.650000000005</v>
      </c>
      <c r="DQ56" s="22">
        <f t="shared" si="3"/>
        <v>2826</v>
      </c>
      <c r="DR56" s="22">
        <f t="shared" si="4"/>
        <v>642.46</v>
      </c>
      <c r="DS56" s="22">
        <f t="shared" si="5"/>
        <v>10761.54</v>
      </c>
      <c r="DT56" s="22">
        <f t="shared" si="6"/>
        <v>1125.6799999999998</v>
      </c>
      <c r="DU56" s="22">
        <f t="shared" si="7"/>
        <v>15355.680000000004</v>
      </c>
      <c r="DV56" s="23">
        <f t="shared" si="8"/>
        <v>44118.33</v>
      </c>
      <c r="DW56" s="262">
        <f t="shared" si="9"/>
        <v>490.79000000000451</v>
      </c>
      <c r="DX56" s="262"/>
      <c r="DY56" s="263">
        <f t="shared" si="10"/>
        <v>-285.98999999999614</v>
      </c>
      <c r="DZ56" s="263"/>
    </row>
    <row r="57" spans="1:130" hidden="1" x14ac:dyDescent="0.25">
      <c r="A57" s="18">
        <v>621</v>
      </c>
      <c r="B57" s="18" t="s">
        <v>764</v>
      </c>
      <c r="C57" s="18" t="s">
        <v>250</v>
      </c>
      <c r="D57" s="20">
        <v>1</v>
      </c>
      <c r="E57" s="18">
        <v>18739.740000000002</v>
      </c>
      <c r="F57" s="18">
        <v>33969.86</v>
      </c>
      <c r="G57" s="18" t="s">
        <v>157</v>
      </c>
      <c r="H57" s="18" t="s">
        <v>5</v>
      </c>
      <c r="I57" s="18" t="s">
        <v>587</v>
      </c>
      <c r="J57" s="21">
        <v>2667.01</v>
      </c>
      <c r="K57" s="21">
        <v>0</v>
      </c>
      <c r="L57" s="21">
        <v>2667.01</v>
      </c>
      <c r="M57" s="22">
        <v>262</v>
      </c>
      <c r="N57" s="22">
        <v>33.42</v>
      </c>
      <c r="O57" s="22">
        <v>975.15</v>
      </c>
      <c r="P57" s="22">
        <v>148.94</v>
      </c>
      <c r="Q57" s="22">
        <v>1419.51</v>
      </c>
      <c r="R57" s="23">
        <v>4086.52</v>
      </c>
      <c r="S57" s="21">
        <v>2571.67</v>
      </c>
      <c r="T57" s="21">
        <v>0</v>
      </c>
      <c r="U57" s="21">
        <v>2571.67</v>
      </c>
      <c r="V57" s="22">
        <v>262</v>
      </c>
      <c r="W57" s="22">
        <v>33.39</v>
      </c>
      <c r="X57" s="22">
        <v>975.56</v>
      </c>
      <c r="Y57" s="22">
        <v>117.06</v>
      </c>
      <c r="Z57" s="22">
        <v>1388.01</v>
      </c>
      <c r="AA57" s="23">
        <v>3959.68</v>
      </c>
      <c r="AB57" s="21">
        <v>2571.67</v>
      </c>
      <c r="AC57" s="21">
        <v>0</v>
      </c>
      <c r="AD57" s="21">
        <v>2571.67</v>
      </c>
      <c r="AE57" s="22">
        <v>262</v>
      </c>
      <c r="AF57" s="22">
        <v>33.39</v>
      </c>
      <c r="AG57" s="22">
        <v>975.04</v>
      </c>
      <c r="AH57" s="22">
        <v>162.96</v>
      </c>
      <c r="AI57" s="22">
        <v>1433.39</v>
      </c>
      <c r="AJ57" s="23">
        <v>4005.06</v>
      </c>
      <c r="AK57" s="21">
        <v>2705.97</v>
      </c>
      <c r="AL57" s="21">
        <v>0</v>
      </c>
      <c r="AM57" s="21">
        <v>2705.97</v>
      </c>
      <c r="AN57" s="22">
        <v>281</v>
      </c>
      <c r="AO57" s="22">
        <v>35.15</v>
      </c>
      <c r="AP57" s="22">
        <v>1024.07</v>
      </c>
      <c r="AQ57" s="22">
        <v>150.04</v>
      </c>
      <c r="AR57" s="22">
        <v>1490.26</v>
      </c>
      <c r="AS57" s="23">
        <v>4196.2299999999996</v>
      </c>
      <c r="AT57" s="21">
        <v>2578.9699999999998</v>
      </c>
      <c r="AU57" s="21">
        <v>948.61</v>
      </c>
      <c r="AV57" s="21">
        <v>3527.58</v>
      </c>
      <c r="AW57" s="22">
        <v>392</v>
      </c>
      <c r="AX57" s="22">
        <v>33.49</v>
      </c>
      <c r="AY57" s="22">
        <v>1167.42</v>
      </c>
      <c r="AZ57" s="22">
        <v>119.7</v>
      </c>
      <c r="BA57" s="22">
        <v>1712.61</v>
      </c>
      <c r="BB57" s="23">
        <v>5240.1899999999996</v>
      </c>
      <c r="BC57" s="21">
        <v>4080.85</v>
      </c>
      <c r="BD57" s="21">
        <v>0</v>
      </c>
      <c r="BE57" s="21">
        <v>4080.85</v>
      </c>
      <c r="BF57" s="22">
        <v>437</v>
      </c>
      <c r="BG57" s="22">
        <v>49.91</v>
      </c>
      <c r="BH57" s="22">
        <v>1438.91</v>
      </c>
      <c r="BI57" s="22">
        <v>178.52</v>
      </c>
      <c r="BJ57" s="22">
        <v>2104.34</v>
      </c>
      <c r="BK57" s="23">
        <v>6185.19</v>
      </c>
      <c r="BL57" s="21">
        <v>2571.67</v>
      </c>
      <c r="BM57" s="21">
        <v>0</v>
      </c>
      <c r="BN57" s="21">
        <v>2571.67</v>
      </c>
      <c r="BO57" s="22">
        <v>261</v>
      </c>
      <c r="BP57" s="22">
        <v>33.39</v>
      </c>
      <c r="BQ57" s="22">
        <v>975.04</v>
      </c>
      <c r="BR57" s="22">
        <v>142.56</v>
      </c>
      <c r="BS57" s="22">
        <v>1411.99</v>
      </c>
      <c r="BT57" s="23">
        <v>3983.66</v>
      </c>
      <c r="BU57" s="21">
        <v>2571.67</v>
      </c>
      <c r="BV57" s="21">
        <v>0</v>
      </c>
      <c r="BW57" s="21">
        <v>2571.67</v>
      </c>
      <c r="BX57" s="22">
        <v>262</v>
      </c>
      <c r="BY57" s="22">
        <v>33.39</v>
      </c>
      <c r="BZ57" s="22">
        <v>975.04</v>
      </c>
      <c r="CA57" s="22">
        <v>157.86000000000001</v>
      </c>
      <c r="CB57" s="22">
        <v>1428.29</v>
      </c>
      <c r="CC57" s="23">
        <v>3999.96</v>
      </c>
      <c r="CD57" s="21">
        <v>2671.23</v>
      </c>
      <c r="CE57" s="21">
        <v>0</v>
      </c>
      <c r="CF57" s="21">
        <v>2671.23</v>
      </c>
      <c r="CG57" s="22">
        <v>275</v>
      </c>
      <c r="CH57" s="22">
        <v>34.69</v>
      </c>
      <c r="CI57" s="22">
        <v>1011.39</v>
      </c>
      <c r="CJ57" s="22">
        <v>88.23</v>
      </c>
      <c r="CK57" s="22">
        <v>1409.31</v>
      </c>
      <c r="CL57" s="23">
        <v>4080.54</v>
      </c>
      <c r="CM57" s="21">
        <v>2571.67</v>
      </c>
      <c r="CN57" s="21">
        <v>0</v>
      </c>
      <c r="CO57" s="21">
        <v>2571.67</v>
      </c>
      <c r="CP57" s="22">
        <v>270</v>
      </c>
      <c r="CQ57" s="22">
        <v>33.39</v>
      </c>
      <c r="CR57" s="22">
        <v>979.84</v>
      </c>
      <c r="CS57" s="22">
        <v>122.16</v>
      </c>
      <c r="CT57" s="22">
        <v>1405.39</v>
      </c>
      <c r="CU57" s="23">
        <v>3977.06</v>
      </c>
      <c r="CV57" s="21">
        <v>3084.35</v>
      </c>
      <c r="CW57" s="21">
        <v>0</v>
      </c>
      <c r="CX57" s="21">
        <v>3084.35</v>
      </c>
      <c r="CY57" s="22">
        <v>332</v>
      </c>
      <c r="CZ57" s="22">
        <v>40.06</v>
      </c>
      <c r="DA57" s="22">
        <v>1162.3</v>
      </c>
      <c r="DB57" s="22">
        <v>141.46</v>
      </c>
      <c r="DC57" s="22">
        <v>1675.82</v>
      </c>
      <c r="DD57" s="23">
        <v>4760.17</v>
      </c>
      <c r="DE57" s="21">
        <v>3909.59</v>
      </c>
      <c r="DF57" s="21">
        <v>0</v>
      </c>
      <c r="DG57" s="21">
        <v>3909.59</v>
      </c>
      <c r="DH57" s="22">
        <v>446</v>
      </c>
      <c r="DI57" s="22">
        <v>392.72</v>
      </c>
      <c r="DJ57" s="22">
        <v>1463.7</v>
      </c>
      <c r="DK57" s="22">
        <v>156.13</v>
      </c>
      <c r="DL57" s="22">
        <v>2458.5500000000002</v>
      </c>
      <c r="DM57" s="23">
        <v>6368.14</v>
      </c>
      <c r="DN57" s="73">
        <f t="shared" si="0"/>
        <v>34556.319999999992</v>
      </c>
      <c r="DO57" s="73">
        <f t="shared" si="1"/>
        <v>948.61</v>
      </c>
      <c r="DP57" s="73">
        <f t="shared" si="2"/>
        <v>35504.929999999993</v>
      </c>
      <c r="DQ57" s="22">
        <f t="shared" si="3"/>
        <v>3742</v>
      </c>
      <c r="DR57" s="22">
        <f t="shared" si="4"/>
        <v>786.39</v>
      </c>
      <c r="DS57" s="22">
        <f t="shared" si="5"/>
        <v>13123.46</v>
      </c>
      <c r="DT57" s="22">
        <f t="shared" si="6"/>
        <v>1685.62</v>
      </c>
      <c r="DU57" s="22">
        <f t="shared" si="7"/>
        <v>19337.469999999998</v>
      </c>
      <c r="DV57" s="23">
        <f t="shared" si="8"/>
        <v>54842.399999999994</v>
      </c>
      <c r="DW57" s="262">
        <f t="shared" si="9"/>
        <v>1535.0699999999924</v>
      </c>
      <c r="DX57" s="262"/>
      <c r="DY57" s="263">
        <f t="shared" si="10"/>
        <v>597.72999999999593</v>
      </c>
      <c r="DZ57" s="263"/>
    </row>
    <row r="58" spans="1:130" hidden="1" x14ac:dyDescent="0.25">
      <c r="A58" s="18">
        <v>624</v>
      </c>
      <c r="B58" s="18" t="s">
        <v>894</v>
      </c>
      <c r="C58" s="18" t="s">
        <v>895</v>
      </c>
      <c r="D58" s="20">
        <v>0</v>
      </c>
      <c r="G58" s="18" t="s">
        <v>157</v>
      </c>
      <c r="H58" s="18" t="s">
        <v>5</v>
      </c>
      <c r="I58" s="18" t="s">
        <v>265</v>
      </c>
      <c r="J58" s="21"/>
      <c r="K58" s="21"/>
      <c r="L58" s="21"/>
      <c r="M58" s="22"/>
      <c r="N58" s="22"/>
      <c r="O58" s="22"/>
      <c r="P58" s="22"/>
      <c r="Q58" s="22"/>
      <c r="R58" s="23"/>
      <c r="S58" s="21"/>
      <c r="T58" s="21"/>
      <c r="U58" s="21"/>
      <c r="V58" s="22"/>
      <c r="W58" s="22"/>
      <c r="X58" s="22"/>
      <c r="Y58" s="22"/>
      <c r="Z58" s="22"/>
      <c r="AA58" s="23"/>
      <c r="AB58" s="21"/>
      <c r="AC58" s="21"/>
      <c r="AD58" s="21"/>
      <c r="AE58" s="22"/>
      <c r="AF58" s="22"/>
      <c r="AG58" s="22"/>
      <c r="AH58" s="22"/>
      <c r="AI58" s="22"/>
      <c r="AJ58" s="23"/>
      <c r="AK58" s="21"/>
      <c r="AL58" s="21"/>
      <c r="AM58" s="21"/>
      <c r="AN58" s="22"/>
      <c r="AO58" s="22"/>
      <c r="AP58" s="22"/>
      <c r="AQ58" s="22"/>
      <c r="AR58" s="22"/>
      <c r="AS58" s="23"/>
      <c r="AT58" s="21">
        <v>0</v>
      </c>
      <c r="AU58" s="21">
        <v>711.46</v>
      </c>
      <c r="AV58" s="21">
        <v>711.46</v>
      </c>
      <c r="AW58" s="22">
        <v>30</v>
      </c>
      <c r="AX58" s="22">
        <v>0</v>
      </c>
      <c r="AY58" s="22">
        <v>142.29</v>
      </c>
      <c r="AZ58" s="22">
        <v>9.5299999999999994</v>
      </c>
      <c r="BA58" s="22">
        <v>181.82</v>
      </c>
      <c r="BB58" s="23">
        <v>893.28</v>
      </c>
      <c r="BC58" s="21"/>
      <c r="BD58" s="21"/>
      <c r="BE58" s="21"/>
      <c r="BF58" s="22"/>
      <c r="BG58" s="22"/>
      <c r="BH58" s="22"/>
      <c r="BI58" s="22"/>
      <c r="BJ58" s="22"/>
      <c r="BK58" s="23"/>
      <c r="BL58" s="21"/>
      <c r="BM58" s="21"/>
      <c r="BN58" s="21"/>
      <c r="BO58" s="22"/>
      <c r="BP58" s="22"/>
      <c r="BQ58" s="22"/>
      <c r="BR58" s="22"/>
      <c r="BS58" s="22"/>
      <c r="BT58" s="23"/>
      <c r="BU58" s="21"/>
      <c r="BV58" s="21"/>
      <c r="BW58" s="21"/>
      <c r="BX58" s="22"/>
      <c r="BY58" s="22"/>
      <c r="BZ58" s="22"/>
      <c r="CA58" s="22"/>
      <c r="CB58" s="22"/>
      <c r="CC58" s="23"/>
      <c r="CD58" s="21"/>
      <c r="CE58" s="21"/>
      <c r="CF58" s="21"/>
      <c r="CG58" s="22"/>
      <c r="CH58" s="22"/>
      <c r="CI58" s="22"/>
      <c r="CJ58" s="22"/>
      <c r="CK58" s="22"/>
      <c r="CL58" s="23"/>
      <c r="CM58" s="21"/>
      <c r="CN58" s="21"/>
      <c r="CO58" s="21"/>
      <c r="CP58" s="22"/>
      <c r="CQ58" s="22"/>
      <c r="CR58" s="22"/>
      <c r="CS58" s="22"/>
      <c r="CT58" s="22"/>
      <c r="CU58" s="23"/>
      <c r="CV58" s="21"/>
      <c r="CW58" s="21"/>
      <c r="CX58" s="21"/>
      <c r="CY58" s="22"/>
      <c r="CZ58" s="22"/>
      <c r="DA58" s="22"/>
      <c r="DB58" s="22"/>
      <c r="DC58" s="22"/>
      <c r="DD58" s="23"/>
      <c r="DN58" s="73">
        <f t="shared" si="0"/>
        <v>0</v>
      </c>
      <c r="DO58" s="73">
        <f t="shared" si="1"/>
        <v>711.46</v>
      </c>
      <c r="DP58" s="73">
        <f t="shared" si="2"/>
        <v>711.46</v>
      </c>
      <c r="DQ58" s="22">
        <f t="shared" si="3"/>
        <v>30</v>
      </c>
      <c r="DR58" s="22">
        <f t="shared" si="4"/>
        <v>0</v>
      </c>
      <c r="DS58" s="22">
        <f t="shared" si="5"/>
        <v>142.29</v>
      </c>
      <c r="DT58" s="22">
        <f t="shared" si="6"/>
        <v>9.5299999999999994</v>
      </c>
      <c r="DU58" s="22">
        <f t="shared" si="7"/>
        <v>181.82</v>
      </c>
      <c r="DV58" s="23">
        <f t="shared" si="8"/>
        <v>893.28</v>
      </c>
      <c r="DW58" s="262">
        <f t="shared" si="9"/>
        <v>711.46</v>
      </c>
      <c r="DX58" s="262"/>
      <c r="DY58" s="263">
        <f t="shared" si="10"/>
        <v>181.82</v>
      </c>
      <c r="DZ58" s="263"/>
    </row>
    <row r="59" spans="1:130" hidden="1" x14ac:dyDescent="0.25">
      <c r="A59" s="18">
        <v>625</v>
      </c>
      <c r="B59" s="18" t="s">
        <v>898</v>
      </c>
      <c r="C59" s="18" t="s">
        <v>245</v>
      </c>
      <c r="D59" s="20">
        <v>0</v>
      </c>
      <c r="G59" s="18" t="s">
        <v>157</v>
      </c>
      <c r="H59" s="18" t="s">
        <v>5</v>
      </c>
      <c r="I59" s="18" t="s">
        <v>179</v>
      </c>
      <c r="J59" s="21"/>
      <c r="K59" s="21"/>
      <c r="L59" s="21"/>
      <c r="M59" s="22"/>
      <c r="N59" s="22"/>
      <c r="O59" s="22"/>
      <c r="P59" s="22"/>
      <c r="Q59" s="22"/>
      <c r="R59" s="23"/>
      <c r="S59" s="21"/>
      <c r="T59" s="21"/>
      <c r="U59" s="21"/>
      <c r="V59" s="22"/>
      <c r="W59" s="22"/>
      <c r="X59" s="22"/>
      <c r="Y59" s="22"/>
      <c r="Z59" s="22"/>
      <c r="AA59" s="23"/>
      <c r="AB59" s="21"/>
      <c r="AC59" s="21"/>
      <c r="AD59" s="21"/>
      <c r="AE59" s="22"/>
      <c r="AF59" s="22"/>
      <c r="AG59" s="22"/>
      <c r="AH59" s="22"/>
      <c r="AI59" s="22"/>
      <c r="AJ59" s="23"/>
      <c r="AK59" s="21"/>
      <c r="AL59" s="21"/>
      <c r="AM59" s="21"/>
      <c r="AN59" s="22"/>
      <c r="AO59" s="22"/>
      <c r="AP59" s="22"/>
      <c r="AQ59" s="22"/>
      <c r="AR59" s="22"/>
      <c r="AS59" s="23"/>
      <c r="AT59" s="21">
        <v>0</v>
      </c>
      <c r="AU59" s="21">
        <v>172.64</v>
      </c>
      <c r="AV59" s="21">
        <v>172.64</v>
      </c>
      <c r="AW59" s="22">
        <v>7</v>
      </c>
      <c r="AX59" s="22">
        <v>0</v>
      </c>
      <c r="AY59" s="22">
        <v>34.53</v>
      </c>
      <c r="AZ59" s="22">
        <v>2.3199999999999998</v>
      </c>
      <c r="BA59" s="22">
        <v>43.85</v>
      </c>
      <c r="BB59" s="23">
        <v>216.49</v>
      </c>
      <c r="BC59" s="21"/>
      <c r="BD59" s="21"/>
      <c r="BE59" s="21"/>
      <c r="BF59" s="22"/>
      <c r="BG59" s="22"/>
      <c r="BH59" s="22"/>
      <c r="BI59" s="22"/>
      <c r="BJ59" s="22"/>
      <c r="BK59" s="23"/>
      <c r="BL59" s="21"/>
      <c r="BM59" s="21"/>
      <c r="BN59" s="21"/>
      <c r="BO59" s="22"/>
      <c r="BP59" s="22"/>
      <c r="BQ59" s="22"/>
      <c r="BR59" s="22"/>
      <c r="BS59" s="22"/>
      <c r="BT59" s="23"/>
      <c r="BU59" s="21"/>
      <c r="BV59" s="21"/>
      <c r="BW59" s="21"/>
      <c r="BX59" s="22"/>
      <c r="BY59" s="22"/>
      <c r="BZ59" s="22"/>
      <c r="CA59" s="22"/>
      <c r="CB59" s="22"/>
      <c r="CC59" s="23"/>
      <c r="CD59" s="21"/>
      <c r="CE59" s="21"/>
      <c r="CF59" s="21"/>
      <c r="CG59" s="22"/>
      <c r="CH59" s="22"/>
      <c r="CI59" s="22"/>
      <c r="CJ59" s="22"/>
      <c r="CK59" s="22"/>
      <c r="CL59" s="23"/>
      <c r="CM59" s="21"/>
      <c r="CN59" s="21"/>
      <c r="CO59" s="21"/>
      <c r="CP59" s="22"/>
      <c r="CQ59" s="22"/>
      <c r="CR59" s="22"/>
      <c r="CS59" s="22"/>
      <c r="CT59" s="22"/>
      <c r="CU59" s="23"/>
      <c r="CV59" s="21"/>
      <c r="CW59" s="21"/>
      <c r="CX59" s="21"/>
      <c r="CY59" s="22"/>
      <c r="CZ59" s="22"/>
      <c r="DA59" s="22"/>
      <c r="DB59" s="22"/>
      <c r="DC59" s="22"/>
      <c r="DD59" s="23"/>
      <c r="DN59" s="73">
        <f t="shared" si="0"/>
        <v>0</v>
      </c>
      <c r="DO59" s="73">
        <f t="shared" si="1"/>
        <v>172.64</v>
      </c>
      <c r="DP59" s="73">
        <f t="shared" si="2"/>
        <v>172.64</v>
      </c>
      <c r="DQ59" s="22">
        <f t="shared" si="3"/>
        <v>7</v>
      </c>
      <c r="DR59" s="22">
        <f t="shared" si="4"/>
        <v>0</v>
      </c>
      <c r="DS59" s="22">
        <f t="shared" si="5"/>
        <v>34.53</v>
      </c>
      <c r="DT59" s="22">
        <f t="shared" si="6"/>
        <v>2.3199999999999998</v>
      </c>
      <c r="DU59" s="22">
        <f t="shared" si="7"/>
        <v>43.85</v>
      </c>
      <c r="DV59" s="23">
        <f t="shared" si="8"/>
        <v>216.49</v>
      </c>
      <c r="DW59" s="262">
        <f t="shared" si="9"/>
        <v>172.64</v>
      </c>
      <c r="DX59" s="262"/>
      <c r="DY59" s="263">
        <f t="shared" si="10"/>
        <v>43.85</v>
      </c>
      <c r="DZ59" s="263"/>
    </row>
    <row r="60" spans="1:130" hidden="1" x14ac:dyDescent="0.25">
      <c r="A60" s="18">
        <v>627</v>
      </c>
      <c r="B60" s="18" t="s">
        <v>491</v>
      </c>
      <c r="C60" s="18" t="s">
        <v>245</v>
      </c>
      <c r="D60" s="20">
        <v>1</v>
      </c>
      <c r="E60" s="18">
        <v>19528.46</v>
      </c>
      <c r="F60" s="18">
        <v>34836.44</v>
      </c>
      <c r="G60" s="18" t="s">
        <v>157</v>
      </c>
      <c r="H60" s="18" t="s">
        <v>5</v>
      </c>
      <c r="I60" s="18" t="s">
        <v>265</v>
      </c>
      <c r="J60" s="21">
        <v>2751.58</v>
      </c>
      <c r="K60" s="21">
        <v>0</v>
      </c>
      <c r="L60" s="21">
        <v>2751.58</v>
      </c>
      <c r="M60" s="22">
        <v>281</v>
      </c>
      <c r="N60" s="22">
        <v>34.89</v>
      </c>
      <c r="O60" s="22">
        <v>1038.32</v>
      </c>
      <c r="P60" s="22">
        <v>130.16999999999999</v>
      </c>
      <c r="Q60" s="22">
        <v>1484.38</v>
      </c>
      <c r="R60" s="23">
        <v>4235.96</v>
      </c>
      <c r="S60" s="21">
        <v>2685.94</v>
      </c>
      <c r="T60" s="21">
        <v>0</v>
      </c>
      <c r="U60" s="21">
        <v>2685.94</v>
      </c>
      <c r="V60" s="22">
        <v>281</v>
      </c>
      <c r="W60" s="22">
        <v>34.89</v>
      </c>
      <c r="X60" s="22">
        <v>1039.0999999999999</v>
      </c>
      <c r="Y60" s="22">
        <v>124.19</v>
      </c>
      <c r="Z60" s="22">
        <v>1479.18</v>
      </c>
      <c r="AA60" s="23">
        <v>4165.12</v>
      </c>
      <c r="AB60" s="21">
        <v>2685.94</v>
      </c>
      <c r="AC60" s="21">
        <v>0</v>
      </c>
      <c r="AD60" s="21">
        <v>2685.94</v>
      </c>
      <c r="AE60" s="22">
        <v>280</v>
      </c>
      <c r="AF60" s="22">
        <v>34.89</v>
      </c>
      <c r="AG60" s="22">
        <v>1038.58</v>
      </c>
      <c r="AH60" s="22">
        <v>129.29</v>
      </c>
      <c r="AI60" s="22">
        <v>1482.76</v>
      </c>
      <c r="AJ60" s="23">
        <v>4168.7</v>
      </c>
      <c r="AK60" s="21">
        <v>2709.94</v>
      </c>
      <c r="AL60" s="21">
        <v>0</v>
      </c>
      <c r="AM60" s="21">
        <v>2709.94</v>
      </c>
      <c r="AN60" s="22">
        <v>284</v>
      </c>
      <c r="AO60" s="22">
        <v>35.200000000000003</v>
      </c>
      <c r="AP60" s="22">
        <v>1047.56</v>
      </c>
      <c r="AQ60" s="22">
        <v>150.11000000000001</v>
      </c>
      <c r="AR60" s="22">
        <v>1516.87</v>
      </c>
      <c r="AS60" s="23">
        <v>4226.8100000000004</v>
      </c>
      <c r="AT60" s="21">
        <v>2685.94</v>
      </c>
      <c r="AU60" s="21">
        <v>948.61</v>
      </c>
      <c r="AV60" s="21">
        <v>3634.55</v>
      </c>
      <c r="AW60" s="22">
        <v>409</v>
      </c>
      <c r="AX60" s="22">
        <v>34.89</v>
      </c>
      <c r="AY60" s="22">
        <v>1228.3</v>
      </c>
      <c r="AZ60" s="22">
        <v>116.5</v>
      </c>
      <c r="BA60" s="22">
        <v>1788.69</v>
      </c>
      <c r="BB60" s="23">
        <v>5423.24</v>
      </c>
      <c r="BC60" s="21">
        <v>4214.9799999999996</v>
      </c>
      <c r="BD60" s="21">
        <v>0</v>
      </c>
      <c r="BE60" s="21">
        <v>4214.9799999999996</v>
      </c>
      <c r="BF60" s="22">
        <v>464</v>
      </c>
      <c r="BG60" s="22">
        <v>52.1</v>
      </c>
      <c r="BH60" s="22">
        <v>1773.26</v>
      </c>
      <c r="BI60" s="22">
        <v>165.75</v>
      </c>
      <c r="BJ60" s="22">
        <v>2455.11</v>
      </c>
      <c r="BK60" s="23">
        <v>6670.09</v>
      </c>
      <c r="BL60" s="21">
        <v>2685.94</v>
      </c>
      <c r="BM60" s="21">
        <v>0</v>
      </c>
      <c r="BN60" s="21">
        <v>2685.94</v>
      </c>
      <c r="BO60" s="22">
        <v>278</v>
      </c>
      <c r="BP60" s="22">
        <v>34.89</v>
      </c>
      <c r="BQ60" s="22">
        <v>1038.58</v>
      </c>
      <c r="BR60" s="22">
        <v>119.09</v>
      </c>
      <c r="BS60" s="22">
        <v>1470.56</v>
      </c>
      <c r="BT60" s="23">
        <v>4156.5</v>
      </c>
      <c r="BU60" s="21">
        <v>2685.94</v>
      </c>
      <c r="BV60" s="21">
        <v>0</v>
      </c>
      <c r="BW60" s="21">
        <v>2685.94</v>
      </c>
      <c r="BX60" s="22">
        <v>280</v>
      </c>
      <c r="BY60" s="22">
        <v>34.89</v>
      </c>
      <c r="BZ60" s="22">
        <v>1038.58</v>
      </c>
      <c r="CA60" s="22">
        <v>149.69</v>
      </c>
      <c r="CB60" s="22">
        <v>1503.16</v>
      </c>
      <c r="CC60" s="23">
        <v>4189.1000000000004</v>
      </c>
      <c r="CD60" s="21">
        <v>2755.17</v>
      </c>
      <c r="CE60" s="21">
        <v>0</v>
      </c>
      <c r="CF60" s="21">
        <v>2755.17</v>
      </c>
      <c r="CG60" s="22">
        <v>290</v>
      </c>
      <c r="CH60" s="22">
        <v>35.78</v>
      </c>
      <c r="CI60" s="22">
        <v>1064.45</v>
      </c>
      <c r="CJ60" s="22">
        <v>48.92</v>
      </c>
      <c r="CK60" s="22">
        <v>1439.15</v>
      </c>
      <c r="CL60" s="23">
        <v>4194.32</v>
      </c>
      <c r="CM60" s="21">
        <v>2685.94</v>
      </c>
      <c r="CN60" s="21">
        <v>0</v>
      </c>
      <c r="CO60" s="21">
        <v>2685.94</v>
      </c>
      <c r="CP60" s="22">
        <v>288</v>
      </c>
      <c r="CQ60" s="22">
        <v>34.89</v>
      </c>
      <c r="CR60" s="22">
        <v>1043.3800000000001</v>
      </c>
      <c r="CS60" s="22">
        <v>68.09</v>
      </c>
      <c r="CT60" s="22">
        <v>1434.36</v>
      </c>
      <c r="CU60" s="23">
        <v>4120.3</v>
      </c>
      <c r="CV60" s="21">
        <v>2685.94</v>
      </c>
      <c r="CW60" s="21">
        <v>0</v>
      </c>
      <c r="CX60" s="21">
        <v>2685.94</v>
      </c>
      <c r="CY60" s="22">
        <v>280</v>
      </c>
      <c r="CZ60" s="22">
        <v>34.89</v>
      </c>
      <c r="DA60" s="22">
        <v>1038.58</v>
      </c>
      <c r="DB60" s="22">
        <v>144.59</v>
      </c>
      <c r="DC60" s="22">
        <v>1498.06</v>
      </c>
      <c r="DD60" s="23">
        <v>4184</v>
      </c>
      <c r="DE60" s="21">
        <v>4009.58</v>
      </c>
      <c r="DF60" s="21">
        <v>0</v>
      </c>
      <c r="DG60" s="21">
        <v>4009.58</v>
      </c>
      <c r="DH60" s="22">
        <v>464</v>
      </c>
      <c r="DI60" s="22">
        <v>401.51</v>
      </c>
      <c r="DJ60" s="22">
        <v>1292.3800000000001</v>
      </c>
      <c r="DK60" s="22">
        <v>183.4</v>
      </c>
      <c r="DL60" s="22">
        <v>2341.29</v>
      </c>
      <c r="DM60" s="23">
        <v>6350.87</v>
      </c>
      <c r="DN60" s="73">
        <f t="shared" si="0"/>
        <v>35242.829999999994</v>
      </c>
      <c r="DO60" s="73">
        <f t="shared" si="1"/>
        <v>948.61</v>
      </c>
      <c r="DP60" s="73">
        <f t="shared" si="2"/>
        <v>36191.439999999995</v>
      </c>
      <c r="DQ60" s="22">
        <f t="shared" si="3"/>
        <v>3879</v>
      </c>
      <c r="DR60" s="22">
        <f t="shared" si="4"/>
        <v>803.70999999999992</v>
      </c>
      <c r="DS60" s="22">
        <f t="shared" si="5"/>
        <v>13681.07</v>
      </c>
      <c r="DT60" s="22">
        <f t="shared" si="6"/>
        <v>1529.79</v>
      </c>
      <c r="DU60" s="22">
        <f t="shared" si="7"/>
        <v>19893.570000000003</v>
      </c>
      <c r="DV60" s="23">
        <f t="shared" si="8"/>
        <v>56085.01</v>
      </c>
      <c r="DW60" s="262">
        <f t="shared" si="9"/>
        <v>1354.9999999999927</v>
      </c>
      <c r="DX60" s="262"/>
      <c r="DY60" s="263">
        <f t="shared" si="10"/>
        <v>365.11000000000422</v>
      </c>
      <c r="DZ60" s="263"/>
    </row>
    <row r="61" spans="1:130" hidden="1" x14ac:dyDescent="0.25">
      <c r="A61" s="18">
        <v>663</v>
      </c>
      <c r="B61" s="18" t="s">
        <v>479</v>
      </c>
      <c r="C61" s="18" t="s">
        <v>221</v>
      </c>
      <c r="D61" s="20">
        <v>1</v>
      </c>
      <c r="E61" s="18">
        <v>18739.72</v>
      </c>
      <c r="F61" s="18">
        <v>33969.81</v>
      </c>
      <c r="G61" s="18" t="s">
        <v>157</v>
      </c>
      <c r="H61" s="18" t="s">
        <v>5</v>
      </c>
      <c r="I61" s="18" t="s">
        <v>368</v>
      </c>
      <c r="J61" s="21">
        <v>2619.29</v>
      </c>
      <c r="K61" s="21">
        <v>0</v>
      </c>
      <c r="L61" s="21">
        <v>2619.29</v>
      </c>
      <c r="M61" s="22">
        <v>268</v>
      </c>
      <c r="N61" s="22">
        <v>34.01</v>
      </c>
      <c r="O61" s="22">
        <v>991.91</v>
      </c>
      <c r="P61" s="22">
        <v>112.81</v>
      </c>
      <c r="Q61" s="22">
        <v>1406.73</v>
      </c>
      <c r="R61" s="23">
        <v>4026.02</v>
      </c>
      <c r="S61" s="21">
        <v>2619.91</v>
      </c>
      <c r="T61" s="21">
        <v>0</v>
      </c>
      <c r="U61" s="21">
        <v>2619.91</v>
      </c>
      <c r="V61" s="22">
        <v>268</v>
      </c>
      <c r="W61" s="22">
        <v>34.03</v>
      </c>
      <c r="X61" s="22">
        <v>993.15</v>
      </c>
      <c r="Y61" s="22">
        <v>123.02</v>
      </c>
      <c r="Z61" s="22">
        <v>1418.2</v>
      </c>
      <c r="AA61" s="23">
        <v>4038.11</v>
      </c>
      <c r="AB61" s="21">
        <v>2619.29</v>
      </c>
      <c r="AC61" s="21">
        <v>0</v>
      </c>
      <c r="AD61" s="21">
        <v>2619.29</v>
      </c>
      <c r="AE61" s="22">
        <v>268</v>
      </c>
      <c r="AF61" s="22">
        <v>34.01</v>
      </c>
      <c r="AG61" s="22">
        <v>992.42</v>
      </c>
      <c r="AH61" s="22">
        <v>158.71</v>
      </c>
      <c r="AI61" s="22">
        <v>1453.14</v>
      </c>
      <c r="AJ61" s="23">
        <v>4072.43</v>
      </c>
      <c r="AK61" s="21">
        <v>2676.54</v>
      </c>
      <c r="AL61" s="21">
        <v>0</v>
      </c>
      <c r="AM61" s="21">
        <v>2676.54</v>
      </c>
      <c r="AN61" s="22">
        <v>277</v>
      </c>
      <c r="AO61" s="22">
        <v>34.76</v>
      </c>
      <c r="AP61" s="22">
        <v>1013.33</v>
      </c>
      <c r="AQ61" s="22">
        <v>129.12</v>
      </c>
      <c r="AR61" s="22">
        <v>1454.21</v>
      </c>
      <c r="AS61" s="23">
        <v>4130.75</v>
      </c>
      <c r="AT61" s="21">
        <v>2631.85</v>
      </c>
      <c r="AU61" s="21">
        <v>910.67</v>
      </c>
      <c r="AV61" s="21">
        <v>3542.52</v>
      </c>
      <c r="AW61" s="22">
        <v>394</v>
      </c>
      <c r="AX61" s="22">
        <v>34.18</v>
      </c>
      <c r="AY61" s="22">
        <v>1179.1400000000001</v>
      </c>
      <c r="AZ61" s="22">
        <v>125.23</v>
      </c>
      <c r="BA61" s="22">
        <v>1732.55</v>
      </c>
      <c r="BB61" s="23">
        <v>5275.07</v>
      </c>
      <c r="BC61" s="21">
        <v>4014.1</v>
      </c>
      <c r="BD61" s="21">
        <v>0</v>
      </c>
      <c r="BE61" s="21">
        <v>4014.1</v>
      </c>
      <c r="BF61" s="22">
        <v>447</v>
      </c>
      <c r="BG61" s="22">
        <v>50.83</v>
      </c>
      <c r="BH61" s="22">
        <v>1699.47</v>
      </c>
      <c r="BI61" s="22">
        <v>172.85</v>
      </c>
      <c r="BJ61" s="22">
        <v>2370.15</v>
      </c>
      <c r="BK61" s="23">
        <v>6384.25</v>
      </c>
      <c r="BL61" s="21">
        <v>2619.29</v>
      </c>
      <c r="BM61" s="21">
        <v>0</v>
      </c>
      <c r="BN61" s="21">
        <v>2619.29</v>
      </c>
      <c r="BO61" s="22">
        <v>268</v>
      </c>
      <c r="BP61" s="22">
        <v>34.01</v>
      </c>
      <c r="BQ61" s="22">
        <v>992.42</v>
      </c>
      <c r="BR61" s="22">
        <v>128.11000000000001</v>
      </c>
      <c r="BS61" s="22">
        <v>1422.54</v>
      </c>
      <c r="BT61" s="23">
        <v>4041.83</v>
      </c>
      <c r="BU61" s="21">
        <v>2619.29</v>
      </c>
      <c r="BV61" s="21">
        <v>0</v>
      </c>
      <c r="BW61" s="21">
        <v>2619.29</v>
      </c>
      <c r="BX61" s="22">
        <v>268</v>
      </c>
      <c r="BY61" s="22">
        <v>34.01</v>
      </c>
      <c r="BZ61" s="22">
        <v>992.42</v>
      </c>
      <c r="CA61" s="22">
        <v>148.51</v>
      </c>
      <c r="CB61" s="22">
        <v>1442.94</v>
      </c>
      <c r="CC61" s="23">
        <v>4062.23</v>
      </c>
      <c r="CD61" s="21">
        <v>2723.94</v>
      </c>
      <c r="CE61" s="21">
        <v>0</v>
      </c>
      <c r="CF61" s="21">
        <v>2723.94</v>
      </c>
      <c r="CG61" s="22">
        <v>283</v>
      </c>
      <c r="CH61" s="22">
        <v>35.380000000000003</v>
      </c>
      <c r="CI61" s="22">
        <v>1030.6300000000001</v>
      </c>
      <c r="CJ61" s="22">
        <v>129.97</v>
      </c>
      <c r="CK61" s="22">
        <v>1478.98</v>
      </c>
      <c r="CL61" s="23">
        <v>4202.92</v>
      </c>
      <c r="CM61" s="21">
        <v>2619.29</v>
      </c>
      <c r="CN61" s="21">
        <v>0</v>
      </c>
      <c r="CO61" s="21">
        <v>2619.29</v>
      </c>
      <c r="CP61" s="22">
        <v>277</v>
      </c>
      <c r="CQ61" s="22">
        <v>34.01</v>
      </c>
      <c r="CR61" s="22">
        <v>997.22</v>
      </c>
      <c r="CS61" s="22">
        <v>66.91</v>
      </c>
      <c r="CT61" s="22">
        <v>1375.14</v>
      </c>
      <c r="CU61" s="23">
        <v>3994.43</v>
      </c>
      <c r="CV61" s="21">
        <v>2619.29</v>
      </c>
      <c r="CW61" s="21">
        <v>0</v>
      </c>
      <c r="CX61" s="21">
        <v>2619.29</v>
      </c>
      <c r="CY61" s="22">
        <v>268</v>
      </c>
      <c r="CZ61" s="22">
        <v>34.01</v>
      </c>
      <c r="DA61" s="22">
        <v>992.42</v>
      </c>
      <c r="DB61" s="22">
        <v>133.21</v>
      </c>
      <c r="DC61" s="22">
        <v>1427.64</v>
      </c>
      <c r="DD61" s="23">
        <v>4046.93</v>
      </c>
      <c r="DE61" s="21">
        <v>3909.6</v>
      </c>
      <c r="DF61" s="21">
        <v>0</v>
      </c>
      <c r="DG61" s="21">
        <v>3909.6</v>
      </c>
      <c r="DH61" s="22">
        <v>446</v>
      </c>
      <c r="DI61" s="22">
        <v>392.39</v>
      </c>
      <c r="DJ61" s="22">
        <v>1229.0899999999999</v>
      </c>
      <c r="DK61" s="22">
        <v>151.03</v>
      </c>
      <c r="DL61" s="22">
        <v>2218.5100000000002</v>
      </c>
      <c r="DM61" s="23">
        <v>6128.11</v>
      </c>
      <c r="DN61" s="73">
        <f t="shared" si="0"/>
        <v>34291.68</v>
      </c>
      <c r="DO61" s="73">
        <f t="shared" si="1"/>
        <v>910.67</v>
      </c>
      <c r="DP61" s="73">
        <f t="shared" si="2"/>
        <v>35202.35</v>
      </c>
      <c r="DQ61" s="22">
        <f t="shared" si="3"/>
        <v>3732</v>
      </c>
      <c r="DR61" s="22">
        <f t="shared" si="4"/>
        <v>785.62999999999988</v>
      </c>
      <c r="DS61" s="22">
        <f t="shared" si="5"/>
        <v>13103.619999999999</v>
      </c>
      <c r="DT61" s="22">
        <f t="shared" si="6"/>
        <v>1579.4800000000002</v>
      </c>
      <c r="DU61" s="22">
        <f t="shared" si="7"/>
        <v>19200.730000000003</v>
      </c>
      <c r="DV61" s="23">
        <f t="shared" si="8"/>
        <v>54403.08</v>
      </c>
      <c r="DW61" s="262">
        <f t="shared" si="9"/>
        <v>1232.5400000000009</v>
      </c>
      <c r="DX61" s="262"/>
      <c r="DY61" s="263">
        <f t="shared" si="10"/>
        <v>461.01000000000204</v>
      </c>
      <c r="DZ61" s="263"/>
    </row>
    <row r="62" spans="1:130" hidden="1" x14ac:dyDescent="0.25">
      <c r="A62" s="18">
        <v>734</v>
      </c>
      <c r="B62" s="18" t="s">
        <v>468</v>
      </c>
      <c r="C62" s="18" t="s">
        <v>469</v>
      </c>
      <c r="D62" s="20">
        <v>1</v>
      </c>
      <c r="E62" s="18">
        <v>18335.89</v>
      </c>
      <c r="F62" s="18">
        <v>33227.08</v>
      </c>
      <c r="G62" s="18" t="s">
        <v>157</v>
      </c>
      <c r="H62" s="18" t="s">
        <v>5</v>
      </c>
      <c r="I62" s="18" t="s">
        <v>470</v>
      </c>
      <c r="J62" s="21">
        <v>2691.29</v>
      </c>
      <c r="K62" s="21">
        <v>0</v>
      </c>
      <c r="L62" s="21">
        <v>2691.29</v>
      </c>
      <c r="M62" s="22">
        <v>268</v>
      </c>
      <c r="N62" s="22">
        <v>33.9</v>
      </c>
      <c r="O62" s="22">
        <v>988.75</v>
      </c>
      <c r="P62" s="22">
        <v>149.43</v>
      </c>
      <c r="Q62" s="22">
        <v>1440.08</v>
      </c>
      <c r="R62" s="23">
        <v>4131.37</v>
      </c>
      <c r="S62" s="21">
        <v>2562.15</v>
      </c>
      <c r="T62" s="21">
        <v>0</v>
      </c>
      <c r="U62" s="21">
        <v>2562.15</v>
      </c>
      <c r="V62" s="22">
        <v>261</v>
      </c>
      <c r="W62" s="22">
        <v>33.28</v>
      </c>
      <c r="X62" s="22">
        <v>972.08</v>
      </c>
      <c r="Y62" s="22">
        <v>121.99</v>
      </c>
      <c r="Z62" s="22">
        <v>1388.35</v>
      </c>
      <c r="AA62" s="23">
        <v>3950.5</v>
      </c>
      <c r="AB62" s="21">
        <v>1430.18</v>
      </c>
      <c r="AC62" s="21">
        <v>0</v>
      </c>
      <c r="AD62" s="21">
        <v>1430.18</v>
      </c>
      <c r="AE62" s="22">
        <v>106</v>
      </c>
      <c r="AF62" s="22">
        <v>18.559999999999999</v>
      </c>
      <c r="AG62" s="22">
        <v>577.16</v>
      </c>
      <c r="AH62" s="22">
        <v>142.69</v>
      </c>
      <c r="AI62" s="22">
        <v>844.41</v>
      </c>
      <c r="AJ62" s="23">
        <v>2274.59</v>
      </c>
      <c r="AK62" s="21">
        <v>2562.15</v>
      </c>
      <c r="AL62" s="21">
        <v>0</v>
      </c>
      <c r="AM62" s="21">
        <v>2562.15</v>
      </c>
      <c r="AN62" s="22">
        <v>261</v>
      </c>
      <c r="AO62" s="22">
        <v>33.28</v>
      </c>
      <c r="AP62" s="22">
        <v>971.56</v>
      </c>
      <c r="AQ62" s="22">
        <v>76.09</v>
      </c>
      <c r="AR62" s="22">
        <v>1341.93</v>
      </c>
      <c r="AS62" s="23">
        <v>3904.08</v>
      </c>
      <c r="AT62" s="21">
        <v>2562.15</v>
      </c>
      <c r="AU62" s="21">
        <v>920.15</v>
      </c>
      <c r="AV62" s="21">
        <v>3482.3</v>
      </c>
      <c r="AW62" s="22">
        <v>386</v>
      </c>
      <c r="AX62" s="22">
        <v>33.28</v>
      </c>
      <c r="AY62" s="22">
        <v>1155.5899999999999</v>
      </c>
      <c r="AZ62" s="22">
        <v>124.12</v>
      </c>
      <c r="BA62" s="22">
        <v>1698.99</v>
      </c>
      <c r="BB62" s="23">
        <v>5181.29</v>
      </c>
      <c r="BC62" s="21">
        <v>4029.71</v>
      </c>
      <c r="BD62" s="21">
        <v>0</v>
      </c>
      <c r="BE62" s="21">
        <v>4029.71</v>
      </c>
      <c r="BF62" s="22">
        <v>435</v>
      </c>
      <c r="BG62" s="22">
        <v>49.82</v>
      </c>
      <c r="BH62" s="22">
        <v>1436.36</v>
      </c>
      <c r="BI62" s="22">
        <v>182.91</v>
      </c>
      <c r="BJ62" s="22">
        <v>2104.09</v>
      </c>
      <c r="BK62" s="23">
        <v>6133.8</v>
      </c>
      <c r="BL62" s="21">
        <v>2562.15</v>
      </c>
      <c r="BM62" s="21">
        <v>0</v>
      </c>
      <c r="BN62" s="21">
        <v>2562.15</v>
      </c>
      <c r="BO62" s="22">
        <v>260</v>
      </c>
      <c r="BP62" s="22">
        <v>33.28</v>
      </c>
      <c r="BQ62" s="22">
        <v>971.56</v>
      </c>
      <c r="BR62" s="22">
        <v>116.89</v>
      </c>
      <c r="BS62" s="22">
        <v>1381.73</v>
      </c>
      <c r="BT62" s="23">
        <v>3943.88</v>
      </c>
      <c r="BU62" s="21">
        <v>2562.15</v>
      </c>
      <c r="BV62" s="21">
        <v>0</v>
      </c>
      <c r="BW62" s="21">
        <v>2562.15</v>
      </c>
      <c r="BX62" s="22">
        <v>261</v>
      </c>
      <c r="BY62" s="22">
        <v>33.28</v>
      </c>
      <c r="BZ62" s="22">
        <v>971.56</v>
      </c>
      <c r="CA62" s="22">
        <v>142.38999999999999</v>
      </c>
      <c r="CB62" s="22">
        <v>1408.23</v>
      </c>
      <c r="CC62" s="23">
        <v>3970.38</v>
      </c>
      <c r="CD62" s="21">
        <v>2656.61</v>
      </c>
      <c r="CE62" s="21">
        <v>0</v>
      </c>
      <c r="CF62" s="21">
        <v>2656.61</v>
      </c>
      <c r="CG62" s="22">
        <v>274</v>
      </c>
      <c r="CH62" s="22">
        <v>34.5</v>
      </c>
      <c r="CI62" s="22">
        <v>1006.04</v>
      </c>
      <c r="CJ62" s="22">
        <v>82.87</v>
      </c>
      <c r="CK62" s="22">
        <v>1397.41</v>
      </c>
      <c r="CL62" s="23">
        <v>4054.02</v>
      </c>
      <c r="CM62" s="21">
        <v>1795.05</v>
      </c>
      <c r="CN62" s="21">
        <v>0</v>
      </c>
      <c r="CO62" s="21">
        <v>1795.05</v>
      </c>
      <c r="CP62" s="22">
        <v>165</v>
      </c>
      <c r="CQ62" s="22">
        <v>23.3</v>
      </c>
      <c r="CR62" s="22">
        <v>709.08</v>
      </c>
      <c r="CS62" s="22">
        <v>113.47</v>
      </c>
      <c r="CT62" s="22">
        <v>1010.85</v>
      </c>
      <c r="CU62" s="23">
        <v>2805.9</v>
      </c>
      <c r="CV62" s="21">
        <v>2562.15</v>
      </c>
      <c r="CW62" s="21">
        <v>0</v>
      </c>
      <c r="CX62" s="21">
        <v>2562.15</v>
      </c>
      <c r="CY62" s="22">
        <v>261</v>
      </c>
      <c r="CZ62" s="22">
        <v>33.28</v>
      </c>
      <c r="DA62" s="22">
        <v>971.56</v>
      </c>
      <c r="DB62" s="22">
        <v>86.29</v>
      </c>
      <c r="DC62" s="22">
        <v>1352.13</v>
      </c>
      <c r="DD62" s="23">
        <v>3914.28</v>
      </c>
      <c r="DE62" s="21">
        <v>3823.9</v>
      </c>
      <c r="DF62" s="21">
        <v>0</v>
      </c>
      <c r="DG62" s="21">
        <v>3823.9</v>
      </c>
      <c r="DH62" s="22">
        <v>432</v>
      </c>
      <c r="DI62" s="22">
        <v>364.6</v>
      </c>
      <c r="DJ62" s="22">
        <v>1432.4</v>
      </c>
      <c r="DK62" s="22">
        <v>159.69999999999999</v>
      </c>
      <c r="DL62" s="22">
        <v>2388.6999999999998</v>
      </c>
      <c r="DM62" s="23">
        <v>6212.6</v>
      </c>
      <c r="DN62" s="73">
        <f t="shared" si="0"/>
        <v>31799.640000000007</v>
      </c>
      <c r="DO62" s="73">
        <f t="shared" si="1"/>
        <v>920.15</v>
      </c>
      <c r="DP62" s="73">
        <f t="shared" si="2"/>
        <v>32719.790000000005</v>
      </c>
      <c r="DQ62" s="22">
        <f t="shared" si="3"/>
        <v>3370</v>
      </c>
      <c r="DR62" s="22">
        <f t="shared" si="4"/>
        <v>724.36</v>
      </c>
      <c r="DS62" s="22">
        <f t="shared" si="5"/>
        <v>12163.699999999999</v>
      </c>
      <c r="DT62" s="22">
        <f t="shared" si="6"/>
        <v>1498.8400000000001</v>
      </c>
      <c r="DU62" s="22">
        <f t="shared" si="7"/>
        <v>17756.899999999998</v>
      </c>
      <c r="DV62" s="23">
        <f t="shared" si="8"/>
        <v>50476.689999999995</v>
      </c>
      <c r="DW62" s="262">
        <f t="shared" si="9"/>
        <v>-507.28999999999724</v>
      </c>
      <c r="DX62" s="262"/>
      <c r="DY62" s="263">
        <f t="shared" si="10"/>
        <v>-578.9900000000016</v>
      </c>
      <c r="DZ62" s="263"/>
    </row>
    <row r="63" spans="1:130" hidden="1" x14ac:dyDescent="0.25">
      <c r="A63" s="18">
        <v>739</v>
      </c>
      <c r="B63" s="18" t="s">
        <v>800</v>
      </c>
      <c r="C63" s="18" t="s">
        <v>287</v>
      </c>
      <c r="D63" s="20">
        <v>0.4</v>
      </c>
      <c r="E63" s="18">
        <v>24544.16</v>
      </c>
      <c r="F63" s="18">
        <v>38729.49</v>
      </c>
      <c r="G63" s="18" t="s">
        <v>173</v>
      </c>
      <c r="H63" s="18" t="s">
        <v>18</v>
      </c>
      <c r="I63" s="18" t="s">
        <v>366</v>
      </c>
      <c r="J63" s="21">
        <v>2937.83</v>
      </c>
      <c r="K63" s="21">
        <v>0</v>
      </c>
      <c r="L63" s="21">
        <v>2937.83</v>
      </c>
      <c r="M63" s="22">
        <v>315</v>
      </c>
      <c r="N63" s="22">
        <v>38.159999999999997</v>
      </c>
      <c r="O63" s="22">
        <v>1361.03</v>
      </c>
      <c r="P63" s="22">
        <v>92.97</v>
      </c>
      <c r="Q63" s="22">
        <v>1807.16</v>
      </c>
      <c r="R63" s="23">
        <v>4744.99</v>
      </c>
      <c r="S63" s="21">
        <v>2937.83</v>
      </c>
      <c r="T63" s="21">
        <v>0</v>
      </c>
      <c r="U63" s="21">
        <v>2937.83</v>
      </c>
      <c r="V63" s="22">
        <v>316</v>
      </c>
      <c r="W63" s="22">
        <v>38.159999999999997</v>
      </c>
      <c r="X63" s="22">
        <v>1362.19</v>
      </c>
      <c r="Y63" s="22">
        <v>82.77</v>
      </c>
      <c r="Z63" s="22">
        <v>1799.12</v>
      </c>
      <c r="AA63" s="23">
        <v>4736.95</v>
      </c>
      <c r="AB63" s="21">
        <v>2937.83</v>
      </c>
      <c r="AC63" s="21">
        <v>0</v>
      </c>
      <c r="AD63" s="21">
        <v>2937.83</v>
      </c>
      <c r="AE63" s="22">
        <v>316</v>
      </c>
      <c r="AF63" s="22">
        <v>38.159999999999997</v>
      </c>
      <c r="AG63" s="22">
        <v>1361.61</v>
      </c>
      <c r="AH63" s="22">
        <v>98.07</v>
      </c>
      <c r="AI63" s="22">
        <v>1813.84</v>
      </c>
      <c r="AJ63" s="23">
        <v>4751.67</v>
      </c>
      <c r="AK63" s="21">
        <v>3272.83</v>
      </c>
      <c r="AL63" s="21">
        <v>0</v>
      </c>
      <c r="AM63" s="21">
        <v>3272.83</v>
      </c>
      <c r="AN63" s="22">
        <v>361</v>
      </c>
      <c r="AO63" s="22">
        <v>42.51</v>
      </c>
      <c r="AP63" s="22">
        <v>1512.83</v>
      </c>
      <c r="AQ63" s="22">
        <v>93.82</v>
      </c>
      <c r="AR63" s="22">
        <v>2010.16</v>
      </c>
      <c r="AS63" s="23">
        <v>5282.99</v>
      </c>
      <c r="AT63" s="21">
        <v>2937.83</v>
      </c>
      <c r="AU63" s="21">
        <v>379.44</v>
      </c>
      <c r="AV63" s="21">
        <v>3317.27</v>
      </c>
      <c r="AW63" s="22">
        <v>367</v>
      </c>
      <c r="AX63" s="22">
        <v>38.159999999999997</v>
      </c>
      <c r="AY63" s="22">
        <v>1437.5</v>
      </c>
      <c r="AZ63" s="22">
        <v>98.05</v>
      </c>
      <c r="BA63" s="22">
        <v>1940.71</v>
      </c>
      <c r="BB63" s="23">
        <v>5257.98</v>
      </c>
      <c r="BC63" s="21">
        <v>4387.17</v>
      </c>
      <c r="BD63" s="21">
        <v>0</v>
      </c>
      <c r="BE63" s="21">
        <v>4387.17</v>
      </c>
      <c r="BF63" s="22">
        <v>516</v>
      </c>
      <c r="BG63" s="22">
        <v>57.01</v>
      </c>
      <c r="BH63" s="22">
        <v>2015.87</v>
      </c>
      <c r="BI63" s="22">
        <v>113.6</v>
      </c>
      <c r="BJ63" s="22">
        <v>2702.48</v>
      </c>
      <c r="BK63" s="23">
        <v>7089.65</v>
      </c>
      <c r="BL63" s="21">
        <v>2937.83</v>
      </c>
      <c r="BM63" s="21">
        <v>0</v>
      </c>
      <c r="BN63" s="21">
        <v>2937.83</v>
      </c>
      <c r="BO63" s="22">
        <v>313</v>
      </c>
      <c r="BP63" s="22">
        <v>38.159999999999997</v>
      </c>
      <c r="BQ63" s="22">
        <v>1361.61</v>
      </c>
      <c r="BR63" s="22">
        <v>98.07</v>
      </c>
      <c r="BS63" s="22">
        <v>1810.84</v>
      </c>
      <c r="BT63" s="23">
        <v>4748.67</v>
      </c>
      <c r="BU63" s="21">
        <v>2937.83</v>
      </c>
      <c r="BV63" s="21">
        <v>0</v>
      </c>
      <c r="BW63" s="21">
        <v>2937.83</v>
      </c>
      <c r="BX63" s="22">
        <v>315</v>
      </c>
      <c r="BY63" s="22">
        <v>38.159999999999997</v>
      </c>
      <c r="BZ63" s="22">
        <v>1361.61</v>
      </c>
      <c r="CA63" s="22">
        <v>98.07</v>
      </c>
      <c r="CB63" s="22">
        <v>1812.84</v>
      </c>
      <c r="CC63" s="23">
        <v>4750.67</v>
      </c>
      <c r="CD63" s="21">
        <v>2937.83</v>
      </c>
      <c r="CE63" s="21">
        <v>0</v>
      </c>
      <c r="CF63" s="21">
        <v>2937.83</v>
      </c>
      <c r="CG63" s="22">
        <v>268</v>
      </c>
      <c r="CH63" s="22">
        <v>33.799999999999997</v>
      </c>
      <c r="CI63" s="22">
        <v>1210.3800000000001</v>
      </c>
      <c r="CJ63" s="22">
        <v>66.010000000000005</v>
      </c>
      <c r="CK63" s="22">
        <v>1578.19</v>
      </c>
      <c r="CL63" s="23">
        <v>4516.0200000000004</v>
      </c>
      <c r="CM63" s="21">
        <v>3479.03</v>
      </c>
      <c r="CN63" s="21">
        <v>0</v>
      </c>
      <c r="CO63" s="21">
        <v>3479.03</v>
      </c>
      <c r="CP63" s="22">
        <v>399</v>
      </c>
      <c r="CQ63" s="22">
        <v>45.19</v>
      </c>
      <c r="CR63" s="22">
        <v>1610.68</v>
      </c>
      <c r="CS63" s="22">
        <v>102.58</v>
      </c>
      <c r="CT63" s="22">
        <v>2157.4499999999998</v>
      </c>
      <c r="CU63" s="23">
        <v>5636.48</v>
      </c>
      <c r="CV63" s="21">
        <v>3033.06</v>
      </c>
      <c r="CW63" s="21">
        <v>0</v>
      </c>
      <c r="CX63" s="21">
        <v>3033.06</v>
      </c>
      <c r="CY63" s="22">
        <v>328</v>
      </c>
      <c r="CZ63" s="22">
        <v>39.39</v>
      </c>
      <c r="DA63" s="22">
        <v>1404.58</v>
      </c>
      <c r="DB63" s="22">
        <v>99.76</v>
      </c>
      <c r="DC63" s="22">
        <v>1871.73</v>
      </c>
      <c r="DD63" s="23">
        <v>4904.79</v>
      </c>
      <c r="DE63" s="21">
        <v>4530.01</v>
      </c>
      <c r="DF63" s="21">
        <v>0</v>
      </c>
      <c r="DG63" s="21">
        <v>4530.01</v>
      </c>
      <c r="DH63" s="22">
        <v>537</v>
      </c>
      <c r="DI63" s="22">
        <v>836.9</v>
      </c>
      <c r="DJ63" s="22">
        <v>2080.31</v>
      </c>
      <c r="DK63" s="22">
        <v>126.34</v>
      </c>
      <c r="DL63" s="22">
        <v>3580.55</v>
      </c>
      <c r="DM63" s="23">
        <v>8110.56</v>
      </c>
      <c r="DN63" s="73">
        <f t="shared" si="0"/>
        <v>39266.910000000003</v>
      </c>
      <c r="DO63" s="73">
        <f t="shared" si="1"/>
        <v>379.44</v>
      </c>
      <c r="DP63" s="73">
        <f t="shared" si="2"/>
        <v>39646.350000000006</v>
      </c>
      <c r="DQ63" s="22">
        <f t="shared" si="3"/>
        <v>4351</v>
      </c>
      <c r="DR63" s="22">
        <f t="shared" si="4"/>
        <v>1283.7599999999998</v>
      </c>
      <c r="DS63" s="22">
        <f t="shared" si="5"/>
        <v>18080.2</v>
      </c>
      <c r="DT63" s="22">
        <f t="shared" si="6"/>
        <v>1170.1099999999999</v>
      </c>
      <c r="DU63" s="22">
        <f t="shared" si="7"/>
        <v>24885.07</v>
      </c>
      <c r="DV63" s="23">
        <f t="shared" si="8"/>
        <v>64531.419999999991</v>
      </c>
      <c r="DW63" s="262">
        <f t="shared" si="9"/>
        <v>916.86000000000786</v>
      </c>
      <c r="DX63" s="262"/>
      <c r="DY63" s="263">
        <f t="shared" si="10"/>
        <v>340.90999999999985</v>
      </c>
      <c r="DZ63" s="263"/>
    </row>
    <row r="64" spans="1:130" hidden="1" x14ac:dyDescent="0.25">
      <c r="A64" s="18">
        <v>752</v>
      </c>
      <c r="B64" s="18" t="s">
        <v>666</v>
      </c>
      <c r="C64" s="18" t="s">
        <v>667</v>
      </c>
      <c r="D64" s="20">
        <v>1</v>
      </c>
      <c r="E64" s="18">
        <v>33294.51</v>
      </c>
      <c r="F64" s="18">
        <v>54401.32</v>
      </c>
      <c r="G64" s="18" t="s">
        <v>157</v>
      </c>
      <c r="H64" s="18" t="s">
        <v>6</v>
      </c>
      <c r="I64" s="18" t="s">
        <v>668</v>
      </c>
      <c r="J64" s="21">
        <v>4215.74</v>
      </c>
      <c r="K64" s="21">
        <v>0</v>
      </c>
      <c r="L64" s="21">
        <v>4215.74</v>
      </c>
      <c r="M64" s="22">
        <v>479</v>
      </c>
      <c r="N64" s="22">
        <v>53.53</v>
      </c>
      <c r="O64" s="22">
        <v>1809.93</v>
      </c>
      <c r="P64" s="22">
        <v>168.45</v>
      </c>
      <c r="Q64" s="22">
        <v>2510.91</v>
      </c>
      <c r="R64" s="23">
        <v>6726.65</v>
      </c>
      <c r="S64" s="21">
        <v>4119.54</v>
      </c>
      <c r="T64" s="21">
        <v>0</v>
      </c>
      <c r="U64" s="21">
        <v>4119.54</v>
      </c>
      <c r="V64" s="22">
        <v>479</v>
      </c>
      <c r="W64" s="22">
        <v>53.53</v>
      </c>
      <c r="X64" s="22">
        <v>1811.63</v>
      </c>
      <c r="Y64" s="22">
        <v>136.56</v>
      </c>
      <c r="Z64" s="22">
        <v>2480.7199999999998</v>
      </c>
      <c r="AA64" s="23">
        <v>6600.26</v>
      </c>
      <c r="AB64" s="21">
        <v>4119.54</v>
      </c>
      <c r="AC64" s="21">
        <v>0</v>
      </c>
      <c r="AD64" s="21">
        <v>4119.54</v>
      </c>
      <c r="AE64" s="22">
        <v>479</v>
      </c>
      <c r="AF64" s="22">
        <v>53.53</v>
      </c>
      <c r="AG64" s="22">
        <v>1810.78</v>
      </c>
      <c r="AH64" s="22">
        <v>70.260000000000005</v>
      </c>
      <c r="AI64" s="22">
        <v>2413.5700000000002</v>
      </c>
      <c r="AJ64" s="23">
        <v>6533.11</v>
      </c>
      <c r="AK64" s="21">
        <v>4209.9399999999996</v>
      </c>
      <c r="AL64" s="21">
        <v>0</v>
      </c>
      <c r="AM64" s="21">
        <v>4209.9399999999996</v>
      </c>
      <c r="AN64" s="22">
        <v>491</v>
      </c>
      <c r="AO64" s="22">
        <v>54.7</v>
      </c>
      <c r="AP64" s="22">
        <v>1847.67</v>
      </c>
      <c r="AQ64" s="22">
        <v>122.48</v>
      </c>
      <c r="AR64" s="22">
        <v>2515.85</v>
      </c>
      <c r="AS64" s="23">
        <v>6725.79</v>
      </c>
      <c r="AT64" s="21">
        <v>4179.24</v>
      </c>
      <c r="AU64" s="21">
        <v>891.69</v>
      </c>
      <c r="AV64" s="21">
        <v>5070.93</v>
      </c>
      <c r="AW64" s="22">
        <v>608</v>
      </c>
      <c r="AX64" s="22">
        <v>54.29</v>
      </c>
      <c r="AY64" s="22">
        <v>2013.49</v>
      </c>
      <c r="AZ64" s="22">
        <v>83.02</v>
      </c>
      <c r="BA64" s="22">
        <v>2758.8</v>
      </c>
      <c r="BB64" s="23">
        <v>7829.73</v>
      </c>
      <c r="BC64" s="21">
        <v>6373.01</v>
      </c>
      <c r="BD64" s="21">
        <v>0</v>
      </c>
      <c r="BE64" s="21">
        <v>6373.01</v>
      </c>
      <c r="BF64" s="22">
        <v>759</v>
      </c>
      <c r="BG64" s="22">
        <v>79.98</v>
      </c>
      <c r="BH64" s="22">
        <v>2752.26</v>
      </c>
      <c r="BI64" s="22">
        <v>100.78</v>
      </c>
      <c r="BJ64" s="22">
        <v>3692.02</v>
      </c>
      <c r="BK64" s="23">
        <v>10065.030000000001</v>
      </c>
      <c r="BL64" s="21">
        <v>4119.54</v>
      </c>
      <c r="BM64" s="21">
        <v>0</v>
      </c>
      <c r="BN64" s="21">
        <v>4119.54</v>
      </c>
      <c r="BO64" s="22">
        <v>479</v>
      </c>
      <c r="BP64" s="22">
        <v>53.53</v>
      </c>
      <c r="BQ64" s="22">
        <v>1810.78</v>
      </c>
      <c r="BR64" s="22">
        <v>151.86000000000001</v>
      </c>
      <c r="BS64" s="22">
        <v>2495.17</v>
      </c>
      <c r="BT64" s="23">
        <v>6614.71</v>
      </c>
      <c r="BU64" s="21">
        <v>4119.54</v>
      </c>
      <c r="BV64" s="21">
        <v>0</v>
      </c>
      <c r="BW64" s="21">
        <v>4119.54</v>
      </c>
      <c r="BX64" s="22">
        <v>479</v>
      </c>
      <c r="BY64" s="22">
        <v>53.53</v>
      </c>
      <c r="BZ64" s="22">
        <v>1810.78</v>
      </c>
      <c r="CA64" s="22">
        <v>146.76</v>
      </c>
      <c r="CB64" s="22">
        <v>2490.0700000000002</v>
      </c>
      <c r="CC64" s="23">
        <v>6609.61</v>
      </c>
      <c r="CD64" s="21">
        <v>4254.9399999999996</v>
      </c>
      <c r="CE64" s="21">
        <v>0</v>
      </c>
      <c r="CF64" s="21">
        <v>4254.9399999999996</v>
      </c>
      <c r="CG64" s="22">
        <v>498</v>
      </c>
      <c r="CH64" s="22">
        <v>55.28</v>
      </c>
      <c r="CI64" s="22">
        <v>1866.04</v>
      </c>
      <c r="CJ64" s="22">
        <v>72.099999999999994</v>
      </c>
      <c r="CK64" s="22">
        <v>2491.42</v>
      </c>
      <c r="CL64" s="23">
        <v>6746.36</v>
      </c>
      <c r="CM64" s="21">
        <v>4138.59</v>
      </c>
      <c r="CN64" s="21">
        <v>0</v>
      </c>
      <c r="CO64" s="21">
        <v>4138.59</v>
      </c>
      <c r="CP64" s="22">
        <v>489</v>
      </c>
      <c r="CQ64" s="22">
        <v>53.77</v>
      </c>
      <c r="CR64" s="22">
        <v>1823.34</v>
      </c>
      <c r="CS64" s="22">
        <v>121.52</v>
      </c>
      <c r="CT64" s="22">
        <v>2487.63</v>
      </c>
      <c r="CU64" s="23">
        <v>6626.22</v>
      </c>
      <c r="CV64" s="21">
        <v>4847.1899999999996</v>
      </c>
      <c r="CW64" s="21">
        <v>0</v>
      </c>
      <c r="CX64" s="21">
        <v>4847.1899999999996</v>
      </c>
      <c r="CY64" s="22">
        <v>579</v>
      </c>
      <c r="CZ64" s="22">
        <v>62.98</v>
      </c>
      <c r="DA64" s="22">
        <v>2107.81</v>
      </c>
      <c r="DB64" s="22">
        <v>80.13</v>
      </c>
      <c r="DC64" s="22">
        <v>2829.92</v>
      </c>
      <c r="DD64" s="23">
        <v>7677.11</v>
      </c>
      <c r="DE64" s="21">
        <v>6276.42</v>
      </c>
      <c r="DF64" s="21">
        <v>0</v>
      </c>
      <c r="DG64" s="21">
        <v>6276.42</v>
      </c>
      <c r="DH64" s="22">
        <v>774</v>
      </c>
      <c r="DI64" s="22">
        <v>627.85</v>
      </c>
      <c r="DJ64" s="22">
        <v>2580.52</v>
      </c>
      <c r="DK64" s="22">
        <v>176</v>
      </c>
      <c r="DL64" s="22">
        <v>4158.37</v>
      </c>
      <c r="DM64" s="23">
        <v>10434.790000000001</v>
      </c>
      <c r="DN64" s="73">
        <f t="shared" si="0"/>
        <v>54973.23000000001</v>
      </c>
      <c r="DO64" s="73">
        <f t="shared" si="1"/>
        <v>891.69</v>
      </c>
      <c r="DP64" s="73">
        <f t="shared" si="2"/>
        <v>55864.92</v>
      </c>
      <c r="DQ64" s="22">
        <f t="shared" si="3"/>
        <v>6593</v>
      </c>
      <c r="DR64" s="22">
        <f t="shared" si="4"/>
        <v>1256.5</v>
      </c>
      <c r="DS64" s="22">
        <f t="shared" si="5"/>
        <v>24045.030000000002</v>
      </c>
      <c r="DT64" s="22">
        <f t="shared" si="6"/>
        <v>1429.92</v>
      </c>
      <c r="DU64" s="22">
        <f t="shared" si="7"/>
        <v>33324.450000000004</v>
      </c>
      <c r="DV64" s="23">
        <f t="shared" si="8"/>
        <v>89189.37</v>
      </c>
      <c r="DW64" s="262">
        <f t="shared" si="9"/>
        <v>1463.5999999999985</v>
      </c>
      <c r="DX64" s="262"/>
      <c r="DY64" s="263">
        <f t="shared" si="10"/>
        <v>29.940000000002328</v>
      </c>
      <c r="DZ64" s="263"/>
    </row>
    <row r="65" spans="1:130" hidden="1" x14ac:dyDescent="0.25">
      <c r="A65" s="18">
        <v>771</v>
      </c>
      <c r="B65" s="18" t="s">
        <v>218</v>
      </c>
      <c r="C65" s="18" t="s">
        <v>219</v>
      </c>
      <c r="D65" s="20">
        <v>1</v>
      </c>
      <c r="E65" s="18">
        <v>16348.34</v>
      </c>
      <c r="F65" s="18">
        <v>35104.800000000003</v>
      </c>
      <c r="G65" s="18" t="s">
        <v>157</v>
      </c>
      <c r="H65" s="18" t="s">
        <v>5</v>
      </c>
      <c r="I65" s="18" t="s">
        <v>179</v>
      </c>
      <c r="J65" s="21">
        <v>3025.8</v>
      </c>
      <c r="K65" s="21">
        <v>0</v>
      </c>
      <c r="L65" s="21">
        <v>3025.8</v>
      </c>
      <c r="M65" s="22">
        <v>316</v>
      </c>
      <c r="N65" s="22">
        <v>38.46</v>
      </c>
      <c r="O65" s="22">
        <v>1116.5999999999999</v>
      </c>
      <c r="P65" s="22">
        <v>119.73</v>
      </c>
      <c r="Q65" s="22">
        <v>1590.79</v>
      </c>
      <c r="R65" s="23">
        <v>4616.59</v>
      </c>
      <c r="S65" s="21">
        <v>2634.17</v>
      </c>
      <c r="T65" s="21">
        <v>0</v>
      </c>
      <c r="U65" s="21">
        <v>2634.17</v>
      </c>
      <c r="V65" s="22">
        <v>271</v>
      </c>
      <c r="W65" s="22">
        <v>34.21</v>
      </c>
      <c r="X65" s="22">
        <v>998.45</v>
      </c>
      <c r="Y65" s="22">
        <v>128.37</v>
      </c>
      <c r="Z65" s="22">
        <v>1432.03</v>
      </c>
      <c r="AA65" s="23">
        <v>4066.2</v>
      </c>
      <c r="AB65" s="21">
        <v>2634.17</v>
      </c>
      <c r="AC65" s="21">
        <v>0</v>
      </c>
      <c r="AD65" s="21">
        <v>2634.17</v>
      </c>
      <c r="AE65" s="22">
        <v>271</v>
      </c>
      <c r="AF65" s="22">
        <v>34.21</v>
      </c>
      <c r="AG65" s="22">
        <v>997.87</v>
      </c>
      <c r="AH65" s="22">
        <v>164.07</v>
      </c>
      <c r="AI65" s="22">
        <v>1467.15</v>
      </c>
      <c r="AJ65" s="23">
        <v>4101.32</v>
      </c>
      <c r="AK65" s="21">
        <v>2661.55</v>
      </c>
      <c r="AL65" s="21">
        <v>0</v>
      </c>
      <c r="AM65" s="21">
        <v>2661.55</v>
      </c>
      <c r="AN65" s="22">
        <v>274</v>
      </c>
      <c r="AO65" s="22">
        <v>34.56</v>
      </c>
      <c r="AP65" s="22">
        <v>1007.86</v>
      </c>
      <c r="AQ65" s="22">
        <v>154.36000000000001</v>
      </c>
      <c r="AR65" s="22">
        <v>1470.78</v>
      </c>
      <c r="AS65" s="23">
        <v>4132.33</v>
      </c>
      <c r="AT65" s="21">
        <v>2783.71</v>
      </c>
      <c r="AU65" s="21">
        <v>948.61</v>
      </c>
      <c r="AV65" s="21">
        <v>3732.32</v>
      </c>
      <c r="AW65" s="22">
        <v>419</v>
      </c>
      <c r="AX65" s="22">
        <v>36.159999999999997</v>
      </c>
      <c r="AY65" s="22">
        <v>1239.7</v>
      </c>
      <c r="AZ65" s="22">
        <v>123.33</v>
      </c>
      <c r="BA65" s="22">
        <v>1818.19</v>
      </c>
      <c r="BB65" s="23">
        <v>5550.51</v>
      </c>
      <c r="BC65" s="21">
        <v>4013.6</v>
      </c>
      <c r="BD65" s="21">
        <v>0</v>
      </c>
      <c r="BE65" s="21">
        <v>4013.6</v>
      </c>
      <c r="BF65" s="22">
        <v>450</v>
      </c>
      <c r="BG65" s="22">
        <v>51.1</v>
      </c>
      <c r="BH65" s="22">
        <v>1708.09</v>
      </c>
      <c r="BI65" s="22">
        <v>183.13</v>
      </c>
      <c r="BJ65" s="22">
        <v>2392.3200000000002</v>
      </c>
      <c r="BK65" s="23">
        <v>6405.92</v>
      </c>
      <c r="BL65" s="21">
        <v>2634.17</v>
      </c>
      <c r="BM65" s="21">
        <v>0</v>
      </c>
      <c r="BN65" s="21">
        <v>2634.17</v>
      </c>
      <c r="BO65" s="22">
        <v>271</v>
      </c>
      <c r="BP65" s="22">
        <v>34.21</v>
      </c>
      <c r="BQ65" s="22">
        <v>997.87</v>
      </c>
      <c r="BR65" s="22">
        <v>113.07</v>
      </c>
      <c r="BS65" s="22">
        <v>1416.15</v>
      </c>
      <c r="BT65" s="23">
        <v>4050.32</v>
      </c>
      <c r="BU65" s="21">
        <v>2634.17</v>
      </c>
      <c r="BV65" s="21">
        <v>0</v>
      </c>
      <c r="BW65" s="21">
        <v>2634.17</v>
      </c>
      <c r="BX65" s="22">
        <v>271</v>
      </c>
      <c r="BY65" s="22">
        <v>34.21</v>
      </c>
      <c r="BZ65" s="22">
        <v>997.87</v>
      </c>
      <c r="CA65" s="22">
        <v>158.97</v>
      </c>
      <c r="CB65" s="22">
        <v>1462.05</v>
      </c>
      <c r="CC65" s="23">
        <v>4096.22</v>
      </c>
      <c r="CD65" s="21">
        <v>2771.6</v>
      </c>
      <c r="CE65" s="21">
        <v>0</v>
      </c>
      <c r="CF65" s="21">
        <v>2771.6</v>
      </c>
      <c r="CG65" s="22">
        <v>290</v>
      </c>
      <c r="CH65" s="22">
        <v>35.99</v>
      </c>
      <c r="CI65" s="22">
        <v>1048.07</v>
      </c>
      <c r="CJ65" s="22">
        <v>135.91</v>
      </c>
      <c r="CK65" s="22">
        <v>1509.97</v>
      </c>
      <c r="CL65" s="23">
        <v>4281.57</v>
      </c>
      <c r="CM65" s="21">
        <v>2842.95</v>
      </c>
      <c r="CN65" s="21">
        <v>0</v>
      </c>
      <c r="CO65" s="21">
        <v>2842.95</v>
      </c>
      <c r="CP65" s="22">
        <v>307</v>
      </c>
      <c r="CQ65" s="22">
        <v>36.92</v>
      </c>
      <c r="CR65" s="22">
        <v>1078.9100000000001</v>
      </c>
      <c r="CS65" s="22">
        <v>91.28</v>
      </c>
      <c r="CT65" s="22">
        <v>1514.11</v>
      </c>
      <c r="CU65" s="23">
        <v>4357.0600000000004</v>
      </c>
      <c r="CV65" s="21">
        <v>3185.15</v>
      </c>
      <c r="CW65" s="21">
        <v>0</v>
      </c>
      <c r="CX65" s="21">
        <v>3185.15</v>
      </c>
      <c r="CY65" s="22">
        <v>346</v>
      </c>
      <c r="CZ65" s="22">
        <v>41.37</v>
      </c>
      <c r="DA65" s="22">
        <v>1199.1400000000001</v>
      </c>
      <c r="DB65" s="22">
        <v>122.86</v>
      </c>
      <c r="DC65" s="22">
        <v>1709.37</v>
      </c>
      <c r="DD65" s="23">
        <v>4894.5200000000004</v>
      </c>
      <c r="DE65" s="21">
        <v>3933</v>
      </c>
      <c r="DF65" s="21">
        <v>0</v>
      </c>
      <c r="DG65" s="21">
        <v>3933</v>
      </c>
      <c r="DH65" s="22">
        <v>447</v>
      </c>
      <c r="DI65" s="22">
        <v>406.87</v>
      </c>
      <c r="DJ65" s="22">
        <v>1236.4100000000001</v>
      </c>
      <c r="DK65" s="22">
        <v>161.65</v>
      </c>
      <c r="DL65" s="22">
        <v>2251.9299999999998</v>
      </c>
      <c r="DM65" s="23">
        <v>6184.93</v>
      </c>
      <c r="DN65" s="73">
        <f t="shared" si="0"/>
        <v>35754.039999999994</v>
      </c>
      <c r="DO65" s="73">
        <f t="shared" si="1"/>
        <v>948.61</v>
      </c>
      <c r="DP65" s="73">
        <f t="shared" si="2"/>
        <v>36702.649999999994</v>
      </c>
      <c r="DQ65" s="22">
        <f t="shared" si="3"/>
        <v>3933</v>
      </c>
      <c r="DR65" s="22">
        <f t="shared" si="4"/>
        <v>818.27</v>
      </c>
      <c r="DS65" s="22">
        <f t="shared" si="5"/>
        <v>13626.839999999998</v>
      </c>
      <c r="DT65" s="22">
        <f t="shared" si="6"/>
        <v>1656.73</v>
      </c>
      <c r="DU65" s="22">
        <f t="shared" si="7"/>
        <v>20034.839999999997</v>
      </c>
      <c r="DV65" s="23">
        <f t="shared" si="8"/>
        <v>56737.49</v>
      </c>
      <c r="DW65" s="262">
        <f t="shared" si="9"/>
        <v>1597.8499999999913</v>
      </c>
      <c r="DX65" s="262"/>
      <c r="DY65" s="263">
        <f t="shared" si="10"/>
        <v>3686.4999999999964</v>
      </c>
      <c r="DZ65" s="263"/>
    </row>
    <row r="66" spans="1:130" hidden="1" x14ac:dyDescent="0.25">
      <c r="A66" s="18">
        <v>772</v>
      </c>
      <c r="B66" s="18" t="s">
        <v>261</v>
      </c>
      <c r="C66" s="18" t="s">
        <v>262</v>
      </c>
      <c r="D66" s="20">
        <v>1</v>
      </c>
      <c r="E66" s="18">
        <v>22391.93</v>
      </c>
      <c r="F66" s="18">
        <v>40016.120000000003</v>
      </c>
      <c r="G66" s="18" t="s">
        <v>157</v>
      </c>
      <c r="H66" s="18" t="s">
        <v>6</v>
      </c>
      <c r="I66" s="18" t="s">
        <v>227</v>
      </c>
      <c r="J66" s="21">
        <v>3156.48</v>
      </c>
      <c r="K66" s="21">
        <v>0</v>
      </c>
      <c r="L66" s="21">
        <v>3156.48</v>
      </c>
      <c r="M66" s="22">
        <v>335</v>
      </c>
      <c r="N66" s="22">
        <v>40.020000000000003</v>
      </c>
      <c r="O66" s="22">
        <v>1185.54</v>
      </c>
      <c r="P66" s="22">
        <v>147.51</v>
      </c>
      <c r="Q66" s="22">
        <v>1708.07</v>
      </c>
      <c r="R66" s="23">
        <v>4864.55</v>
      </c>
      <c r="S66" s="21">
        <v>3081.08</v>
      </c>
      <c r="T66" s="21">
        <v>0</v>
      </c>
      <c r="U66" s="21">
        <v>3081.08</v>
      </c>
      <c r="V66" s="22">
        <v>335</v>
      </c>
      <c r="W66" s="22">
        <v>40.020000000000003</v>
      </c>
      <c r="X66" s="22">
        <v>1186.76</v>
      </c>
      <c r="Y66" s="22">
        <v>115.9</v>
      </c>
      <c r="Z66" s="22">
        <v>1677.68</v>
      </c>
      <c r="AA66" s="23">
        <v>4758.76</v>
      </c>
      <c r="AB66" s="21">
        <v>3081.08</v>
      </c>
      <c r="AC66" s="21">
        <v>0</v>
      </c>
      <c r="AD66" s="21">
        <v>3081.08</v>
      </c>
      <c r="AE66" s="22">
        <v>335</v>
      </c>
      <c r="AF66" s="22">
        <v>40.020000000000003</v>
      </c>
      <c r="AG66" s="22">
        <v>1186.1500000000001</v>
      </c>
      <c r="AH66" s="22">
        <v>141.4</v>
      </c>
      <c r="AI66" s="22">
        <v>1702.57</v>
      </c>
      <c r="AJ66" s="23">
        <v>4783.6499999999996</v>
      </c>
      <c r="AK66" s="21">
        <v>3097.76</v>
      </c>
      <c r="AL66" s="21">
        <v>0</v>
      </c>
      <c r="AM66" s="21">
        <v>3097.76</v>
      </c>
      <c r="AN66" s="22">
        <v>338</v>
      </c>
      <c r="AO66" s="22">
        <v>40.24</v>
      </c>
      <c r="AP66" s="22">
        <v>1192.3599999999999</v>
      </c>
      <c r="AQ66" s="22">
        <v>111.11</v>
      </c>
      <c r="AR66" s="22">
        <v>1681.71</v>
      </c>
      <c r="AS66" s="23">
        <v>4779.47</v>
      </c>
      <c r="AT66" s="21">
        <v>3108.81</v>
      </c>
      <c r="AU66" s="21">
        <v>948.61</v>
      </c>
      <c r="AV66" s="21">
        <v>4057.42</v>
      </c>
      <c r="AW66" s="22">
        <v>468</v>
      </c>
      <c r="AX66" s="22">
        <v>40.380000000000003</v>
      </c>
      <c r="AY66" s="22">
        <v>1386.22</v>
      </c>
      <c r="AZ66" s="22">
        <v>149.51</v>
      </c>
      <c r="BA66" s="22">
        <v>2044.11</v>
      </c>
      <c r="BB66" s="23">
        <v>6101.53</v>
      </c>
      <c r="BC66" s="21">
        <v>4690.93</v>
      </c>
      <c r="BD66" s="21">
        <v>0</v>
      </c>
      <c r="BE66" s="21">
        <v>4690.93</v>
      </c>
      <c r="BF66" s="22">
        <v>546</v>
      </c>
      <c r="BG66" s="22">
        <v>59.77</v>
      </c>
      <c r="BH66" s="22">
        <v>2029.12</v>
      </c>
      <c r="BI66" s="22">
        <v>164.51</v>
      </c>
      <c r="BJ66" s="22">
        <v>2799.4</v>
      </c>
      <c r="BK66" s="23">
        <v>7490.33</v>
      </c>
      <c r="BL66" s="21">
        <v>3081.08</v>
      </c>
      <c r="BM66" s="21">
        <v>0</v>
      </c>
      <c r="BN66" s="21">
        <v>3081.08</v>
      </c>
      <c r="BO66" s="22">
        <v>334</v>
      </c>
      <c r="BP66" s="22">
        <v>40.020000000000003</v>
      </c>
      <c r="BQ66" s="22">
        <v>1186.1500000000001</v>
      </c>
      <c r="BR66" s="22">
        <v>151.6</v>
      </c>
      <c r="BS66" s="22">
        <v>1711.77</v>
      </c>
      <c r="BT66" s="23">
        <v>4792.8500000000004</v>
      </c>
      <c r="BU66" s="21">
        <v>3081.08</v>
      </c>
      <c r="BV66" s="21">
        <v>0</v>
      </c>
      <c r="BW66" s="21">
        <v>3081.08</v>
      </c>
      <c r="BX66" s="22">
        <v>335</v>
      </c>
      <c r="BY66" s="22">
        <v>40.020000000000003</v>
      </c>
      <c r="BZ66" s="22">
        <v>1186.1500000000001</v>
      </c>
      <c r="CA66" s="22">
        <v>146.5</v>
      </c>
      <c r="CB66" s="22">
        <v>1707.67</v>
      </c>
      <c r="CC66" s="23">
        <v>4788.75</v>
      </c>
      <c r="CD66" s="21">
        <v>3100.99</v>
      </c>
      <c r="CE66" s="21">
        <v>0</v>
      </c>
      <c r="CF66" s="21">
        <v>3100.99</v>
      </c>
      <c r="CG66" s="22">
        <v>338</v>
      </c>
      <c r="CH66" s="22">
        <v>40.28</v>
      </c>
      <c r="CI66" s="22">
        <v>1193.5899999999999</v>
      </c>
      <c r="CJ66" s="22">
        <v>121.36</v>
      </c>
      <c r="CK66" s="22">
        <v>1693.23</v>
      </c>
      <c r="CL66" s="23">
        <v>4794.22</v>
      </c>
      <c r="CM66" s="21">
        <v>3081.08</v>
      </c>
      <c r="CN66" s="21">
        <v>0</v>
      </c>
      <c r="CO66" s="21">
        <v>3081.08</v>
      </c>
      <c r="CP66" s="22">
        <v>343</v>
      </c>
      <c r="CQ66" s="22">
        <v>40.020000000000003</v>
      </c>
      <c r="CR66" s="22">
        <v>1190.95</v>
      </c>
      <c r="CS66" s="22">
        <v>115.9</v>
      </c>
      <c r="CT66" s="22">
        <v>1689.87</v>
      </c>
      <c r="CU66" s="23">
        <v>4770.95</v>
      </c>
      <c r="CV66" s="21">
        <v>3100.13</v>
      </c>
      <c r="CW66" s="21">
        <v>0</v>
      </c>
      <c r="CX66" s="21">
        <v>3100.13</v>
      </c>
      <c r="CY66" s="22">
        <v>338</v>
      </c>
      <c r="CZ66" s="22">
        <v>40.270000000000003</v>
      </c>
      <c r="DA66" s="22">
        <v>1193.26</v>
      </c>
      <c r="DB66" s="22">
        <v>55.05</v>
      </c>
      <c r="DC66" s="22">
        <v>1626.58</v>
      </c>
      <c r="DD66" s="23">
        <v>4726.71</v>
      </c>
      <c r="DE66" s="21">
        <v>4628.51</v>
      </c>
      <c r="DF66" s="21">
        <v>0</v>
      </c>
      <c r="DG66" s="21">
        <v>4628.51</v>
      </c>
      <c r="DH66" s="22">
        <v>549</v>
      </c>
      <c r="DI66" s="22">
        <v>461.07</v>
      </c>
      <c r="DJ66" s="22">
        <v>1488.06</v>
      </c>
      <c r="DK66" s="22">
        <v>199.5</v>
      </c>
      <c r="DL66" s="22">
        <v>2697.63</v>
      </c>
      <c r="DM66" s="23">
        <v>7326.14</v>
      </c>
      <c r="DN66" s="73">
        <f t="shared" si="0"/>
        <v>40289.01</v>
      </c>
      <c r="DO66" s="73">
        <f t="shared" si="1"/>
        <v>948.61</v>
      </c>
      <c r="DP66" s="73">
        <f t="shared" si="2"/>
        <v>41237.620000000003</v>
      </c>
      <c r="DQ66" s="22">
        <f t="shared" si="3"/>
        <v>4594</v>
      </c>
      <c r="DR66" s="22">
        <f t="shared" si="4"/>
        <v>922.12999999999988</v>
      </c>
      <c r="DS66" s="22">
        <f t="shared" si="5"/>
        <v>15604.310000000001</v>
      </c>
      <c r="DT66" s="22">
        <f t="shared" si="6"/>
        <v>1619.85</v>
      </c>
      <c r="DU66" s="22">
        <f t="shared" si="7"/>
        <v>22740.289999999997</v>
      </c>
      <c r="DV66" s="23">
        <f t="shared" si="8"/>
        <v>63977.909999999996</v>
      </c>
      <c r="DW66" s="262">
        <f t="shared" si="9"/>
        <v>1221.5</v>
      </c>
      <c r="DX66" s="262"/>
      <c r="DY66" s="263">
        <f t="shared" si="10"/>
        <v>348.35999999999694</v>
      </c>
      <c r="DZ66" s="263"/>
    </row>
    <row r="67" spans="1:130" hidden="1" x14ac:dyDescent="0.25">
      <c r="A67" s="18">
        <v>774</v>
      </c>
      <c r="B67" s="18" t="s">
        <v>205</v>
      </c>
      <c r="C67" s="18" t="s">
        <v>206</v>
      </c>
      <c r="D67" s="20">
        <v>0.9</v>
      </c>
      <c r="E67" s="18">
        <v>13761.44</v>
      </c>
      <c r="F67" s="18">
        <v>19298.349999999999</v>
      </c>
      <c r="G67" s="18" t="s">
        <v>157</v>
      </c>
      <c r="H67" s="18" t="s">
        <v>5</v>
      </c>
      <c r="I67" s="18" t="s">
        <v>169</v>
      </c>
      <c r="J67" s="21">
        <v>2641.88</v>
      </c>
      <c r="K67" s="21">
        <v>0</v>
      </c>
      <c r="L67" s="21">
        <v>2641.88</v>
      </c>
      <c r="M67" s="22">
        <v>269</v>
      </c>
      <c r="N67" s="22">
        <v>13</v>
      </c>
      <c r="O67" s="22">
        <v>1007.09</v>
      </c>
      <c r="P67" s="22">
        <v>148.74</v>
      </c>
      <c r="Q67" s="22">
        <v>1437.83</v>
      </c>
      <c r="R67" s="23">
        <v>4079.71</v>
      </c>
      <c r="S67" s="21">
        <v>2602.88</v>
      </c>
      <c r="T67" s="21">
        <v>0</v>
      </c>
      <c r="U67" s="21">
        <v>2602.88</v>
      </c>
      <c r="V67" s="22">
        <v>269</v>
      </c>
      <c r="W67" s="22">
        <v>13</v>
      </c>
      <c r="X67" s="22">
        <v>1008.09</v>
      </c>
      <c r="Y67" s="22">
        <v>117.62</v>
      </c>
      <c r="Z67" s="22">
        <v>1407.71</v>
      </c>
      <c r="AA67" s="23">
        <v>4010.59</v>
      </c>
      <c r="AB67" s="21">
        <v>2620.02</v>
      </c>
      <c r="AC67" s="21">
        <v>0</v>
      </c>
      <c r="AD67" s="21">
        <v>2620.02</v>
      </c>
      <c r="AE67" s="22">
        <v>271</v>
      </c>
      <c r="AF67" s="22">
        <v>13.09</v>
      </c>
      <c r="AG67" s="22">
        <v>1013.97</v>
      </c>
      <c r="AH67" s="22">
        <v>158.72</v>
      </c>
      <c r="AI67" s="22">
        <v>1456.78</v>
      </c>
      <c r="AJ67" s="23">
        <v>4076.8</v>
      </c>
      <c r="AK67" s="21">
        <v>2620.02</v>
      </c>
      <c r="AL67" s="21">
        <v>0</v>
      </c>
      <c r="AM67" s="21">
        <v>2620.02</v>
      </c>
      <c r="AN67" s="22">
        <v>271</v>
      </c>
      <c r="AO67" s="22">
        <v>13.09</v>
      </c>
      <c r="AP67" s="22">
        <v>1013.97</v>
      </c>
      <c r="AQ67" s="22">
        <v>128.12</v>
      </c>
      <c r="AR67" s="22">
        <v>1426.18</v>
      </c>
      <c r="AS67" s="23">
        <v>4046.2</v>
      </c>
      <c r="AT67" s="21">
        <v>20777.66</v>
      </c>
      <c r="AU67" s="21">
        <v>853.75</v>
      </c>
      <c r="AV67" s="21">
        <v>21631.41</v>
      </c>
      <c r="AW67" s="22">
        <v>782</v>
      </c>
      <c r="AX67" s="22">
        <v>237.34</v>
      </c>
      <c r="AY67" s="22">
        <v>7039.15</v>
      </c>
      <c r="AZ67" s="22">
        <v>406.14</v>
      </c>
      <c r="BA67" s="22">
        <v>8464.6299999999992</v>
      </c>
      <c r="BB67" s="23">
        <v>30096.04</v>
      </c>
      <c r="BC67" s="21">
        <v>111.8</v>
      </c>
      <c r="BD67" s="21">
        <v>0</v>
      </c>
      <c r="BE67" s="21">
        <v>111.8</v>
      </c>
      <c r="BF67" s="22">
        <v>0</v>
      </c>
      <c r="BG67" s="22">
        <v>0</v>
      </c>
      <c r="BH67" s="22">
        <v>0</v>
      </c>
      <c r="BI67" s="22">
        <v>1.49</v>
      </c>
      <c r="BJ67" s="22">
        <v>1.49</v>
      </c>
      <c r="BK67" s="23">
        <v>113.29</v>
      </c>
      <c r="BL67" s="21">
        <v>0</v>
      </c>
      <c r="BM67" s="21">
        <v>0</v>
      </c>
      <c r="BN67" s="21">
        <v>0</v>
      </c>
      <c r="BO67" s="22">
        <v>-4</v>
      </c>
      <c r="BP67" s="22">
        <v>0</v>
      </c>
      <c r="BQ67" s="22">
        <v>0</v>
      </c>
      <c r="BR67" s="22">
        <v>0</v>
      </c>
      <c r="BS67" s="22">
        <v>-4</v>
      </c>
      <c r="BT67" s="23">
        <v>-4</v>
      </c>
      <c r="BU67" s="21">
        <v>0</v>
      </c>
      <c r="BV67" s="21">
        <v>0</v>
      </c>
      <c r="BW67" s="21">
        <v>0</v>
      </c>
      <c r="BX67" s="22">
        <v>0</v>
      </c>
      <c r="BY67" s="22">
        <v>0</v>
      </c>
      <c r="BZ67" s="22">
        <v>0</v>
      </c>
      <c r="CA67" s="22">
        <v>0</v>
      </c>
      <c r="CB67" s="22">
        <v>0</v>
      </c>
      <c r="CC67" s="23">
        <v>0</v>
      </c>
      <c r="CD67" s="21">
        <v>0</v>
      </c>
      <c r="CE67" s="21">
        <v>0</v>
      </c>
      <c r="CF67" s="21">
        <v>0</v>
      </c>
      <c r="CG67" s="22">
        <v>0</v>
      </c>
      <c r="CH67" s="22">
        <v>0</v>
      </c>
      <c r="CI67" s="22">
        <v>0</v>
      </c>
      <c r="CJ67" s="22">
        <v>0</v>
      </c>
      <c r="CK67" s="22">
        <v>0</v>
      </c>
      <c r="CL67" s="23">
        <v>0</v>
      </c>
      <c r="CM67" s="21">
        <v>0</v>
      </c>
      <c r="CN67" s="21">
        <v>0</v>
      </c>
      <c r="CO67" s="21">
        <v>0</v>
      </c>
      <c r="CP67" s="22">
        <v>0</v>
      </c>
      <c r="CQ67" s="22">
        <v>0</v>
      </c>
      <c r="CR67" s="22">
        <v>0</v>
      </c>
      <c r="CS67" s="22">
        <v>0</v>
      </c>
      <c r="CT67" s="22">
        <v>0</v>
      </c>
      <c r="CU67" s="23">
        <v>0</v>
      </c>
      <c r="CV67" s="21"/>
      <c r="CW67" s="21"/>
      <c r="CX67" s="21"/>
      <c r="CY67" s="22"/>
      <c r="CZ67" s="22"/>
      <c r="DA67" s="22"/>
      <c r="DB67" s="22"/>
      <c r="DC67" s="22"/>
      <c r="DD67" s="23"/>
      <c r="DN67" s="73">
        <f t="shared" si="0"/>
        <v>31374.26</v>
      </c>
      <c r="DO67" s="73">
        <f t="shared" si="1"/>
        <v>853.75</v>
      </c>
      <c r="DP67" s="73">
        <f t="shared" si="2"/>
        <v>32228.01</v>
      </c>
      <c r="DQ67" s="22">
        <f t="shared" si="3"/>
        <v>1858</v>
      </c>
      <c r="DR67" s="22">
        <f t="shared" si="4"/>
        <v>289.52</v>
      </c>
      <c r="DS67" s="22">
        <f t="shared" si="5"/>
        <v>11082.27</v>
      </c>
      <c r="DT67" s="22">
        <f t="shared" si="6"/>
        <v>960.83</v>
      </c>
      <c r="DU67" s="22">
        <f t="shared" si="7"/>
        <v>14190.619999999999</v>
      </c>
      <c r="DV67" s="23">
        <f t="shared" si="8"/>
        <v>46418.63</v>
      </c>
      <c r="DW67" s="262">
        <f t="shared" si="9"/>
        <v>12929.66</v>
      </c>
      <c r="DX67" s="262"/>
      <c r="DY67" s="263">
        <f t="shared" si="10"/>
        <v>429.17999999999847</v>
      </c>
      <c r="DZ67" s="263"/>
    </row>
    <row r="68" spans="1:130" hidden="1" x14ac:dyDescent="0.25">
      <c r="A68" s="18">
        <v>777</v>
      </c>
      <c r="B68" s="18" t="s">
        <v>687</v>
      </c>
      <c r="C68" s="18" t="s">
        <v>503</v>
      </c>
      <c r="D68" s="20">
        <v>1</v>
      </c>
      <c r="E68" s="18">
        <v>21065.33</v>
      </c>
      <c r="F68" s="18">
        <v>37616.46</v>
      </c>
      <c r="G68" s="18" t="s">
        <v>157</v>
      </c>
      <c r="H68" s="18" t="s">
        <v>5</v>
      </c>
      <c r="I68" s="18" t="s">
        <v>169</v>
      </c>
      <c r="J68" s="21">
        <v>2997.28</v>
      </c>
      <c r="K68" s="21">
        <v>0</v>
      </c>
      <c r="L68" s="21">
        <v>2997.28</v>
      </c>
      <c r="M68" s="22">
        <v>312</v>
      </c>
      <c r="N68" s="22">
        <v>37.880000000000003</v>
      </c>
      <c r="O68" s="22">
        <v>1124.1600000000001</v>
      </c>
      <c r="P68" s="22">
        <v>154.87</v>
      </c>
      <c r="Q68" s="22">
        <v>1628.91</v>
      </c>
      <c r="R68" s="23">
        <v>4626.1899999999996</v>
      </c>
      <c r="S68" s="21">
        <v>2900.15</v>
      </c>
      <c r="T68" s="21">
        <v>0</v>
      </c>
      <c r="U68" s="21">
        <v>2900.15</v>
      </c>
      <c r="V68" s="22">
        <v>310</v>
      </c>
      <c r="W68" s="22">
        <v>37.67</v>
      </c>
      <c r="X68" s="22">
        <v>1119.1600000000001</v>
      </c>
      <c r="Y68" s="22">
        <v>148.38999999999999</v>
      </c>
      <c r="Z68" s="22">
        <v>1615.22</v>
      </c>
      <c r="AA68" s="23">
        <v>4515.37</v>
      </c>
      <c r="AB68" s="21">
        <v>2900.15</v>
      </c>
      <c r="AC68" s="21">
        <v>0</v>
      </c>
      <c r="AD68" s="21">
        <v>2900.15</v>
      </c>
      <c r="AE68" s="22">
        <v>310</v>
      </c>
      <c r="AF68" s="22">
        <v>37.67</v>
      </c>
      <c r="AG68" s="22">
        <v>1118.5899999999999</v>
      </c>
      <c r="AH68" s="22">
        <v>163.69</v>
      </c>
      <c r="AI68" s="22">
        <v>1629.95</v>
      </c>
      <c r="AJ68" s="23">
        <v>4530.1000000000004</v>
      </c>
      <c r="AK68" s="21">
        <v>2928.14</v>
      </c>
      <c r="AL68" s="21">
        <v>0</v>
      </c>
      <c r="AM68" s="21">
        <v>2928.14</v>
      </c>
      <c r="AN68" s="22">
        <v>314</v>
      </c>
      <c r="AO68" s="22">
        <v>38.03</v>
      </c>
      <c r="AP68" s="22">
        <v>1129.03</v>
      </c>
      <c r="AQ68" s="22">
        <v>159.1</v>
      </c>
      <c r="AR68" s="22">
        <v>1640.16</v>
      </c>
      <c r="AS68" s="23">
        <v>4568.3</v>
      </c>
      <c r="AT68" s="21">
        <v>2949.73</v>
      </c>
      <c r="AU68" s="21">
        <v>948.61</v>
      </c>
      <c r="AV68" s="21">
        <v>3898.34</v>
      </c>
      <c r="AW68" s="22">
        <v>445</v>
      </c>
      <c r="AX68" s="22">
        <v>38.32</v>
      </c>
      <c r="AY68" s="22">
        <v>1326.82</v>
      </c>
      <c r="AZ68" s="22">
        <v>141.59</v>
      </c>
      <c r="BA68" s="22">
        <v>1951.73</v>
      </c>
      <c r="BB68" s="23">
        <v>5850.07</v>
      </c>
      <c r="BC68" s="21">
        <v>4520.07</v>
      </c>
      <c r="BD68" s="21">
        <v>0</v>
      </c>
      <c r="BE68" s="21">
        <v>4520.07</v>
      </c>
      <c r="BF68" s="22">
        <v>511</v>
      </c>
      <c r="BG68" s="22">
        <v>56.5</v>
      </c>
      <c r="BH68" s="22">
        <v>1920.15</v>
      </c>
      <c r="BI68" s="22">
        <v>161.13</v>
      </c>
      <c r="BJ68" s="22">
        <v>2648.78</v>
      </c>
      <c r="BK68" s="23">
        <v>7168.85</v>
      </c>
      <c r="BL68" s="21">
        <v>2900.15</v>
      </c>
      <c r="BM68" s="21">
        <v>0</v>
      </c>
      <c r="BN68" s="21">
        <v>2900.15</v>
      </c>
      <c r="BO68" s="22">
        <v>309</v>
      </c>
      <c r="BP68" s="22">
        <v>37.67</v>
      </c>
      <c r="BQ68" s="22">
        <v>1118.5899999999999</v>
      </c>
      <c r="BR68" s="22">
        <v>107.59</v>
      </c>
      <c r="BS68" s="22">
        <v>1572.85</v>
      </c>
      <c r="BT68" s="23">
        <v>4473</v>
      </c>
      <c r="BU68" s="21">
        <v>2900.15</v>
      </c>
      <c r="BV68" s="21">
        <v>0</v>
      </c>
      <c r="BW68" s="21">
        <v>2900.15</v>
      </c>
      <c r="BX68" s="22">
        <v>310</v>
      </c>
      <c r="BY68" s="22">
        <v>37.67</v>
      </c>
      <c r="BZ68" s="22">
        <v>1118.5899999999999</v>
      </c>
      <c r="CA68" s="22">
        <v>163.69</v>
      </c>
      <c r="CB68" s="22">
        <v>1629.95</v>
      </c>
      <c r="CC68" s="23">
        <v>4530.1000000000004</v>
      </c>
      <c r="CD68" s="21">
        <v>2983.44</v>
      </c>
      <c r="CE68" s="21">
        <v>0</v>
      </c>
      <c r="CF68" s="21">
        <v>2983.44</v>
      </c>
      <c r="CG68" s="22">
        <v>322</v>
      </c>
      <c r="CH68" s="22">
        <v>38.75</v>
      </c>
      <c r="CI68" s="22">
        <v>1149.68</v>
      </c>
      <c r="CJ68" s="22">
        <v>154.97999999999999</v>
      </c>
      <c r="CK68" s="22">
        <v>1665.41</v>
      </c>
      <c r="CL68" s="23">
        <v>4648.8500000000004</v>
      </c>
      <c r="CM68" s="21">
        <v>2882.05</v>
      </c>
      <c r="CN68" s="21">
        <v>0</v>
      </c>
      <c r="CO68" s="21">
        <v>2882.05</v>
      </c>
      <c r="CP68" s="22">
        <v>316</v>
      </c>
      <c r="CQ68" s="22">
        <v>37.44</v>
      </c>
      <c r="CR68" s="22">
        <v>1116.6199999999999</v>
      </c>
      <c r="CS68" s="22">
        <v>97.07</v>
      </c>
      <c r="CT68" s="22">
        <v>1567.13</v>
      </c>
      <c r="CU68" s="23">
        <v>4449.18</v>
      </c>
      <c r="CV68" s="21">
        <v>2900.15</v>
      </c>
      <c r="CW68" s="21">
        <v>0</v>
      </c>
      <c r="CX68" s="21">
        <v>2900.15</v>
      </c>
      <c r="CY68" s="22">
        <v>310</v>
      </c>
      <c r="CZ68" s="22">
        <v>37.67</v>
      </c>
      <c r="DA68" s="22">
        <v>1118.5899999999999</v>
      </c>
      <c r="DB68" s="22">
        <v>127.99</v>
      </c>
      <c r="DC68" s="22">
        <v>1594.25</v>
      </c>
      <c r="DD68" s="23">
        <v>4494.3999999999996</v>
      </c>
      <c r="DE68" s="21">
        <v>4327.05</v>
      </c>
      <c r="DF68" s="21">
        <v>0</v>
      </c>
      <c r="DG68" s="21">
        <v>4327.05</v>
      </c>
      <c r="DH68" s="22">
        <v>508</v>
      </c>
      <c r="DI68" s="22">
        <v>434.28</v>
      </c>
      <c r="DJ68" s="22">
        <v>1390.57</v>
      </c>
      <c r="DK68" s="22">
        <v>194.14</v>
      </c>
      <c r="DL68" s="22">
        <v>2526.9899999999998</v>
      </c>
      <c r="DM68" s="23">
        <v>6854.04</v>
      </c>
      <c r="DN68" s="73">
        <f t="shared" ref="DN68:DN131" si="11">J68+S68+AB68+AK68+AT68+BC68+BL68+BU68+CD68+CM68+CV68+DE68</f>
        <v>38088.51</v>
      </c>
      <c r="DO68" s="73">
        <f t="shared" ref="DO68:DO131" si="12">K68+T68+AC68+AL68+AU68+BD68+BM68+BV68+CE68+CN68+CW68+DF68</f>
        <v>948.61</v>
      </c>
      <c r="DP68" s="73">
        <f t="shared" ref="DP68:DP131" si="13">L68+U68+AD68+AM68+AV68+BE68+BN68+BW68+CF68+CO68+CX68+DG68</f>
        <v>39037.120000000003</v>
      </c>
      <c r="DQ68" s="22">
        <f t="shared" ref="DQ68:DQ131" si="14">M68+V68+AE68+AN68+AW68+BF68+BO68+BX68+CG68+CP68+CY68+DH68</f>
        <v>4277</v>
      </c>
      <c r="DR68" s="22">
        <f t="shared" ref="DR68:DR131" si="15">N68+W68+AF68+AO68+AX68+BG68+BP68+BY68+CH68+CQ68+CZ68+DI68</f>
        <v>869.55</v>
      </c>
      <c r="DS68" s="22">
        <f t="shared" ref="DS68:DS131" si="16">O68+X68+AG68+AP68+AY68+BH68+BQ68+BZ68+CI68+CR68+DA68+DJ68</f>
        <v>14750.55</v>
      </c>
      <c r="DT68" s="22">
        <f t="shared" ref="DT68:DT131" si="17">P68+Y68+AH68+AQ68+AZ68+BI68+BR68+CA68+CJ68+CS68+DB68+DK68</f>
        <v>1774.23</v>
      </c>
      <c r="DU68" s="22">
        <f t="shared" ref="DU68:DU131" si="18">Q68+Z68+AI68+AR68+BA68+BJ68+BS68+CB68+CK68+CT68+DC68+DL68</f>
        <v>21671.33</v>
      </c>
      <c r="DV68" s="23">
        <f t="shared" ref="DV68:DV131" si="19">R68+AA68+AJ68+AS68+BB68+BK68+BT68+CC68+CL68+CU68+DD68+DM68</f>
        <v>60708.45</v>
      </c>
      <c r="DW68" s="262">
        <f t="shared" ref="DW68:DW131" si="20">DP68-F68</f>
        <v>1420.6600000000035</v>
      </c>
      <c r="DX68" s="262"/>
      <c r="DY68" s="263">
        <f t="shared" ref="DY68:DY131" si="21">DU68-E68</f>
        <v>606</v>
      </c>
      <c r="DZ68" s="263"/>
    </row>
    <row r="69" spans="1:130" hidden="1" x14ac:dyDescent="0.25">
      <c r="A69" s="18">
        <v>781</v>
      </c>
      <c r="B69" s="18" t="s">
        <v>228</v>
      </c>
      <c r="C69" s="18" t="s">
        <v>212</v>
      </c>
      <c r="D69" s="20">
        <v>1</v>
      </c>
      <c r="E69" s="18">
        <v>20191.419999999998</v>
      </c>
      <c r="F69" s="18">
        <v>36035.660000000003</v>
      </c>
      <c r="G69" s="18" t="s">
        <v>157</v>
      </c>
      <c r="H69" s="18" t="s">
        <v>5</v>
      </c>
      <c r="I69" s="18" t="s">
        <v>169</v>
      </c>
      <c r="J69" s="21">
        <v>2747.82</v>
      </c>
      <c r="K69" s="21">
        <v>0</v>
      </c>
      <c r="L69" s="21">
        <v>2747.82</v>
      </c>
      <c r="M69" s="22">
        <v>285</v>
      </c>
      <c r="N69" s="22">
        <v>13.58</v>
      </c>
      <c r="O69" s="22">
        <v>1050.48</v>
      </c>
      <c r="P69" s="22">
        <v>125.17</v>
      </c>
      <c r="Q69" s="22">
        <v>1474.23</v>
      </c>
      <c r="R69" s="23">
        <v>4222.05</v>
      </c>
      <c r="S69" s="21">
        <v>2719.22</v>
      </c>
      <c r="T69" s="21">
        <v>0</v>
      </c>
      <c r="U69" s="21">
        <v>2719.22</v>
      </c>
      <c r="V69" s="22">
        <v>285</v>
      </c>
      <c r="W69" s="22">
        <v>13.58</v>
      </c>
      <c r="X69" s="22">
        <v>1051.56</v>
      </c>
      <c r="Y69" s="22">
        <v>145.18</v>
      </c>
      <c r="Z69" s="22">
        <v>1495.32</v>
      </c>
      <c r="AA69" s="23">
        <v>4214.54</v>
      </c>
      <c r="AB69" s="21">
        <v>2719.22</v>
      </c>
      <c r="AC69" s="21">
        <v>0</v>
      </c>
      <c r="AD69" s="21">
        <v>2719.22</v>
      </c>
      <c r="AE69" s="22">
        <v>285</v>
      </c>
      <c r="AF69" s="22">
        <v>13.58</v>
      </c>
      <c r="AG69" s="22">
        <v>1051.02</v>
      </c>
      <c r="AH69" s="22">
        <v>160.47999999999999</v>
      </c>
      <c r="AI69" s="22">
        <v>1510.08</v>
      </c>
      <c r="AJ69" s="23">
        <v>4229.3</v>
      </c>
      <c r="AK69" s="21">
        <v>2741.71</v>
      </c>
      <c r="AL69" s="21">
        <v>0</v>
      </c>
      <c r="AM69" s="21">
        <v>2741.71</v>
      </c>
      <c r="AN69" s="22">
        <v>288</v>
      </c>
      <c r="AO69" s="22">
        <v>13.7</v>
      </c>
      <c r="AP69" s="22">
        <v>1059.45</v>
      </c>
      <c r="AQ69" s="22">
        <v>150.68</v>
      </c>
      <c r="AR69" s="22">
        <v>1511.83</v>
      </c>
      <c r="AS69" s="23">
        <v>4253.54</v>
      </c>
      <c r="AT69" s="21">
        <v>2748.59</v>
      </c>
      <c r="AU69" s="21">
        <v>948.61</v>
      </c>
      <c r="AV69" s="21">
        <v>3697.2</v>
      </c>
      <c r="AW69" s="22">
        <v>418</v>
      </c>
      <c r="AX69" s="22">
        <v>13.73</v>
      </c>
      <c r="AY69" s="22">
        <v>1251.72</v>
      </c>
      <c r="AZ69" s="22">
        <v>117.61</v>
      </c>
      <c r="BA69" s="22">
        <v>1801.06</v>
      </c>
      <c r="BB69" s="23">
        <v>5498.26</v>
      </c>
      <c r="BC69" s="21">
        <v>4135.1499999999996</v>
      </c>
      <c r="BD69" s="21">
        <v>0</v>
      </c>
      <c r="BE69" s="21">
        <v>4135.1499999999996</v>
      </c>
      <c r="BF69" s="22">
        <v>470</v>
      </c>
      <c r="BG69" s="22">
        <v>20.27</v>
      </c>
      <c r="BH69" s="22">
        <v>1793.86</v>
      </c>
      <c r="BI69" s="22">
        <v>159.79</v>
      </c>
      <c r="BJ69" s="22">
        <v>2443.92</v>
      </c>
      <c r="BK69" s="23">
        <v>6579.07</v>
      </c>
      <c r="BL69" s="21">
        <v>2719.22</v>
      </c>
      <c r="BM69" s="21">
        <v>0</v>
      </c>
      <c r="BN69" s="21">
        <v>2719.22</v>
      </c>
      <c r="BO69" s="22">
        <v>281</v>
      </c>
      <c r="BP69" s="22">
        <v>13.58</v>
      </c>
      <c r="BQ69" s="22">
        <v>1051.02</v>
      </c>
      <c r="BR69" s="22">
        <v>124.78</v>
      </c>
      <c r="BS69" s="22">
        <v>1470.38</v>
      </c>
      <c r="BT69" s="23">
        <v>4189.6000000000004</v>
      </c>
      <c r="BU69" s="21">
        <v>2719.22</v>
      </c>
      <c r="BV69" s="21">
        <v>0</v>
      </c>
      <c r="BW69" s="21">
        <v>2719.22</v>
      </c>
      <c r="BX69" s="22">
        <v>284</v>
      </c>
      <c r="BY69" s="22">
        <v>13.58</v>
      </c>
      <c r="BZ69" s="22">
        <v>1051.02</v>
      </c>
      <c r="CA69" s="22">
        <v>129.88</v>
      </c>
      <c r="CB69" s="22">
        <v>1478.48</v>
      </c>
      <c r="CC69" s="23">
        <v>4197.7</v>
      </c>
      <c r="CD69" s="21">
        <v>2786.23</v>
      </c>
      <c r="CE69" s="21">
        <v>0</v>
      </c>
      <c r="CF69" s="21">
        <v>2786.23</v>
      </c>
      <c r="CG69" s="22">
        <v>294</v>
      </c>
      <c r="CH69" s="22">
        <v>13.92</v>
      </c>
      <c r="CI69" s="22">
        <v>1076.04</v>
      </c>
      <c r="CJ69" s="22">
        <v>95.37</v>
      </c>
      <c r="CK69" s="22">
        <v>1479.33</v>
      </c>
      <c r="CL69" s="23">
        <v>4265.5600000000004</v>
      </c>
      <c r="CM69" s="21">
        <v>2702.25</v>
      </c>
      <c r="CN69" s="21">
        <v>0</v>
      </c>
      <c r="CO69" s="21">
        <v>2702.25</v>
      </c>
      <c r="CP69" s="22">
        <v>290</v>
      </c>
      <c r="CQ69" s="22">
        <v>13.5</v>
      </c>
      <c r="CR69" s="22">
        <v>1049.49</v>
      </c>
      <c r="CS69" s="22">
        <v>119.38</v>
      </c>
      <c r="CT69" s="22">
        <v>1472.37</v>
      </c>
      <c r="CU69" s="23">
        <v>4174.62</v>
      </c>
      <c r="CV69" s="21">
        <v>3342.7</v>
      </c>
      <c r="CW69" s="21">
        <v>0</v>
      </c>
      <c r="CX69" s="21">
        <v>3342.7</v>
      </c>
      <c r="CY69" s="22">
        <v>371</v>
      </c>
      <c r="CZ69" s="22">
        <v>16.7</v>
      </c>
      <c r="DA69" s="22">
        <v>1283.83</v>
      </c>
      <c r="DB69" s="22">
        <v>105.26</v>
      </c>
      <c r="DC69" s="22">
        <v>1776.79</v>
      </c>
      <c r="DD69" s="23">
        <v>5119.49</v>
      </c>
      <c r="DE69" s="21">
        <v>4169.9799999999996</v>
      </c>
      <c r="DF69" s="21">
        <v>0</v>
      </c>
      <c r="DG69" s="21">
        <v>4169.9799999999996</v>
      </c>
      <c r="DH69" s="22">
        <v>491</v>
      </c>
      <c r="DI69" s="22">
        <v>381.98</v>
      </c>
      <c r="DJ69" s="22">
        <v>1349.43</v>
      </c>
      <c r="DK69" s="22">
        <v>140.36000000000001</v>
      </c>
      <c r="DL69" s="22">
        <v>2362.77</v>
      </c>
      <c r="DM69" s="23">
        <v>6532.75</v>
      </c>
      <c r="DN69" s="73">
        <f t="shared" si="11"/>
        <v>36251.31</v>
      </c>
      <c r="DO69" s="73">
        <f t="shared" si="12"/>
        <v>948.61</v>
      </c>
      <c r="DP69" s="73">
        <f t="shared" si="13"/>
        <v>37199.919999999998</v>
      </c>
      <c r="DQ69" s="22">
        <f t="shared" si="14"/>
        <v>4042</v>
      </c>
      <c r="DR69" s="22">
        <f t="shared" si="15"/>
        <v>541.70000000000005</v>
      </c>
      <c r="DS69" s="22">
        <f t="shared" si="16"/>
        <v>14118.920000000002</v>
      </c>
      <c r="DT69" s="22">
        <f t="shared" si="17"/>
        <v>1573.94</v>
      </c>
      <c r="DU69" s="22">
        <f t="shared" si="18"/>
        <v>20276.560000000001</v>
      </c>
      <c r="DV69" s="23">
        <f t="shared" si="19"/>
        <v>57476.479999999996</v>
      </c>
      <c r="DW69" s="262">
        <f t="shared" si="20"/>
        <v>1164.2599999999948</v>
      </c>
      <c r="DX69" s="262"/>
      <c r="DY69" s="263">
        <f t="shared" si="21"/>
        <v>85.140000000003056</v>
      </c>
      <c r="DZ69" s="263"/>
    </row>
    <row r="70" spans="1:130" hidden="1" x14ac:dyDescent="0.25">
      <c r="A70" s="18">
        <v>792</v>
      </c>
      <c r="B70" s="18" t="s">
        <v>644</v>
      </c>
      <c r="C70" s="18" t="s">
        <v>377</v>
      </c>
      <c r="D70" s="20">
        <v>1</v>
      </c>
      <c r="E70" s="18">
        <v>55489.51</v>
      </c>
      <c r="F70" s="18">
        <v>89724.77</v>
      </c>
      <c r="G70" s="18" t="s">
        <v>157</v>
      </c>
      <c r="H70" s="18" t="s">
        <v>23</v>
      </c>
      <c r="I70" s="18" t="s">
        <v>163</v>
      </c>
      <c r="J70" s="21">
        <v>6768.49</v>
      </c>
      <c r="K70" s="21">
        <v>0</v>
      </c>
      <c r="L70" s="21">
        <v>6768.49</v>
      </c>
      <c r="M70" s="22">
        <v>844</v>
      </c>
      <c r="N70" s="22">
        <v>87.96</v>
      </c>
      <c r="O70" s="22">
        <v>3012.39</v>
      </c>
      <c r="P70" s="22">
        <v>177.58</v>
      </c>
      <c r="Q70" s="22">
        <v>4121.93</v>
      </c>
      <c r="R70" s="23">
        <v>10890.42</v>
      </c>
      <c r="S70" s="21">
        <v>7045.83</v>
      </c>
      <c r="T70" s="21">
        <v>0</v>
      </c>
      <c r="U70" s="21">
        <v>7045.83</v>
      </c>
      <c r="V70" s="22">
        <v>883</v>
      </c>
      <c r="W70" s="22">
        <v>91.57</v>
      </c>
      <c r="X70" s="22">
        <v>3133.66</v>
      </c>
      <c r="Y70" s="22">
        <v>196.64</v>
      </c>
      <c r="Z70" s="22">
        <v>4304.87</v>
      </c>
      <c r="AA70" s="23">
        <v>11350.7</v>
      </c>
      <c r="AB70" s="21">
        <v>6710.83</v>
      </c>
      <c r="AC70" s="21">
        <v>0</v>
      </c>
      <c r="AD70" s="21">
        <v>6710.83</v>
      </c>
      <c r="AE70" s="22">
        <v>836</v>
      </c>
      <c r="AF70" s="22">
        <v>87.21</v>
      </c>
      <c r="AG70" s="22">
        <v>2989.36</v>
      </c>
      <c r="AH70" s="22">
        <v>181.89</v>
      </c>
      <c r="AI70" s="22">
        <v>4094.46</v>
      </c>
      <c r="AJ70" s="23">
        <v>10805.29</v>
      </c>
      <c r="AK70" s="21">
        <v>6853.76</v>
      </c>
      <c r="AL70" s="21">
        <v>0</v>
      </c>
      <c r="AM70" s="21">
        <v>6853.76</v>
      </c>
      <c r="AN70" s="22">
        <v>856</v>
      </c>
      <c r="AO70" s="22">
        <v>89.07</v>
      </c>
      <c r="AP70" s="22">
        <v>3050.25</v>
      </c>
      <c r="AQ70" s="22">
        <v>153.24</v>
      </c>
      <c r="AR70" s="22">
        <v>4148.5600000000004</v>
      </c>
      <c r="AS70" s="23">
        <v>11002.32</v>
      </c>
      <c r="AT70" s="21">
        <v>6710.83</v>
      </c>
      <c r="AU70" s="21">
        <v>948.61</v>
      </c>
      <c r="AV70" s="21">
        <v>7659.44</v>
      </c>
      <c r="AW70" s="22">
        <v>965</v>
      </c>
      <c r="AX70" s="22">
        <v>87.21</v>
      </c>
      <c r="AY70" s="22">
        <v>3179.08</v>
      </c>
      <c r="AZ70" s="22">
        <v>118.11</v>
      </c>
      <c r="BA70" s="22">
        <v>4349.3999999999996</v>
      </c>
      <c r="BB70" s="23">
        <v>12008.84</v>
      </c>
      <c r="BC70" s="21">
        <v>10057.44</v>
      </c>
      <c r="BD70" s="21">
        <v>0</v>
      </c>
      <c r="BE70" s="21">
        <v>10057.44</v>
      </c>
      <c r="BF70" s="22">
        <v>1296</v>
      </c>
      <c r="BG70" s="22">
        <v>130.52000000000001</v>
      </c>
      <c r="BH70" s="22">
        <v>4409.1000000000004</v>
      </c>
      <c r="BI70" s="22">
        <v>206.87</v>
      </c>
      <c r="BJ70" s="22">
        <v>6042.49</v>
      </c>
      <c r="BK70" s="23">
        <v>16099.93</v>
      </c>
      <c r="BL70" s="21">
        <v>6785.39</v>
      </c>
      <c r="BM70" s="21">
        <v>0</v>
      </c>
      <c r="BN70" s="21">
        <v>6785.39</v>
      </c>
      <c r="BO70" s="22">
        <v>846</v>
      </c>
      <c r="BP70" s="22">
        <v>88.17</v>
      </c>
      <c r="BQ70" s="22">
        <v>3021.13</v>
      </c>
      <c r="BR70" s="22">
        <v>157.41</v>
      </c>
      <c r="BS70" s="22">
        <v>4112.71</v>
      </c>
      <c r="BT70" s="23">
        <v>10898.1</v>
      </c>
      <c r="BU70" s="21">
        <v>6710.83</v>
      </c>
      <c r="BV70" s="21">
        <v>0</v>
      </c>
      <c r="BW70" s="21">
        <v>6710.83</v>
      </c>
      <c r="BX70" s="22">
        <v>836</v>
      </c>
      <c r="BY70" s="22">
        <v>87.21</v>
      </c>
      <c r="BZ70" s="22">
        <v>2989.36</v>
      </c>
      <c r="CA70" s="22">
        <v>156.38999999999999</v>
      </c>
      <c r="CB70" s="22">
        <v>4068.96</v>
      </c>
      <c r="CC70" s="23">
        <v>10779.79</v>
      </c>
      <c r="CD70" s="21">
        <v>6822.68</v>
      </c>
      <c r="CE70" s="21">
        <v>0</v>
      </c>
      <c r="CF70" s="21">
        <v>6822.68</v>
      </c>
      <c r="CG70" s="22">
        <v>805</v>
      </c>
      <c r="CH70" s="22">
        <v>84.31</v>
      </c>
      <c r="CI70" s="22">
        <v>2894.24</v>
      </c>
      <c r="CJ70" s="22">
        <v>132.37</v>
      </c>
      <c r="CK70" s="22">
        <v>3915.92</v>
      </c>
      <c r="CL70" s="23">
        <v>10738.6</v>
      </c>
      <c r="CM70" s="21">
        <v>6710.83</v>
      </c>
      <c r="CN70" s="21">
        <v>0</v>
      </c>
      <c r="CO70" s="21">
        <v>6710.83</v>
      </c>
      <c r="CP70" s="22">
        <v>844</v>
      </c>
      <c r="CQ70" s="22">
        <v>87.21</v>
      </c>
      <c r="CR70" s="22">
        <v>2994.16</v>
      </c>
      <c r="CS70" s="22">
        <v>135.99</v>
      </c>
      <c r="CT70" s="22">
        <v>4061.36</v>
      </c>
      <c r="CU70" s="23">
        <v>10772.19</v>
      </c>
      <c r="CV70" s="21">
        <v>8869.99</v>
      </c>
      <c r="CW70" s="21">
        <v>0</v>
      </c>
      <c r="CX70" s="21">
        <v>8869.99</v>
      </c>
      <c r="CY70" s="22">
        <v>1134</v>
      </c>
      <c r="CZ70" s="22">
        <v>115.28</v>
      </c>
      <c r="DA70" s="22">
        <v>3909.62</v>
      </c>
      <c r="DB70" s="22">
        <v>134.68</v>
      </c>
      <c r="DC70" s="22">
        <v>5293.58</v>
      </c>
      <c r="DD70" s="23">
        <v>14163.57</v>
      </c>
      <c r="DE70" s="21">
        <v>10398.209999999999</v>
      </c>
      <c r="DF70" s="21">
        <v>0</v>
      </c>
      <c r="DG70" s="21">
        <v>10398.209999999999</v>
      </c>
      <c r="DH70" s="22">
        <v>1345</v>
      </c>
      <c r="DI70" s="22">
        <v>1035.8</v>
      </c>
      <c r="DJ70" s="22">
        <v>4560.9799999999996</v>
      </c>
      <c r="DK70" s="22">
        <v>191.1</v>
      </c>
      <c r="DL70" s="22">
        <v>7132.88</v>
      </c>
      <c r="DM70" s="23">
        <v>17531.09</v>
      </c>
      <c r="DN70" s="73">
        <f t="shared" si="11"/>
        <v>90445.110000000015</v>
      </c>
      <c r="DO70" s="73">
        <f t="shared" si="12"/>
        <v>948.61</v>
      </c>
      <c r="DP70" s="73">
        <f t="shared" si="13"/>
        <v>91393.72</v>
      </c>
      <c r="DQ70" s="22">
        <f t="shared" si="14"/>
        <v>11490</v>
      </c>
      <c r="DR70" s="22">
        <f t="shared" si="15"/>
        <v>2071.52</v>
      </c>
      <c r="DS70" s="22">
        <f t="shared" si="16"/>
        <v>40143.33</v>
      </c>
      <c r="DT70" s="22">
        <f t="shared" si="17"/>
        <v>1942.27</v>
      </c>
      <c r="DU70" s="22">
        <f t="shared" si="18"/>
        <v>55647.119999999995</v>
      </c>
      <c r="DV70" s="23">
        <f t="shared" si="19"/>
        <v>147040.84000000003</v>
      </c>
      <c r="DW70" s="262">
        <f t="shared" si="20"/>
        <v>1668.9499999999971</v>
      </c>
      <c r="DX70" s="262"/>
      <c r="DY70" s="263">
        <f t="shared" si="21"/>
        <v>157.60999999999331</v>
      </c>
      <c r="DZ70" s="263"/>
    </row>
    <row r="71" spans="1:130" hidden="1" x14ac:dyDescent="0.25">
      <c r="A71" s="18">
        <v>796</v>
      </c>
      <c r="B71" s="18" t="s">
        <v>310</v>
      </c>
      <c r="C71" s="18" t="s">
        <v>311</v>
      </c>
      <c r="D71" s="20">
        <v>1</v>
      </c>
      <c r="E71" s="18">
        <v>18740.330000000002</v>
      </c>
      <c r="F71" s="18">
        <v>33410.800000000003</v>
      </c>
      <c r="G71" s="18" t="s">
        <v>157</v>
      </c>
      <c r="H71" s="18" t="s">
        <v>25</v>
      </c>
      <c r="I71" s="18" t="s">
        <v>312</v>
      </c>
      <c r="J71" s="21">
        <v>2611.12</v>
      </c>
      <c r="K71" s="21">
        <v>0</v>
      </c>
      <c r="L71" s="21">
        <v>2611.12</v>
      </c>
      <c r="M71" s="22">
        <v>256</v>
      </c>
      <c r="N71" s="22">
        <v>32.69</v>
      </c>
      <c r="O71" s="22">
        <v>975.21</v>
      </c>
      <c r="P71" s="22">
        <v>147.94999999999999</v>
      </c>
      <c r="Q71" s="22">
        <v>1411.85</v>
      </c>
      <c r="R71" s="23">
        <v>4022.97</v>
      </c>
      <c r="S71" s="21">
        <v>2512.39</v>
      </c>
      <c r="T71" s="21">
        <v>0</v>
      </c>
      <c r="U71" s="21">
        <v>2512.39</v>
      </c>
      <c r="V71" s="22">
        <v>256</v>
      </c>
      <c r="W71" s="22">
        <v>32.630000000000003</v>
      </c>
      <c r="X71" s="22">
        <v>974.27</v>
      </c>
      <c r="Y71" s="22">
        <v>121.1</v>
      </c>
      <c r="Z71" s="22">
        <v>1384</v>
      </c>
      <c r="AA71" s="23">
        <v>3896.39</v>
      </c>
      <c r="AB71" s="21">
        <v>2512.39</v>
      </c>
      <c r="AC71" s="21">
        <v>0</v>
      </c>
      <c r="AD71" s="21">
        <v>2512.39</v>
      </c>
      <c r="AE71" s="22">
        <v>256</v>
      </c>
      <c r="AF71" s="22">
        <v>32.630000000000003</v>
      </c>
      <c r="AG71" s="22">
        <v>973.77</v>
      </c>
      <c r="AH71" s="22">
        <v>161.9</v>
      </c>
      <c r="AI71" s="22">
        <v>1424.3</v>
      </c>
      <c r="AJ71" s="23">
        <v>3936.69</v>
      </c>
      <c r="AK71" s="21">
        <v>2512.39</v>
      </c>
      <c r="AL71" s="21">
        <v>0</v>
      </c>
      <c r="AM71" s="21">
        <v>2512.39</v>
      </c>
      <c r="AN71" s="22">
        <v>256</v>
      </c>
      <c r="AO71" s="22">
        <v>32.630000000000003</v>
      </c>
      <c r="AP71" s="22">
        <v>973.77</v>
      </c>
      <c r="AQ71" s="22">
        <v>126.2</v>
      </c>
      <c r="AR71" s="22">
        <v>1388.6</v>
      </c>
      <c r="AS71" s="23">
        <v>3900.99</v>
      </c>
      <c r="AT71" s="21">
        <v>2566.6999999999998</v>
      </c>
      <c r="AU71" s="21">
        <v>948.61</v>
      </c>
      <c r="AV71" s="21">
        <v>3515.31</v>
      </c>
      <c r="AW71" s="22">
        <v>393</v>
      </c>
      <c r="AX71" s="22">
        <v>33.33</v>
      </c>
      <c r="AY71" s="22">
        <v>1183.79</v>
      </c>
      <c r="AZ71" s="22">
        <v>129.68</v>
      </c>
      <c r="BA71" s="22">
        <v>1739.8</v>
      </c>
      <c r="BB71" s="23">
        <v>5255.11</v>
      </c>
      <c r="BC71" s="21">
        <v>3905.25</v>
      </c>
      <c r="BD71" s="21">
        <v>0</v>
      </c>
      <c r="BE71" s="21">
        <v>3905.25</v>
      </c>
      <c r="BF71" s="22">
        <v>429</v>
      </c>
      <c r="BG71" s="22">
        <v>48.85</v>
      </c>
      <c r="BH71" s="22">
        <v>1439.51</v>
      </c>
      <c r="BI71" s="22">
        <v>140.11000000000001</v>
      </c>
      <c r="BJ71" s="22">
        <v>2057.4699999999998</v>
      </c>
      <c r="BK71" s="23">
        <v>5962.72</v>
      </c>
      <c r="BL71" s="21">
        <v>2512.39</v>
      </c>
      <c r="BM71" s="21">
        <v>0</v>
      </c>
      <c r="BN71" s="21">
        <v>2512.39</v>
      </c>
      <c r="BO71" s="22">
        <v>256</v>
      </c>
      <c r="BP71" s="22">
        <v>32.630000000000003</v>
      </c>
      <c r="BQ71" s="22">
        <v>973.77</v>
      </c>
      <c r="BR71" s="22">
        <v>131.30000000000001</v>
      </c>
      <c r="BS71" s="22">
        <v>1393.7</v>
      </c>
      <c r="BT71" s="23">
        <v>3906.09</v>
      </c>
      <c r="BU71" s="21">
        <v>2512.39</v>
      </c>
      <c r="BV71" s="21">
        <v>0</v>
      </c>
      <c r="BW71" s="21">
        <v>2512.39</v>
      </c>
      <c r="BX71" s="22">
        <v>256</v>
      </c>
      <c r="BY71" s="22">
        <v>32.630000000000003</v>
      </c>
      <c r="BZ71" s="22">
        <v>973.77</v>
      </c>
      <c r="CA71" s="22">
        <v>156.80000000000001</v>
      </c>
      <c r="CB71" s="22">
        <v>1419.2</v>
      </c>
      <c r="CC71" s="23">
        <v>3931.59</v>
      </c>
      <c r="CD71" s="21">
        <v>2629.36</v>
      </c>
      <c r="CE71" s="21">
        <v>0</v>
      </c>
      <c r="CF71" s="21">
        <v>2629.36</v>
      </c>
      <c r="CG71" s="22">
        <v>272</v>
      </c>
      <c r="CH71" s="22">
        <v>34.14</v>
      </c>
      <c r="CI71" s="22">
        <v>1017.48</v>
      </c>
      <c r="CJ71" s="22">
        <v>46.68</v>
      </c>
      <c r="CK71" s="22">
        <v>1370.3</v>
      </c>
      <c r="CL71" s="23">
        <v>3999.66</v>
      </c>
      <c r="CM71" s="21">
        <v>2531.4299999999998</v>
      </c>
      <c r="CN71" s="21">
        <v>0</v>
      </c>
      <c r="CO71" s="21">
        <v>2531.4299999999998</v>
      </c>
      <c r="CP71" s="22">
        <v>267</v>
      </c>
      <c r="CQ71" s="22">
        <v>32.869999999999997</v>
      </c>
      <c r="CR71" s="22">
        <v>985.69</v>
      </c>
      <c r="CS71" s="22">
        <v>116.34</v>
      </c>
      <c r="CT71" s="22">
        <v>1401.9</v>
      </c>
      <c r="CU71" s="23">
        <v>3933.33</v>
      </c>
      <c r="CV71" s="21">
        <v>3137.43</v>
      </c>
      <c r="CW71" s="21">
        <v>0</v>
      </c>
      <c r="CX71" s="21">
        <v>3137.43</v>
      </c>
      <c r="CY71" s="22">
        <v>342</v>
      </c>
      <c r="CZ71" s="22">
        <v>40.75</v>
      </c>
      <c r="DA71" s="22">
        <v>1207.17</v>
      </c>
      <c r="DB71" s="22">
        <v>142.41</v>
      </c>
      <c r="DC71" s="22">
        <v>1732.33</v>
      </c>
      <c r="DD71" s="23">
        <v>4869.76</v>
      </c>
      <c r="DE71" s="21">
        <v>3864.6</v>
      </c>
      <c r="DF71" s="21">
        <v>0</v>
      </c>
      <c r="DG71" s="21">
        <v>3864.6</v>
      </c>
      <c r="DH71" s="22">
        <v>446</v>
      </c>
      <c r="DI71" s="22">
        <v>385.58</v>
      </c>
      <c r="DJ71" s="22">
        <v>1478.68</v>
      </c>
      <c r="DK71" s="22">
        <v>150.22999999999999</v>
      </c>
      <c r="DL71" s="22">
        <v>2460.4899999999998</v>
      </c>
      <c r="DM71" s="23">
        <v>6325.09</v>
      </c>
      <c r="DN71" s="73">
        <f t="shared" si="11"/>
        <v>33807.839999999997</v>
      </c>
      <c r="DO71" s="73">
        <f t="shared" si="12"/>
        <v>948.61</v>
      </c>
      <c r="DP71" s="73">
        <f t="shared" si="13"/>
        <v>34756.449999999997</v>
      </c>
      <c r="DQ71" s="22">
        <f t="shared" si="14"/>
        <v>3685</v>
      </c>
      <c r="DR71" s="22">
        <f t="shared" si="15"/>
        <v>771.3599999999999</v>
      </c>
      <c r="DS71" s="22">
        <f t="shared" si="16"/>
        <v>13156.880000000001</v>
      </c>
      <c r="DT71" s="22">
        <f t="shared" si="17"/>
        <v>1570.7</v>
      </c>
      <c r="DU71" s="22">
        <f t="shared" si="18"/>
        <v>19183.940000000002</v>
      </c>
      <c r="DV71" s="23">
        <f t="shared" si="19"/>
        <v>53940.390000000014</v>
      </c>
      <c r="DW71" s="262">
        <f t="shared" si="20"/>
        <v>1345.6499999999942</v>
      </c>
      <c r="DX71" s="262"/>
      <c r="DY71" s="263">
        <f t="shared" si="21"/>
        <v>443.61000000000058</v>
      </c>
      <c r="DZ71" s="263"/>
    </row>
    <row r="72" spans="1:130" hidden="1" x14ac:dyDescent="0.25">
      <c r="A72" s="18">
        <v>802</v>
      </c>
      <c r="B72" s="18" t="s">
        <v>662</v>
      </c>
      <c r="C72" s="18" t="s">
        <v>663</v>
      </c>
      <c r="D72" s="20">
        <v>1</v>
      </c>
      <c r="E72" s="18">
        <v>15722.77</v>
      </c>
      <c r="F72" s="18">
        <v>28942.68</v>
      </c>
      <c r="G72" s="18" t="s">
        <v>157</v>
      </c>
      <c r="H72" s="18" t="s">
        <v>5</v>
      </c>
      <c r="I72" s="18" t="s">
        <v>382</v>
      </c>
      <c r="J72" s="21">
        <v>1839.39</v>
      </c>
      <c r="K72" s="21">
        <v>0</v>
      </c>
      <c r="L72" s="21">
        <v>1839.39</v>
      </c>
      <c r="M72" s="22">
        <v>160</v>
      </c>
      <c r="N72" s="22">
        <v>23.77</v>
      </c>
      <c r="O72" s="22">
        <v>617.14</v>
      </c>
      <c r="P72" s="22">
        <v>114.22</v>
      </c>
      <c r="Q72" s="22">
        <v>915.13</v>
      </c>
      <c r="R72" s="23">
        <v>2754.52</v>
      </c>
      <c r="S72" s="21">
        <v>2264.8000000000002</v>
      </c>
      <c r="T72" s="21">
        <v>0</v>
      </c>
      <c r="U72" s="21">
        <v>2264.8000000000002</v>
      </c>
      <c r="V72" s="22">
        <v>220</v>
      </c>
      <c r="W72" s="22">
        <v>29.41</v>
      </c>
      <c r="X72" s="22">
        <v>741.38</v>
      </c>
      <c r="Y72" s="22">
        <v>142.21</v>
      </c>
      <c r="Z72" s="22">
        <v>1133</v>
      </c>
      <c r="AA72" s="23">
        <v>3397.8</v>
      </c>
      <c r="AB72" s="21">
        <v>2264.8000000000002</v>
      </c>
      <c r="AC72" s="21">
        <v>0</v>
      </c>
      <c r="AD72" s="21">
        <v>2264.8000000000002</v>
      </c>
      <c r="AE72" s="22">
        <v>220</v>
      </c>
      <c r="AF72" s="22">
        <v>29.41</v>
      </c>
      <c r="AG72" s="22">
        <v>741.03</v>
      </c>
      <c r="AH72" s="22">
        <v>132.01</v>
      </c>
      <c r="AI72" s="22">
        <v>1122.45</v>
      </c>
      <c r="AJ72" s="23">
        <v>3387.25</v>
      </c>
      <c r="AK72" s="21">
        <v>2264.8000000000002</v>
      </c>
      <c r="AL72" s="21">
        <v>0</v>
      </c>
      <c r="AM72" s="21">
        <v>2264.8000000000002</v>
      </c>
      <c r="AN72" s="22">
        <v>220</v>
      </c>
      <c r="AO72" s="22">
        <v>29.41</v>
      </c>
      <c r="AP72" s="22">
        <v>741.03</v>
      </c>
      <c r="AQ72" s="22">
        <v>147.31</v>
      </c>
      <c r="AR72" s="22">
        <v>1137.75</v>
      </c>
      <c r="AS72" s="23">
        <v>3402.55</v>
      </c>
      <c r="AT72" s="21">
        <v>2264.8000000000002</v>
      </c>
      <c r="AU72" s="21">
        <v>758.88</v>
      </c>
      <c r="AV72" s="21">
        <v>3023.68</v>
      </c>
      <c r="AW72" s="22">
        <v>323</v>
      </c>
      <c r="AX72" s="22">
        <v>29.41</v>
      </c>
      <c r="AY72" s="22">
        <v>892.81</v>
      </c>
      <c r="AZ72" s="22">
        <v>96.28</v>
      </c>
      <c r="BA72" s="22">
        <v>1341.5</v>
      </c>
      <c r="BB72" s="23">
        <v>4365.18</v>
      </c>
      <c r="BC72" s="21">
        <v>3358.99</v>
      </c>
      <c r="BD72" s="21">
        <v>0</v>
      </c>
      <c r="BE72" s="21">
        <v>3358.99</v>
      </c>
      <c r="BF72" s="22">
        <v>368</v>
      </c>
      <c r="BG72" s="22">
        <v>43.43</v>
      </c>
      <c r="BH72" s="22">
        <v>1256.9100000000001</v>
      </c>
      <c r="BI72" s="22">
        <v>125.87</v>
      </c>
      <c r="BJ72" s="22">
        <v>1794.21</v>
      </c>
      <c r="BK72" s="23">
        <v>5153.2</v>
      </c>
      <c r="BL72" s="21">
        <v>2264.8000000000002</v>
      </c>
      <c r="BM72" s="21">
        <v>0</v>
      </c>
      <c r="BN72" s="21">
        <v>2264.8000000000002</v>
      </c>
      <c r="BO72" s="22">
        <v>220</v>
      </c>
      <c r="BP72" s="22">
        <v>29.41</v>
      </c>
      <c r="BQ72" s="22">
        <v>741.03</v>
      </c>
      <c r="BR72" s="22">
        <v>137.11000000000001</v>
      </c>
      <c r="BS72" s="22">
        <v>1127.55</v>
      </c>
      <c r="BT72" s="23">
        <v>3392.35</v>
      </c>
      <c r="BU72" s="21">
        <v>2264.8000000000002</v>
      </c>
      <c r="BV72" s="21">
        <v>0</v>
      </c>
      <c r="BW72" s="21">
        <v>2264.8000000000002</v>
      </c>
      <c r="BX72" s="22">
        <v>220</v>
      </c>
      <c r="BY72" s="22">
        <v>29.41</v>
      </c>
      <c r="BZ72" s="22">
        <v>741.03</v>
      </c>
      <c r="CA72" s="22">
        <v>132.01</v>
      </c>
      <c r="CB72" s="22">
        <v>1122.45</v>
      </c>
      <c r="CC72" s="23">
        <v>3387.25</v>
      </c>
      <c r="CD72" s="21">
        <v>2264.8000000000002</v>
      </c>
      <c r="CE72" s="21">
        <v>0</v>
      </c>
      <c r="CF72" s="21">
        <v>2264.8000000000002</v>
      </c>
      <c r="CG72" s="22">
        <v>220</v>
      </c>
      <c r="CH72" s="22">
        <v>29.41</v>
      </c>
      <c r="CI72" s="22">
        <v>741.03</v>
      </c>
      <c r="CJ72" s="22">
        <v>126.91</v>
      </c>
      <c r="CK72" s="22">
        <v>1117.3499999999999</v>
      </c>
      <c r="CL72" s="23">
        <v>3382.15</v>
      </c>
      <c r="CM72" s="21">
        <v>2264.8000000000002</v>
      </c>
      <c r="CN72" s="21">
        <v>0</v>
      </c>
      <c r="CO72" s="21">
        <v>2264.8000000000002</v>
      </c>
      <c r="CP72" s="22">
        <v>227</v>
      </c>
      <c r="CQ72" s="22">
        <v>29.41</v>
      </c>
      <c r="CR72" s="22">
        <v>715.74</v>
      </c>
      <c r="CS72" s="22">
        <v>96.31</v>
      </c>
      <c r="CT72" s="22">
        <v>1068.46</v>
      </c>
      <c r="CU72" s="23">
        <v>3333.26</v>
      </c>
      <c r="CV72" s="21">
        <v>2283.85</v>
      </c>
      <c r="CW72" s="21">
        <v>0</v>
      </c>
      <c r="CX72" s="21">
        <v>2283.85</v>
      </c>
      <c r="CY72" s="22">
        <v>222</v>
      </c>
      <c r="CZ72" s="22">
        <v>29.66</v>
      </c>
      <c r="DA72" s="22">
        <v>728.03</v>
      </c>
      <c r="DB72" s="22">
        <v>127.25</v>
      </c>
      <c r="DC72" s="22">
        <v>1106.94</v>
      </c>
      <c r="DD72" s="23">
        <v>3390.79</v>
      </c>
      <c r="DE72" s="21">
        <v>3407.52</v>
      </c>
      <c r="DF72" s="21">
        <v>0</v>
      </c>
      <c r="DG72" s="21">
        <v>3407.52</v>
      </c>
      <c r="DH72" s="22">
        <v>375</v>
      </c>
      <c r="DI72" s="22">
        <v>333.79</v>
      </c>
      <c r="DJ72" s="22">
        <v>2208.0100000000002</v>
      </c>
      <c r="DK72" s="22">
        <v>163.85</v>
      </c>
      <c r="DL72" s="22">
        <v>3080.65</v>
      </c>
      <c r="DM72" s="23">
        <v>6488.17</v>
      </c>
      <c r="DN72" s="73">
        <f t="shared" si="11"/>
        <v>29008.149999999998</v>
      </c>
      <c r="DO72" s="73">
        <f t="shared" si="12"/>
        <v>758.88</v>
      </c>
      <c r="DP72" s="73">
        <f t="shared" si="13"/>
        <v>29767.03</v>
      </c>
      <c r="DQ72" s="22">
        <f t="shared" si="14"/>
        <v>2995</v>
      </c>
      <c r="DR72" s="22">
        <f t="shared" si="15"/>
        <v>665.93000000000006</v>
      </c>
      <c r="DS72" s="22">
        <f t="shared" si="16"/>
        <v>10865.17</v>
      </c>
      <c r="DT72" s="22">
        <f t="shared" si="17"/>
        <v>1541.34</v>
      </c>
      <c r="DU72" s="22">
        <f t="shared" si="18"/>
        <v>16067.440000000002</v>
      </c>
      <c r="DV72" s="23">
        <f t="shared" si="19"/>
        <v>45834.47</v>
      </c>
      <c r="DW72" s="262">
        <f t="shared" si="20"/>
        <v>824.34999999999854</v>
      </c>
      <c r="DX72" s="262"/>
      <c r="DY72" s="263">
        <f t="shared" si="21"/>
        <v>344.67000000000189</v>
      </c>
      <c r="DZ72" s="263"/>
    </row>
    <row r="73" spans="1:130" hidden="1" x14ac:dyDescent="0.25">
      <c r="A73" s="18">
        <v>803</v>
      </c>
      <c r="B73" s="18" t="s">
        <v>439</v>
      </c>
      <c r="C73" s="18" t="s">
        <v>440</v>
      </c>
      <c r="D73" s="20">
        <v>1</v>
      </c>
      <c r="E73" s="18">
        <v>14654.38</v>
      </c>
      <c r="F73" s="18">
        <v>28154.42</v>
      </c>
      <c r="G73" s="18" t="s">
        <v>157</v>
      </c>
      <c r="H73" s="18" t="s">
        <v>5</v>
      </c>
      <c r="I73" s="18" t="s">
        <v>204</v>
      </c>
      <c r="J73" s="21">
        <v>2199.77</v>
      </c>
      <c r="K73" s="21">
        <v>0</v>
      </c>
      <c r="L73" s="21">
        <v>2199.77</v>
      </c>
      <c r="M73" s="22">
        <v>207</v>
      </c>
      <c r="N73" s="22">
        <v>32.49</v>
      </c>
      <c r="O73" s="22">
        <v>653.46</v>
      </c>
      <c r="P73" s="22">
        <v>38.93</v>
      </c>
      <c r="Q73" s="22">
        <v>931.88</v>
      </c>
      <c r="R73" s="23">
        <v>3131.65</v>
      </c>
      <c r="S73" s="21">
        <v>2058.12</v>
      </c>
      <c r="T73" s="21">
        <v>0</v>
      </c>
      <c r="U73" s="21">
        <v>2058.12</v>
      </c>
      <c r="V73" s="22">
        <v>191</v>
      </c>
      <c r="W73" s="22">
        <v>30.83</v>
      </c>
      <c r="X73" s="22">
        <v>619.41999999999996</v>
      </c>
      <c r="Y73" s="22">
        <v>36.54</v>
      </c>
      <c r="Z73" s="22">
        <v>877.79</v>
      </c>
      <c r="AA73" s="23">
        <v>2935.91</v>
      </c>
      <c r="AB73" s="21">
        <v>2066.5300000000002</v>
      </c>
      <c r="AC73" s="21">
        <v>0</v>
      </c>
      <c r="AD73" s="21">
        <v>2066.5300000000002</v>
      </c>
      <c r="AE73" s="22">
        <v>192</v>
      </c>
      <c r="AF73" s="22">
        <v>30.96</v>
      </c>
      <c r="AG73" s="22">
        <v>621.25</v>
      </c>
      <c r="AH73" s="22">
        <v>36.69</v>
      </c>
      <c r="AI73" s="22">
        <v>880.9</v>
      </c>
      <c r="AJ73" s="23">
        <v>2947.43</v>
      </c>
      <c r="AK73" s="21">
        <v>2168.5700000000002</v>
      </c>
      <c r="AL73" s="21">
        <v>0</v>
      </c>
      <c r="AM73" s="21">
        <v>2168.5700000000002</v>
      </c>
      <c r="AN73" s="22">
        <v>207</v>
      </c>
      <c r="AO73" s="22">
        <v>32.49</v>
      </c>
      <c r="AP73" s="22">
        <v>653.88</v>
      </c>
      <c r="AQ73" s="22">
        <v>38.51</v>
      </c>
      <c r="AR73" s="22">
        <v>931.88</v>
      </c>
      <c r="AS73" s="23">
        <v>3100.45</v>
      </c>
      <c r="AT73" s="21">
        <v>2160.0500000000002</v>
      </c>
      <c r="AU73" s="21">
        <v>882.21</v>
      </c>
      <c r="AV73" s="21">
        <v>3042.26</v>
      </c>
      <c r="AW73" s="22">
        <v>325</v>
      </c>
      <c r="AX73" s="22">
        <v>32.36</v>
      </c>
      <c r="AY73" s="22">
        <v>822.51</v>
      </c>
      <c r="AZ73" s="22">
        <v>50.17</v>
      </c>
      <c r="BA73" s="22">
        <v>1230.04</v>
      </c>
      <c r="BB73" s="23">
        <v>4272.3</v>
      </c>
      <c r="BC73" s="21">
        <v>3414.18</v>
      </c>
      <c r="BD73" s="21">
        <v>0</v>
      </c>
      <c r="BE73" s="21">
        <v>3414.18</v>
      </c>
      <c r="BF73" s="22">
        <v>355</v>
      </c>
      <c r="BG73" s="22">
        <v>48.72</v>
      </c>
      <c r="BH73" s="22">
        <v>1222.94</v>
      </c>
      <c r="BI73" s="22">
        <v>59.91</v>
      </c>
      <c r="BJ73" s="22">
        <v>1686.57</v>
      </c>
      <c r="BK73" s="23">
        <v>5100.75</v>
      </c>
      <c r="BL73" s="21">
        <v>2179.11</v>
      </c>
      <c r="BM73" s="21">
        <v>0</v>
      </c>
      <c r="BN73" s="21">
        <v>2179.11</v>
      </c>
      <c r="BO73" s="22">
        <v>206</v>
      </c>
      <c r="BP73" s="22">
        <v>32.64</v>
      </c>
      <c r="BQ73" s="22">
        <v>663.4</v>
      </c>
      <c r="BR73" s="22">
        <v>145.79</v>
      </c>
      <c r="BS73" s="22">
        <v>1047.83</v>
      </c>
      <c r="BT73" s="23">
        <v>3226.94</v>
      </c>
      <c r="BU73" s="21">
        <v>2179.09</v>
      </c>
      <c r="BV73" s="21">
        <v>0</v>
      </c>
      <c r="BW73" s="21">
        <v>2179.09</v>
      </c>
      <c r="BX73" s="22">
        <v>207</v>
      </c>
      <c r="BY73" s="22">
        <v>32.64</v>
      </c>
      <c r="BZ73" s="22">
        <v>663.41</v>
      </c>
      <c r="CA73" s="22">
        <v>38.69</v>
      </c>
      <c r="CB73" s="22">
        <v>941.74</v>
      </c>
      <c r="CC73" s="23">
        <v>3120.83</v>
      </c>
      <c r="CD73" s="21">
        <v>2132.89</v>
      </c>
      <c r="CE73" s="21">
        <v>0</v>
      </c>
      <c r="CF73" s="21">
        <v>2132.89</v>
      </c>
      <c r="CG73" s="22">
        <v>201</v>
      </c>
      <c r="CH73" s="22">
        <v>31.95</v>
      </c>
      <c r="CI73" s="22">
        <v>650.9</v>
      </c>
      <c r="CJ73" s="22">
        <v>37.869999999999997</v>
      </c>
      <c r="CK73" s="22">
        <v>921.72</v>
      </c>
      <c r="CL73" s="23">
        <v>3054.61</v>
      </c>
      <c r="CM73" s="21">
        <v>2179.09</v>
      </c>
      <c r="CN73" s="21">
        <v>0</v>
      </c>
      <c r="CO73" s="21">
        <v>2179.09</v>
      </c>
      <c r="CP73" s="22">
        <v>216</v>
      </c>
      <c r="CQ73" s="22">
        <v>32.64</v>
      </c>
      <c r="CR73" s="22">
        <v>637.96</v>
      </c>
      <c r="CS73" s="22">
        <v>38.69</v>
      </c>
      <c r="CT73" s="22">
        <v>925.29</v>
      </c>
      <c r="CU73" s="23">
        <v>3104.38</v>
      </c>
      <c r="CV73" s="21">
        <v>2179.09</v>
      </c>
      <c r="CW73" s="21">
        <v>0</v>
      </c>
      <c r="CX73" s="21">
        <v>2179.09</v>
      </c>
      <c r="CY73" s="22">
        <v>207</v>
      </c>
      <c r="CZ73" s="22">
        <v>32.64</v>
      </c>
      <c r="DA73" s="22">
        <v>633.16</v>
      </c>
      <c r="DB73" s="22">
        <v>38.69</v>
      </c>
      <c r="DC73" s="22">
        <v>911.49</v>
      </c>
      <c r="DD73" s="23">
        <v>3090.58</v>
      </c>
      <c r="DE73" s="21">
        <v>3250.38</v>
      </c>
      <c r="DF73" s="21">
        <v>0</v>
      </c>
      <c r="DG73" s="21">
        <v>3250.38</v>
      </c>
      <c r="DH73" s="22">
        <v>358</v>
      </c>
      <c r="DI73" s="22">
        <v>328.1</v>
      </c>
      <c r="DJ73" s="22">
        <v>2016.21</v>
      </c>
      <c r="DK73" s="22">
        <v>59.05</v>
      </c>
      <c r="DL73" s="22">
        <v>2761.36</v>
      </c>
      <c r="DM73" s="23">
        <v>6011.74</v>
      </c>
      <c r="DN73" s="73">
        <f t="shared" si="11"/>
        <v>28166.870000000003</v>
      </c>
      <c r="DO73" s="73">
        <f t="shared" si="12"/>
        <v>882.21</v>
      </c>
      <c r="DP73" s="73">
        <f t="shared" si="13"/>
        <v>29049.08</v>
      </c>
      <c r="DQ73" s="22">
        <f t="shared" si="14"/>
        <v>2872</v>
      </c>
      <c r="DR73" s="22">
        <f t="shared" si="15"/>
        <v>698.46</v>
      </c>
      <c r="DS73" s="22">
        <f t="shared" si="16"/>
        <v>9858.5</v>
      </c>
      <c r="DT73" s="22">
        <f t="shared" si="17"/>
        <v>619.53</v>
      </c>
      <c r="DU73" s="22">
        <f t="shared" si="18"/>
        <v>14048.49</v>
      </c>
      <c r="DV73" s="23">
        <f t="shared" si="19"/>
        <v>43097.569999999992</v>
      </c>
      <c r="DW73" s="262">
        <f t="shared" si="20"/>
        <v>894.66000000000349</v>
      </c>
      <c r="DX73" s="262"/>
      <c r="DY73" s="263">
        <f t="shared" si="21"/>
        <v>-605.88999999999942</v>
      </c>
      <c r="DZ73" s="263"/>
    </row>
    <row r="74" spans="1:130" hidden="1" x14ac:dyDescent="0.25">
      <c r="A74" s="18">
        <v>804</v>
      </c>
      <c r="B74" s="18" t="s">
        <v>376</v>
      </c>
      <c r="C74" s="18" t="s">
        <v>377</v>
      </c>
      <c r="D74" s="20">
        <v>1</v>
      </c>
      <c r="E74" s="18">
        <v>13487.22</v>
      </c>
      <c r="F74" s="18">
        <v>27078.37</v>
      </c>
      <c r="G74" s="18" t="s">
        <v>157</v>
      </c>
      <c r="H74" s="18" t="s">
        <v>5</v>
      </c>
      <c r="I74" s="18" t="s">
        <v>182</v>
      </c>
      <c r="J74" s="21">
        <v>2544.1999999999998</v>
      </c>
      <c r="K74" s="21">
        <v>0</v>
      </c>
      <c r="L74" s="21">
        <v>2544.1999999999998</v>
      </c>
      <c r="M74" s="22">
        <v>248</v>
      </c>
      <c r="N74" s="22">
        <v>36.99</v>
      </c>
      <c r="O74" s="22">
        <v>925.38</v>
      </c>
      <c r="P74" s="22">
        <v>146.84</v>
      </c>
      <c r="Q74" s="22">
        <v>1357.21</v>
      </c>
      <c r="R74" s="23">
        <v>3901.41</v>
      </c>
      <c r="S74" s="21">
        <v>2018.58</v>
      </c>
      <c r="T74" s="21">
        <v>0</v>
      </c>
      <c r="U74" s="21">
        <v>2018.58</v>
      </c>
      <c r="V74" s="22">
        <v>185</v>
      </c>
      <c r="W74" s="22">
        <v>30.24</v>
      </c>
      <c r="X74" s="22">
        <v>518.29999999999995</v>
      </c>
      <c r="Y74" s="22">
        <v>117.44</v>
      </c>
      <c r="Z74" s="22">
        <v>850.98</v>
      </c>
      <c r="AA74" s="23">
        <v>2869.56</v>
      </c>
      <c r="AB74" s="21">
        <v>2017.21</v>
      </c>
      <c r="AC74" s="21">
        <v>0</v>
      </c>
      <c r="AD74" s="21">
        <v>2017.21</v>
      </c>
      <c r="AE74" s="22">
        <v>185</v>
      </c>
      <c r="AF74" s="22">
        <v>30.21</v>
      </c>
      <c r="AG74" s="22">
        <v>516.66999999999996</v>
      </c>
      <c r="AH74" s="22">
        <v>127.61</v>
      </c>
      <c r="AI74" s="22">
        <v>859.49</v>
      </c>
      <c r="AJ74" s="23">
        <v>2876.7</v>
      </c>
      <c r="AK74" s="21">
        <v>2036.26</v>
      </c>
      <c r="AL74" s="21">
        <v>0</v>
      </c>
      <c r="AM74" s="21">
        <v>2036.26</v>
      </c>
      <c r="AN74" s="22">
        <v>188</v>
      </c>
      <c r="AO74" s="22">
        <v>30.5</v>
      </c>
      <c r="AP74" s="22">
        <v>533.83000000000004</v>
      </c>
      <c r="AQ74" s="22">
        <v>143.25</v>
      </c>
      <c r="AR74" s="22">
        <v>895.58</v>
      </c>
      <c r="AS74" s="23">
        <v>2931.84</v>
      </c>
      <c r="AT74" s="21">
        <v>2045.9</v>
      </c>
      <c r="AU74" s="21">
        <v>939.13</v>
      </c>
      <c r="AV74" s="21">
        <v>2985.03</v>
      </c>
      <c r="AW74" s="22">
        <v>317</v>
      </c>
      <c r="AX74" s="22">
        <v>30.65</v>
      </c>
      <c r="AY74" s="22">
        <v>730.33</v>
      </c>
      <c r="AZ74" s="22">
        <v>140.71</v>
      </c>
      <c r="BA74" s="22">
        <v>1218.69</v>
      </c>
      <c r="BB74" s="23">
        <v>4203.72</v>
      </c>
      <c r="BC74" s="21">
        <v>3168.74</v>
      </c>
      <c r="BD74" s="21">
        <v>0</v>
      </c>
      <c r="BE74" s="21">
        <v>3168.74</v>
      </c>
      <c r="BF74" s="22">
        <v>326</v>
      </c>
      <c r="BG74" s="22">
        <v>45.51</v>
      </c>
      <c r="BH74" s="22">
        <v>1144.68</v>
      </c>
      <c r="BI74" s="22">
        <v>157.69</v>
      </c>
      <c r="BJ74" s="22">
        <v>1673.88</v>
      </c>
      <c r="BK74" s="23">
        <v>4842.62</v>
      </c>
      <c r="BL74" s="21">
        <v>2036.26</v>
      </c>
      <c r="BM74" s="21">
        <v>0</v>
      </c>
      <c r="BN74" s="21">
        <v>2036.26</v>
      </c>
      <c r="BO74" s="22">
        <v>188</v>
      </c>
      <c r="BP74" s="22">
        <v>30.5</v>
      </c>
      <c r="BQ74" s="22">
        <v>533.83000000000004</v>
      </c>
      <c r="BR74" s="22">
        <v>82.05</v>
      </c>
      <c r="BS74" s="22">
        <v>834.38</v>
      </c>
      <c r="BT74" s="23">
        <v>2870.64</v>
      </c>
      <c r="BU74" s="21">
        <v>2036.26</v>
      </c>
      <c r="BV74" s="21">
        <v>0</v>
      </c>
      <c r="BW74" s="21">
        <v>2036.26</v>
      </c>
      <c r="BX74" s="22">
        <v>188</v>
      </c>
      <c r="BY74" s="22">
        <v>30.5</v>
      </c>
      <c r="BZ74" s="22">
        <v>533.83000000000004</v>
      </c>
      <c r="CA74" s="22">
        <v>138.15</v>
      </c>
      <c r="CB74" s="22">
        <v>890.48</v>
      </c>
      <c r="CC74" s="23">
        <v>2926.74</v>
      </c>
      <c r="CD74" s="21">
        <v>2051.2800000000002</v>
      </c>
      <c r="CE74" s="21">
        <v>0</v>
      </c>
      <c r="CF74" s="21">
        <v>2051.2800000000002</v>
      </c>
      <c r="CG74" s="22">
        <v>190</v>
      </c>
      <c r="CH74" s="22">
        <v>30.72</v>
      </c>
      <c r="CI74" s="22">
        <v>547.54</v>
      </c>
      <c r="CJ74" s="22">
        <v>143.51</v>
      </c>
      <c r="CK74" s="22">
        <v>911.77</v>
      </c>
      <c r="CL74" s="23">
        <v>2963.05</v>
      </c>
      <c r="CM74" s="21">
        <v>2046.08</v>
      </c>
      <c r="CN74" s="21">
        <v>0</v>
      </c>
      <c r="CO74" s="21">
        <v>2046.08</v>
      </c>
      <c r="CP74" s="22">
        <v>198</v>
      </c>
      <c r="CQ74" s="22">
        <v>30.65</v>
      </c>
      <c r="CR74" s="22">
        <v>525.9</v>
      </c>
      <c r="CS74" s="22">
        <v>82.23</v>
      </c>
      <c r="CT74" s="22">
        <v>836.78</v>
      </c>
      <c r="CU74" s="23">
        <v>2882.86</v>
      </c>
      <c r="CV74" s="21">
        <v>2680.38</v>
      </c>
      <c r="CW74" s="21">
        <v>0</v>
      </c>
      <c r="CX74" s="21">
        <v>2680.38</v>
      </c>
      <c r="CY74" s="22">
        <v>277</v>
      </c>
      <c r="CZ74" s="22">
        <v>40.17</v>
      </c>
      <c r="DA74" s="22">
        <v>1014.74</v>
      </c>
      <c r="DB74" s="22">
        <v>119</v>
      </c>
      <c r="DC74" s="22">
        <v>1450.91</v>
      </c>
      <c r="DD74" s="23">
        <v>4131.29</v>
      </c>
      <c r="DE74" s="21">
        <v>3120.76</v>
      </c>
      <c r="DF74" s="21">
        <v>0</v>
      </c>
      <c r="DG74" s="21">
        <v>3120.76</v>
      </c>
      <c r="DH74" s="22">
        <v>338</v>
      </c>
      <c r="DI74" s="22">
        <v>322.37</v>
      </c>
      <c r="DJ74" s="22">
        <v>1631.54</v>
      </c>
      <c r="DK74" s="22">
        <v>148.56</v>
      </c>
      <c r="DL74" s="22">
        <v>2440.4699999999998</v>
      </c>
      <c r="DM74" s="23">
        <v>5561.23</v>
      </c>
      <c r="DN74" s="73">
        <f t="shared" si="11"/>
        <v>27801.909999999996</v>
      </c>
      <c r="DO74" s="73">
        <f t="shared" si="12"/>
        <v>939.13</v>
      </c>
      <c r="DP74" s="73">
        <f t="shared" si="13"/>
        <v>28741.039999999994</v>
      </c>
      <c r="DQ74" s="22">
        <f t="shared" si="14"/>
        <v>2828</v>
      </c>
      <c r="DR74" s="22">
        <f t="shared" si="15"/>
        <v>689.01</v>
      </c>
      <c r="DS74" s="22">
        <f t="shared" si="16"/>
        <v>9156.57</v>
      </c>
      <c r="DT74" s="22">
        <f t="shared" si="17"/>
        <v>1547.04</v>
      </c>
      <c r="DU74" s="22">
        <f t="shared" si="18"/>
        <v>14220.62</v>
      </c>
      <c r="DV74" s="23">
        <f t="shared" si="19"/>
        <v>42961.659999999989</v>
      </c>
      <c r="DW74" s="262">
        <f t="shared" si="20"/>
        <v>1662.6699999999946</v>
      </c>
      <c r="DX74" s="262"/>
      <c r="DY74" s="263">
        <f t="shared" si="21"/>
        <v>733.40000000000146</v>
      </c>
      <c r="DZ74" s="263"/>
    </row>
    <row r="75" spans="1:130" hidden="1" x14ac:dyDescent="0.25">
      <c r="A75" s="18">
        <v>1000</v>
      </c>
      <c r="B75" s="18" t="s">
        <v>621</v>
      </c>
      <c r="C75" s="18" t="s">
        <v>622</v>
      </c>
      <c r="D75" s="20">
        <v>0.9</v>
      </c>
      <c r="E75" s="18">
        <v>22591.43</v>
      </c>
      <c r="F75" s="18">
        <v>39487.42</v>
      </c>
      <c r="G75" s="18" t="s">
        <v>157</v>
      </c>
      <c r="H75" s="18" t="s">
        <v>6</v>
      </c>
      <c r="I75" s="18" t="s">
        <v>248</v>
      </c>
      <c r="J75" s="21">
        <v>3227.48</v>
      </c>
      <c r="K75" s="21">
        <v>0</v>
      </c>
      <c r="L75" s="21">
        <v>3227.48</v>
      </c>
      <c r="M75" s="22">
        <v>342</v>
      </c>
      <c r="N75" s="22">
        <v>78.209999999999994</v>
      </c>
      <c r="O75" s="22">
        <v>1204.28</v>
      </c>
      <c r="P75" s="22">
        <v>158.88</v>
      </c>
      <c r="Q75" s="22">
        <v>1783.37</v>
      </c>
      <c r="R75" s="23">
        <v>5010.8500000000004</v>
      </c>
      <c r="S75" s="21">
        <v>3043.77</v>
      </c>
      <c r="T75" s="21">
        <v>0</v>
      </c>
      <c r="U75" s="21">
        <v>3043.77</v>
      </c>
      <c r="V75" s="22">
        <v>330</v>
      </c>
      <c r="W75" s="22">
        <v>76.03</v>
      </c>
      <c r="X75" s="22">
        <v>1172.8</v>
      </c>
      <c r="Y75" s="22">
        <v>130.55000000000001</v>
      </c>
      <c r="Z75" s="22">
        <v>1709.38</v>
      </c>
      <c r="AA75" s="23">
        <v>4753.1499999999996</v>
      </c>
      <c r="AB75" s="21">
        <v>2996.16</v>
      </c>
      <c r="AC75" s="21">
        <v>0</v>
      </c>
      <c r="AD75" s="21">
        <v>2996.16</v>
      </c>
      <c r="AE75" s="22">
        <v>323</v>
      </c>
      <c r="AF75" s="22">
        <v>74.84</v>
      </c>
      <c r="AG75" s="22">
        <v>1154.42</v>
      </c>
      <c r="AH75" s="22">
        <v>160.30000000000001</v>
      </c>
      <c r="AI75" s="22">
        <v>1712.56</v>
      </c>
      <c r="AJ75" s="23">
        <v>4708.72</v>
      </c>
      <c r="AK75" s="21">
        <v>3008.99</v>
      </c>
      <c r="AL75" s="21">
        <v>0</v>
      </c>
      <c r="AM75" s="21">
        <v>3008.99</v>
      </c>
      <c r="AN75" s="22">
        <v>325</v>
      </c>
      <c r="AO75" s="22">
        <v>75.16</v>
      </c>
      <c r="AP75" s="22">
        <v>1159.21</v>
      </c>
      <c r="AQ75" s="22">
        <v>145.22999999999999</v>
      </c>
      <c r="AR75" s="22">
        <v>1704.6</v>
      </c>
      <c r="AS75" s="23">
        <v>4713.59</v>
      </c>
      <c r="AT75" s="21">
        <v>2996.16</v>
      </c>
      <c r="AU75" s="21">
        <v>828.14</v>
      </c>
      <c r="AV75" s="21">
        <v>3824.3</v>
      </c>
      <c r="AW75" s="22">
        <v>436</v>
      </c>
      <c r="AX75" s="22">
        <v>74.84</v>
      </c>
      <c r="AY75" s="22">
        <v>1320.05</v>
      </c>
      <c r="AZ75" s="22">
        <v>125.5</v>
      </c>
      <c r="BA75" s="22">
        <v>1956.39</v>
      </c>
      <c r="BB75" s="23">
        <v>5780.69</v>
      </c>
      <c r="BC75" s="21">
        <v>4674.3500000000004</v>
      </c>
      <c r="BD75" s="21">
        <v>0</v>
      </c>
      <c r="BE75" s="21">
        <v>4674.3500000000004</v>
      </c>
      <c r="BF75" s="22">
        <v>536</v>
      </c>
      <c r="BG75" s="22">
        <v>113.23</v>
      </c>
      <c r="BH75" s="22">
        <v>1999.41</v>
      </c>
      <c r="BI75" s="22">
        <v>179.29</v>
      </c>
      <c r="BJ75" s="22">
        <v>2827.93</v>
      </c>
      <c r="BK75" s="23">
        <v>7502.28</v>
      </c>
      <c r="BL75" s="21">
        <v>2996.16</v>
      </c>
      <c r="BM75" s="21">
        <v>0</v>
      </c>
      <c r="BN75" s="21">
        <v>2996.16</v>
      </c>
      <c r="BO75" s="22">
        <v>321</v>
      </c>
      <c r="BP75" s="22">
        <v>74.84</v>
      </c>
      <c r="BQ75" s="22">
        <v>1154.42</v>
      </c>
      <c r="BR75" s="22">
        <v>109.3</v>
      </c>
      <c r="BS75" s="22">
        <v>1659.56</v>
      </c>
      <c r="BT75" s="23">
        <v>4655.72</v>
      </c>
      <c r="BU75" s="21">
        <v>2996.16</v>
      </c>
      <c r="BV75" s="21">
        <v>0</v>
      </c>
      <c r="BW75" s="21">
        <v>2996.16</v>
      </c>
      <c r="BX75" s="22">
        <v>323</v>
      </c>
      <c r="BY75" s="22">
        <v>74.84</v>
      </c>
      <c r="BZ75" s="22">
        <v>1154.42</v>
      </c>
      <c r="CA75" s="22">
        <v>145</v>
      </c>
      <c r="CB75" s="22">
        <v>1697.26</v>
      </c>
      <c r="CC75" s="23">
        <v>4693.42</v>
      </c>
      <c r="CD75" s="21">
        <v>3109.42</v>
      </c>
      <c r="CE75" s="21">
        <v>0</v>
      </c>
      <c r="CF75" s="21">
        <v>3109.42</v>
      </c>
      <c r="CG75" s="22">
        <v>339</v>
      </c>
      <c r="CH75" s="22">
        <v>77.67</v>
      </c>
      <c r="CI75" s="22">
        <v>1196.73</v>
      </c>
      <c r="CJ75" s="22">
        <v>111.32</v>
      </c>
      <c r="CK75" s="22">
        <v>1724.72</v>
      </c>
      <c r="CL75" s="23">
        <v>4834.1400000000003</v>
      </c>
      <c r="CM75" s="21">
        <v>3091.54</v>
      </c>
      <c r="CN75" s="21">
        <v>0</v>
      </c>
      <c r="CO75" s="21">
        <v>3091.54</v>
      </c>
      <c r="CP75" s="22">
        <v>345</v>
      </c>
      <c r="CQ75" s="22">
        <v>77.22</v>
      </c>
      <c r="CR75" s="22">
        <v>1194.8499999999999</v>
      </c>
      <c r="CS75" s="22">
        <v>54.88</v>
      </c>
      <c r="CT75" s="22">
        <v>1671.95</v>
      </c>
      <c r="CU75" s="23">
        <v>4763.49</v>
      </c>
      <c r="CV75" s="21">
        <v>2996.16</v>
      </c>
      <c r="CW75" s="21">
        <v>0</v>
      </c>
      <c r="CX75" s="21">
        <v>2996.16</v>
      </c>
      <c r="CY75" s="22">
        <v>323</v>
      </c>
      <c r="CZ75" s="22">
        <v>74.84</v>
      </c>
      <c r="DA75" s="22">
        <v>1154.42</v>
      </c>
      <c r="DB75" s="22">
        <v>99.1</v>
      </c>
      <c r="DC75" s="22">
        <v>1651.36</v>
      </c>
      <c r="DD75" s="23">
        <v>4647.5200000000004</v>
      </c>
      <c r="DE75" s="21">
        <v>4474.55</v>
      </c>
      <c r="DF75" s="21">
        <v>0</v>
      </c>
      <c r="DG75" s="21">
        <v>4474.55</v>
      </c>
      <c r="DH75" s="22">
        <v>530</v>
      </c>
      <c r="DI75" s="22">
        <v>505.23</v>
      </c>
      <c r="DJ75" s="22">
        <v>1434.69</v>
      </c>
      <c r="DK75" s="22">
        <v>166.17</v>
      </c>
      <c r="DL75" s="22">
        <v>2636.09</v>
      </c>
      <c r="DM75" s="23">
        <v>7110.64</v>
      </c>
      <c r="DN75" s="73">
        <f t="shared" si="11"/>
        <v>39610.900000000009</v>
      </c>
      <c r="DO75" s="73">
        <f t="shared" si="12"/>
        <v>828.14</v>
      </c>
      <c r="DP75" s="73">
        <f t="shared" si="13"/>
        <v>40439.040000000008</v>
      </c>
      <c r="DQ75" s="22">
        <f t="shared" si="14"/>
        <v>4473</v>
      </c>
      <c r="DR75" s="22">
        <f t="shared" si="15"/>
        <v>1376.9500000000003</v>
      </c>
      <c r="DS75" s="22">
        <f t="shared" si="16"/>
        <v>15299.7</v>
      </c>
      <c r="DT75" s="22">
        <f t="shared" si="17"/>
        <v>1585.52</v>
      </c>
      <c r="DU75" s="22">
        <f t="shared" si="18"/>
        <v>22735.170000000002</v>
      </c>
      <c r="DV75" s="23">
        <f t="shared" si="19"/>
        <v>63174.209999999992</v>
      </c>
      <c r="DW75" s="262">
        <f t="shared" si="20"/>
        <v>951.6200000000099</v>
      </c>
      <c r="DX75" s="262"/>
      <c r="DY75" s="263">
        <f t="shared" si="21"/>
        <v>143.7400000000016</v>
      </c>
      <c r="DZ75" s="263"/>
    </row>
    <row r="76" spans="1:130" hidden="1" x14ac:dyDescent="0.25">
      <c r="A76" s="18">
        <v>1001</v>
      </c>
      <c r="B76" s="18" t="s">
        <v>361</v>
      </c>
      <c r="C76" s="18" t="s">
        <v>181</v>
      </c>
      <c r="D76" s="20">
        <v>1</v>
      </c>
      <c r="E76" s="18">
        <v>18789.169999999998</v>
      </c>
      <c r="F76" s="18">
        <v>33325.040000000001</v>
      </c>
      <c r="G76" s="18" t="s">
        <v>157</v>
      </c>
      <c r="H76" s="18" t="s">
        <v>9</v>
      </c>
      <c r="I76" s="18" t="s">
        <v>277</v>
      </c>
      <c r="J76" s="21">
        <v>2585.09</v>
      </c>
      <c r="K76" s="21">
        <v>0</v>
      </c>
      <c r="L76" s="21">
        <v>2585.09</v>
      </c>
      <c r="M76" s="22">
        <v>258</v>
      </c>
      <c r="N76" s="22">
        <v>63.59</v>
      </c>
      <c r="O76" s="22">
        <v>965.3</v>
      </c>
      <c r="P76" s="22">
        <v>142.63</v>
      </c>
      <c r="Q76" s="22">
        <v>1429.52</v>
      </c>
      <c r="R76" s="23">
        <v>4014.61</v>
      </c>
      <c r="S76" s="21">
        <v>2560.65</v>
      </c>
      <c r="T76" s="21">
        <v>0</v>
      </c>
      <c r="U76" s="21">
        <v>2560.65</v>
      </c>
      <c r="V76" s="22">
        <v>255</v>
      </c>
      <c r="W76" s="22">
        <v>62.98</v>
      </c>
      <c r="X76" s="22">
        <v>957.35</v>
      </c>
      <c r="Y76" s="22">
        <v>137.09</v>
      </c>
      <c r="Z76" s="22">
        <v>1412.42</v>
      </c>
      <c r="AA76" s="23">
        <v>3973.07</v>
      </c>
      <c r="AB76" s="21">
        <v>2521.91</v>
      </c>
      <c r="AC76" s="21">
        <v>0</v>
      </c>
      <c r="AD76" s="21">
        <v>2521.91</v>
      </c>
      <c r="AE76" s="22">
        <v>255</v>
      </c>
      <c r="AF76" s="22">
        <v>62.98</v>
      </c>
      <c r="AG76" s="22">
        <v>956.85</v>
      </c>
      <c r="AH76" s="22">
        <v>162.07</v>
      </c>
      <c r="AI76" s="22">
        <v>1436.9</v>
      </c>
      <c r="AJ76" s="23">
        <v>3958.81</v>
      </c>
      <c r="AK76" s="21">
        <v>2583.02</v>
      </c>
      <c r="AL76" s="21">
        <v>0</v>
      </c>
      <c r="AM76" s="21">
        <v>2583.02</v>
      </c>
      <c r="AN76" s="22">
        <v>263</v>
      </c>
      <c r="AO76" s="22">
        <v>64.510000000000005</v>
      </c>
      <c r="AP76" s="22">
        <v>979.19</v>
      </c>
      <c r="AQ76" s="22">
        <v>45.87</v>
      </c>
      <c r="AR76" s="22">
        <v>1352.57</v>
      </c>
      <c r="AS76" s="23">
        <v>3935.59</v>
      </c>
      <c r="AT76" s="21">
        <v>2521.91</v>
      </c>
      <c r="AU76" s="21">
        <v>948.61</v>
      </c>
      <c r="AV76" s="21">
        <v>3470.52</v>
      </c>
      <c r="AW76" s="22">
        <v>384</v>
      </c>
      <c r="AX76" s="22">
        <v>62.98</v>
      </c>
      <c r="AY76" s="22">
        <v>1146.57</v>
      </c>
      <c r="AZ76" s="22">
        <v>123.78</v>
      </c>
      <c r="BA76" s="22">
        <v>1717.33</v>
      </c>
      <c r="BB76" s="23">
        <v>5187.8500000000004</v>
      </c>
      <c r="BC76" s="21">
        <v>3902.61</v>
      </c>
      <c r="BD76" s="21">
        <v>0</v>
      </c>
      <c r="BE76" s="21">
        <v>3902.61</v>
      </c>
      <c r="BF76" s="22">
        <v>427</v>
      </c>
      <c r="BG76" s="22">
        <v>94.19</v>
      </c>
      <c r="BH76" s="22">
        <v>1412.72</v>
      </c>
      <c r="BI76" s="22">
        <v>68.73</v>
      </c>
      <c r="BJ76" s="22">
        <v>2002.64</v>
      </c>
      <c r="BK76" s="23">
        <v>5905.25</v>
      </c>
      <c r="BL76" s="21">
        <v>2560.65</v>
      </c>
      <c r="BM76" s="21">
        <v>0</v>
      </c>
      <c r="BN76" s="21">
        <v>2560.65</v>
      </c>
      <c r="BO76" s="22">
        <v>255</v>
      </c>
      <c r="BP76" s="22">
        <v>62.98</v>
      </c>
      <c r="BQ76" s="22">
        <v>956.85</v>
      </c>
      <c r="BR76" s="22">
        <v>137.09</v>
      </c>
      <c r="BS76" s="22">
        <v>1411.92</v>
      </c>
      <c r="BT76" s="23">
        <v>3972.57</v>
      </c>
      <c r="BU76" s="21">
        <v>2560.65</v>
      </c>
      <c r="BV76" s="21">
        <v>0</v>
      </c>
      <c r="BW76" s="21">
        <v>2560.65</v>
      </c>
      <c r="BX76" s="22">
        <v>255</v>
      </c>
      <c r="BY76" s="22">
        <v>62.98</v>
      </c>
      <c r="BZ76" s="22">
        <v>956.85</v>
      </c>
      <c r="CA76" s="22">
        <v>157.49</v>
      </c>
      <c r="CB76" s="22">
        <v>1432.32</v>
      </c>
      <c r="CC76" s="23">
        <v>3992.97</v>
      </c>
      <c r="CD76" s="21">
        <v>2643.36</v>
      </c>
      <c r="CE76" s="21">
        <v>0</v>
      </c>
      <c r="CF76" s="21">
        <v>2643.36</v>
      </c>
      <c r="CG76" s="22">
        <v>266</v>
      </c>
      <c r="CH76" s="22">
        <v>65.05</v>
      </c>
      <c r="CI76" s="22">
        <v>987.07</v>
      </c>
      <c r="CJ76" s="22">
        <v>143.66999999999999</v>
      </c>
      <c r="CK76" s="22">
        <v>1461.79</v>
      </c>
      <c r="CL76" s="23">
        <v>4105.1499999999996</v>
      </c>
      <c r="CM76" s="21">
        <v>2581.33</v>
      </c>
      <c r="CN76" s="21">
        <v>0</v>
      </c>
      <c r="CO76" s="21">
        <v>2581.33</v>
      </c>
      <c r="CP76" s="22">
        <v>266</v>
      </c>
      <c r="CQ76" s="22">
        <v>63.5</v>
      </c>
      <c r="CR76" s="22">
        <v>967.43</v>
      </c>
      <c r="CS76" s="22">
        <v>76.27</v>
      </c>
      <c r="CT76" s="22">
        <v>1373.2</v>
      </c>
      <c r="CU76" s="23">
        <v>3954.53</v>
      </c>
      <c r="CV76" s="21">
        <v>3030.95</v>
      </c>
      <c r="CW76" s="21">
        <v>0</v>
      </c>
      <c r="CX76" s="21">
        <v>3030.95</v>
      </c>
      <c r="CY76" s="22">
        <v>325</v>
      </c>
      <c r="CZ76" s="22">
        <v>75.8</v>
      </c>
      <c r="DA76" s="22">
        <v>1144.0899999999999</v>
      </c>
      <c r="DB76" s="22">
        <v>130.33000000000001</v>
      </c>
      <c r="DC76" s="22">
        <v>1675.22</v>
      </c>
      <c r="DD76" s="23">
        <v>4706.17</v>
      </c>
      <c r="DE76" s="21">
        <v>3945.08</v>
      </c>
      <c r="DF76" s="21">
        <v>0</v>
      </c>
      <c r="DG76" s="21">
        <v>3945.08</v>
      </c>
      <c r="DH76" s="22">
        <v>441</v>
      </c>
      <c r="DI76" s="22">
        <v>431.78</v>
      </c>
      <c r="DJ76" s="22">
        <v>1448.87</v>
      </c>
      <c r="DK76" s="22">
        <v>187</v>
      </c>
      <c r="DL76" s="22">
        <v>2508.65</v>
      </c>
      <c r="DM76" s="23">
        <v>6453.73</v>
      </c>
      <c r="DN76" s="73">
        <f t="shared" si="11"/>
        <v>33997.21</v>
      </c>
      <c r="DO76" s="73">
        <f t="shared" si="12"/>
        <v>948.61</v>
      </c>
      <c r="DP76" s="73">
        <f t="shared" si="13"/>
        <v>34945.82</v>
      </c>
      <c r="DQ76" s="22">
        <f t="shared" si="14"/>
        <v>3650</v>
      </c>
      <c r="DR76" s="22">
        <f t="shared" si="15"/>
        <v>1173.32</v>
      </c>
      <c r="DS76" s="22">
        <f t="shared" si="16"/>
        <v>12879.14</v>
      </c>
      <c r="DT76" s="22">
        <f t="shared" si="17"/>
        <v>1512.02</v>
      </c>
      <c r="DU76" s="22">
        <f t="shared" si="18"/>
        <v>19214.480000000003</v>
      </c>
      <c r="DV76" s="23">
        <f t="shared" si="19"/>
        <v>54160.3</v>
      </c>
      <c r="DW76" s="262">
        <f t="shared" si="20"/>
        <v>1620.7799999999988</v>
      </c>
      <c r="DX76" s="262"/>
      <c r="DY76" s="263">
        <f t="shared" si="21"/>
        <v>425.31000000000495</v>
      </c>
      <c r="DZ76" s="263"/>
    </row>
    <row r="77" spans="1:130" hidden="1" x14ac:dyDescent="0.25">
      <c r="A77" s="18">
        <v>1004</v>
      </c>
      <c r="B77" s="18" t="s">
        <v>367</v>
      </c>
      <c r="C77" s="18" t="s">
        <v>250</v>
      </c>
      <c r="D77" s="20">
        <v>1</v>
      </c>
      <c r="E77" s="18">
        <v>17513.84</v>
      </c>
      <c r="F77" s="18">
        <v>31030.11</v>
      </c>
      <c r="G77" s="18" t="s">
        <v>157</v>
      </c>
      <c r="H77" s="18" t="s">
        <v>5</v>
      </c>
      <c r="I77" s="18" t="s">
        <v>368</v>
      </c>
      <c r="J77" s="21">
        <v>2397.5700000000002</v>
      </c>
      <c r="K77" s="21">
        <v>0</v>
      </c>
      <c r="L77" s="21">
        <v>2397.5700000000002</v>
      </c>
      <c r="M77" s="22">
        <v>234</v>
      </c>
      <c r="N77" s="22">
        <v>59.29</v>
      </c>
      <c r="O77" s="22">
        <v>839.82</v>
      </c>
      <c r="P77" s="22">
        <v>144.47</v>
      </c>
      <c r="Q77" s="22">
        <v>1277.58</v>
      </c>
      <c r="R77" s="23">
        <v>3675.15</v>
      </c>
      <c r="S77" s="21">
        <v>2406.4</v>
      </c>
      <c r="T77" s="21">
        <v>0</v>
      </c>
      <c r="U77" s="21">
        <v>2406.4</v>
      </c>
      <c r="V77" s="22">
        <v>233</v>
      </c>
      <c r="W77" s="22">
        <v>58.93</v>
      </c>
      <c r="X77" s="22">
        <v>827.72</v>
      </c>
      <c r="Y77" s="22">
        <v>124.12</v>
      </c>
      <c r="Z77" s="22">
        <v>1243.77</v>
      </c>
      <c r="AA77" s="23">
        <v>3650.17</v>
      </c>
      <c r="AB77" s="21">
        <v>2383.21</v>
      </c>
      <c r="AC77" s="21">
        <v>0</v>
      </c>
      <c r="AD77" s="21">
        <v>2383.21</v>
      </c>
      <c r="AE77" s="22">
        <v>233</v>
      </c>
      <c r="AF77" s="22">
        <v>58.93</v>
      </c>
      <c r="AG77" s="22">
        <v>827.25</v>
      </c>
      <c r="AH77" s="22">
        <v>159.52000000000001</v>
      </c>
      <c r="AI77" s="22">
        <v>1278.7</v>
      </c>
      <c r="AJ77" s="23">
        <v>3661.91</v>
      </c>
      <c r="AK77" s="21">
        <v>2453.9499999999998</v>
      </c>
      <c r="AL77" s="21">
        <v>0</v>
      </c>
      <c r="AM77" s="21">
        <v>2453.9499999999998</v>
      </c>
      <c r="AN77" s="22">
        <v>243</v>
      </c>
      <c r="AO77" s="22">
        <v>60.7</v>
      </c>
      <c r="AP77" s="22">
        <v>891.5</v>
      </c>
      <c r="AQ77" s="22">
        <v>150.58000000000001</v>
      </c>
      <c r="AR77" s="22">
        <v>1345.78</v>
      </c>
      <c r="AS77" s="23">
        <v>3799.73</v>
      </c>
      <c r="AT77" s="21">
        <v>2383.21</v>
      </c>
      <c r="AU77" s="21">
        <v>948.61</v>
      </c>
      <c r="AV77" s="21">
        <v>3331.82</v>
      </c>
      <c r="AW77" s="22">
        <v>362</v>
      </c>
      <c r="AX77" s="22">
        <v>58.93</v>
      </c>
      <c r="AY77" s="22">
        <v>1016.97</v>
      </c>
      <c r="AZ77" s="22">
        <v>121.22</v>
      </c>
      <c r="BA77" s="22">
        <v>1559.12</v>
      </c>
      <c r="BB77" s="23">
        <v>4890.9399999999996</v>
      </c>
      <c r="BC77" s="21">
        <v>3660.56</v>
      </c>
      <c r="BD77" s="21">
        <v>0</v>
      </c>
      <c r="BE77" s="21">
        <v>3660.56</v>
      </c>
      <c r="BF77" s="22">
        <v>396</v>
      </c>
      <c r="BG77" s="22">
        <v>88.54</v>
      </c>
      <c r="BH77" s="22">
        <v>1330.08</v>
      </c>
      <c r="BI77" s="22">
        <v>176.7</v>
      </c>
      <c r="BJ77" s="22">
        <v>1991.32</v>
      </c>
      <c r="BK77" s="23">
        <v>5651.88</v>
      </c>
      <c r="BL77" s="21">
        <v>2356.5100000000002</v>
      </c>
      <c r="BM77" s="21">
        <v>0</v>
      </c>
      <c r="BN77" s="21">
        <v>2356.5100000000002</v>
      </c>
      <c r="BO77" s="22">
        <v>231</v>
      </c>
      <c r="BP77" s="22">
        <v>58.93</v>
      </c>
      <c r="BQ77" s="22">
        <v>827.25</v>
      </c>
      <c r="BR77" s="22">
        <v>108.15</v>
      </c>
      <c r="BS77" s="22">
        <v>1225.33</v>
      </c>
      <c r="BT77" s="23">
        <v>3581.84</v>
      </c>
      <c r="BU77" s="21">
        <v>2409.91</v>
      </c>
      <c r="BV77" s="21">
        <v>0</v>
      </c>
      <c r="BW77" s="21">
        <v>2409.91</v>
      </c>
      <c r="BX77" s="22">
        <v>233</v>
      </c>
      <c r="BY77" s="22">
        <v>58.93</v>
      </c>
      <c r="BZ77" s="22">
        <v>827.25</v>
      </c>
      <c r="CA77" s="22">
        <v>149.66999999999999</v>
      </c>
      <c r="CB77" s="22">
        <v>1268.8499999999999</v>
      </c>
      <c r="CC77" s="23">
        <v>3678.76</v>
      </c>
      <c r="CD77" s="21">
        <v>2450.56</v>
      </c>
      <c r="CE77" s="21">
        <v>0</v>
      </c>
      <c r="CF77" s="21">
        <v>2450.56</v>
      </c>
      <c r="CG77" s="22">
        <v>242</v>
      </c>
      <c r="CH77" s="22">
        <v>60.61</v>
      </c>
      <c r="CI77" s="22">
        <v>888.39</v>
      </c>
      <c r="CJ77" s="22">
        <v>130.11000000000001</v>
      </c>
      <c r="CK77" s="22">
        <v>1321.11</v>
      </c>
      <c r="CL77" s="23">
        <v>3771.67</v>
      </c>
      <c r="CM77" s="21">
        <v>2360.02</v>
      </c>
      <c r="CN77" s="21">
        <v>0</v>
      </c>
      <c r="CO77" s="21">
        <v>2360.02</v>
      </c>
      <c r="CP77" s="22">
        <v>240</v>
      </c>
      <c r="CQ77" s="22">
        <v>58.93</v>
      </c>
      <c r="CR77" s="22">
        <v>801.88</v>
      </c>
      <c r="CS77" s="22">
        <v>87.8</v>
      </c>
      <c r="CT77" s="22">
        <v>1188.6099999999999</v>
      </c>
      <c r="CU77" s="23">
        <v>3548.63</v>
      </c>
      <c r="CV77" s="21">
        <v>2697.37</v>
      </c>
      <c r="CW77" s="21">
        <v>0</v>
      </c>
      <c r="CX77" s="21">
        <v>2697.37</v>
      </c>
      <c r="CY77" s="22">
        <v>279</v>
      </c>
      <c r="CZ77" s="22">
        <v>67.36</v>
      </c>
      <c r="DA77" s="22">
        <v>1020.96</v>
      </c>
      <c r="DB77" s="22">
        <v>124.39</v>
      </c>
      <c r="DC77" s="22">
        <v>1491.71</v>
      </c>
      <c r="DD77" s="23">
        <v>4189.08</v>
      </c>
      <c r="DE77" s="21">
        <v>3593.21</v>
      </c>
      <c r="DF77" s="21">
        <v>0</v>
      </c>
      <c r="DG77" s="21">
        <v>3593.21</v>
      </c>
      <c r="DH77" s="22">
        <v>403</v>
      </c>
      <c r="DI77" s="22">
        <v>401.71</v>
      </c>
      <c r="DJ77" s="22">
        <v>1929.77</v>
      </c>
      <c r="DK77" s="22">
        <v>177.34</v>
      </c>
      <c r="DL77" s="22">
        <v>2911.82</v>
      </c>
      <c r="DM77" s="23">
        <v>6505.03</v>
      </c>
      <c r="DN77" s="73">
        <f t="shared" si="11"/>
        <v>31552.48</v>
      </c>
      <c r="DO77" s="73">
        <f t="shared" si="12"/>
        <v>948.61</v>
      </c>
      <c r="DP77" s="73">
        <f t="shared" si="13"/>
        <v>32501.090000000004</v>
      </c>
      <c r="DQ77" s="22">
        <f t="shared" si="14"/>
        <v>3329</v>
      </c>
      <c r="DR77" s="22">
        <f t="shared" si="15"/>
        <v>1091.79</v>
      </c>
      <c r="DS77" s="22">
        <f t="shared" si="16"/>
        <v>12028.84</v>
      </c>
      <c r="DT77" s="22">
        <f t="shared" si="17"/>
        <v>1654.07</v>
      </c>
      <c r="DU77" s="22">
        <f t="shared" si="18"/>
        <v>18103.7</v>
      </c>
      <c r="DV77" s="23">
        <f t="shared" si="19"/>
        <v>50604.789999999994</v>
      </c>
      <c r="DW77" s="262">
        <f t="shared" si="20"/>
        <v>1470.9800000000032</v>
      </c>
      <c r="DX77" s="262"/>
      <c r="DY77" s="263">
        <f t="shared" si="21"/>
        <v>589.86000000000058</v>
      </c>
      <c r="DZ77" s="263"/>
    </row>
    <row r="78" spans="1:130" hidden="1" x14ac:dyDescent="0.25">
      <c r="A78" s="18">
        <v>1007</v>
      </c>
      <c r="B78" s="18" t="s">
        <v>369</v>
      </c>
      <c r="C78" s="18" t="s">
        <v>370</v>
      </c>
      <c r="D78" s="20">
        <v>1</v>
      </c>
      <c r="E78" s="18">
        <v>18724.87</v>
      </c>
      <c r="F78" s="18">
        <v>33201.370000000003</v>
      </c>
      <c r="G78" s="18" t="s">
        <v>157</v>
      </c>
      <c r="H78" s="18" t="s">
        <v>5</v>
      </c>
      <c r="I78" s="18" t="s">
        <v>371</v>
      </c>
      <c r="J78" s="21">
        <v>2580.56</v>
      </c>
      <c r="K78" s="21">
        <v>0</v>
      </c>
      <c r="L78" s="21">
        <v>2580.56</v>
      </c>
      <c r="M78" s="22">
        <v>263</v>
      </c>
      <c r="N78" s="22">
        <v>64.45</v>
      </c>
      <c r="O78" s="22">
        <v>977.79</v>
      </c>
      <c r="P78" s="22">
        <v>127.42</v>
      </c>
      <c r="Q78" s="22">
        <v>1432.66</v>
      </c>
      <c r="R78" s="23">
        <v>4013.22</v>
      </c>
      <c r="S78" s="21">
        <v>2560</v>
      </c>
      <c r="T78" s="21">
        <v>0</v>
      </c>
      <c r="U78" s="21">
        <v>2560</v>
      </c>
      <c r="V78" s="22">
        <v>261</v>
      </c>
      <c r="W78" s="22">
        <v>63.94</v>
      </c>
      <c r="X78" s="22">
        <v>971.27</v>
      </c>
      <c r="Y78" s="22">
        <v>116.85</v>
      </c>
      <c r="Z78" s="22">
        <v>1413.06</v>
      </c>
      <c r="AA78" s="23">
        <v>3973.06</v>
      </c>
      <c r="AB78" s="21">
        <v>2560</v>
      </c>
      <c r="AC78" s="21">
        <v>0</v>
      </c>
      <c r="AD78" s="21">
        <v>2560</v>
      </c>
      <c r="AE78" s="22">
        <v>260</v>
      </c>
      <c r="AF78" s="22">
        <v>63.94</v>
      </c>
      <c r="AG78" s="22">
        <v>970.78</v>
      </c>
      <c r="AH78" s="22">
        <v>157.65</v>
      </c>
      <c r="AI78" s="22">
        <v>1452.37</v>
      </c>
      <c r="AJ78" s="23">
        <v>4012.37</v>
      </c>
      <c r="AK78" s="21">
        <v>2560</v>
      </c>
      <c r="AL78" s="21">
        <v>0</v>
      </c>
      <c r="AM78" s="21">
        <v>2560</v>
      </c>
      <c r="AN78" s="22">
        <v>260</v>
      </c>
      <c r="AO78" s="22">
        <v>63.94</v>
      </c>
      <c r="AP78" s="22">
        <v>970.78</v>
      </c>
      <c r="AQ78" s="22">
        <v>142.35</v>
      </c>
      <c r="AR78" s="22">
        <v>1437.07</v>
      </c>
      <c r="AS78" s="23">
        <v>3997.07</v>
      </c>
      <c r="AT78" s="21">
        <v>2586.15</v>
      </c>
      <c r="AU78" s="21">
        <v>948.61</v>
      </c>
      <c r="AV78" s="21">
        <v>3534.76</v>
      </c>
      <c r="AW78" s="22">
        <v>393</v>
      </c>
      <c r="AX78" s="22">
        <v>64.59</v>
      </c>
      <c r="AY78" s="22">
        <v>1170.05</v>
      </c>
      <c r="AZ78" s="22">
        <v>150.43</v>
      </c>
      <c r="BA78" s="22">
        <v>1778.07</v>
      </c>
      <c r="BB78" s="23">
        <v>5312.83</v>
      </c>
      <c r="BC78" s="21">
        <v>3821.75</v>
      </c>
      <c r="BD78" s="21">
        <v>0</v>
      </c>
      <c r="BE78" s="21">
        <v>3821.75</v>
      </c>
      <c r="BF78" s="22">
        <v>434</v>
      </c>
      <c r="BG78" s="22">
        <v>95.49</v>
      </c>
      <c r="BH78" s="22">
        <v>1431.62</v>
      </c>
      <c r="BI78" s="22">
        <v>154.56</v>
      </c>
      <c r="BJ78" s="22">
        <v>2115.67</v>
      </c>
      <c r="BK78" s="23">
        <v>5937.42</v>
      </c>
      <c r="BL78" s="21">
        <v>2560</v>
      </c>
      <c r="BM78" s="21">
        <v>0</v>
      </c>
      <c r="BN78" s="21">
        <v>2560</v>
      </c>
      <c r="BO78" s="22">
        <v>260</v>
      </c>
      <c r="BP78" s="22">
        <v>63.94</v>
      </c>
      <c r="BQ78" s="22">
        <v>970.78</v>
      </c>
      <c r="BR78" s="22">
        <v>137.25</v>
      </c>
      <c r="BS78" s="22">
        <v>1431.97</v>
      </c>
      <c r="BT78" s="23">
        <v>3991.97</v>
      </c>
      <c r="BU78" s="21">
        <v>2560</v>
      </c>
      <c r="BV78" s="21">
        <v>0</v>
      </c>
      <c r="BW78" s="21">
        <v>2560</v>
      </c>
      <c r="BX78" s="22">
        <v>260</v>
      </c>
      <c r="BY78" s="22">
        <v>63.94</v>
      </c>
      <c r="BZ78" s="22">
        <v>970.78</v>
      </c>
      <c r="CA78" s="22">
        <v>127.05</v>
      </c>
      <c r="CB78" s="22">
        <v>1421.77</v>
      </c>
      <c r="CC78" s="23">
        <v>3981.77</v>
      </c>
      <c r="CD78" s="21">
        <v>2660.47</v>
      </c>
      <c r="CE78" s="21">
        <v>0</v>
      </c>
      <c r="CF78" s="21">
        <v>2660.47</v>
      </c>
      <c r="CG78" s="22">
        <v>274</v>
      </c>
      <c r="CH78" s="22">
        <v>66.45</v>
      </c>
      <c r="CI78" s="22">
        <v>1007.46</v>
      </c>
      <c r="CJ78" s="22">
        <v>133.94</v>
      </c>
      <c r="CK78" s="22">
        <v>1481.85</v>
      </c>
      <c r="CL78" s="23">
        <v>4142.32</v>
      </c>
      <c r="CM78" s="21">
        <v>2560</v>
      </c>
      <c r="CN78" s="21">
        <v>0</v>
      </c>
      <c r="CO78" s="21">
        <v>2560</v>
      </c>
      <c r="CP78" s="22">
        <v>268</v>
      </c>
      <c r="CQ78" s="22">
        <v>63.94</v>
      </c>
      <c r="CR78" s="22">
        <v>975.58</v>
      </c>
      <c r="CS78" s="22">
        <v>101.55</v>
      </c>
      <c r="CT78" s="22">
        <v>1409.07</v>
      </c>
      <c r="CU78" s="23">
        <v>3969.07</v>
      </c>
      <c r="CV78" s="21">
        <v>2560</v>
      </c>
      <c r="CW78" s="21">
        <v>0</v>
      </c>
      <c r="CX78" s="21">
        <v>2560</v>
      </c>
      <c r="CY78" s="22">
        <v>260</v>
      </c>
      <c r="CZ78" s="22">
        <v>63.94</v>
      </c>
      <c r="DA78" s="22">
        <v>970.78</v>
      </c>
      <c r="DB78" s="22">
        <v>121.95</v>
      </c>
      <c r="DC78" s="22">
        <v>1416.67</v>
      </c>
      <c r="DD78" s="23">
        <v>3976.67</v>
      </c>
      <c r="DE78" s="21">
        <v>3821.75</v>
      </c>
      <c r="DF78" s="21">
        <v>0</v>
      </c>
      <c r="DG78" s="21">
        <v>3821.75</v>
      </c>
      <c r="DH78" s="22">
        <v>434</v>
      </c>
      <c r="DI78" s="22">
        <v>429.08</v>
      </c>
      <c r="DJ78" s="22">
        <v>1431.62</v>
      </c>
      <c r="DK78" s="22">
        <v>164.76</v>
      </c>
      <c r="DL78" s="22">
        <v>2459.46</v>
      </c>
      <c r="DM78" s="23">
        <v>6281.21</v>
      </c>
      <c r="DN78" s="73">
        <f t="shared" si="11"/>
        <v>33390.68</v>
      </c>
      <c r="DO78" s="73">
        <f t="shared" si="12"/>
        <v>948.61</v>
      </c>
      <c r="DP78" s="73">
        <f t="shared" si="13"/>
        <v>34339.29</v>
      </c>
      <c r="DQ78" s="22">
        <f t="shared" si="14"/>
        <v>3627</v>
      </c>
      <c r="DR78" s="22">
        <f t="shared" si="15"/>
        <v>1167.6400000000001</v>
      </c>
      <c r="DS78" s="22">
        <f t="shared" si="16"/>
        <v>12819.29</v>
      </c>
      <c r="DT78" s="22">
        <f t="shared" si="17"/>
        <v>1635.76</v>
      </c>
      <c r="DU78" s="22">
        <f t="shared" si="18"/>
        <v>19249.689999999999</v>
      </c>
      <c r="DV78" s="23">
        <f t="shared" si="19"/>
        <v>53588.979999999996</v>
      </c>
      <c r="DW78" s="262">
        <f t="shared" si="20"/>
        <v>1137.9199999999983</v>
      </c>
      <c r="DX78" s="262"/>
      <c r="DY78" s="263">
        <f t="shared" si="21"/>
        <v>524.81999999999971</v>
      </c>
      <c r="DZ78" s="263"/>
    </row>
    <row r="79" spans="1:130" hidden="1" x14ac:dyDescent="0.25">
      <c r="A79" s="18">
        <v>1011</v>
      </c>
      <c r="B79" s="18" t="s">
        <v>867</v>
      </c>
      <c r="C79" s="18" t="s">
        <v>317</v>
      </c>
      <c r="D79" s="20">
        <v>0</v>
      </c>
      <c r="G79" s="18" t="s">
        <v>157</v>
      </c>
      <c r="H79" s="18" t="s">
        <v>5</v>
      </c>
      <c r="I79" s="18" t="s">
        <v>194</v>
      </c>
      <c r="J79" s="21"/>
      <c r="K79" s="21"/>
      <c r="L79" s="21"/>
      <c r="M79" s="22"/>
      <c r="N79" s="22"/>
      <c r="O79" s="22"/>
      <c r="P79" s="22"/>
      <c r="Q79" s="22"/>
      <c r="R79" s="23"/>
      <c r="S79" s="21"/>
      <c r="T79" s="21"/>
      <c r="U79" s="21"/>
      <c r="V79" s="22"/>
      <c r="W79" s="22"/>
      <c r="X79" s="22"/>
      <c r="Y79" s="22"/>
      <c r="Z79" s="22"/>
      <c r="AA79" s="23"/>
      <c r="AB79" s="21"/>
      <c r="AC79" s="21"/>
      <c r="AD79" s="21"/>
      <c r="AE79" s="22"/>
      <c r="AF79" s="22"/>
      <c r="AG79" s="22"/>
      <c r="AH79" s="22"/>
      <c r="AI79" s="22"/>
      <c r="AJ79" s="23"/>
      <c r="AK79" s="21"/>
      <c r="AL79" s="21"/>
      <c r="AM79" s="21"/>
      <c r="AN79" s="22"/>
      <c r="AO79" s="22"/>
      <c r="AP79" s="22"/>
      <c r="AQ79" s="22"/>
      <c r="AR79" s="22"/>
      <c r="AS79" s="23"/>
      <c r="AT79" s="21">
        <v>0</v>
      </c>
      <c r="AU79" s="21">
        <v>129.01</v>
      </c>
      <c r="AV79" s="21">
        <v>129.01</v>
      </c>
      <c r="AW79" s="22">
        <v>5</v>
      </c>
      <c r="AX79" s="22">
        <v>0</v>
      </c>
      <c r="AY79" s="22">
        <v>25.8</v>
      </c>
      <c r="AZ79" s="22">
        <v>1.73</v>
      </c>
      <c r="BA79" s="22">
        <v>32.53</v>
      </c>
      <c r="BB79" s="23">
        <v>161.54</v>
      </c>
      <c r="BC79" s="21"/>
      <c r="BD79" s="21"/>
      <c r="BE79" s="21"/>
      <c r="BF79" s="22"/>
      <c r="BG79" s="22"/>
      <c r="BH79" s="22"/>
      <c r="BI79" s="22"/>
      <c r="BJ79" s="22"/>
      <c r="BK79" s="23"/>
      <c r="BL79" s="21"/>
      <c r="BM79" s="21"/>
      <c r="BN79" s="21"/>
      <c r="BO79" s="22"/>
      <c r="BP79" s="22"/>
      <c r="BQ79" s="22"/>
      <c r="BR79" s="22"/>
      <c r="BS79" s="22"/>
      <c r="BT79" s="23"/>
      <c r="BU79" s="21"/>
      <c r="BV79" s="21"/>
      <c r="BW79" s="21"/>
      <c r="BX79" s="22"/>
      <c r="BY79" s="22"/>
      <c r="BZ79" s="22"/>
      <c r="CA79" s="22"/>
      <c r="CB79" s="22"/>
      <c r="CC79" s="23"/>
      <c r="CD79" s="21"/>
      <c r="CE79" s="21"/>
      <c r="CF79" s="21"/>
      <c r="CG79" s="22"/>
      <c r="CH79" s="22"/>
      <c r="CI79" s="22"/>
      <c r="CJ79" s="22"/>
      <c r="CK79" s="22"/>
      <c r="CL79" s="23"/>
      <c r="CM79" s="21"/>
      <c r="CN79" s="21"/>
      <c r="CO79" s="21"/>
      <c r="CP79" s="22"/>
      <c r="CQ79" s="22"/>
      <c r="CR79" s="22"/>
      <c r="CS79" s="22"/>
      <c r="CT79" s="22"/>
      <c r="CU79" s="23"/>
      <c r="CV79" s="21"/>
      <c r="CW79" s="21"/>
      <c r="CX79" s="21"/>
      <c r="CY79" s="22"/>
      <c r="CZ79" s="22"/>
      <c r="DA79" s="22"/>
      <c r="DB79" s="22"/>
      <c r="DC79" s="22"/>
      <c r="DD79" s="23"/>
      <c r="DN79" s="73">
        <f t="shared" si="11"/>
        <v>0</v>
      </c>
      <c r="DO79" s="73">
        <f t="shared" si="12"/>
        <v>129.01</v>
      </c>
      <c r="DP79" s="73">
        <f t="shared" si="13"/>
        <v>129.01</v>
      </c>
      <c r="DQ79" s="22">
        <f t="shared" si="14"/>
        <v>5</v>
      </c>
      <c r="DR79" s="22">
        <f t="shared" si="15"/>
        <v>0</v>
      </c>
      <c r="DS79" s="22">
        <f t="shared" si="16"/>
        <v>25.8</v>
      </c>
      <c r="DT79" s="22">
        <f t="shared" si="17"/>
        <v>1.73</v>
      </c>
      <c r="DU79" s="22">
        <f t="shared" si="18"/>
        <v>32.53</v>
      </c>
      <c r="DV79" s="23">
        <f t="shared" si="19"/>
        <v>161.54</v>
      </c>
      <c r="DW79" s="262">
        <f t="shared" si="20"/>
        <v>129.01</v>
      </c>
      <c r="DX79" s="262"/>
      <c r="DY79" s="263">
        <f t="shared" si="21"/>
        <v>32.53</v>
      </c>
      <c r="DZ79" s="263"/>
    </row>
    <row r="80" spans="1:130" hidden="1" x14ac:dyDescent="0.25">
      <c r="A80" s="18">
        <v>1012</v>
      </c>
      <c r="B80" s="18" t="s">
        <v>383</v>
      </c>
      <c r="C80" s="18" t="s">
        <v>384</v>
      </c>
      <c r="D80" s="20">
        <v>1</v>
      </c>
      <c r="E80" s="18">
        <v>21349.17</v>
      </c>
      <c r="F80" s="18">
        <v>37311.74</v>
      </c>
      <c r="G80" s="18" t="s">
        <v>157</v>
      </c>
      <c r="H80" s="18" t="s">
        <v>7</v>
      </c>
      <c r="I80" s="18" t="s">
        <v>254</v>
      </c>
      <c r="J80" s="21">
        <v>2862.06</v>
      </c>
      <c r="K80" s="21">
        <v>0</v>
      </c>
      <c r="L80" s="21">
        <v>2862.06</v>
      </c>
      <c r="M80" s="22">
        <v>304</v>
      </c>
      <c r="N80" s="22">
        <v>71.489999999999995</v>
      </c>
      <c r="O80" s="22">
        <v>1103.82</v>
      </c>
      <c r="P80" s="22">
        <v>50.82</v>
      </c>
      <c r="Q80" s="22">
        <v>1530.13</v>
      </c>
      <c r="R80" s="23">
        <v>4392.1899999999996</v>
      </c>
      <c r="S80" s="21">
        <v>2866.74</v>
      </c>
      <c r="T80" s="21">
        <v>0</v>
      </c>
      <c r="U80" s="21">
        <v>2866.74</v>
      </c>
      <c r="V80" s="22">
        <v>306</v>
      </c>
      <c r="W80" s="22">
        <v>71.599999999999994</v>
      </c>
      <c r="X80" s="22">
        <v>1106.67</v>
      </c>
      <c r="Y80" s="22">
        <v>86.6</v>
      </c>
      <c r="Z80" s="22">
        <v>1570.87</v>
      </c>
      <c r="AA80" s="23">
        <v>4437.6099999999997</v>
      </c>
      <c r="AB80" s="21">
        <v>2862.06</v>
      </c>
      <c r="AC80" s="21">
        <v>0</v>
      </c>
      <c r="AD80" s="21">
        <v>2862.06</v>
      </c>
      <c r="AE80" s="22">
        <v>304</v>
      </c>
      <c r="AF80" s="22">
        <v>71.489999999999995</v>
      </c>
      <c r="AG80" s="22">
        <v>1104.3699999999999</v>
      </c>
      <c r="AH80" s="22">
        <v>50.82</v>
      </c>
      <c r="AI80" s="22">
        <v>1530.68</v>
      </c>
      <c r="AJ80" s="23">
        <v>4392.74</v>
      </c>
      <c r="AK80" s="21">
        <v>2895.28</v>
      </c>
      <c r="AL80" s="21">
        <v>0</v>
      </c>
      <c r="AM80" s="21">
        <v>2895.28</v>
      </c>
      <c r="AN80" s="22">
        <v>309</v>
      </c>
      <c r="AO80" s="22">
        <v>72.31</v>
      </c>
      <c r="AP80" s="22">
        <v>1116.77</v>
      </c>
      <c r="AQ80" s="22">
        <v>138.11000000000001</v>
      </c>
      <c r="AR80" s="22">
        <v>1636.19</v>
      </c>
      <c r="AS80" s="23">
        <v>4531.47</v>
      </c>
      <c r="AT80" s="21">
        <v>2949.33</v>
      </c>
      <c r="AU80" s="21">
        <v>948.61</v>
      </c>
      <c r="AV80" s="21">
        <v>3897.94</v>
      </c>
      <c r="AW80" s="22">
        <v>445</v>
      </c>
      <c r="AX80" s="22">
        <v>73.66</v>
      </c>
      <c r="AY80" s="22">
        <v>1326.65</v>
      </c>
      <c r="AZ80" s="22">
        <v>136.49</v>
      </c>
      <c r="BA80" s="22">
        <v>1981.8</v>
      </c>
      <c r="BB80" s="23">
        <v>5879.74</v>
      </c>
      <c r="BC80" s="21">
        <v>4303.54</v>
      </c>
      <c r="BD80" s="21">
        <v>0</v>
      </c>
      <c r="BE80" s="21">
        <v>4303.54</v>
      </c>
      <c r="BF80" s="22">
        <v>505</v>
      </c>
      <c r="BG80" s="22">
        <v>107.54</v>
      </c>
      <c r="BH80" s="22">
        <v>1900.68</v>
      </c>
      <c r="BI80" s="22">
        <v>178.43</v>
      </c>
      <c r="BJ80" s="22">
        <v>2691.65</v>
      </c>
      <c r="BK80" s="23">
        <v>6995.19</v>
      </c>
      <c r="BL80" s="21">
        <v>2881.1</v>
      </c>
      <c r="BM80" s="21">
        <v>0</v>
      </c>
      <c r="BN80" s="21">
        <v>2881.1</v>
      </c>
      <c r="BO80" s="22">
        <v>307</v>
      </c>
      <c r="BP80" s="22">
        <v>71.959999999999994</v>
      </c>
      <c r="BQ80" s="22">
        <v>1111.48</v>
      </c>
      <c r="BR80" s="22">
        <v>112.35</v>
      </c>
      <c r="BS80" s="22">
        <v>1602.79</v>
      </c>
      <c r="BT80" s="23">
        <v>4483.8900000000003</v>
      </c>
      <c r="BU80" s="21">
        <v>2881.1</v>
      </c>
      <c r="BV80" s="21">
        <v>0</v>
      </c>
      <c r="BW80" s="21">
        <v>2881.1</v>
      </c>
      <c r="BX80" s="22">
        <v>307</v>
      </c>
      <c r="BY80" s="22">
        <v>71.959999999999994</v>
      </c>
      <c r="BZ80" s="22">
        <v>1111.48</v>
      </c>
      <c r="CA80" s="22">
        <v>122.55</v>
      </c>
      <c r="CB80" s="22">
        <v>1612.99</v>
      </c>
      <c r="CC80" s="23">
        <v>4494.09</v>
      </c>
      <c r="CD80" s="21">
        <v>2997.74</v>
      </c>
      <c r="CE80" s="21">
        <v>0</v>
      </c>
      <c r="CF80" s="21">
        <v>2997.74</v>
      </c>
      <c r="CG80" s="22">
        <v>323</v>
      </c>
      <c r="CH80" s="22">
        <v>74.88</v>
      </c>
      <c r="CI80" s="22">
        <v>1155.02</v>
      </c>
      <c r="CJ80" s="22">
        <v>99.13</v>
      </c>
      <c r="CK80" s="22">
        <v>1652.03</v>
      </c>
      <c r="CL80" s="23">
        <v>4649.7700000000004</v>
      </c>
      <c r="CM80" s="21">
        <v>2881.1</v>
      </c>
      <c r="CN80" s="21">
        <v>0</v>
      </c>
      <c r="CO80" s="21">
        <v>2881.1</v>
      </c>
      <c r="CP80" s="22">
        <v>316</v>
      </c>
      <c r="CQ80" s="22">
        <v>71.959999999999994</v>
      </c>
      <c r="CR80" s="22">
        <v>1116.28</v>
      </c>
      <c r="CS80" s="22">
        <v>51.15</v>
      </c>
      <c r="CT80" s="22">
        <v>1555.39</v>
      </c>
      <c r="CU80" s="23">
        <v>4436.49</v>
      </c>
      <c r="CV80" s="21">
        <v>2883.22</v>
      </c>
      <c r="CW80" s="21">
        <v>0</v>
      </c>
      <c r="CX80" s="21">
        <v>2883.22</v>
      </c>
      <c r="CY80" s="22">
        <v>307</v>
      </c>
      <c r="CZ80" s="22">
        <v>72.010000000000005</v>
      </c>
      <c r="DA80" s="22">
        <v>1112.24</v>
      </c>
      <c r="DB80" s="22">
        <v>51.2</v>
      </c>
      <c r="DC80" s="22">
        <v>1542.45</v>
      </c>
      <c r="DD80" s="23">
        <v>4425.67</v>
      </c>
      <c r="DE80" s="21">
        <v>4299.97</v>
      </c>
      <c r="DF80" s="21">
        <v>0</v>
      </c>
      <c r="DG80" s="21">
        <v>4299.97</v>
      </c>
      <c r="DH80" s="22">
        <v>506</v>
      </c>
      <c r="DI80" s="22">
        <v>482.78</v>
      </c>
      <c r="DJ80" s="22">
        <v>1383.17</v>
      </c>
      <c r="DK80" s="22">
        <v>76.36</v>
      </c>
      <c r="DL80" s="22">
        <v>2448.31</v>
      </c>
      <c r="DM80" s="23">
        <v>6748.28</v>
      </c>
      <c r="DN80" s="73">
        <f t="shared" si="11"/>
        <v>37563.24</v>
      </c>
      <c r="DO80" s="73">
        <f t="shared" si="12"/>
        <v>948.61</v>
      </c>
      <c r="DP80" s="73">
        <f t="shared" si="13"/>
        <v>38511.85</v>
      </c>
      <c r="DQ80" s="22">
        <f t="shared" si="14"/>
        <v>4239</v>
      </c>
      <c r="DR80" s="22">
        <f t="shared" si="15"/>
        <v>1313.6399999999999</v>
      </c>
      <c r="DS80" s="22">
        <f t="shared" si="16"/>
        <v>14648.63</v>
      </c>
      <c r="DT80" s="22">
        <f t="shared" si="17"/>
        <v>1154.01</v>
      </c>
      <c r="DU80" s="22">
        <f t="shared" si="18"/>
        <v>21355.280000000002</v>
      </c>
      <c r="DV80" s="23">
        <f t="shared" si="19"/>
        <v>59867.13</v>
      </c>
      <c r="DW80" s="262">
        <f t="shared" si="20"/>
        <v>1200.1100000000006</v>
      </c>
      <c r="DX80" s="262"/>
      <c r="DY80" s="263">
        <f t="shared" si="21"/>
        <v>6.1100000000042201</v>
      </c>
      <c r="DZ80" s="263"/>
    </row>
    <row r="81" spans="1:130" hidden="1" x14ac:dyDescent="0.25">
      <c r="A81" s="18">
        <v>1013</v>
      </c>
      <c r="B81" s="18" t="s">
        <v>385</v>
      </c>
      <c r="C81" s="18" t="s">
        <v>386</v>
      </c>
      <c r="D81" s="20">
        <v>1</v>
      </c>
      <c r="E81" s="18">
        <v>21436.78</v>
      </c>
      <c r="F81" s="18">
        <v>38359.230000000003</v>
      </c>
      <c r="G81" s="18" t="s">
        <v>157</v>
      </c>
      <c r="H81" s="18" t="s">
        <v>25</v>
      </c>
      <c r="I81" s="18" t="s">
        <v>312</v>
      </c>
      <c r="J81" s="21">
        <v>3065.62</v>
      </c>
      <c r="K81" s="21">
        <v>0</v>
      </c>
      <c r="L81" s="21">
        <v>3065.62</v>
      </c>
      <c r="M81" s="22">
        <v>316</v>
      </c>
      <c r="N81" s="22">
        <v>74.36</v>
      </c>
      <c r="O81" s="22">
        <v>1109.79</v>
      </c>
      <c r="P81" s="22">
        <v>150.94999999999999</v>
      </c>
      <c r="Q81" s="22">
        <v>1651.1</v>
      </c>
      <c r="R81" s="23">
        <v>4716.72</v>
      </c>
      <c r="S81" s="21">
        <v>2957.29</v>
      </c>
      <c r="T81" s="21">
        <v>0</v>
      </c>
      <c r="U81" s="21">
        <v>2957.29</v>
      </c>
      <c r="V81" s="22">
        <v>313</v>
      </c>
      <c r="W81" s="22">
        <v>73.86</v>
      </c>
      <c r="X81" s="22">
        <v>1103.51</v>
      </c>
      <c r="Y81" s="22">
        <v>123.9</v>
      </c>
      <c r="Z81" s="22">
        <v>1614.27</v>
      </c>
      <c r="AA81" s="23">
        <v>4571.5600000000004</v>
      </c>
      <c r="AB81" s="21">
        <v>2959</v>
      </c>
      <c r="AC81" s="21">
        <v>0</v>
      </c>
      <c r="AD81" s="21">
        <v>2959</v>
      </c>
      <c r="AE81" s="22">
        <v>313</v>
      </c>
      <c r="AF81" s="22">
        <v>73.91</v>
      </c>
      <c r="AG81" s="22">
        <v>1103.56</v>
      </c>
      <c r="AH81" s="22">
        <v>164.74</v>
      </c>
      <c r="AI81" s="22">
        <v>1655.21</v>
      </c>
      <c r="AJ81" s="23">
        <v>4614.21</v>
      </c>
      <c r="AK81" s="21">
        <v>2994.67</v>
      </c>
      <c r="AL81" s="21">
        <v>0</v>
      </c>
      <c r="AM81" s="21">
        <v>2994.67</v>
      </c>
      <c r="AN81" s="22">
        <v>319</v>
      </c>
      <c r="AO81" s="22">
        <v>74.8</v>
      </c>
      <c r="AP81" s="22">
        <v>1116.92</v>
      </c>
      <c r="AQ81" s="22">
        <v>150.08000000000001</v>
      </c>
      <c r="AR81" s="22">
        <v>1660.8</v>
      </c>
      <c r="AS81" s="23">
        <v>4655.47</v>
      </c>
      <c r="AT81" s="21">
        <v>2983.81</v>
      </c>
      <c r="AU81" s="21">
        <v>929.63</v>
      </c>
      <c r="AV81" s="21">
        <v>3913.44</v>
      </c>
      <c r="AW81" s="22">
        <v>444</v>
      </c>
      <c r="AX81" s="22">
        <v>74.53</v>
      </c>
      <c r="AY81" s="22">
        <v>1298.76</v>
      </c>
      <c r="AZ81" s="22">
        <v>141.94</v>
      </c>
      <c r="BA81" s="22">
        <v>1959.23</v>
      </c>
      <c r="BB81" s="23">
        <v>5872.67</v>
      </c>
      <c r="BC81" s="21">
        <v>4614.68</v>
      </c>
      <c r="BD81" s="21">
        <v>0</v>
      </c>
      <c r="BE81" s="21">
        <v>4614.68</v>
      </c>
      <c r="BF81" s="22">
        <v>515</v>
      </c>
      <c r="BG81" s="22">
        <v>110.31</v>
      </c>
      <c r="BH81" s="22">
        <v>1911.77</v>
      </c>
      <c r="BI81" s="22">
        <v>172.88</v>
      </c>
      <c r="BJ81" s="22">
        <v>2709.96</v>
      </c>
      <c r="BK81" s="23">
        <v>7324.64</v>
      </c>
      <c r="BL81" s="21">
        <v>2957.29</v>
      </c>
      <c r="BM81" s="21">
        <v>0</v>
      </c>
      <c r="BN81" s="21">
        <v>2957.29</v>
      </c>
      <c r="BO81" s="22">
        <v>312</v>
      </c>
      <c r="BP81" s="22">
        <v>73.86</v>
      </c>
      <c r="BQ81" s="22">
        <v>1102.95</v>
      </c>
      <c r="BR81" s="22">
        <v>144.30000000000001</v>
      </c>
      <c r="BS81" s="22">
        <v>1633.11</v>
      </c>
      <c r="BT81" s="23">
        <v>4590.3999999999996</v>
      </c>
      <c r="BU81" s="21">
        <v>2957.29</v>
      </c>
      <c r="BV81" s="21">
        <v>0</v>
      </c>
      <c r="BW81" s="21">
        <v>2957.29</v>
      </c>
      <c r="BX81" s="22">
        <v>313</v>
      </c>
      <c r="BY81" s="22">
        <v>73.86</v>
      </c>
      <c r="BZ81" s="22">
        <v>1102.95</v>
      </c>
      <c r="CA81" s="22">
        <v>159.6</v>
      </c>
      <c r="CB81" s="22">
        <v>1649.41</v>
      </c>
      <c r="CC81" s="23">
        <v>4606.7</v>
      </c>
      <c r="CD81" s="21">
        <v>3068.28</v>
      </c>
      <c r="CE81" s="21">
        <v>0</v>
      </c>
      <c r="CF81" s="21">
        <v>3068.28</v>
      </c>
      <c r="CG81" s="22">
        <v>329</v>
      </c>
      <c r="CH81" s="22">
        <v>76.64</v>
      </c>
      <c r="CI81" s="22">
        <v>1144.3900000000001</v>
      </c>
      <c r="CJ81" s="22">
        <v>161.59</v>
      </c>
      <c r="CK81" s="22">
        <v>1711.62</v>
      </c>
      <c r="CL81" s="23">
        <v>4779.8999999999996</v>
      </c>
      <c r="CM81" s="21">
        <v>2939.42</v>
      </c>
      <c r="CN81" s="21">
        <v>0</v>
      </c>
      <c r="CO81" s="21">
        <v>2939.42</v>
      </c>
      <c r="CP81" s="22">
        <v>310</v>
      </c>
      <c r="CQ81" s="22">
        <v>73.42</v>
      </c>
      <c r="CR81" s="22">
        <v>1096.27</v>
      </c>
      <c r="CS81" s="22">
        <v>72.59</v>
      </c>
      <c r="CT81" s="22">
        <v>1552.28</v>
      </c>
      <c r="CU81" s="23">
        <v>4491.7</v>
      </c>
      <c r="CV81" s="21">
        <v>2957.29</v>
      </c>
      <c r="CW81" s="21">
        <v>0</v>
      </c>
      <c r="CX81" s="21">
        <v>2957.29</v>
      </c>
      <c r="CY81" s="22">
        <v>313</v>
      </c>
      <c r="CZ81" s="22">
        <v>73.86</v>
      </c>
      <c r="DA81" s="22">
        <v>1102.95</v>
      </c>
      <c r="DB81" s="22">
        <v>129</v>
      </c>
      <c r="DC81" s="22">
        <v>1618.81</v>
      </c>
      <c r="DD81" s="23">
        <v>4576.1000000000004</v>
      </c>
      <c r="DE81" s="21">
        <v>4412.78</v>
      </c>
      <c r="DF81" s="21">
        <v>0</v>
      </c>
      <c r="DG81" s="21">
        <v>4412.78</v>
      </c>
      <c r="DH81" s="22">
        <v>516</v>
      </c>
      <c r="DI81" s="22">
        <v>495.75</v>
      </c>
      <c r="DJ81" s="22">
        <v>1381.66</v>
      </c>
      <c r="DK81" s="22">
        <v>170.18</v>
      </c>
      <c r="DL81" s="22">
        <v>2563.59</v>
      </c>
      <c r="DM81" s="23">
        <v>6976.37</v>
      </c>
      <c r="DN81" s="73">
        <f t="shared" si="11"/>
        <v>38867.42</v>
      </c>
      <c r="DO81" s="73">
        <f t="shared" si="12"/>
        <v>929.63</v>
      </c>
      <c r="DP81" s="73">
        <f t="shared" si="13"/>
        <v>39797.050000000003</v>
      </c>
      <c r="DQ81" s="22">
        <f t="shared" si="14"/>
        <v>4313</v>
      </c>
      <c r="DR81" s="22">
        <f t="shared" si="15"/>
        <v>1349.1599999999999</v>
      </c>
      <c r="DS81" s="22">
        <f t="shared" si="16"/>
        <v>14575.480000000003</v>
      </c>
      <c r="DT81" s="22">
        <f t="shared" si="17"/>
        <v>1741.75</v>
      </c>
      <c r="DU81" s="22">
        <f t="shared" si="18"/>
        <v>21979.39</v>
      </c>
      <c r="DV81" s="23">
        <f t="shared" si="19"/>
        <v>61776.44</v>
      </c>
      <c r="DW81" s="262">
        <f t="shared" si="20"/>
        <v>1437.8199999999997</v>
      </c>
      <c r="DX81" s="262"/>
      <c r="DY81" s="263">
        <f t="shared" si="21"/>
        <v>542.61000000000058</v>
      </c>
      <c r="DZ81" s="263"/>
    </row>
    <row r="82" spans="1:130" hidden="1" x14ac:dyDescent="0.25">
      <c r="A82" s="18">
        <v>1016</v>
      </c>
      <c r="B82" s="18" t="s">
        <v>402</v>
      </c>
      <c r="C82" s="18" t="s">
        <v>290</v>
      </c>
      <c r="D82" s="20">
        <v>1</v>
      </c>
      <c r="E82" s="18">
        <v>15927.19</v>
      </c>
      <c r="F82" s="18">
        <v>36225.58</v>
      </c>
      <c r="G82" s="18" t="s">
        <v>157</v>
      </c>
      <c r="H82" s="18" t="s">
        <v>5</v>
      </c>
      <c r="I82" s="18" t="s">
        <v>298</v>
      </c>
      <c r="J82" s="21">
        <v>3341.22</v>
      </c>
      <c r="K82" s="21">
        <v>0</v>
      </c>
      <c r="L82" s="21">
        <v>3341.22</v>
      </c>
      <c r="M82" s="22">
        <v>368</v>
      </c>
      <c r="N82" s="22">
        <v>83.46</v>
      </c>
      <c r="O82" s="22">
        <v>1255.47</v>
      </c>
      <c r="P82" s="22">
        <v>161.32</v>
      </c>
      <c r="Q82" s="22">
        <v>1868.25</v>
      </c>
      <c r="R82" s="23">
        <v>5209.47</v>
      </c>
      <c r="S82" s="21">
        <v>3341.22</v>
      </c>
      <c r="T82" s="21">
        <v>0</v>
      </c>
      <c r="U82" s="21">
        <v>3341.22</v>
      </c>
      <c r="V82" s="22">
        <v>368</v>
      </c>
      <c r="W82" s="22">
        <v>83.46</v>
      </c>
      <c r="X82" s="22">
        <v>1256.75</v>
      </c>
      <c r="Y82" s="22">
        <v>130.72</v>
      </c>
      <c r="Z82" s="22">
        <v>1838.93</v>
      </c>
      <c r="AA82" s="23">
        <v>5180.1499999999996</v>
      </c>
      <c r="AB82" s="21">
        <v>2739.92</v>
      </c>
      <c r="AC82" s="21">
        <v>0</v>
      </c>
      <c r="AD82" s="21">
        <v>2739.92</v>
      </c>
      <c r="AE82" s="22">
        <v>285</v>
      </c>
      <c r="AF82" s="22">
        <v>68.44</v>
      </c>
      <c r="AG82" s="22">
        <v>1036.51</v>
      </c>
      <c r="AH82" s="22">
        <v>165.96</v>
      </c>
      <c r="AI82" s="22">
        <v>1555.91</v>
      </c>
      <c r="AJ82" s="23">
        <v>4295.83</v>
      </c>
      <c r="AK82" s="21">
        <v>2848.25</v>
      </c>
      <c r="AL82" s="21">
        <v>0</v>
      </c>
      <c r="AM82" s="21">
        <v>2848.25</v>
      </c>
      <c r="AN82" s="22">
        <v>300</v>
      </c>
      <c r="AO82" s="22">
        <v>71.14</v>
      </c>
      <c r="AP82" s="22">
        <v>1076.06</v>
      </c>
      <c r="AQ82" s="22">
        <v>132.18</v>
      </c>
      <c r="AR82" s="22">
        <v>1579.38</v>
      </c>
      <c r="AS82" s="23">
        <v>4427.63</v>
      </c>
      <c r="AT82" s="21">
        <v>2746.24</v>
      </c>
      <c r="AU82" s="21">
        <v>948.61</v>
      </c>
      <c r="AV82" s="21">
        <v>3694.85</v>
      </c>
      <c r="AW82" s="22">
        <v>415</v>
      </c>
      <c r="AX82" s="22">
        <v>68.59</v>
      </c>
      <c r="AY82" s="22">
        <v>1228.51</v>
      </c>
      <c r="AZ82" s="22">
        <v>127.77</v>
      </c>
      <c r="BA82" s="22">
        <v>1839.87</v>
      </c>
      <c r="BB82" s="23">
        <v>5534.72</v>
      </c>
      <c r="BC82" s="21">
        <v>4044.36</v>
      </c>
      <c r="BD82" s="21">
        <v>0</v>
      </c>
      <c r="BE82" s="21">
        <v>4044.36</v>
      </c>
      <c r="BF82" s="22">
        <v>464</v>
      </c>
      <c r="BG82" s="22">
        <v>101.05</v>
      </c>
      <c r="BH82" s="22">
        <v>1755.46</v>
      </c>
      <c r="BI82" s="22">
        <v>184.03</v>
      </c>
      <c r="BJ82" s="22">
        <v>2504.54</v>
      </c>
      <c r="BK82" s="23">
        <v>6548.9</v>
      </c>
      <c r="BL82" s="21">
        <v>2683.79</v>
      </c>
      <c r="BM82" s="21">
        <v>0</v>
      </c>
      <c r="BN82" s="21">
        <v>2683.79</v>
      </c>
      <c r="BO82" s="22">
        <v>277</v>
      </c>
      <c r="BP82" s="22">
        <v>67.03</v>
      </c>
      <c r="BQ82" s="22">
        <v>1015.97</v>
      </c>
      <c r="BR82" s="22">
        <v>124.16</v>
      </c>
      <c r="BS82" s="22">
        <v>1484.16</v>
      </c>
      <c r="BT82" s="23">
        <v>4167.95</v>
      </c>
      <c r="BU82" s="21">
        <v>2683.79</v>
      </c>
      <c r="BV82" s="21">
        <v>0</v>
      </c>
      <c r="BW82" s="21">
        <v>2683.79</v>
      </c>
      <c r="BX82" s="22">
        <v>277</v>
      </c>
      <c r="BY82" s="22">
        <v>67.03</v>
      </c>
      <c r="BZ82" s="22">
        <v>1015.97</v>
      </c>
      <c r="CA82" s="22">
        <v>124.16</v>
      </c>
      <c r="CB82" s="22">
        <v>1484.16</v>
      </c>
      <c r="CC82" s="23">
        <v>4167.95</v>
      </c>
      <c r="CD82" s="21">
        <v>2889.98</v>
      </c>
      <c r="CE82" s="21">
        <v>0</v>
      </c>
      <c r="CF82" s="21">
        <v>2889.98</v>
      </c>
      <c r="CG82" s="22">
        <v>306</v>
      </c>
      <c r="CH82" s="22">
        <v>72.19</v>
      </c>
      <c r="CI82" s="22">
        <v>1091.3</v>
      </c>
      <c r="CJ82" s="22">
        <v>143.12</v>
      </c>
      <c r="CK82" s="22">
        <v>1612.61</v>
      </c>
      <c r="CL82" s="23">
        <v>4502.59</v>
      </c>
      <c r="CM82" s="21">
        <v>3160.5</v>
      </c>
      <c r="CN82" s="21">
        <v>0</v>
      </c>
      <c r="CO82" s="21">
        <v>3160.5</v>
      </c>
      <c r="CP82" s="22">
        <v>351</v>
      </c>
      <c r="CQ82" s="22">
        <v>78.95</v>
      </c>
      <c r="CR82" s="22">
        <v>1194.9100000000001</v>
      </c>
      <c r="CS82" s="22">
        <v>102.02</v>
      </c>
      <c r="CT82" s="22">
        <v>1726.88</v>
      </c>
      <c r="CU82" s="23">
        <v>4887.38</v>
      </c>
      <c r="CV82" s="21">
        <v>3345.91</v>
      </c>
      <c r="CW82" s="21">
        <v>0</v>
      </c>
      <c r="CX82" s="21">
        <v>3345.91</v>
      </c>
      <c r="CY82" s="22">
        <v>368</v>
      </c>
      <c r="CZ82" s="22">
        <v>83.59</v>
      </c>
      <c r="DA82" s="22">
        <v>1257.8399999999999</v>
      </c>
      <c r="DB82" s="22">
        <v>156.30000000000001</v>
      </c>
      <c r="DC82" s="22">
        <v>1865.73</v>
      </c>
      <c r="DD82" s="23">
        <v>5211.6400000000003</v>
      </c>
      <c r="DE82" s="21">
        <v>4006.08</v>
      </c>
      <c r="DF82" s="21">
        <v>0</v>
      </c>
      <c r="DG82" s="21">
        <v>4006.08</v>
      </c>
      <c r="DH82" s="22">
        <v>460</v>
      </c>
      <c r="DI82" s="22">
        <v>478.11</v>
      </c>
      <c r="DJ82" s="22">
        <v>1256.42</v>
      </c>
      <c r="DK82" s="22">
        <v>183.34</v>
      </c>
      <c r="DL82" s="22">
        <v>2377.87</v>
      </c>
      <c r="DM82" s="23">
        <v>6383.95</v>
      </c>
      <c r="DN82" s="73">
        <f t="shared" si="11"/>
        <v>37831.26</v>
      </c>
      <c r="DO82" s="73">
        <f t="shared" si="12"/>
        <v>948.61</v>
      </c>
      <c r="DP82" s="73">
        <f t="shared" si="13"/>
        <v>38779.870000000003</v>
      </c>
      <c r="DQ82" s="22">
        <f t="shared" si="14"/>
        <v>4239</v>
      </c>
      <c r="DR82" s="22">
        <f t="shared" si="15"/>
        <v>1323.0400000000002</v>
      </c>
      <c r="DS82" s="22">
        <f t="shared" si="16"/>
        <v>14441.17</v>
      </c>
      <c r="DT82" s="22">
        <f t="shared" si="17"/>
        <v>1735.08</v>
      </c>
      <c r="DU82" s="22">
        <f t="shared" si="18"/>
        <v>21738.29</v>
      </c>
      <c r="DV82" s="23">
        <f t="shared" si="19"/>
        <v>60518.159999999982</v>
      </c>
      <c r="DW82" s="262">
        <f t="shared" si="20"/>
        <v>2554.2900000000009</v>
      </c>
      <c r="DX82" s="262"/>
      <c r="DY82" s="263">
        <f t="shared" si="21"/>
        <v>5811.1</v>
      </c>
      <c r="DZ82" s="263"/>
    </row>
    <row r="83" spans="1:130" hidden="1" x14ac:dyDescent="0.25">
      <c r="A83" s="18">
        <v>1017</v>
      </c>
      <c r="B83" s="18" t="s">
        <v>403</v>
      </c>
      <c r="C83" s="18" t="s">
        <v>404</v>
      </c>
      <c r="D83" s="20">
        <v>0</v>
      </c>
      <c r="E83" s="18">
        <v>9867.75</v>
      </c>
      <c r="F83" s="18">
        <v>17223.02</v>
      </c>
      <c r="G83" s="18" t="s">
        <v>157</v>
      </c>
      <c r="H83" s="18" t="s">
        <v>5</v>
      </c>
      <c r="I83" s="18" t="s">
        <v>285</v>
      </c>
      <c r="J83" s="21">
        <v>3290.58</v>
      </c>
      <c r="K83" s="21">
        <v>0</v>
      </c>
      <c r="L83" s="21">
        <v>3290.58</v>
      </c>
      <c r="M83" s="22">
        <v>364</v>
      </c>
      <c r="N83" s="22">
        <v>82.2</v>
      </c>
      <c r="O83" s="22">
        <v>1263.73</v>
      </c>
      <c r="P83" s="22">
        <v>58.43</v>
      </c>
      <c r="Q83" s="22">
        <v>1768.36</v>
      </c>
      <c r="R83" s="23">
        <v>5058.9399999999996</v>
      </c>
      <c r="S83" s="21">
        <v>13966</v>
      </c>
      <c r="T83" s="21">
        <v>0</v>
      </c>
      <c r="U83" s="21">
        <v>13966</v>
      </c>
      <c r="V83" s="22">
        <v>875</v>
      </c>
      <c r="W83" s="22">
        <v>521.61</v>
      </c>
      <c r="X83" s="22">
        <v>6349.4</v>
      </c>
      <c r="Y83" s="22">
        <v>240.36</v>
      </c>
      <c r="Z83" s="22">
        <v>7986.37</v>
      </c>
      <c r="AA83" s="23">
        <v>21952.37</v>
      </c>
      <c r="AB83" s="21">
        <v>0</v>
      </c>
      <c r="AC83" s="21">
        <v>0</v>
      </c>
      <c r="AD83" s="21">
        <v>0</v>
      </c>
      <c r="AE83" s="22">
        <v>0</v>
      </c>
      <c r="AF83" s="22">
        <v>0</v>
      </c>
      <c r="AG83" s="22">
        <v>0</v>
      </c>
      <c r="AH83" s="22">
        <v>0</v>
      </c>
      <c r="AI83" s="22">
        <v>0</v>
      </c>
      <c r="AJ83" s="23">
        <v>0</v>
      </c>
      <c r="AK83" s="21">
        <v>0</v>
      </c>
      <c r="AL83" s="21">
        <v>0</v>
      </c>
      <c r="AM83" s="21">
        <v>0</v>
      </c>
      <c r="AN83" s="22">
        <v>0</v>
      </c>
      <c r="AO83" s="22">
        <v>0</v>
      </c>
      <c r="AP83" s="22">
        <v>0</v>
      </c>
      <c r="AQ83" s="22">
        <v>0</v>
      </c>
      <c r="AR83" s="22">
        <v>0</v>
      </c>
      <c r="AS83" s="23">
        <v>0</v>
      </c>
      <c r="AT83" s="21">
        <v>0</v>
      </c>
      <c r="AU83" s="21">
        <v>948.61</v>
      </c>
      <c r="AV83" s="21">
        <v>948.61</v>
      </c>
      <c r="AW83" s="22">
        <v>129</v>
      </c>
      <c r="AX83" s="22">
        <v>0</v>
      </c>
      <c r="AY83" s="22">
        <v>189.72</v>
      </c>
      <c r="AZ83" s="22">
        <v>12.71</v>
      </c>
      <c r="BA83" s="22">
        <v>331.43</v>
      </c>
      <c r="BB83" s="23">
        <v>1280.04</v>
      </c>
      <c r="BC83" s="21">
        <v>0</v>
      </c>
      <c r="BD83" s="21">
        <v>0</v>
      </c>
      <c r="BE83" s="21">
        <v>0</v>
      </c>
      <c r="BF83" s="22">
        <v>0</v>
      </c>
      <c r="BG83" s="22">
        <v>0</v>
      </c>
      <c r="BH83" s="22">
        <v>0</v>
      </c>
      <c r="BI83" s="22">
        <v>0</v>
      </c>
      <c r="BJ83" s="22">
        <v>0</v>
      </c>
      <c r="BK83" s="23">
        <v>0</v>
      </c>
      <c r="BL83" s="21">
        <v>0</v>
      </c>
      <c r="BM83" s="21">
        <v>0</v>
      </c>
      <c r="BN83" s="21">
        <v>0</v>
      </c>
      <c r="BO83" s="22">
        <v>-4</v>
      </c>
      <c r="BP83" s="22">
        <v>0</v>
      </c>
      <c r="BQ83" s="22">
        <v>0</v>
      </c>
      <c r="BR83" s="22">
        <v>0</v>
      </c>
      <c r="BS83" s="22">
        <v>-4</v>
      </c>
      <c r="BT83" s="23">
        <v>-4</v>
      </c>
      <c r="BU83" s="21"/>
      <c r="BV83" s="21"/>
      <c r="BW83" s="21"/>
      <c r="BX83" s="22"/>
      <c r="BY83" s="22"/>
      <c r="BZ83" s="22"/>
      <c r="CA83" s="22"/>
      <c r="CB83" s="22"/>
      <c r="CC83" s="23"/>
      <c r="CD83" s="21">
        <v>0</v>
      </c>
      <c r="CE83" s="21">
        <v>0</v>
      </c>
      <c r="CF83" s="21">
        <v>0</v>
      </c>
      <c r="CG83" s="22">
        <v>0</v>
      </c>
      <c r="CH83" s="22">
        <v>0</v>
      </c>
      <c r="CI83" s="22">
        <v>0</v>
      </c>
      <c r="CJ83" s="22">
        <v>0</v>
      </c>
      <c r="CK83" s="22">
        <v>0</v>
      </c>
      <c r="CL83" s="23">
        <v>0</v>
      </c>
      <c r="CM83" s="21">
        <v>0</v>
      </c>
      <c r="CN83" s="21">
        <v>0</v>
      </c>
      <c r="CO83" s="21">
        <v>0</v>
      </c>
      <c r="CP83" s="22">
        <v>0</v>
      </c>
      <c r="CQ83" s="22">
        <v>0</v>
      </c>
      <c r="CR83" s="22">
        <v>0</v>
      </c>
      <c r="CS83" s="22">
        <v>0</v>
      </c>
      <c r="CT83" s="22">
        <v>0</v>
      </c>
      <c r="CU83" s="23">
        <v>0</v>
      </c>
      <c r="CV83" s="21"/>
      <c r="CW83" s="21"/>
      <c r="CX83" s="21"/>
      <c r="CY83" s="22"/>
      <c r="CZ83" s="22"/>
      <c r="DA83" s="22"/>
      <c r="DB83" s="22"/>
      <c r="DC83" s="22"/>
      <c r="DD83" s="23"/>
      <c r="DN83" s="73">
        <f t="shared" si="11"/>
        <v>17256.580000000002</v>
      </c>
      <c r="DO83" s="73">
        <f t="shared" si="12"/>
        <v>948.61</v>
      </c>
      <c r="DP83" s="73">
        <f t="shared" si="13"/>
        <v>18205.190000000002</v>
      </c>
      <c r="DQ83" s="22">
        <f t="shared" si="14"/>
        <v>1364</v>
      </c>
      <c r="DR83" s="22">
        <f t="shared" si="15"/>
        <v>603.81000000000006</v>
      </c>
      <c r="DS83" s="22">
        <f t="shared" si="16"/>
        <v>7802.8499999999995</v>
      </c>
      <c r="DT83" s="22">
        <f t="shared" si="17"/>
        <v>311.5</v>
      </c>
      <c r="DU83" s="22">
        <f t="shared" si="18"/>
        <v>10082.16</v>
      </c>
      <c r="DV83" s="23">
        <f t="shared" si="19"/>
        <v>28287.35</v>
      </c>
      <c r="DW83" s="262">
        <f t="shared" si="20"/>
        <v>982.17000000000189</v>
      </c>
      <c r="DX83" s="262"/>
      <c r="DY83" s="263">
        <f t="shared" si="21"/>
        <v>214.40999999999985</v>
      </c>
      <c r="DZ83" s="263"/>
    </row>
    <row r="84" spans="1:130" hidden="1" x14ac:dyDescent="0.25">
      <c r="A84" s="18">
        <v>1018</v>
      </c>
      <c r="B84" s="18" t="s">
        <v>409</v>
      </c>
      <c r="C84" s="18" t="s">
        <v>165</v>
      </c>
      <c r="D84" s="20">
        <v>1</v>
      </c>
      <c r="E84" s="18">
        <v>19198.27</v>
      </c>
      <c r="F84" s="18">
        <v>34960.28</v>
      </c>
      <c r="G84" s="18" t="s">
        <v>157</v>
      </c>
      <c r="H84" s="18" t="s">
        <v>5</v>
      </c>
      <c r="I84" s="18" t="s">
        <v>410</v>
      </c>
      <c r="J84" s="21">
        <v>2300.34</v>
      </c>
      <c r="K84" s="21">
        <v>0</v>
      </c>
      <c r="L84" s="21">
        <v>2300.34</v>
      </c>
      <c r="M84" s="22">
        <v>230</v>
      </c>
      <c r="N84" s="22">
        <v>59.31</v>
      </c>
      <c r="O84" s="22">
        <v>868.75</v>
      </c>
      <c r="P84" s="22">
        <v>41.16</v>
      </c>
      <c r="Q84" s="22">
        <v>1199.22</v>
      </c>
      <c r="R84" s="23">
        <v>3499.56</v>
      </c>
      <c r="S84" s="21">
        <v>1375.97</v>
      </c>
      <c r="T84" s="21">
        <v>0</v>
      </c>
      <c r="U84" s="21">
        <v>1375.97</v>
      </c>
      <c r="V84" s="22">
        <v>196</v>
      </c>
      <c r="W84" s="22">
        <v>53.04</v>
      </c>
      <c r="X84" s="22">
        <v>780.5</v>
      </c>
      <c r="Y84" s="22">
        <v>27.69</v>
      </c>
      <c r="Z84" s="22">
        <v>1057.23</v>
      </c>
      <c r="AA84" s="23">
        <v>2433.1999999999998</v>
      </c>
      <c r="AB84" s="21">
        <v>3.97</v>
      </c>
      <c r="AC84" s="21">
        <v>0</v>
      </c>
      <c r="AD84" s="21">
        <v>3.97</v>
      </c>
      <c r="AE84" s="22">
        <v>-96</v>
      </c>
      <c r="AF84" s="22">
        <v>0.01</v>
      </c>
      <c r="AG84" s="22">
        <v>3.77</v>
      </c>
      <c r="AH84" s="22">
        <v>86.76</v>
      </c>
      <c r="AI84" s="22">
        <v>-5.46</v>
      </c>
      <c r="AJ84" s="23">
        <v>-1.49</v>
      </c>
      <c r="AK84" s="21">
        <v>576.03</v>
      </c>
      <c r="AL84" s="21">
        <v>0</v>
      </c>
      <c r="AM84" s="21">
        <v>576.03</v>
      </c>
      <c r="AN84" s="22">
        <v>-5</v>
      </c>
      <c r="AO84" s="22">
        <v>14.35</v>
      </c>
      <c r="AP84" s="22">
        <v>266.52</v>
      </c>
      <c r="AQ84" s="22">
        <v>10.220000000000001</v>
      </c>
      <c r="AR84" s="22">
        <v>286.08999999999997</v>
      </c>
      <c r="AS84" s="23">
        <v>862.12</v>
      </c>
      <c r="AT84" s="21">
        <v>-1213.72</v>
      </c>
      <c r="AU84" s="21">
        <v>369.96</v>
      </c>
      <c r="AV84" s="21">
        <v>-843.76</v>
      </c>
      <c r="AW84" s="22">
        <v>36</v>
      </c>
      <c r="AX84" s="22">
        <v>9</v>
      </c>
      <c r="AY84" s="22">
        <v>227.24</v>
      </c>
      <c r="AZ84" s="22">
        <v>-9.74</v>
      </c>
      <c r="BA84" s="22">
        <v>262.5</v>
      </c>
      <c r="BB84" s="23">
        <v>-581.26</v>
      </c>
      <c r="BC84" s="21">
        <v>1429.43</v>
      </c>
      <c r="BD84" s="21">
        <v>0</v>
      </c>
      <c r="BE84" s="21">
        <v>1429.43</v>
      </c>
      <c r="BF84" s="22">
        <v>117</v>
      </c>
      <c r="BG84" s="22">
        <v>41.86</v>
      </c>
      <c r="BH84" s="22">
        <v>733.67</v>
      </c>
      <c r="BI84" s="22">
        <v>26.46</v>
      </c>
      <c r="BJ84" s="22">
        <v>918.99</v>
      </c>
      <c r="BK84" s="23">
        <v>2348.42</v>
      </c>
      <c r="BL84" s="21">
        <v>1032.08</v>
      </c>
      <c r="BM84" s="21">
        <v>0</v>
      </c>
      <c r="BN84" s="21">
        <v>1032.08</v>
      </c>
      <c r="BO84" s="22">
        <v>60</v>
      </c>
      <c r="BP84" s="22">
        <v>25.74</v>
      </c>
      <c r="BQ84" s="22">
        <v>391.37</v>
      </c>
      <c r="BR84" s="22">
        <v>18.309999999999999</v>
      </c>
      <c r="BS84" s="22">
        <v>495.42</v>
      </c>
      <c r="BT84" s="23">
        <v>1527.5</v>
      </c>
      <c r="BU84" s="21">
        <v>104.6</v>
      </c>
      <c r="BV84" s="21">
        <v>0</v>
      </c>
      <c r="BW84" s="21">
        <v>104.6</v>
      </c>
      <c r="BX84" s="22">
        <v>27</v>
      </c>
      <c r="BY84" s="22">
        <v>15.69</v>
      </c>
      <c r="BZ84" s="22">
        <v>248.35</v>
      </c>
      <c r="CA84" s="22">
        <v>4.1399999999999997</v>
      </c>
      <c r="CB84" s="22">
        <v>295.18</v>
      </c>
      <c r="CC84" s="23">
        <v>399.78</v>
      </c>
      <c r="CD84" s="21">
        <v>609.41999999999996</v>
      </c>
      <c r="CE84" s="21">
        <v>0</v>
      </c>
      <c r="CF84" s="21">
        <v>609.41999999999996</v>
      </c>
      <c r="CG84" s="22">
        <v>51</v>
      </c>
      <c r="CH84" s="22">
        <v>22.68</v>
      </c>
      <c r="CI84" s="22">
        <v>347.82</v>
      </c>
      <c r="CJ84" s="22">
        <v>12.13</v>
      </c>
      <c r="CK84" s="22">
        <v>433.63</v>
      </c>
      <c r="CL84" s="23">
        <v>1043.05</v>
      </c>
      <c r="CM84" s="21">
        <v>-810.23</v>
      </c>
      <c r="CN84" s="21">
        <v>0</v>
      </c>
      <c r="CO84" s="21">
        <v>-810.23</v>
      </c>
      <c r="CP84" s="22">
        <v>-10</v>
      </c>
      <c r="CQ84" s="22">
        <v>5.01</v>
      </c>
      <c r="CR84" s="22">
        <v>96.45</v>
      </c>
      <c r="CS84" s="22">
        <v>-9.99</v>
      </c>
      <c r="CT84" s="22">
        <v>81.47</v>
      </c>
      <c r="CU84" s="23">
        <v>-728.76</v>
      </c>
      <c r="CV84" s="21">
        <v>778.01</v>
      </c>
      <c r="CW84" s="21">
        <v>0</v>
      </c>
      <c r="CX84" s="21">
        <v>778.01</v>
      </c>
      <c r="CY84" s="22">
        <v>107</v>
      </c>
      <c r="CZ84" s="22">
        <v>39.090000000000003</v>
      </c>
      <c r="DA84" s="22">
        <v>581.47</v>
      </c>
      <c r="DB84" s="22">
        <v>17.25</v>
      </c>
      <c r="DC84" s="22">
        <v>744.81</v>
      </c>
      <c r="DD84" s="23">
        <v>1522.82</v>
      </c>
      <c r="DE84" s="21">
        <v>-114.15</v>
      </c>
      <c r="DF84" s="21">
        <v>0</v>
      </c>
      <c r="DG84" s="21">
        <v>-114.15</v>
      </c>
      <c r="DH84" s="22">
        <v>31</v>
      </c>
      <c r="DI84" s="22">
        <v>137.83000000000001</v>
      </c>
      <c r="DJ84" s="22">
        <v>176.07</v>
      </c>
      <c r="DK84" s="22">
        <v>1.4</v>
      </c>
      <c r="DL84" s="22">
        <v>346.3</v>
      </c>
      <c r="DM84" s="23">
        <v>232.15</v>
      </c>
      <c r="DN84" s="73">
        <f t="shared" si="11"/>
        <v>6071.7500000000018</v>
      </c>
      <c r="DO84" s="73">
        <f t="shared" si="12"/>
        <v>369.96</v>
      </c>
      <c r="DP84" s="73">
        <f t="shared" si="13"/>
        <v>6441.7100000000009</v>
      </c>
      <c r="DQ84" s="22">
        <f t="shared" si="14"/>
        <v>744</v>
      </c>
      <c r="DR84" s="22">
        <f t="shared" si="15"/>
        <v>423.61</v>
      </c>
      <c r="DS84" s="22">
        <f t="shared" si="16"/>
        <v>4721.9799999999996</v>
      </c>
      <c r="DT84" s="22">
        <f t="shared" si="17"/>
        <v>225.79</v>
      </c>
      <c r="DU84" s="22">
        <f t="shared" si="18"/>
        <v>6115.38</v>
      </c>
      <c r="DV84" s="23">
        <f t="shared" si="19"/>
        <v>12557.089999999998</v>
      </c>
      <c r="DW84" s="262">
        <f t="shared" si="20"/>
        <v>-28518.57</v>
      </c>
      <c r="DX84" s="262"/>
      <c r="DY84" s="263">
        <f t="shared" si="21"/>
        <v>-13082.89</v>
      </c>
      <c r="DZ84" s="263"/>
    </row>
    <row r="85" spans="1:130" hidden="1" x14ac:dyDescent="0.25">
      <c r="A85" s="18">
        <v>1019</v>
      </c>
      <c r="B85" s="18" t="s">
        <v>413</v>
      </c>
      <c r="C85" s="18" t="s">
        <v>414</v>
      </c>
      <c r="D85" s="20">
        <v>1</v>
      </c>
      <c r="E85" s="18">
        <v>22285.95</v>
      </c>
      <c r="F85" s="18">
        <v>38978.080000000002</v>
      </c>
      <c r="G85" s="18" t="s">
        <v>157</v>
      </c>
      <c r="H85" s="18" t="s">
        <v>5</v>
      </c>
      <c r="I85" s="18" t="s">
        <v>415</v>
      </c>
      <c r="J85" s="21">
        <v>3062.1</v>
      </c>
      <c r="K85" s="21">
        <v>0</v>
      </c>
      <c r="L85" s="21">
        <v>3062.1</v>
      </c>
      <c r="M85" s="22">
        <v>325</v>
      </c>
      <c r="N85" s="22">
        <v>75.06</v>
      </c>
      <c r="O85" s="22">
        <v>1157.0999999999999</v>
      </c>
      <c r="P85" s="22">
        <v>140.82</v>
      </c>
      <c r="Q85" s="22">
        <v>1697.98</v>
      </c>
      <c r="R85" s="23">
        <v>4760.08</v>
      </c>
      <c r="S85" s="21">
        <v>3004.9</v>
      </c>
      <c r="T85" s="21">
        <v>0</v>
      </c>
      <c r="U85" s="21">
        <v>3004.9</v>
      </c>
      <c r="V85" s="22">
        <v>325</v>
      </c>
      <c r="W85" s="22">
        <v>75.06</v>
      </c>
      <c r="X85" s="22">
        <v>1158.26</v>
      </c>
      <c r="Y85" s="22">
        <v>124.76</v>
      </c>
      <c r="Z85" s="22">
        <v>1683.08</v>
      </c>
      <c r="AA85" s="23">
        <v>4687.9799999999996</v>
      </c>
      <c r="AB85" s="21">
        <v>3004.9</v>
      </c>
      <c r="AC85" s="21">
        <v>0</v>
      </c>
      <c r="AD85" s="21">
        <v>3004.9</v>
      </c>
      <c r="AE85" s="22">
        <v>325</v>
      </c>
      <c r="AF85" s="22">
        <v>75.06</v>
      </c>
      <c r="AG85" s="22">
        <v>1157.68</v>
      </c>
      <c r="AH85" s="22">
        <v>145.16</v>
      </c>
      <c r="AI85" s="22">
        <v>1702.9</v>
      </c>
      <c r="AJ85" s="23">
        <v>4707.8</v>
      </c>
      <c r="AK85" s="21">
        <v>3030.5</v>
      </c>
      <c r="AL85" s="21">
        <v>0</v>
      </c>
      <c r="AM85" s="21">
        <v>3030.5</v>
      </c>
      <c r="AN85" s="22">
        <v>328</v>
      </c>
      <c r="AO85" s="22">
        <v>75.7</v>
      </c>
      <c r="AP85" s="22">
        <v>1167.25</v>
      </c>
      <c r="AQ85" s="22">
        <v>53.81</v>
      </c>
      <c r="AR85" s="22">
        <v>1624.76</v>
      </c>
      <c r="AS85" s="23">
        <v>4655.26</v>
      </c>
      <c r="AT85" s="21">
        <v>3077.03</v>
      </c>
      <c r="AU85" s="21">
        <v>948.61</v>
      </c>
      <c r="AV85" s="21">
        <v>4025.64</v>
      </c>
      <c r="AW85" s="22">
        <v>463</v>
      </c>
      <c r="AX85" s="22">
        <v>76.86</v>
      </c>
      <c r="AY85" s="22">
        <v>1374.34</v>
      </c>
      <c r="AZ85" s="22">
        <v>67.34</v>
      </c>
      <c r="BA85" s="22">
        <v>1981.54</v>
      </c>
      <c r="BB85" s="23">
        <v>6007.18</v>
      </c>
      <c r="BC85" s="21">
        <v>4585.8500000000004</v>
      </c>
      <c r="BD85" s="21">
        <v>0</v>
      </c>
      <c r="BE85" s="21">
        <v>4585.8500000000004</v>
      </c>
      <c r="BF85" s="22">
        <v>531</v>
      </c>
      <c r="BG85" s="22">
        <v>112.19</v>
      </c>
      <c r="BH85" s="22">
        <v>1981.34</v>
      </c>
      <c r="BI85" s="22">
        <v>81.02</v>
      </c>
      <c r="BJ85" s="22">
        <v>2705.55</v>
      </c>
      <c r="BK85" s="23">
        <v>7291.4</v>
      </c>
      <c r="BL85" s="21">
        <v>3004.9</v>
      </c>
      <c r="BM85" s="21">
        <v>0</v>
      </c>
      <c r="BN85" s="21">
        <v>3004.9</v>
      </c>
      <c r="BO85" s="22">
        <v>324</v>
      </c>
      <c r="BP85" s="22">
        <v>75.06</v>
      </c>
      <c r="BQ85" s="22">
        <v>1157.68</v>
      </c>
      <c r="BR85" s="22">
        <v>53.36</v>
      </c>
      <c r="BS85" s="22">
        <v>1610.1</v>
      </c>
      <c r="BT85" s="23">
        <v>4615</v>
      </c>
      <c r="BU85" s="21">
        <v>3004.9</v>
      </c>
      <c r="BV85" s="21">
        <v>0</v>
      </c>
      <c r="BW85" s="21">
        <v>3004.9</v>
      </c>
      <c r="BX85" s="22">
        <v>325</v>
      </c>
      <c r="BY85" s="22">
        <v>75.06</v>
      </c>
      <c r="BZ85" s="22">
        <v>1157.68</v>
      </c>
      <c r="CA85" s="22">
        <v>53.36</v>
      </c>
      <c r="CB85" s="22">
        <v>1611.1</v>
      </c>
      <c r="CC85" s="23">
        <v>4616</v>
      </c>
      <c r="CD85" s="21">
        <v>3004.9</v>
      </c>
      <c r="CE85" s="21">
        <v>0</v>
      </c>
      <c r="CF85" s="21">
        <v>3004.9</v>
      </c>
      <c r="CG85" s="22">
        <v>325</v>
      </c>
      <c r="CH85" s="22">
        <v>75.06</v>
      </c>
      <c r="CI85" s="22">
        <v>1157.68</v>
      </c>
      <c r="CJ85" s="22">
        <v>53.36</v>
      </c>
      <c r="CK85" s="22">
        <v>1611.1</v>
      </c>
      <c r="CL85" s="23">
        <v>4616</v>
      </c>
      <c r="CM85" s="21">
        <v>3004.9</v>
      </c>
      <c r="CN85" s="21">
        <v>0</v>
      </c>
      <c r="CO85" s="21">
        <v>3004.9</v>
      </c>
      <c r="CP85" s="22">
        <v>332</v>
      </c>
      <c r="CQ85" s="22">
        <v>75.06</v>
      </c>
      <c r="CR85" s="22">
        <v>1162.48</v>
      </c>
      <c r="CS85" s="22">
        <v>53.36</v>
      </c>
      <c r="CT85" s="22">
        <v>1622.9</v>
      </c>
      <c r="CU85" s="23">
        <v>4627.8</v>
      </c>
      <c r="CV85" s="21">
        <v>3004.9</v>
      </c>
      <c r="CW85" s="21">
        <v>0</v>
      </c>
      <c r="CX85" s="21">
        <v>3004.9</v>
      </c>
      <c r="CY85" s="22">
        <v>325</v>
      </c>
      <c r="CZ85" s="22">
        <v>75.06</v>
      </c>
      <c r="DA85" s="22">
        <v>1157.68</v>
      </c>
      <c r="DB85" s="22">
        <v>53.36</v>
      </c>
      <c r="DC85" s="22">
        <v>1611.1</v>
      </c>
      <c r="DD85" s="23">
        <v>4616</v>
      </c>
      <c r="DE85" s="21">
        <v>4538</v>
      </c>
      <c r="DF85" s="21">
        <v>0</v>
      </c>
      <c r="DG85" s="21">
        <v>4538</v>
      </c>
      <c r="DH85" s="22">
        <v>534</v>
      </c>
      <c r="DI85" s="22">
        <v>504.84</v>
      </c>
      <c r="DJ85" s="22">
        <v>1460.86</v>
      </c>
      <c r="DK85" s="22">
        <v>80.59</v>
      </c>
      <c r="DL85" s="22">
        <v>2580.29</v>
      </c>
      <c r="DM85" s="23">
        <v>7118.29</v>
      </c>
      <c r="DN85" s="73">
        <f t="shared" si="11"/>
        <v>39327.780000000006</v>
      </c>
      <c r="DO85" s="73">
        <f t="shared" si="12"/>
        <v>948.61</v>
      </c>
      <c r="DP85" s="73">
        <f t="shared" si="13"/>
        <v>40276.390000000007</v>
      </c>
      <c r="DQ85" s="22">
        <f t="shared" si="14"/>
        <v>4462</v>
      </c>
      <c r="DR85" s="22">
        <f t="shared" si="15"/>
        <v>1370.0699999999997</v>
      </c>
      <c r="DS85" s="22">
        <f t="shared" si="16"/>
        <v>15250.03</v>
      </c>
      <c r="DT85" s="22">
        <f t="shared" si="17"/>
        <v>960.30000000000007</v>
      </c>
      <c r="DU85" s="22">
        <f t="shared" si="18"/>
        <v>22042.400000000001</v>
      </c>
      <c r="DV85" s="23">
        <f t="shared" si="19"/>
        <v>62318.790000000008</v>
      </c>
      <c r="DW85" s="262">
        <f t="shared" si="20"/>
        <v>1298.3100000000049</v>
      </c>
      <c r="DX85" s="262"/>
      <c r="DY85" s="263">
        <f t="shared" si="21"/>
        <v>-243.54999999999927</v>
      </c>
      <c r="DZ85" s="263"/>
    </row>
    <row r="86" spans="1:130" hidden="1" x14ac:dyDescent="0.25">
      <c r="A86" s="18">
        <v>1020</v>
      </c>
      <c r="B86" s="18" t="s">
        <v>416</v>
      </c>
      <c r="C86" s="18" t="s">
        <v>206</v>
      </c>
      <c r="D86" s="20">
        <v>1</v>
      </c>
      <c r="E86" s="18">
        <v>13589.24</v>
      </c>
      <c r="F86" s="18">
        <v>32054.9</v>
      </c>
      <c r="G86" s="18" t="s">
        <v>157</v>
      </c>
      <c r="H86" s="18" t="s">
        <v>5</v>
      </c>
      <c r="I86" s="18" t="s">
        <v>298</v>
      </c>
      <c r="J86" s="21">
        <v>2838.17</v>
      </c>
      <c r="K86" s="21">
        <v>0</v>
      </c>
      <c r="L86" s="21">
        <v>2838.17</v>
      </c>
      <c r="M86" s="22">
        <v>285</v>
      </c>
      <c r="N86" s="22">
        <v>68.55</v>
      </c>
      <c r="O86" s="22">
        <v>1037.6600000000001</v>
      </c>
      <c r="P86" s="22">
        <v>152</v>
      </c>
      <c r="Q86" s="22">
        <v>1543.21</v>
      </c>
      <c r="R86" s="23">
        <v>4381.38</v>
      </c>
      <c r="S86" s="21">
        <v>2894.83</v>
      </c>
      <c r="T86" s="21">
        <v>0</v>
      </c>
      <c r="U86" s="21">
        <v>2894.83</v>
      </c>
      <c r="V86" s="22">
        <v>306</v>
      </c>
      <c r="W86" s="22">
        <v>72.3</v>
      </c>
      <c r="X86" s="22">
        <v>1004.77</v>
      </c>
      <c r="Y86" s="22">
        <v>122.8</v>
      </c>
      <c r="Z86" s="22">
        <v>1505.87</v>
      </c>
      <c r="AA86" s="23">
        <v>4400.7</v>
      </c>
      <c r="AB86" s="21">
        <v>2407.64</v>
      </c>
      <c r="AC86" s="21">
        <v>0</v>
      </c>
      <c r="AD86" s="21">
        <v>2407.64</v>
      </c>
      <c r="AE86" s="22">
        <v>239</v>
      </c>
      <c r="AF86" s="22">
        <v>60.12</v>
      </c>
      <c r="AG86" s="22">
        <v>870.64</v>
      </c>
      <c r="AH86" s="22">
        <v>160.05000000000001</v>
      </c>
      <c r="AI86" s="22">
        <v>1329.81</v>
      </c>
      <c r="AJ86" s="23">
        <v>3737.45</v>
      </c>
      <c r="AK86" s="21">
        <v>2479.86</v>
      </c>
      <c r="AL86" s="21">
        <v>0</v>
      </c>
      <c r="AM86" s="21">
        <v>2479.86</v>
      </c>
      <c r="AN86" s="22">
        <v>249</v>
      </c>
      <c r="AO86" s="22">
        <v>61.93</v>
      </c>
      <c r="AP86" s="22">
        <v>936.04</v>
      </c>
      <c r="AQ86" s="22">
        <v>151.13</v>
      </c>
      <c r="AR86" s="22">
        <v>1398.1</v>
      </c>
      <c r="AS86" s="23">
        <v>3877.96</v>
      </c>
      <c r="AT86" s="21">
        <v>2456.11</v>
      </c>
      <c r="AU86" s="21">
        <v>948.61</v>
      </c>
      <c r="AV86" s="21">
        <v>3404.72</v>
      </c>
      <c r="AW86" s="22">
        <v>375</v>
      </c>
      <c r="AX86" s="22">
        <v>61.34</v>
      </c>
      <c r="AY86" s="22">
        <v>1104.1400000000001</v>
      </c>
      <c r="AZ86" s="22">
        <v>122.61</v>
      </c>
      <c r="BA86" s="22">
        <v>1663.09</v>
      </c>
      <c r="BB86" s="23">
        <v>5067.8100000000004</v>
      </c>
      <c r="BC86" s="21">
        <v>3784.67</v>
      </c>
      <c r="BD86" s="21">
        <v>0</v>
      </c>
      <c r="BE86" s="21">
        <v>3784.67</v>
      </c>
      <c r="BF86" s="22">
        <v>406</v>
      </c>
      <c r="BG86" s="22">
        <v>90.34</v>
      </c>
      <c r="BH86" s="22">
        <v>1356.34</v>
      </c>
      <c r="BI86" s="22">
        <v>153.18</v>
      </c>
      <c r="BJ86" s="22">
        <v>2005.86</v>
      </c>
      <c r="BK86" s="23">
        <v>5790.53</v>
      </c>
      <c r="BL86" s="21">
        <v>2407.64</v>
      </c>
      <c r="BM86" s="21">
        <v>0</v>
      </c>
      <c r="BN86" s="21">
        <v>2407.64</v>
      </c>
      <c r="BO86" s="22">
        <v>238</v>
      </c>
      <c r="BP86" s="22">
        <v>60.12</v>
      </c>
      <c r="BQ86" s="22">
        <v>870.64</v>
      </c>
      <c r="BR86" s="22">
        <v>124.35</v>
      </c>
      <c r="BS86" s="22">
        <v>1293.1099999999999</v>
      </c>
      <c r="BT86" s="23">
        <v>3700.75</v>
      </c>
      <c r="BU86" s="21">
        <v>2407.64</v>
      </c>
      <c r="BV86" s="21">
        <v>0</v>
      </c>
      <c r="BW86" s="21">
        <v>2407.64</v>
      </c>
      <c r="BX86" s="22">
        <v>239</v>
      </c>
      <c r="BY86" s="22">
        <v>60.12</v>
      </c>
      <c r="BZ86" s="22">
        <v>870.64</v>
      </c>
      <c r="CA86" s="22">
        <v>129.44999999999999</v>
      </c>
      <c r="CB86" s="22">
        <v>1299.21</v>
      </c>
      <c r="CC86" s="23">
        <v>3706.85</v>
      </c>
      <c r="CD86" s="21">
        <v>2558.16</v>
      </c>
      <c r="CE86" s="21">
        <v>0</v>
      </c>
      <c r="CF86" s="21">
        <v>2558.16</v>
      </c>
      <c r="CG86" s="22">
        <v>259</v>
      </c>
      <c r="CH86" s="22">
        <v>63.89</v>
      </c>
      <c r="CI86" s="22">
        <v>970.1</v>
      </c>
      <c r="CJ86" s="22">
        <v>127.02</v>
      </c>
      <c r="CK86" s="22">
        <v>1420.01</v>
      </c>
      <c r="CL86" s="23">
        <v>3978.17</v>
      </c>
      <c r="CM86" s="21">
        <v>2661.5</v>
      </c>
      <c r="CN86" s="21">
        <v>0</v>
      </c>
      <c r="CO86" s="21">
        <v>2661.5</v>
      </c>
      <c r="CP86" s="22">
        <v>282</v>
      </c>
      <c r="CQ86" s="22">
        <v>66.47</v>
      </c>
      <c r="CR86" s="22">
        <v>954.95</v>
      </c>
      <c r="CS86" s="22">
        <v>88.06</v>
      </c>
      <c r="CT86" s="22">
        <v>1391.48</v>
      </c>
      <c r="CU86" s="23">
        <v>4052.98</v>
      </c>
      <c r="CV86" s="21">
        <v>2808.45</v>
      </c>
      <c r="CW86" s="21">
        <v>0</v>
      </c>
      <c r="CX86" s="21">
        <v>2808.45</v>
      </c>
      <c r="CY86" s="22">
        <v>294</v>
      </c>
      <c r="CZ86" s="22">
        <v>70.150000000000006</v>
      </c>
      <c r="DA86" s="22">
        <v>1013</v>
      </c>
      <c r="DB86" s="22">
        <v>141.66999999999999</v>
      </c>
      <c r="DC86" s="22">
        <v>1518.82</v>
      </c>
      <c r="DD86" s="23">
        <v>4327.2700000000004</v>
      </c>
      <c r="DE86" s="21">
        <v>3592.02</v>
      </c>
      <c r="DF86" s="21">
        <v>0</v>
      </c>
      <c r="DG86" s="21">
        <v>3592.02</v>
      </c>
      <c r="DH86" s="22">
        <v>406</v>
      </c>
      <c r="DI86" s="22">
        <v>419.76</v>
      </c>
      <c r="DJ86" s="22">
        <v>1611.26</v>
      </c>
      <c r="DK86" s="22">
        <v>165.78</v>
      </c>
      <c r="DL86" s="22">
        <v>2602.8000000000002</v>
      </c>
      <c r="DM86" s="23">
        <v>6194.82</v>
      </c>
      <c r="DN86" s="73">
        <f t="shared" si="11"/>
        <v>33296.689999999995</v>
      </c>
      <c r="DO86" s="73">
        <f t="shared" si="12"/>
        <v>948.61</v>
      </c>
      <c r="DP86" s="73">
        <f t="shared" si="13"/>
        <v>34245.299999999996</v>
      </c>
      <c r="DQ86" s="22">
        <f t="shared" si="14"/>
        <v>3578</v>
      </c>
      <c r="DR86" s="22">
        <f t="shared" si="15"/>
        <v>1155.0900000000001</v>
      </c>
      <c r="DS86" s="22">
        <f t="shared" si="16"/>
        <v>12600.180000000002</v>
      </c>
      <c r="DT86" s="22">
        <f t="shared" si="17"/>
        <v>1638.1</v>
      </c>
      <c r="DU86" s="22">
        <f t="shared" si="18"/>
        <v>18971.370000000003</v>
      </c>
      <c r="DV86" s="23">
        <f t="shared" si="19"/>
        <v>53216.670000000006</v>
      </c>
      <c r="DW86" s="262">
        <f t="shared" si="20"/>
        <v>2190.3999999999942</v>
      </c>
      <c r="DX86" s="262"/>
      <c r="DY86" s="263">
        <f t="shared" si="21"/>
        <v>5382.1300000000028</v>
      </c>
      <c r="DZ86" s="263"/>
    </row>
    <row r="87" spans="1:130" hidden="1" x14ac:dyDescent="0.25">
      <c r="A87" s="18">
        <v>1022</v>
      </c>
      <c r="B87" s="18" t="s">
        <v>318</v>
      </c>
      <c r="C87" s="18" t="s">
        <v>223</v>
      </c>
      <c r="D87" s="20">
        <v>1</v>
      </c>
      <c r="E87" s="18">
        <v>22324</v>
      </c>
      <c r="F87" s="18">
        <v>39045.449999999997</v>
      </c>
      <c r="G87" s="18" t="s">
        <v>157</v>
      </c>
      <c r="H87" s="18" t="s">
        <v>5</v>
      </c>
      <c r="I87" s="18" t="s">
        <v>169</v>
      </c>
      <c r="J87" s="21">
        <v>3092.04</v>
      </c>
      <c r="K87" s="21">
        <v>0</v>
      </c>
      <c r="L87" s="21">
        <v>3092.04</v>
      </c>
      <c r="M87" s="22">
        <v>326</v>
      </c>
      <c r="N87" s="22">
        <v>75.349999999999994</v>
      </c>
      <c r="O87" s="22">
        <v>1161.48</v>
      </c>
      <c r="P87" s="22">
        <v>156.57</v>
      </c>
      <c r="Q87" s="22">
        <v>1719.4</v>
      </c>
      <c r="R87" s="23">
        <v>4811.4399999999996</v>
      </c>
      <c r="S87" s="21">
        <v>3010.17</v>
      </c>
      <c r="T87" s="21">
        <v>0</v>
      </c>
      <c r="U87" s="21">
        <v>3010.17</v>
      </c>
      <c r="V87" s="22">
        <v>325</v>
      </c>
      <c r="W87" s="22">
        <v>75.19</v>
      </c>
      <c r="X87" s="22">
        <v>1160.24</v>
      </c>
      <c r="Y87" s="22">
        <v>114.65</v>
      </c>
      <c r="Z87" s="22">
        <v>1675.08</v>
      </c>
      <c r="AA87" s="23">
        <v>4685.25</v>
      </c>
      <c r="AB87" s="21">
        <v>3009.71</v>
      </c>
      <c r="AC87" s="21">
        <v>0</v>
      </c>
      <c r="AD87" s="21">
        <v>3009.71</v>
      </c>
      <c r="AE87" s="22">
        <v>325</v>
      </c>
      <c r="AF87" s="22">
        <v>75.180000000000007</v>
      </c>
      <c r="AG87" s="22">
        <v>1159.49</v>
      </c>
      <c r="AH87" s="22">
        <v>155.44</v>
      </c>
      <c r="AI87" s="22">
        <v>1715.11</v>
      </c>
      <c r="AJ87" s="23">
        <v>4724.82</v>
      </c>
      <c r="AK87" s="21">
        <v>2798.5</v>
      </c>
      <c r="AL87" s="21">
        <v>0</v>
      </c>
      <c r="AM87" s="21">
        <v>2798.5</v>
      </c>
      <c r="AN87" s="22">
        <v>297</v>
      </c>
      <c r="AO87" s="22">
        <v>69.900000000000006</v>
      </c>
      <c r="AP87" s="22">
        <v>1087.32</v>
      </c>
      <c r="AQ87" s="22">
        <v>126.19</v>
      </c>
      <c r="AR87" s="22">
        <v>1580.41</v>
      </c>
      <c r="AS87" s="23">
        <v>4378.91</v>
      </c>
      <c r="AT87" s="21">
        <v>3043.05</v>
      </c>
      <c r="AU87" s="21">
        <v>948.61</v>
      </c>
      <c r="AV87" s="21">
        <v>3991.66</v>
      </c>
      <c r="AW87" s="22">
        <v>459</v>
      </c>
      <c r="AX87" s="22">
        <v>76.010000000000005</v>
      </c>
      <c r="AY87" s="22">
        <v>1361.65</v>
      </c>
      <c r="AZ87" s="22">
        <v>117.74</v>
      </c>
      <c r="BA87" s="22">
        <v>2014.4</v>
      </c>
      <c r="BB87" s="23">
        <v>6006.06</v>
      </c>
      <c r="BC87" s="21">
        <v>4700.6400000000003</v>
      </c>
      <c r="BD87" s="21">
        <v>0</v>
      </c>
      <c r="BE87" s="21">
        <v>4700.6400000000003</v>
      </c>
      <c r="BF87" s="22">
        <v>531</v>
      </c>
      <c r="BG87" s="22">
        <v>112.33</v>
      </c>
      <c r="BH87" s="22">
        <v>1983.77</v>
      </c>
      <c r="BI87" s="22">
        <v>159.08000000000001</v>
      </c>
      <c r="BJ87" s="22">
        <v>2786.18</v>
      </c>
      <c r="BK87" s="23">
        <v>7486.82</v>
      </c>
      <c r="BL87" s="21">
        <v>3009.71</v>
      </c>
      <c r="BM87" s="21">
        <v>0</v>
      </c>
      <c r="BN87" s="21">
        <v>3009.71</v>
      </c>
      <c r="BO87" s="22">
        <v>325</v>
      </c>
      <c r="BP87" s="22">
        <v>75.180000000000007</v>
      </c>
      <c r="BQ87" s="22">
        <v>1159.49</v>
      </c>
      <c r="BR87" s="22">
        <v>155.44</v>
      </c>
      <c r="BS87" s="22">
        <v>1715.11</v>
      </c>
      <c r="BT87" s="23">
        <v>4724.82</v>
      </c>
      <c r="BU87" s="21">
        <v>3009.71</v>
      </c>
      <c r="BV87" s="21">
        <v>0</v>
      </c>
      <c r="BW87" s="21">
        <v>3009.71</v>
      </c>
      <c r="BX87" s="22">
        <v>325</v>
      </c>
      <c r="BY87" s="22">
        <v>75.180000000000007</v>
      </c>
      <c r="BZ87" s="22">
        <v>1159.49</v>
      </c>
      <c r="CA87" s="22">
        <v>155.44</v>
      </c>
      <c r="CB87" s="22">
        <v>1715.11</v>
      </c>
      <c r="CC87" s="23">
        <v>4724.82</v>
      </c>
      <c r="CD87" s="21">
        <v>3128.35</v>
      </c>
      <c r="CE87" s="21">
        <v>0</v>
      </c>
      <c r="CF87" s="21">
        <v>3128.35</v>
      </c>
      <c r="CG87" s="22">
        <v>341</v>
      </c>
      <c r="CH87" s="22">
        <v>78.150000000000006</v>
      </c>
      <c r="CI87" s="22">
        <v>1203.8</v>
      </c>
      <c r="CJ87" s="22">
        <v>91.25</v>
      </c>
      <c r="CK87" s="22">
        <v>1714.2</v>
      </c>
      <c r="CL87" s="23">
        <v>4842.55</v>
      </c>
      <c r="CM87" s="21">
        <v>2990.92</v>
      </c>
      <c r="CN87" s="21">
        <v>0</v>
      </c>
      <c r="CO87" s="21">
        <v>2990.92</v>
      </c>
      <c r="CP87" s="22">
        <v>331</v>
      </c>
      <c r="CQ87" s="22">
        <v>74.709999999999994</v>
      </c>
      <c r="CR87" s="22">
        <v>1157.28</v>
      </c>
      <c r="CS87" s="22">
        <v>144.91</v>
      </c>
      <c r="CT87" s="22">
        <v>1707.9</v>
      </c>
      <c r="CU87" s="23">
        <v>4698.82</v>
      </c>
      <c r="CV87" s="21">
        <v>3009.71</v>
      </c>
      <c r="CW87" s="21">
        <v>0</v>
      </c>
      <c r="CX87" s="21">
        <v>3009.71</v>
      </c>
      <c r="CY87" s="22">
        <v>325</v>
      </c>
      <c r="CZ87" s="22">
        <v>75.180000000000007</v>
      </c>
      <c r="DA87" s="22">
        <v>1159.49</v>
      </c>
      <c r="DB87" s="22">
        <v>145.24</v>
      </c>
      <c r="DC87" s="22">
        <v>1704.91</v>
      </c>
      <c r="DD87" s="23">
        <v>4714.62</v>
      </c>
      <c r="DE87" s="21">
        <v>4216.34</v>
      </c>
      <c r="DF87" s="21">
        <v>0</v>
      </c>
      <c r="DG87" s="21">
        <v>4216.34</v>
      </c>
      <c r="DH87" s="22">
        <v>493</v>
      </c>
      <c r="DI87" s="22">
        <v>492.43</v>
      </c>
      <c r="DJ87" s="22">
        <v>1347.28</v>
      </c>
      <c r="DK87" s="22">
        <v>161.57</v>
      </c>
      <c r="DL87" s="22">
        <v>2494.2800000000002</v>
      </c>
      <c r="DM87" s="23">
        <v>6710.62</v>
      </c>
      <c r="DN87" s="73">
        <f t="shared" si="11"/>
        <v>39018.849999999991</v>
      </c>
      <c r="DO87" s="73">
        <f t="shared" si="12"/>
        <v>948.61</v>
      </c>
      <c r="DP87" s="73">
        <f t="shared" si="13"/>
        <v>39967.459999999992</v>
      </c>
      <c r="DQ87" s="22">
        <f t="shared" si="14"/>
        <v>4403</v>
      </c>
      <c r="DR87" s="22">
        <f t="shared" si="15"/>
        <v>1354.79</v>
      </c>
      <c r="DS87" s="22">
        <f t="shared" si="16"/>
        <v>15100.78</v>
      </c>
      <c r="DT87" s="22">
        <f t="shared" si="17"/>
        <v>1683.5200000000002</v>
      </c>
      <c r="DU87" s="22">
        <f t="shared" si="18"/>
        <v>22542.09</v>
      </c>
      <c r="DV87" s="23">
        <f t="shared" si="19"/>
        <v>62509.55</v>
      </c>
      <c r="DW87" s="262">
        <f t="shared" si="20"/>
        <v>922.00999999999476</v>
      </c>
      <c r="DX87" s="262"/>
      <c r="DY87" s="263">
        <f t="shared" si="21"/>
        <v>218.09000000000015</v>
      </c>
      <c r="DZ87" s="263"/>
    </row>
    <row r="88" spans="1:130" hidden="1" x14ac:dyDescent="0.25">
      <c r="A88" s="18">
        <v>1026</v>
      </c>
      <c r="B88" s="18" t="s">
        <v>427</v>
      </c>
      <c r="C88" s="18" t="s">
        <v>428</v>
      </c>
      <c r="D88" s="20">
        <v>0.9</v>
      </c>
      <c r="E88" s="18">
        <v>14603.18</v>
      </c>
      <c r="F88" s="18">
        <v>26823.53</v>
      </c>
      <c r="G88" s="18" t="s">
        <v>157</v>
      </c>
      <c r="H88" s="18" t="s">
        <v>5</v>
      </c>
      <c r="I88" s="18" t="s">
        <v>298</v>
      </c>
      <c r="J88" s="21">
        <v>2088.13</v>
      </c>
      <c r="K88" s="21">
        <v>0</v>
      </c>
      <c r="L88" s="21">
        <v>2088.13</v>
      </c>
      <c r="M88" s="22">
        <v>188</v>
      </c>
      <c r="N88" s="22">
        <v>51.66</v>
      </c>
      <c r="O88" s="22">
        <v>660.92</v>
      </c>
      <c r="P88" s="22">
        <v>118.59</v>
      </c>
      <c r="Q88" s="22">
        <v>1019.17</v>
      </c>
      <c r="R88" s="23">
        <v>3107.3</v>
      </c>
      <c r="S88" s="21">
        <v>-155.91999999999999</v>
      </c>
      <c r="T88" s="21">
        <v>0</v>
      </c>
      <c r="U88" s="21">
        <v>-155.91999999999999</v>
      </c>
      <c r="V88" s="22">
        <v>86</v>
      </c>
      <c r="W88" s="22">
        <v>32.9</v>
      </c>
      <c r="X88" s="22">
        <v>500.92</v>
      </c>
      <c r="Y88" s="22">
        <v>80.150000000000006</v>
      </c>
      <c r="Z88" s="22">
        <v>699.97</v>
      </c>
      <c r="AA88" s="23">
        <v>544.04999999999995</v>
      </c>
      <c r="AB88" s="21">
        <v>2088.13</v>
      </c>
      <c r="AC88" s="21">
        <v>0</v>
      </c>
      <c r="AD88" s="21">
        <v>2088.13</v>
      </c>
      <c r="AE88" s="22">
        <v>188</v>
      </c>
      <c r="AF88" s="22">
        <v>51.66</v>
      </c>
      <c r="AG88" s="22">
        <v>661.31</v>
      </c>
      <c r="AH88" s="22">
        <v>128.79</v>
      </c>
      <c r="AI88" s="22">
        <v>1029.76</v>
      </c>
      <c r="AJ88" s="23">
        <v>3117.89</v>
      </c>
      <c r="AK88" s="21">
        <v>104.55</v>
      </c>
      <c r="AL88" s="21">
        <v>0</v>
      </c>
      <c r="AM88" s="21">
        <v>104.55</v>
      </c>
      <c r="AN88" s="22">
        <v>-84</v>
      </c>
      <c r="AO88" s="22">
        <v>2.06</v>
      </c>
      <c r="AP88" s="22">
        <v>44.92</v>
      </c>
      <c r="AQ88" s="22">
        <v>68.06</v>
      </c>
      <c r="AR88" s="22">
        <v>31.04</v>
      </c>
      <c r="AS88" s="23">
        <v>135.59</v>
      </c>
      <c r="AT88" s="21">
        <v>1787.56</v>
      </c>
      <c r="AU88" s="21">
        <v>119.52</v>
      </c>
      <c r="AV88" s="21">
        <v>1907.08</v>
      </c>
      <c r="AW88" s="22">
        <v>163</v>
      </c>
      <c r="AX88" s="22">
        <v>44.14</v>
      </c>
      <c r="AY88" s="22">
        <v>591.82000000000005</v>
      </c>
      <c r="AZ88" s="22">
        <v>74.05</v>
      </c>
      <c r="BA88" s="22">
        <v>873.01</v>
      </c>
      <c r="BB88" s="23">
        <v>2780.09</v>
      </c>
      <c r="BC88" s="21">
        <v>2505.5500000000002</v>
      </c>
      <c r="BD88" s="21">
        <v>0</v>
      </c>
      <c r="BE88" s="21">
        <v>2505.5500000000002</v>
      </c>
      <c r="BF88" s="22">
        <v>246</v>
      </c>
      <c r="BG88" s="22">
        <v>62.1</v>
      </c>
      <c r="BH88" s="22">
        <v>917.09</v>
      </c>
      <c r="BI88" s="22">
        <v>100.5</v>
      </c>
      <c r="BJ88" s="22">
        <v>1325.69</v>
      </c>
      <c r="BK88" s="23">
        <v>3831.24</v>
      </c>
      <c r="BL88" s="21">
        <v>2088.13</v>
      </c>
      <c r="BM88" s="21">
        <v>0</v>
      </c>
      <c r="BN88" s="21">
        <v>2088.13</v>
      </c>
      <c r="BO88" s="22">
        <v>188</v>
      </c>
      <c r="BP88" s="22">
        <v>51.66</v>
      </c>
      <c r="BQ88" s="22">
        <v>661.31</v>
      </c>
      <c r="BR88" s="22">
        <v>108.39</v>
      </c>
      <c r="BS88" s="22">
        <v>1009.36</v>
      </c>
      <c r="BT88" s="23">
        <v>3097.49</v>
      </c>
      <c r="BU88" s="21">
        <v>2065.63</v>
      </c>
      <c r="BV88" s="21">
        <v>0</v>
      </c>
      <c r="BW88" s="21">
        <v>2065.63</v>
      </c>
      <c r="BX88" s="22">
        <v>188</v>
      </c>
      <c r="BY88" s="22">
        <v>51.66</v>
      </c>
      <c r="BZ88" s="22">
        <v>661.31</v>
      </c>
      <c r="CA88" s="22">
        <v>143.79</v>
      </c>
      <c r="CB88" s="22">
        <v>1044.76</v>
      </c>
      <c r="CC88" s="23">
        <v>3110.39</v>
      </c>
      <c r="CD88" s="21">
        <v>2088.13</v>
      </c>
      <c r="CE88" s="21">
        <v>0</v>
      </c>
      <c r="CF88" s="21">
        <v>2088.13</v>
      </c>
      <c r="CG88" s="22">
        <v>188</v>
      </c>
      <c r="CH88" s="22">
        <v>51.66</v>
      </c>
      <c r="CI88" s="22">
        <v>661.31</v>
      </c>
      <c r="CJ88" s="22">
        <v>128.79</v>
      </c>
      <c r="CK88" s="22">
        <v>1029.76</v>
      </c>
      <c r="CL88" s="23">
        <v>3117.89</v>
      </c>
      <c r="CM88" s="21">
        <v>1963.49</v>
      </c>
      <c r="CN88" s="21">
        <v>0</v>
      </c>
      <c r="CO88" s="21">
        <v>1963.49</v>
      </c>
      <c r="CP88" s="22">
        <v>181</v>
      </c>
      <c r="CQ88" s="22">
        <v>49.1</v>
      </c>
      <c r="CR88" s="22">
        <v>642.39</v>
      </c>
      <c r="CS88" s="22">
        <v>96.07</v>
      </c>
      <c r="CT88" s="22">
        <v>968.56</v>
      </c>
      <c r="CU88" s="23">
        <v>2932.05</v>
      </c>
      <c r="CV88" s="21">
        <v>1950.45</v>
      </c>
      <c r="CW88" s="21">
        <v>0</v>
      </c>
      <c r="CX88" s="21">
        <v>1950.45</v>
      </c>
      <c r="CY88" s="22">
        <v>171</v>
      </c>
      <c r="CZ88" s="22">
        <v>47.65</v>
      </c>
      <c r="DA88" s="22">
        <v>624.54999999999995</v>
      </c>
      <c r="DB88" s="22">
        <v>85.45</v>
      </c>
      <c r="DC88" s="22">
        <v>928.65</v>
      </c>
      <c r="DD88" s="23">
        <v>2879.1</v>
      </c>
      <c r="DE88" s="21">
        <v>3002.49</v>
      </c>
      <c r="DF88" s="21">
        <v>0</v>
      </c>
      <c r="DG88" s="21">
        <v>3002.49</v>
      </c>
      <c r="DH88" s="22">
        <v>322</v>
      </c>
      <c r="DI88" s="22">
        <v>303.63</v>
      </c>
      <c r="DJ88" s="22">
        <v>1909.98</v>
      </c>
      <c r="DK88" s="22">
        <v>126.06</v>
      </c>
      <c r="DL88" s="22">
        <v>2661.67</v>
      </c>
      <c r="DM88" s="23">
        <v>5664.16</v>
      </c>
      <c r="DN88" s="73">
        <f t="shared" si="11"/>
        <v>21576.320000000007</v>
      </c>
      <c r="DO88" s="73">
        <f t="shared" si="12"/>
        <v>119.52</v>
      </c>
      <c r="DP88" s="73">
        <f t="shared" si="13"/>
        <v>21695.840000000004</v>
      </c>
      <c r="DQ88" s="22">
        <f t="shared" si="14"/>
        <v>2025</v>
      </c>
      <c r="DR88" s="22">
        <f t="shared" si="15"/>
        <v>799.88</v>
      </c>
      <c r="DS88" s="22">
        <f t="shared" si="16"/>
        <v>8537.83</v>
      </c>
      <c r="DT88" s="22">
        <f t="shared" si="17"/>
        <v>1258.6899999999998</v>
      </c>
      <c r="DU88" s="22">
        <f t="shared" si="18"/>
        <v>12621.4</v>
      </c>
      <c r="DV88" s="23">
        <f t="shared" si="19"/>
        <v>34317.24</v>
      </c>
      <c r="DW88" s="262">
        <f t="shared" si="20"/>
        <v>-5127.6899999999951</v>
      </c>
      <c r="DX88" s="262"/>
      <c r="DY88" s="263">
        <f t="shared" si="21"/>
        <v>-1981.7800000000007</v>
      </c>
      <c r="DZ88" s="263"/>
    </row>
    <row r="89" spans="1:130" hidden="1" x14ac:dyDescent="0.25">
      <c r="A89" s="18">
        <v>1028</v>
      </c>
      <c r="B89" s="18" t="s">
        <v>213</v>
      </c>
      <c r="C89" s="18" t="s">
        <v>214</v>
      </c>
      <c r="D89" s="20">
        <v>1</v>
      </c>
      <c r="E89" s="18">
        <v>40542.25</v>
      </c>
      <c r="F89" s="18">
        <v>65492.28</v>
      </c>
      <c r="G89" s="18" t="s">
        <v>157</v>
      </c>
      <c r="H89" s="18" t="s">
        <v>5</v>
      </c>
      <c r="I89" s="18" t="s">
        <v>215</v>
      </c>
      <c r="J89" s="21">
        <v>4175.8900000000003</v>
      </c>
      <c r="K89" s="21">
        <v>0</v>
      </c>
      <c r="L89" s="21">
        <v>4175.8900000000003</v>
      </c>
      <c r="M89" s="22">
        <v>476</v>
      </c>
      <c r="N89" s="22">
        <v>102.45</v>
      </c>
      <c r="O89" s="22">
        <v>1802.14</v>
      </c>
      <c r="P89" s="22">
        <v>162.82</v>
      </c>
      <c r="Q89" s="22">
        <v>2543.41</v>
      </c>
      <c r="R89" s="23">
        <v>6719.3</v>
      </c>
      <c r="S89" s="21">
        <v>4100.49</v>
      </c>
      <c r="T89" s="21">
        <v>0</v>
      </c>
      <c r="U89" s="21">
        <v>4100.49</v>
      </c>
      <c r="V89" s="22">
        <v>476</v>
      </c>
      <c r="W89" s="22">
        <v>102.45</v>
      </c>
      <c r="X89" s="22">
        <v>1803.84</v>
      </c>
      <c r="Y89" s="22">
        <v>141.41</v>
      </c>
      <c r="Z89" s="22">
        <v>2523.6999999999998</v>
      </c>
      <c r="AA89" s="23">
        <v>6624.19</v>
      </c>
      <c r="AB89" s="21">
        <v>4100.49</v>
      </c>
      <c r="AC89" s="21">
        <v>0</v>
      </c>
      <c r="AD89" s="21">
        <v>4100.49</v>
      </c>
      <c r="AE89" s="22">
        <v>476</v>
      </c>
      <c r="AF89" s="22">
        <v>102.45</v>
      </c>
      <c r="AG89" s="22">
        <v>1802.99</v>
      </c>
      <c r="AH89" s="22">
        <v>187.31</v>
      </c>
      <c r="AI89" s="22">
        <v>2568.75</v>
      </c>
      <c r="AJ89" s="23">
        <v>6669.24</v>
      </c>
      <c r="AK89" s="21">
        <v>4136.18</v>
      </c>
      <c r="AL89" s="21">
        <v>0</v>
      </c>
      <c r="AM89" s="21">
        <v>4136.18</v>
      </c>
      <c r="AN89" s="22">
        <v>480</v>
      </c>
      <c r="AO89" s="22">
        <v>103.34</v>
      </c>
      <c r="AP89" s="22">
        <v>1817.53</v>
      </c>
      <c r="AQ89" s="22">
        <v>146.97999999999999</v>
      </c>
      <c r="AR89" s="22">
        <v>2547.85</v>
      </c>
      <c r="AS89" s="23">
        <v>6684.03</v>
      </c>
      <c r="AT89" s="21">
        <v>4119.9799999999996</v>
      </c>
      <c r="AU89" s="21">
        <v>948.61</v>
      </c>
      <c r="AV89" s="21">
        <v>5068.59</v>
      </c>
      <c r="AW89" s="22">
        <v>608</v>
      </c>
      <c r="AX89" s="22">
        <v>102.94</v>
      </c>
      <c r="AY89" s="22">
        <v>2000.67</v>
      </c>
      <c r="AZ89" s="22">
        <v>82.98</v>
      </c>
      <c r="BA89" s="22">
        <v>2794.59</v>
      </c>
      <c r="BB89" s="23">
        <v>7863.18</v>
      </c>
      <c r="BC89" s="21">
        <v>6297.6</v>
      </c>
      <c r="BD89" s="21">
        <v>0</v>
      </c>
      <c r="BE89" s="21">
        <v>6297.6</v>
      </c>
      <c r="BF89" s="22">
        <v>755</v>
      </c>
      <c r="BG89" s="22">
        <v>153.15</v>
      </c>
      <c r="BH89" s="22">
        <v>2741.19</v>
      </c>
      <c r="BI89" s="22">
        <v>99.77</v>
      </c>
      <c r="BJ89" s="22">
        <v>3749.11</v>
      </c>
      <c r="BK89" s="23">
        <v>10046.709999999999</v>
      </c>
      <c r="BL89" s="21">
        <v>4100.49</v>
      </c>
      <c r="BM89" s="21">
        <v>0</v>
      </c>
      <c r="BN89" s="21">
        <v>4100.49</v>
      </c>
      <c r="BO89" s="22">
        <v>475</v>
      </c>
      <c r="BP89" s="22">
        <v>102.45</v>
      </c>
      <c r="BQ89" s="22">
        <v>1802.99</v>
      </c>
      <c r="BR89" s="22">
        <v>70.010000000000005</v>
      </c>
      <c r="BS89" s="22">
        <v>2450.4499999999998</v>
      </c>
      <c r="BT89" s="23">
        <v>6550.94</v>
      </c>
      <c r="BU89" s="21">
        <v>4100.49</v>
      </c>
      <c r="BV89" s="21">
        <v>0</v>
      </c>
      <c r="BW89" s="21">
        <v>4100.49</v>
      </c>
      <c r="BX89" s="22">
        <v>476</v>
      </c>
      <c r="BY89" s="22">
        <v>102.45</v>
      </c>
      <c r="BZ89" s="22">
        <v>1802.99</v>
      </c>
      <c r="CA89" s="22">
        <v>70.010000000000005</v>
      </c>
      <c r="CB89" s="22">
        <v>2451.4499999999998</v>
      </c>
      <c r="CC89" s="23">
        <v>6551.94</v>
      </c>
      <c r="CD89" s="21">
        <v>4100.49</v>
      </c>
      <c r="CE89" s="21">
        <v>0</v>
      </c>
      <c r="CF89" s="21">
        <v>4100.49</v>
      </c>
      <c r="CG89" s="22">
        <v>476</v>
      </c>
      <c r="CH89" s="22">
        <v>102.45</v>
      </c>
      <c r="CI89" s="22">
        <v>1802.99</v>
      </c>
      <c r="CJ89" s="22">
        <v>70.010000000000005</v>
      </c>
      <c r="CK89" s="22">
        <v>2451.4499999999998</v>
      </c>
      <c r="CL89" s="23">
        <v>6551.94</v>
      </c>
      <c r="CM89" s="21">
        <v>4100.49</v>
      </c>
      <c r="CN89" s="21">
        <v>0</v>
      </c>
      <c r="CO89" s="21">
        <v>4100.49</v>
      </c>
      <c r="CP89" s="22">
        <v>483</v>
      </c>
      <c r="CQ89" s="22">
        <v>102.45</v>
      </c>
      <c r="CR89" s="22">
        <v>1807.79</v>
      </c>
      <c r="CS89" s="22">
        <v>70.010000000000005</v>
      </c>
      <c r="CT89" s="22">
        <v>2463.25</v>
      </c>
      <c r="CU89" s="23">
        <v>6563.74</v>
      </c>
      <c r="CV89" s="21">
        <v>4107.24</v>
      </c>
      <c r="CW89" s="21">
        <v>0</v>
      </c>
      <c r="CX89" s="21">
        <v>4107.24</v>
      </c>
      <c r="CY89" s="22">
        <v>477</v>
      </c>
      <c r="CZ89" s="22">
        <v>102.62</v>
      </c>
      <c r="DA89" s="22">
        <v>1805.75</v>
      </c>
      <c r="DB89" s="22">
        <v>70.09</v>
      </c>
      <c r="DC89" s="22">
        <v>2455.46</v>
      </c>
      <c r="DD89" s="23">
        <v>6562.7</v>
      </c>
      <c r="DE89" s="21">
        <v>18775.189999999999</v>
      </c>
      <c r="DF89" s="21">
        <v>0</v>
      </c>
      <c r="DG89" s="21">
        <v>18775.189999999999</v>
      </c>
      <c r="DH89" s="22">
        <v>2503</v>
      </c>
      <c r="DI89" s="22">
        <v>1128.72</v>
      </c>
      <c r="DJ89" s="22">
        <v>8868.4</v>
      </c>
      <c r="DK89" s="22">
        <v>268.99</v>
      </c>
      <c r="DL89" s="22">
        <v>12769.11</v>
      </c>
      <c r="DM89" s="23">
        <v>31544.3</v>
      </c>
      <c r="DN89" s="73">
        <f t="shared" si="11"/>
        <v>66215.01999999999</v>
      </c>
      <c r="DO89" s="73">
        <f t="shared" si="12"/>
        <v>948.61</v>
      </c>
      <c r="DP89" s="73">
        <f t="shared" si="13"/>
        <v>67163.62999999999</v>
      </c>
      <c r="DQ89" s="22">
        <f t="shared" si="14"/>
        <v>8161</v>
      </c>
      <c r="DR89" s="22">
        <f t="shared" si="15"/>
        <v>2307.92</v>
      </c>
      <c r="DS89" s="22">
        <f t="shared" si="16"/>
        <v>29859.270000000004</v>
      </c>
      <c r="DT89" s="22">
        <f t="shared" si="17"/>
        <v>1440.3899999999999</v>
      </c>
      <c r="DU89" s="22">
        <f t="shared" si="18"/>
        <v>41768.58</v>
      </c>
      <c r="DV89" s="23">
        <f t="shared" si="19"/>
        <v>108932.21</v>
      </c>
      <c r="DW89" s="262">
        <f t="shared" si="20"/>
        <v>1671.3499999999913</v>
      </c>
      <c r="DX89" s="262"/>
      <c r="DY89" s="263">
        <f t="shared" si="21"/>
        <v>1226.3300000000017</v>
      </c>
      <c r="DZ89" s="263"/>
    </row>
    <row r="90" spans="1:130" hidden="1" x14ac:dyDescent="0.25">
      <c r="A90" s="18">
        <v>1030</v>
      </c>
      <c r="B90" s="18" t="s">
        <v>443</v>
      </c>
      <c r="C90" s="18" t="s">
        <v>444</v>
      </c>
      <c r="D90" s="20">
        <v>0.8</v>
      </c>
      <c r="E90" s="18">
        <v>14099.13</v>
      </c>
      <c r="F90" s="18">
        <v>24877.439999999999</v>
      </c>
      <c r="G90" s="18" t="s">
        <v>157</v>
      </c>
      <c r="H90" s="18" t="s">
        <v>5</v>
      </c>
      <c r="I90" s="18" t="s">
        <v>298</v>
      </c>
      <c r="J90" s="21">
        <v>1881.1</v>
      </c>
      <c r="K90" s="21">
        <v>0</v>
      </c>
      <c r="L90" s="21">
        <v>1881.1</v>
      </c>
      <c r="M90" s="22">
        <v>166</v>
      </c>
      <c r="N90" s="22">
        <v>46.95</v>
      </c>
      <c r="O90" s="22">
        <v>662.14</v>
      </c>
      <c r="P90" s="22">
        <v>94.59</v>
      </c>
      <c r="Q90" s="22">
        <v>969.68</v>
      </c>
      <c r="R90" s="23">
        <v>2850.78</v>
      </c>
      <c r="S90" s="21">
        <v>1881.1</v>
      </c>
      <c r="T90" s="21">
        <v>0</v>
      </c>
      <c r="U90" s="21">
        <v>1881.1</v>
      </c>
      <c r="V90" s="22">
        <v>166</v>
      </c>
      <c r="W90" s="22">
        <v>46.95</v>
      </c>
      <c r="X90" s="22">
        <v>662.88</v>
      </c>
      <c r="Y90" s="22">
        <v>33.39</v>
      </c>
      <c r="Z90" s="22">
        <v>909.22</v>
      </c>
      <c r="AA90" s="23">
        <v>2790.32</v>
      </c>
      <c r="AB90" s="21">
        <v>1881.1</v>
      </c>
      <c r="AC90" s="21">
        <v>0</v>
      </c>
      <c r="AD90" s="21">
        <v>1881.1</v>
      </c>
      <c r="AE90" s="22">
        <v>166</v>
      </c>
      <c r="AF90" s="22">
        <v>46.95</v>
      </c>
      <c r="AG90" s="22">
        <v>662.51</v>
      </c>
      <c r="AH90" s="22">
        <v>33.39</v>
      </c>
      <c r="AI90" s="22">
        <v>908.85</v>
      </c>
      <c r="AJ90" s="23">
        <v>2789.95</v>
      </c>
      <c r="AK90" s="21">
        <v>1881.1</v>
      </c>
      <c r="AL90" s="21">
        <v>0</v>
      </c>
      <c r="AM90" s="21">
        <v>1881.1</v>
      </c>
      <c r="AN90" s="22">
        <v>166</v>
      </c>
      <c r="AO90" s="22">
        <v>46.95</v>
      </c>
      <c r="AP90" s="22">
        <v>662.51</v>
      </c>
      <c r="AQ90" s="22">
        <v>33.39</v>
      </c>
      <c r="AR90" s="22">
        <v>908.85</v>
      </c>
      <c r="AS90" s="23">
        <v>2789.95</v>
      </c>
      <c r="AT90" s="21">
        <v>1998.86</v>
      </c>
      <c r="AU90" s="21">
        <v>705.76</v>
      </c>
      <c r="AV90" s="21">
        <v>2704.62</v>
      </c>
      <c r="AW90" s="22">
        <v>279</v>
      </c>
      <c r="AX90" s="22">
        <v>49.9</v>
      </c>
      <c r="AY90" s="22">
        <v>905.51</v>
      </c>
      <c r="AZ90" s="22">
        <v>44.94</v>
      </c>
      <c r="BA90" s="22">
        <v>1279.3499999999999</v>
      </c>
      <c r="BB90" s="23">
        <v>3983.97</v>
      </c>
      <c r="BC90" s="21">
        <v>2806.7</v>
      </c>
      <c r="BD90" s="21">
        <v>0</v>
      </c>
      <c r="BE90" s="21">
        <v>2806.7</v>
      </c>
      <c r="BF90" s="22">
        <v>294</v>
      </c>
      <c r="BG90" s="22">
        <v>70.099999999999994</v>
      </c>
      <c r="BH90" s="22">
        <v>1060.8699999999999</v>
      </c>
      <c r="BI90" s="22">
        <v>49.84</v>
      </c>
      <c r="BJ90" s="22">
        <v>1474.81</v>
      </c>
      <c r="BK90" s="23">
        <v>4281.51</v>
      </c>
      <c r="BL90" s="21">
        <v>1881.1</v>
      </c>
      <c r="BM90" s="21">
        <v>0</v>
      </c>
      <c r="BN90" s="21">
        <v>1881.1</v>
      </c>
      <c r="BO90" s="22">
        <v>165</v>
      </c>
      <c r="BP90" s="22">
        <v>46.95</v>
      </c>
      <c r="BQ90" s="22">
        <v>662.51</v>
      </c>
      <c r="BR90" s="22">
        <v>109.89</v>
      </c>
      <c r="BS90" s="22">
        <v>984.35</v>
      </c>
      <c r="BT90" s="23">
        <v>2865.45</v>
      </c>
      <c r="BU90" s="21">
        <v>1881.1</v>
      </c>
      <c r="BV90" s="21">
        <v>0</v>
      </c>
      <c r="BW90" s="21">
        <v>1881.1</v>
      </c>
      <c r="BX90" s="22">
        <v>166</v>
      </c>
      <c r="BY90" s="22">
        <v>46.95</v>
      </c>
      <c r="BZ90" s="22">
        <v>662.51</v>
      </c>
      <c r="CA90" s="22">
        <v>120.09</v>
      </c>
      <c r="CB90" s="22">
        <v>995.55</v>
      </c>
      <c r="CC90" s="23">
        <v>2876.65</v>
      </c>
      <c r="CD90" s="21">
        <v>1925.78</v>
      </c>
      <c r="CE90" s="21">
        <v>0</v>
      </c>
      <c r="CF90" s="21">
        <v>1925.78</v>
      </c>
      <c r="CG90" s="22">
        <v>173</v>
      </c>
      <c r="CH90" s="22">
        <v>48.07</v>
      </c>
      <c r="CI90" s="22">
        <v>702.98</v>
      </c>
      <c r="CJ90" s="22">
        <v>69.89</v>
      </c>
      <c r="CK90" s="22">
        <v>993.94</v>
      </c>
      <c r="CL90" s="23">
        <v>2919.72</v>
      </c>
      <c r="CM90" s="21">
        <v>1881.1</v>
      </c>
      <c r="CN90" s="21">
        <v>0</v>
      </c>
      <c r="CO90" s="21">
        <v>1881.1</v>
      </c>
      <c r="CP90" s="22">
        <v>175</v>
      </c>
      <c r="CQ90" s="22">
        <v>46.95</v>
      </c>
      <c r="CR90" s="22">
        <v>643.08000000000004</v>
      </c>
      <c r="CS90" s="22">
        <v>114.99</v>
      </c>
      <c r="CT90" s="22">
        <v>980.02</v>
      </c>
      <c r="CU90" s="23">
        <v>2861.12</v>
      </c>
      <c r="CV90" s="21">
        <v>1881.1</v>
      </c>
      <c r="CW90" s="21">
        <v>0</v>
      </c>
      <c r="CX90" s="21">
        <v>1881.1</v>
      </c>
      <c r="CY90" s="22">
        <v>166</v>
      </c>
      <c r="CZ90" s="22">
        <v>46.95</v>
      </c>
      <c r="DA90" s="22">
        <v>638.28</v>
      </c>
      <c r="DB90" s="22">
        <v>104.79</v>
      </c>
      <c r="DC90" s="22">
        <v>956.02</v>
      </c>
      <c r="DD90" s="23">
        <v>2837.12</v>
      </c>
      <c r="DE90" s="21">
        <v>2832.23</v>
      </c>
      <c r="DF90" s="21">
        <v>0</v>
      </c>
      <c r="DG90" s="21">
        <v>2832.23</v>
      </c>
      <c r="DH90" s="22">
        <v>303</v>
      </c>
      <c r="DI90" s="22">
        <v>316.52</v>
      </c>
      <c r="DJ90" s="22">
        <v>1637.16</v>
      </c>
      <c r="DK90" s="22">
        <v>123.02</v>
      </c>
      <c r="DL90" s="22">
        <v>2379.6999999999998</v>
      </c>
      <c r="DM90" s="23">
        <v>5211.93</v>
      </c>
      <c r="DN90" s="73">
        <f t="shared" si="11"/>
        <v>24612.369999999995</v>
      </c>
      <c r="DO90" s="73">
        <f t="shared" si="12"/>
        <v>705.76</v>
      </c>
      <c r="DP90" s="73">
        <f t="shared" si="13"/>
        <v>25318.129999999997</v>
      </c>
      <c r="DQ90" s="22">
        <f t="shared" si="14"/>
        <v>2385</v>
      </c>
      <c r="DR90" s="22">
        <f t="shared" si="15"/>
        <v>860.18999999999994</v>
      </c>
      <c r="DS90" s="22">
        <f t="shared" si="16"/>
        <v>9562.94</v>
      </c>
      <c r="DT90" s="22">
        <f t="shared" si="17"/>
        <v>932.20999999999992</v>
      </c>
      <c r="DU90" s="22">
        <f t="shared" si="18"/>
        <v>13740.34</v>
      </c>
      <c r="DV90" s="23">
        <f t="shared" si="19"/>
        <v>39058.47</v>
      </c>
      <c r="DW90" s="262">
        <f t="shared" si="20"/>
        <v>440.68999999999869</v>
      </c>
      <c r="DX90" s="262"/>
      <c r="DY90" s="263">
        <f t="shared" si="21"/>
        <v>-358.78999999999905</v>
      </c>
      <c r="DZ90" s="263"/>
    </row>
    <row r="91" spans="1:130" hidden="1" x14ac:dyDescent="0.25">
      <c r="A91" s="18">
        <v>1031</v>
      </c>
      <c r="B91" s="18" t="s">
        <v>445</v>
      </c>
      <c r="C91" s="18" t="s">
        <v>446</v>
      </c>
      <c r="D91" s="20">
        <v>1</v>
      </c>
      <c r="E91" s="18">
        <v>22215.86</v>
      </c>
      <c r="F91" s="18">
        <v>38853.980000000003</v>
      </c>
      <c r="G91" s="18" t="s">
        <v>157</v>
      </c>
      <c r="H91" s="18" t="s">
        <v>5</v>
      </c>
      <c r="I91" s="18" t="s">
        <v>447</v>
      </c>
      <c r="J91" s="21">
        <v>3016</v>
      </c>
      <c r="K91" s="21">
        <v>0</v>
      </c>
      <c r="L91" s="21">
        <v>3016</v>
      </c>
      <c r="M91" s="22">
        <v>316</v>
      </c>
      <c r="N91" s="22">
        <v>73.61</v>
      </c>
      <c r="O91" s="22">
        <v>1135.57</v>
      </c>
      <c r="P91" s="22">
        <v>129.75</v>
      </c>
      <c r="Q91" s="22">
        <v>1654.93</v>
      </c>
      <c r="R91" s="23">
        <v>4670.93</v>
      </c>
      <c r="S91" s="21">
        <v>2982.2</v>
      </c>
      <c r="T91" s="21">
        <v>0</v>
      </c>
      <c r="U91" s="21">
        <v>2982.2</v>
      </c>
      <c r="V91" s="22">
        <v>316</v>
      </c>
      <c r="W91" s="22">
        <v>73.61</v>
      </c>
      <c r="X91" s="22">
        <v>1136.71</v>
      </c>
      <c r="Y91" s="22">
        <v>134.4</v>
      </c>
      <c r="Z91" s="22">
        <v>1660.72</v>
      </c>
      <c r="AA91" s="23">
        <v>4642.92</v>
      </c>
      <c r="AB91" s="21">
        <v>2982.2</v>
      </c>
      <c r="AC91" s="21">
        <v>0</v>
      </c>
      <c r="AD91" s="21">
        <v>2982.2</v>
      </c>
      <c r="AE91" s="22">
        <v>316</v>
      </c>
      <c r="AF91" s="22">
        <v>73.61</v>
      </c>
      <c r="AG91" s="22">
        <v>1136.1400000000001</v>
      </c>
      <c r="AH91" s="22">
        <v>165</v>
      </c>
      <c r="AI91" s="22">
        <v>1690.75</v>
      </c>
      <c r="AJ91" s="23">
        <v>4672.95</v>
      </c>
      <c r="AK91" s="21">
        <v>3015</v>
      </c>
      <c r="AL91" s="21">
        <v>0</v>
      </c>
      <c r="AM91" s="21">
        <v>3015</v>
      </c>
      <c r="AN91" s="22">
        <v>321</v>
      </c>
      <c r="AO91" s="22">
        <v>74.44</v>
      </c>
      <c r="AP91" s="22">
        <v>1148.4000000000001</v>
      </c>
      <c r="AQ91" s="22">
        <v>160.49</v>
      </c>
      <c r="AR91" s="22">
        <v>1704.33</v>
      </c>
      <c r="AS91" s="23">
        <v>4719.33</v>
      </c>
      <c r="AT91" s="21">
        <v>3002.7</v>
      </c>
      <c r="AU91" s="21">
        <v>948.61</v>
      </c>
      <c r="AV91" s="21">
        <v>3951.31</v>
      </c>
      <c r="AW91" s="22">
        <v>448</v>
      </c>
      <c r="AX91" s="22">
        <v>74.13</v>
      </c>
      <c r="AY91" s="22">
        <v>1333.55</v>
      </c>
      <c r="AZ91" s="22">
        <v>142.36000000000001</v>
      </c>
      <c r="BA91" s="22">
        <v>1998.04</v>
      </c>
      <c r="BB91" s="23">
        <v>5949.35</v>
      </c>
      <c r="BC91" s="21">
        <v>4572.75</v>
      </c>
      <c r="BD91" s="21">
        <v>0</v>
      </c>
      <c r="BE91" s="21">
        <v>4572.75</v>
      </c>
      <c r="BF91" s="22">
        <v>518</v>
      </c>
      <c r="BG91" s="22">
        <v>110.01</v>
      </c>
      <c r="BH91" s="22">
        <v>1943.55</v>
      </c>
      <c r="BI91" s="22">
        <v>172.26</v>
      </c>
      <c r="BJ91" s="22">
        <v>2743.82</v>
      </c>
      <c r="BK91" s="23">
        <v>7316.57</v>
      </c>
      <c r="BL91" s="21">
        <v>2982.2</v>
      </c>
      <c r="BM91" s="21">
        <v>0</v>
      </c>
      <c r="BN91" s="21">
        <v>2982.2</v>
      </c>
      <c r="BO91" s="22">
        <v>315</v>
      </c>
      <c r="BP91" s="22">
        <v>73.61</v>
      </c>
      <c r="BQ91" s="22">
        <v>1136.1400000000001</v>
      </c>
      <c r="BR91" s="22">
        <v>129.30000000000001</v>
      </c>
      <c r="BS91" s="22">
        <v>1654.05</v>
      </c>
      <c r="BT91" s="23">
        <v>4636.25</v>
      </c>
      <c r="BU91" s="21">
        <v>2982.2</v>
      </c>
      <c r="BV91" s="21">
        <v>0</v>
      </c>
      <c r="BW91" s="21">
        <v>2982.2</v>
      </c>
      <c r="BX91" s="22">
        <v>316</v>
      </c>
      <c r="BY91" s="22">
        <v>73.61</v>
      </c>
      <c r="BZ91" s="22">
        <v>1136.1400000000001</v>
      </c>
      <c r="CA91" s="22">
        <v>165</v>
      </c>
      <c r="CB91" s="22">
        <v>1690.75</v>
      </c>
      <c r="CC91" s="23">
        <v>4672.95</v>
      </c>
      <c r="CD91" s="21">
        <v>3117</v>
      </c>
      <c r="CE91" s="21">
        <v>0</v>
      </c>
      <c r="CF91" s="21">
        <v>3117</v>
      </c>
      <c r="CG91" s="22">
        <v>335</v>
      </c>
      <c r="CH91" s="22">
        <v>76.989999999999995</v>
      </c>
      <c r="CI91" s="22">
        <v>1186.5</v>
      </c>
      <c r="CJ91" s="22">
        <v>157.18</v>
      </c>
      <c r="CK91" s="22">
        <v>1755.67</v>
      </c>
      <c r="CL91" s="23">
        <v>4872.67</v>
      </c>
      <c r="CM91" s="21">
        <v>2982.2</v>
      </c>
      <c r="CN91" s="21">
        <v>0</v>
      </c>
      <c r="CO91" s="21">
        <v>2982.2</v>
      </c>
      <c r="CP91" s="22">
        <v>325</v>
      </c>
      <c r="CQ91" s="22">
        <v>73.61</v>
      </c>
      <c r="CR91" s="22">
        <v>1140.94</v>
      </c>
      <c r="CS91" s="22">
        <v>83.4</v>
      </c>
      <c r="CT91" s="22">
        <v>1622.95</v>
      </c>
      <c r="CU91" s="23">
        <v>4605.1499999999996</v>
      </c>
      <c r="CV91" s="21">
        <v>3493.1</v>
      </c>
      <c r="CW91" s="21">
        <v>0</v>
      </c>
      <c r="CX91" s="21">
        <v>3493.1</v>
      </c>
      <c r="CY91" s="22">
        <v>387</v>
      </c>
      <c r="CZ91" s="22">
        <v>86.39</v>
      </c>
      <c r="DA91" s="22">
        <v>1326.9</v>
      </c>
      <c r="DB91" s="22">
        <v>143.47999999999999</v>
      </c>
      <c r="DC91" s="22">
        <v>1943.77</v>
      </c>
      <c r="DD91" s="23">
        <v>5436.87</v>
      </c>
      <c r="DE91" s="21">
        <v>4508.96</v>
      </c>
      <c r="DF91" s="21">
        <v>0</v>
      </c>
      <c r="DG91" s="21">
        <v>4508.96</v>
      </c>
      <c r="DH91" s="22">
        <v>532</v>
      </c>
      <c r="DI91" s="22">
        <v>501.98</v>
      </c>
      <c r="DJ91" s="22">
        <v>1442.21</v>
      </c>
      <c r="DK91" s="22">
        <v>187.02</v>
      </c>
      <c r="DL91" s="22">
        <v>2663.21</v>
      </c>
      <c r="DM91" s="23">
        <v>7172.17</v>
      </c>
      <c r="DN91" s="73">
        <f t="shared" si="11"/>
        <v>39636.51</v>
      </c>
      <c r="DO91" s="73">
        <f t="shared" si="12"/>
        <v>948.61</v>
      </c>
      <c r="DP91" s="73">
        <f t="shared" si="13"/>
        <v>40585.120000000003</v>
      </c>
      <c r="DQ91" s="22">
        <f t="shared" si="14"/>
        <v>4445</v>
      </c>
      <c r="DR91" s="22">
        <f t="shared" si="15"/>
        <v>1365.6</v>
      </c>
      <c r="DS91" s="22">
        <f t="shared" si="16"/>
        <v>15202.75</v>
      </c>
      <c r="DT91" s="22">
        <f t="shared" si="17"/>
        <v>1769.64</v>
      </c>
      <c r="DU91" s="22">
        <f t="shared" si="18"/>
        <v>22782.989999999998</v>
      </c>
      <c r="DV91" s="23">
        <f t="shared" si="19"/>
        <v>63368.109999999993</v>
      </c>
      <c r="DW91" s="262">
        <f t="shared" si="20"/>
        <v>1731.1399999999994</v>
      </c>
      <c r="DX91" s="262"/>
      <c r="DY91" s="263">
        <f t="shared" si="21"/>
        <v>567.12999999999738</v>
      </c>
      <c r="DZ91" s="263"/>
    </row>
    <row r="92" spans="1:130" hidden="1" x14ac:dyDescent="0.25">
      <c r="A92" s="18">
        <v>1032</v>
      </c>
      <c r="B92" s="18" t="s">
        <v>850</v>
      </c>
      <c r="C92" s="18" t="s">
        <v>851</v>
      </c>
      <c r="D92" s="20">
        <v>0</v>
      </c>
      <c r="G92" s="18" t="s">
        <v>157</v>
      </c>
      <c r="H92" s="18" t="s">
        <v>5</v>
      </c>
      <c r="I92" s="18" t="s">
        <v>871</v>
      </c>
      <c r="J92" s="21"/>
      <c r="K92" s="21"/>
      <c r="L92" s="21"/>
      <c r="M92" s="22"/>
      <c r="N92" s="22"/>
      <c r="O92" s="22"/>
      <c r="P92" s="22"/>
      <c r="Q92" s="22"/>
      <c r="R92" s="23"/>
      <c r="S92" s="21"/>
      <c r="T92" s="21"/>
      <c r="U92" s="21"/>
      <c r="V92" s="22"/>
      <c r="W92" s="22"/>
      <c r="X92" s="22"/>
      <c r="Y92" s="22"/>
      <c r="Z92" s="22"/>
      <c r="AA92" s="23"/>
      <c r="AB92" s="21"/>
      <c r="AC92" s="21"/>
      <c r="AD92" s="21"/>
      <c r="AE92" s="22"/>
      <c r="AF92" s="22"/>
      <c r="AG92" s="22"/>
      <c r="AH92" s="22"/>
      <c r="AI92" s="22"/>
      <c r="AJ92" s="23"/>
      <c r="AK92" s="21"/>
      <c r="AL92" s="21"/>
      <c r="AM92" s="21"/>
      <c r="AN92" s="22"/>
      <c r="AO92" s="22"/>
      <c r="AP92" s="22"/>
      <c r="AQ92" s="22"/>
      <c r="AR92" s="22"/>
      <c r="AS92" s="23"/>
      <c r="AT92" s="21">
        <v>0</v>
      </c>
      <c r="AU92" s="21">
        <v>75.89</v>
      </c>
      <c r="AV92" s="21">
        <v>75.89</v>
      </c>
      <c r="AW92" s="22">
        <v>3</v>
      </c>
      <c r="AX92" s="22">
        <v>0</v>
      </c>
      <c r="AY92" s="22">
        <v>15.18</v>
      </c>
      <c r="AZ92" s="22">
        <v>1.02</v>
      </c>
      <c r="BA92" s="22">
        <v>19.2</v>
      </c>
      <c r="BB92" s="23">
        <v>95.09</v>
      </c>
      <c r="BC92" s="21"/>
      <c r="BD92" s="21"/>
      <c r="BE92" s="21"/>
      <c r="BF92" s="22"/>
      <c r="BG92" s="22"/>
      <c r="BH92" s="22"/>
      <c r="BI92" s="22"/>
      <c r="BJ92" s="22"/>
      <c r="BK92" s="23"/>
      <c r="BL92" s="21"/>
      <c r="BM92" s="21"/>
      <c r="BN92" s="21"/>
      <c r="BO92" s="22"/>
      <c r="BP92" s="22"/>
      <c r="BQ92" s="22"/>
      <c r="BR92" s="22"/>
      <c r="BS92" s="22"/>
      <c r="BT92" s="23"/>
      <c r="BU92" s="21"/>
      <c r="BV92" s="21"/>
      <c r="BW92" s="21"/>
      <c r="BX92" s="22"/>
      <c r="BY92" s="22"/>
      <c r="BZ92" s="22"/>
      <c r="CA92" s="22"/>
      <c r="CB92" s="22"/>
      <c r="CC92" s="23"/>
      <c r="CD92" s="21"/>
      <c r="CE92" s="21"/>
      <c r="CF92" s="21"/>
      <c r="CG92" s="22"/>
      <c r="CH92" s="22"/>
      <c r="CI92" s="22"/>
      <c r="CJ92" s="22"/>
      <c r="CK92" s="22"/>
      <c r="CL92" s="23"/>
      <c r="CM92" s="21"/>
      <c r="CN92" s="21"/>
      <c r="CO92" s="21"/>
      <c r="CP92" s="22"/>
      <c r="CQ92" s="22"/>
      <c r="CR92" s="22"/>
      <c r="CS92" s="22"/>
      <c r="CT92" s="22"/>
      <c r="CU92" s="23"/>
      <c r="CV92" s="21"/>
      <c r="CW92" s="21"/>
      <c r="CX92" s="21"/>
      <c r="CY92" s="22"/>
      <c r="CZ92" s="22"/>
      <c r="DA92" s="22"/>
      <c r="DB92" s="22"/>
      <c r="DC92" s="22"/>
      <c r="DD92" s="23"/>
      <c r="DN92" s="73">
        <f t="shared" si="11"/>
        <v>0</v>
      </c>
      <c r="DO92" s="73">
        <f t="shared" si="12"/>
        <v>75.89</v>
      </c>
      <c r="DP92" s="73">
        <f t="shared" si="13"/>
        <v>75.89</v>
      </c>
      <c r="DQ92" s="22">
        <f t="shared" si="14"/>
        <v>3</v>
      </c>
      <c r="DR92" s="22">
        <f t="shared" si="15"/>
        <v>0</v>
      </c>
      <c r="DS92" s="22">
        <f t="shared" si="16"/>
        <v>15.18</v>
      </c>
      <c r="DT92" s="22">
        <f t="shared" si="17"/>
        <v>1.02</v>
      </c>
      <c r="DU92" s="22">
        <f t="shared" si="18"/>
        <v>19.2</v>
      </c>
      <c r="DV92" s="23">
        <f t="shared" si="19"/>
        <v>95.09</v>
      </c>
      <c r="DW92" s="262">
        <f t="shared" si="20"/>
        <v>75.89</v>
      </c>
      <c r="DX92" s="262"/>
      <c r="DY92" s="263">
        <f t="shared" si="21"/>
        <v>19.2</v>
      </c>
      <c r="DZ92" s="263"/>
    </row>
    <row r="93" spans="1:130" hidden="1" x14ac:dyDescent="0.25">
      <c r="A93" s="18">
        <v>1033</v>
      </c>
      <c r="B93" s="18" t="s">
        <v>628</v>
      </c>
      <c r="C93" s="18" t="s">
        <v>562</v>
      </c>
      <c r="D93" s="20">
        <v>1</v>
      </c>
      <c r="E93" s="18">
        <v>29464.22</v>
      </c>
      <c r="F93" s="18">
        <v>46861.47</v>
      </c>
      <c r="G93" s="18" t="s">
        <v>157</v>
      </c>
      <c r="H93" s="18" t="s">
        <v>7</v>
      </c>
      <c r="I93" s="18" t="s">
        <v>629</v>
      </c>
      <c r="J93" s="21">
        <v>3683.67</v>
      </c>
      <c r="K93" s="21">
        <v>0</v>
      </c>
      <c r="L93" s="21">
        <v>3683.67</v>
      </c>
      <c r="M93" s="22">
        <v>408</v>
      </c>
      <c r="N93" s="22">
        <v>90.08</v>
      </c>
      <c r="O93" s="22">
        <v>1384.1</v>
      </c>
      <c r="P93" s="22">
        <v>156.13999999999999</v>
      </c>
      <c r="Q93" s="22">
        <v>2038.32</v>
      </c>
      <c r="R93" s="23">
        <v>5721.99</v>
      </c>
      <c r="S93" s="21">
        <v>3554.88</v>
      </c>
      <c r="T93" s="21">
        <v>0</v>
      </c>
      <c r="U93" s="21">
        <v>3554.88</v>
      </c>
      <c r="V93" s="22">
        <v>400</v>
      </c>
      <c r="W93" s="22">
        <v>88.81</v>
      </c>
      <c r="X93" s="22">
        <v>1367.82</v>
      </c>
      <c r="Y93" s="22">
        <v>154.41</v>
      </c>
      <c r="Z93" s="22">
        <v>2011.04</v>
      </c>
      <c r="AA93" s="23">
        <v>5565.92</v>
      </c>
      <c r="AB93" s="21">
        <v>3554.88</v>
      </c>
      <c r="AC93" s="21">
        <v>0</v>
      </c>
      <c r="AD93" s="21">
        <v>3554.88</v>
      </c>
      <c r="AE93" s="22">
        <v>400</v>
      </c>
      <c r="AF93" s="22">
        <v>88.81</v>
      </c>
      <c r="AG93" s="22">
        <v>1367.11</v>
      </c>
      <c r="AH93" s="22">
        <v>179.91</v>
      </c>
      <c r="AI93" s="22">
        <v>2035.83</v>
      </c>
      <c r="AJ93" s="23">
        <v>5590.71</v>
      </c>
      <c r="AK93" s="21">
        <v>3554.88</v>
      </c>
      <c r="AL93" s="21">
        <v>0</v>
      </c>
      <c r="AM93" s="21">
        <v>3554.88</v>
      </c>
      <c r="AN93" s="22">
        <v>400</v>
      </c>
      <c r="AO93" s="22">
        <v>88.81</v>
      </c>
      <c r="AP93" s="22">
        <v>1367.11</v>
      </c>
      <c r="AQ93" s="22">
        <v>164.61</v>
      </c>
      <c r="AR93" s="22">
        <v>2020.53</v>
      </c>
      <c r="AS93" s="23">
        <v>5575.41</v>
      </c>
      <c r="AT93" s="21">
        <v>3594.52</v>
      </c>
      <c r="AU93" s="21">
        <v>948.61</v>
      </c>
      <c r="AV93" s="21">
        <v>4543.13</v>
      </c>
      <c r="AW93" s="22">
        <v>535</v>
      </c>
      <c r="AX93" s="22">
        <v>89.8</v>
      </c>
      <c r="AY93" s="22">
        <v>1570.63</v>
      </c>
      <c r="AZ93" s="22">
        <v>142.15</v>
      </c>
      <c r="BA93" s="22">
        <v>2337.58</v>
      </c>
      <c r="BB93" s="23">
        <v>6880.71</v>
      </c>
      <c r="BC93" s="21">
        <v>5472.43</v>
      </c>
      <c r="BD93" s="21">
        <v>0</v>
      </c>
      <c r="BE93" s="21">
        <v>5472.43</v>
      </c>
      <c r="BF93" s="22">
        <v>642</v>
      </c>
      <c r="BG93" s="22">
        <v>132.59</v>
      </c>
      <c r="BH93" s="22">
        <v>2295.1</v>
      </c>
      <c r="BI93" s="22">
        <v>144.68</v>
      </c>
      <c r="BJ93" s="22">
        <v>3214.37</v>
      </c>
      <c r="BK93" s="23">
        <v>8686.7999999999993</v>
      </c>
      <c r="BL93" s="21">
        <v>3554.88</v>
      </c>
      <c r="BM93" s="21">
        <v>0</v>
      </c>
      <c r="BN93" s="21">
        <v>3554.88</v>
      </c>
      <c r="BO93" s="22">
        <v>400</v>
      </c>
      <c r="BP93" s="22">
        <v>88.81</v>
      </c>
      <c r="BQ93" s="22">
        <v>1367.11</v>
      </c>
      <c r="BR93" s="22">
        <v>169.71</v>
      </c>
      <c r="BS93" s="22">
        <v>2025.63</v>
      </c>
      <c r="BT93" s="23">
        <v>5580.51</v>
      </c>
      <c r="BU93" s="21">
        <v>3554.88</v>
      </c>
      <c r="BV93" s="21">
        <v>0</v>
      </c>
      <c r="BW93" s="21">
        <v>3554.88</v>
      </c>
      <c r="BX93" s="22">
        <v>400</v>
      </c>
      <c r="BY93" s="22">
        <v>88.81</v>
      </c>
      <c r="BZ93" s="22">
        <v>1367.11</v>
      </c>
      <c r="CA93" s="22">
        <v>159.51</v>
      </c>
      <c r="CB93" s="22">
        <v>2015.43</v>
      </c>
      <c r="CC93" s="23">
        <v>5570.31</v>
      </c>
      <c r="CD93" s="21">
        <v>3727.81</v>
      </c>
      <c r="CE93" s="21">
        <v>0</v>
      </c>
      <c r="CF93" s="21">
        <v>3727.81</v>
      </c>
      <c r="CG93" s="22">
        <v>418</v>
      </c>
      <c r="CH93" s="22">
        <v>92.01</v>
      </c>
      <c r="CI93" s="22">
        <v>1632.49</v>
      </c>
      <c r="CJ93" s="22">
        <v>141.44999999999999</v>
      </c>
      <c r="CK93" s="22">
        <v>2283.9499999999998</v>
      </c>
      <c r="CL93" s="23">
        <v>6011.76</v>
      </c>
      <c r="CM93" s="21">
        <v>3599.82</v>
      </c>
      <c r="CN93" s="21">
        <v>0</v>
      </c>
      <c r="CO93" s="21">
        <v>3599.82</v>
      </c>
      <c r="CP93" s="22">
        <v>409</v>
      </c>
      <c r="CQ93" s="22">
        <v>88.81</v>
      </c>
      <c r="CR93" s="22">
        <v>1371.91</v>
      </c>
      <c r="CS93" s="22">
        <v>88.71</v>
      </c>
      <c r="CT93" s="22">
        <v>1958.43</v>
      </c>
      <c r="CU93" s="23">
        <v>5558.25</v>
      </c>
      <c r="CV93" s="21">
        <v>4178.6499999999996</v>
      </c>
      <c r="CW93" s="21">
        <v>0</v>
      </c>
      <c r="CX93" s="21">
        <v>4178.6499999999996</v>
      </c>
      <c r="CY93" s="22">
        <v>487</v>
      </c>
      <c r="CZ93" s="22">
        <v>104.49</v>
      </c>
      <c r="DA93" s="22">
        <v>1836.31</v>
      </c>
      <c r="DB93" s="22">
        <v>116.97</v>
      </c>
      <c r="DC93" s="22">
        <v>2544.77</v>
      </c>
      <c r="DD93" s="23">
        <v>6723.42</v>
      </c>
      <c r="DE93" s="21">
        <v>5404.93</v>
      </c>
      <c r="DF93" s="21">
        <v>0</v>
      </c>
      <c r="DG93" s="21">
        <v>5404.93</v>
      </c>
      <c r="DH93" s="22">
        <v>660</v>
      </c>
      <c r="DI93" s="22">
        <v>605.95000000000005</v>
      </c>
      <c r="DJ93" s="22">
        <v>4047.52</v>
      </c>
      <c r="DK93" s="22">
        <v>153.99</v>
      </c>
      <c r="DL93" s="22">
        <v>5467.46</v>
      </c>
      <c r="DM93" s="23">
        <v>10872.39</v>
      </c>
      <c r="DN93" s="73">
        <f t="shared" si="11"/>
        <v>47436.23</v>
      </c>
      <c r="DO93" s="73">
        <f t="shared" si="12"/>
        <v>948.61</v>
      </c>
      <c r="DP93" s="73">
        <f t="shared" si="13"/>
        <v>48384.840000000004</v>
      </c>
      <c r="DQ93" s="22">
        <f t="shared" si="14"/>
        <v>5559</v>
      </c>
      <c r="DR93" s="22">
        <f t="shared" si="15"/>
        <v>1647.78</v>
      </c>
      <c r="DS93" s="22">
        <f t="shared" si="16"/>
        <v>20974.32</v>
      </c>
      <c r="DT93" s="22">
        <f t="shared" si="17"/>
        <v>1772.24</v>
      </c>
      <c r="DU93" s="22">
        <f t="shared" si="18"/>
        <v>29953.34</v>
      </c>
      <c r="DV93" s="23">
        <f t="shared" si="19"/>
        <v>78338.179999999993</v>
      </c>
      <c r="DW93" s="262">
        <f t="shared" si="20"/>
        <v>1523.3700000000026</v>
      </c>
      <c r="DX93" s="262"/>
      <c r="DY93" s="263">
        <f t="shared" si="21"/>
        <v>489.11999999999898</v>
      </c>
      <c r="DZ93" s="263"/>
    </row>
    <row r="94" spans="1:130" hidden="1" x14ac:dyDescent="0.25">
      <c r="A94" s="18">
        <v>1034</v>
      </c>
      <c r="B94" s="18" t="s">
        <v>460</v>
      </c>
      <c r="C94" s="18" t="s">
        <v>343</v>
      </c>
      <c r="D94" s="20">
        <v>1</v>
      </c>
      <c r="E94" s="18">
        <v>17909.189999999999</v>
      </c>
      <c r="F94" s="18">
        <v>31741.53</v>
      </c>
      <c r="G94" s="18" t="s">
        <v>157</v>
      </c>
      <c r="H94" s="18" t="s">
        <v>5</v>
      </c>
      <c r="I94" s="18" t="s">
        <v>298</v>
      </c>
      <c r="J94" s="21">
        <v>2557.08</v>
      </c>
      <c r="K94" s="21">
        <v>0</v>
      </c>
      <c r="L94" s="21">
        <v>2557.08</v>
      </c>
      <c r="M94" s="22">
        <v>245</v>
      </c>
      <c r="N94" s="22">
        <v>61.13</v>
      </c>
      <c r="O94" s="22">
        <v>906.63</v>
      </c>
      <c r="P94" s="22">
        <v>146.91999999999999</v>
      </c>
      <c r="Q94" s="22">
        <v>1359.68</v>
      </c>
      <c r="R94" s="23">
        <v>3916.76</v>
      </c>
      <c r="S94" s="21">
        <v>2447.88</v>
      </c>
      <c r="T94" s="21">
        <v>0</v>
      </c>
      <c r="U94" s="21">
        <v>2447.88</v>
      </c>
      <c r="V94" s="22">
        <v>245</v>
      </c>
      <c r="W94" s="22">
        <v>61.13</v>
      </c>
      <c r="X94" s="22">
        <v>907.55</v>
      </c>
      <c r="Y94" s="22">
        <v>145.47</v>
      </c>
      <c r="Z94" s="22">
        <v>1359.15</v>
      </c>
      <c r="AA94" s="23">
        <v>3807.03</v>
      </c>
      <c r="AB94" s="21">
        <v>2447.88</v>
      </c>
      <c r="AC94" s="21">
        <v>0</v>
      </c>
      <c r="AD94" s="21">
        <v>2447.88</v>
      </c>
      <c r="AE94" s="22">
        <v>245</v>
      </c>
      <c r="AF94" s="22">
        <v>61.13</v>
      </c>
      <c r="AG94" s="22">
        <v>907.09</v>
      </c>
      <c r="AH94" s="22">
        <v>160.77000000000001</v>
      </c>
      <c r="AI94" s="22">
        <v>1373.99</v>
      </c>
      <c r="AJ94" s="23">
        <v>3821.87</v>
      </c>
      <c r="AK94" s="21">
        <v>2447.88</v>
      </c>
      <c r="AL94" s="21">
        <v>0</v>
      </c>
      <c r="AM94" s="21">
        <v>2447.88</v>
      </c>
      <c r="AN94" s="22">
        <v>245</v>
      </c>
      <c r="AO94" s="22">
        <v>61.13</v>
      </c>
      <c r="AP94" s="22">
        <v>907.09</v>
      </c>
      <c r="AQ94" s="22">
        <v>150.57</v>
      </c>
      <c r="AR94" s="22">
        <v>1363.79</v>
      </c>
      <c r="AS94" s="23">
        <v>3811.67</v>
      </c>
      <c r="AT94" s="21">
        <v>2472.7600000000002</v>
      </c>
      <c r="AU94" s="21">
        <v>739.92</v>
      </c>
      <c r="AV94" s="21">
        <v>3212.68</v>
      </c>
      <c r="AW94" s="22">
        <v>349</v>
      </c>
      <c r="AX94" s="22">
        <v>61.75</v>
      </c>
      <c r="AY94" s="22">
        <v>1077.53</v>
      </c>
      <c r="AZ94" s="22">
        <v>145.62</v>
      </c>
      <c r="BA94" s="22">
        <v>1633.9</v>
      </c>
      <c r="BB94" s="23">
        <v>4846.58</v>
      </c>
      <c r="BC94" s="21">
        <v>3873.13</v>
      </c>
      <c r="BD94" s="21">
        <v>0</v>
      </c>
      <c r="BE94" s="21">
        <v>3873.13</v>
      </c>
      <c r="BF94" s="22">
        <v>412</v>
      </c>
      <c r="BG94" s="22">
        <v>91.44</v>
      </c>
      <c r="BH94" s="22">
        <v>1372.51</v>
      </c>
      <c r="BI94" s="22">
        <v>159.65</v>
      </c>
      <c r="BJ94" s="22">
        <v>2035.6</v>
      </c>
      <c r="BK94" s="23">
        <v>5908.73</v>
      </c>
      <c r="BL94" s="21">
        <v>2447.88</v>
      </c>
      <c r="BM94" s="21">
        <v>0</v>
      </c>
      <c r="BN94" s="21">
        <v>2447.88</v>
      </c>
      <c r="BO94" s="22">
        <v>244</v>
      </c>
      <c r="BP94" s="22">
        <v>61.13</v>
      </c>
      <c r="BQ94" s="22">
        <v>907.09</v>
      </c>
      <c r="BR94" s="22">
        <v>99.57</v>
      </c>
      <c r="BS94" s="22">
        <v>1311.79</v>
      </c>
      <c r="BT94" s="23">
        <v>3759.67</v>
      </c>
      <c r="BU94" s="21">
        <v>2447.88</v>
      </c>
      <c r="BV94" s="21">
        <v>0</v>
      </c>
      <c r="BW94" s="21">
        <v>2447.88</v>
      </c>
      <c r="BX94" s="22">
        <v>245</v>
      </c>
      <c r="BY94" s="22">
        <v>61.13</v>
      </c>
      <c r="BZ94" s="22">
        <v>907.09</v>
      </c>
      <c r="CA94" s="22">
        <v>155.66999999999999</v>
      </c>
      <c r="CB94" s="22">
        <v>1368.89</v>
      </c>
      <c r="CC94" s="23">
        <v>3816.77</v>
      </c>
      <c r="CD94" s="21">
        <v>2513.86</v>
      </c>
      <c r="CE94" s="21">
        <v>0</v>
      </c>
      <c r="CF94" s="21">
        <v>2513.86</v>
      </c>
      <c r="CG94" s="22">
        <v>254</v>
      </c>
      <c r="CH94" s="22">
        <v>62.78</v>
      </c>
      <c r="CI94" s="22">
        <v>953.91</v>
      </c>
      <c r="CJ94" s="22">
        <v>121.14</v>
      </c>
      <c r="CK94" s="22">
        <v>1391.83</v>
      </c>
      <c r="CL94" s="23">
        <v>3905.69</v>
      </c>
      <c r="CM94" s="21">
        <v>2447.88</v>
      </c>
      <c r="CN94" s="21">
        <v>0</v>
      </c>
      <c r="CO94" s="21">
        <v>2447.88</v>
      </c>
      <c r="CP94" s="22">
        <v>253</v>
      </c>
      <c r="CQ94" s="22">
        <v>61.13</v>
      </c>
      <c r="CR94" s="22">
        <v>881.57</v>
      </c>
      <c r="CS94" s="22">
        <v>109.77</v>
      </c>
      <c r="CT94" s="22">
        <v>1305.47</v>
      </c>
      <c r="CU94" s="23">
        <v>3753.35</v>
      </c>
      <c r="CV94" s="21">
        <v>2447.88</v>
      </c>
      <c r="CW94" s="21">
        <v>0</v>
      </c>
      <c r="CX94" s="21">
        <v>2447.88</v>
      </c>
      <c r="CY94" s="22">
        <v>245</v>
      </c>
      <c r="CZ94" s="22">
        <v>61.13</v>
      </c>
      <c r="DA94" s="22">
        <v>876.77</v>
      </c>
      <c r="DB94" s="22">
        <v>130.16999999999999</v>
      </c>
      <c r="DC94" s="22">
        <v>1313.07</v>
      </c>
      <c r="DD94" s="23">
        <v>3760.95</v>
      </c>
      <c r="DE94" s="21">
        <v>3604.69</v>
      </c>
      <c r="DF94" s="21">
        <v>0</v>
      </c>
      <c r="DG94" s="21">
        <v>3604.69</v>
      </c>
      <c r="DH94" s="22">
        <v>403</v>
      </c>
      <c r="DI94" s="22">
        <v>408.08</v>
      </c>
      <c r="DJ94" s="22">
        <v>1605.08</v>
      </c>
      <c r="DK94" s="22">
        <v>172.45</v>
      </c>
      <c r="DL94" s="22">
        <v>2588.61</v>
      </c>
      <c r="DM94" s="23">
        <v>6193.3</v>
      </c>
      <c r="DN94" s="73">
        <f t="shared" si="11"/>
        <v>32156.680000000004</v>
      </c>
      <c r="DO94" s="73">
        <f t="shared" si="12"/>
        <v>739.92</v>
      </c>
      <c r="DP94" s="73">
        <f t="shared" si="13"/>
        <v>32896.600000000006</v>
      </c>
      <c r="DQ94" s="22">
        <f t="shared" si="14"/>
        <v>3385</v>
      </c>
      <c r="DR94" s="22">
        <f t="shared" si="15"/>
        <v>1113.0899999999999</v>
      </c>
      <c r="DS94" s="22">
        <f t="shared" si="16"/>
        <v>12209.910000000002</v>
      </c>
      <c r="DT94" s="22">
        <f t="shared" si="17"/>
        <v>1697.7700000000002</v>
      </c>
      <c r="DU94" s="22">
        <f t="shared" si="18"/>
        <v>18405.77</v>
      </c>
      <c r="DV94" s="23">
        <f t="shared" si="19"/>
        <v>51302.369999999995</v>
      </c>
      <c r="DW94" s="262">
        <f t="shared" si="20"/>
        <v>1155.070000000007</v>
      </c>
      <c r="DX94" s="262"/>
      <c r="DY94" s="263">
        <f t="shared" si="21"/>
        <v>496.58000000000175</v>
      </c>
      <c r="DZ94" s="263"/>
    </row>
    <row r="95" spans="1:130" hidden="1" x14ac:dyDescent="0.25">
      <c r="A95" s="18">
        <v>1035</v>
      </c>
      <c r="B95" s="18" t="s">
        <v>463</v>
      </c>
      <c r="C95" s="18" t="s">
        <v>464</v>
      </c>
      <c r="D95" s="20">
        <v>1</v>
      </c>
      <c r="E95" s="18">
        <v>23152.33</v>
      </c>
      <c r="F95" s="18">
        <v>41259.18</v>
      </c>
      <c r="G95" s="18" t="s">
        <v>157</v>
      </c>
      <c r="H95" s="18" t="s">
        <v>9</v>
      </c>
      <c r="I95" s="18" t="s">
        <v>236</v>
      </c>
      <c r="J95" s="21">
        <v>2885.6</v>
      </c>
      <c r="K95" s="21">
        <v>0</v>
      </c>
      <c r="L95" s="21">
        <v>2885.6</v>
      </c>
      <c r="M95" s="22">
        <v>291</v>
      </c>
      <c r="N95" s="22">
        <v>69.599999999999994</v>
      </c>
      <c r="O95" s="22">
        <v>1053.06</v>
      </c>
      <c r="P95" s="22">
        <v>152.81</v>
      </c>
      <c r="Q95" s="22">
        <v>1566.47</v>
      </c>
      <c r="R95" s="23">
        <v>4452.07</v>
      </c>
      <c r="S95" s="21">
        <v>2771.65</v>
      </c>
      <c r="T95" s="21">
        <v>0</v>
      </c>
      <c r="U95" s="21">
        <v>2771.65</v>
      </c>
      <c r="V95" s="22">
        <v>290</v>
      </c>
      <c r="W95" s="22">
        <v>69.23</v>
      </c>
      <c r="X95" s="22">
        <v>1048.6199999999999</v>
      </c>
      <c r="Y95" s="22">
        <v>146.11000000000001</v>
      </c>
      <c r="Z95" s="22">
        <v>1553.96</v>
      </c>
      <c r="AA95" s="23">
        <v>4325.6099999999997</v>
      </c>
      <c r="AB95" s="21">
        <v>2771.65</v>
      </c>
      <c r="AC95" s="21">
        <v>0</v>
      </c>
      <c r="AD95" s="21">
        <v>2771.65</v>
      </c>
      <c r="AE95" s="22">
        <v>290</v>
      </c>
      <c r="AF95" s="22">
        <v>69.23</v>
      </c>
      <c r="AG95" s="22">
        <v>1048.08</v>
      </c>
      <c r="AH95" s="22">
        <v>166.51</v>
      </c>
      <c r="AI95" s="22">
        <v>1573.82</v>
      </c>
      <c r="AJ95" s="23">
        <v>4345.47</v>
      </c>
      <c r="AK95" s="21">
        <v>2779.22</v>
      </c>
      <c r="AL95" s="21">
        <v>0</v>
      </c>
      <c r="AM95" s="21">
        <v>2779.22</v>
      </c>
      <c r="AN95" s="22">
        <v>291</v>
      </c>
      <c r="AO95" s="22">
        <v>69.41</v>
      </c>
      <c r="AP95" s="22">
        <v>1050.83</v>
      </c>
      <c r="AQ95" s="22">
        <v>156.44</v>
      </c>
      <c r="AR95" s="22">
        <v>1567.68</v>
      </c>
      <c r="AS95" s="23">
        <v>4346.8999999999996</v>
      </c>
      <c r="AT95" s="21">
        <v>2781.33</v>
      </c>
      <c r="AU95" s="21">
        <v>920.15</v>
      </c>
      <c r="AV95" s="21">
        <v>3701.48</v>
      </c>
      <c r="AW95" s="22">
        <v>416</v>
      </c>
      <c r="AX95" s="22">
        <v>69.459999999999994</v>
      </c>
      <c r="AY95" s="22">
        <v>1235.6300000000001</v>
      </c>
      <c r="AZ95" s="22">
        <v>133.11000000000001</v>
      </c>
      <c r="BA95" s="22">
        <v>1854.2</v>
      </c>
      <c r="BB95" s="23">
        <v>5555.68</v>
      </c>
      <c r="BC95" s="21">
        <v>4388.07</v>
      </c>
      <c r="BD95" s="21">
        <v>0</v>
      </c>
      <c r="BE95" s="21">
        <v>4388.07</v>
      </c>
      <c r="BF95" s="22">
        <v>479</v>
      </c>
      <c r="BG95" s="22">
        <v>103.54</v>
      </c>
      <c r="BH95" s="22">
        <v>1797.68</v>
      </c>
      <c r="BI95" s="22">
        <v>76.86</v>
      </c>
      <c r="BJ95" s="22">
        <v>2457.08</v>
      </c>
      <c r="BK95" s="23">
        <v>6845.15</v>
      </c>
      <c r="BL95" s="21">
        <v>2771.65</v>
      </c>
      <c r="BM95" s="21">
        <v>0</v>
      </c>
      <c r="BN95" s="21">
        <v>2771.65</v>
      </c>
      <c r="BO95" s="22">
        <v>289</v>
      </c>
      <c r="BP95" s="22">
        <v>69.23</v>
      </c>
      <c r="BQ95" s="22">
        <v>1048.08</v>
      </c>
      <c r="BR95" s="22">
        <v>49.21</v>
      </c>
      <c r="BS95" s="22">
        <v>1455.52</v>
      </c>
      <c r="BT95" s="23">
        <v>4227.17</v>
      </c>
      <c r="BU95" s="21">
        <v>2771.65</v>
      </c>
      <c r="BV95" s="21">
        <v>0</v>
      </c>
      <c r="BW95" s="21">
        <v>2771.65</v>
      </c>
      <c r="BX95" s="22">
        <v>290</v>
      </c>
      <c r="BY95" s="22">
        <v>69.23</v>
      </c>
      <c r="BZ95" s="22">
        <v>1048.08</v>
      </c>
      <c r="CA95" s="22">
        <v>49.21</v>
      </c>
      <c r="CB95" s="22">
        <v>1456.52</v>
      </c>
      <c r="CC95" s="23">
        <v>4228.17</v>
      </c>
      <c r="CD95" s="21">
        <v>2771.65</v>
      </c>
      <c r="CE95" s="21">
        <v>0</v>
      </c>
      <c r="CF95" s="21">
        <v>2771.65</v>
      </c>
      <c r="CG95" s="22">
        <v>290</v>
      </c>
      <c r="CH95" s="22">
        <v>69.23</v>
      </c>
      <c r="CI95" s="22">
        <v>1048.08</v>
      </c>
      <c r="CJ95" s="22">
        <v>49.21</v>
      </c>
      <c r="CK95" s="22">
        <v>1456.52</v>
      </c>
      <c r="CL95" s="23">
        <v>4228.17</v>
      </c>
      <c r="CM95" s="21">
        <v>2795.66</v>
      </c>
      <c r="CN95" s="21">
        <v>0</v>
      </c>
      <c r="CO95" s="21">
        <v>2795.66</v>
      </c>
      <c r="CP95" s="22">
        <v>300</v>
      </c>
      <c r="CQ95" s="22">
        <v>69.83</v>
      </c>
      <c r="CR95" s="22">
        <v>1061.25</v>
      </c>
      <c r="CS95" s="22">
        <v>49.64</v>
      </c>
      <c r="CT95" s="22">
        <v>1480.72</v>
      </c>
      <c r="CU95" s="23">
        <v>4276.38</v>
      </c>
      <c r="CV95" s="21">
        <v>12397.49</v>
      </c>
      <c r="CW95" s="21">
        <v>0</v>
      </c>
      <c r="CX95" s="21">
        <v>12397.49</v>
      </c>
      <c r="CY95" s="22">
        <v>1516</v>
      </c>
      <c r="CZ95" s="22">
        <v>725.07</v>
      </c>
      <c r="DA95" s="22">
        <v>4349.38</v>
      </c>
      <c r="DB95" s="22">
        <v>204.18</v>
      </c>
      <c r="DC95" s="22">
        <v>6794.63</v>
      </c>
      <c r="DD95" s="23">
        <v>19192.12</v>
      </c>
      <c r="DE95" s="21">
        <v>0</v>
      </c>
      <c r="DF95" s="21">
        <v>0</v>
      </c>
      <c r="DG95" s="21">
        <v>0</v>
      </c>
      <c r="DH95" s="22">
        <v>0</v>
      </c>
      <c r="DI95" s="22">
        <v>0</v>
      </c>
      <c r="DJ95" s="22">
        <v>0</v>
      </c>
      <c r="DK95" s="22">
        <v>0</v>
      </c>
      <c r="DL95" s="22">
        <v>0</v>
      </c>
      <c r="DM95" s="23">
        <v>0</v>
      </c>
      <c r="DN95" s="73">
        <f t="shared" si="11"/>
        <v>41885.620000000003</v>
      </c>
      <c r="DO95" s="73">
        <f t="shared" si="12"/>
        <v>920.15</v>
      </c>
      <c r="DP95" s="73">
        <f t="shared" si="13"/>
        <v>42805.770000000004</v>
      </c>
      <c r="DQ95" s="22">
        <f t="shared" si="14"/>
        <v>4742</v>
      </c>
      <c r="DR95" s="22">
        <f t="shared" si="15"/>
        <v>1453.0600000000002</v>
      </c>
      <c r="DS95" s="22">
        <f t="shared" si="16"/>
        <v>15788.77</v>
      </c>
      <c r="DT95" s="22">
        <f t="shared" si="17"/>
        <v>1233.2900000000002</v>
      </c>
      <c r="DU95" s="22">
        <f t="shared" si="18"/>
        <v>23217.120000000003</v>
      </c>
      <c r="DV95" s="23">
        <f t="shared" si="19"/>
        <v>66022.89</v>
      </c>
      <c r="DW95" s="262">
        <f t="shared" si="20"/>
        <v>1546.5900000000038</v>
      </c>
      <c r="DX95" s="262"/>
      <c r="DY95" s="263">
        <f t="shared" si="21"/>
        <v>64.790000000000873</v>
      </c>
      <c r="DZ95" s="263"/>
    </row>
    <row r="96" spans="1:130" hidden="1" x14ac:dyDescent="0.25">
      <c r="A96" s="18">
        <v>1036</v>
      </c>
      <c r="B96" s="18" t="s">
        <v>474</v>
      </c>
      <c r="C96" s="18" t="s">
        <v>475</v>
      </c>
      <c r="D96" s="20">
        <v>1</v>
      </c>
      <c r="E96" s="18">
        <v>23748.16</v>
      </c>
      <c r="F96" s="18">
        <v>42121.97</v>
      </c>
      <c r="G96" s="18" t="s">
        <v>157</v>
      </c>
      <c r="H96" s="18" t="s">
        <v>9</v>
      </c>
      <c r="I96" s="18" t="s">
        <v>476</v>
      </c>
      <c r="J96" s="21">
        <v>3114.13</v>
      </c>
      <c r="K96" s="21">
        <v>0</v>
      </c>
      <c r="L96" s="21">
        <v>3114.13</v>
      </c>
      <c r="M96" s="22">
        <v>323</v>
      </c>
      <c r="N96" s="22">
        <v>75.25</v>
      </c>
      <c r="O96" s="22">
        <v>1135.55</v>
      </c>
      <c r="P96" s="22">
        <v>156.85</v>
      </c>
      <c r="Q96" s="22">
        <v>1690.65</v>
      </c>
      <c r="R96" s="23">
        <v>4804.78</v>
      </c>
      <c r="S96" s="21">
        <v>2638.33</v>
      </c>
      <c r="T96" s="21">
        <v>0</v>
      </c>
      <c r="U96" s="21">
        <v>2638.33</v>
      </c>
      <c r="V96" s="22">
        <v>271</v>
      </c>
      <c r="W96" s="22">
        <v>65.89</v>
      </c>
      <c r="X96" s="22">
        <v>999.99</v>
      </c>
      <c r="Y96" s="22">
        <v>133.55000000000001</v>
      </c>
      <c r="Z96" s="22">
        <v>1470.43</v>
      </c>
      <c r="AA96" s="23">
        <v>4108.76</v>
      </c>
      <c r="AB96" s="21">
        <v>2638.33</v>
      </c>
      <c r="AC96" s="21">
        <v>0</v>
      </c>
      <c r="AD96" s="21">
        <v>2638.33</v>
      </c>
      <c r="AE96" s="22">
        <v>271</v>
      </c>
      <c r="AF96" s="22">
        <v>65.89</v>
      </c>
      <c r="AG96" s="22">
        <v>999.4</v>
      </c>
      <c r="AH96" s="22">
        <v>159.05000000000001</v>
      </c>
      <c r="AI96" s="22">
        <v>1495.34</v>
      </c>
      <c r="AJ96" s="23">
        <v>4133.67</v>
      </c>
      <c r="AK96" s="21">
        <v>2064.2800000000002</v>
      </c>
      <c r="AL96" s="21">
        <v>0</v>
      </c>
      <c r="AM96" s="21">
        <v>2064.2800000000002</v>
      </c>
      <c r="AN96" s="22">
        <v>193</v>
      </c>
      <c r="AO96" s="22">
        <v>51.54</v>
      </c>
      <c r="AP96" s="22">
        <v>799.53</v>
      </c>
      <c r="AQ96" s="22">
        <v>128.44999999999999</v>
      </c>
      <c r="AR96" s="22">
        <v>1172.52</v>
      </c>
      <c r="AS96" s="23">
        <v>3236.8</v>
      </c>
      <c r="AT96" s="21">
        <v>2644.06</v>
      </c>
      <c r="AU96" s="21">
        <v>948.61</v>
      </c>
      <c r="AV96" s="21">
        <v>3592.67</v>
      </c>
      <c r="AW96" s="22">
        <v>400</v>
      </c>
      <c r="AX96" s="22">
        <v>66.040000000000006</v>
      </c>
      <c r="AY96" s="22">
        <v>1191.2</v>
      </c>
      <c r="AZ96" s="22">
        <v>110.66</v>
      </c>
      <c r="BA96" s="22">
        <v>1767.9</v>
      </c>
      <c r="BB96" s="23">
        <v>5360.57</v>
      </c>
      <c r="BC96" s="21">
        <v>3159.38</v>
      </c>
      <c r="BD96" s="21">
        <v>0</v>
      </c>
      <c r="BE96" s="21">
        <v>3159.38</v>
      </c>
      <c r="BF96" s="22">
        <v>316</v>
      </c>
      <c r="BG96" s="22">
        <v>73.790000000000006</v>
      </c>
      <c r="BH96" s="22">
        <v>1301.06</v>
      </c>
      <c r="BI96" s="22">
        <v>162.31</v>
      </c>
      <c r="BJ96" s="22">
        <v>1853.16</v>
      </c>
      <c r="BK96" s="23">
        <v>5012.54</v>
      </c>
      <c r="BL96" s="21">
        <v>2638.33</v>
      </c>
      <c r="BM96" s="21">
        <v>0</v>
      </c>
      <c r="BN96" s="21">
        <v>2638.33</v>
      </c>
      <c r="BO96" s="22">
        <v>268</v>
      </c>
      <c r="BP96" s="22">
        <v>65.89</v>
      </c>
      <c r="BQ96" s="22">
        <v>999.4</v>
      </c>
      <c r="BR96" s="22">
        <v>57.05</v>
      </c>
      <c r="BS96" s="22">
        <v>1390.34</v>
      </c>
      <c r="BT96" s="23">
        <v>4028.67</v>
      </c>
      <c r="BU96" s="21">
        <v>2638.33</v>
      </c>
      <c r="BV96" s="21">
        <v>0</v>
      </c>
      <c r="BW96" s="21">
        <v>2638.33</v>
      </c>
      <c r="BX96" s="22">
        <v>271</v>
      </c>
      <c r="BY96" s="22">
        <v>65.89</v>
      </c>
      <c r="BZ96" s="22">
        <v>999.4</v>
      </c>
      <c r="CA96" s="22">
        <v>46.85</v>
      </c>
      <c r="CB96" s="22">
        <v>1383.14</v>
      </c>
      <c r="CC96" s="23">
        <v>4021.47</v>
      </c>
      <c r="CD96" s="21">
        <v>2666.62</v>
      </c>
      <c r="CE96" s="21">
        <v>0</v>
      </c>
      <c r="CF96" s="21">
        <v>2666.62</v>
      </c>
      <c r="CG96" s="22">
        <v>275</v>
      </c>
      <c r="CH96" s="22">
        <v>66.599999999999994</v>
      </c>
      <c r="CI96" s="22">
        <v>1009.71</v>
      </c>
      <c r="CJ96" s="22">
        <v>47.35</v>
      </c>
      <c r="CK96" s="22">
        <v>1398.66</v>
      </c>
      <c r="CL96" s="23">
        <v>4065.28</v>
      </c>
      <c r="CM96" s="21">
        <v>2638.33</v>
      </c>
      <c r="CN96" s="21">
        <v>0</v>
      </c>
      <c r="CO96" s="21">
        <v>2638.33</v>
      </c>
      <c r="CP96" s="22">
        <v>279</v>
      </c>
      <c r="CQ96" s="22">
        <v>65.89</v>
      </c>
      <c r="CR96" s="22">
        <v>1004.2</v>
      </c>
      <c r="CS96" s="22">
        <v>46.85</v>
      </c>
      <c r="CT96" s="22">
        <v>1395.94</v>
      </c>
      <c r="CU96" s="23">
        <v>4034.27</v>
      </c>
      <c r="CV96" s="21">
        <v>2638.33</v>
      </c>
      <c r="CW96" s="21">
        <v>0</v>
      </c>
      <c r="CX96" s="21">
        <v>2638.33</v>
      </c>
      <c r="CY96" s="22">
        <v>271</v>
      </c>
      <c r="CZ96" s="22">
        <v>65.89</v>
      </c>
      <c r="DA96" s="22">
        <v>999.4</v>
      </c>
      <c r="DB96" s="22">
        <v>46.85</v>
      </c>
      <c r="DC96" s="22">
        <v>1383.14</v>
      </c>
      <c r="DD96" s="23">
        <v>4021.47</v>
      </c>
      <c r="DE96" s="21">
        <v>12307.46</v>
      </c>
      <c r="DF96" s="21">
        <v>0</v>
      </c>
      <c r="DG96" s="21">
        <v>12307.46</v>
      </c>
      <c r="DH96" s="22">
        <v>1606</v>
      </c>
      <c r="DI96" s="22">
        <v>722.18</v>
      </c>
      <c r="DJ96" s="22">
        <v>4441.3599999999997</v>
      </c>
      <c r="DK96" s="22">
        <v>217.26</v>
      </c>
      <c r="DL96" s="22">
        <v>6986.8</v>
      </c>
      <c r="DM96" s="23">
        <v>19294.259999999998</v>
      </c>
      <c r="DN96" s="73">
        <f t="shared" si="11"/>
        <v>41785.910000000003</v>
      </c>
      <c r="DO96" s="73">
        <f t="shared" si="12"/>
        <v>948.61</v>
      </c>
      <c r="DP96" s="73">
        <f t="shared" si="13"/>
        <v>42734.520000000004</v>
      </c>
      <c r="DQ96" s="22">
        <f t="shared" si="14"/>
        <v>4744</v>
      </c>
      <c r="DR96" s="22">
        <f t="shared" si="15"/>
        <v>1450.74</v>
      </c>
      <c r="DS96" s="22">
        <f t="shared" si="16"/>
        <v>15880.199999999997</v>
      </c>
      <c r="DT96" s="22">
        <f t="shared" si="17"/>
        <v>1313.0799999999997</v>
      </c>
      <c r="DU96" s="22">
        <f t="shared" si="18"/>
        <v>23388.02</v>
      </c>
      <c r="DV96" s="23">
        <f t="shared" si="19"/>
        <v>66122.539999999994</v>
      </c>
      <c r="DW96" s="262">
        <f t="shared" si="20"/>
        <v>612.55000000000291</v>
      </c>
      <c r="DX96" s="262"/>
      <c r="DY96" s="263">
        <f t="shared" si="21"/>
        <v>-360.13999999999942</v>
      </c>
      <c r="DZ96" s="263"/>
    </row>
    <row r="97" spans="1:130" hidden="1" x14ac:dyDescent="0.25">
      <c r="A97" s="18">
        <v>1039</v>
      </c>
      <c r="B97" s="18" t="s">
        <v>482</v>
      </c>
      <c r="C97" s="18" t="s">
        <v>483</v>
      </c>
      <c r="D97" s="20">
        <v>0</v>
      </c>
      <c r="E97" s="18">
        <v>29576.18</v>
      </c>
      <c r="F97" s="18">
        <v>49594.21</v>
      </c>
      <c r="G97" s="18" t="s">
        <v>157</v>
      </c>
      <c r="H97" s="18" t="s">
        <v>24</v>
      </c>
      <c r="I97" s="18" t="s">
        <v>484</v>
      </c>
      <c r="J97" s="21">
        <v>7812.19</v>
      </c>
      <c r="K97" s="21">
        <v>0</v>
      </c>
      <c r="L97" s="21">
        <v>7812.19</v>
      </c>
      <c r="M97" s="22">
        <v>988</v>
      </c>
      <c r="N97" s="22">
        <v>195.24</v>
      </c>
      <c r="O97" s="22">
        <v>3456.95</v>
      </c>
      <c r="P97" s="22">
        <v>120.33</v>
      </c>
      <c r="Q97" s="22">
        <v>4760.5200000000004</v>
      </c>
      <c r="R97" s="23">
        <v>12572.71</v>
      </c>
      <c r="S97" s="21">
        <v>7835.62</v>
      </c>
      <c r="T97" s="21">
        <v>0</v>
      </c>
      <c r="U97" s="21">
        <v>7835.62</v>
      </c>
      <c r="V97" s="22">
        <v>991</v>
      </c>
      <c r="W97" s="22">
        <v>195.83</v>
      </c>
      <c r="X97" s="22">
        <v>3470.57</v>
      </c>
      <c r="Y97" s="22">
        <v>120.65</v>
      </c>
      <c r="Z97" s="22">
        <v>4778.05</v>
      </c>
      <c r="AA97" s="23">
        <v>12613.67</v>
      </c>
      <c r="AB97" s="21">
        <v>34082.629999999997</v>
      </c>
      <c r="AC97" s="21">
        <v>0</v>
      </c>
      <c r="AD97" s="21">
        <v>34082.629999999997</v>
      </c>
      <c r="AE97" s="22">
        <v>3747</v>
      </c>
      <c r="AF97" s="22">
        <v>1349.23</v>
      </c>
      <c r="AG97" s="22">
        <v>14287.92</v>
      </c>
      <c r="AH97" s="22">
        <v>476.56</v>
      </c>
      <c r="AI97" s="22">
        <v>19860.71</v>
      </c>
      <c r="AJ97" s="23">
        <v>53943.34</v>
      </c>
      <c r="AK97" s="21">
        <v>0</v>
      </c>
      <c r="AL97" s="21">
        <v>0</v>
      </c>
      <c r="AM97" s="21">
        <v>0</v>
      </c>
      <c r="AN97" s="22">
        <v>0</v>
      </c>
      <c r="AO97" s="22">
        <v>0</v>
      </c>
      <c r="AP97" s="22">
        <v>0</v>
      </c>
      <c r="AQ97" s="22">
        <v>0</v>
      </c>
      <c r="AR97" s="22">
        <v>0</v>
      </c>
      <c r="AS97" s="23">
        <v>0</v>
      </c>
      <c r="AT97" s="21">
        <v>0</v>
      </c>
      <c r="AU97" s="21">
        <v>948.61</v>
      </c>
      <c r="AV97" s="21">
        <v>948.61</v>
      </c>
      <c r="AW97" s="22">
        <v>129</v>
      </c>
      <c r="AX97" s="22">
        <v>0</v>
      </c>
      <c r="AY97" s="22">
        <v>189.72</v>
      </c>
      <c r="AZ97" s="22">
        <v>12.71</v>
      </c>
      <c r="BA97" s="22">
        <v>331.43</v>
      </c>
      <c r="BB97" s="23">
        <v>1280.04</v>
      </c>
      <c r="BC97" s="21">
        <v>0</v>
      </c>
      <c r="BD97" s="21">
        <v>0</v>
      </c>
      <c r="BE97" s="21">
        <v>0</v>
      </c>
      <c r="BF97" s="22">
        <v>0</v>
      </c>
      <c r="BG97" s="22">
        <v>0</v>
      </c>
      <c r="BH97" s="22">
        <v>0</v>
      </c>
      <c r="BI97" s="22">
        <v>0</v>
      </c>
      <c r="BJ97" s="22">
        <v>0</v>
      </c>
      <c r="BK97" s="23">
        <v>0</v>
      </c>
      <c r="BL97" s="21">
        <v>0</v>
      </c>
      <c r="BM97" s="21">
        <v>0</v>
      </c>
      <c r="BN97" s="21">
        <v>0</v>
      </c>
      <c r="BO97" s="22">
        <v>-3</v>
      </c>
      <c r="BP97" s="22">
        <v>0</v>
      </c>
      <c r="BQ97" s="22">
        <v>0</v>
      </c>
      <c r="BR97" s="22">
        <v>0</v>
      </c>
      <c r="BS97" s="22">
        <v>-3</v>
      </c>
      <c r="BT97" s="23">
        <v>-3</v>
      </c>
      <c r="BU97" s="21"/>
      <c r="BV97" s="21"/>
      <c r="BW97" s="21"/>
      <c r="BX97" s="22"/>
      <c r="BY97" s="22"/>
      <c r="BZ97" s="22"/>
      <c r="CA97" s="22"/>
      <c r="CB97" s="22"/>
      <c r="CC97" s="23"/>
      <c r="CD97" s="21">
        <v>0</v>
      </c>
      <c r="CE97" s="21">
        <v>0</v>
      </c>
      <c r="CF97" s="21">
        <v>0</v>
      </c>
      <c r="CG97" s="22">
        <v>0</v>
      </c>
      <c r="CH97" s="22">
        <v>0</v>
      </c>
      <c r="CI97" s="22">
        <v>0</v>
      </c>
      <c r="CJ97" s="22">
        <v>0</v>
      </c>
      <c r="CK97" s="22">
        <v>0</v>
      </c>
      <c r="CL97" s="23">
        <v>0</v>
      </c>
      <c r="CM97" s="21">
        <v>0</v>
      </c>
      <c r="CN97" s="21">
        <v>0</v>
      </c>
      <c r="CO97" s="21">
        <v>0</v>
      </c>
      <c r="CP97" s="22">
        <v>0</v>
      </c>
      <c r="CQ97" s="22">
        <v>0</v>
      </c>
      <c r="CR97" s="22">
        <v>0</v>
      </c>
      <c r="CS97" s="22">
        <v>0</v>
      </c>
      <c r="CT97" s="22">
        <v>0</v>
      </c>
      <c r="CU97" s="23">
        <v>0</v>
      </c>
      <c r="CV97" s="21"/>
      <c r="CW97" s="21"/>
      <c r="CX97" s="21"/>
      <c r="CY97" s="22"/>
      <c r="CZ97" s="22"/>
      <c r="DA97" s="22"/>
      <c r="DB97" s="22"/>
      <c r="DC97" s="22"/>
      <c r="DD97" s="23"/>
      <c r="DN97" s="73">
        <f t="shared" si="11"/>
        <v>49730.439999999995</v>
      </c>
      <c r="DO97" s="73">
        <f t="shared" si="12"/>
        <v>948.61</v>
      </c>
      <c r="DP97" s="73">
        <f t="shared" si="13"/>
        <v>50679.049999999996</v>
      </c>
      <c r="DQ97" s="22">
        <f t="shared" si="14"/>
        <v>5852</v>
      </c>
      <c r="DR97" s="22">
        <f t="shared" si="15"/>
        <v>1740.3000000000002</v>
      </c>
      <c r="DS97" s="22">
        <f t="shared" si="16"/>
        <v>21405.160000000003</v>
      </c>
      <c r="DT97" s="22">
        <f t="shared" si="17"/>
        <v>730.25</v>
      </c>
      <c r="DU97" s="22">
        <f t="shared" si="18"/>
        <v>29727.71</v>
      </c>
      <c r="DV97" s="23">
        <f t="shared" si="19"/>
        <v>80406.759999999995</v>
      </c>
      <c r="DW97" s="262">
        <f t="shared" si="20"/>
        <v>1084.8399999999965</v>
      </c>
      <c r="DX97" s="262"/>
      <c r="DY97" s="263">
        <f t="shared" si="21"/>
        <v>151.52999999999884</v>
      </c>
      <c r="DZ97" s="263"/>
    </row>
    <row r="98" spans="1:130" hidden="1" x14ac:dyDescent="0.25">
      <c r="A98" s="18">
        <v>1040</v>
      </c>
      <c r="B98" s="18" t="s">
        <v>485</v>
      </c>
      <c r="C98" s="18" t="s">
        <v>428</v>
      </c>
      <c r="D98" s="20">
        <v>0.8</v>
      </c>
      <c r="E98" s="18">
        <v>13874.59</v>
      </c>
      <c r="F98" s="18">
        <v>24481.33</v>
      </c>
      <c r="G98" s="18" t="s">
        <v>157</v>
      </c>
      <c r="H98" s="18" t="s">
        <v>5</v>
      </c>
      <c r="I98" s="18" t="s">
        <v>298</v>
      </c>
      <c r="J98" s="21">
        <v>2042.85</v>
      </c>
      <c r="K98" s="21">
        <v>0</v>
      </c>
      <c r="L98" s="21">
        <v>2042.85</v>
      </c>
      <c r="M98" s="22">
        <v>179</v>
      </c>
      <c r="N98" s="22">
        <v>49.31</v>
      </c>
      <c r="O98" s="22">
        <v>747.31</v>
      </c>
      <c r="P98" s="22">
        <v>92.08</v>
      </c>
      <c r="Q98" s="22">
        <v>1067.7</v>
      </c>
      <c r="R98" s="23">
        <v>3110.55</v>
      </c>
      <c r="S98" s="21">
        <v>1957.41</v>
      </c>
      <c r="T98" s="21">
        <v>0</v>
      </c>
      <c r="U98" s="21">
        <v>1957.41</v>
      </c>
      <c r="V98" s="22">
        <v>178</v>
      </c>
      <c r="W98" s="22">
        <v>48.86</v>
      </c>
      <c r="X98" s="22">
        <v>682.21</v>
      </c>
      <c r="Y98" s="22">
        <v>111.24</v>
      </c>
      <c r="Z98" s="22">
        <v>1020.31</v>
      </c>
      <c r="AA98" s="23">
        <v>2977.72</v>
      </c>
      <c r="AB98" s="21">
        <v>1850.63</v>
      </c>
      <c r="AC98" s="21">
        <v>0</v>
      </c>
      <c r="AD98" s="21">
        <v>1850.63</v>
      </c>
      <c r="AE98" s="22">
        <v>163</v>
      </c>
      <c r="AF98" s="22">
        <v>46.19</v>
      </c>
      <c r="AG98" s="22">
        <v>634.82000000000005</v>
      </c>
      <c r="AH98" s="22">
        <v>109.36</v>
      </c>
      <c r="AI98" s="22">
        <v>953.37</v>
      </c>
      <c r="AJ98" s="23">
        <v>2804</v>
      </c>
      <c r="AK98" s="21">
        <v>1861.14</v>
      </c>
      <c r="AL98" s="21">
        <v>0</v>
      </c>
      <c r="AM98" s="21">
        <v>1861.14</v>
      </c>
      <c r="AN98" s="22">
        <v>164</v>
      </c>
      <c r="AO98" s="22">
        <v>46.45</v>
      </c>
      <c r="AP98" s="22">
        <v>644.34</v>
      </c>
      <c r="AQ98" s="22">
        <v>109.54</v>
      </c>
      <c r="AR98" s="22">
        <v>964.33</v>
      </c>
      <c r="AS98" s="23">
        <v>2825.47</v>
      </c>
      <c r="AT98" s="21">
        <v>1859.55</v>
      </c>
      <c r="AU98" s="21">
        <v>698.17</v>
      </c>
      <c r="AV98" s="21">
        <v>2557.7199999999998</v>
      </c>
      <c r="AW98" s="22">
        <v>259</v>
      </c>
      <c r="AX98" s="22">
        <v>46.41</v>
      </c>
      <c r="AY98" s="22">
        <v>782.51</v>
      </c>
      <c r="AZ98" s="22">
        <v>113.78</v>
      </c>
      <c r="BA98" s="22">
        <v>1201.7</v>
      </c>
      <c r="BB98" s="23">
        <v>3759.42</v>
      </c>
      <c r="BC98" s="21">
        <v>2948.66</v>
      </c>
      <c r="BD98" s="21">
        <v>0</v>
      </c>
      <c r="BE98" s="21">
        <v>2948.66</v>
      </c>
      <c r="BF98" s="22">
        <v>288</v>
      </c>
      <c r="BG98" s="22">
        <v>68.97</v>
      </c>
      <c r="BH98" s="22">
        <v>1044.3499999999999</v>
      </c>
      <c r="BI98" s="22">
        <v>128.04</v>
      </c>
      <c r="BJ98" s="22">
        <v>1529.36</v>
      </c>
      <c r="BK98" s="23">
        <v>4478.0200000000004</v>
      </c>
      <c r="BL98" s="21">
        <v>1881.73</v>
      </c>
      <c r="BM98" s="21">
        <v>0</v>
      </c>
      <c r="BN98" s="21">
        <v>1881.73</v>
      </c>
      <c r="BO98" s="22">
        <v>164</v>
      </c>
      <c r="BP98" s="22">
        <v>46.97</v>
      </c>
      <c r="BQ98" s="22">
        <v>663.1</v>
      </c>
      <c r="BR98" s="22">
        <v>109.9</v>
      </c>
      <c r="BS98" s="22">
        <v>983.97</v>
      </c>
      <c r="BT98" s="23">
        <v>2865.7</v>
      </c>
      <c r="BU98" s="21">
        <v>1850.63</v>
      </c>
      <c r="BV98" s="21">
        <v>0</v>
      </c>
      <c r="BW98" s="21">
        <v>1850.63</v>
      </c>
      <c r="BX98" s="22">
        <v>162</v>
      </c>
      <c r="BY98" s="22">
        <v>46.19</v>
      </c>
      <c r="BZ98" s="22">
        <v>634.82000000000005</v>
      </c>
      <c r="CA98" s="22">
        <v>32.86</v>
      </c>
      <c r="CB98" s="22">
        <v>875.87</v>
      </c>
      <c r="CC98" s="23">
        <v>2726.5</v>
      </c>
      <c r="CD98" s="21">
        <v>1905.06</v>
      </c>
      <c r="CE98" s="21">
        <v>0</v>
      </c>
      <c r="CF98" s="21">
        <v>1905.06</v>
      </c>
      <c r="CG98" s="22">
        <v>170</v>
      </c>
      <c r="CH98" s="22">
        <v>47.55</v>
      </c>
      <c r="CI98" s="22">
        <v>684.19</v>
      </c>
      <c r="CJ98" s="22">
        <v>74.62</v>
      </c>
      <c r="CK98" s="22">
        <v>976.36</v>
      </c>
      <c r="CL98" s="23">
        <v>2881.42</v>
      </c>
      <c r="CM98" s="21">
        <v>1850.63</v>
      </c>
      <c r="CN98" s="21">
        <v>0</v>
      </c>
      <c r="CO98" s="21">
        <v>1850.63</v>
      </c>
      <c r="CP98" s="22">
        <v>171</v>
      </c>
      <c r="CQ98" s="22">
        <v>46.19</v>
      </c>
      <c r="CR98" s="22">
        <v>615.41</v>
      </c>
      <c r="CS98" s="22">
        <v>32.86</v>
      </c>
      <c r="CT98" s="22">
        <v>865.46</v>
      </c>
      <c r="CU98" s="23">
        <v>2716.09</v>
      </c>
      <c r="CV98" s="21">
        <v>2272.0300000000002</v>
      </c>
      <c r="CW98" s="21">
        <v>0</v>
      </c>
      <c r="CX98" s="21">
        <v>2272.0300000000002</v>
      </c>
      <c r="CY98" s="22">
        <v>220</v>
      </c>
      <c r="CZ98" s="22">
        <v>56.73</v>
      </c>
      <c r="DA98" s="22">
        <v>865.57</v>
      </c>
      <c r="DB98" s="22">
        <v>101.53</v>
      </c>
      <c r="DC98" s="22">
        <v>1243.83</v>
      </c>
      <c r="DD98" s="23">
        <v>3515.86</v>
      </c>
      <c r="DE98" s="21">
        <v>2818.12</v>
      </c>
      <c r="DF98" s="21">
        <v>0</v>
      </c>
      <c r="DG98" s="21">
        <v>2818.12</v>
      </c>
      <c r="DH98" s="22">
        <v>298</v>
      </c>
      <c r="DI98" s="22">
        <v>318.48</v>
      </c>
      <c r="DJ98" s="22">
        <v>1598.95</v>
      </c>
      <c r="DK98" s="22">
        <v>127.89</v>
      </c>
      <c r="DL98" s="22">
        <v>2343.3200000000002</v>
      </c>
      <c r="DM98" s="23">
        <v>5161.4399999999996</v>
      </c>
      <c r="DN98" s="73">
        <f t="shared" si="11"/>
        <v>25098.44</v>
      </c>
      <c r="DO98" s="73">
        <f t="shared" si="12"/>
        <v>698.17</v>
      </c>
      <c r="DP98" s="73">
        <f t="shared" si="13"/>
        <v>25796.61</v>
      </c>
      <c r="DQ98" s="22">
        <f t="shared" si="14"/>
        <v>2416</v>
      </c>
      <c r="DR98" s="22">
        <f t="shared" si="15"/>
        <v>868.3</v>
      </c>
      <c r="DS98" s="22">
        <f t="shared" si="16"/>
        <v>9597.5800000000017</v>
      </c>
      <c r="DT98" s="22">
        <f t="shared" si="17"/>
        <v>1143.7</v>
      </c>
      <c r="DU98" s="22">
        <f t="shared" si="18"/>
        <v>14025.58</v>
      </c>
      <c r="DV98" s="23">
        <f t="shared" si="19"/>
        <v>39822.19</v>
      </c>
      <c r="DW98" s="262">
        <f t="shared" si="20"/>
        <v>1315.2799999999988</v>
      </c>
      <c r="DX98" s="262"/>
      <c r="DY98" s="263">
        <f t="shared" si="21"/>
        <v>150.98999999999978</v>
      </c>
      <c r="DZ98" s="263"/>
    </row>
    <row r="99" spans="1:130" hidden="1" x14ac:dyDescent="0.25">
      <c r="A99" s="18">
        <v>1041</v>
      </c>
      <c r="B99" s="18" t="s">
        <v>486</v>
      </c>
      <c r="C99" s="18" t="s">
        <v>487</v>
      </c>
      <c r="D99" s="20">
        <v>1</v>
      </c>
      <c r="E99" s="18">
        <v>11904.75</v>
      </c>
      <c r="F99" s="18">
        <v>30641.35</v>
      </c>
      <c r="G99" s="18" t="s">
        <v>157</v>
      </c>
      <c r="H99" s="18" t="s">
        <v>5</v>
      </c>
      <c r="I99" s="18" t="s">
        <v>298</v>
      </c>
      <c r="J99" s="21">
        <v>2197.54</v>
      </c>
      <c r="K99" s="21">
        <v>0</v>
      </c>
      <c r="L99" s="21">
        <v>2197.54</v>
      </c>
      <c r="M99" s="22">
        <v>194</v>
      </c>
      <c r="N99" s="22">
        <v>52.66</v>
      </c>
      <c r="O99" s="22">
        <v>697.08</v>
      </c>
      <c r="P99" s="22">
        <v>120.24</v>
      </c>
      <c r="Q99" s="22">
        <v>1063.98</v>
      </c>
      <c r="R99" s="23">
        <v>3261.52</v>
      </c>
      <c r="S99" s="21">
        <v>2252.56</v>
      </c>
      <c r="T99" s="21">
        <v>0</v>
      </c>
      <c r="U99" s="21">
        <v>2252.56</v>
      </c>
      <c r="V99" s="22">
        <v>213</v>
      </c>
      <c r="W99" s="22">
        <v>56.25</v>
      </c>
      <c r="X99" s="22">
        <v>738.07</v>
      </c>
      <c r="Y99" s="22">
        <v>121.6</v>
      </c>
      <c r="Z99" s="22">
        <v>1128.92</v>
      </c>
      <c r="AA99" s="23">
        <v>3381.48</v>
      </c>
      <c r="AB99" s="21">
        <v>2302.89</v>
      </c>
      <c r="AC99" s="21">
        <v>0</v>
      </c>
      <c r="AD99" s="21">
        <v>2302.89</v>
      </c>
      <c r="AE99" s="22">
        <v>220</v>
      </c>
      <c r="AF99" s="22">
        <v>57.5</v>
      </c>
      <c r="AG99" s="22">
        <v>738.68</v>
      </c>
      <c r="AH99" s="22">
        <v>158.19</v>
      </c>
      <c r="AI99" s="22">
        <v>1174.3699999999999</v>
      </c>
      <c r="AJ99" s="23">
        <v>3477.26</v>
      </c>
      <c r="AK99" s="21">
        <v>2256.69</v>
      </c>
      <c r="AL99" s="21">
        <v>0</v>
      </c>
      <c r="AM99" s="21">
        <v>2256.69</v>
      </c>
      <c r="AN99" s="22">
        <v>214</v>
      </c>
      <c r="AO99" s="22">
        <v>56.35</v>
      </c>
      <c r="AP99" s="22">
        <v>724.61</v>
      </c>
      <c r="AQ99" s="22">
        <v>131.87</v>
      </c>
      <c r="AR99" s="22">
        <v>1126.83</v>
      </c>
      <c r="AS99" s="23">
        <v>3383.52</v>
      </c>
      <c r="AT99" s="21">
        <v>1185.1400000000001</v>
      </c>
      <c r="AU99" s="21">
        <v>853.75</v>
      </c>
      <c r="AV99" s="21">
        <v>2038.89</v>
      </c>
      <c r="AW99" s="22">
        <v>185</v>
      </c>
      <c r="AX99" s="22">
        <v>29.56</v>
      </c>
      <c r="AY99" s="22">
        <v>569.16999999999996</v>
      </c>
      <c r="AZ99" s="22">
        <v>103.88</v>
      </c>
      <c r="BA99" s="22">
        <v>887.61</v>
      </c>
      <c r="BB99" s="23">
        <v>2926.5</v>
      </c>
      <c r="BC99" s="21">
        <v>3586.3</v>
      </c>
      <c r="BD99" s="21">
        <v>0</v>
      </c>
      <c r="BE99" s="21">
        <v>3586.3</v>
      </c>
      <c r="BF99" s="22">
        <v>371</v>
      </c>
      <c r="BG99" s="22">
        <v>84.91</v>
      </c>
      <c r="BH99" s="22">
        <v>1240.27</v>
      </c>
      <c r="BI99" s="22">
        <v>67.959999999999994</v>
      </c>
      <c r="BJ99" s="22">
        <v>1764.14</v>
      </c>
      <c r="BK99" s="23">
        <v>5350.44</v>
      </c>
      <c r="BL99" s="21">
        <v>2326.08</v>
      </c>
      <c r="BM99" s="21">
        <v>0</v>
      </c>
      <c r="BN99" s="21">
        <v>2326.08</v>
      </c>
      <c r="BO99" s="22">
        <v>219</v>
      </c>
      <c r="BP99" s="22">
        <v>57.5</v>
      </c>
      <c r="BQ99" s="22">
        <v>738.68</v>
      </c>
      <c r="BR99" s="22">
        <v>117.7</v>
      </c>
      <c r="BS99" s="22">
        <v>1132.8800000000001</v>
      </c>
      <c r="BT99" s="23">
        <v>3458.96</v>
      </c>
      <c r="BU99" s="21">
        <v>2326.08</v>
      </c>
      <c r="BV99" s="21">
        <v>0</v>
      </c>
      <c r="BW99" s="21">
        <v>2326.08</v>
      </c>
      <c r="BX99" s="22">
        <v>220</v>
      </c>
      <c r="BY99" s="22">
        <v>57.5</v>
      </c>
      <c r="BZ99" s="22">
        <v>738.68</v>
      </c>
      <c r="CA99" s="22">
        <v>153.4</v>
      </c>
      <c r="CB99" s="22">
        <v>1169.58</v>
      </c>
      <c r="CC99" s="23">
        <v>3495.66</v>
      </c>
      <c r="CD99" s="21">
        <v>2326.08</v>
      </c>
      <c r="CE99" s="21">
        <v>0</v>
      </c>
      <c r="CF99" s="21">
        <v>2326.08</v>
      </c>
      <c r="CG99" s="22">
        <v>220</v>
      </c>
      <c r="CH99" s="22">
        <v>57.5</v>
      </c>
      <c r="CI99" s="22">
        <v>738.68</v>
      </c>
      <c r="CJ99" s="22">
        <v>148.30000000000001</v>
      </c>
      <c r="CK99" s="22">
        <v>1164.48</v>
      </c>
      <c r="CL99" s="23">
        <v>3490.56</v>
      </c>
      <c r="CM99" s="21">
        <v>2575.44</v>
      </c>
      <c r="CN99" s="21">
        <v>0</v>
      </c>
      <c r="CO99" s="21">
        <v>2575.44</v>
      </c>
      <c r="CP99" s="22">
        <v>258</v>
      </c>
      <c r="CQ99" s="22">
        <v>64.31</v>
      </c>
      <c r="CR99" s="22">
        <v>821.88</v>
      </c>
      <c r="CS99" s="22">
        <v>117.13</v>
      </c>
      <c r="CT99" s="22">
        <v>1261.32</v>
      </c>
      <c r="CU99" s="23">
        <v>3836.76</v>
      </c>
      <c r="CV99" s="21">
        <v>3237.6</v>
      </c>
      <c r="CW99" s="21">
        <v>0</v>
      </c>
      <c r="CX99" s="21">
        <v>3237.6</v>
      </c>
      <c r="CY99" s="22">
        <v>349</v>
      </c>
      <c r="CZ99" s="22">
        <v>80.88</v>
      </c>
      <c r="DA99" s="22">
        <v>1181.29</v>
      </c>
      <c r="DB99" s="22">
        <v>113.6</v>
      </c>
      <c r="DC99" s="22">
        <v>1724.77</v>
      </c>
      <c r="DD99" s="23">
        <v>4962.37</v>
      </c>
      <c r="DE99" s="21">
        <v>3577.07</v>
      </c>
      <c r="DF99" s="21">
        <v>0</v>
      </c>
      <c r="DG99" s="21">
        <v>3577.07</v>
      </c>
      <c r="DH99" s="22">
        <v>386</v>
      </c>
      <c r="DI99" s="22">
        <v>384.65</v>
      </c>
      <c r="DJ99" s="22">
        <v>2025.02</v>
      </c>
      <c r="DK99" s="22">
        <v>171.65</v>
      </c>
      <c r="DL99" s="22">
        <v>2967.32</v>
      </c>
      <c r="DM99" s="23">
        <v>6544.39</v>
      </c>
      <c r="DN99" s="73">
        <f t="shared" si="11"/>
        <v>30149.469999999998</v>
      </c>
      <c r="DO99" s="73">
        <f t="shared" si="12"/>
        <v>853.75</v>
      </c>
      <c r="DP99" s="73">
        <f t="shared" si="13"/>
        <v>31003.219999999998</v>
      </c>
      <c r="DQ99" s="22">
        <f t="shared" si="14"/>
        <v>3049</v>
      </c>
      <c r="DR99" s="22">
        <f t="shared" si="15"/>
        <v>1039.57</v>
      </c>
      <c r="DS99" s="22">
        <f t="shared" si="16"/>
        <v>10952.11</v>
      </c>
      <c r="DT99" s="22">
        <f t="shared" si="17"/>
        <v>1525.52</v>
      </c>
      <c r="DU99" s="22">
        <f t="shared" si="18"/>
        <v>16566.2</v>
      </c>
      <c r="DV99" s="23">
        <f t="shared" si="19"/>
        <v>47569.42</v>
      </c>
      <c r="DW99" s="262">
        <f t="shared" si="20"/>
        <v>361.86999999999898</v>
      </c>
      <c r="DX99" s="262"/>
      <c r="DY99" s="263">
        <f t="shared" si="21"/>
        <v>4661.4500000000007</v>
      </c>
      <c r="DZ99" s="263"/>
    </row>
    <row r="100" spans="1:130" hidden="1" x14ac:dyDescent="0.25">
      <c r="A100" s="18">
        <v>1042</v>
      </c>
      <c r="B100" s="18" t="s">
        <v>488</v>
      </c>
      <c r="C100" s="18" t="s">
        <v>478</v>
      </c>
      <c r="D100" s="20">
        <v>1</v>
      </c>
      <c r="E100" s="18">
        <v>17619.68</v>
      </c>
      <c r="F100" s="18">
        <v>31220.560000000001</v>
      </c>
      <c r="G100" s="18" t="s">
        <v>157</v>
      </c>
      <c r="H100" s="18" t="s">
        <v>5</v>
      </c>
      <c r="I100" s="18" t="s">
        <v>489</v>
      </c>
      <c r="J100" s="21">
        <v>2259.3200000000002</v>
      </c>
      <c r="K100" s="21">
        <v>0</v>
      </c>
      <c r="L100" s="21">
        <v>2259.3200000000002</v>
      </c>
      <c r="M100" s="22">
        <v>219</v>
      </c>
      <c r="N100" s="22">
        <v>56.41</v>
      </c>
      <c r="O100" s="22">
        <v>820.13</v>
      </c>
      <c r="P100" s="22">
        <v>40.119999999999997</v>
      </c>
      <c r="Q100" s="22">
        <v>1135.6600000000001</v>
      </c>
      <c r="R100" s="23">
        <v>3394.98</v>
      </c>
      <c r="S100" s="21">
        <v>2407.64</v>
      </c>
      <c r="T100" s="21">
        <v>0</v>
      </c>
      <c r="U100" s="21">
        <v>2407.64</v>
      </c>
      <c r="V100" s="22">
        <v>239</v>
      </c>
      <c r="W100" s="22">
        <v>60.12</v>
      </c>
      <c r="X100" s="22">
        <v>871.11</v>
      </c>
      <c r="Y100" s="22">
        <v>42.75</v>
      </c>
      <c r="Z100" s="22">
        <v>1212.98</v>
      </c>
      <c r="AA100" s="23">
        <v>3620.62</v>
      </c>
      <c r="AB100" s="21">
        <v>2407.64</v>
      </c>
      <c r="AC100" s="21">
        <v>0</v>
      </c>
      <c r="AD100" s="21">
        <v>2407.64</v>
      </c>
      <c r="AE100" s="22">
        <v>239</v>
      </c>
      <c r="AF100" s="22">
        <v>60.12</v>
      </c>
      <c r="AG100" s="22">
        <v>870.64</v>
      </c>
      <c r="AH100" s="22">
        <v>124.35</v>
      </c>
      <c r="AI100" s="22">
        <v>1294.1099999999999</v>
      </c>
      <c r="AJ100" s="23">
        <v>3701.75</v>
      </c>
      <c r="AK100" s="21">
        <v>2407.64</v>
      </c>
      <c r="AL100" s="21">
        <v>0</v>
      </c>
      <c r="AM100" s="21">
        <v>2407.64</v>
      </c>
      <c r="AN100" s="22">
        <v>239</v>
      </c>
      <c r="AO100" s="22">
        <v>60.12</v>
      </c>
      <c r="AP100" s="22">
        <v>870.64</v>
      </c>
      <c r="AQ100" s="22">
        <v>119.25</v>
      </c>
      <c r="AR100" s="22">
        <v>1289.01</v>
      </c>
      <c r="AS100" s="23">
        <v>3696.65</v>
      </c>
      <c r="AT100" s="21">
        <v>1429.1</v>
      </c>
      <c r="AU100" s="21">
        <v>787.34</v>
      </c>
      <c r="AV100" s="21">
        <v>2216.44</v>
      </c>
      <c r="AW100" s="22">
        <v>213</v>
      </c>
      <c r="AX100" s="22">
        <v>35.659999999999997</v>
      </c>
      <c r="AY100" s="22">
        <v>705.29</v>
      </c>
      <c r="AZ100" s="22">
        <v>76.72</v>
      </c>
      <c r="BA100" s="22">
        <v>1030.67</v>
      </c>
      <c r="BB100" s="23">
        <v>3247.11</v>
      </c>
      <c r="BC100" s="21">
        <v>3720.61</v>
      </c>
      <c r="BD100" s="21">
        <v>0</v>
      </c>
      <c r="BE100" s="21">
        <v>3720.61</v>
      </c>
      <c r="BF100" s="22">
        <v>403</v>
      </c>
      <c r="BG100" s="22">
        <v>89.77</v>
      </c>
      <c r="BH100" s="22">
        <v>1348.13</v>
      </c>
      <c r="BI100" s="22">
        <v>96.1</v>
      </c>
      <c r="BJ100" s="22">
        <v>1937</v>
      </c>
      <c r="BK100" s="23">
        <v>5657.61</v>
      </c>
      <c r="BL100" s="21">
        <v>2407.64</v>
      </c>
      <c r="BM100" s="21">
        <v>0</v>
      </c>
      <c r="BN100" s="21">
        <v>2407.64</v>
      </c>
      <c r="BO100" s="22">
        <v>238</v>
      </c>
      <c r="BP100" s="22">
        <v>60.12</v>
      </c>
      <c r="BQ100" s="22">
        <v>870.64</v>
      </c>
      <c r="BR100" s="22">
        <v>119.25</v>
      </c>
      <c r="BS100" s="22">
        <v>1288.01</v>
      </c>
      <c r="BT100" s="23">
        <v>3695.65</v>
      </c>
      <c r="BU100" s="21">
        <v>2407.64</v>
      </c>
      <c r="BV100" s="21">
        <v>0</v>
      </c>
      <c r="BW100" s="21">
        <v>2407.64</v>
      </c>
      <c r="BX100" s="22">
        <v>239</v>
      </c>
      <c r="BY100" s="22">
        <v>60.12</v>
      </c>
      <c r="BZ100" s="22">
        <v>870.64</v>
      </c>
      <c r="CA100" s="22">
        <v>139.65</v>
      </c>
      <c r="CB100" s="22">
        <v>1309.4100000000001</v>
      </c>
      <c r="CC100" s="23">
        <v>3717.05</v>
      </c>
      <c r="CD100" s="21">
        <v>2495.08</v>
      </c>
      <c r="CE100" s="21">
        <v>0</v>
      </c>
      <c r="CF100" s="21">
        <v>2495.08</v>
      </c>
      <c r="CG100" s="22">
        <v>251</v>
      </c>
      <c r="CH100" s="22">
        <v>62.31</v>
      </c>
      <c r="CI100" s="22">
        <v>947.07</v>
      </c>
      <c r="CJ100" s="22">
        <v>141.19999999999999</v>
      </c>
      <c r="CK100" s="22">
        <v>1401.58</v>
      </c>
      <c r="CL100" s="23">
        <v>3896.66</v>
      </c>
      <c r="CM100" s="21">
        <v>313.22000000000003</v>
      </c>
      <c r="CN100" s="21">
        <v>0</v>
      </c>
      <c r="CO100" s="21">
        <v>313.22000000000003</v>
      </c>
      <c r="CP100" s="22">
        <v>-38</v>
      </c>
      <c r="CQ100" s="22">
        <v>7.76</v>
      </c>
      <c r="CR100" s="22">
        <v>182.23</v>
      </c>
      <c r="CS100" s="22">
        <v>41.25</v>
      </c>
      <c r="CT100" s="22">
        <v>193.24</v>
      </c>
      <c r="CU100" s="23">
        <v>506.46</v>
      </c>
      <c r="CV100" s="21">
        <v>884.21</v>
      </c>
      <c r="CW100" s="21">
        <v>0</v>
      </c>
      <c r="CX100" s="21">
        <v>884.21</v>
      </c>
      <c r="CY100" s="22">
        <v>32</v>
      </c>
      <c r="CZ100" s="22">
        <v>22.04</v>
      </c>
      <c r="DA100" s="22">
        <v>356.95</v>
      </c>
      <c r="DB100" s="22">
        <v>15.69</v>
      </c>
      <c r="DC100" s="22">
        <v>426.68</v>
      </c>
      <c r="DD100" s="23">
        <v>1310.89</v>
      </c>
      <c r="DE100" s="21">
        <v>1617.8</v>
      </c>
      <c r="DF100" s="21">
        <v>0</v>
      </c>
      <c r="DG100" s="21">
        <v>1617.8</v>
      </c>
      <c r="DH100" s="22">
        <v>135</v>
      </c>
      <c r="DI100" s="22">
        <v>286.37</v>
      </c>
      <c r="DJ100" s="22">
        <v>977.84</v>
      </c>
      <c r="DK100" s="22">
        <v>30.06</v>
      </c>
      <c r="DL100" s="22">
        <v>1429.27</v>
      </c>
      <c r="DM100" s="23">
        <v>3047.07</v>
      </c>
      <c r="DN100" s="73">
        <f t="shared" si="11"/>
        <v>24757.539999999997</v>
      </c>
      <c r="DO100" s="73">
        <f t="shared" si="12"/>
        <v>787.34</v>
      </c>
      <c r="DP100" s="73">
        <f t="shared" si="13"/>
        <v>25544.880000000001</v>
      </c>
      <c r="DQ100" s="22">
        <f t="shared" si="14"/>
        <v>2409</v>
      </c>
      <c r="DR100" s="22">
        <f t="shared" si="15"/>
        <v>860.92</v>
      </c>
      <c r="DS100" s="22">
        <f t="shared" si="16"/>
        <v>9691.3100000000013</v>
      </c>
      <c r="DT100" s="22">
        <f t="shared" si="17"/>
        <v>986.3900000000001</v>
      </c>
      <c r="DU100" s="22">
        <f t="shared" si="18"/>
        <v>13947.62</v>
      </c>
      <c r="DV100" s="23">
        <f t="shared" si="19"/>
        <v>39492.5</v>
      </c>
      <c r="DW100" s="262">
        <f t="shared" si="20"/>
        <v>-5675.68</v>
      </c>
      <c r="DX100" s="262"/>
      <c r="DY100" s="263">
        <f t="shared" si="21"/>
        <v>-3672.0599999999995</v>
      </c>
      <c r="DZ100" s="263"/>
    </row>
    <row r="101" spans="1:130" hidden="1" x14ac:dyDescent="0.25">
      <c r="A101" s="18">
        <v>1043</v>
      </c>
      <c r="B101" s="18" t="s">
        <v>222</v>
      </c>
      <c r="C101" s="18" t="s">
        <v>223</v>
      </c>
      <c r="D101" s="20">
        <v>1</v>
      </c>
      <c r="E101" s="18">
        <v>38632.5</v>
      </c>
      <c r="F101" s="18">
        <v>62280.49</v>
      </c>
      <c r="G101" s="18" t="s">
        <v>157</v>
      </c>
      <c r="H101" s="18" t="s">
        <v>5</v>
      </c>
      <c r="I101" s="18" t="s">
        <v>224</v>
      </c>
      <c r="J101" s="21">
        <v>4865.66</v>
      </c>
      <c r="K101" s="21">
        <v>0</v>
      </c>
      <c r="L101" s="21">
        <v>4865.66</v>
      </c>
      <c r="M101" s="22">
        <v>574</v>
      </c>
      <c r="N101" s="22">
        <v>120.21</v>
      </c>
      <c r="O101" s="22">
        <v>2092.02</v>
      </c>
      <c r="P101" s="22">
        <v>177.27</v>
      </c>
      <c r="Q101" s="22">
        <v>2963.5</v>
      </c>
      <c r="R101" s="23">
        <v>7829.16</v>
      </c>
      <c r="S101" s="21">
        <v>4798.8900000000003</v>
      </c>
      <c r="T101" s="21">
        <v>0</v>
      </c>
      <c r="U101" s="21">
        <v>4798.8900000000003</v>
      </c>
      <c r="V101" s="22">
        <v>572</v>
      </c>
      <c r="W101" s="22">
        <v>119.91</v>
      </c>
      <c r="X101" s="22">
        <v>2089.14</v>
      </c>
      <c r="Y101" s="22">
        <v>140.68</v>
      </c>
      <c r="Z101" s="22">
        <v>2921.73</v>
      </c>
      <c r="AA101" s="23">
        <v>7720.62</v>
      </c>
      <c r="AB101" s="21">
        <v>4799.78</v>
      </c>
      <c r="AC101" s="21">
        <v>0</v>
      </c>
      <c r="AD101" s="21">
        <v>4799.78</v>
      </c>
      <c r="AE101" s="22">
        <v>572</v>
      </c>
      <c r="AF101" s="22">
        <v>119.94</v>
      </c>
      <c r="AG101" s="22">
        <v>2088.4699999999998</v>
      </c>
      <c r="AH101" s="22">
        <v>181.49</v>
      </c>
      <c r="AI101" s="22">
        <v>2961.9</v>
      </c>
      <c r="AJ101" s="23">
        <v>7761.68</v>
      </c>
      <c r="AK101" s="21">
        <v>4907.13</v>
      </c>
      <c r="AL101" s="21">
        <v>0</v>
      </c>
      <c r="AM101" s="21">
        <v>4907.13</v>
      </c>
      <c r="AN101" s="22">
        <v>588</v>
      </c>
      <c r="AO101" s="22">
        <v>122.61</v>
      </c>
      <c r="AP101" s="22">
        <v>2132.27</v>
      </c>
      <c r="AQ101" s="22">
        <v>182.93</v>
      </c>
      <c r="AR101" s="22">
        <v>3025.81</v>
      </c>
      <c r="AS101" s="23">
        <v>7932.94</v>
      </c>
      <c r="AT101" s="21">
        <v>4798.8900000000003</v>
      </c>
      <c r="AU101" s="21">
        <v>948.61</v>
      </c>
      <c r="AV101" s="21">
        <v>5747.5</v>
      </c>
      <c r="AW101" s="22">
        <v>701</v>
      </c>
      <c r="AX101" s="22">
        <v>119.91</v>
      </c>
      <c r="AY101" s="22">
        <v>2277.8200000000002</v>
      </c>
      <c r="AZ101" s="22">
        <v>158.49</v>
      </c>
      <c r="BA101" s="22">
        <v>3257.22</v>
      </c>
      <c r="BB101" s="23">
        <v>9004.7199999999993</v>
      </c>
      <c r="BC101" s="21">
        <v>7364.73</v>
      </c>
      <c r="BD101" s="21">
        <v>0</v>
      </c>
      <c r="BE101" s="21">
        <v>7364.73</v>
      </c>
      <c r="BF101" s="22">
        <v>900</v>
      </c>
      <c r="BG101" s="22">
        <v>179.31</v>
      </c>
      <c r="BH101" s="22">
        <v>3187.14</v>
      </c>
      <c r="BI101" s="22">
        <v>221.34</v>
      </c>
      <c r="BJ101" s="22">
        <v>4487.79</v>
      </c>
      <c r="BK101" s="23">
        <v>11852.52</v>
      </c>
      <c r="BL101" s="21">
        <v>4812.91</v>
      </c>
      <c r="BM101" s="21">
        <v>0</v>
      </c>
      <c r="BN101" s="21">
        <v>4812.91</v>
      </c>
      <c r="BO101" s="22">
        <v>573</v>
      </c>
      <c r="BP101" s="22">
        <v>120.26</v>
      </c>
      <c r="BQ101" s="22">
        <v>2093.81</v>
      </c>
      <c r="BR101" s="22">
        <v>161.27000000000001</v>
      </c>
      <c r="BS101" s="22">
        <v>2948.34</v>
      </c>
      <c r="BT101" s="23">
        <v>7761.25</v>
      </c>
      <c r="BU101" s="21">
        <v>4798.8900000000003</v>
      </c>
      <c r="BV101" s="21">
        <v>0</v>
      </c>
      <c r="BW101" s="21">
        <v>4798.8900000000003</v>
      </c>
      <c r="BX101" s="22">
        <v>572</v>
      </c>
      <c r="BY101" s="22">
        <v>119.91</v>
      </c>
      <c r="BZ101" s="22">
        <v>2088.1</v>
      </c>
      <c r="CA101" s="22">
        <v>186.58</v>
      </c>
      <c r="CB101" s="22">
        <v>2966.59</v>
      </c>
      <c r="CC101" s="23">
        <v>7765.48</v>
      </c>
      <c r="CD101" s="21">
        <v>4778.49</v>
      </c>
      <c r="CE101" s="21">
        <v>0</v>
      </c>
      <c r="CF101" s="21">
        <v>4778.49</v>
      </c>
      <c r="CG101" s="22">
        <v>569</v>
      </c>
      <c r="CH101" s="22">
        <v>119.4</v>
      </c>
      <c r="CI101" s="22">
        <v>2079.75</v>
      </c>
      <c r="CJ101" s="22">
        <v>114.89</v>
      </c>
      <c r="CK101" s="22">
        <v>2883.04</v>
      </c>
      <c r="CL101" s="23">
        <v>7661.53</v>
      </c>
      <c r="CM101" s="21">
        <v>4652.13</v>
      </c>
      <c r="CN101" s="21">
        <v>0</v>
      </c>
      <c r="CO101" s="21">
        <v>4652.13</v>
      </c>
      <c r="CP101" s="22">
        <v>560</v>
      </c>
      <c r="CQ101" s="22">
        <v>116.24</v>
      </c>
      <c r="CR101" s="22">
        <v>2032.97</v>
      </c>
      <c r="CS101" s="22">
        <v>184.57</v>
      </c>
      <c r="CT101" s="22">
        <v>2893.78</v>
      </c>
      <c r="CU101" s="23">
        <v>7545.91</v>
      </c>
      <c r="CV101" s="21">
        <v>4681.37</v>
      </c>
      <c r="CW101" s="21">
        <v>0</v>
      </c>
      <c r="CX101" s="21">
        <v>4681.37</v>
      </c>
      <c r="CY101" s="22">
        <v>556</v>
      </c>
      <c r="CZ101" s="22">
        <v>116.97</v>
      </c>
      <c r="DA101" s="22">
        <v>2040.11</v>
      </c>
      <c r="DB101" s="22">
        <v>154.38</v>
      </c>
      <c r="DC101" s="22">
        <v>2867.46</v>
      </c>
      <c r="DD101" s="23">
        <v>7548.83</v>
      </c>
      <c r="DE101" s="21">
        <v>6988.19</v>
      </c>
      <c r="DF101" s="21">
        <v>0</v>
      </c>
      <c r="DG101" s="21">
        <v>6988.19</v>
      </c>
      <c r="DH101" s="22">
        <v>877</v>
      </c>
      <c r="DI101" s="22">
        <v>794.37</v>
      </c>
      <c r="DJ101" s="22">
        <v>3968.23</v>
      </c>
      <c r="DK101" s="22">
        <v>206.07</v>
      </c>
      <c r="DL101" s="22">
        <v>5845.67</v>
      </c>
      <c r="DM101" s="23">
        <v>12833.86</v>
      </c>
      <c r="DN101" s="73">
        <f t="shared" si="11"/>
        <v>62247.06</v>
      </c>
      <c r="DO101" s="73">
        <f t="shared" si="12"/>
        <v>948.61</v>
      </c>
      <c r="DP101" s="73">
        <f t="shared" si="13"/>
        <v>63195.67</v>
      </c>
      <c r="DQ101" s="22">
        <f t="shared" si="14"/>
        <v>7614</v>
      </c>
      <c r="DR101" s="22">
        <f t="shared" si="15"/>
        <v>2169.04</v>
      </c>
      <c r="DS101" s="22">
        <f t="shared" si="16"/>
        <v>28169.829999999998</v>
      </c>
      <c r="DT101" s="22">
        <f t="shared" si="17"/>
        <v>2069.96</v>
      </c>
      <c r="DU101" s="22">
        <f t="shared" si="18"/>
        <v>40022.829999999994</v>
      </c>
      <c r="DV101" s="23">
        <f t="shared" si="19"/>
        <v>103218.5</v>
      </c>
      <c r="DW101" s="262">
        <f t="shared" si="20"/>
        <v>915.18000000000029</v>
      </c>
      <c r="DX101" s="262"/>
      <c r="DY101" s="263">
        <f t="shared" si="21"/>
        <v>1390.3299999999945</v>
      </c>
      <c r="DZ101" s="263"/>
    </row>
    <row r="102" spans="1:130" hidden="1" x14ac:dyDescent="0.25">
      <c r="A102" s="18">
        <v>1044</v>
      </c>
      <c r="B102" s="18" t="s">
        <v>826</v>
      </c>
      <c r="C102" s="18" t="s">
        <v>181</v>
      </c>
      <c r="D102" s="20">
        <v>0</v>
      </c>
      <c r="G102" s="18" t="s">
        <v>157</v>
      </c>
      <c r="H102" s="18" t="s">
        <v>5</v>
      </c>
      <c r="I102" s="18" t="s">
        <v>814</v>
      </c>
      <c r="J102" s="21"/>
      <c r="K102" s="21"/>
      <c r="L102" s="21"/>
      <c r="M102" s="22"/>
      <c r="N102" s="22"/>
      <c r="O102" s="22"/>
      <c r="P102" s="22"/>
      <c r="Q102" s="22"/>
      <c r="R102" s="23"/>
      <c r="S102" s="21">
        <v>0</v>
      </c>
      <c r="T102" s="21">
        <v>0</v>
      </c>
      <c r="U102" s="21">
        <v>0</v>
      </c>
      <c r="V102" s="22">
        <v>0</v>
      </c>
      <c r="W102" s="22">
        <v>0</v>
      </c>
      <c r="X102" s="22">
        <v>0</v>
      </c>
      <c r="Y102" s="22">
        <v>0</v>
      </c>
      <c r="Z102" s="22">
        <v>0</v>
      </c>
      <c r="AA102" s="23">
        <v>0</v>
      </c>
      <c r="AB102" s="21">
        <v>0</v>
      </c>
      <c r="AC102" s="21">
        <v>0</v>
      </c>
      <c r="AD102" s="21">
        <v>0</v>
      </c>
      <c r="AE102" s="22">
        <v>0</v>
      </c>
      <c r="AF102" s="22">
        <v>0</v>
      </c>
      <c r="AG102" s="22">
        <v>0</v>
      </c>
      <c r="AH102" s="22">
        <v>0</v>
      </c>
      <c r="AI102" s="22">
        <v>0</v>
      </c>
      <c r="AJ102" s="23">
        <v>0</v>
      </c>
      <c r="AK102" s="21"/>
      <c r="AL102" s="21"/>
      <c r="AM102" s="21"/>
      <c r="AN102" s="22"/>
      <c r="AO102" s="22"/>
      <c r="AP102" s="22"/>
      <c r="AQ102" s="22"/>
      <c r="AR102" s="22"/>
      <c r="AS102" s="23"/>
      <c r="AT102" s="21">
        <v>0</v>
      </c>
      <c r="AU102" s="21">
        <v>948.61</v>
      </c>
      <c r="AV102" s="21">
        <v>948.61</v>
      </c>
      <c r="AW102" s="22">
        <v>40</v>
      </c>
      <c r="AX102" s="22">
        <v>0</v>
      </c>
      <c r="AY102" s="22">
        <v>189.72</v>
      </c>
      <c r="AZ102" s="22">
        <v>12.71</v>
      </c>
      <c r="BA102" s="22">
        <v>242.43</v>
      </c>
      <c r="BB102" s="23">
        <v>1191.04</v>
      </c>
      <c r="BC102" s="21"/>
      <c r="BD102" s="21"/>
      <c r="BE102" s="21"/>
      <c r="BF102" s="22"/>
      <c r="BG102" s="22"/>
      <c r="BH102" s="22"/>
      <c r="BI102" s="22"/>
      <c r="BJ102" s="22"/>
      <c r="BK102" s="23"/>
      <c r="BL102" s="21"/>
      <c r="BM102" s="21"/>
      <c r="BN102" s="21"/>
      <c r="BO102" s="22"/>
      <c r="BP102" s="22"/>
      <c r="BQ102" s="22"/>
      <c r="BR102" s="22"/>
      <c r="BS102" s="22"/>
      <c r="BT102" s="23"/>
      <c r="BU102" s="21"/>
      <c r="BV102" s="21"/>
      <c r="BW102" s="21"/>
      <c r="BX102" s="22"/>
      <c r="BY102" s="22"/>
      <c r="BZ102" s="22"/>
      <c r="CA102" s="22"/>
      <c r="CB102" s="22"/>
      <c r="CC102" s="23"/>
      <c r="CD102" s="21"/>
      <c r="CE102" s="21"/>
      <c r="CF102" s="21"/>
      <c r="CG102" s="22"/>
      <c r="CH102" s="22"/>
      <c r="CI102" s="22"/>
      <c r="CJ102" s="22"/>
      <c r="CK102" s="22"/>
      <c r="CL102" s="23"/>
      <c r="CM102" s="21"/>
      <c r="CN102" s="21"/>
      <c r="CO102" s="21"/>
      <c r="CP102" s="22"/>
      <c r="CQ102" s="22"/>
      <c r="CR102" s="22"/>
      <c r="CS102" s="22"/>
      <c r="CT102" s="22"/>
      <c r="CU102" s="23"/>
      <c r="CV102" s="21"/>
      <c r="CW102" s="21"/>
      <c r="CX102" s="21"/>
      <c r="CY102" s="22"/>
      <c r="CZ102" s="22"/>
      <c r="DA102" s="22"/>
      <c r="DB102" s="22"/>
      <c r="DC102" s="22"/>
      <c r="DD102" s="23"/>
      <c r="DN102" s="73">
        <f t="shared" si="11"/>
        <v>0</v>
      </c>
      <c r="DO102" s="73">
        <f t="shared" si="12"/>
        <v>948.61</v>
      </c>
      <c r="DP102" s="73">
        <f t="shared" si="13"/>
        <v>948.61</v>
      </c>
      <c r="DQ102" s="22">
        <f t="shared" si="14"/>
        <v>40</v>
      </c>
      <c r="DR102" s="22">
        <f t="shared" si="15"/>
        <v>0</v>
      </c>
      <c r="DS102" s="22">
        <f t="shared" si="16"/>
        <v>189.72</v>
      </c>
      <c r="DT102" s="22">
        <f t="shared" si="17"/>
        <v>12.71</v>
      </c>
      <c r="DU102" s="22">
        <f t="shared" si="18"/>
        <v>242.43</v>
      </c>
      <c r="DV102" s="23">
        <f t="shared" si="19"/>
        <v>1191.04</v>
      </c>
      <c r="DW102" s="262">
        <f t="shared" si="20"/>
        <v>948.61</v>
      </c>
      <c r="DX102" s="262"/>
      <c r="DY102" s="263">
        <f t="shared" si="21"/>
        <v>242.43</v>
      </c>
      <c r="DZ102" s="263"/>
    </row>
    <row r="103" spans="1:130" hidden="1" x14ac:dyDescent="0.25">
      <c r="A103" s="18">
        <v>1045</v>
      </c>
      <c r="B103" s="18" t="s">
        <v>492</v>
      </c>
      <c r="C103" s="18" t="s">
        <v>493</v>
      </c>
      <c r="D103" s="20">
        <v>1</v>
      </c>
      <c r="E103" s="18">
        <v>36649.519999999997</v>
      </c>
      <c r="F103" s="18">
        <v>58938.13</v>
      </c>
      <c r="G103" s="18" t="s">
        <v>157</v>
      </c>
      <c r="H103" s="18" t="s">
        <v>5</v>
      </c>
      <c r="I103" s="18" t="s">
        <v>494</v>
      </c>
      <c r="J103" s="21">
        <v>3789.01</v>
      </c>
      <c r="K103" s="21">
        <v>0</v>
      </c>
      <c r="L103" s="21">
        <v>3789.01</v>
      </c>
      <c r="M103" s="22">
        <v>419</v>
      </c>
      <c r="N103" s="22">
        <v>92.2</v>
      </c>
      <c r="O103" s="22">
        <v>1413.51</v>
      </c>
      <c r="P103" s="22">
        <v>152.46</v>
      </c>
      <c r="Q103" s="22">
        <v>2077.17</v>
      </c>
      <c r="R103" s="23">
        <v>5866.18</v>
      </c>
      <c r="S103" s="21">
        <v>3690.45</v>
      </c>
      <c r="T103" s="21">
        <v>0</v>
      </c>
      <c r="U103" s="21">
        <v>3690.45</v>
      </c>
      <c r="V103" s="22">
        <v>419</v>
      </c>
      <c r="W103" s="22">
        <v>92.2</v>
      </c>
      <c r="X103" s="22">
        <v>1415.06</v>
      </c>
      <c r="Y103" s="22">
        <v>166.44</v>
      </c>
      <c r="Z103" s="22">
        <v>2092.6999999999998</v>
      </c>
      <c r="AA103" s="23">
        <v>5783.15</v>
      </c>
      <c r="AB103" s="21">
        <v>3690.21</v>
      </c>
      <c r="AC103" s="21">
        <v>0</v>
      </c>
      <c r="AD103" s="21">
        <v>3690.21</v>
      </c>
      <c r="AE103" s="22">
        <v>419</v>
      </c>
      <c r="AF103" s="22">
        <v>92.2</v>
      </c>
      <c r="AG103" s="22">
        <v>1414.24</v>
      </c>
      <c r="AH103" s="22">
        <v>181.74</v>
      </c>
      <c r="AI103" s="22">
        <v>2107.1799999999998</v>
      </c>
      <c r="AJ103" s="23">
        <v>5797.39</v>
      </c>
      <c r="AK103" s="21">
        <v>3713.84</v>
      </c>
      <c r="AL103" s="21">
        <v>0</v>
      </c>
      <c r="AM103" s="21">
        <v>3713.84</v>
      </c>
      <c r="AN103" s="22">
        <v>422</v>
      </c>
      <c r="AO103" s="22">
        <v>92.79</v>
      </c>
      <c r="AP103" s="22">
        <v>1422.46</v>
      </c>
      <c r="AQ103" s="22">
        <v>131.06</v>
      </c>
      <c r="AR103" s="22">
        <v>2068.31</v>
      </c>
      <c r="AS103" s="23">
        <v>5782.15</v>
      </c>
      <c r="AT103" s="21">
        <v>3766.37</v>
      </c>
      <c r="AU103" s="21">
        <v>901.18</v>
      </c>
      <c r="AV103" s="21">
        <v>4667.55</v>
      </c>
      <c r="AW103" s="22">
        <v>553</v>
      </c>
      <c r="AX103" s="22">
        <v>94.1</v>
      </c>
      <c r="AY103" s="22">
        <v>1621</v>
      </c>
      <c r="AZ103" s="22">
        <v>77.55</v>
      </c>
      <c r="BA103" s="22">
        <v>2345.65</v>
      </c>
      <c r="BB103" s="23">
        <v>7013.2</v>
      </c>
      <c r="BC103" s="21">
        <v>5699.41</v>
      </c>
      <c r="BD103" s="21">
        <v>0</v>
      </c>
      <c r="BE103" s="21">
        <v>5699.41</v>
      </c>
      <c r="BF103" s="22">
        <v>671</v>
      </c>
      <c r="BG103" s="22">
        <v>137.81</v>
      </c>
      <c r="BH103" s="22">
        <v>2479.5700000000002</v>
      </c>
      <c r="BI103" s="22">
        <v>91.65</v>
      </c>
      <c r="BJ103" s="22">
        <v>3380.03</v>
      </c>
      <c r="BK103" s="23">
        <v>9079.44</v>
      </c>
      <c r="BL103" s="21">
        <v>3690.21</v>
      </c>
      <c r="BM103" s="21">
        <v>0</v>
      </c>
      <c r="BN103" s="21">
        <v>3690.21</v>
      </c>
      <c r="BO103" s="22">
        <v>418</v>
      </c>
      <c r="BP103" s="22">
        <v>92.2</v>
      </c>
      <c r="BQ103" s="22">
        <v>1414.24</v>
      </c>
      <c r="BR103" s="22">
        <v>64.44</v>
      </c>
      <c r="BS103" s="22">
        <v>1988.88</v>
      </c>
      <c r="BT103" s="23">
        <v>5679.09</v>
      </c>
      <c r="BU103" s="21">
        <v>3690.21</v>
      </c>
      <c r="BV103" s="21">
        <v>0</v>
      </c>
      <c r="BW103" s="21">
        <v>3690.21</v>
      </c>
      <c r="BX103" s="22">
        <v>419</v>
      </c>
      <c r="BY103" s="22">
        <v>92.2</v>
      </c>
      <c r="BZ103" s="22">
        <v>1414.24</v>
      </c>
      <c r="CA103" s="22">
        <v>64.44</v>
      </c>
      <c r="CB103" s="22">
        <v>1989.88</v>
      </c>
      <c r="CC103" s="23">
        <v>5680.09</v>
      </c>
      <c r="CD103" s="21">
        <v>3690.21</v>
      </c>
      <c r="CE103" s="21">
        <v>0</v>
      </c>
      <c r="CF103" s="21">
        <v>3690.21</v>
      </c>
      <c r="CG103" s="22">
        <v>419</v>
      </c>
      <c r="CH103" s="22">
        <v>92.2</v>
      </c>
      <c r="CI103" s="22">
        <v>1635.51</v>
      </c>
      <c r="CJ103" s="22">
        <v>64.44</v>
      </c>
      <c r="CK103" s="22">
        <v>2211.15</v>
      </c>
      <c r="CL103" s="23">
        <v>5901.36</v>
      </c>
      <c r="CM103" s="21">
        <v>3690.21</v>
      </c>
      <c r="CN103" s="21">
        <v>0</v>
      </c>
      <c r="CO103" s="21">
        <v>3690.21</v>
      </c>
      <c r="CP103" s="22">
        <v>428</v>
      </c>
      <c r="CQ103" s="22">
        <v>92.2</v>
      </c>
      <c r="CR103" s="22">
        <v>1419.04</v>
      </c>
      <c r="CS103" s="22">
        <v>64.44</v>
      </c>
      <c r="CT103" s="22">
        <v>2003.68</v>
      </c>
      <c r="CU103" s="23">
        <v>5693.89</v>
      </c>
      <c r="CV103" s="21">
        <v>3696.2</v>
      </c>
      <c r="CW103" s="21">
        <v>0</v>
      </c>
      <c r="CX103" s="21">
        <v>3696.2</v>
      </c>
      <c r="CY103" s="22">
        <v>420</v>
      </c>
      <c r="CZ103" s="22">
        <v>92.35</v>
      </c>
      <c r="DA103" s="22">
        <v>1416.31</v>
      </c>
      <c r="DB103" s="22">
        <v>64.52</v>
      </c>
      <c r="DC103" s="22">
        <v>1993.18</v>
      </c>
      <c r="DD103" s="23">
        <v>5689.38</v>
      </c>
      <c r="DE103" s="21">
        <v>16896.759999999998</v>
      </c>
      <c r="DF103" s="21">
        <v>0</v>
      </c>
      <c r="DG103" s="21">
        <v>16896.759999999998</v>
      </c>
      <c r="DH103" s="22">
        <v>2244</v>
      </c>
      <c r="DI103" s="22">
        <v>1016.26</v>
      </c>
      <c r="DJ103" s="22">
        <v>8924.1200000000008</v>
      </c>
      <c r="DK103" s="22">
        <v>243.51</v>
      </c>
      <c r="DL103" s="22">
        <v>12427.89</v>
      </c>
      <c r="DM103" s="23">
        <v>29324.65</v>
      </c>
      <c r="DN103" s="73">
        <f t="shared" si="11"/>
        <v>59703.09</v>
      </c>
      <c r="DO103" s="73">
        <f t="shared" si="12"/>
        <v>901.18</v>
      </c>
      <c r="DP103" s="73">
        <f t="shared" si="13"/>
        <v>60604.26999999999</v>
      </c>
      <c r="DQ103" s="22">
        <f t="shared" si="14"/>
        <v>7251</v>
      </c>
      <c r="DR103" s="22">
        <f t="shared" si="15"/>
        <v>2078.71</v>
      </c>
      <c r="DS103" s="22">
        <f t="shared" si="16"/>
        <v>25989.300000000003</v>
      </c>
      <c r="DT103" s="22">
        <f t="shared" si="17"/>
        <v>1366.69</v>
      </c>
      <c r="DU103" s="22">
        <f t="shared" si="18"/>
        <v>36685.699999999997</v>
      </c>
      <c r="DV103" s="23">
        <f t="shared" si="19"/>
        <v>97289.97</v>
      </c>
      <c r="DW103" s="262">
        <f t="shared" si="20"/>
        <v>1666.1399999999921</v>
      </c>
      <c r="DX103" s="262"/>
      <c r="DY103" s="263">
        <f t="shared" si="21"/>
        <v>36.180000000000291</v>
      </c>
      <c r="DZ103" s="263"/>
    </row>
    <row r="104" spans="1:130" hidden="1" x14ac:dyDescent="0.25">
      <c r="A104" s="18">
        <v>1050</v>
      </c>
      <c r="B104" s="18" t="s">
        <v>873</v>
      </c>
      <c r="C104" s="18" t="s">
        <v>874</v>
      </c>
      <c r="D104" s="20">
        <v>0</v>
      </c>
      <c r="G104" s="18" t="s">
        <v>157</v>
      </c>
      <c r="H104" s="18" t="s">
        <v>9</v>
      </c>
      <c r="I104" s="18" t="s">
        <v>769</v>
      </c>
      <c r="J104" s="21"/>
      <c r="K104" s="21"/>
      <c r="L104" s="21"/>
      <c r="M104" s="22"/>
      <c r="N104" s="22"/>
      <c r="O104" s="22"/>
      <c r="P104" s="22"/>
      <c r="Q104" s="22"/>
      <c r="R104" s="23"/>
      <c r="S104" s="21"/>
      <c r="T104" s="21"/>
      <c r="U104" s="21"/>
      <c r="V104" s="22"/>
      <c r="W104" s="22"/>
      <c r="X104" s="22"/>
      <c r="Y104" s="22"/>
      <c r="Z104" s="22"/>
      <c r="AA104" s="23"/>
      <c r="AB104" s="21"/>
      <c r="AC104" s="21"/>
      <c r="AD104" s="21"/>
      <c r="AE104" s="22"/>
      <c r="AF104" s="22"/>
      <c r="AG104" s="22"/>
      <c r="AH104" s="22"/>
      <c r="AI104" s="22"/>
      <c r="AJ104" s="23"/>
      <c r="AK104" s="21"/>
      <c r="AL104" s="21"/>
      <c r="AM104" s="21"/>
      <c r="AN104" s="22"/>
      <c r="AO104" s="22"/>
      <c r="AP104" s="22"/>
      <c r="AQ104" s="22"/>
      <c r="AR104" s="22"/>
      <c r="AS104" s="23"/>
      <c r="AT104" s="21">
        <v>0</v>
      </c>
      <c r="AU104" s="21">
        <v>711.46</v>
      </c>
      <c r="AV104" s="21">
        <v>711.46</v>
      </c>
      <c r="AW104" s="22">
        <v>30</v>
      </c>
      <c r="AX104" s="22">
        <v>0</v>
      </c>
      <c r="AY104" s="22">
        <v>142.30000000000001</v>
      </c>
      <c r="AZ104" s="22">
        <v>9.5299999999999994</v>
      </c>
      <c r="BA104" s="22">
        <v>181.83</v>
      </c>
      <c r="BB104" s="23">
        <v>893.29</v>
      </c>
      <c r="BC104" s="21"/>
      <c r="BD104" s="21"/>
      <c r="BE104" s="21"/>
      <c r="BF104" s="22"/>
      <c r="BG104" s="22"/>
      <c r="BH104" s="22"/>
      <c r="BI104" s="22"/>
      <c r="BJ104" s="22"/>
      <c r="BK104" s="23"/>
      <c r="BL104" s="21"/>
      <c r="BM104" s="21"/>
      <c r="BN104" s="21"/>
      <c r="BO104" s="22"/>
      <c r="BP104" s="22"/>
      <c r="BQ104" s="22"/>
      <c r="BR104" s="22"/>
      <c r="BS104" s="22"/>
      <c r="BT104" s="23"/>
      <c r="BU104" s="21"/>
      <c r="BV104" s="21"/>
      <c r="BW104" s="21"/>
      <c r="BX104" s="22"/>
      <c r="BY104" s="22"/>
      <c r="BZ104" s="22"/>
      <c r="CA104" s="22"/>
      <c r="CB104" s="22"/>
      <c r="CC104" s="23"/>
      <c r="CD104" s="21"/>
      <c r="CE104" s="21"/>
      <c r="CF104" s="21"/>
      <c r="CG104" s="22"/>
      <c r="CH104" s="22"/>
      <c r="CI104" s="22"/>
      <c r="CJ104" s="22"/>
      <c r="CK104" s="22"/>
      <c r="CL104" s="23"/>
      <c r="CM104" s="21"/>
      <c r="CN104" s="21"/>
      <c r="CO104" s="21"/>
      <c r="CP104" s="22"/>
      <c r="CQ104" s="22"/>
      <c r="CR104" s="22"/>
      <c r="CS104" s="22"/>
      <c r="CT104" s="22"/>
      <c r="CU104" s="23"/>
      <c r="CV104" s="21"/>
      <c r="CW104" s="21"/>
      <c r="CX104" s="21"/>
      <c r="CY104" s="22"/>
      <c r="CZ104" s="22"/>
      <c r="DA104" s="22"/>
      <c r="DB104" s="22"/>
      <c r="DC104" s="22"/>
      <c r="DD104" s="23"/>
      <c r="DN104" s="73">
        <f t="shared" si="11"/>
        <v>0</v>
      </c>
      <c r="DO104" s="73">
        <f t="shared" si="12"/>
        <v>711.46</v>
      </c>
      <c r="DP104" s="73">
        <f t="shared" si="13"/>
        <v>711.46</v>
      </c>
      <c r="DQ104" s="22">
        <f t="shared" si="14"/>
        <v>30</v>
      </c>
      <c r="DR104" s="22">
        <f t="shared" si="15"/>
        <v>0</v>
      </c>
      <c r="DS104" s="22">
        <f t="shared" si="16"/>
        <v>142.30000000000001</v>
      </c>
      <c r="DT104" s="22">
        <f t="shared" si="17"/>
        <v>9.5299999999999994</v>
      </c>
      <c r="DU104" s="22">
        <f t="shared" si="18"/>
        <v>181.83</v>
      </c>
      <c r="DV104" s="23">
        <f t="shared" si="19"/>
        <v>893.29</v>
      </c>
      <c r="DW104" s="262">
        <f t="shared" si="20"/>
        <v>711.46</v>
      </c>
      <c r="DX104" s="262"/>
      <c r="DY104" s="263">
        <f t="shared" si="21"/>
        <v>181.83</v>
      </c>
      <c r="DZ104" s="263"/>
    </row>
    <row r="105" spans="1:130" hidden="1" x14ac:dyDescent="0.25">
      <c r="A105" s="18">
        <v>1052</v>
      </c>
      <c r="B105" s="18" t="s">
        <v>518</v>
      </c>
      <c r="C105" s="18" t="s">
        <v>315</v>
      </c>
      <c r="D105" s="20">
        <v>1</v>
      </c>
      <c r="E105" s="18">
        <v>19904.25</v>
      </c>
      <c r="F105" s="18">
        <v>35331.61</v>
      </c>
      <c r="G105" s="18" t="s">
        <v>157</v>
      </c>
      <c r="H105" s="18" t="s">
        <v>21</v>
      </c>
      <c r="I105" s="18" t="s">
        <v>256</v>
      </c>
      <c r="J105" s="21">
        <v>2751.57</v>
      </c>
      <c r="K105" s="21">
        <v>0</v>
      </c>
      <c r="L105" s="21">
        <v>2751.57</v>
      </c>
      <c r="M105" s="22">
        <v>285</v>
      </c>
      <c r="N105" s="22">
        <v>68.53</v>
      </c>
      <c r="O105" s="22">
        <v>1037.3499999999999</v>
      </c>
      <c r="P105" s="22">
        <v>145.72</v>
      </c>
      <c r="Q105" s="22">
        <v>1536.6</v>
      </c>
      <c r="R105" s="23">
        <v>4288.17</v>
      </c>
      <c r="S105" s="21">
        <v>2726.61</v>
      </c>
      <c r="T105" s="21">
        <v>0</v>
      </c>
      <c r="U105" s="21">
        <v>2726.61</v>
      </c>
      <c r="V105" s="22">
        <v>284</v>
      </c>
      <c r="W105" s="22">
        <v>68.099999999999994</v>
      </c>
      <c r="X105" s="22">
        <v>1032.1500000000001</v>
      </c>
      <c r="Y105" s="22">
        <v>145.31</v>
      </c>
      <c r="Z105" s="22">
        <v>1529.56</v>
      </c>
      <c r="AA105" s="23">
        <v>4256.17</v>
      </c>
      <c r="AB105" s="21">
        <v>2724.03</v>
      </c>
      <c r="AC105" s="21">
        <v>0</v>
      </c>
      <c r="AD105" s="21">
        <v>2724.03</v>
      </c>
      <c r="AE105" s="22">
        <v>283</v>
      </c>
      <c r="AF105" s="22">
        <v>68.040000000000006</v>
      </c>
      <c r="AG105" s="22">
        <v>1030.7</v>
      </c>
      <c r="AH105" s="22">
        <v>165.67</v>
      </c>
      <c r="AI105" s="22">
        <v>1547.41</v>
      </c>
      <c r="AJ105" s="23">
        <v>4271.4399999999996</v>
      </c>
      <c r="AK105" s="21">
        <v>2742.87</v>
      </c>
      <c r="AL105" s="21">
        <v>0</v>
      </c>
      <c r="AM105" s="21">
        <v>2742.87</v>
      </c>
      <c r="AN105" s="22">
        <v>285</v>
      </c>
      <c r="AO105" s="22">
        <v>68.5</v>
      </c>
      <c r="AP105" s="22">
        <v>1037.57</v>
      </c>
      <c r="AQ105" s="22">
        <v>150.71</v>
      </c>
      <c r="AR105" s="22">
        <v>1541.78</v>
      </c>
      <c r="AS105" s="23">
        <v>4284.6499999999996</v>
      </c>
      <c r="AT105" s="21">
        <v>559.82000000000005</v>
      </c>
      <c r="AU105" s="21">
        <v>948.61</v>
      </c>
      <c r="AV105" s="21">
        <v>1508.43</v>
      </c>
      <c r="AW105" s="22">
        <v>118</v>
      </c>
      <c r="AX105" s="22">
        <v>13.93</v>
      </c>
      <c r="AY105" s="22">
        <v>466.46</v>
      </c>
      <c r="AZ105" s="22">
        <v>109.35</v>
      </c>
      <c r="BA105" s="22">
        <v>707.74</v>
      </c>
      <c r="BB105" s="23">
        <v>2216.17</v>
      </c>
      <c r="BC105" s="21">
        <v>3021.38</v>
      </c>
      <c r="BD105" s="21">
        <v>0</v>
      </c>
      <c r="BE105" s="21">
        <v>3021.38</v>
      </c>
      <c r="BF105" s="22">
        <v>317</v>
      </c>
      <c r="BG105" s="22">
        <v>73.849999999999994</v>
      </c>
      <c r="BH105" s="22">
        <v>1311.53</v>
      </c>
      <c r="BI105" s="22">
        <v>114.56</v>
      </c>
      <c r="BJ105" s="22">
        <v>1816.94</v>
      </c>
      <c r="BK105" s="23">
        <v>4838.32</v>
      </c>
      <c r="BL105" s="21">
        <v>2724.03</v>
      </c>
      <c r="BM105" s="21">
        <v>0</v>
      </c>
      <c r="BN105" s="21">
        <v>2724.03</v>
      </c>
      <c r="BO105" s="22">
        <v>280</v>
      </c>
      <c r="BP105" s="22">
        <v>68.040000000000006</v>
      </c>
      <c r="BQ105" s="22">
        <v>1030.7</v>
      </c>
      <c r="BR105" s="22">
        <v>63.67</v>
      </c>
      <c r="BS105" s="22">
        <v>1442.41</v>
      </c>
      <c r="BT105" s="23">
        <v>4166.4399999999996</v>
      </c>
      <c r="BU105" s="21">
        <v>2724.03</v>
      </c>
      <c r="BV105" s="21">
        <v>0</v>
      </c>
      <c r="BW105" s="21">
        <v>2724.03</v>
      </c>
      <c r="BX105" s="22">
        <v>283</v>
      </c>
      <c r="BY105" s="22">
        <v>68.040000000000006</v>
      </c>
      <c r="BZ105" s="22">
        <v>1030.7</v>
      </c>
      <c r="CA105" s="22">
        <v>73.87</v>
      </c>
      <c r="CB105" s="22">
        <v>1455.61</v>
      </c>
      <c r="CC105" s="23">
        <v>4179.6400000000003</v>
      </c>
      <c r="CD105" s="21">
        <v>2771.94</v>
      </c>
      <c r="CE105" s="21">
        <v>0</v>
      </c>
      <c r="CF105" s="21">
        <v>2771.94</v>
      </c>
      <c r="CG105" s="22">
        <v>290</v>
      </c>
      <c r="CH105" s="22">
        <v>69.239999999999995</v>
      </c>
      <c r="CI105" s="22">
        <v>1048.18</v>
      </c>
      <c r="CJ105" s="22">
        <v>161.41</v>
      </c>
      <c r="CK105" s="22">
        <v>1568.83</v>
      </c>
      <c r="CL105" s="23">
        <v>4340.7700000000004</v>
      </c>
      <c r="CM105" s="21">
        <v>2710.72</v>
      </c>
      <c r="CN105" s="21">
        <v>0</v>
      </c>
      <c r="CO105" s="21">
        <v>2710.72</v>
      </c>
      <c r="CP105" s="22">
        <v>289</v>
      </c>
      <c r="CQ105" s="22">
        <v>67.7</v>
      </c>
      <c r="CR105" s="22">
        <v>1030.6099999999999</v>
      </c>
      <c r="CS105" s="22">
        <v>78.72</v>
      </c>
      <c r="CT105" s="22">
        <v>1466.03</v>
      </c>
      <c r="CU105" s="23">
        <v>4176.75</v>
      </c>
      <c r="CV105" s="21">
        <v>2724.77</v>
      </c>
      <c r="CW105" s="21">
        <v>0</v>
      </c>
      <c r="CX105" s="21">
        <v>2724.77</v>
      </c>
      <c r="CY105" s="22">
        <v>283</v>
      </c>
      <c r="CZ105" s="22">
        <v>68.05</v>
      </c>
      <c r="DA105" s="22">
        <v>1030.95</v>
      </c>
      <c r="DB105" s="22">
        <v>129.97999999999999</v>
      </c>
      <c r="DC105" s="22">
        <v>1511.98</v>
      </c>
      <c r="DD105" s="23">
        <v>4236.75</v>
      </c>
      <c r="DE105" s="21">
        <v>4072.69</v>
      </c>
      <c r="DF105" s="21">
        <v>0</v>
      </c>
      <c r="DG105" s="21">
        <v>4072.69</v>
      </c>
      <c r="DH105" s="22">
        <v>470</v>
      </c>
      <c r="DI105" s="22">
        <v>423.27</v>
      </c>
      <c r="DJ105" s="22">
        <v>1346.04</v>
      </c>
      <c r="DK105" s="22">
        <v>169.23</v>
      </c>
      <c r="DL105" s="22">
        <v>2408.54</v>
      </c>
      <c r="DM105" s="23">
        <v>6481.23</v>
      </c>
      <c r="DN105" s="73">
        <f t="shared" si="11"/>
        <v>32254.46</v>
      </c>
      <c r="DO105" s="73">
        <f t="shared" si="12"/>
        <v>948.61</v>
      </c>
      <c r="DP105" s="73">
        <f t="shared" si="13"/>
        <v>33203.07</v>
      </c>
      <c r="DQ105" s="22">
        <f t="shared" si="14"/>
        <v>3467</v>
      </c>
      <c r="DR105" s="22">
        <f t="shared" si="15"/>
        <v>1125.29</v>
      </c>
      <c r="DS105" s="22">
        <f t="shared" si="16"/>
        <v>12432.939999999999</v>
      </c>
      <c r="DT105" s="22">
        <f t="shared" si="17"/>
        <v>1508.2</v>
      </c>
      <c r="DU105" s="22">
        <f t="shared" si="18"/>
        <v>18533.43</v>
      </c>
      <c r="DV105" s="23">
        <f t="shared" si="19"/>
        <v>51736.5</v>
      </c>
      <c r="DW105" s="262">
        <f t="shared" si="20"/>
        <v>-2128.5400000000009</v>
      </c>
      <c r="DX105" s="262"/>
      <c r="DY105" s="263">
        <f t="shared" si="21"/>
        <v>-1370.8199999999997</v>
      </c>
      <c r="DZ105" s="263"/>
    </row>
    <row r="106" spans="1:130" hidden="1" x14ac:dyDescent="0.25">
      <c r="A106" s="18">
        <v>1054</v>
      </c>
      <c r="B106" s="18" t="s">
        <v>521</v>
      </c>
      <c r="C106" s="18" t="s">
        <v>821</v>
      </c>
      <c r="D106" s="20">
        <v>0</v>
      </c>
      <c r="G106" s="18" t="s">
        <v>157</v>
      </c>
      <c r="H106" s="18" t="s">
        <v>5</v>
      </c>
      <c r="I106" s="18" t="s">
        <v>814</v>
      </c>
      <c r="J106" s="21"/>
      <c r="K106" s="21"/>
      <c r="L106" s="21"/>
      <c r="M106" s="22"/>
      <c r="N106" s="22"/>
      <c r="O106" s="22"/>
      <c r="P106" s="22"/>
      <c r="Q106" s="22"/>
      <c r="R106" s="23"/>
      <c r="S106" s="21">
        <v>0</v>
      </c>
      <c r="T106" s="21">
        <v>0</v>
      </c>
      <c r="U106" s="21">
        <v>0</v>
      </c>
      <c r="V106" s="22">
        <v>0</v>
      </c>
      <c r="W106" s="22">
        <v>0</v>
      </c>
      <c r="X106" s="22">
        <v>0</v>
      </c>
      <c r="Y106" s="22">
        <v>0</v>
      </c>
      <c r="Z106" s="22">
        <v>0</v>
      </c>
      <c r="AA106" s="23">
        <v>0</v>
      </c>
      <c r="AB106" s="21">
        <v>0</v>
      </c>
      <c r="AC106" s="21">
        <v>0</v>
      </c>
      <c r="AD106" s="21">
        <v>0</v>
      </c>
      <c r="AE106" s="22">
        <v>0</v>
      </c>
      <c r="AF106" s="22">
        <v>0</v>
      </c>
      <c r="AG106" s="22">
        <v>0</v>
      </c>
      <c r="AH106" s="22">
        <v>0</v>
      </c>
      <c r="AI106" s="22">
        <v>0</v>
      </c>
      <c r="AJ106" s="23">
        <v>0</v>
      </c>
      <c r="AK106" s="21"/>
      <c r="AL106" s="21"/>
      <c r="AM106" s="21"/>
      <c r="AN106" s="22"/>
      <c r="AO106" s="22"/>
      <c r="AP106" s="22"/>
      <c r="AQ106" s="22"/>
      <c r="AR106" s="22"/>
      <c r="AS106" s="23"/>
      <c r="AT106" s="21">
        <v>0</v>
      </c>
      <c r="AU106" s="21">
        <v>920.15</v>
      </c>
      <c r="AV106" s="21">
        <v>920.15</v>
      </c>
      <c r="AW106" s="22">
        <v>39</v>
      </c>
      <c r="AX106" s="22">
        <v>0</v>
      </c>
      <c r="AY106" s="22">
        <v>184.03</v>
      </c>
      <c r="AZ106" s="22">
        <v>12.33</v>
      </c>
      <c r="BA106" s="22">
        <v>235.36</v>
      </c>
      <c r="BB106" s="23">
        <v>1155.51</v>
      </c>
      <c r="BC106" s="21"/>
      <c r="BD106" s="21"/>
      <c r="BE106" s="21"/>
      <c r="BF106" s="22"/>
      <c r="BG106" s="22"/>
      <c r="BH106" s="22"/>
      <c r="BI106" s="22"/>
      <c r="BJ106" s="22"/>
      <c r="BK106" s="23"/>
      <c r="BL106" s="21"/>
      <c r="BM106" s="21"/>
      <c r="BN106" s="21"/>
      <c r="BO106" s="22"/>
      <c r="BP106" s="22"/>
      <c r="BQ106" s="22"/>
      <c r="BR106" s="22"/>
      <c r="BS106" s="22"/>
      <c r="BT106" s="23"/>
      <c r="BU106" s="21"/>
      <c r="BV106" s="21"/>
      <c r="BW106" s="21"/>
      <c r="BX106" s="22"/>
      <c r="BY106" s="22"/>
      <c r="BZ106" s="22"/>
      <c r="CA106" s="22"/>
      <c r="CB106" s="22"/>
      <c r="CC106" s="23"/>
      <c r="CD106" s="21"/>
      <c r="CE106" s="21"/>
      <c r="CF106" s="21"/>
      <c r="CG106" s="22"/>
      <c r="CH106" s="22"/>
      <c r="CI106" s="22"/>
      <c r="CJ106" s="22"/>
      <c r="CK106" s="22"/>
      <c r="CL106" s="23"/>
      <c r="CM106" s="21"/>
      <c r="CN106" s="21"/>
      <c r="CO106" s="21"/>
      <c r="CP106" s="22"/>
      <c r="CQ106" s="22"/>
      <c r="CR106" s="22"/>
      <c r="CS106" s="22"/>
      <c r="CT106" s="22"/>
      <c r="CU106" s="23"/>
      <c r="CV106" s="21"/>
      <c r="CW106" s="21"/>
      <c r="CX106" s="21"/>
      <c r="CY106" s="22"/>
      <c r="CZ106" s="22"/>
      <c r="DA106" s="22"/>
      <c r="DB106" s="22"/>
      <c r="DC106" s="22"/>
      <c r="DD106" s="23"/>
      <c r="DN106" s="73">
        <f t="shared" si="11"/>
        <v>0</v>
      </c>
      <c r="DO106" s="73">
        <f t="shared" si="12"/>
        <v>920.15</v>
      </c>
      <c r="DP106" s="73">
        <f t="shared" si="13"/>
        <v>920.15</v>
      </c>
      <c r="DQ106" s="22">
        <f t="shared" si="14"/>
        <v>39</v>
      </c>
      <c r="DR106" s="22">
        <f t="shared" si="15"/>
        <v>0</v>
      </c>
      <c r="DS106" s="22">
        <f t="shared" si="16"/>
        <v>184.03</v>
      </c>
      <c r="DT106" s="22">
        <f t="shared" si="17"/>
        <v>12.33</v>
      </c>
      <c r="DU106" s="22">
        <f t="shared" si="18"/>
        <v>235.36</v>
      </c>
      <c r="DV106" s="23">
        <f t="shared" si="19"/>
        <v>1155.51</v>
      </c>
      <c r="DW106" s="262">
        <f t="shared" si="20"/>
        <v>920.15</v>
      </c>
      <c r="DX106" s="262"/>
      <c r="DY106" s="263">
        <f t="shared" si="21"/>
        <v>235.36</v>
      </c>
      <c r="DZ106" s="263"/>
    </row>
    <row r="107" spans="1:130" hidden="1" x14ac:dyDescent="0.25">
      <c r="A107" s="18">
        <v>1062</v>
      </c>
      <c r="B107" s="18" t="s">
        <v>610</v>
      </c>
      <c r="C107" s="18" t="s">
        <v>567</v>
      </c>
      <c r="D107" s="20">
        <v>0.8</v>
      </c>
      <c r="E107" s="18">
        <v>12355.46</v>
      </c>
      <c r="F107" s="18">
        <v>22845.32</v>
      </c>
      <c r="G107" s="18" t="s">
        <v>157</v>
      </c>
      <c r="H107" s="18" t="s">
        <v>5</v>
      </c>
      <c r="I107" s="18" t="s">
        <v>298</v>
      </c>
      <c r="J107" s="21">
        <v>1761.3</v>
      </c>
      <c r="K107" s="21">
        <v>0</v>
      </c>
      <c r="L107" s="21">
        <v>1761.3</v>
      </c>
      <c r="M107" s="22">
        <v>149</v>
      </c>
      <c r="N107" s="22">
        <v>43.76</v>
      </c>
      <c r="O107" s="22">
        <v>546.48</v>
      </c>
      <c r="P107" s="22">
        <v>112.83</v>
      </c>
      <c r="Q107" s="22">
        <v>852.07</v>
      </c>
      <c r="R107" s="23">
        <v>2613.37</v>
      </c>
      <c r="S107" s="21">
        <v>1860.36</v>
      </c>
      <c r="T107" s="21">
        <v>0</v>
      </c>
      <c r="U107" s="21">
        <v>1860.36</v>
      </c>
      <c r="V107" s="22">
        <v>164</v>
      </c>
      <c r="W107" s="22">
        <v>46.44</v>
      </c>
      <c r="X107" s="22">
        <v>644.05999999999995</v>
      </c>
      <c r="Y107" s="22">
        <v>94.23</v>
      </c>
      <c r="Z107" s="22">
        <v>948.73</v>
      </c>
      <c r="AA107" s="23">
        <v>2809.09</v>
      </c>
      <c r="AB107" s="21">
        <v>1763.07</v>
      </c>
      <c r="AC107" s="21">
        <v>0</v>
      </c>
      <c r="AD107" s="21">
        <v>1763.07</v>
      </c>
      <c r="AE107" s="22">
        <v>150</v>
      </c>
      <c r="AF107" s="22">
        <v>44</v>
      </c>
      <c r="AG107" s="22">
        <v>555.41999999999996</v>
      </c>
      <c r="AH107" s="22">
        <v>31.3</v>
      </c>
      <c r="AI107" s="22">
        <v>780.72</v>
      </c>
      <c r="AJ107" s="23">
        <v>2543.79</v>
      </c>
      <c r="AK107" s="21">
        <v>1820.29</v>
      </c>
      <c r="AL107" s="21">
        <v>0</v>
      </c>
      <c r="AM107" s="21">
        <v>1820.29</v>
      </c>
      <c r="AN107" s="22">
        <v>159</v>
      </c>
      <c r="AO107" s="22">
        <v>45.44</v>
      </c>
      <c r="AP107" s="22">
        <v>607.33000000000004</v>
      </c>
      <c r="AQ107" s="22">
        <v>113.91</v>
      </c>
      <c r="AR107" s="22">
        <v>925.68</v>
      </c>
      <c r="AS107" s="23">
        <v>2745.97</v>
      </c>
      <c r="AT107" s="21">
        <v>1782.57</v>
      </c>
      <c r="AU107" s="21">
        <v>882.21</v>
      </c>
      <c r="AV107" s="21">
        <v>2664.78</v>
      </c>
      <c r="AW107" s="22">
        <v>274</v>
      </c>
      <c r="AX107" s="22">
        <v>44.49</v>
      </c>
      <c r="AY107" s="22">
        <v>749.54</v>
      </c>
      <c r="AZ107" s="22">
        <v>89.36</v>
      </c>
      <c r="BA107" s="22">
        <v>1157.3900000000001</v>
      </c>
      <c r="BB107" s="23">
        <v>3822.17</v>
      </c>
      <c r="BC107" s="21">
        <v>2693.22</v>
      </c>
      <c r="BD107" s="21">
        <v>0</v>
      </c>
      <c r="BE107" s="21">
        <v>2693.22</v>
      </c>
      <c r="BF107" s="22">
        <v>275</v>
      </c>
      <c r="BG107" s="22">
        <v>66.61</v>
      </c>
      <c r="BH107" s="22">
        <v>1009.94</v>
      </c>
      <c r="BI107" s="22">
        <v>103.81</v>
      </c>
      <c r="BJ107" s="22">
        <v>1455.36</v>
      </c>
      <c r="BK107" s="23">
        <v>4148.58</v>
      </c>
      <c r="BL107" s="21">
        <v>1768.74</v>
      </c>
      <c r="BM107" s="21">
        <v>0</v>
      </c>
      <c r="BN107" s="21">
        <v>1768.74</v>
      </c>
      <c r="BO107" s="22">
        <v>149</v>
      </c>
      <c r="BP107" s="22">
        <v>44.15</v>
      </c>
      <c r="BQ107" s="22">
        <v>560.62</v>
      </c>
      <c r="BR107" s="22">
        <v>123.2</v>
      </c>
      <c r="BS107" s="22">
        <v>876.97</v>
      </c>
      <c r="BT107" s="23">
        <v>2645.71</v>
      </c>
      <c r="BU107" s="21">
        <v>1768.74</v>
      </c>
      <c r="BV107" s="21">
        <v>0</v>
      </c>
      <c r="BW107" s="21">
        <v>1768.74</v>
      </c>
      <c r="BX107" s="22">
        <v>151</v>
      </c>
      <c r="BY107" s="22">
        <v>44.15</v>
      </c>
      <c r="BZ107" s="22">
        <v>560.62</v>
      </c>
      <c r="CA107" s="22">
        <v>113</v>
      </c>
      <c r="CB107" s="22">
        <v>868.77</v>
      </c>
      <c r="CC107" s="23">
        <v>2637.51</v>
      </c>
      <c r="CD107" s="21">
        <v>1939.23</v>
      </c>
      <c r="CE107" s="21">
        <v>0</v>
      </c>
      <c r="CF107" s="21">
        <v>1939.23</v>
      </c>
      <c r="CG107" s="22">
        <v>175</v>
      </c>
      <c r="CH107" s="22">
        <v>48.41</v>
      </c>
      <c r="CI107" s="22">
        <v>715.17</v>
      </c>
      <c r="CJ107" s="22">
        <v>54.83</v>
      </c>
      <c r="CK107" s="22">
        <v>993.41</v>
      </c>
      <c r="CL107" s="23">
        <v>2932.64</v>
      </c>
      <c r="CM107" s="21">
        <v>1768.74</v>
      </c>
      <c r="CN107" s="21">
        <v>0</v>
      </c>
      <c r="CO107" s="21">
        <v>1768.74</v>
      </c>
      <c r="CP107" s="22">
        <v>159</v>
      </c>
      <c r="CQ107" s="22">
        <v>44.15</v>
      </c>
      <c r="CR107" s="22">
        <v>541.23</v>
      </c>
      <c r="CS107" s="22">
        <v>113</v>
      </c>
      <c r="CT107" s="22">
        <v>857.38</v>
      </c>
      <c r="CU107" s="23">
        <v>2626.12</v>
      </c>
      <c r="CV107" s="21">
        <v>1768.74</v>
      </c>
      <c r="CW107" s="21">
        <v>0</v>
      </c>
      <c r="CX107" s="21">
        <v>1768.74</v>
      </c>
      <c r="CY107" s="22">
        <v>151</v>
      </c>
      <c r="CZ107" s="22">
        <v>44.15</v>
      </c>
      <c r="DA107" s="22">
        <v>536.42999999999995</v>
      </c>
      <c r="DB107" s="22">
        <v>107.9</v>
      </c>
      <c r="DC107" s="22">
        <v>839.48</v>
      </c>
      <c r="DD107" s="23">
        <v>2608.2199999999998</v>
      </c>
      <c r="DE107" s="21">
        <v>2638.15</v>
      </c>
      <c r="DF107" s="21">
        <v>0</v>
      </c>
      <c r="DG107" s="21">
        <v>2638.15</v>
      </c>
      <c r="DH107" s="22">
        <v>272</v>
      </c>
      <c r="DI107" s="22">
        <v>298.52999999999997</v>
      </c>
      <c r="DJ107" s="22">
        <v>1688.34</v>
      </c>
      <c r="DK107" s="22">
        <v>129.78</v>
      </c>
      <c r="DL107" s="22">
        <v>2388.65</v>
      </c>
      <c r="DM107" s="23">
        <v>5026.8</v>
      </c>
      <c r="DN107" s="73">
        <f t="shared" si="11"/>
        <v>23333.150000000005</v>
      </c>
      <c r="DO107" s="73">
        <f t="shared" si="12"/>
        <v>882.21</v>
      </c>
      <c r="DP107" s="73">
        <f t="shared" si="13"/>
        <v>24215.360000000004</v>
      </c>
      <c r="DQ107" s="22">
        <f t="shared" si="14"/>
        <v>2228</v>
      </c>
      <c r="DR107" s="22">
        <f t="shared" si="15"/>
        <v>814.27999999999986</v>
      </c>
      <c r="DS107" s="22">
        <f t="shared" si="16"/>
        <v>8715.18</v>
      </c>
      <c r="DT107" s="22">
        <f t="shared" si="17"/>
        <v>1187.1500000000001</v>
      </c>
      <c r="DU107" s="22">
        <f t="shared" si="18"/>
        <v>12944.609999999999</v>
      </c>
      <c r="DV107" s="23">
        <f t="shared" si="19"/>
        <v>37159.97</v>
      </c>
      <c r="DW107" s="262">
        <f t="shared" si="20"/>
        <v>1370.0400000000045</v>
      </c>
      <c r="DX107" s="262"/>
      <c r="DY107" s="263">
        <f t="shared" si="21"/>
        <v>589.14999999999964</v>
      </c>
      <c r="DZ107" s="263"/>
    </row>
    <row r="108" spans="1:130" hidden="1" x14ac:dyDescent="0.25">
      <c r="A108" s="18">
        <v>1063</v>
      </c>
      <c r="B108" s="18" t="s">
        <v>539</v>
      </c>
      <c r="C108" s="18" t="s">
        <v>328</v>
      </c>
      <c r="D108" s="20">
        <v>1</v>
      </c>
      <c r="E108" s="18">
        <v>23019.34</v>
      </c>
      <c r="F108" s="18">
        <v>37908.14</v>
      </c>
      <c r="G108" s="18" t="s">
        <v>157</v>
      </c>
      <c r="H108" s="18" t="s">
        <v>5</v>
      </c>
      <c r="I108" s="18" t="s">
        <v>194</v>
      </c>
      <c r="J108" s="21">
        <v>3589.44</v>
      </c>
      <c r="K108" s="21">
        <v>0</v>
      </c>
      <c r="L108" s="21">
        <v>3589.44</v>
      </c>
      <c r="M108" s="22">
        <v>392</v>
      </c>
      <c r="N108" s="22">
        <v>87.79</v>
      </c>
      <c r="O108" s="22">
        <v>1324.74</v>
      </c>
      <c r="P108" s="22">
        <v>165.06</v>
      </c>
      <c r="Q108" s="22">
        <v>1969.59</v>
      </c>
      <c r="R108" s="23">
        <v>5559.03</v>
      </c>
      <c r="S108" s="21">
        <v>3493.98</v>
      </c>
      <c r="T108" s="21">
        <v>0</v>
      </c>
      <c r="U108" s="21">
        <v>3493.98</v>
      </c>
      <c r="V108" s="22">
        <v>389</v>
      </c>
      <c r="W108" s="22">
        <v>87.29</v>
      </c>
      <c r="X108" s="22">
        <v>1319.04</v>
      </c>
      <c r="Y108" s="22">
        <v>143.38</v>
      </c>
      <c r="Z108" s="22">
        <v>1938.71</v>
      </c>
      <c r="AA108" s="23">
        <v>5432.69</v>
      </c>
      <c r="AB108" s="21">
        <v>2857.35</v>
      </c>
      <c r="AC108" s="21">
        <v>0</v>
      </c>
      <c r="AD108" s="21">
        <v>2857.35</v>
      </c>
      <c r="AE108" s="22">
        <v>301</v>
      </c>
      <c r="AF108" s="22">
        <v>71.37</v>
      </c>
      <c r="AG108" s="22">
        <v>1066.73</v>
      </c>
      <c r="AH108" s="22">
        <v>143.15</v>
      </c>
      <c r="AI108" s="22">
        <v>1582.25</v>
      </c>
      <c r="AJ108" s="23">
        <v>4439.6000000000004</v>
      </c>
      <c r="AK108" s="21">
        <v>2857.35</v>
      </c>
      <c r="AL108" s="21">
        <v>0</v>
      </c>
      <c r="AM108" s="21">
        <v>2857.35</v>
      </c>
      <c r="AN108" s="22">
        <v>301</v>
      </c>
      <c r="AO108" s="22">
        <v>71.36</v>
      </c>
      <c r="AP108" s="22">
        <v>1079.3800000000001</v>
      </c>
      <c r="AQ108" s="22">
        <v>50.73</v>
      </c>
      <c r="AR108" s="22">
        <v>1502.47</v>
      </c>
      <c r="AS108" s="23">
        <v>4359.82</v>
      </c>
      <c r="AT108" s="21">
        <v>2956.06</v>
      </c>
      <c r="AU108" s="21">
        <v>948.61</v>
      </c>
      <c r="AV108" s="21">
        <v>3904.67</v>
      </c>
      <c r="AW108" s="22">
        <v>444</v>
      </c>
      <c r="AX108" s="22">
        <v>73.84</v>
      </c>
      <c r="AY108" s="22">
        <v>1305.17</v>
      </c>
      <c r="AZ108" s="22">
        <v>65.19</v>
      </c>
      <c r="BA108" s="22">
        <v>1888.2</v>
      </c>
      <c r="BB108" s="23">
        <v>5792.87</v>
      </c>
      <c r="BC108" s="21">
        <v>4386.51</v>
      </c>
      <c r="BD108" s="21">
        <v>0</v>
      </c>
      <c r="BE108" s="21">
        <v>4386.51</v>
      </c>
      <c r="BF108" s="22">
        <v>498</v>
      </c>
      <c r="BG108" s="22">
        <v>107.07</v>
      </c>
      <c r="BH108" s="22">
        <v>1857.84</v>
      </c>
      <c r="BI108" s="22">
        <v>77.459999999999994</v>
      </c>
      <c r="BJ108" s="22">
        <v>2540.37</v>
      </c>
      <c r="BK108" s="23">
        <v>6926.88</v>
      </c>
      <c r="BL108" s="21">
        <v>2857.35</v>
      </c>
      <c r="BM108" s="21">
        <v>0</v>
      </c>
      <c r="BN108" s="21">
        <v>2857.35</v>
      </c>
      <c r="BO108" s="22">
        <v>301</v>
      </c>
      <c r="BP108" s="22">
        <v>71.36</v>
      </c>
      <c r="BQ108" s="22">
        <v>1079.3800000000001</v>
      </c>
      <c r="BR108" s="22">
        <v>50.73</v>
      </c>
      <c r="BS108" s="22">
        <v>1502.47</v>
      </c>
      <c r="BT108" s="23">
        <v>4359.82</v>
      </c>
      <c r="BU108" s="21">
        <v>16547.96</v>
      </c>
      <c r="BV108" s="21">
        <v>0</v>
      </c>
      <c r="BW108" s="21">
        <v>16547.96</v>
      </c>
      <c r="BX108" s="22">
        <v>1803</v>
      </c>
      <c r="BY108" s="22">
        <v>807.15</v>
      </c>
      <c r="BZ108" s="22">
        <v>8099.71</v>
      </c>
      <c r="CA108" s="22">
        <v>247.96</v>
      </c>
      <c r="CB108" s="22">
        <v>10957.82</v>
      </c>
      <c r="CC108" s="23">
        <v>27505.78</v>
      </c>
      <c r="CD108" s="21">
        <v>0</v>
      </c>
      <c r="CE108" s="21">
        <v>0</v>
      </c>
      <c r="CF108" s="21">
        <v>0</v>
      </c>
      <c r="CG108" s="22">
        <v>0</v>
      </c>
      <c r="CH108" s="22">
        <v>0</v>
      </c>
      <c r="CI108" s="22">
        <v>0</v>
      </c>
      <c r="CJ108" s="22">
        <v>0</v>
      </c>
      <c r="CK108" s="22">
        <v>0</v>
      </c>
      <c r="CL108" s="23">
        <v>0</v>
      </c>
      <c r="CM108" s="21">
        <v>0</v>
      </c>
      <c r="CN108" s="21">
        <v>0</v>
      </c>
      <c r="CO108" s="21">
        <v>0</v>
      </c>
      <c r="CP108" s="22">
        <v>0</v>
      </c>
      <c r="CQ108" s="22">
        <v>0</v>
      </c>
      <c r="CR108" s="22">
        <v>0</v>
      </c>
      <c r="CS108" s="22">
        <v>0</v>
      </c>
      <c r="CT108" s="22">
        <v>0</v>
      </c>
      <c r="CU108" s="23">
        <v>0</v>
      </c>
      <c r="CV108" s="21">
        <v>0</v>
      </c>
      <c r="CW108" s="21">
        <v>0</v>
      </c>
      <c r="CX108" s="21">
        <v>0</v>
      </c>
      <c r="CY108" s="22">
        <v>0</v>
      </c>
      <c r="CZ108" s="22">
        <v>0</v>
      </c>
      <c r="DA108" s="22">
        <v>0</v>
      </c>
      <c r="DB108" s="22">
        <v>0</v>
      </c>
      <c r="DC108" s="22">
        <v>0</v>
      </c>
      <c r="DD108" s="23">
        <v>0</v>
      </c>
      <c r="DN108" s="73">
        <f t="shared" si="11"/>
        <v>39546</v>
      </c>
      <c r="DO108" s="73">
        <f t="shared" si="12"/>
        <v>948.61</v>
      </c>
      <c r="DP108" s="73">
        <f t="shared" si="13"/>
        <v>40494.61</v>
      </c>
      <c r="DQ108" s="22">
        <f t="shared" si="14"/>
        <v>4429</v>
      </c>
      <c r="DR108" s="22">
        <f t="shared" si="15"/>
        <v>1377.23</v>
      </c>
      <c r="DS108" s="22">
        <f t="shared" si="16"/>
        <v>17131.989999999998</v>
      </c>
      <c r="DT108" s="22">
        <f t="shared" si="17"/>
        <v>943.66000000000008</v>
      </c>
      <c r="DU108" s="22">
        <f t="shared" si="18"/>
        <v>23881.879999999997</v>
      </c>
      <c r="DV108" s="23">
        <f t="shared" si="19"/>
        <v>64376.49</v>
      </c>
      <c r="DW108" s="262">
        <f t="shared" si="20"/>
        <v>2586.4700000000012</v>
      </c>
      <c r="DX108" s="262"/>
      <c r="DY108" s="263">
        <f t="shared" si="21"/>
        <v>862.53999999999724</v>
      </c>
      <c r="DZ108" s="263"/>
    </row>
    <row r="109" spans="1:130" hidden="1" x14ac:dyDescent="0.25">
      <c r="A109" s="18">
        <v>1064</v>
      </c>
      <c r="B109" s="18" t="s">
        <v>540</v>
      </c>
      <c r="C109" s="18" t="s">
        <v>290</v>
      </c>
      <c r="D109" s="20">
        <v>1</v>
      </c>
      <c r="E109" s="18">
        <v>12297.85</v>
      </c>
      <c r="F109" s="18">
        <v>30166.68</v>
      </c>
      <c r="G109" s="18" t="s">
        <v>157</v>
      </c>
      <c r="H109" s="18" t="s">
        <v>5</v>
      </c>
      <c r="I109" s="18" t="s">
        <v>194</v>
      </c>
      <c r="J109" s="21">
        <v>2873.44</v>
      </c>
      <c r="K109" s="21">
        <v>0</v>
      </c>
      <c r="L109" s="21">
        <v>2873.44</v>
      </c>
      <c r="M109" s="22">
        <v>290</v>
      </c>
      <c r="N109" s="22">
        <v>69.3</v>
      </c>
      <c r="O109" s="22">
        <v>1048.6400000000001</v>
      </c>
      <c r="P109" s="22">
        <v>152.59</v>
      </c>
      <c r="Q109" s="22">
        <v>1560.53</v>
      </c>
      <c r="R109" s="23">
        <v>4433.97</v>
      </c>
      <c r="S109" s="21">
        <v>2724.78</v>
      </c>
      <c r="T109" s="21">
        <v>0</v>
      </c>
      <c r="U109" s="21">
        <v>2724.78</v>
      </c>
      <c r="V109" s="22">
        <v>283</v>
      </c>
      <c r="W109" s="22">
        <v>68.05</v>
      </c>
      <c r="X109" s="22">
        <v>971.62</v>
      </c>
      <c r="Y109" s="22">
        <v>129.97999999999999</v>
      </c>
      <c r="Z109" s="22">
        <v>1452.65</v>
      </c>
      <c r="AA109" s="23">
        <v>4177.43</v>
      </c>
      <c r="AB109" s="21">
        <v>2274.3200000000002</v>
      </c>
      <c r="AC109" s="21">
        <v>0</v>
      </c>
      <c r="AD109" s="21">
        <v>2274.3200000000002</v>
      </c>
      <c r="AE109" s="22">
        <v>221</v>
      </c>
      <c r="AF109" s="22">
        <v>56.79</v>
      </c>
      <c r="AG109" s="22">
        <v>749.67</v>
      </c>
      <c r="AH109" s="22">
        <v>152.58000000000001</v>
      </c>
      <c r="AI109" s="22">
        <v>1180.04</v>
      </c>
      <c r="AJ109" s="23">
        <v>3454.36</v>
      </c>
      <c r="AK109" s="21">
        <v>2274.3200000000002</v>
      </c>
      <c r="AL109" s="21">
        <v>0</v>
      </c>
      <c r="AM109" s="21">
        <v>2274.3200000000002</v>
      </c>
      <c r="AN109" s="22">
        <v>221</v>
      </c>
      <c r="AO109" s="22">
        <v>56.79</v>
      </c>
      <c r="AP109" s="22">
        <v>749.67</v>
      </c>
      <c r="AQ109" s="22">
        <v>147.47999999999999</v>
      </c>
      <c r="AR109" s="22">
        <v>1174.94</v>
      </c>
      <c r="AS109" s="23">
        <v>3449.26</v>
      </c>
      <c r="AT109" s="21">
        <v>2299.3000000000002</v>
      </c>
      <c r="AU109" s="21">
        <v>920.15</v>
      </c>
      <c r="AV109" s="21">
        <v>3219.45</v>
      </c>
      <c r="AW109" s="22">
        <v>349</v>
      </c>
      <c r="AX109" s="22">
        <v>57.41</v>
      </c>
      <c r="AY109" s="22">
        <v>956.24</v>
      </c>
      <c r="AZ109" s="22">
        <v>139.86000000000001</v>
      </c>
      <c r="BA109" s="22">
        <v>1502.51</v>
      </c>
      <c r="BB109" s="23">
        <v>4721.96</v>
      </c>
      <c r="BC109" s="21">
        <v>3581.83</v>
      </c>
      <c r="BD109" s="21">
        <v>0</v>
      </c>
      <c r="BE109" s="21">
        <v>3581.83</v>
      </c>
      <c r="BF109" s="22">
        <v>376</v>
      </c>
      <c r="BG109" s="22">
        <v>84.87</v>
      </c>
      <c r="BH109" s="22">
        <v>1276.55</v>
      </c>
      <c r="BI109" s="22">
        <v>149.49</v>
      </c>
      <c r="BJ109" s="22">
        <v>1886.91</v>
      </c>
      <c r="BK109" s="23">
        <v>5468.74</v>
      </c>
      <c r="BL109" s="21">
        <v>2274.3200000000002</v>
      </c>
      <c r="BM109" s="21">
        <v>0</v>
      </c>
      <c r="BN109" s="21">
        <v>2274.3200000000002</v>
      </c>
      <c r="BO109" s="22">
        <v>221</v>
      </c>
      <c r="BP109" s="22">
        <v>56.79</v>
      </c>
      <c r="BQ109" s="22">
        <v>749.67</v>
      </c>
      <c r="BR109" s="22">
        <v>121.98</v>
      </c>
      <c r="BS109" s="22">
        <v>1149.44</v>
      </c>
      <c r="BT109" s="23">
        <v>3423.76</v>
      </c>
      <c r="BU109" s="21">
        <v>2274.3200000000002</v>
      </c>
      <c r="BV109" s="21">
        <v>0</v>
      </c>
      <c r="BW109" s="21">
        <v>2274.3200000000002</v>
      </c>
      <c r="BX109" s="22">
        <v>221</v>
      </c>
      <c r="BY109" s="22">
        <v>56.79</v>
      </c>
      <c r="BZ109" s="22">
        <v>749.67</v>
      </c>
      <c r="CA109" s="22">
        <v>147.47999999999999</v>
      </c>
      <c r="CB109" s="22">
        <v>1174.94</v>
      </c>
      <c r="CC109" s="23">
        <v>3449.26</v>
      </c>
      <c r="CD109" s="21">
        <v>2200.5</v>
      </c>
      <c r="CE109" s="21">
        <v>0</v>
      </c>
      <c r="CF109" s="21">
        <v>2200.5</v>
      </c>
      <c r="CG109" s="22">
        <v>211</v>
      </c>
      <c r="CH109" s="22">
        <v>54.94</v>
      </c>
      <c r="CI109" s="22">
        <v>818.19</v>
      </c>
      <c r="CJ109" s="22">
        <v>95.17</v>
      </c>
      <c r="CK109" s="22">
        <v>1179.3</v>
      </c>
      <c r="CL109" s="23">
        <v>3379.8</v>
      </c>
      <c r="CM109" s="21">
        <v>2469.84</v>
      </c>
      <c r="CN109" s="21">
        <v>0</v>
      </c>
      <c r="CO109" s="21">
        <v>2469.84</v>
      </c>
      <c r="CP109" s="22">
        <v>256</v>
      </c>
      <c r="CQ109" s="22">
        <v>61.68</v>
      </c>
      <c r="CR109" s="22">
        <v>807.67</v>
      </c>
      <c r="CS109" s="22">
        <v>94.85</v>
      </c>
      <c r="CT109" s="22">
        <v>1220.2</v>
      </c>
      <c r="CU109" s="23">
        <v>3690.04</v>
      </c>
      <c r="CV109" s="21">
        <v>2629.83</v>
      </c>
      <c r="CW109" s="21">
        <v>0</v>
      </c>
      <c r="CX109" s="21">
        <v>2629.83</v>
      </c>
      <c r="CY109" s="22">
        <v>270</v>
      </c>
      <c r="CZ109" s="22">
        <v>65.680000000000007</v>
      </c>
      <c r="DA109" s="22">
        <v>869.12</v>
      </c>
      <c r="DB109" s="22">
        <v>138.49</v>
      </c>
      <c r="DC109" s="22">
        <v>1343.29</v>
      </c>
      <c r="DD109" s="23">
        <v>3973.12</v>
      </c>
      <c r="DE109" s="21">
        <v>3392.06</v>
      </c>
      <c r="DF109" s="21">
        <v>0</v>
      </c>
      <c r="DG109" s="21">
        <v>3392.06</v>
      </c>
      <c r="DH109" s="22">
        <v>374</v>
      </c>
      <c r="DI109" s="22">
        <v>394.27</v>
      </c>
      <c r="DJ109" s="22">
        <v>2076.71</v>
      </c>
      <c r="DK109" s="22">
        <v>178.87</v>
      </c>
      <c r="DL109" s="22">
        <v>3023.85</v>
      </c>
      <c r="DM109" s="23">
        <v>6415.91</v>
      </c>
      <c r="DN109" s="73">
        <f t="shared" si="11"/>
        <v>31268.860000000004</v>
      </c>
      <c r="DO109" s="73">
        <f t="shared" si="12"/>
        <v>920.15</v>
      </c>
      <c r="DP109" s="73">
        <f t="shared" si="13"/>
        <v>32189.01</v>
      </c>
      <c r="DQ109" s="22">
        <f t="shared" si="14"/>
        <v>3293</v>
      </c>
      <c r="DR109" s="22">
        <f t="shared" si="15"/>
        <v>1083.3599999999999</v>
      </c>
      <c r="DS109" s="22">
        <f t="shared" si="16"/>
        <v>11823.420000000002</v>
      </c>
      <c r="DT109" s="22">
        <f t="shared" si="17"/>
        <v>1648.8200000000002</v>
      </c>
      <c r="DU109" s="22">
        <f t="shared" si="18"/>
        <v>17848.599999999999</v>
      </c>
      <c r="DV109" s="23">
        <f t="shared" si="19"/>
        <v>50037.610000000015</v>
      </c>
      <c r="DW109" s="262">
        <f t="shared" si="20"/>
        <v>2022.3299999999981</v>
      </c>
      <c r="DX109" s="262"/>
      <c r="DY109" s="263">
        <f t="shared" si="21"/>
        <v>5550.7499999999982</v>
      </c>
      <c r="DZ109" s="263"/>
    </row>
    <row r="110" spans="1:130" hidden="1" x14ac:dyDescent="0.25">
      <c r="A110" s="18">
        <v>1066</v>
      </c>
      <c r="B110" s="18" t="s">
        <v>879</v>
      </c>
      <c r="C110" s="18" t="s">
        <v>584</v>
      </c>
      <c r="D110" s="20">
        <v>0</v>
      </c>
      <c r="G110" s="18" t="s">
        <v>157</v>
      </c>
      <c r="H110" s="18" t="s">
        <v>5</v>
      </c>
      <c r="I110" s="18" t="s">
        <v>298</v>
      </c>
      <c r="J110" s="21"/>
      <c r="K110" s="21"/>
      <c r="L110" s="21"/>
      <c r="M110" s="22"/>
      <c r="N110" s="22"/>
      <c r="O110" s="22"/>
      <c r="P110" s="22"/>
      <c r="Q110" s="22"/>
      <c r="R110" s="23"/>
      <c r="S110" s="21"/>
      <c r="T110" s="21"/>
      <c r="U110" s="21"/>
      <c r="V110" s="22"/>
      <c r="W110" s="22"/>
      <c r="X110" s="22"/>
      <c r="Y110" s="22"/>
      <c r="Z110" s="22"/>
      <c r="AA110" s="23"/>
      <c r="AB110" s="21"/>
      <c r="AC110" s="21"/>
      <c r="AD110" s="21"/>
      <c r="AE110" s="22"/>
      <c r="AF110" s="22"/>
      <c r="AG110" s="22"/>
      <c r="AH110" s="22"/>
      <c r="AI110" s="22"/>
      <c r="AJ110" s="23"/>
      <c r="AK110" s="21"/>
      <c r="AL110" s="21"/>
      <c r="AM110" s="21"/>
      <c r="AN110" s="22"/>
      <c r="AO110" s="22"/>
      <c r="AP110" s="22"/>
      <c r="AQ110" s="22"/>
      <c r="AR110" s="22"/>
      <c r="AS110" s="23"/>
      <c r="AT110" s="21">
        <v>0</v>
      </c>
      <c r="AU110" s="21">
        <v>237.15</v>
      </c>
      <c r="AV110" s="21">
        <v>237.15</v>
      </c>
      <c r="AW110" s="22">
        <v>10</v>
      </c>
      <c r="AX110" s="22">
        <v>0</v>
      </c>
      <c r="AY110" s="22">
        <v>47.43</v>
      </c>
      <c r="AZ110" s="22">
        <v>3.17</v>
      </c>
      <c r="BA110" s="22">
        <v>60.6</v>
      </c>
      <c r="BB110" s="23">
        <v>297.75</v>
      </c>
      <c r="BC110" s="21"/>
      <c r="BD110" s="21"/>
      <c r="BE110" s="21"/>
      <c r="BF110" s="22"/>
      <c r="BG110" s="22"/>
      <c r="BH110" s="22"/>
      <c r="BI110" s="22"/>
      <c r="BJ110" s="22"/>
      <c r="BK110" s="23"/>
      <c r="BL110" s="21"/>
      <c r="BM110" s="21"/>
      <c r="BN110" s="21"/>
      <c r="BO110" s="22"/>
      <c r="BP110" s="22"/>
      <c r="BQ110" s="22"/>
      <c r="BR110" s="22"/>
      <c r="BS110" s="22"/>
      <c r="BT110" s="23"/>
      <c r="BU110" s="21"/>
      <c r="BV110" s="21"/>
      <c r="BW110" s="21"/>
      <c r="BX110" s="22"/>
      <c r="BY110" s="22"/>
      <c r="BZ110" s="22"/>
      <c r="CA110" s="22"/>
      <c r="CB110" s="22"/>
      <c r="CC110" s="23"/>
      <c r="CD110" s="21"/>
      <c r="CE110" s="21"/>
      <c r="CF110" s="21"/>
      <c r="CG110" s="22"/>
      <c r="CH110" s="22"/>
      <c r="CI110" s="22"/>
      <c r="CJ110" s="22"/>
      <c r="CK110" s="22"/>
      <c r="CL110" s="23"/>
      <c r="CM110" s="21"/>
      <c r="CN110" s="21"/>
      <c r="CO110" s="21"/>
      <c r="CP110" s="22"/>
      <c r="CQ110" s="22"/>
      <c r="CR110" s="22"/>
      <c r="CS110" s="22"/>
      <c r="CT110" s="22"/>
      <c r="CU110" s="23"/>
      <c r="CV110" s="21"/>
      <c r="CW110" s="21"/>
      <c r="CX110" s="21"/>
      <c r="CY110" s="22"/>
      <c r="CZ110" s="22"/>
      <c r="DA110" s="22"/>
      <c r="DB110" s="22"/>
      <c r="DC110" s="22"/>
      <c r="DD110" s="23"/>
      <c r="DN110" s="73">
        <f t="shared" si="11"/>
        <v>0</v>
      </c>
      <c r="DO110" s="73">
        <f t="shared" si="12"/>
        <v>237.15</v>
      </c>
      <c r="DP110" s="73">
        <f t="shared" si="13"/>
        <v>237.15</v>
      </c>
      <c r="DQ110" s="22">
        <f t="shared" si="14"/>
        <v>10</v>
      </c>
      <c r="DR110" s="22">
        <f t="shared" si="15"/>
        <v>0</v>
      </c>
      <c r="DS110" s="22">
        <f t="shared" si="16"/>
        <v>47.43</v>
      </c>
      <c r="DT110" s="22">
        <f t="shared" si="17"/>
        <v>3.17</v>
      </c>
      <c r="DU110" s="22">
        <f t="shared" si="18"/>
        <v>60.6</v>
      </c>
      <c r="DV110" s="23">
        <f t="shared" si="19"/>
        <v>297.75</v>
      </c>
      <c r="DW110" s="262">
        <f t="shared" si="20"/>
        <v>237.15</v>
      </c>
      <c r="DX110" s="262"/>
      <c r="DY110" s="263">
        <f t="shared" si="21"/>
        <v>60.6</v>
      </c>
      <c r="DZ110" s="263"/>
    </row>
    <row r="111" spans="1:130" hidden="1" x14ac:dyDescent="0.25">
      <c r="A111" s="18">
        <v>1067</v>
      </c>
      <c r="B111" s="18" t="s">
        <v>831</v>
      </c>
      <c r="C111" s="18" t="s">
        <v>832</v>
      </c>
      <c r="D111" s="20">
        <v>0</v>
      </c>
      <c r="G111" s="18" t="s">
        <v>157</v>
      </c>
      <c r="H111" s="18" t="s">
        <v>5</v>
      </c>
      <c r="I111" s="18" t="s">
        <v>814</v>
      </c>
      <c r="J111" s="21"/>
      <c r="K111" s="21"/>
      <c r="L111" s="21"/>
      <c r="M111" s="22"/>
      <c r="N111" s="22"/>
      <c r="O111" s="22"/>
      <c r="P111" s="22"/>
      <c r="Q111" s="22"/>
      <c r="R111" s="23"/>
      <c r="S111" s="21">
        <v>0</v>
      </c>
      <c r="T111" s="21">
        <v>0</v>
      </c>
      <c r="U111" s="21">
        <v>0</v>
      </c>
      <c r="V111" s="22">
        <v>0</v>
      </c>
      <c r="W111" s="22">
        <v>0</v>
      </c>
      <c r="X111" s="22">
        <v>0</v>
      </c>
      <c r="Y111" s="22">
        <v>0</v>
      </c>
      <c r="Z111" s="22">
        <v>0</v>
      </c>
      <c r="AA111" s="23">
        <v>0</v>
      </c>
      <c r="AB111" s="21">
        <v>0</v>
      </c>
      <c r="AC111" s="21">
        <v>0</v>
      </c>
      <c r="AD111" s="21">
        <v>0</v>
      </c>
      <c r="AE111" s="22">
        <v>0</v>
      </c>
      <c r="AF111" s="22">
        <v>0</v>
      </c>
      <c r="AG111" s="22">
        <v>0</v>
      </c>
      <c r="AH111" s="22">
        <v>0</v>
      </c>
      <c r="AI111" s="22">
        <v>0</v>
      </c>
      <c r="AJ111" s="23">
        <v>0</v>
      </c>
      <c r="AK111" s="21"/>
      <c r="AL111" s="21"/>
      <c r="AM111" s="21"/>
      <c r="AN111" s="22"/>
      <c r="AO111" s="22"/>
      <c r="AP111" s="22"/>
      <c r="AQ111" s="22"/>
      <c r="AR111" s="22"/>
      <c r="AS111" s="23"/>
      <c r="AT111" s="21">
        <v>42.4</v>
      </c>
      <c r="AU111" s="21">
        <v>790.2</v>
      </c>
      <c r="AV111" s="21">
        <v>832.6</v>
      </c>
      <c r="AW111" s="22">
        <v>35</v>
      </c>
      <c r="AX111" s="22">
        <v>1.48</v>
      </c>
      <c r="AY111" s="22">
        <v>167.21</v>
      </c>
      <c r="AZ111" s="22">
        <v>11.17</v>
      </c>
      <c r="BA111" s="22">
        <v>214.86</v>
      </c>
      <c r="BB111" s="23">
        <v>1047.46</v>
      </c>
      <c r="BC111" s="21"/>
      <c r="BD111" s="21"/>
      <c r="BE111" s="21"/>
      <c r="BF111" s="22"/>
      <c r="BG111" s="22"/>
      <c r="BH111" s="22"/>
      <c r="BI111" s="22"/>
      <c r="BJ111" s="22"/>
      <c r="BK111" s="23"/>
      <c r="BL111" s="21"/>
      <c r="BM111" s="21"/>
      <c r="BN111" s="21"/>
      <c r="BO111" s="22"/>
      <c r="BP111" s="22"/>
      <c r="BQ111" s="22"/>
      <c r="BR111" s="22"/>
      <c r="BS111" s="22"/>
      <c r="BT111" s="23"/>
      <c r="BU111" s="21"/>
      <c r="BV111" s="21"/>
      <c r="BW111" s="21"/>
      <c r="BX111" s="22"/>
      <c r="BY111" s="22"/>
      <c r="BZ111" s="22"/>
      <c r="CA111" s="22"/>
      <c r="CB111" s="22"/>
      <c r="CC111" s="23"/>
      <c r="CD111" s="21"/>
      <c r="CE111" s="21"/>
      <c r="CF111" s="21"/>
      <c r="CG111" s="22"/>
      <c r="CH111" s="22"/>
      <c r="CI111" s="22"/>
      <c r="CJ111" s="22"/>
      <c r="CK111" s="22"/>
      <c r="CL111" s="23"/>
      <c r="CM111" s="21"/>
      <c r="CN111" s="21"/>
      <c r="CO111" s="21"/>
      <c r="CP111" s="22"/>
      <c r="CQ111" s="22"/>
      <c r="CR111" s="22"/>
      <c r="CS111" s="22"/>
      <c r="CT111" s="22"/>
      <c r="CU111" s="23"/>
      <c r="CV111" s="21"/>
      <c r="CW111" s="21"/>
      <c r="CX111" s="21"/>
      <c r="CY111" s="22"/>
      <c r="CZ111" s="22"/>
      <c r="DA111" s="22"/>
      <c r="DB111" s="22"/>
      <c r="DC111" s="22"/>
      <c r="DD111" s="23"/>
      <c r="DN111" s="73">
        <f t="shared" si="11"/>
        <v>42.4</v>
      </c>
      <c r="DO111" s="73">
        <f t="shared" si="12"/>
        <v>790.2</v>
      </c>
      <c r="DP111" s="73">
        <f t="shared" si="13"/>
        <v>832.6</v>
      </c>
      <c r="DQ111" s="22">
        <f t="shared" si="14"/>
        <v>35</v>
      </c>
      <c r="DR111" s="22">
        <f t="shared" si="15"/>
        <v>1.48</v>
      </c>
      <c r="DS111" s="22">
        <f t="shared" si="16"/>
        <v>167.21</v>
      </c>
      <c r="DT111" s="22">
        <f t="shared" si="17"/>
        <v>11.17</v>
      </c>
      <c r="DU111" s="22">
        <f t="shared" si="18"/>
        <v>214.86</v>
      </c>
      <c r="DV111" s="23">
        <f t="shared" si="19"/>
        <v>1047.46</v>
      </c>
      <c r="DW111" s="262">
        <f t="shared" si="20"/>
        <v>832.6</v>
      </c>
      <c r="DX111" s="262"/>
      <c r="DY111" s="263">
        <f t="shared" si="21"/>
        <v>214.86</v>
      </c>
      <c r="DZ111" s="263"/>
    </row>
    <row r="112" spans="1:130" hidden="1" x14ac:dyDescent="0.25">
      <c r="A112" s="18">
        <v>1074</v>
      </c>
      <c r="B112" s="18" t="s">
        <v>564</v>
      </c>
      <c r="C112" s="18" t="s">
        <v>240</v>
      </c>
      <c r="D112" s="20">
        <v>1</v>
      </c>
      <c r="E112" s="18">
        <v>18941.11</v>
      </c>
      <c r="F112" s="18">
        <v>33598.449999999997</v>
      </c>
      <c r="G112" s="18" t="s">
        <v>157</v>
      </c>
      <c r="H112" s="18" t="s">
        <v>5</v>
      </c>
      <c r="I112" s="18" t="s">
        <v>258</v>
      </c>
      <c r="J112" s="21">
        <v>3020.19</v>
      </c>
      <c r="K112" s="21">
        <v>0</v>
      </c>
      <c r="L112" s="21">
        <v>3020.19</v>
      </c>
      <c r="M112" s="22">
        <v>312</v>
      </c>
      <c r="N112" s="22">
        <v>73.3</v>
      </c>
      <c r="O112" s="22">
        <v>1106.96</v>
      </c>
      <c r="P112" s="22">
        <v>155.25</v>
      </c>
      <c r="Q112" s="22">
        <v>1647.51</v>
      </c>
      <c r="R112" s="23">
        <v>4667.7</v>
      </c>
      <c r="S112" s="21">
        <v>2590.7199999999998</v>
      </c>
      <c r="T112" s="21">
        <v>0</v>
      </c>
      <c r="U112" s="21">
        <v>2590.7199999999998</v>
      </c>
      <c r="V112" s="22">
        <v>265</v>
      </c>
      <c r="W112" s="22">
        <v>64.7</v>
      </c>
      <c r="X112" s="22">
        <v>982.56</v>
      </c>
      <c r="Y112" s="22">
        <v>127.59</v>
      </c>
      <c r="Z112" s="22">
        <v>1439.85</v>
      </c>
      <c r="AA112" s="23">
        <v>4030.57</v>
      </c>
      <c r="AB112" s="21">
        <v>2590.7199999999998</v>
      </c>
      <c r="AC112" s="21">
        <v>0</v>
      </c>
      <c r="AD112" s="21">
        <v>2590.7199999999998</v>
      </c>
      <c r="AE112" s="22">
        <v>265</v>
      </c>
      <c r="AF112" s="22">
        <v>64.7</v>
      </c>
      <c r="AG112" s="22">
        <v>981.99</v>
      </c>
      <c r="AH112" s="22">
        <v>132.69</v>
      </c>
      <c r="AI112" s="22">
        <v>1444.38</v>
      </c>
      <c r="AJ112" s="23">
        <v>4035.1</v>
      </c>
      <c r="AK112" s="21">
        <v>2590.7199999999998</v>
      </c>
      <c r="AL112" s="21">
        <v>0</v>
      </c>
      <c r="AM112" s="21">
        <v>2590.7199999999998</v>
      </c>
      <c r="AN112" s="22">
        <v>265</v>
      </c>
      <c r="AO112" s="22">
        <v>64.7</v>
      </c>
      <c r="AP112" s="22">
        <v>981.99</v>
      </c>
      <c r="AQ112" s="22">
        <v>147.99</v>
      </c>
      <c r="AR112" s="22">
        <v>1459.68</v>
      </c>
      <c r="AS112" s="23">
        <v>4050.4</v>
      </c>
      <c r="AT112" s="21">
        <v>2590.7199999999998</v>
      </c>
      <c r="AU112" s="21">
        <v>939.13</v>
      </c>
      <c r="AV112" s="21">
        <v>3529.85</v>
      </c>
      <c r="AW112" s="22">
        <v>392</v>
      </c>
      <c r="AX112" s="22">
        <v>64.7</v>
      </c>
      <c r="AY112" s="22">
        <v>1169.81</v>
      </c>
      <c r="AZ112" s="22">
        <v>150.38</v>
      </c>
      <c r="BA112" s="22">
        <v>1776.89</v>
      </c>
      <c r="BB112" s="23">
        <v>5306.74</v>
      </c>
      <c r="BC112" s="21">
        <v>4056.55</v>
      </c>
      <c r="BD112" s="21">
        <v>0</v>
      </c>
      <c r="BE112" s="21">
        <v>4056.55</v>
      </c>
      <c r="BF112" s="22">
        <v>441</v>
      </c>
      <c r="BG112" s="22">
        <v>96.61</v>
      </c>
      <c r="BH112" s="22">
        <v>1448.04</v>
      </c>
      <c r="BI112" s="22">
        <v>178.3</v>
      </c>
      <c r="BJ112" s="22">
        <v>2163.9499999999998</v>
      </c>
      <c r="BK112" s="23">
        <v>6220.5</v>
      </c>
      <c r="BL112" s="21">
        <v>2590.7199999999998</v>
      </c>
      <c r="BM112" s="21">
        <v>0</v>
      </c>
      <c r="BN112" s="21">
        <v>2590.7199999999998</v>
      </c>
      <c r="BO112" s="22">
        <v>260</v>
      </c>
      <c r="BP112" s="22">
        <v>64.7</v>
      </c>
      <c r="BQ112" s="22">
        <v>981.99</v>
      </c>
      <c r="BR112" s="22">
        <v>45.99</v>
      </c>
      <c r="BS112" s="22">
        <v>1352.68</v>
      </c>
      <c r="BT112" s="23">
        <v>3943.4</v>
      </c>
      <c r="BU112" s="21">
        <v>2590.7199999999998</v>
      </c>
      <c r="BV112" s="21">
        <v>0</v>
      </c>
      <c r="BW112" s="21">
        <v>2590.7199999999998</v>
      </c>
      <c r="BX112" s="22">
        <v>264</v>
      </c>
      <c r="BY112" s="22">
        <v>64.7</v>
      </c>
      <c r="BZ112" s="22">
        <v>981.99</v>
      </c>
      <c r="CA112" s="22">
        <v>158.19</v>
      </c>
      <c r="CB112" s="22">
        <v>1468.88</v>
      </c>
      <c r="CC112" s="23">
        <v>4059.6</v>
      </c>
      <c r="CD112" s="21">
        <v>2729.25</v>
      </c>
      <c r="CE112" s="21">
        <v>0</v>
      </c>
      <c r="CF112" s="21">
        <v>2729.25</v>
      </c>
      <c r="CG112" s="22">
        <v>284</v>
      </c>
      <c r="CH112" s="22">
        <v>68.16</v>
      </c>
      <c r="CI112" s="22">
        <v>1032.5999999999999</v>
      </c>
      <c r="CJ112" s="22">
        <v>48.46</v>
      </c>
      <c r="CK112" s="22">
        <v>1433.22</v>
      </c>
      <c r="CL112" s="23">
        <v>4162.47</v>
      </c>
      <c r="CM112" s="21">
        <v>2574.5500000000002</v>
      </c>
      <c r="CN112" s="21">
        <v>0</v>
      </c>
      <c r="CO112" s="21">
        <v>2574.5500000000002</v>
      </c>
      <c r="CP112" s="22">
        <v>271</v>
      </c>
      <c r="CQ112" s="22">
        <v>64.3</v>
      </c>
      <c r="CR112" s="22">
        <v>980.89</v>
      </c>
      <c r="CS112" s="22">
        <v>142.61000000000001</v>
      </c>
      <c r="CT112" s="22">
        <v>1458.8</v>
      </c>
      <c r="CU112" s="23">
        <v>4033.35</v>
      </c>
      <c r="CV112" s="21">
        <v>2590.7199999999998</v>
      </c>
      <c r="CW112" s="21">
        <v>0</v>
      </c>
      <c r="CX112" s="21">
        <v>2590.7199999999998</v>
      </c>
      <c r="CY112" s="22">
        <v>264</v>
      </c>
      <c r="CZ112" s="22">
        <v>64.7</v>
      </c>
      <c r="DA112" s="22">
        <v>981.99</v>
      </c>
      <c r="DB112" s="22">
        <v>132.69</v>
      </c>
      <c r="DC112" s="22">
        <v>1443.38</v>
      </c>
      <c r="DD112" s="23">
        <v>4034.1</v>
      </c>
      <c r="DE112" s="21">
        <v>3865.42</v>
      </c>
      <c r="DF112" s="21">
        <v>0</v>
      </c>
      <c r="DG112" s="21">
        <v>3865.42</v>
      </c>
      <c r="DH112" s="22">
        <v>441</v>
      </c>
      <c r="DI112" s="22">
        <v>437.32</v>
      </c>
      <c r="DJ112" s="22">
        <v>1447.57</v>
      </c>
      <c r="DK112" s="22">
        <v>185.95</v>
      </c>
      <c r="DL112" s="22">
        <v>2511.84</v>
      </c>
      <c r="DM112" s="23">
        <v>6377.26</v>
      </c>
      <c r="DN112" s="73">
        <f t="shared" si="11"/>
        <v>34381</v>
      </c>
      <c r="DO112" s="73">
        <f t="shared" si="12"/>
        <v>939.13</v>
      </c>
      <c r="DP112" s="73">
        <f t="shared" si="13"/>
        <v>35320.130000000005</v>
      </c>
      <c r="DQ112" s="22">
        <f t="shared" si="14"/>
        <v>3724</v>
      </c>
      <c r="DR112" s="22">
        <f t="shared" si="15"/>
        <v>1192.5899999999999</v>
      </c>
      <c r="DS112" s="22">
        <f t="shared" si="16"/>
        <v>13078.38</v>
      </c>
      <c r="DT112" s="22">
        <f t="shared" si="17"/>
        <v>1606.0900000000004</v>
      </c>
      <c r="DU112" s="22">
        <f t="shared" si="18"/>
        <v>19601.059999999998</v>
      </c>
      <c r="DV112" s="23">
        <f t="shared" si="19"/>
        <v>54921.19</v>
      </c>
      <c r="DW112" s="262">
        <f t="shared" si="20"/>
        <v>1721.6800000000076</v>
      </c>
      <c r="DX112" s="262"/>
      <c r="DY112" s="263">
        <f t="shared" si="21"/>
        <v>659.94999999999709</v>
      </c>
      <c r="DZ112" s="263"/>
    </row>
    <row r="113" spans="1:130" hidden="1" x14ac:dyDescent="0.25">
      <c r="A113" s="18">
        <v>1076</v>
      </c>
      <c r="B113" s="18" t="s">
        <v>574</v>
      </c>
      <c r="C113" s="18" t="s">
        <v>321</v>
      </c>
      <c r="D113" s="20">
        <v>0.9</v>
      </c>
      <c r="E113" s="18">
        <v>17377.59</v>
      </c>
      <c r="F113" s="18">
        <v>30784.93</v>
      </c>
      <c r="G113" s="18" t="s">
        <v>157</v>
      </c>
      <c r="H113" s="18" t="s">
        <v>5</v>
      </c>
      <c r="I113" s="18" t="s">
        <v>291</v>
      </c>
      <c r="J113" s="21">
        <v>2416.8200000000002</v>
      </c>
      <c r="K113" s="21">
        <v>0</v>
      </c>
      <c r="L113" s="21">
        <v>2416.8200000000002</v>
      </c>
      <c r="M113" s="22">
        <v>229</v>
      </c>
      <c r="N113" s="22">
        <v>58.2</v>
      </c>
      <c r="O113" s="22">
        <v>886.66</v>
      </c>
      <c r="P113" s="22">
        <v>134.33000000000001</v>
      </c>
      <c r="Q113" s="22">
        <v>1308.19</v>
      </c>
      <c r="R113" s="23">
        <v>3725.01</v>
      </c>
      <c r="S113" s="21">
        <v>2331.02</v>
      </c>
      <c r="T113" s="21">
        <v>0</v>
      </c>
      <c r="U113" s="21">
        <v>2331.02</v>
      </c>
      <c r="V113" s="22">
        <v>229</v>
      </c>
      <c r="W113" s="22">
        <v>58.2</v>
      </c>
      <c r="X113" s="22">
        <v>887.58</v>
      </c>
      <c r="Y113" s="22">
        <v>122.98</v>
      </c>
      <c r="Z113" s="22">
        <v>1297.76</v>
      </c>
      <c r="AA113" s="23">
        <v>3628.78</v>
      </c>
      <c r="AB113" s="21">
        <v>2331.02</v>
      </c>
      <c r="AC113" s="21">
        <v>0</v>
      </c>
      <c r="AD113" s="21">
        <v>2331.02</v>
      </c>
      <c r="AE113" s="22">
        <v>229</v>
      </c>
      <c r="AF113" s="22">
        <v>58.2</v>
      </c>
      <c r="AG113" s="22">
        <v>887.12</v>
      </c>
      <c r="AH113" s="22">
        <v>143.38</v>
      </c>
      <c r="AI113" s="22">
        <v>1317.7</v>
      </c>
      <c r="AJ113" s="23">
        <v>3648.72</v>
      </c>
      <c r="AK113" s="21">
        <v>2356.02</v>
      </c>
      <c r="AL113" s="21">
        <v>0</v>
      </c>
      <c r="AM113" s="21">
        <v>2356.02</v>
      </c>
      <c r="AN113" s="22">
        <v>232</v>
      </c>
      <c r="AO113" s="22">
        <v>58.83</v>
      </c>
      <c r="AP113" s="22">
        <v>896.28</v>
      </c>
      <c r="AQ113" s="22">
        <v>41.83</v>
      </c>
      <c r="AR113" s="22">
        <v>1228.94</v>
      </c>
      <c r="AS113" s="23">
        <v>3584.96</v>
      </c>
      <c r="AT113" s="21">
        <v>2364.2600000000002</v>
      </c>
      <c r="AU113" s="21">
        <v>853.75</v>
      </c>
      <c r="AV113" s="21">
        <v>3218.01</v>
      </c>
      <c r="AW113" s="22">
        <v>349</v>
      </c>
      <c r="AX113" s="22">
        <v>59.04</v>
      </c>
      <c r="AY113" s="22">
        <v>1070.02</v>
      </c>
      <c r="AZ113" s="22">
        <v>104.43</v>
      </c>
      <c r="BA113" s="22">
        <v>1582.49</v>
      </c>
      <c r="BB113" s="23">
        <v>4800.5</v>
      </c>
      <c r="BC113" s="21">
        <v>3704.44</v>
      </c>
      <c r="BD113" s="21">
        <v>0</v>
      </c>
      <c r="BE113" s="21">
        <v>3704.44</v>
      </c>
      <c r="BF113" s="22">
        <v>387</v>
      </c>
      <c r="BG113" s="22">
        <v>86.96</v>
      </c>
      <c r="BH113" s="22">
        <v>1307.1400000000001</v>
      </c>
      <c r="BI113" s="22">
        <v>115.81</v>
      </c>
      <c r="BJ113" s="22">
        <v>1896.91</v>
      </c>
      <c r="BK113" s="23">
        <v>5601.35</v>
      </c>
      <c r="BL113" s="21">
        <v>2331.02</v>
      </c>
      <c r="BM113" s="21">
        <v>0</v>
      </c>
      <c r="BN113" s="21">
        <v>2331.02</v>
      </c>
      <c r="BO113" s="22">
        <v>229</v>
      </c>
      <c r="BP113" s="22">
        <v>58.2</v>
      </c>
      <c r="BQ113" s="22">
        <v>887.12</v>
      </c>
      <c r="BR113" s="22">
        <v>143.38</v>
      </c>
      <c r="BS113" s="22">
        <v>1317.7</v>
      </c>
      <c r="BT113" s="23">
        <v>3648.72</v>
      </c>
      <c r="BU113" s="21">
        <v>2331.02</v>
      </c>
      <c r="BV113" s="21">
        <v>0</v>
      </c>
      <c r="BW113" s="21">
        <v>2331.02</v>
      </c>
      <c r="BX113" s="22">
        <v>229</v>
      </c>
      <c r="BY113" s="22">
        <v>58.2</v>
      </c>
      <c r="BZ113" s="22">
        <v>887.12</v>
      </c>
      <c r="CA113" s="22">
        <v>41.38</v>
      </c>
      <c r="CB113" s="22">
        <v>1215.7</v>
      </c>
      <c r="CC113" s="23">
        <v>3546.72</v>
      </c>
      <c r="CD113" s="21">
        <v>2431.5</v>
      </c>
      <c r="CE113" s="21">
        <v>0</v>
      </c>
      <c r="CF113" s="21">
        <v>2431.5</v>
      </c>
      <c r="CG113" s="22">
        <v>242</v>
      </c>
      <c r="CH113" s="22">
        <v>60.71</v>
      </c>
      <c r="CI113" s="22">
        <v>923.83</v>
      </c>
      <c r="CJ113" s="22">
        <v>94.17</v>
      </c>
      <c r="CK113" s="22">
        <v>1320.71</v>
      </c>
      <c r="CL113" s="23">
        <v>3752.21</v>
      </c>
      <c r="CM113" s="21">
        <v>2331.02</v>
      </c>
      <c r="CN113" s="21">
        <v>0</v>
      </c>
      <c r="CO113" s="21">
        <v>2331.02</v>
      </c>
      <c r="CP113" s="22">
        <v>236</v>
      </c>
      <c r="CQ113" s="22">
        <v>58.2</v>
      </c>
      <c r="CR113" s="22">
        <v>891.92</v>
      </c>
      <c r="CS113" s="22">
        <v>117.88</v>
      </c>
      <c r="CT113" s="22">
        <v>1304</v>
      </c>
      <c r="CU113" s="23">
        <v>3635.02</v>
      </c>
      <c r="CV113" s="21">
        <v>2792.18</v>
      </c>
      <c r="CW113" s="21">
        <v>0</v>
      </c>
      <c r="CX113" s="21">
        <v>2792.18</v>
      </c>
      <c r="CY113" s="22">
        <v>292</v>
      </c>
      <c r="CZ113" s="22">
        <v>69.739999999999995</v>
      </c>
      <c r="DA113" s="22">
        <v>1055.58</v>
      </c>
      <c r="DB113" s="22">
        <v>136.28</v>
      </c>
      <c r="DC113" s="22">
        <v>1553.6</v>
      </c>
      <c r="DD113" s="23">
        <v>4345.78</v>
      </c>
      <c r="DE113" s="21">
        <v>3544.2</v>
      </c>
      <c r="DF113" s="21">
        <v>0</v>
      </c>
      <c r="DG113" s="21">
        <v>3544.2</v>
      </c>
      <c r="DH113" s="22">
        <v>395</v>
      </c>
      <c r="DI113" s="22">
        <v>397.78</v>
      </c>
      <c r="DJ113" s="22">
        <v>1330.26</v>
      </c>
      <c r="DK113" s="22">
        <v>156.08000000000001</v>
      </c>
      <c r="DL113" s="22">
        <v>2279.12</v>
      </c>
      <c r="DM113" s="23">
        <v>5823.32</v>
      </c>
      <c r="DN113" s="73">
        <f t="shared" si="11"/>
        <v>31264.520000000004</v>
      </c>
      <c r="DO113" s="73">
        <f t="shared" si="12"/>
        <v>853.75</v>
      </c>
      <c r="DP113" s="73">
        <f t="shared" si="13"/>
        <v>32118.270000000004</v>
      </c>
      <c r="DQ113" s="22">
        <f t="shared" si="14"/>
        <v>3278</v>
      </c>
      <c r="DR113" s="22">
        <f t="shared" si="15"/>
        <v>1082.26</v>
      </c>
      <c r="DS113" s="22">
        <f t="shared" si="16"/>
        <v>11910.630000000001</v>
      </c>
      <c r="DT113" s="22">
        <f t="shared" si="17"/>
        <v>1351.9299999999998</v>
      </c>
      <c r="DU113" s="22">
        <f t="shared" si="18"/>
        <v>17622.820000000003</v>
      </c>
      <c r="DV113" s="23">
        <f t="shared" si="19"/>
        <v>49741.09</v>
      </c>
      <c r="DW113" s="262">
        <f t="shared" si="20"/>
        <v>1333.3400000000038</v>
      </c>
      <c r="DX113" s="262"/>
      <c r="DY113" s="263">
        <f t="shared" si="21"/>
        <v>245.2300000000032</v>
      </c>
      <c r="DZ113" s="263"/>
    </row>
    <row r="114" spans="1:130" hidden="1" x14ac:dyDescent="0.25">
      <c r="A114" s="18">
        <v>1082</v>
      </c>
      <c r="B114" s="18" t="s">
        <v>580</v>
      </c>
      <c r="C114" s="18" t="s">
        <v>581</v>
      </c>
      <c r="D114" s="20">
        <v>1</v>
      </c>
      <c r="E114" s="18">
        <v>18858</v>
      </c>
      <c r="F114" s="18">
        <v>33448.89</v>
      </c>
      <c r="G114" s="18" t="s">
        <v>157</v>
      </c>
      <c r="H114" s="18" t="s">
        <v>18</v>
      </c>
      <c r="I114" s="18" t="s">
        <v>424</v>
      </c>
      <c r="J114" s="21">
        <v>2701.13</v>
      </c>
      <c r="K114" s="21">
        <v>0</v>
      </c>
      <c r="L114" s="21">
        <v>2701.13</v>
      </c>
      <c r="M114" s="22">
        <v>269</v>
      </c>
      <c r="N114" s="22">
        <v>65.58</v>
      </c>
      <c r="O114" s="22">
        <v>994.26</v>
      </c>
      <c r="P114" s="22">
        <v>139.43</v>
      </c>
      <c r="Q114" s="22">
        <v>1468.27</v>
      </c>
      <c r="R114" s="23">
        <v>4169.3999999999996</v>
      </c>
      <c r="S114" s="21">
        <v>2579.04</v>
      </c>
      <c r="T114" s="21">
        <v>0</v>
      </c>
      <c r="U114" s="21">
        <v>2579.04</v>
      </c>
      <c r="V114" s="22">
        <v>263</v>
      </c>
      <c r="W114" s="22">
        <v>64.41</v>
      </c>
      <c r="X114" s="22">
        <v>978.22</v>
      </c>
      <c r="Y114" s="22">
        <v>122.29</v>
      </c>
      <c r="Z114" s="22">
        <v>1427.92</v>
      </c>
      <c r="AA114" s="23">
        <v>4006.96</v>
      </c>
      <c r="AB114" s="21">
        <v>2579.04</v>
      </c>
      <c r="AC114" s="21">
        <v>0</v>
      </c>
      <c r="AD114" s="21">
        <v>2579.04</v>
      </c>
      <c r="AE114" s="22">
        <v>263</v>
      </c>
      <c r="AF114" s="22">
        <v>64.41</v>
      </c>
      <c r="AG114" s="22">
        <v>977.71</v>
      </c>
      <c r="AH114" s="22">
        <v>163.09</v>
      </c>
      <c r="AI114" s="22">
        <v>1468.21</v>
      </c>
      <c r="AJ114" s="23">
        <v>4047.25</v>
      </c>
      <c r="AK114" s="21">
        <v>2579.04</v>
      </c>
      <c r="AL114" s="21">
        <v>0</v>
      </c>
      <c r="AM114" s="21">
        <v>2579.04</v>
      </c>
      <c r="AN114" s="22">
        <v>263</v>
      </c>
      <c r="AO114" s="22">
        <v>64.41</v>
      </c>
      <c r="AP114" s="22">
        <v>977.71</v>
      </c>
      <c r="AQ114" s="22">
        <v>147.79</v>
      </c>
      <c r="AR114" s="22">
        <v>1452.91</v>
      </c>
      <c r="AS114" s="23">
        <v>4031.95</v>
      </c>
      <c r="AT114" s="21">
        <v>2605.37</v>
      </c>
      <c r="AU114" s="21">
        <v>948.61</v>
      </c>
      <c r="AV114" s="21">
        <v>3553.98</v>
      </c>
      <c r="AW114" s="22">
        <v>396</v>
      </c>
      <c r="AX114" s="22">
        <v>65.06</v>
      </c>
      <c r="AY114" s="22">
        <v>1177.07</v>
      </c>
      <c r="AZ114" s="22">
        <v>150.78</v>
      </c>
      <c r="BA114" s="22">
        <v>1788.91</v>
      </c>
      <c r="BB114" s="23">
        <v>5342.89</v>
      </c>
      <c r="BC114" s="21">
        <v>4050.82</v>
      </c>
      <c r="BD114" s="21">
        <v>0</v>
      </c>
      <c r="BE114" s="21">
        <v>4050.82</v>
      </c>
      <c r="BF114" s="22">
        <v>439</v>
      </c>
      <c r="BG114" s="22">
        <v>96.4</v>
      </c>
      <c r="BH114" s="22">
        <v>1445.01</v>
      </c>
      <c r="BI114" s="22">
        <v>162.9</v>
      </c>
      <c r="BJ114" s="22">
        <v>2143.31</v>
      </c>
      <c r="BK114" s="23">
        <v>6194.13</v>
      </c>
      <c r="BL114" s="21">
        <v>2579.04</v>
      </c>
      <c r="BM114" s="21">
        <v>0</v>
      </c>
      <c r="BN114" s="21">
        <v>2579.04</v>
      </c>
      <c r="BO114" s="22">
        <v>259</v>
      </c>
      <c r="BP114" s="22">
        <v>64.41</v>
      </c>
      <c r="BQ114" s="22">
        <v>977.71</v>
      </c>
      <c r="BR114" s="22">
        <v>106.99</v>
      </c>
      <c r="BS114" s="22">
        <v>1408.11</v>
      </c>
      <c r="BT114" s="23">
        <v>3987.15</v>
      </c>
      <c r="BU114" s="21">
        <v>2579.04</v>
      </c>
      <c r="BV114" s="21">
        <v>0</v>
      </c>
      <c r="BW114" s="21">
        <v>2579.04</v>
      </c>
      <c r="BX114" s="22">
        <v>262</v>
      </c>
      <c r="BY114" s="22">
        <v>64.41</v>
      </c>
      <c r="BZ114" s="22">
        <v>977.71</v>
      </c>
      <c r="CA114" s="22">
        <v>157.99</v>
      </c>
      <c r="CB114" s="22">
        <v>1462.11</v>
      </c>
      <c r="CC114" s="23">
        <v>4041.15</v>
      </c>
      <c r="CD114" s="21">
        <v>2650.37</v>
      </c>
      <c r="CE114" s="21">
        <v>0</v>
      </c>
      <c r="CF114" s="21">
        <v>2650.37</v>
      </c>
      <c r="CG114" s="22">
        <v>272</v>
      </c>
      <c r="CH114" s="22">
        <v>66.19</v>
      </c>
      <c r="CI114" s="22">
        <v>1003.79</v>
      </c>
      <c r="CJ114" s="22">
        <v>108.25</v>
      </c>
      <c r="CK114" s="22">
        <v>1450.23</v>
      </c>
      <c r="CL114" s="23">
        <v>4100.6000000000004</v>
      </c>
      <c r="CM114" s="21">
        <v>2600.44</v>
      </c>
      <c r="CN114" s="21">
        <v>0</v>
      </c>
      <c r="CO114" s="21">
        <v>2600.44</v>
      </c>
      <c r="CP114" s="22">
        <v>274</v>
      </c>
      <c r="CQ114" s="22">
        <v>64.94</v>
      </c>
      <c r="CR114" s="22">
        <v>990.35</v>
      </c>
      <c r="CS114" s="22">
        <v>153.28</v>
      </c>
      <c r="CT114" s="22">
        <v>1482.57</v>
      </c>
      <c r="CU114" s="23">
        <v>4083.01</v>
      </c>
      <c r="CV114" s="21">
        <v>2579.04</v>
      </c>
      <c r="CW114" s="21">
        <v>0</v>
      </c>
      <c r="CX114" s="21">
        <v>2579.04</v>
      </c>
      <c r="CY114" s="22">
        <v>262</v>
      </c>
      <c r="CZ114" s="22">
        <v>64.41</v>
      </c>
      <c r="DA114" s="22">
        <v>977.71</v>
      </c>
      <c r="DB114" s="22">
        <v>66.19</v>
      </c>
      <c r="DC114" s="22">
        <v>1370.31</v>
      </c>
      <c r="DD114" s="23">
        <v>3949.35</v>
      </c>
      <c r="DE114" s="21">
        <v>3850.31</v>
      </c>
      <c r="DF114" s="21">
        <v>0</v>
      </c>
      <c r="DG114" s="21">
        <v>3850.31</v>
      </c>
      <c r="DH114" s="22">
        <v>443</v>
      </c>
      <c r="DI114" s="22">
        <v>432.53</v>
      </c>
      <c r="DJ114" s="22">
        <v>1442.06</v>
      </c>
      <c r="DK114" s="22">
        <v>185.67</v>
      </c>
      <c r="DL114" s="22">
        <v>2503.2600000000002</v>
      </c>
      <c r="DM114" s="23">
        <v>6353.57</v>
      </c>
      <c r="DN114" s="73">
        <f t="shared" si="11"/>
        <v>33932.68</v>
      </c>
      <c r="DO114" s="73">
        <f t="shared" si="12"/>
        <v>948.61</v>
      </c>
      <c r="DP114" s="73">
        <f t="shared" si="13"/>
        <v>34881.29</v>
      </c>
      <c r="DQ114" s="22">
        <f t="shared" si="14"/>
        <v>3665</v>
      </c>
      <c r="DR114" s="22">
        <f t="shared" si="15"/>
        <v>1177.1599999999999</v>
      </c>
      <c r="DS114" s="22">
        <f t="shared" si="16"/>
        <v>12919.310000000003</v>
      </c>
      <c r="DT114" s="22">
        <f t="shared" si="17"/>
        <v>1664.65</v>
      </c>
      <c r="DU114" s="22">
        <f t="shared" si="18"/>
        <v>19426.120000000003</v>
      </c>
      <c r="DV114" s="23">
        <f t="shared" si="19"/>
        <v>54307.41</v>
      </c>
      <c r="DW114" s="262">
        <f t="shared" si="20"/>
        <v>1432.4000000000015</v>
      </c>
      <c r="DX114" s="262"/>
      <c r="DY114" s="263">
        <f t="shared" si="21"/>
        <v>568.12000000000262</v>
      </c>
      <c r="DZ114" s="263"/>
    </row>
    <row r="115" spans="1:130" hidden="1" x14ac:dyDescent="0.25">
      <c r="A115" s="18">
        <v>1083</v>
      </c>
      <c r="B115" s="18" t="s">
        <v>837</v>
      </c>
      <c r="C115" s="18" t="s">
        <v>458</v>
      </c>
      <c r="D115" s="20">
        <v>0</v>
      </c>
      <c r="G115" s="18" t="s">
        <v>157</v>
      </c>
      <c r="H115" s="18" t="s">
        <v>5</v>
      </c>
      <c r="I115" s="18" t="s">
        <v>814</v>
      </c>
      <c r="J115" s="21"/>
      <c r="K115" s="21"/>
      <c r="L115" s="21"/>
      <c r="M115" s="22"/>
      <c r="N115" s="22"/>
      <c r="O115" s="22"/>
      <c r="P115" s="22"/>
      <c r="Q115" s="22"/>
      <c r="R115" s="23"/>
      <c r="S115" s="21">
        <v>0</v>
      </c>
      <c r="T115" s="21">
        <v>0</v>
      </c>
      <c r="U115" s="21">
        <v>0</v>
      </c>
      <c r="V115" s="22">
        <v>0</v>
      </c>
      <c r="W115" s="22">
        <v>0</v>
      </c>
      <c r="X115" s="22">
        <v>0</v>
      </c>
      <c r="Y115" s="22">
        <v>0</v>
      </c>
      <c r="Z115" s="22">
        <v>0</v>
      </c>
      <c r="AA115" s="23">
        <v>0</v>
      </c>
      <c r="AB115" s="21">
        <v>0</v>
      </c>
      <c r="AC115" s="21">
        <v>0</v>
      </c>
      <c r="AD115" s="21">
        <v>0</v>
      </c>
      <c r="AE115" s="22">
        <v>0</v>
      </c>
      <c r="AF115" s="22">
        <v>0</v>
      </c>
      <c r="AG115" s="22">
        <v>0</v>
      </c>
      <c r="AH115" s="22">
        <v>0</v>
      </c>
      <c r="AI115" s="22">
        <v>0</v>
      </c>
      <c r="AJ115" s="23">
        <v>0</v>
      </c>
      <c r="AK115" s="21"/>
      <c r="AL115" s="21"/>
      <c r="AM115" s="21"/>
      <c r="AN115" s="22"/>
      <c r="AO115" s="22"/>
      <c r="AP115" s="22"/>
      <c r="AQ115" s="22"/>
      <c r="AR115" s="22"/>
      <c r="AS115" s="23"/>
      <c r="AT115" s="21">
        <v>8.57</v>
      </c>
      <c r="AU115" s="21">
        <v>948.61</v>
      </c>
      <c r="AV115" s="21">
        <v>957.18</v>
      </c>
      <c r="AW115" s="22">
        <v>40</v>
      </c>
      <c r="AX115" s="22">
        <v>0.3</v>
      </c>
      <c r="AY115" s="22">
        <v>191.57</v>
      </c>
      <c r="AZ115" s="22">
        <v>12.82</v>
      </c>
      <c r="BA115" s="22">
        <v>244.69</v>
      </c>
      <c r="BB115" s="23">
        <v>1201.8699999999999</v>
      </c>
      <c r="BC115" s="21"/>
      <c r="BD115" s="21"/>
      <c r="BE115" s="21"/>
      <c r="BF115" s="22"/>
      <c r="BG115" s="22"/>
      <c r="BH115" s="22"/>
      <c r="BI115" s="22"/>
      <c r="BJ115" s="22"/>
      <c r="BK115" s="23"/>
      <c r="BL115" s="21"/>
      <c r="BM115" s="21"/>
      <c r="BN115" s="21"/>
      <c r="BO115" s="22"/>
      <c r="BP115" s="22"/>
      <c r="BQ115" s="22"/>
      <c r="BR115" s="22"/>
      <c r="BS115" s="22"/>
      <c r="BT115" s="23"/>
      <c r="BU115" s="21"/>
      <c r="BV115" s="21"/>
      <c r="BW115" s="21"/>
      <c r="BX115" s="22"/>
      <c r="BY115" s="22"/>
      <c r="BZ115" s="22"/>
      <c r="CA115" s="22"/>
      <c r="CB115" s="22"/>
      <c r="CC115" s="23"/>
      <c r="CD115" s="21"/>
      <c r="CE115" s="21"/>
      <c r="CF115" s="21"/>
      <c r="CG115" s="22"/>
      <c r="CH115" s="22"/>
      <c r="CI115" s="22"/>
      <c r="CJ115" s="22"/>
      <c r="CK115" s="22"/>
      <c r="CL115" s="23"/>
      <c r="CM115" s="21"/>
      <c r="CN115" s="21"/>
      <c r="CO115" s="21"/>
      <c r="CP115" s="22"/>
      <c r="CQ115" s="22"/>
      <c r="CR115" s="22"/>
      <c r="CS115" s="22"/>
      <c r="CT115" s="22"/>
      <c r="CU115" s="23"/>
      <c r="CV115" s="21"/>
      <c r="CW115" s="21"/>
      <c r="CX115" s="21"/>
      <c r="CY115" s="22"/>
      <c r="CZ115" s="22"/>
      <c r="DA115" s="22"/>
      <c r="DB115" s="22"/>
      <c r="DC115" s="22"/>
      <c r="DD115" s="23"/>
      <c r="DN115" s="73">
        <f t="shared" si="11"/>
        <v>8.57</v>
      </c>
      <c r="DO115" s="73">
        <f t="shared" si="12"/>
        <v>948.61</v>
      </c>
      <c r="DP115" s="73">
        <f t="shared" si="13"/>
        <v>957.18</v>
      </c>
      <c r="DQ115" s="22">
        <f t="shared" si="14"/>
        <v>40</v>
      </c>
      <c r="DR115" s="22">
        <f t="shared" si="15"/>
        <v>0.3</v>
      </c>
      <c r="DS115" s="22">
        <f t="shared" si="16"/>
        <v>191.57</v>
      </c>
      <c r="DT115" s="22">
        <f t="shared" si="17"/>
        <v>12.82</v>
      </c>
      <c r="DU115" s="22">
        <f t="shared" si="18"/>
        <v>244.69</v>
      </c>
      <c r="DV115" s="23">
        <f t="shared" si="19"/>
        <v>1201.8699999999999</v>
      </c>
      <c r="DW115" s="262">
        <f t="shared" si="20"/>
        <v>957.18</v>
      </c>
      <c r="DX115" s="262"/>
      <c r="DY115" s="263">
        <f t="shared" si="21"/>
        <v>244.69</v>
      </c>
      <c r="DZ115" s="263"/>
    </row>
    <row r="116" spans="1:130" hidden="1" x14ac:dyDescent="0.25">
      <c r="A116" s="18">
        <v>1085</v>
      </c>
      <c r="B116" s="18" t="s">
        <v>589</v>
      </c>
      <c r="C116" s="18" t="s">
        <v>590</v>
      </c>
      <c r="D116" s="20">
        <v>1</v>
      </c>
      <c r="E116" s="18">
        <v>21872.1</v>
      </c>
      <c r="F116" s="18">
        <v>38245.379999999997</v>
      </c>
      <c r="G116" s="18" t="s">
        <v>157</v>
      </c>
      <c r="H116" s="18" t="s">
        <v>5</v>
      </c>
      <c r="I116" s="18" t="s">
        <v>285</v>
      </c>
      <c r="J116" s="21">
        <v>3275.68</v>
      </c>
      <c r="K116" s="21">
        <v>0</v>
      </c>
      <c r="L116" s="21">
        <v>3275.68</v>
      </c>
      <c r="M116" s="22">
        <v>348</v>
      </c>
      <c r="N116" s="22">
        <v>79.36</v>
      </c>
      <c r="O116" s="22">
        <v>1221.27</v>
      </c>
      <c r="P116" s="22">
        <v>159.72999999999999</v>
      </c>
      <c r="Q116" s="22">
        <v>1808.36</v>
      </c>
      <c r="R116" s="23">
        <v>5084.04</v>
      </c>
      <c r="S116" s="21">
        <v>2900.56</v>
      </c>
      <c r="T116" s="21">
        <v>0</v>
      </c>
      <c r="U116" s="21">
        <v>2900.56</v>
      </c>
      <c r="V116" s="22">
        <v>310</v>
      </c>
      <c r="W116" s="22">
        <v>72.45</v>
      </c>
      <c r="X116" s="22">
        <v>1119.3499999999999</v>
      </c>
      <c r="Y116" s="22">
        <v>133.1</v>
      </c>
      <c r="Z116" s="22">
        <v>1634.9</v>
      </c>
      <c r="AA116" s="23">
        <v>4535.46</v>
      </c>
      <c r="AB116" s="21">
        <v>2900.56</v>
      </c>
      <c r="AC116" s="21">
        <v>0</v>
      </c>
      <c r="AD116" s="21">
        <v>2900.56</v>
      </c>
      <c r="AE116" s="22">
        <v>310</v>
      </c>
      <c r="AF116" s="22">
        <v>72.45</v>
      </c>
      <c r="AG116" s="22">
        <v>1118.73</v>
      </c>
      <c r="AH116" s="22">
        <v>168.8</v>
      </c>
      <c r="AI116" s="22">
        <v>1669.98</v>
      </c>
      <c r="AJ116" s="23">
        <v>4570.54</v>
      </c>
      <c r="AK116" s="21">
        <v>2983</v>
      </c>
      <c r="AL116" s="21">
        <v>0</v>
      </c>
      <c r="AM116" s="21">
        <v>2983</v>
      </c>
      <c r="AN116" s="22">
        <v>322</v>
      </c>
      <c r="AO116" s="22">
        <v>74.510000000000005</v>
      </c>
      <c r="AP116" s="22">
        <v>1149.51</v>
      </c>
      <c r="AQ116" s="22">
        <v>160.08000000000001</v>
      </c>
      <c r="AR116" s="22">
        <v>1706.1</v>
      </c>
      <c r="AS116" s="23">
        <v>4689.1000000000004</v>
      </c>
      <c r="AT116" s="21">
        <v>2904.57</v>
      </c>
      <c r="AU116" s="21">
        <v>948.61</v>
      </c>
      <c r="AV116" s="21">
        <v>3853.18</v>
      </c>
      <c r="AW116" s="22">
        <v>440</v>
      </c>
      <c r="AX116" s="22">
        <v>72.55</v>
      </c>
      <c r="AY116" s="22">
        <v>1309.98</v>
      </c>
      <c r="AZ116" s="22">
        <v>125.49</v>
      </c>
      <c r="BA116" s="22">
        <v>1948.02</v>
      </c>
      <c r="BB116" s="23">
        <v>5801.2</v>
      </c>
      <c r="BC116" s="21">
        <v>4573.3100000000004</v>
      </c>
      <c r="BD116" s="21">
        <v>0</v>
      </c>
      <c r="BE116" s="21">
        <v>4573.3100000000004</v>
      </c>
      <c r="BF116" s="22">
        <v>508</v>
      </c>
      <c r="BG116" s="22">
        <v>108.24</v>
      </c>
      <c r="BH116" s="22">
        <v>1912.78</v>
      </c>
      <c r="BI116" s="22">
        <v>192.37</v>
      </c>
      <c r="BJ116" s="22">
        <v>2721.39</v>
      </c>
      <c r="BK116" s="23">
        <v>7294.7</v>
      </c>
      <c r="BL116" s="21">
        <v>2943.09</v>
      </c>
      <c r="BM116" s="21">
        <v>0</v>
      </c>
      <c r="BN116" s="21">
        <v>2943.09</v>
      </c>
      <c r="BO116" s="22">
        <v>316</v>
      </c>
      <c r="BP116" s="22">
        <v>73.510000000000005</v>
      </c>
      <c r="BQ116" s="22">
        <v>1134.6199999999999</v>
      </c>
      <c r="BR116" s="22">
        <v>144.06</v>
      </c>
      <c r="BS116" s="22">
        <v>1668.19</v>
      </c>
      <c r="BT116" s="23">
        <v>4611.28</v>
      </c>
      <c r="BU116" s="21">
        <v>2900.56</v>
      </c>
      <c r="BV116" s="21">
        <v>0</v>
      </c>
      <c r="BW116" s="21">
        <v>2900.56</v>
      </c>
      <c r="BX116" s="22">
        <v>310</v>
      </c>
      <c r="BY116" s="22">
        <v>72.45</v>
      </c>
      <c r="BZ116" s="22">
        <v>1118.73</v>
      </c>
      <c r="CA116" s="22">
        <v>133.1</v>
      </c>
      <c r="CB116" s="22">
        <v>1634.28</v>
      </c>
      <c r="CC116" s="23">
        <v>4534.84</v>
      </c>
      <c r="CD116" s="21">
        <v>3070.67</v>
      </c>
      <c r="CE116" s="21">
        <v>0</v>
      </c>
      <c r="CF116" s="21">
        <v>3070.67</v>
      </c>
      <c r="CG116" s="22">
        <v>333</v>
      </c>
      <c r="CH116" s="22">
        <v>76.7</v>
      </c>
      <c r="CI116" s="22">
        <v>1182.23</v>
      </c>
      <c r="CJ116" s="22">
        <v>115.73</v>
      </c>
      <c r="CK116" s="22">
        <v>1707.66</v>
      </c>
      <c r="CL116" s="23">
        <v>4778.33</v>
      </c>
      <c r="CM116" s="21">
        <v>2883.2</v>
      </c>
      <c r="CN116" s="21">
        <v>0</v>
      </c>
      <c r="CO116" s="21">
        <v>2883.2</v>
      </c>
      <c r="CP116" s="22">
        <v>316</v>
      </c>
      <c r="CQ116" s="22">
        <v>72.010000000000005</v>
      </c>
      <c r="CR116" s="22">
        <v>1117.03</v>
      </c>
      <c r="CS116" s="22">
        <v>122.6</v>
      </c>
      <c r="CT116" s="22">
        <v>1627.64</v>
      </c>
      <c r="CU116" s="23">
        <v>4510.84</v>
      </c>
      <c r="CV116" s="21">
        <v>3408.82</v>
      </c>
      <c r="CW116" s="21">
        <v>0</v>
      </c>
      <c r="CX116" s="21">
        <v>3408.82</v>
      </c>
      <c r="CY116" s="22">
        <v>380</v>
      </c>
      <c r="CZ116" s="22">
        <v>85.16</v>
      </c>
      <c r="DA116" s="22">
        <v>1308.52</v>
      </c>
      <c r="DB116" s="22">
        <v>60.54</v>
      </c>
      <c r="DC116" s="22">
        <v>1834.22</v>
      </c>
      <c r="DD116" s="23">
        <v>5243.04</v>
      </c>
      <c r="DE116" s="21">
        <v>3735.81</v>
      </c>
      <c r="DF116" s="21">
        <v>0</v>
      </c>
      <c r="DG116" s="21">
        <v>3735.81</v>
      </c>
      <c r="DH116" s="22">
        <v>428</v>
      </c>
      <c r="DI116" s="22">
        <v>474.43</v>
      </c>
      <c r="DJ116" s="22">
        <v>1187.21</v>
      </c>
      <c r="DK116" s="22">
        <v>168.34</v>
      </c>
      <c r="DL116" s="22">
        <v>2257.98</v>
      </c>
      <c r="DM116" s="23">
        <v>5993.79</v>
      </c>
      <c r="DN116" s="73">
        <f t="shared" si="11"/>
        <v>38479.83</v>
      </c>
      <c r="DO116" s="73">
        <f t="shared" si="12"/>
        <v>948.61</v>
      </c>
      <c r="DP116" s="73">
        <f t="shared" si="13"/>
        <v>39428.44</v>
      </c>
      <c r="DQ116" s="22">
        <f t="shared" si="14"/>
        <v>4321</v>
      </c>
      <c r="DR116" s="22">
        <f t="shared" si="15"/>
        <v>1333.8200000000002</v>
      </c>
      <c r="DS116" s="22">
        <f t="shared" si="16"/>
        <v>14879.96</v>
      </c>
      <c r="DT116" s="22">
        <f t="shared" si="17"/>
        <v>1683.9399999999998</v>
      </c>
      <c r="DU116" s="22">
        <f t="shared" si="18"/>
        <v>22218.720000000001</v>
      </c>
      <c r="DV116" s="23">
        <f t="shared" si="19"/>
        <v>61647.16</v>
      </c>
      <c r="DW116" s="262">
        <f t="shared" si="20"/>
        <v>1183.0600000000049</v>
      </c>
      <c r="DX116" s="262"/>
      <c r="DY116" s="263">
        <f t="shared" si="21"/>
        <v>346.62000000000262</v>
      </c>
      <c r="DZ116" s="263"/>
    </row>
    <row r="117" spans="1:130" hidden="1" x14ac:dyDescent="0.25">
      <c r="A117" s="18">
        <v>1086</v>
      </c>
      <c r="B117" s="18" t="s">
        <v>591</v>
      </c>
      <c r="C117" s="18" t="s">
        <v>347</v>
      </c>
      <c r="D117" s="20">
        <v>1</v>
      </c>
      <c r="E117" s="18">
        <v>18582.8</v>
      </c>
      <c r="F117" s="18">
        <v>32953.67</v>
      </c>
      <c r="G117" s="18" t="s">
        <v>157</v>
      </c>
      <c r="H117" s="18" t="s">
        <v>9</v>
      </c>
      <c r="I117" s="18" t="s">
        <v>277</v>
      </c>
      <c r="J117" s="21">
        <v>2595.5700000000002</v>
      </c>
      <c r="K117" s="21">
        <v>0</v>
      </c>
      <c r="L117" s="21">
        <v>2595.5700000000002</v>
      </c>
      <c r="M117" s="22">
        <v>261</v>
      </c>
      <c r="N117" s="22">
        <v>64.040000000000006</v>
      </c>
      <c r="O117" s="22">
        <v>971.88</v>
      </c>
      <c r="P117" s="22">
        <v>147.94999999999999</v>
      </c>
      <c r="Q117" s="22">
        <v>1444.87</v>
      </c>
      <c r="R117" s="23">
        <v>4040.44</v>
      </c>
      <c r="S117" s="21">
        <v>2540.96</v>
      </c>
      <c r="T117" s="21">
        <v>0</v>
      </c>
      <c r="U117" s="21">
        <v>2540.96</v>
      </c>
      <c r="V117" s="22">
        <v>258</v>
      </c>
      <c r="W117" s="22">
        <v>63.45</v>
      </c>
      <c r="X117" s="22">
        <v>964.32</v>
      </c>
      <c r="Y117" s="22">
        <v>142.02000000000001</v>
      </c>
      <c r="Z117" s="22">
        <v>1427.79</v>
      </c>
      <c r="AA117" s="23">
        <v>3968.75</v>
      </c>
      <c r="AB117" s="21">
        <v>2540.96</v>
      </c>
      <c r="AC117" s="21">
        <v>0</v>
      </c>
      <c r="AD117" s="21">
        <v>2540.96</v>
      </c>
      <c r="AE117" s="22">
        <v>258</v>
      </c>
      <c r="AF117" s="22">
        <v>63.45</v>
      </c>
      <c r="AG117" s="22">
        <v>963.83</v>
      </c>
      <c r="AH117" s="22">
        <v>162.41999999999999</v>
      </c>
      <c r="AI117" s="22">
        <v>1447.7</v>
      </c>
      <c r="AJ117" s="23">
        <v>3988.66</v>
      </c>
      <c r="AK117" s="21">
        <v>2576.0700000000002</v>
      </c>
      <c r="AL117" s="21">
        <v>0</v>
      </c>
      <c r="AM117" s="21">
        <v>2576.0700000000002</v>
      </c>
      <c r="AN117" s="22">
        <v>262</v>
      </c>
      <c r="AO117" s="22">
        <v>64.34</v>
      </c>
      <c r="AP117" s="22">
        <v>976.64</v>
      </c>
      <c r="AQ117" s="22">
        <v>152.84</v>
      </c>
      <c r="AR117" s="22">
        <v>1455.82</v>
      </c>
      <c r="AS117" s="23">
        <v>4031.89</v>
      </c>
      <c r="AT117" s="21">
        <v>2571.04</v>
      </c>
      <c r="AU117" s="21">
        <v>939.13</v>
      </c>
      <c r="AV117" s="21">
        <v>3510.17</v>
      </c>
      <c r="AW117" s="22">
        <v>390</v>
      </c>
      <c r="AX117" s="22">
        <v>64.209999999999994</v>
      </c>
      <c r="AY117" s="22">
        <v>1162.6300000000001</v>
      </c>
      <c r="AZ117" s="22">
        <v>124.54</v>
      </c>
      <c r="BA117" s="22">
        <v>1741.38</v>
      </c>
      <c r="BB117" s="23">
        <v>5251.55</v>
      </c>
      <c r="BC117" s="21">
        <v>3904.98</v>
      </c>
      <c r="BD117" s="21">
        <v>0</v>
      </c>
      <c r="BE117" s="21">
        <v>3904.98</v>
      </c>
      <c r="BF117" s="22">
        <v>431</v>
      </c>
      <c r="BG117" s="22">
        <v>94.77</v>
      </c>
      <c r="BH117" s="22">
        <v>1421.18</v>
      </c>
      <c r="BI117" s="22">
        <v>181.06</v>
      </c>
      <c r="BJ117" s="22">
        <v>2128.0100000000002</v>
      </c>
      <c r="BK117" s="23">
        <v>6032.99</v>
      </c>
      <c r="BL117" s="21">
        <v>2540.96</v>
      </c>
      <c r="BM117" s="21">
        <v>0</v>
      </c>
      <c r="BN117" s="21">
        <v>2540.96</v>
      </c>
      <c r="BO117" s="22">
        <v>256</v>
      </c>
      <c r="BP117" s="22">
        <v>63.45</v>
      </c>
      <c r="BQ117" s="22">
        <v>963.83</v>
      </c>
      <c r="BR117" s="22">
        <v>152.22</v>
      </c>
      <c r="BS117" s="22">
        <v>1435.5</v>
      </c>
      <c r="BT117" s="23">
        <v>3976.46</v>
      </c>
      <c r="BU117" s="21">
        <v>2540.96</v>
      </c>
      <c r="BV117" s="21">
        <v>0</v>
      </c>
      <c r="BW117" s="21">
        <v>2540.96</v>
      </c>
      <c r="BX117" s="22">
        <v>258</v>
      </c>
      <c r="BY117" s="22">
        <v>63.45</v>
      </c>
      <c r="BZ117" s="22">
        <v>963.83</v>
      </c>
      <c r="CA117" s="22">
        <v>157.32</v>
      </c>
      <c r="CB117" s="22">
        <v>1442.6</v>
      </c>
      <c r="CC117" s="23">
        <v>3983.56</v>
      </c>
      <c r="CD117" s="21">
        <v>2624.88</v>
      </c>
      <c r="CE117" s="21">
        <v>0</v>
      </c>
      <c r="CF117" s="21">
        <v>2624.88</v>
      </c>
      <c r="CG117" s="22">
        <v>269</v>
      </c>
      <c r="CH117" s="22">
        <v>65.55</v>
      </c>
      <c r="CI117" s="22">
        <v>994.47</v>
      </c>
      <c r="CJ117" s="22">
        <v>97.6</v>
      </c>
      <c r="CK117" s="22">
        <v>1426.62</v>
      </c>
      <c r="CL117" s="23">
        <v>4051.5</v>
      </c>
      <c r="CM117" s="21">
        <v>2525.69</v>
      </c>
      <c r="CN117" s="21">
        <v>0</v>
      </c>
      <c r="CO117" s="21">
        <v>2525.69</v>
      </c>
      <c r="CP117" s="22">
        <v>264</v>
      </c>
      <c r="CQ117" s="22">
        <v>63.07</v>
      </c>
      <c r="CR117" s="22">
        <v>960.51</v>
      </c>
      <c r="CS117" s="22">
        <v>126.44</v>
      </c>
      <c r="CT117" s="22">
        <v>1414.02</v>
      </c>
      <c r="CU117" s="23">
        <v>3939.71</v>
      </c>
      <c r="CV117" s="21">
        <v>2540.96</v>
      </c>
      <c r="CW117" s="21">
        <v>0</v>
      </c>
      <c r="CX117" s="21">
        <v>2540.96</v>
      </c>
      <c r="CY117" s="22">
        <v>258</v>
      </c>
      <c r="CZ117" s="22">
        <v>63.45</v>
      </c>
      <c r="DA117" s="22">
        <v>961.29</v>
      </c>
      <c r="DB117" s="22">
        <v>136.91999999999999</v>
      </c>
      <c r="DC117" s="22">
        <v>1419.66</v>
      </c>
      <c r="DD117" s="23">
        <v>3960.62</v>
      </c>
      <c r="DE117" s="21">
        <v>3819.9</v>
      </c>
      <c r="DF117" s="21">
        <v>0</v>
      </c>
      <c r="DG117" s="21">
        <v>3819.9</v>
      </c>
      <c r="DH117" s="22">
        <v>432</v>
      </c>
      <c r="DI117" s="22">
        <v>426.92</v>
      </c>
      <c r="DJ117" s="22">
        <v>1436.02</v>
      </c>
      <c r="DK117" s="22">
        <v>180.04</v>
      </c>
      <c r="DL117" s="22">
        <v>2474.98</v>
      </c>
      <c r="DM117" s="23">
        <v>6294.88</v>
      </c>
      <c r="DN117" s="73">
        <f t="shared" si="11"/>
        <v>33322.93</v>
      </c>
      <c r="DO117" s="73">
        <f t="shared" si="12"/>
        <v>939.13</v>
      </c>
      <c r="DP117" s="73">
        <f t="shared" si="13"/>
        <v>34262.06</v>
      </c>
      <c r="DQ117" s="22">
        <f t="shared" si="14"/>
        <v>3597</v>
      </c>
      <c r="DR117" s="22">
        <f t="shared" si="15"/>
        <v>1160.1500000000001</v>
      </c>
      <c r="DS117" s="22">
        <f t="shared" si="16"/>
        <v>12740.43</v>
      </c>
      <c r="DT117" s="22">
        <f t="shared" si="17"/>
        <v>1761.37</v>
      </c>
      <c r="DU117" s="22">
        <f t="shared" si="18"/>
        <v>19258.95</v>
      </c>
      <c r="DV117" s="23">
        <f t="shared" si="19"/>
        <v>53521.009999999995</v>
      </c>
      <c r="DW117" s="262">
        <f t="shared" si="20"/>
        <v>1308.3899999999994</v>
      </c>
      <c r="DX117" s="262"/>
      <c r="DY117" s="263">
        <f t="shared" si="21"/>
        <v>676.15000000000146</v>
      </c>
      <c r="DZ117" s="263"/>
    </row>
    <row r="118" spans="1:130" hidden="1" x14ac:dyDescent="0.25">
      <c r="A118" s="18">
        <v>1088</v>
      </c>
      <c r="B118" s="18" t="s">
        <v>596</v>
      </c>
      <c r="C118" s="18" t="s">
        <v>404</v>
      </c>
      <c r="D118" s="20">
        <v>1</v>
      </c>
      <c r="E118" s="18">
        <v>17667.189999999999</v>
      </c>
      <c r="F118" s="18">
        <v>31306.06</v>
      </c>
      <c r="G118" s="18" t="s">
        <v>157</v>
      </c>
      <c r="H118" s="18" t="s">
        <v>5</v>
      </c>
      <c r="I118" s="18" t="s">
        <v>368</v>
      </c>
      <c r="J118" s="21">
        <v>2605.4499999999998</v>
      </c>
      <c r="K118" s="21">
        <v>0</v>
      </c>
      <c r="L118" s="21">
        <v>2605.4499999999998</v>
      </c>
      <c r="M118" s="22">
        <v>265</v>
      </c>
      <c r="N118" s="22">
        <v>64.739999999999995</v>
      </c>
      <c r="O118" s="22">
        <v>982.1</v>
      </c>
      <c r="P118" s="22">
        <v>107.4</v>
      </c>
      <c r="Q118" s="22">
        <v>1419.24</v>
      </c>
      <c r="R118" s="23">
        <v>4024.69</v>
      </c>
      <c r="S118" s="21">
        <v>2545.0300000000002</v>
      </c>
      <c r="T118" s="21">
        <v>0</v>
      </c>
      <c r="U118" s="21">
        <v>2545.0300000000002</v>
      </c>
      <c r="V118" s="22">
        <v>258</v>
      </c>
      <c r="W118" s="22">
        <v>63.56</v>
      </c>
      <c r="X118" s="22">
        <v>965.83</v>
      </c>
      <c r="Y118" s="22">
        <v>116.59</v>
      </c>
      <c r="Z118" s="22">
        <v>1403.98</v>
      </c>
      <c r="AA118" s="23">
        <v>3949.01</v>
      </c>
      <c r="AB118" s="21">
        <v>2540.9499999999998</v>
      </c>
      <c r="AC118" s="21">
        <v>0</v>
      </c>
      <c r="AD118" s="21">
        <v>2540.9499999999998</v>
      </c>
      <c r="AE118" s="22">
        <v>258</v>
      </c>
      <c r="AF118" s="22">
        <v>63.45</v>
      </c>
      <c r="AG118" s="22">
        <v>963.83</v>
      </c>
      <c r="AH118" s="22">
        <v>116.52</v>
      </c>
      <c r="AI118" s="22">
        <v>1401.8</v>
      </c>
      <c r="AJ118" s="23">
        <v>3942.75</v>
      </c>
      <c r="AK118" s="21">
        <v>2546.54</v>
      </c>
      <c r="AL118" s="21">
        <v>0</v>
      </c>
      <c r="AM118" s="21">
        <v>2546.54</v>
      </c>
      <c r="AN118" s="22">
        <v>258</v>
      </c>
      <c r="AO118" s="22">
        <v>63.6</v>
      </c>
      <c r="AP118" s="22">
        <v>965.86</v>
      </c>
      <c r="AQ118" s="22">
        <v>121.71</v>
      </c>
      <c r="AR118" s="22">
        <v>1409.17</v>
      </c>
      <c r="AS118" s="23">
        <v>3955.71</v>
      </c>
      <c r="AT118" s="21">
        <v>2540.9499999999998</v>
      </c>
      <c r="AU118" s="21">
        <v>948.61</v>
      </c>
      <c r="AV118" s="21">
        <v>3489.56</v>
      </c>
      <c r="AW118" s="22">
        <v>387</v>
      </c>
      <c r="AX118" s="22">
        <v>63.45</v>
      </c>
      <c r="AY118" s="22">
        <v>1153.55</v>
      </c>
      <c r="AZ118" s="22">
        <v>129.22999999999999</v>
      </c>
      <c r="BA118" s="22">
        <v>1733.23</v>
      </c>
      <c r="BB118" s="23">
        <v>5222.79</v>
      </c>
      <c r="BC118" s="21">
        <v>2611.48</v>
      </c>
      <c r="BD118" s="21">
        <v>0</v>
      </c>
      <c r="BE118" s="21">
        <v>2611.48</v>
      </c>
      <c r="BF118" s="22">
        <v>262</v>
      </c>
      <c r="BG118" s="22">
        <v>63.99</v>
      </c>
      <c r="BH118" s="22">
        <v>992.28</v>
      </c>
      <c r="BI118" s="22">
        <v>137.94999999999999</v>
      </c>
      <c r="BJ118" s="22">
        <v>1456.22</v>
      </c>
      <c r="BK118" s="23">
        <v>4067.7</v>
      </c>
      <c r="BL118" s="21">
        <v>2343.94</v>
      </c>
      <c r="BM118" s="21">
        <v>0</v>
      </c>
      <c r="BN118" s="21">
        <v>2343.94</v>
      </c>
      <c r="BO118" s="22">
        <v>229</v>
      </c>
      <c r="BP118" s="22">
        <v>58.53</v>
      </c>
      <c r="BQ118" s="22">
        <v>895.17</v>
      </c>
      <c r="BR118" s="22">
        <v>41.61</v>
      </c>
      <c r="BS118" s="22">
        <v>1224.31</v>
      </c>
      <c r="BT118" s="23">
        <v>3568.25</v>
      </c>
      <c r="BU118" s="21">
        <v>2540.9499999999998</v>
      </c>
      <c r="BV118" s="21">
        <v>0</v>
      </c>
      <c r="BW118" s="21">
        <v>2540.9499999999998</v>
      </c>
      <c r="BX118" s="22">
        <v>258</v>
      </c>
      <c r="BY118" s="22">
        <v>63.45</v>
      </c>
      <c r="BZ118" s="22">
        <v>963.83</v>
      </c>
      <c r="CA118" s="22">
        <v>116.52</v>
      </c>
      <c r="CB118" s="22">
        <v>1401.8</v>
      </c>
      <c r="CC118" s="23">
        <v>3942.75</v>
      </c>
      <c r="CD118" s="21">
        <v>2673.57</v>
      </c>
      <c r="CE118" s="21">
        <v>0</v>
      </c>
      <c r="CF118" s="21">
        <v>2673.57</v>
      </c>
      <c r="CG118" s="22">
        <v>275</v>
      </c>
      <c r="CH118" s="22">
        <v>66.77</v>
      </c>
      <c r="CI118" s="22">
        <v>1012.26</v>
      </c>
      <c r="CJ118" s="22">
        <v>93.38</v>
      </c>
      <c r="CK118" s="22">
        <v>1447.41</v>
      </c>
      <c r="CL118" s="23">
        <v>4120.9799999999996</v>
      </c>
      <c r="CM118" s="21">
        <v>2050.91</v>
      </c>
      <c r="CN118" s="21">
        <v>0</v>
      </c>
      <c r="CO118" s="21">
        <v>2050.91</v>
      </c>
      <c r="CP118" s="22">
        <v>198</v>
      </c>
      <c r="CQ118" s="22">
        <v>51.2</v>
      </c>
      <c r="CR118" s="22">
        <v>789.6</v>
      </c>
      <c r="CS118" s="22">
        <v>87.41</v>
      </c>
      <c r="CT118" s="22">
        <v>1126.21</v>
      </c>
      <c r="CU118" s="23">
        <v>3177.12</v>
      </c>
      <c r="CV118" s="21">
        <v>2033.46</v>
      </c>
      <c r="CW118" s="21">
        <v>0</v>
      </c>
      <c r="CX118" s="21">
        <v>2033.46</v>
      </c>
      <c r="CY118" s="22">
        <v>188</v>
      </c>
      <c r="CZ118" s="22">
        <v>50.76</v>
      </c>
      <c r="DA118" s="22">
        <v>776.42</v>
      </c>
      <c r="DB118" s="22">
        <v>87.1</v>
      </c>
      <c r="DC118" s="22">
        <v>1102.28</v>
      </c>
      <c r="DD118" s="23">
        <v>3135.74</v>
      </c>
      <c r="DE118" s="21">
        <v>3160.46</v>
      </c>
      <c r="DF118" s="21">
        <v>0</v>
      </c>
      <c r="DG118" s="21">
        <v>3160.46</v>
      </c>
      <c r="DH118" s="22">
        <v>345</v>
      </c>
      <c r="DI118" s="22">
        <v>379.94</v>
      </c>
      <c r="DJ118" s="22">
        <v>1192.1199999999999</v>
      </c>
      <c r="DK118" s="22">
        <v>117.32</v>
      </c>
      <c r="DL118" s="22">
        <v>2034.38</v>
      </c>
      <c r="DM118" s="23">
        <v>5194.84</v>
      </c>
      <c r="DN118" s="73">
        <f t="shared" si="11"/>
        <v>30193.689999999995</v>
      </c>
      <c r="DO118" s="73">
        <f t="shared" si="12"/>
        <v>948.61</v>
      </c>
      <c r="DP118" s="73">
        <f t="shared" si="13"/>
        <v>31142.299999999996</v>
      </c>
      <c r="DQ118" s="22">
        <f t="shared" si="14"/>
        <v>3181</v>
      </c>
      <c r="DR118" s="22">
        <f t="shared" si="15"/>
        <v>1053.44</v>
      </c>
      <c r="DS118" s="22">
        <f t="shared" si="16"/>
        <v>11652.849999999999</v>
      </c>
      <c r="DT118" s="22">
        <f t="shared" si="17"/>
        <v>1272.7399999999998</v>
      </c>
      <c r="DU118" s="22">
        <f t="shared" si="18"/>
        <v>17160.03</v>
      </c>
      <c r="DV118" s="23">
        <f t="shared" si="19"/>
        <v>48302.33</v>
      </c>
      <c r="DW118" s="262">
        <f t="shared" si="20"/>
        <v>-163.76000000000568</v>
      </c>
      <c r="DX118" s="262"/>
      <c r="DY118" s="263">
        <f t="shared" si="21"/>
        <v>-507.15999999999985</v>
      </c>
      <c r="DZ118" s="263"/>
    </row>
    <row r="119" spans="1:130" hidden="1" x14ac:dyDescent="0.25">
      <c r="A119" s="18">
        <v>1090</v>
      </c>
      <c r="B119" s="18" t="s">
        <v>600</v>
      </c>
      <c r="C119" s="18" t="s">
        <v>562</v>
      </c>
      <c r="D119" s="20">
        <v>1</v>
      </c>
      <c r="E119" s="18">
        <v>15575.16</v>
      </c>
      <c r="F119" s="18">
        <v>27541.48</v>
      </c>
      <c r="G119" s="18" t="s">
        <v>157</v>
      </c>
      <c r="H119" s="18" t="s">
        <v>5</v>
      </c>
      <c r="I119" s="18" t="s">
        <v>194</v>
      </c>
      <c r="J119" s="21">
        <v>2858.18</v>
      </c>
      <c r="K119" s="21">
        <v>0</v>
      </c>
      <c r="L119" s="21">
        <v>2858.18</v>
      </c>
      <c r="M119" s="22">
        <v>296</v>
      </c>
      <c r="N119" s="22">
        <v>70.44</v>
      </c>
      <c r="O119" s="22">
        <v>986.04</v>
      </c>
      <c r="P119" s="22">
        <v>152.58000000000001</v>
      </c>
      <c r="Q119" s="22">
        <v>1505.06</v>
      </c>
      <c r="R119" s="23">
        <v>4363.24</v>
      </c>
      <c r="S119" s="21">
        <v>2644.12</v>
      </c>
      <c r="T119" s="21">
        <v>0</v>
      </c>
      <c r="U119" s="21">
        <v>2644.12</v>
      </c>
      <c r="V119" s="22">
        <v>269</v>
      </c>
      <c r="W119" s="22">
        <v>65.56</v>
      </c>
      <c r="X119" s="22">
        <v>995.1</v>
      </c>
      <c r="Y119" s="22">
        <v>92.76</v>
      </c>
      <c r="Z119" s="22">
        <v>1422.42</v>
      </c>
      <c r="AA119" s="23">
        <v>4066.54</v>
      </c>
      <c r="AB119" s="21">
        <v>2503.0100000000002</v>
      </c>
      <c r="AC119" s="21">
        <v>0</v>
      </c>
      <c r="AD119" s="21">
        <v>2503.0100000000002</v>
      </c>
      <c r="AE119" s="22">
        <v>250</v>
      </c>
      <c r="AF119" s="22">
        <v>62.04</v>
      </c>
      <c r="AG119" s="22">
        <v>859.88</v>
      </c>
      <c r="AH119" s="22">
        <v>161.66</v>
      </c>
      <c r="AI119" s="22">
        <v>1333.58</v>
      </c>
      <c r="AJ119" s="23">
        <v>3836.59</v>
      </c>
      <c r="AK119" s="21">
        <v>2331.4</v>
      </c>
      <c r="AL119" s="21">
        <v>0</v>
      </c>
      <c r="AM119" s="21">
        <v>2331.4</v>
      </c>
      <c r="AN119" s="22">
        <v>226</v>
      </c>
      <c r="AO119" s="22">
        <v>57.74</v>
      </c>
      <c r="AP119" s="22">
        <v>784.24</v>
      </c>
      <c r="AQ119" s="22">
        <v>138.21</v>
      </c>
      <c r="AR119" s="22">
        <v>1206.19</v>
      </c>
      <c r="AS119" s="23">
        <v>3537.59</v>
      </c>
      <c r="AT119" s="21">
        <v>2331.4</v>
      </c>
      <c r="AU119" s="21">
        <v>948.61</v>
      </c>
      <c r="AV119" s="21">
        <v>3280.01</v>
      </c>
      <c r="AW119" s="22">
        <v>355</v>
      </c>
      <c r="AX119" s="22">
        <v>57.74</v>
      </c>
      <c r="AY119" s="22">
        <v>973.97</v>
      </c>
      <c r="AZ119" s="22">
        <v>135.62</v>
      </c>
      <c r="BA119" s="22">
        <v>1522.33</v>
      </c>
      <c r="BB119" s="23">
        <v>4802.34</v>
      </c>
      <c r="BC119" s="21">
        <v>3469.35</v>
      </c>
      <c r="BD119" s="21">
        <v>0</v>
      </c>
      <c r="BE119" s="21">
        <v>3469.35</v>
      </c>
      <c r="BF119" s="22">
        <v>383</v>
      </c>
      <c r="BG119" s="22">
        <v>86.2</v>
      </c>
      <c r="BH119" s="22">
        <v>1295.96</v>
      </c>
      <c r="BI119" s="22">
        <v>168.62</v>
      </c>
      <c r="BJ119" s="22">
        <v>1933.78</v>
      </c>
      <c r="BK119" s="23">
        <v>5403.13</v>
      </c>
      <c r="BL119" s="21">
        <v>2331.4</v>
      </c>
      <c r="BM119" s="21">
        <v>0</v>
      </c>
      <c r="BN119" s="21">
        <v>2331.4</v>
      </c>
      <c r="BO119" s="22">
        <v>225</v>
      </c>
      <c r="BP119" s="22">
        <v>57.74</v>
      </c>
      <c r="BQ119" s="22">
        <v>784.24</v>
      </c>
      <c r="BR119" s="22">
        <v>102.51</v>
      </c>
      <c r="BS119" s="22">
        <v>1169.49</v>
      </c>
      <c r="BT119" s="23">
        <v>3500.89</v>
      </c>
      <c r="BU119" s="21">
        <v>2308.9</v>
      </c>
      <c r="BV119" s="21">
        <v>0</v>
      </c>
      <c r="BW119" s="21">
        <v>2308.9</v>
      </c>
      <c r="BX119" s="22">
        <v>226</v>
      </c>
      <c r="BY119" s="22">
        <v>57.74</v>
      </c>
      <c r="BZ119" s="22">
        <v>784.24</v>
      </c>
      <c r="CA119" s="22">
        <v>143.01</v>
      </c>
      <c r="CB119" s="22">
        <v>1210.99</v>
      </c>
      <c r="CC119" s="23">
        <v>3519.89</v>
      </c>
      <c r="CD119" s="21">
        <v>2541.63</v>
      </c>
      <c r="CE119" s="21">
        <v>0</v>
      </c>
      <c r="CF119" s="21">
        <v>2541.63</v>
      </c>
      <c r="CG119" s="22">
        <v>255</v>
      </c>
      <c r="CH119" s="22">
        <v>63</v>
      </c>
      <c r="CI119" s="22">
        <v>957.13</v>
      </c>
      <c r="CJ119" s="22">
        <v>80.73</v>
      </c>
      <c r="CK119" s="22">
        <v>1355.86</v>
      </c>
      <c r="CL119" s="23">
        <v>3897.49</v>
      </c>
      <c r="CM119" s="21">
        <v>1693.97</v>
      </c>
      <c r="CN119" s="21">
        <v>0</v>
      </c>
      <c r="CO119" s="21">
        <v>1693.97</v>
      </c>
      <c r="CP119" s="22">
        <v>146</v>
      </c>
      <c r="CQ119" s="22">
        <v>41.8</v>
      </c>
      <c r="CR119" s="22">
        <v>648.01</v>
      </c>
      <c r="CS119" s="22">
        <v>75.89</v>
      </c>
      <c r="CT119" s="22">
        <v>911.7</v>
      </c>
      <c r="CU119" s="23">
        <v>2605.67</v>
      </c>
      <c r="CV119" s="21">
        <v>1902.56</v>
      </c>
      <c r="CW119" s="21">
        <v>0</v>
      </c>
      <c r="CX119" s="21">
        <v>1902.56</v>
      </c>
      <c r="CY119" s="22">
        <v>167</v>
      </c>
      <c r="CZ119" s="22">
        <v>47.01</v>
      </c>
      <c r="DA119" s="22">
        <v>723.68</v>
      </c>
      <c r="DB119" s="22">
        <v>74.5</v>
      </c>
      <c r="DC119" s="22">
        <v>1012.19</v>
      </c>
      <c r="DD119" s="23">
        <v>2914.75</v>
      </c>
      <c r="DE119" s="21">
        <v>1899.49</v>
      </c>
      <c r="DF119" s="21">
        <v>0</v>
      </c>
      <c r="DG119" s="21">
        <v>1899.49</v>
      </c>
      <c r="DH119" s="22">
        <v>172</v>
      </c>
      <c r="DI119" s="22">
        <v>333.3</v>
      </c>
      <c r="DJ119" s="22">
        <v>1205.73</v>
      </c>
      <c r="DK119" s="22">
        <v>80.97</v>
      </c>
      <c r="DL119" s="22">
        <v>1792</v>
      </c>
      <c r="DM119" s="23">
        <v>3691.49</v>
      </c>
      <c r="DN119" s="73">
        <f t="shared" si="11"/>
        <v>28815.410000000007</v>
      </c>
      <c r="DO119" s="73">
        <f t="shared" si="12"/>
        <v>948.61</v>
      </c>
      <c r="DP119" s="73">
        <f t="shared" si="13"/>
        <v>29764.020000000008</v>
      </c>
      <c r="DQ119" s="22">
        <f t="shared" si="14"/>
        <v>2970</v>
      </c>
      <c r="DR119" s="22">
        <f t="shared" si="15"/>
        <v>1000.31</v>
      </c>
      <c r="DS119" s="22">
        <f t="shared" si="16"/>
        <v>10998.22</v>
      </c>
      <c r="DT119" s="22">
        <f t="shared" si="17"/>
        <v>1407.0600000000002</v>
      </c>
      <c r="DU119" s="22">
        <f t="shared" si="18"/>
        <v>16375.590000000002</v>
      </c>
      <c r="DV119" s="23">
        <f t="shared" si="19"/>
        <v>46139.609999999993</v>
      </c>
      <c r="DW119" s="262">
        <f t="shared" si="20"/>
        <v>2222.5400000000081</v>
      </c>
      <c r="DX119" s="262"/>
      <c r="DY119" s="263">
        <f t="shared" si="21"/>
        <v>800.43000000000211</v>
      </c>
      <c r="DZ119" s="263"/>
    </row>
    <row r="120" spans="1:130" hidden="1" x14ac:dyDescent="0.25">
      <c r="A120" s="18">
        <v>1093</v>
      </c>
      <c r="B120" s="18" t="s">
        <v>605</v>
      </c>
      <c r="C120" s="18" t="s">
        <v>606</v>
      </c>
      <c r="D120" s="20">
        <v>0.9</v>
      </c>
      <c r="E120" s="18">
        <v>17114.169999999998</v>
      </c>
      <c r="F120" s="18">
        <v>30302.95</v>
      </c>
      <c r="G120" s="18" t="s">
        <v>157</v>
      </c>
      <c r="H120" s="18" t="s">
        <v>5</v>
      </c>
      <c r="I120" s="18" t="s">
        <v>607</v>
      </c>
      <c r="J120" s="21">
        <v>2436.12</v>
      </c>
      <c r="K120" s="21">
        <v>0</v>
      </c>
      <c r="L120" s="21">
        <v>2436.12</v>
      </c>
      <c r="M120" s="22">
        <v>234</v>
      </c>
      <c r="N120" s="22">
        <v>59.14</v>
      </c>
      <c r="O120" s="22">
        <v>900.36</v>
      </c>
      <c r="P120" s="22">
        <v>109.26</v>
      </c>
      <c r="Q120" s="22">
        <v>1302.76</v>
      </c>
      <c r="R120" s="23">
        <v>3738.88</v>
      </c>
      <c r="S120" s="21">
        <v>2331.9899999999998</v>
      </c>
      <c r="T120" s="21">
        <v>0</v>
      </c>
      <c r="U120" s="21">
        <v>2331.9899999999998</v>
      </c>
      <c r="V120" s="22">
        <v>229</v>
      </c>
      <c r="W120" s="22">
        <v>58.23</v>
      </c>
      <c r="X120" s="22">
        <v>887.94</v>
      </c>
      <c r="Y120" s="22">
        <v>107.69</v>
      </c>
      <c r="Z120" s="22">
        <v>1282.8599999999999</v>
      </c>
      <c r="AA120" s="23">
        <v>3614.85</v>
      </c>
      <c r="AB120" s="21">
        <v>2331.9899999999998</v>
      </c>
      <c r="AC120" s="21">
        <v>0</v>
      </c>
      <c r="AD120" s="21">
        <v>2331.9899999999998</v>
      </c>
      <c r="AE120" s="22">
        <v>229</v>
      </c>
      <c r="AF120" s="22">
        <v>58.23</v>
      </c>
      <c r="AG120" s="22">
        <v>887.48</v>
      </c>
      <c r="AH120" s="22">
        <v>133.19</v>
      </c>
      <c r="AI120" s="22">
        <v>1307.9000000000001</v>
      </c>
      <c r="AJ120" s="23">
        <v>3639.89</v>
      </c>
      <c r="AK120" s="21">
        <v>2344.17</v>
      </c>
      <c r="AL120" s="21">
        <v>0</v>
      </c>
      <c r="AM120" s="21">
        <v>2344.17</v>
      </c>
      <c r="AN120" s="22">
        <v>230</v>
      </c>
      <c r="AO120" s="22">
        <v>58.54</v>
      </c>
      <c r="AP120" s="22">
        <v>891.94</v>
      </c>
      <c r="AQ120" s="22">
        <v>128.31</v>
      </c>
      <c r="AR120" s="22">
        <v>1308.79</v>
      </c>
      <c r="AS120" s="23">
        <v>3652.96</v>
      </c>
      <c r="AT120" s="21">
        <v>2331.9899999999998</v>
      </c>
      <c r="AU120" s="21">
        <v>819.6</v>
      </c>
      <c r="AV120" s="21">
        <v>3151.59</v>
      </c>
      <c r="AW120" s="22">
        <v>341</v>
      </c>
      <c r="AX120" s="22">
        <v>58.23</v>
      </c>
      <c r="AY120" s="22">
        <v>1051.4000000000001</v>
      </c>
      <c r="AZ120" s="22">
        <v>118.68</v>
      </c>
      <c r="BA120" s="22">
        <v>1569.31</v>
      </c>
      <c r="BB120" s="23">
        <v>4720.8999999999996</v>
      </c>
      <c r="BC120" s="21">
        <v>3634.15</v>
      </c>
      <c r="BD120" s="21">
        <v>0</v>
      </c>
      <c r="BE120" s="21">
        <v>3634.15</v>
      </c>
      <c r="BF120" s="22">
        <v>387</v>
      </c>
      <c r="BG120" s="22">
        <v>87.02</v>
      </c>
      <c r="BH120" s="22">
        <v>1308.06</v>
      </c>
      <c r="BI120" s="22">
        <v>150.58000000000001</v>
      </c>
      <c r="BJ120" s="22">
        <v>1932.66</v>
      </c>
      <c r="BK120" s="23">
        <v>5566.81</v>
      </c>
      <c r="BL120" s="21">
        <v>2331.9899999999998</v>
      </c>
      <c r="BM120" s="21">
        <v>0</v>
      </c>
      <c r="BN120" s="21">
        <v>2331.9899999999998</v>
      </c>
      <c r="BO120" s="22">
        <v>228</v>
      </c>
      <c r="BP120" s="22">
        <v>58.23</v>
      </c>
      <c r="BQ120" s="22">
        <v>887.48</v>
      </c>
      <c r="BR120" s="22">
        <v>117.89</v>
      </c>
      <c r="BS120" s="22">
        <v>1291.5999999999999</v>
      </c>
      <c r="BT120" s="23">
        <v>3623.59</v>
      </c>
      <c r="BU120" s="21">
        <v>2331.9899999999998</v>
      </c>
      <c r="BV120" s="21">
        <v>0</v>
      </c>
      <c r="BW120" s="21">
        <v>2331.9899999999998</v>
      </c>
      <c r="BX120" s="22">
        <v>229</v>
      </c>
      <c r="BY120" s="22">
        <v>58.23</v>
      </c>
      <c r="BZ120" s="22">
        <v>887.48</v>
      </c>
      <c r="CA120" s="22">
        <v>122.99</v>
      </c>
      <c r="CB120" s="22">
        <v>1297.7</v>
      </c>
      <c r="CC120" s="23">
        <v>3629.69</v>
      </c>
      <c r="CD120" s="21">
        <v>2394.14</v>
      </c>
      <c r="CE120" s="21">
        <v>0</v>
      </c>
      <c r="CF120" s="21">
        <v>2394.14</v>
      </c>
      <c r="CG120" s="22">
        <v>237</v>
      </c>
      <c r="CH120" s="22">
        <v>59.79</v>
      </c>
      <c r="CI120" s="22">
        <v>910.19</v>
      </c>
      <c r="CJ120" s="22">
        <v>108.8</v>
      </c>
      <c r="CK120" s="22">
        <v>1315.78</v>
      </c>
      <c r="CL120" s="23">
        <v>3709.92</v>
      </c>
      <c r="CM120" s="21">
        <v>2331.9899999999998</v>
      </c>
      <c r="CN120" s="21">
        <v>0</v>
      </c>
      <c r="CO120" s="21">
        <v>2331.9899999999998</v>
      </c>
      <c r="CP120" s="22">
        <v>237</v>
      </c>
      <c r="CQ120" s="22">
        <v>58.23</v>
      </c>
      <c r="CR120" s="22">
        <v>892.28</v>
      </c>
      <c r="CS120" s="22">
        <v>87.29</v>
      </c>
      <c r="CT120" s="22">
        <v>1274.8</v>
      </c>
      <c r="CU120" s="23">
        <v>3606.79</v>
      </c>
      <c r="CV120" s="21">
        <v>2331.9899999999998</v>
      </c>
      <c r="CW120" s="21">
        <v>0</v>
      </c>
      <c r="CX120" s="21">
        <v>2331.9899999999998</v>
      </c>
      <c r="CY120" s="22">
        <v>229</v>
      </c>
      <c r="CZ120" s="22">
        <v>58.23</v>
      </c>
      <c r="DA120" s="22">
        <v>887.48</v>
      </c>
      <c r="DB120" s="22">
        <v>117.89</v>
      </c>
      <c r="DC120" s="22">
        <v>1292.5999999999999</v>
      </c>
      <c r="DD120" s="23">
        <v>3624.59</v>
      </c>
      <c r="DE120" s="21">
        <v>3544.69</v>
      </c>
      <c r="DF120" s="21">
        <v>0</v>
      </c>
      <c r="DG120" s="21">
        <v>3544.69</v>
      </c>
      <c r="DH120" s="22">
        <v>396</v>
      </c>
      <c r="DI120" s="22">
        <v>392.82</v>
      </c>
      <c r="DJ120" s="22">
        <v>1330.46</v>
      </c>
      <c r="DK120" s="22">
        <v>150.99</v>
      </c>
      <c r="DL120" s="22">
        <v>2270.27</v>
      </c>
      <c r="DM120" s="23">
        <v>5814.96</v>
      </c>
      <c r="DN120" s="73">
        <f t="shared" si="11"/>
        <v>30677.199999999993</v>
      </c>
      <c r="DO120" s="73">
        <f t="shared" si="12"/>
        <v>819.6</v>
      </c>
      <c r="DP120" s="73">
        <f t="shared" si="13"/>
        <v>31496.799999999992</v>
      </c>
      <c r="DQ120" s="22">
        <f t="shared" si="14"/>
        <v>3206</v>
      </c>
      <c r="DR120" s="22">
        <f t="shared" si="15"/>
        <v>1064.92</v>
      </c>
      <c r="DS120" s="22">
        <f t="shared" si="16"/>
        <v>11722.55</v>
      </c>
      <c r="DT120" s="22">
        <f t="shared" si="17"/>
        <v>1453.5600000000002</v>
      </c>
      <c r="DU120" s="22">
        <f t="shared" si="18"/>
        <v>17447.03</v>
      </c>
      <c r="DV120" s="23">
        <f t="shared" si="19"/>
        <v>48943.829999999994</v>
      </c>
      <c r="DW120" s="262">
        <f t="shared" si="20"/>
        <v>1193.8499999999913</v>
      </c>
      <c r="DX120" s="262"/>
      <c r="DY120" s="263">
        <f t="shared" si="21"/>
        <v>332.86000000000058</v>
      </c>
      <c r="DZ120" s="263"/>
    </row>
    <row r="121" spans="1:130" hidden="1" x14ac:dyDescent="0.25">
      <c r="A121" s="18">
        <v>1096</v>
      </c>
      <c r="B121" s="18" t="s">
        <v>822</v>
      </c>
      <c r="C121" s="18" t="s">
        <v>245</v>
      </c>
      <c r="D121" s="20">
        <v>0</v>
      </c>
      <c r="G121" s="18" t="s">
        <v>157</v>
      </c>
      <c r="H121" s="18" t="s">
        <v>5</v>
      </c>
      <c r="I121" s="18" t="s">
        <v>194</v>
      </c>
      <c r="J121" s="21"/>
      <c r="K121" s="21"/>
      <c r="L121" s="21"/>
      <c r="M121" s="22"/>
      <c r="N121" s="22"/>
      <c r="O121" s="22"/>
      <c r="P121" s="22"/>
      <c r="Q121" s="22"/>
      <c r="R121" s="23"/>
      <c r="S121" s="21">
        <v>0</v>
      </c>
      <c r="T121" s="21">
        <v>0</v>
      </c>
      <c r="U121" s="21">
        <v>0</v>
      </c>
      <c r="V121" s="22">
        <v>0</v>
      </c>
      <c r="W121" s="22">
        <v>0</v>
      </c>
      <c r="X121" s="22">
        <v>0</v>
      </c>
      <c r="Y121" s="22">
        <v>0</v>
      </c>
      <c r="Z121" s="22">
        <v>0</v>
      </c>
      <c r="AA121" s="23">
        <v>0</v>
      </c>
      <c r="AB121" s="21">
        <v>0</v>
      </c>
      <c r="AC121" s="21">
        <v>0</v>
      </c>
      <c r="AD121" s="21">
        <v>0</v>
      </c>
      <c r="AE121" s="22">
        <v>0</v>
      </c>
      <c r="AF121" s="22">
        <v>0</v>
      </c>
      <c r="AG121" s="22">
        <v>0</v>
      </c>
      <c r="AH121" s="22">
        <v>0</v>
      </c>
      <c r="AI121" s="22">
        <v>0</v>
      </c>
      <c r="AJ121" s="23">
        <v>0</v>
      </c>
      <c r="AK121" s="21"/>
      <c r="AL121" s="21"/>
      <c r="AM121" s="21"/>
      <c r="AN121" s="22"/>
      <c r="AO121" s="22"/>
      <c r="AP121" s="22"/>
      <c r="AQ121" s="22"/>
      <c r="AR121" s="22"/>
      <c r="AS121" s="23"/>
      <c r="AT121" s="21">
        <v>0</v>
      </c>
      <c r="AU121" s="21">
        <v>948.61</v>
      </c>
      <c r="AV121" s="21">
        <v>948.61</v>
      </c>
      <c r="AW121" s="22">
        <v>40</v>
      </c>
      <c r="AX121" s="22">
        <v>0</v>
      </c>
      <c r="AY121" s="22">
        <v>189.73</v>
      </c>
      <c r="AZ121" s="22">
        <v>12.71</v>
      </c>
      <c r="BA121" s="22">
        <v>242.44</v>
      </c>
      <c r="BB121" s="23">
        <v>1191.05</v>
      </c>
      <c r="BC121" s="21"/>
      <c r="BD121" s="21"/>
      <c r="BE121" s="21"/>
      <c r="BF121" s="22"/>
      <c r="BG121" s="22"/>
      <c r="BH121" s="22"/>
      <c r="BI121" s="22"/>
      <c r="BJ121" s="22"/>
      <c r="BK121" s="23"/>
      <c r="BL121" s="21"/>
      <c r="BM121" s="21"/>
      <c r="BN121" s="21"/>
      <c r="BO121" s="22"/>
      <c r="BP121" s="22"/>
      <c r="BQ121" s="22"/>
      <c r="BR121" s="22"/>
      <c r="BS121" s="22"/>
      <c r="BT121" s="23"/>
      <c r="BU121" s="21"/>
      <c r="BV121" s="21"/>
      <c r="BW121" s="21"/>
      <c r="BX121" s="22"/>
      <c r="BY121" s="22"/>
      <c r="BZ121" s="22"/>
      <c r="CA121" s="22"/>
      <c r="CB121" s="22"/>
      <c r="CC121" s="23"/>
      <c r="CD121" s="21"/>
      <c r="CE121" s="21"/>
      <c r="CF121" s="21"/>
      <c r="CG121" s="22"/>
      <c r="CH121" s="22"/>
      <c r="CI121" s="22"/>
      <c r="CJ121" s="22"/>
      <c r="CK121" s="22"/>
      <c r="CL121" s="23"/>
      <c r="CM121" s="21"/>
      <c r="CN121" s="21"/>
      <c r="CO121" s="21"/>
      <c r="CP121" s="22"/>
      <c r="CQ121" s="22"/>
      <c r="CR121" s="22"/>
      <c r="CS121" s="22"/>
      <c r="CT121" s="22"/>
      <c r="CU121" s="23"/>
      <c r="CV121" s="21"/>
      <c r="CW121" s="21"/>
      <c r="CX121" s="21"/>
      <c r="CY121" s="22"/>
      <c r="CZ121" s="22"/>
      <c r="DA121" s="22"/>
      <c r="DB121" s="22"/>
      <c r="DC121" s="22"/>
      <c r="DD121" s="23"/>
      <c r="DN121" s="73">
        <f t="shared" si="11"/>
        <v>0</v>
      </c>
      <c r="DO121" s="73">
        <f t="shared" si="12"/>
        <v>948.61</v>
      </c>
      <c r="DP121" s="73">
        <f t="shared" si="13"/>
        <v>948.61</v>
      </c>
      <c r="DQ121" s="22">
        <f t="shared" si="14"/>
        <v>40</v>
      </c>
      <c r="DR121" s="22">
        <f t="shared" si="15"/>
        <v>0</v>
      </c>
      <c r="DS121" s="22">
        <f t="shared" si="16"/>
        <v>189.73</v>
      </c>
      <c r="DT121" s="22">
        <f t="shared" si="17"/>
        <v>12.71</v>
      </c>
      <c r="DU121" s="22">
        <f t="shared" si="18"/>
        <v>242.44</v>
      </c>
      <c r="DV121" s="23">
        <f t="shared" si="19"/>
        <v>1191.05</v>
      </c>
      <c r="DW121" s="262">
        <f t="shared" si="20"/>
        <v>948.61</v>
      </c>
      <c r="DX121" s="262"/>
      <c r="DY121" s="263">
        <f t="shared" si="21"/>
        <v>242.44</v>
      </c>
      <c r="DZ121" s="263"/>
    </row>
    <row r="122" spans="1:130" hidden="1" x14ac:dyDescent="0.25">
      <c r="A122" s="18">
        <v>1098</v>
      </c>
      <c r="B122" s="18" t="s">
        <v>813</v>
      </c>
      <c r="C122" s="18" t="s">
        <v>442</v>
      </c>
      <c r="D122" s="20">
        <v>0</v>
      </c>
      <c r="G122" s="18" t="s">
        <v>157</v>
      </c>
      <c r="H122" s="18" t="s">
        <v>5</v>
      </c>
      <c r="I122" s="18" t="s">
        <v>814</v>
      </c>
      <c r="J122" s="21"/>
      <c r="K122" s="21"/>
      <c r="L122" s="21"/>
      <c r="M122" s="22"/>
      <c r="N122" s="22"/>
      <c r="O122" s="22"/>
      <c r="P122" s="22"/>
      <c r="Q122" s="22"/>
      <c r="R122" s="23"/>
      <c r="S122" s="21">
        <v>0</v>
      </c>
      <c r="T122" s="21">
        <v>0</v>
      </c>
      <c r="U122" s="21">
        <v>0</v>
      </c>
      <c r="V122" s="22">
        <v>0</v>
      </c>
      <c r="W122" s="22">
        <v>0</v>
      </c>
      <c r="X122" s="22">
        <v>0</v>
      </c>
      <c r="Y122" s="22">
        <v>0</v>
      </c>
      <c r="Z122" s="22">
        <v>0</v>
      </c>
      <c r="AA122" s="23">
        <v>0</v>
      </c>
      <c r="AB122" s="21">
        <v>0</v>
      </c>
      <c r="AC122" s="21">
        <v>0</v>
      </c>
      <c r="AD122" s="21">
        <v>0</v>
      </c>
      <c r="AE122" s="22">
        <v>0</v>
      </c>
      <c r="AF122" s="22">
        <v>0</v>
      </c>
      <c r="AG122" s="22">
        <v>0</v>
      </c>
      <c r="AH122" s="22">
        <v>0</v>
      </c>
      <c r="AI122" s="22">
        <v>0</v>
      </c>
      <c r="AJ122" s="23">
        <v>0</v>
      </c>
      <c r="AK122" s="21"/>
      <c r="AL122" s="21"/>
      <c r="AM122" s="21"/>
      <c r="AN122" s="22"/>
      <c r="AO122" s="22"/>
      <c r="AP122" s="22"/>
      <c r="AQ122" s="22"/>
      <c r="AR122" s="22"/>
      <c r="AS122" s="23"/>
      <c r="AT122" s="21">
        <v>0</v>
      </c>
      <c r="AU122" s="21">
        <v>948.61</v>
      </c>
      <c r="AV122" s="21">
        <v>948.61</v>
      </c>
      <c r="AW122" s="22">
        <v>40</v>
      </c>
      <c r="AX122" s="22">
        <v>0</v>
      </c>
      <c r="AY122" s="22">
        <v>189.72</v>
      </c>
      <c r="AZ122" s="22">
        <v>12.71</v>
      </c>
      <c r="BA122" s="22">
        <v>242.43</v>
      </c>
      <c r="BB122" s="23">
        <v>1191.04</v>
      </c>
      <c r="BC122" s="21"/>
      <c r="BD122" s="21"/>
      <c r="BE122" s="21"/>
      <c r="BF122" s="22"/>
      <c r="BG122" s="22"/>
      <c r="BH122" s="22"/>
      <c r="BI122" s="22"/>
      <c r="BJ122" s="22"/>
      <c r="BK122" s="23"/>
      <c r="BL122" s="21"/>
      <c r="BM122" s="21"/>
      <c r="BN122" s="21"/>
      <c r="BO122" s="22"/>
      <c r="BP122" s="22"/>
      <c r="BQ122" s="22"/>
      <c r="BR122" s="22"/>
      <c r="BS122" s="22"/>
      <c r="BT122" s="23"/>
      <c r="BU122" s="21"/>
      <c r="BV122" s="21"/>
      <c r="BW122" s="21"/>
      <c r="BX122" s="22"/>
      <c r="BY122" s="22"/>
      <c r="BZ122" s="22"/>
      <c r="CA122" s="22"/>
      <c r="CB122" s="22"/>
      <c r="CC122" s="23"/>
      <c r="CD122" s="21"/>
      <c r="CE122" s="21"/>
      <c r="CF122" s="21"/>
      <c r="CG122" s="22"/>
      <c r="CH122" s="22"/>
      <c r="CI122" s="22"/>
      <c r="CJ122" s="22"/>
      <c r="CK122" s="22"/>
      <c r="CL122" s="23"/>
      <c r="CM122" s="21"/>
      <c r="CN122" s="21"/>
      <c r="CO122" s="21"/>
      <c r="CP122" s="22"/>
      <c r="CQ122" s="22"/>
      <c r="CR122" s="22"/>
      <c r="CS122" s="22"/>
      <c r="CT122" s="22"/>
      <c r="CU122" s="23"/>
      <c r="CV122" s="21"/>
      <c r="CW122" s="21"/>
      <c r="CX122" s="21"/>
      <c r="CY122" s="22"/>
      <c r="CZ122" s="22"/>
      <c r="DA122" s="22"/>
      <c r="DB122" s="22"/>
      <c r="DC122" s="22"/>
      <c r="DD122" s="23"/>
      <c r="DN122" s="73">
        <f t="shared" si="11"/>
        <v>0</v>
      </c>
      <c r="DO122" s="73">
        <f t="shared" si="12"/>
        <v>948.61</v>
      </c>
      <c r="DP122" s="73">
        <f t="shared" si="13"/>
        <v>948.61</v>
      </c>
      <c r="DQ122" s="22">
        <f t="shared" si="14"/>
        <v>40</v>
      </c>
      <c r="DR122" s="22">
        <f t="shared" si="15"/>
        <v>0</v>
      </c>
      <c r="DS122" s="22">
        <f t="shared" si="16"/>
        <v>189.72</v>
      </c>
      <c r="DT122" s="22">
        <f t="shared" si="17"/>
        <v>12.71</v>
      </c>
      <c r="DU122" s="22">
        <f t="shared" si="18"/>
        <v>242.43</v>
      </c>
      <c r="DV122" s="23">
        <f t="shared" si="19"/>
        <v>1191.04</v>
      </c>
      <c r="DW122" s="262">
        <f t="shared" si="20"/>
        <v>948.61</v>
      </c>
      <c r="DX122" s="262"/>
      <c r="DY122" s="263">
        <f t="shared" si="21"/>
        <v>242.43</v>
      </c>
      <c r="DZ122" s="263"/>
    </row>
    <row r="123" spans="1:130" hidden="1" x14ac:dyDescent="0.25">
      <c r="A123" s="18">
        <v>1102</v>
      </c>
      <c r="B123" s="18" t="s">
        <v>640</v>
      </c>
      <c r="C123" s="18" t="s">
        <v>614</v>
      </c>
      <c r="D123" s="20">
        <v>1</v>
      </c>
      <c r="E123" s="18">
        <v>11012.05</v>
      </c>
      <c r="F123" s="18">
        <v>29181.38</v>
      </c>
      <c r="G123" s="18" t="s">
        <v>157</v>
      </c>
      <c r="H123" s="18" t="s">
        <v>5</v>
      </c>
      <c r="I123" s="18" t="s">
        <v>194</v>
      </c>
      <c r="J123" s="21">
        <v>2756.91</v>
      </c>
      <c r="K123" s="21">
        <v>0</v>
      </c>
      <c r="L123" s="21">
        <v>2756.91</v>
      </c>
      <c r="M123" s="22">
        <v>272</v>
      </c>
      <c r="N123" s="22">
        <v>66.06</v>
      </c>
      <c r="O123" s="22">
        <v>1001.36</v>
      </c>
      <c r="P123" s="22">
        <v>150.46</v>
      </c>
      <c r="Q123" s="22">
        <v>1489.88</v>
      </c>
      <c r="R123" s="23">
        <v>4246.79</v>
      </c>
      <c r="S123" s="21">
        <v>2489.23</v>
      </c>
      <c r="T123" s="21">
        <v>0</v>
      </c>
      <c r="U123" s="21">
        <v>2489.23</v>
      </c>
      <c r="V123" s="22">
        <v>250</v>
      </c>
      <c r="W123" s="22">
        <v>62.16</v>
      </c>
      <c r="X123" s="22">
        <v>886.78</v>
      </c>
      <c r="Y123" s="22">
        <v>146.19999999999999</v>
      </c>
      <c r="Z123" s="22">
        <v>1345.14</v>
      </c>
      <c r="AA123" s="23">
        <v>3834.37</v>
      </c>
      <c r="AB123" s="21">
        <v>2198.14</v>
      </c>
      <c r="AC123" s="21">
        <v>0</v>
      </c>
      <c r="AD123" s="21">
        <v>2198.14</v>
      </c>
      <c r="AE123" s="22">
        <v>210</v>
      </c>
      <c r="AF123" s="22">
        <v>54.89</v>
      </c>
      <c r="AG123" s="22">
        <v>680.55</v>
      </c>
      <c r="AH123" s="22">
        <v>151.22999999999999</v>
      </c>
      <c r="AI123" s="22">
        <v>1096.67</v>
      </c>
      <c r="AJ123" s="23">
        <v>3294.81</v>
      </c>
      <c r="AK123" s="21">
        <v>2198.14</v>
      </c>
      <c r="AL123" s="21">
        <v>0</v>
      </c>
      <c r="AM123" s="21">
        <v>2198.14</v>
      </c>
      <c r="AN123" s="22">
        <v>210</v>
      </c>
      <c r="AO123" s="22">
        <v>54.89</v>
      </c>
      <c r="AP123" s="22">
        <v>680.55</v>
      </c>
      <c r="AQ123" s="22">
        <v>146.13</v>
      </c>
      <c r="AR123" s="22">
        <v>1091.57</v>
      </c>
      <c r="AS123" s="23">
        <v>3289.71</v>
      </c>
      <c r="AT123" s="21">
        <v>2217.39</v>
      </c>
      <c r="AU123" s="21">
        <v>920.15</v>
      </c>
      <c r="AV123" s="21">
        <v>3137.54</v>
      </c>
      <c r="AW123" s="22">
        <v>338</v>
      </c>
      <c r="AX123" s="22">
        <v>55.36</v>
      </c>
      <c r="AY123" s="22">
        <v>882.19</v>
      </c>
      <c r="AZ123" s="22">
        <v>143.5</v>
      </c>
      <c r="BA123" s="22">
        <v>1419.05</v>
      </c>
      <c r="BB123" s="23">
        <v>4556.59</v>
      </c>
      <c r="BC123" s="21">
        <v>3519.9</v>
      </c>
      <c r="BD123" s="21">
        <v>0</v>
      </c>
      <c r="BE123" s="21">
        <v>3519.9</v>
      </c>
      <c r="BF123" s="22">
        <v>359</v>
      </c>
      <c r="BG123" s="22">
        <v>81.91</v>
      </c>
      <c r="BH123" s="22">
        <v>1233.3800000000001</v>
      </c>
      <c r="BI123" s="22">
        <v>158.35</v>
      </c>
      <c r="BJ123" s="22">
        <v>1832.64</v>
      </c>
      <c r="BK123" s="23">
        <v>5352.54</v>
      </c>
      <c r="BL123" s="21">
        <v>2260.7199999999998</v>
      </c>
      <c r="BM123" s="21">
        <v>0</v>
      </c>
      <c r="BN123" s="21">
        <v>2260.7199999999998</v>
      </c>
      <c r="BO123" s="22">
        <v>217</v>
      </c>
      <c r="BP123" s="22">
        <v>56.21</v>
      </c>
      <c r="BQ123" s="22">
        <v>728.71</v>
      </c>
      <c r="BR123" s="22">
        <v>142.09</v>
      </c>
      <c r="BS123" s="22">
        <v>1144.01</v>
      </c>
      <c r="BT123" s="23">
        <v>3404.73</v>
      </c>
      <c r="BU123" s="21">
        <v>2203.63</v>
      </c>
      <c r="BV123" s="21">
        <v>0</v>
      </c>
      <c r="BW123" s="21">
        <v>2203.63</v>
      </c>
      <c r="BX123" s="22">
        <v>210</v>
      </c>
      <c r="BY123" s="22">
        <v>54.89</v>
      </c>
      <c r="BZ123" s="22">
        <v>680.55</v>
      </c>
      <c r="CA123" s="22">
        <v>125.8</v>
      </c>
      <c r="CB123" s="22">
        <v>1071.24</v>
      </c>
      <c r="CC123" s="23">
        <v>3274.87</v>
      </c>
      <c r="CD123" s="21">
        <v>2378.38</v>
      </c>
      <c r="CE123" s="21">
        <v>0</v>
      </c>
      <c r="CF123" s="21">
        <v>2378.38</v>
      </c>
      <c r="CG123" s="22">
        <v>230</v>
      </c>
      <c r="CH123" s="22">
        <v>58.5</v>
      </c>
      <c r="CI123" s="22">
        <v>811.64</v>
      </c>
      <c r="CJ123" s="22">
        <v>103.27</v>
      </c>
      <c r="CK123" s="22">
        <v>1203.4100000000001</v>
      </c>
      <c r="CL123" s="23">
        <v>3581.79</v>
      </c>
      <c r="CM123" s="21">
        <v>2362.83</v>
      </c>
      <c r="CN123" s="21">
        <v>0</v>
      </c>
      <c r="CO123" s="21">
        <v>2362.83</v>
      </c>
      <c r="CP123" s="22">
        <v>236</v>
      </c>
      <c r="CQ123" s="22">
        <v>58.11</v>
      </c>
      <c r="CR123" s="22">
        <v>683.44</v>
      </c>
      <c r="CS123" s="22">
        <v>123.4</v>
      </c>
      <c r="CT123" s="22">
        <v>1100.95</v>
      </c>
      <c r="CU123" s="23">
        <v>3463.78</v>
      </c>
      <c r="CV123" s="21">
        <v>2577.7800000000002</v>
      </c>
      <c r="CW123" s="21">
        <v>0</v>
      </c>
      <c r="CX123" s="21">
        <v>2577.7800000000002</v>
      </c>
      <c r="CY123" s="22">
        <v>258</v>
      </c>
      <c r="CZ123" s="22">
        <v>63.49</v>
      </c>
      <c r="DA123" s="22">
        <v>765.18</v>
      </c>
      <c r="DB123" s="22">
        <v>137.43</v>
      </c>
      <c r="DC123" s="22">
        <v>1224.0999999999999</v>
      </c>
      <c r="DD123" s="23">
        <v>3801.88</v>
      </c>
      <c r="DE123" s="21">
        <v>1609.04</v>
      </c>
      <c r="DF123" s="21">
        <v>0</v>
      </c>
      <c r="DG123" s="21">
        <v>1609.04</v>
      </c>
      <c r="DH123" s="22">
        <v>135</v>
      </c>
      <c r="DI123" s="22">
        <v>322.93</v>
      </c>
      <c r="DJ123" s="22">
        <v>998.6</v>
      </c>
      <c r="DK123" s="22">
        <v>142.12</v>
      </c>
      <c r="DL123" s="22">
        <v>1598.65</v>
      </c>
      <c r="DM123" s="23">
        <v>3207.69</v>
      </c>
      <c r="DN123" s="73">
        <f t="shared" si="11"/>
        <v>28772.089999999997</v>
      </c>
      <c r="DO123" s="73">
        <f t="shared" si="12"/>
        <v>920.15</v>
      </c>
      <c r="DP123" s="73">
        <f t="shared" si="13"/>
        <v>29692.239999999998</v>
      </c>
      <c r="DQ123" s="22">
        <f t="shared" si="14"/>
        <v>2925</v>
      </c>
      <c r="DR123" s="22">
        <f t="shared" si="15"/>
        <v>989.39999999999986</v>
      </c>
      <c r="DS123" s="22">
        <f t="shared" si="16"/>
        <v>10032.930000000002</v>
      </c>
      <c r="DT123" s="22">
        <f t="shared" si="17"/>
        <v>1669.98</v>
      </c>
      <c r="DU123" s="22">
        <f t="shared" si="18"/>
        <v>15617.310000000001</v>
      </c>
      <c r="DV123" s="23">
        <f t="shared" si="19"/>
        <v>45309.549999999996</v>
      </c>
      <c r="DW123" s="262">
        <f t="shared" si="20"/>
        <v>510.85999999999694</v>
      </c>
      <c r="DX123" s="262"/>
      <c r="DY123" s="263">
        <f t="shared" si="21"/>
        <v>4605.260000000002</v>
      </c>
      <c r="DZ123" s="263"/>
    </row>
    <row r="124" spans="1:130" hidden="1" x14ac:dyDescent="0.25">
      <c r="A124" s="18">
        <v>1106</v>
      </c>
      <c r="B124" s="18" t="s">
        <v>294</v>
      </c>
      <c r="C124" s="18" t="s">
        <v>295</v>
      </c>
      <c r="D124" s="20">
        <v>1</v>
      </c>
      <c r="E124" s="18">
        <v>11932.74</v>
      </c>
      <c r="F124" s="18">
        <v>30828.28</v>
      </c>
      <c r="G124" s="18" t="s">
        <v>157</v>
      </c>
      <c r="H124" s="18" t="s">
        <v>5</v>
      </c>
      <c r="I124" s="18" t="s">
        <v>194</v>
      </c>
      <c r="J124" s="21">
        <v>1324.71</v>
      </c>
      <c r="K124" s="21">
        <v>0</v>
      </c>
      <c r="L124" s="21">
        <v>1324.71</v>
      </c>
      <c r="M124" s="22">
        <v>81</v>
      </c>
      <c r="N124" s="22">
        <v>30.84</v>
      </c>
      <c r="O124" s="22">
        <v>445.1</v>
      </c>
      <c r="P124" s="22">
        <v>114.93</v>
      </c>
      <c r="Q124" s="22">
        <v>671.87</v>
      </c>
      <c r="R124" s="23">
        <v>1996.58</v>
      </c>
      <c r="S124" s="21">
        <v>1860.13</v>
      </c>
      <c r="T124" s="21">
        <v>0</v>
      </c>
      <c r="U124" s="21">
        <v>1860.13</v>
      </c>
      <c r="V124" s="22">
        <v>161</v>
      </c>
      <c r="W124" s="22">
        <v>46.43</v>
      </c>
      <c r="X124" s="22">
        <v>638.13</v>
      </c>
      <c r="Y124" s="22">
        <v>114.63</v>
      </c>
      <c r="Z124" s="22">
        <v>960.19</v>
      </c>
      <c r="AA124" s="23">
        <v>2820.32</v>
      </c>
      <c r="AB124" s="21">
        <v>2312.41</v>
      </c>
      <c r="AC124" s="21">
        <v>0</v>
      </c>
      <c r="AD124" s="21">
        <v>2312.41</v>
      </c>
      <c r="AE124" s="22">
        <v>226</v>
      </c>
      <c r="AF124" s="22">
        <v>57.74</v>
      </c>
      <c r="AG124" s="22">
        <v>784.24</v>
      </c>
      <c r="AH124" s="22">
        <v>148.15</v>
      </c>
      <c r="AI124" s="22">
        <v>1216.1300000000001</v>
      </c>
      <c r="AJ124" s="23">
        <v>3528.54</v>
      </c>
      <c r="AK124" s="21">
        <v>7069.6</v>
      </c>
      <c r="AL124" s="21">
        <v>0</v>
      </c>
      <c r="AM124" s="21">
        <v>7069.6</v>
      </c>
      <c r="AN124" s="22">
        <v>877</v>
      </c>
      <c r="AO124" s="22">
        <v>176.67</v>
      </c>
      <c r="AP124" s="22">
        <v>3124.33</v>
      </c>
      <c r="AQ124" s="22">
        <v>232.64</v>
      </c>
      <c r="AR124" s="22">
        <v>4410.6400000000003</v>
      </c>
      <c r="AS124" s="23">
        <v>11480.24</v>
      </c>
      <c r="AT124" s="21">
        <v>4364.71</v>
      </c>
      <c r="AU124" s="21">
        <v>683</v>
      </c>
      <c r="AV124" s="21">
        <v>5047.71</v>
      </c>
      <c r="AW124" s="22">
        <v>600</v>
      </c>
      <c r="AX124" s="22">
        <v>109.05</v>
      </c>
      <c r="AY124" s="22">
        <v>2008.94</v>
      </c>
      <c r="AZ124" s="22">
        <v>152.96</v>
      </c>
      <c r="BA124" s="22">
        <v>2870.95</v>
      </c>
      <c r="BB124" s="23">
        <v>7918.66</v>
      </c>
      <c r="BC124" s="21">
        <v>3584.06</v>
      </c>
      <c r="BD124" s="21">
        <v>0</v>
      </c>
      <c r="BE124" s="21">
        <v>3584.06</v>
      </c>
      <c r="BF124" s="22">
        <v>377</v>
      </c>
      <c r="BG124" s="22">
        <v>85.12</v>
      </c>
      <c r="BH124" s="22">
        <v>1280.25</v>
      </c>
      <c r="BI124" s="22">
        <v>149.57</v>
      </c>
      <c r="BJ124" s="22">
        <v>1891.94</v>
      </c>
      <c r="BK124" s="23">
        <v>5476</v>
      </c>
      <c r="BL124" s="21">
        <v>1370.1</v>
      </c>
      <c r="BM124" s="21">
        <v>0</v>
      </c>
      <c r="BN124" s="21">
        <v>1370.1</v>
      </c>
      <c r="BO124" s="22">
        <v>96</v>
      </c>
      <c r="BP124" s="22">
        <v>34.18</v>
      </c>
      <c r="BQ124" s="22">
        <v>472.14</v>
      </c>
      <c r="BR124" s="22">
        <v>116.12</v>
      </c>
      <c r="BS124" s="22">
        <v>718.44</v>
      </c>
      <c r="BT124" s="23">
        <v>2088.54</v>
      </c>
      <c r="BU124" s="21">
        <v>2312.41</v>
      </c>
      <c r="BV124" s="21">
        <v>0</v>
      </c>
      <c r="BW124" s="21">
        <v>2312.41</v>
      </c>
      <c r="BX124" s="22">
        <v>226</v>
      </c>
      <c r="BY124" s="22">
        <v>57.74</v>
      </c>
      <c r="BZ124" s="22">
        <v>784.24</v>
      </c>
      <c r="CA124" s="22">
        <v>143.05000000000001</v>
      </c>
      <c r="CB124" s="22">
        <v>1211.03</v>
      </c>
      <c r="CC124" s="23">
        <v>3523.44</v>
      </c>
      <c r="CD124" s="21">
        <v>2312.41</v>
      </c>
      <c r="CE124" s="21">
        <v>0</v>
      </c>
      <c r="CF124" s="21">
        <v>2312.41</v>
      </c>
      <c r="CG124" s="22">
        <v>226</v>
      </c>
      <c r="CH124" s="22">
        <v>57.74</v>
      </c>
      <c r="CI124" s="22">
        <v>784.24</v>
      </c>
      <c r="CJ124" s="22">
        <v>143.05000000000001</v>
      </c>
      <c r="CK124" s="22">
        <v>1211.03</v>
      </c>
      <c r="CL124" s="23">
        <v>3523.44</v>
      </c>
      <c r="CM124" s="21">
        <v>2584.67</v>
      </c>
      <c r="CN124" s="21">
        <v>0</v>
      </c>
      <c r="CO124" s="21">
        <v>2584.67</v>
      </c>
      <c r="CP124" s="22">
        <v>272</v>
      </c>
      <c r="CQ124" s="22">
        <v>64.55</v>
      </c>
      <c r="CR124" s="22">
        <v>873.31</v>
      </c>
      <c r="CS124" s="22">
        <v>76.489999999999995</v>
      </c>
      <c r="CT124" s="22">
        <v>1286.3499999999999</v>
      </c>
      <c r="CU124" s="23">
        <v>3871.02</v>
      </c>
      <c r="CV124" s="21">
        <v>2714.67</v>
      </c>
      <c r="CW124" s="21">
        <v>0</v>
      </c>
      <c r="CX124" s="21">
        <v>2714.67</v>
      </c>
      <c r="CY124" s="22">
        <v>281</v>
      </c>
      <c r="CZ124" s="22">
        <v>67.8</v>
      </c>
      <c r="DA124" s="22">
        <v>922.33</v>
      </c>
      <c r="DB124" s="22">
        <v>140</v>
      </c>
      <c r="DC124" s="22">
        <v>1411.13</v>
      </c>
      <c r="DD124" s="23">
        <v>4125.8</v>
      </c>
      <c r="DE124" s="21">
        <v>3343.51</v>
      </c>
      <c r="DF124" s="21">
        <v>0</v>
      </c>
      <c r="DG124" s="21">
        <v>3343.51</v>
      </c>
      <c r="DH124" s="22">
        <v>369</v>
      </c>
      <c r="DI124" s="22">
        <v>432.08</v>
      </c>
      <c r="DJ124" s="22">
        <v>1142.04</v>
      </c>
      <c r="DK124" s="22">
        <v>172.91</v>
      </c>
      <c r="DL124" s="22">
        <v>2116.0300000000002</v>
      </c>
      <c r="DM124" s="23">
        <v>5459.54</v>
      </c>
      <c r="DN124" s="73">
        <f t="shared" si="11"/>
        <v>35153.39</v>
      </c>
      <c r="DO124" s="73">
        <f t="shared" si="12"/>
        <v>683</v>
      </c>
      <c r="DP124" s="73">
        <f t="shared" si="13"/>
        <v>35836.39</v>
      </c>
      <c r="DQ124" s="22">
        <f t="shared" si="14"/>
        <v>3792</v>
      </c>
      <c r="DR124" s="22">
        <f t="shared" si="15"/>
        <v>1219.9399999999998</v>
      </c>
      <c r="DS124" s="22">
        <f t="shared" si="16"/>
        <v>13259.289999999997</v>
      </c>
      <c r="DT124" s="22">
        <f t="shared" si="17"/>
        <v>1704.5</v>
      </c>
      <c r="DU124" s="22">
        <f t="shared" si="18"/>
        <v>19975.73</v>
      </c>
      <c r="DV124" s="23">
        <f t="shared" si="19"/>
        <v>55812.12</v>
      </c>
      <c r="DW124" s="262">
        <f t="shared" si="20"/>
        <v>5008.1100000000006</v>
      </c>
      <c r="DX124" s="262"/>
      <c r="DY124" s="263">
        <f t="shared" si="21"/>
        <v>8042.99</v>
      </c>
      <c r="DZ124" s="263"/>
    </row>
    <row r="125" spans="1:130" hidden="1" x14ac:dyDescent="0.25">
      <c r="A125" s="18">
        <v>1114</v>
      </c>
      <c r="B125" s="18" t="s">
        <v>167</v>
      </c>
      <c r="C125" s="18" t="s">
        <v>168</v>
      </c>
      <c r="D125" s="20">
        <v>1</v>
      </c>
      <c r="E125" s="18">
        <v>30360.44</v>
      </c>
      <c r="F125" s="18">
        <v>48368.72</v>
      </c>
      <c r="G125" s="18" t="s">
        <v>157</v>
      </c>
      <c r="H125" s="18" t="s">
        <v>5</v>
      </c>
      <c r="I125" s="18" t="s">
        <v>169</v>
      </c>
      <c r="J125" s="21">
        <v>3175.27</v>
      </c>
      <c r="K125" s="21">
        <v>0</v>
      </c>
      <c r="L125" s="21">
        <v>3175.27</v>
      </c>
      <c r="M125" s="22">
        <v>335</v>
      </c>
      <c r="N125" s="22">
        <v>76.98</v>
      </c>
      <c r="O125" s="22">
        <v>1185.75</v>
      </c>
      <c r="P125" s="22">
        <v>142.66999999999999</v>
      </c>
      <c r="Q125" s="22">
        <v>1740.4</v>
      </c>
      <c r="R125" s="23">
        <v>4915.67</v>
      </c>
      <c r="S125" s="21">
        <v>3028.76</v>
      </c>
      <c r="T125" s="21">
        <v>0</v>
      </c>
      <c r="U125" s="21">
        <v>3028.76</v>
      </c>
      <c r="V125" s="22">
        <v>328</v>
      </c>
      <c r="W125" s="22">
        <v>75.650000000000006</v>
      </c>
      <c r="X125" s="22">
        <v>1167.22</v>
      </c>
      <c r="Y125" s="22">
        <v>135.38</v>
      </c>
      <c r="Z125" s="22">
        <v>1706.25</v>
      </c>
      <c r="AA125" s="23">
        <v>4735.01</v>
      </c>
      <c r="AB125" s="21">
        <v>3028.76</v>
      </c>
      <c r="AC125" s="21">
        <v>0</v>
      </c>
      <c r="AD125" s="21">
        <v>3028.76</v>
      </c>
      <c r="AE125" s="22">
        <v>328</v>
      </c>
      <c r="AF125" s="22">
        <v>75.650000000000006</v>
      </c>
      <c r="AG125" s="22">
        <v>1166.6199999999999</v>
      </c>
      <c r="AH125" s="22">
        <v>165.98</v>
      </c>
      <c r="AI125" s="22">
        <v>1736.25</v>
      </c>
      <c r="AJ125" s="23">
        <v>4765.01</v>
      </c>
      <c r="AK125" s="21">
        <v>3028.76</v>
      </c>
      <c r="AL125" s="21">
        <v>0</v>
      </c>
      <c r="AM125" s="21">
        <v>3028.76</v>
      </c>
      <c r="AN125" s="22">
        <v>328</v>
      </c>
      <c r="AO125" s="22">
        <v>75.650000000000006</v>
      </c>
      <c r="AP125" s="22">
        <v>1166.6199999999999</v>
      </c>
      <c r="AQ125" s="22">
        <v>135.38</v>
      </c>
      <c r="AR125" s="22">
        <v>1705.65</v>
      </c>
      <c r="AS125" s="23">
        <v>4734.41</v>
      </c>
      <c r="AT125" s="21">
        <v>3028.76</v>
      </c>
      <c r="AU125" s="21">
        <v>948.61</v>
      </c>
      <c r="AV125" s="21">
        <v>3977.37</v>
      </c>
      <c r="AW125" s="22">
        <v>457</v>
      </c>
      <c r="AX125" s="22">
        <v>75.650000000000006</v>
      </c>
      <c r="AY125" s="22">
        <v>1356.34</v>
      </c>
      <c r="AZ125" s="22">
        <v>153.18</v>
      </c>
      <c r="BA125" s="22">
        <v>2042.17</v>
      </c>
      <c r="BB125" s="23">
        <v>6019.54</v>
      </c>
      <c r="BC125" s="21">
        <v>4739.1000000000004</v>
      </c>
      <c r="BD125" s="21">
        <v>0</v>
      </c>
      <c r="BE125" s="21">
        <v>4739.1000000000004</v>
      </c>
      <c r="BF125" s="22">
        <v>536</v>
      </c>
      <c r="BG125" s="22">
        <v>113.1</v>
      </c>
      <c r="BH125" s="22">
        <v>1997.08</v>
      </c>
      <c r="BI125" s="22">
        <v>195.43</v>
      </c>
      <c r="BJ125" s="22">
        <v>2841.61</v>
      </c>
      <c r="BK125" s="23">
        <v>7580.71</v>
      </c>
      <c r="BL125" s="21">
        <v>3028.76</v>
      </c>
      <c r="BM125" s="21">
        <v>0</v>
      </c>
      <c r="BN125" s="21">
        <v>3028.76</v>
      </c>
      <c r="BO125" s="22">
        <v>328</v>
      </c>
      <c r="BP125" s="22">
        <v>75.650000000000006</v>
      </c>
      <c r="BQ125" s="22">
        <v>1166.6199999999999</v>
      </c>
      <c r="BR125" s="22">
        <v>135.38</v>
      </c>
      <c r="BS125" s="22">
        <v>1705.65</v>
      </c>
      <c r="BT125" s="23">
        <v>4734.41</v>
      </c>
      <c r="BU125" s="21">
        <v>3028.76</v>
      </c>
      <c r="BV125" s="21">
        <v>0</v>
      </c>
      <c r="BW125" s="21">
        <v>3028.76</v>
      </c>
      <c r="BX125" s="22">
        <v>328</v>
      </c>
      <c r="BY125" s="22">
        <v>75.650000000000006</v>
      </c>
      <c r="BZ125" s="22">
        <v>1166.6199999999999</v>
      </c>
      <c r="CA125" s="22">
        <v>140.47999999999999</v>
      </c>
      <c r="CB125" s="22">
        <v>1710.75</v>
      </c>
      <c r="CC125" s="23">
        <v>4739.51</v>
      </c>
      <c r="CD125" s="21">
        <v>3108.34</v>
      </c>
      <c r="CE125" s="21">
        <v>0</v>
      </c>
      <c r="CF125" s="21">
        <v>3108.34</v>
      </c>
      <c r="CG125" s="22">
        <v>339</v>
      </c>
      <c r="CH125" s="22">
        <v>77.650000000000006</v>
      </c>
      <c r="CI125" s="22">
        <v>1196.31</v>
      </c>
      <c r="CJ125" s="22">
        <v>55.2</v>
      </c>
      <c r="CK125" s="22">
        <v>1668.16</v>
      </c>
      <c r="CL125" s="23">
        <v>4776.5</v>
      </c>
      <c r="CM125" s="21">
        <v>3028.76</v>
      </c>
      <c r="CN125" s="21">
        <v>0</v>
      </c>
      <c r="CO125" s="21">
        <v>3028.76</v>
      </c>
      <c r="CP125" s="22">
        <v>336</v>
      </c>
      <c r="CQ125" s="22">
        <v>75.650000000000006</v>
      </c>
      <c r="CR125" s="22">
        <v>1171.42</v>
      </c>
      <c r="CS125" s="22">
        <v>53.78</v>
      </c>
      <c r="CT125" s="22">
        <v>1636.85</v>
      </c>
      <c r="CU125" s="23">
        <v>4665.6099999999997</v>
      </c>
      <c r="CV125" s="21">
        <v>3028.76</v>
      </c>
      <c r="CW125" s="21">
        <v>0</v>
      </c>
      <c r="CX125" s="21">
        <v>3028.76</v>
      </c>
      <c r="CY125" s="22">
        <v>328</v>
      </c>
      <c r="CZ125" s="22">
        <v>75.650000000000006</v>
      </c>
      <c r="DA125" s="22">
        <v>1166.6199999999999</v>
      </c>
      <c r="DB125" s="22">
        <v>53.78</v>
      </c>
      <c r="DC125" s="22">
        <v>1624.05</v>
      </c>
      <c r="DD125" s="23">
        <v>4652.8100000000004</v>
      </c>
      <c r="DE125" s="21">
        <v>13813.99</v>
      </c>
      <c r="DF125" s="21">
        <v>0</v>
      </c>
      <c r="DG125" s="21">
        <v>13813.99</v>
      </c>
      <c r="DH125" s="22">
        <v>1816</v>
      </c>
      <c r="DI125" s="22">
        <v>832.62</v>
      </c>
      <c r="DJ125" s="22">
        <v>7741.44</v>
      </c>
      <c r="DK125" s="22">
        <v>213.44</v>
      </c>
      <c r="DL125" s="22">
        <v>10603.5</v>
      </c>
      <c r="DM125" s="23">
        <v>24417.49</v>
      </c>
      <c r="DN125" s="73">
        <f t="shared" si="11"/>
        <v>49066.780000000006</v>
      </c>
      <c r="DO125" s="73">
        <f t="shared" si="12"/>
        <v>948.61</v>
      </c>
      <c r="DP125" s="73">
        <f t="shared" si="13"/>
        <v>50015.390000000007</v>
      </c>
      <c r="DQ125" s="22">
        <f t="shared" si="14"/>
        <v>5787</v>
      </c>
      <c r="DR125" s="22">
        <f t="shared" si="15"/>
        <v>1705.55</v>
      </c>
      <c r="DS125" s="22">
        <f t="shared" si="16"/>
        <v>21648.659999999996</v>
      </c>
      <c r="DT125" s="22">
        <f t="shared" si="17"/>
        <v>1580.0800000000002</v>
      </c>
      <c r="DU125" s="22">
        <f t="shared" si="18"/>
        <v>30721.289999999997</v>
      </c>
      <c r="DV125" s="23">
        <f t="shared" si="19"/>
        <v>80736.679999999993</v>
      </c>
      <c r="DW125" s="262">
        <f t="shared" si="20"/>
        <v>1646.6700000000055</v>
      </c>
      <c r="DX125" s="262"/>
      <c r="DY125" s="263">
        <f t="shared" si="21"/>
        <v>360.84999999999854</v>
      </c>
      <c r="DZ125" s="263"/>
    </row>
    <row r="126" spans="1:130" hidden="1" x14ac:dyDescent="0.25">
      <c r="A126" s="18">
        <v>1115</v>
      </c>
      <c r="B126" s="18" t="s">
        <v>252</v>
      </c>
      <c r="C126" s="18" t="s">
        <v>253</v>
      </c>
      <c r="D126" s="20">
        <v>1</v>
      </c>
      <c r="E126" s="18">
        <v>34574.269999999997</v>
      </c>
      <c r="F126" s="18">
        <v>55448.01</v>
      </c>
      <c r="G126" s="18" t="s">
        <v>157</v>
      </c>
      <c r="H126" s="18" t="s">
        <v>20</v>
      </c>
      <c r="I126" s="18" t="s">
        <v>254</v>
      </c>
      <c r="J126" s="21">
        <v>3494.91</v>
      </c>
      <c r="K126" s="21">
        <v>0</v>
      </c>
      <c r="L126" s="21">
        <v>3494.91</v>
      </c>
      <c r="M126" s="22">
        <v>389</v>
      </c>
      <c r="N126" s="22">
        <v>86.73</v>
      </c>
      <c r="O126" s="22">
        <v>1337.4</v>
      </c>
      <c r="P126" s="22">
        <v>163.79</v>
      </c>
      <c r="Q126" s="22">
        <v>1976.92</v>
      </c>
      <c r="R126" s="23">
        <v>5471.83</v>
      </c>
      <c r="S126" s="21">
        <v>3471.51</v>
      </c>
      <c r="T126" s="21">
        <v>0</v>
      </c>
      <c r="U126" s="21">
        <v>3471.51</v>
      </c>
      <c r="V126" s="22">
        <v>389</v>
      </c>
      <c r="W126" s="22">
        <v>86.73</v>
      </c>
      <c r="X126" s="22">
        <v>1338.76</v>
      </c>
      <c r="Y126" s="22">
        <v>143.08000000000001</v>
      </c>
      <c r="Z126" s="22">
        <v>1957.57</v>
      </c>
      <c r="AA126" s="23">
        <v>5429.08</v>
      </c>
      <c r="AB126" s="21">
        <v>3471.51</v>
      </c>
      <c r="AC126" s="21">
        <v>0</v>
      </c>
      <c r="AD126" s="21">
        <v>3471.51</v>
      </c>
      <c r="AE126" s="22">
        <v>389</v>
      </c>
      <c r="AF126" s="22">
        <v>86.73</v>
      </c>
      <c r="AG126" s="22">
        <v>1338.08</v>
      </c>
      <c r="AH126" s="22">
        <v>178.78</v>
      </c>
      <c r="AI126" s="22">
        <v>1992.59</v>
      </c>
      <c r="AJ126" s="23">
        <v>5464.1</v>
      </c>
      <c r="AK126" s="21">
        <v>3630.83</v>
      </c>
      <c r="AL126" s="21">
        <v>0</v>
      </c>
      <c r="AM126" s="21">
        <v>3630.83</v>
      </c>
      <c r="AN126" s="22">
        <v>412</v>
      </c>
      <c r="AO126" s="22">
        <v>90.71</v>
      </c>
      <c r="AP126" s="22">
        <v>1393.58</v>
      </c>
      <c r="AQ126" s="22">
        <v>155.43</v>
      </c>
      <c r="AR126" s="22">
        <v>2051.7199999999998</v>
      </c>
      <c r="AS126" s="23">
        <v>5682.55</v>
      </c>
      <c r="AT126" s="21">
        <v>3589.44</v>
      </c>
      <c r="AU126" s="21">
        <v>948.61</v>
      </c>
      <c r="AV126" s="21">
        <v>4538.05</v>
      </c>
      <c r="AW126" s="22">
        <v>534</v>
      </c>
      <c r="AX126" s="22">
        <v>89.67</v>
      </c>
      <c r="AY126" s="22">
        <v>1568.86</v>
      </c>
      <c r="AZ126" s="22">
        <v>75.78</v>
      </c>
      <c r="BA126" s="22">
        <v>2268.31</v>
      </c>
      <c r="BB126" s="23">
        <v>6806.36</v>
      </c>
      <c r="BC126" s="21">
        <v>5211.58</v>
      </c>
      <c r="BD126" s="21">
        <v>0</v>
      </c>
      <c r="BE126" s="21">
        <v>5211.58</v>
      </c>
      <c r="BF126" s="22">
        <v>626</v>
      </c>
      <c r="BG126" s="22">
        <v>129.58000000000001</v>
      </c>
      <c r="BH126" s="22">
        <v>2245.96</v>
      </c>
      <c r="BI126" s="22">
        <v>85.06</v>
      </c>
      <c r="BJ126" s="22">
        <v>3086.6</v>
      </c>
      <c r="BK126" s="23">
        <v>8298.18</v>
      </c>
      <c r="BL126" s="21">
        <v>3471.51</v>
      </c>
      <c r="BM126" s="21">
        <v>0</v>
      </c>
      <c r="BN126" s="21">
        <v>3471.51</v>
      </c>
      <c r="BO126" s="22">
        <v>388</v>
      </c>
      <c r="BP126" s="22">
        <v>86.73</v>
      </c>
      <c r="BQ126" s="22">
        <v>1338.08</v>
      </c>
      <c r="BR126" s="22">
        <v>61.48</v>
      </c>
      <c r="BS126" s="22">
        <v>1874.29</v>
      </c>
      <c r="BT126" s="23">
        <v>5345.8</v>
      </c>
      <c r="BU126" s="21">
        <v>3471.51</v>
      </c>
      <c r="BV126" s="21">
        <v>0</v>
      </c>
      <c r="BW126" s="21">
        <v>3471.51</v>
      </c>
      <c r="BX126" s="22">
        <v>389</v>
      </c>
      <c r="BY126" s="22">
        <v>86.73</v>
      </c>
      <c r="BZ126" s="22">
        <v>1338.08</v>
      </c>
      <c r="CA126" s="22">
        <v>61.48</v>
      </c>
      <c r="CB126" s="22">
        <v>1875.29</v>
      </c>
      <c r="CC126" s="23">
        <v>5346.8</v>
      </c>
      <c r="CD126" s="21">
        <v>3471.51</v>
      </c>
      <c r="CE126" s="21">
        <v>0</v>
      </c>
      <c r="CF126" s="21">
        <v>3471.51</v>
      </c>
      <c r="CG126" s="22">
        <v>389</v>
      </c>
      <c r="CH126" s="22">
        <v>86.73</v>
      </c>
      <c r="CI126" s="22">
        <v>1338.08</v>
      </c>
      <c r="CJ126" s="22">
        <v>61.48</v>
      </c>
      <c r="CK126" s="22">
        <v>1875.29</v>
      </c>
      <c r="CL126" s="23">
        <v>5346.8</v>
      </c>
      <c r="CM126" s="21">
        <v>3471.51</v>
      </c>
      <c r="CN126" s="21">
        <v>0</v>
      </c>
      <c r="CO126" s="21">
        <v>3471.51</v>
      </c>
      <c r="CP126" s="22">
        <v>397</v>
      </c>
      <c r="CQ126" s="22">
        <v>86.73</v>
      </c>
      <c r="CR126" s="22">
        <v>1342.88</v>
      </c>
      <c r="CS126" s="22">
        <v>61.48</v>
      </c>
      <c r="CT126" s="22">
        <v>1888.09</v>
      </c>
      <c r="CU126" s="23">
        <v>5359.6</v>
      </c>
      <c r="CV126" s="21">
        <v>3479.45</v>
      </c>
      <c r="CW126" s="21">
        <v>0</v>
      </c>
      <c r="CX126" s="21">
        <v>3479.45</v>
      </c>
      <c r="CY126" s="22">
        <v>390</v>
      </c>
      <c r="CZ126" s="22">
        <v>86.93</v>
      </c>
      <c r="DA126" s="22">
        <v>1340.84</v>
      </c>
      <c r="DB126" s="22">
        <v>61.59</v>
      </c>
      <c r="DC126" s="22">
        <v>1879.36</v>
      </c>
      <c r="DD126" s="23">
        <v>5358.81</v>
      </c>
      <c r="DE126" s="21">
        <v>15917.37</v>
      </c>
      <c r="DF126" s="21">
        <v>0</v>
      </c>
      <c r="DG126" s="21">
        <v>15917.37</v>
      </c>
      <c r="DH126" s="22">
        <v>2108</v>
      </c>
      <c r="DI126" s="22">
        <v>958.61</v>
      </c>
      <c r="DJ126" s="22">
        <v>8724.66</v>
      </c>
      <c r="DK126" s="22">
        <v>230.24</v>
      </c>
      <c r="DL126" s="22">
        <v>12021.51</v>
      </c>
      <c r="DM126" s="23">
        <v>27938.880000000001</v>
      </c>
      <c r="DN126" s="73">
        <f t="shared" si="11"/>
        <v>56152.640000000007</v>
      </c>
      <c r="DO126" s="73">
        <f t="shared" si="12"/>
        <v>948.61</v>
      </c>
      <c r="DP126" s="73">
        <f t="shared" si="13"/>
        <v>57101.250000000007</v>
      </c>
      <c r="DQ126" s="22">
        <f t="shared" si="14"/>
        <v>6800</v>
      </c>
      <c r="DR126" s="22">
        <f t="shared" si="15"/>
        <v>1962.6100000000001</v>
      </c>
      <c r="DS126" s="22">
        <f t="shared" si="16"/>
        <v>24645.26</v>
      </c>
      <c r="DT126" s="22">
        <f t="shared" si="17"/>
        <v>1339.6699999999998</v>
      </c>
      <c r="DU126" s="22">
        <f t="shared" si="18"/>
        <v>34747.54</v>
      </c>
      <c r="DV126" s="23">
        <f t="shared" si="19"/>
        <v>91848.790000000008</v>
      </c>
      <c r="DW126" s="262">
        <f t="shared" si="20"/>
        <v>1653.2400000000052</v>
      </c>
      <c r="DX126" s="262"/>
      <c r="DY126" s="263">
        <f t="shared" si="21"/>
        <v>173.27000000000407</v>
      </c>
      <c r="DZ126" s="263"/>
    </row>
    <row r="127" spans="1:130" hidden="1" x14ac:dyDescent="0.25">
      <c r="A127" s="18">
        <v>1117</v>
      </c>
      <c r="B127" s="18" t="s">
        <v>890</v>
      </c>
      <c r="C127" s="18" t="s">
        <v>317</v>
      </c>
      <c r="D127" s="20">
        <v>0</v>
      </c>
      <c r="G127" s="18" t="s">
        <v>157</v>
      </c>
      <c r="H127" s="18" t="s">
        <v>5</v>
      </c>
      <c r="I127" s="18" t="s">
        <v>298</v>
      </c>
      <c r="J127" s="21"/>
      <c r="K127" s="21"/>
      <c r="L127" s="21"/>
      <c r="M127" s="22"/>
      <c r="N127" s="22"/>
      <c r="O127" s="22"/>
      <c r="P127" s="22"/>
      <c r="Q127" s="22"/>
      <c r="R127" s="23"/>
      <c r="S127" s="21"/>
      <c r="T127" s="21"/>
      <c r="U127" s="21"/>
      <c r="V127" s="22"/>
      <c r="W127" s="22"/>
      <c r="X127" s="22"/>
      <c r="Y127" s="22"/>
      <c r="Z127" s="22"/>
      <c r="AA127" s="23"/>
      <c r="AB127" s="21"/>
      <c r="AC127" s="21"/>
      <c r="AD127" s="21"/>
      <c r="AE127" s="22"/>
      <c r="AF127" s="22"/>
      <c r="AG127" s="22"/>
      <c r="AH127" s="22"/>
      <c r="AI127" s="22"/>
      <c r="AJ127" s="23"/>
      <c r="AK127" s="21"/>
      <c r="AL127" s="21"/>
      <c r="AM127" s="21"/>
      <c r="AN127" s="22"/>
      <c r="AO127" s="22"/>
      <c r="AP127" s="22"/>
      <c r="AQ127" s="22"/>
      <c r="AR127" s="22"/>
      <c r="AS127" s="23"/>
      <c r="AT127" s="21">
        <v>0</v>
      </c>
      <c r="AU127" s="21">
        <v>584.72</v>
      </c>
      <c r="AV127" s="21">
        <v>584.72</v>
      </c>
      <c r="AW127" s="22">
        <v>24</v>
      </c>
      <c r="AX127" s="22">
        <v>0</v>
      </c>
      <c r="AY127" s="22">
        <v>116.94</v>
      </c>
      <c r="AZ127" s="22">
        <v>7.84</v>
      </c>
      <c r="BA127" s="22">
        <v>148.78</v>
      </c>
      <c r="BB127" s="23">
        <v>733.5</v>
      </c>
      <c r="BC127" s="21"/>
      <c r="BD127" s="21"/>
      <c r="BE127" s="21"/>
      <c r="BF127" s="22"/>
      <c r="BG127" s="22"/>
      <c r="BH127" s="22"/>
      <c r="BI127" s="22"/>
      <c r="BJ127" s="22"/>
      <c r="BK127" s="23"/>
      <c r="BL127" s="21"/>
      <c r="BM127" s="21"/>
      <c r="BN127" s="21"/>
      <c r="BO127" s="22"/>
      <c r="BP127" s="22"/>
      <c r="BQ127" s="22"/>
      <c r="BR127" s="22"/>
      <c r="BS127" s="22"/>
      <c r="BT127" s="23"/>
      <c r="BU127" s="21"/>
      <c r="BV127" s="21"/>
      <c r="BW127" s="21"/>
      <c r="BX127" s="22"/>
      <c r="BY127" s="22"/>
      <c r="BZ127" s="22"/>
      <c r="CA127" s="22"/>
      <c r="CB127" s="22"/>
      <c r="CC127" s="23"/>
      <c r="CD127" s="21"/>
      <c r="CE127" s="21"/>
      <c r="CF127" s="21"/>
      <c r="CG127" s="22"/>
      <c r="CH127" s="22"/>
      <c r="CI127" s="22"/>
      <c r="CJ127" s="22"/>
      <c r="CK127" s="22"/>
      <c r="CL127" s="23"/>
      <c r="CM127" s="21"/>
      <c r="CN127" s="21"/>
      <c r="CO127" s="21"/>
      <c r="CP127" s="22"/>
      <c r="CQ127" s="22"/>
      <c r="CR127" s="22"/>
      <c r="CS127" s="22"/>
      <c r="CT127" s="22"/>
      <c r="CU127" s="23"/>
      <c r="CV127" s="21"/>
      <c r="CW127" s="21"/>
      <c r="CX127" s="21"/>
      <c r="CY127" s="22"/>
      <c r="CZ127" s="22"/>
      <c r="DA127" s="22"/>
      <c r="DB127" s="22"/>
      <c r="DC127" s="22"/>
      <c r="DD127" s="23"/>
      <c r="DN127" s="73">
        <f t="shared" si="11"/>
        <v>0</v>
      </c>
      <c r="DO127" s="73">
        <f t="shared" si="12"/>
        <v>584.72</v>
      </c>
      <c r="DP127" s="73">
        <f t="shared" si="13"/>
        <v>584.72</v>
      </c>
      <c r="DQ127" s="22">
        <f t="shared" si="14"/>
        <v>24</v>
      </c>
      <c r="DR127" s="22">
        <f t="shared" si="15"/>
        <v>0</v>
      </c>
      <c r="DS127" s="22">
        <f t="shared" si="16"/>
        <v>116.94</v>
      </c>
      <c r="DT127" s="22">
        <f t="shared" si="17"/>
        <v>7.84</v>
      </c>
      <c r="DU127" s="22">
        <f t="shared" si="18"/>
        <v>148.78</v>
      </c>
      <c r="DV127" s="23">
        <f t="shared" si="19"/>
        <v>733.5</v>
      </c>
      <c r="DW127" s="262">
        <f t="shared" si="20"/>
        <v>584.72</v>
      </c>
      <c r="DX127" s="262"/>
      <c r="DY127" s="263">
        <f t="shared" si="21"/>
        <v>148.78</v>
      </c>
      <c r="DZ127" s="263"/>
    </row>
    <row r="128" spans="1:130" hidden="1" x14ac:dyDescent="0.25">
      <c r="A128" s="18">
        <v>1118</v>
      </c>
      <c r="B128" s="18" t="s">
        <v>701</v>
      </c>
      <c r="C128" s="18" t="s">
        <v>406</v>
      </c>
      <c r="D128" s="20">
        <v>1</v>
      </c>
      <c r="E128" s="18">
        <v>15176.98</v>
      </c>
      <c r="F128" s="18">
        <v>30875.26</v>
      </c>
      <c r="G128" s="18" t="s">
        <v>157</v>
      </c>
      <c r="H128" s="18" t="s">
        <v>5</v>
      </c>
      <c r="I128" s="18" t="s">
        <v>194</v>
      </c>
      <c r="J128" s="21">
        <v>2814.1</v>
      </c>
      <c r="K128" s="21">
        <v>0</v>
      </c>
      <c r="L128" s="21">
        <v>2814.1</v>
      </c>
      <c r="M128" s="22">
        <v>281</v>
      </c>
      <c r="N128" s="22">
        <v>67.81</v>
      </c>
      <c r="O128" s="22">
        <v>1026.97</v>
      </c>
      <c r="P128" s="22">
        <v>131.13</v>
      </c>
      <c r="Q128" s="22">
        <v>1506.91</v>
      </c>
      <c r="R128" s="23">
        <v>4321.01</v>
      </c>
      <c r="S128" s="21">
        <v>2785.78</v>
      </c>
      <c r="T128" s="21">
        <v>0</v>
      </c>
      <c r="U128" s="21">
        <v>2785.78</v>
      </c>
      <c r="V128" s="22">
        <v>291</v>
      </c>
      <c r="W128" s="22">
        <v>69.58</v>
      </c>
      <c r="X128" s="22">
        <v>949.86</v>
      </c>
      <c r="Y128" s="22">
        <v>141.27000000000001</v>
      </c>
      <c r="Z128" s="22">
        <v>1451.71</v>
      </c>
      <c r="AA128" s="23">
        <v>4237.49</v>
      </c>
      <c r="AB128" s="21">
        <v>2302.89</v>
      </c>
      <c r="AC128" s="21">
        <v>0</v>
      </c>
      <c r="AD128" s="21">
        <v>2302.89</v>
      </c>
      <c r="AE128" s="22">
        <v>224</v>
      </c>
      <c r="AF128" s="22">
        <v>57.5</v>
      </c>
      <c r="AG128" s="22">
        <v>775.66</v>
      </c>
      <c r="AH128" s="22">
        <v>158.19</v>
      </c>
      <c r="AI128" s="22">
        <v>1215.3499999999999</v>
      </c>
      <c r="AJ128" s="23">
        <v>3518.24</v>
      </c>
      <c r="AK128" s="21">
        <v>2373.33</v>
      </c>
      <c r="AL128" s="21">
        <v>0</v>
      </c>
      <c r="AM128" s="21">
        <v>2373.33</v>
      </c>
      <c r="AN128" s="22">
        <v>234</v>
      </c>
      <c r="AO128" s="22">
        <v>59.26</v>
      </c>
      <c r="AP128" s="22">
        <v>839.52</v>
      </c>
      <c r="AQ128" s="22">
        <v>144.15</v>
      </c>
      <c r="AR128" s="22">
        <v>1276.93</v>
      </c>
      <c r="AS128" s="23">
        <v>3650.26</v>
      </c>
      <c r="AT128" s="21">
        <v>2476.19</v>
      </c>
      <c r="AU128" s="21">
        <v>948.61</v>
      </c>
      <c r="AV128" s="21">
        <v>3424.8</v>
      </c>
      <c r="AW128" s="22">
        <v>377</v>
      </c>
      <c r="AX128" s="22">
        <v>61.84</v>
      </c>
      <c r="AY128" s="22">
        <v>1120.01</v>
      </c>
      <c r="AZ128" s="22">
        <v>117.88</v>
      </c>
      <c r="BA128" s="22">
        <v>1676.73</v>
      </c>
      <c r="BB128" s="23">
        <v>5101.53</v>
      </c>
      <c r="BC128" s="21">
        <v>3671.54</v>
      </c>
      <c r="BD128" s="21">
        <v>0</v>
      </c>
      <c r="BE128" s="21">
        <v>3671.54</v>
      </c>
      <c r="BF128" s="22">
        <v>381</v>
      </c>
      <c r="BG128" s="22">
        <v>86.01</v>
      </c>
      <c r="BH128" s="22">
        <v>1293.18</v>
      </c>
      <c r="BI128" s="22">
        <v>156</v>
      </c>
      <c r="BJ128" s="22">
        <v>1916.19</v>
      </c>
      <c r="BK128" s="23">
        <v>5587.73</v>
      </c>
      <c r="BL128" s="21">
        <v>2336.14</v>
      </c>
      <c r="BM128" s="21">
        <v>0</v>
      </c>
      <c r="BN128" s="21">
        <v>2336.14</v>
      </c>
      <c r="BO128" s="22">
        <v>229</v>
      </c>
      <c r="BP128" s="22">
        <v>58.34</v>
      </c>
      <c r="BQ128" s="22">
        <v>805.69</v>
      </c>
      <c r="BR128" s="22">
        <v>133.27000000000001</v>
      </c>
      <c r="BS128" s="22">
        <v>1226.3</v>
      </c>
      <c r="BT128" s="23">
        <v>3562.44</v>
      </c>
      <c r="BU128" s="21">
        <v>2302.89</v>
      </c>
      <c r="BV128" s="21">
        <v>0</v>
      </c>
      <c r="BW128" s="21">
        <v>2302.89</v>
      </c>
      <c r="BX128" s="22">
        <v>224</v>
      </c>
      <c r="BY128" s="22">
        <v>57.5</v>
      </c>
      <c r="BZ128" s="22">
        <v>775.66</v>
      </c>
      <c r="CA128" s="22">
        <v>137.79</v>
      </c>
      <c r="CB128" s="22">
        <v>1194.95</v>
      </c>
      <c r="CC128" s="23">
        <v>3497.84</v>
      </c>
      <c r="CD128" s="21">
        <v>2402.63</v>
      </c>
      <c r="CE128" s="21">
        <v>0</v>
      </c>
      <c r="CF128" s="21">
        <v>2402.63</v>
      </c>
      <c r="CG128" s="22">
        <v>239</v>
      </c>
      <c r="CH128" s="22">
        <v>60</v>
      </c>
      <c r="CI128" s="22">
        <v>866</v>
      </c>
      <c r="CJ128" s="22">
        <v>139.56</v>
      </c>
      <c r="CK128" s="22">
        <v>1304.56</v>
      </c>
      <c r="CL128" s="23">
        <v>3707.19</v>
      </c>
      <c r="CM128" s="21">
        <v>2336.14</v>
      </c>
      <c r="CN128" s="21">
        <v>0</v>
      </c>
      <c r="CO128" s="21">
        <v>2336.14</v>
      </c>
      <c r="CP128" s="22">
        <v>237</v>
      </c>
      <c r="CQ128" s="22">
        <v>58.34</v>
      </c>
      <c r="CR128" s="22">
        <v>780.39</v>
      </c>
      <c r="CS128" s="22">
        <v>112.87</v>
      </c>
      <c r="CT128" s="22">
        <v>1188.5999999999999</v>
      </c>
      <c r="CU128" s="23">
        <v>3524.74</v>
      </c>
      <c r="CV128" s="21">
        <v>3148.48</v>
      </c>
      <c r="CW128" s="21">
        <v>0</v>
      </c>
      <c r="CX128" s="21">
        <v>3148.48</v>
      </c>
      <c r="CY128" s="22">
        <v>341</v>
      </c>
      <c r="CZ128" s="22">
        <v>78.650000000000006</v>
      </c>
      <c r="DA128" s="22">
        <v>1185.72</v>
      </c>
      <c r="DB128" s="22">
        <v>127.3</v>
      </c>
      <c r="DC128" s="22">
        <v>1732.67</v>
      </c>
      <c r="DD128" s="23">
        <v>4881.1499999999996</v>
      </c>
      <c r="DE128" s="21">
        <v>3507.5</v>
      </c>
      <c r="DF128" s="21">
        <v>0</v>
      </c>
      <c r="DG128" s="21">
        <v>3507.5</v>
      </c>
      <c r="DH128" s="22">
        <v>395</v>
      </c>
      <c r="DI128" s="22">
        <v>408.61</v>
      </c>
      <c r="DJ128" s="22">
        <v>1833.69</v>
      </c>
      <c r="DK128" s="22">
        <v>175.83</v>
      </c>
      <c r="DL128" s="22">
        <v>2813.13</v>
      </c>
      <c r="DM128" s="23">
        <v>6320.63</v>
      </c>
      <c r="DN128" s="73">
        <f t="shared" si="11"/>
        <v>32457.61</v>
      </c>
      <c r="DO128" s="73">
        <f t="shared" si="12"/>
        <v>948.61</v>
      </c>
      <c r="DP128" s="73">
        <f t="shared" si="13"/>
        <v>33406.22</v>
      </c>
      <c r="DQ128" s="22">
        <f t="shared" si="14"/>
        <v>3453</v>
      </c>
      <c r="DR128" s="22">
        <f t="shared" si="15"/>
        <v>1123.44</v>
      </c>
      <c r="DS128" s="22">
        <f t="shared" si="16"/>
        <v>12252.349999999999</v>
      </c>
      <c r="DT128" s="22">
        <f t="shared" si="17"/>
        <v>1675.24</v>
      </c>
      <c r="DU128" s="22">
        <f t="shared" si="18"/>
        <v>18504.03</v>
      </c>
      <c r="DV128" s="23">
        <f t="shared" si="19"/>
        <v>51910.249999999993</v>
      </c>
      <c r="DW128" s="262">
        <f t="shared" si="20"/>
        <v>2530.9600000000028</v>
      </c>
      <c r="DX128" s="262"/>
      <c r="DY128" s="263">
        <f t="shared" si="21"/>
        <v>3327.0499999999993</v>
      </c>
      <c r="DZ128" s="263"/>
    </row>
    <row r="129" spans="1:130" hidden="1" x14ac:dyDescent="0.25">
      <c r="A129" s="18">
        <v>1119</v>
      </c>
      <c r="B129" s="18" t="s">
        <v>702</v>
      </c>
      <c r="C129" s="18" t="s">
        <v>703</v>
      </c>
      <c r="D129" s="20">
        <v>1</v>
      </c>
      <c r="E129" s="18">
        <v>20577.599999999999</v>
      </c>
      <c r="F129" s="18">
        <v>36543.29</v>
      </c>
      <c r="G129" s="18" t="s">
        <v>157</v>
      </c>
      <c r="H129" s="18" t="s">
        <v>5</v>
      </c>
      <c r="I129" s="18" t="s">
        <v>298</v>
      </c>
      <c r="J129" s="21">
        <v>2923.89</v>
      </c>
      <c r="K129" s="21">
        <v>0</v>
      </c>
      <c r="L129" s="21">
        <v>2923.89</v>
      </c>
      <c r="M129" s="22">
        <v>297</v>
      </c>
      <c r="N129" s="22">
        <v>70.69</v>
      </c>
      <c r="O129" s="22">
        <v>1068.95</v>
      </c>
      <c r="P129" s="22">
        <v>153.51</v>
      </c>
      <c r="Q129" s="22">
        <v>1590.15</v>
      </c>
      <c r="R129" s="23">
        <v>4514.04</v>
      </c>
      <c r="S129" s="21">
        <v>2817.24</v>
      </c>
      <c r="T129" s="21">
        <v>0</v>
      </c>
      <c r="U129" s="21">
        <v>2817.24</v>
      </c>
      <c r="V129" s="22">
        <v>296</v>
      </c>
      <c r="W129" s="22">
        <v>70.36</v>
      </c>
      <c r="X129" s="22">
        <v>1065.28</v>
      </c>
      <c r="Y129" s="22">
        <v>121.42</v>
      </c>
      <c r="Z129" s="22">
        <v>1553.06</v>
      </c>
      <c r="AA129" s="23">
        <v>4370.3</v>
      </c>
      <c r="AB129" s="21">
        <v>2817.24</v>
      </c>
      <c r="AC129" s="21">
        <v>0</v>
      </c>
      <c r="AD129" s="21">
        <v>2817.24</v>
      </c>
      <c r="AE129" s="22">
        <v>296</v>
      </c>
      <c r="AF129" s="22">
        <v>70.36</v>
      </c>
      <c r="AG129" s="22">
        <v>1064.72</v>
      </c>
      <c r="AH129" s="22">
        <v>152.02000000000001</v>
      </c>
      <c r="AI129" s="22">
        <v>1583.1</v>
      </c>
      <c r="AJ129" s="23">
        <v>4400.34</v>
      </c>
      <c r="AK129" s="21">
        <v>2856.39</v>
      </c>
      <c r="AL129" s="21">
        <v>0</v>
      </c>
      <c r="AM129" s="21">
        <v>2856.39</v>
      </c>
      <c r="AN129" s="22">
        <v>301</v>
      </c>
      <c r="AO129" s="22">
        <v>71.349999999999994</v>
      </c>
      <c r="AP129" s="22">
        <v>1079.02</v>
      </c>
      <c r="AQ129" s="22">
        <v>101.72</v>
      </c>
      <c r="AR129" s="22">
        <v>1553.09</v>
      </c>
      <c r="AS129" s="23">
        <v>4409.4799999999996</v>
      </c>
      <c r="AT129" s="21">
        <v>2854.69</v>
      </c>
      <c r="AU129" s="21">
        <v>948.61</v>
      </c>
      <c r="AV129" s="21">
        <v>3803.3</v>
      </c>
      <c r="AW129" s="22">
        <v>429</v>
      </c>
      <c r="AX129" s="22">
        <v>71.3</v>
      </c>
      <c r="AY129" s="22">
        <v>1268.1300000000001</v>
      </c>
      <c r="AZ129" s="22">
        <v>114.41</v>
      </c>
      <c r="BA129" s="22">
        <v>1882.84</v>
      </c>
      <c r="BB129" s="23">
        <v>5686.14</v>
      </c>
      <c r="BC129" s="21">
        <v>4414.93</v>
      </c>
      <c r="BD129" s="21">
        <v>0</v>
      </c>
      <c r="BE129" s="21">
        <v>4414.93</v>
      </c>
      <c r="BF129" s="22">
        <v>488</v>
      </c>
      <c r="BG129" s="22">
        <v>105.25</v>
      </c>
      <c r="BH129" s="22">
        <v>1826.81</v>
      </c>
      <c r="BI129" s="22">
        <v>138.71</v>
      </c>
      <c r="BJ129" s="22">
        <v>2558.77</v>
      </c>
      <c r="BK129" s="23">
        <v>6973.7</v>
      </c>
      <c r="BL129" s="21">
        <v>2817.24</v>
      </c>
      <c r="BM129" s="21">
        <v>0</v>
      </c>
      <c r="BN129" s="21">
        <v>2817.24</v>
      </c>
      <c r="BO129" s="22">
        <v>296</v>
      </c>
      <c r="BP129" s="22">
        <v>70.36</v>
      </c>
      <c r="BQ129" s="22">
        <v>1064.72</v>
      </c>
      <c r="BR129" s="22">
        <v>111.22</v>
      </c>
      <c r="BS129" s="22">
        <v>1542.3</v>
      </c>
      <c r="BT129" s="23">
        <v>4359.54</v>
      </c>
      <c r="BU129" s="21">
        <v>2817.24</v>
      </c>
      <c r="BV129" s="21">
        <v>0</v>
      </c>
      <c r="BW129" s="21">
        <v>2817.24</v>
      </c>
      <c r="BX129" s="22">
        <v>296</v>
      </c>
      <c r="BY129" s="22">
        <v>70.36</v>
      </c>
      <c r="BZ129" s="22">
        <v>1064.72</v>
      </c>
      <c r="CA129" s="22">
        <v>101.02</v>
      </c>
      <c r="CB129" s="22">
        <v>1532.1</v>
      </c>
      <c r="CC129" s="23">
        <v>4349.34</v>
      </c>
      <c r="CD129" s="21">
        <v>2878.3</v>
      </c>
      <c r="CE129" s="21">
        <v>0</v>
      </c>
      <c r="CF129" s="21">
        <v>2878.3</v>
      </c>
      <c r="CG129" s="22">
        <v>304</v>
      </c>
      <c r="CH129" s="22">
        <v>71.89</v>
      </c>
      <c r="CI129" s="22">
        <v>1087.04</v>
      </c>
      <c r="CJ129" s="22">
        <v>91.91</v>
      </c>
      <c r="CK129" s="22">
        <v>1554.84</v>
      </c>
      <c r="CL129" s="23">
        <v>4433.1400000000003</v>
      </c>
      <c r="CM129" s="21">
        <v>2684.19</v>
      </c>
      <c r="CN129" s="21">
        <v>0</v>
      </c>
      <c r="CO129" s="21">
        <v>2684.19</v>
      </c>
      <c r="CP129" s="22">
        <v>285</v>
      </c>
      <c r="CQ129" s="22">
        <v>67.040000000000006</v>
      </c>
      <c r="CR129" s="22">
        <v>1020.92</v>
      </c>
      <c r="CS129" s="22">
        <v>98.66</v>
      </c>
      <c r="CT129" s="22">
        <v>1471.62</v>
      </c>
      <c r="CU129" s="23">
        <v>4155.8100000000004</v>
      </c>
      <c r="CV129" s="21">
        <v>3255.13</v>
      </c>
      <c r="CW129" s="21">
        <v>0</v>
      </c>
      <c r="CX129" s="21">
        <v>3255.13</v>
      </c>
      <c r="CY129" s="22">
        <v>355</v>
      </c>
      <c r="CZ129" s="22">
        <v>81.31</v>
      </c>
      <c r="DA129" s="22">
        <v>1224.68</v>
      </c>
      <c r="DB129" s="22">
        <v>134.30000000000001</v>
      </c>
      <c r="DC129" s="22">
        <v>1795.29</v>
      </c>
      <c r="DD129" s="23">
        <v>5050.42</v>
      </c>
      <c r="DE129" s="21">
        <v>4166.72</v>
      </c>
      <c r="DF129" s="21">
        <v>0</v>
      </c>
      <c r="DG129" s="21">
        <v>4166.72</v>
      </c>
      <c r="DH129" s="22">
        <v>482</v>
      </c>
      <c r="DI129" s="22">
        <v>473.87</v>
      </c>
      <c r="DJ129" s="22">
        <v>1305.04</v>
      </c>
      <c r="DK129" s="22">
        <v>181.09</v>
      </c>
      <c r="DL129" s="22">
        <v>2442</v>
      </c>
      <c r="DM129" s="23">
        <v>6608.72</v>
      </c>
      <c r="DN129" s="73">
        <f t="shared" si="11"/>
        <v>37303.19999999999</v>
      </c>
      <c r="DO129" s="73">
        <f t="shared" si="12"/>
        <v>948.61</v>
      </c>
      <c r="DP129" s="73">
        <f t="shared" si="13"/>
        <v>38251.80999999999</v>
      </c>
      <c r="DQ129" s="22">
        <f t="shared" si="14"/>
        <v>4125</v>
      </c>
      <c r="DR129" s="22">
        <f t="shared" si="15"/>
        <v>1294.1399999999999</v>
      </c>
      <c r="DS129" s="22">
        <f t="shared" si="16"/>
        <v>14140.029999999999</v>
      </c>
      <c r="DT129" s="22">
        <f t="shared" si="17"/>
        <v>1499.99</v>
      </c>
      <c r="DU129" s="22">
        <f t="shared" si="18"/>
        <v>21059.16</v>
      </c>
      <c r="DV129" s="23">
        <f t="shared" si="19"/>
        <v>59310.97</v>
      </c>
      <c r="DW129" s="262">
        <f t="shared" si="20"/>
        <v>1708.5199999999895</v>
      </c>
      <c r="DX129" s="262"/>
      <c r="DY129" s="263">
        <f t="shared" si="21"/>
        <v>481.56000000000131</v>
      </c>
      <c r="DZ129" s="263"/>
    </row>
    <row r="130" spans="1:130" hidden="1" x14ac:dyDescent="0.25">
      <c r="A130" s="18">
        <v>1123</v>
      </c>
      <c r="B130" s="18" t="s">
        <v>712</v>
      </c>
      <c r="C130" s="18" t="s">
        <v>295</v>
      </c>
      <c r="D130" s="20">
        <v>0.6</v>
      </c>
      <c r="E130" s="18">
        <v>10055.549999999999</v>
      </c>
      <c r="F130" s="18">
        <v>17791.54</v>
      </c>
      <c r="G130" s="18" t="s">
        <v>157</v>
      </c>
      <c r="H130" s="18" t="s">
        <v>5</v>
      </c>
      <c r="I130" s="18" t="s">
        <v>194</v>
      </c>
      <c r="J130" s="21">
        <v>1415.21</v>
      </c>
      <c r="K130" s="21">
        <v>0</v>
      </c>
      <c r="L130" s="21">
        <v>1415.21</v>
      </c>
      <c r="M130" s="22">
        <v>96</v>
      </c>
      <c r="N130" s="22">
        <v>34.26</v>
      </c>
      <c r="O130" s="22">
        <v>471.23</v>
      </c>
      <c r="P130" s="22">
        <v>55.54</v>
      </c>
      <c r="Q130" s="22">
        <v>657.03</v>
      </c>
      <c r="R130" s="23">
        <v>2072.2399999999998</v>
      </c>
      <c r="S130" s="21">
        <v>83.22</v>
      </c>
      <c r="T130" s="21">
        <v>0</v>
      </c>
      <c r="U130" s="21">
        <v>83.22</v>
      </c>
      <c r="V130" s="22">
        <v>-21</v>
      </c>
      <c r="W130" s="22">
        <v>2</v>
      </c>
      <c r="X130" s="22">
        <v>83.88</v>
      </c>
      <c r="Y130" s="22">
        <v>57.57</v>
      </c>
      <c r="Z130" s="22">
        <v>122.45</v>
      </c>
      <c r="AA130" s="23">
        <v>205.67</v>
      </c>
      <c r="AB130" s="21">
        <v>560.07000000000005</v>
      </c>
      <c r="AC130" s="21">
        <v>0</v>
      </c>
      <c r="AD130" s="21">
        <v>560.07000000000005</v>
      </c>
      <c r="AE130" s="22">
        <v>23</v>
      </c>
      <c r="AF130" s="22">
        <v>13.92</v>
      </c>
      <c r="AG130" s="22">
        <v>223.49</v>
      </c>
      <c r="AH130" s="22">
        <v>20.13</v>
      </c>
      <c r="AI130" s="22">
        <v>280.54000000000002</v>
      </c>
      <c r="AJ130" s="23">
        <v>840.61</v>
      </c>
      <c r="AK130" s="21">
        <v>1384.54</v>
      </c>
      <c r="AL130" s="21">
        <v>0</v>
      </c>
      <c r="AM130" s="21">
        <v>1384.54</v>
      </c>
      <c r="AN130" s="22">
        <v>93</v>
      </c>
      <c r="AO130" s="22">
        <v>34.54</v>
      </c>
      <c r="AP130" s="22">
        <v>481.44</v>
      </c>
      <c r="AQ130" s="22">
        <v>85.77</v>
      </c>
      <c r="AR130" s="22">
        <v>694.75</v>
      </c>
      <c r="AS130" s="23">
        <v>2079.29</v>
      </c>
      <c r="AT130" s="21">
        <v>1327.18</v>
      </c>
      <c r="AU130" s="21">
        <v>546.4</v>
      </c>
      <c r="AV130" s="21">
        <v>1873.58</v>
      </c>
      <c r="AW130" s="22">
        <v>135</v>
      </c>
      <c r="AX130" s="22">
        <v>33.1</v>
      </c>
      <c r="AY130" s="22">
        <v>570.80999999999995</v>
      </c>
      <c r="AZ130" s="22">
        <v>92.08</v>
      </c>
      <c r="BA130" s="22">
        <v>830.99</v>
      </c>
      <c r="BB130" s="23">
        <v>2704.57</v>
      </c>
      <c r="BC130" s="21">
        <v>1383.82</v>
      </c>
      <c r="BD130" s="21">
        <v>0</v>
      </c>
      <c r="BE130" s="21">
        <v>1383.82</v>
      </c>
      <c r="BF130" s="22">
        <v>87</v>
      </c>
      <c r="BG130" s="22">
        <v>32.51</v>
      </c>
      <c r="BH130" s="22">
        <v>524.27</v>
      </c>
      <c r="BI130" s="22">
        <v>49.72</v>
      </c>
      <c r="BJ130" s="22">
        <v>693.5</v>
      </c>
      <c r="BK130" s="23">
        <v>2077.3200000000002</v>
      </c>
      <c r="BL130" s="21">
        <v>477.71</v>
      </c>
      <c r="BM130" s="21">
        <v>0</v>
      </c>
      <c r="BN130" s="21">
        <v>477.71</v>
      </c>
      <c r="BO130" s="22">
        <v>16</v>
      </c>
      <c r="BP130" s="22">
        <v>11.86</v>
      </c>
      <c r="BQ130" s="22">
        <v>202.44</v>
      </c>
      <c r="BR130" s="22">
        <v>8.48</v>
      </c>
      <c r="BS130" s="22">
        <v>238.78</v>
      </c>
      <c r="BT130" s="23">
        <v>716.49</v>
      </c>
      <c r="BU130" s="21">
        <v>547.6</v>
      </c>
      <c r="BV130" s="21">
        <v>0</v>
      </c>
      <c r="BW130" s="21">
        <v>547.6</v>
      </c>
      <c r="BX130" s="22">
        <v>22</v>
      </c>
      <c r="BY130" s="22">
        <v>13.61</v>
      </c>
      <c r="BZ130" s="22">
        <v>222.95</v>
      </c>
      <c r="CA130" s="22">
        <v>9.7200000000000006</v>
      </c>
      <c r="CB130" s="22">
        <v>268.27999999999997</v>
      </c>
      <c r="CC130" s="23">
        <v>815.88</v>
      </c>
      <c r="CD130" s="21">
        <v>567.9</v>
      </c>
      <c r="CE130" s="21">
        <v>0</v>
      </c>
      <c r="CF130" s="21">
        <v>567.9</v>
      </c>
      <c r="CG130" s="22">
        <v>24</v>
      </c>
      <c r="CH130" s="22">
        <v>14.12</v>
      </c>
      <c r="CI130" s="22">
        <v>223.55</v>
      </c>
      <c r="CJ130" s="22">
        <v>10.07</v>
      </c>
      <c r="CK130" s="22">
        <v>271.74</v>
      </c>
      <c r="CL130" s="23">
        <v>839.64</v>
      </c>
      <c r="CM130" s="21">
        <v>541.04</v>
      </c>
      <c r="CN130" s="21">
        <v>0</v>
      </c>
      <c r="CO130" s="21">
        <v>541.04</v>
      </c>
      <c r="CP130" s="22">
        <v>26</v>
      </c>
      <c r="CQ130" s="22">
        <v>13.45</v>
      </c>
      <c r="CR130" s="22">
        <v>212.98</v>
      </c>
      <c r="CS130" s="22">
        <v>9.6</v>
      </c>
      <c r="CT130" s="22">
        <v>262.02999999999997</v>
      </c>
      <c r="CU130" s="23">
        <v>803.07</v>
      </c>
      <c r="CV130" s="21">
        <v>567.9</v>
      </c>
      <c r="CW130" s="21">
        <v>0</v>
      </c>
      <c r="CX130" s="21">
        <v>567.9</v>
      </c>
      <c r="CY130" s="22">
        <v>24</v>
      </c>
      <c r="CZ130" s="22">
        <v>14.12</v>
      </c>
      <c r="DA130" s="22">
        <v>216.1</v>
      </c>
      <c r="DB130" s="22">
        <v>10.07</v>
      </c>
      <c r="DC130" s="22">
        <v>264.29000000000002</v>
      </c>
      <c r="DD130" s="23">
        <v>832.19</v>
      </c>
      <c r="DE130" s="21">
        <v>1216.21</v>
      </c>
      <c r="DF130" s="21">
        <v>0</v>
      </c>
      <c r="DG130" s="21">
        <v>1216.21</v>
      </c>
      <c r="DH130" s="22">
        <v>79</v>
      </c>
      <c r="DI130" s="22">
        <v>129.47999999999999</v>
      </c>
      <c r="DJ130" s="22">
        <v>844.96</v>
      </c>
      <c r="DK130" s="22">
        <v>22.92</v>
      </c>
      <c r="DL130" s="22">
        <v>1076.3599999999999</v>
      </c>
      <c r="DM130" s="23">
        <v>2292.5700000000002</v>
      </c>
      <c r="DN130" s="73">
        <f t="shared" si="11"/>
        <v>10072.400000000001</v>
      </c>
      <c r="DO130" s="73">
        <f t="shared" si="12"/>
        <v>546.4</v>
      </c>
      <c r="DP130" s="73">
        <f t="shared" si="13"/>
        <v>10618.8</v>
      </c>
      <c r="DQ130" s="22">
        <f t="shared" si="14"/>
        <v>604</v>
      </c>
      <c r="DR130" s="22">
        <f t="shared" si="15"/>
        <v>346.97</v>
      </c>
      <c r="DS130" s="22">
        <f t="shared" si="16"/>
        <v>4278.1000000000004</v>
      </c>
      <c r="DT130" s="22">
        <f t="shared" si="17"/>
        <v>431.67</v>
      </c>
      <c r="DU130" s="22">
        <f t="shared" si="18"/>
        <v>5660.74</v>
      </c>
      <c r="DV130" s="23">
        <f t="shared" si="19"/>
        <v>16279.539999999997</v>
      </c>
      <c r="DW130" s="262">
        <f t="shared" si="20"/>
        <v>-7172.7400000000016</v>
      </c>
      <c r="DX130" s="262"/>
      <c r="DY130" s="263">
        <f t="shared" si="21"/>
        <v>-4394.8099999999995</v>
      </c>
      <c r="DZ130" s="263"/>
    </row>
    <row r="131" spans="1:130" hidden="1" x14ac:dyDescent="0.25">
      <c r="A131" s="18">
        <v>1124</v>
      </c>
      <c r="B131" s="18" t="s">
        <v>715</v>
      </c>
      <c r="C131" s="18" t="s">
        <v>716</v>
      </c>
      <c r="D131" s="20">
        <v>1</v>
      </c>
      <c r="E131" s="18">
        <v>16669.29</v>
      </c>
      <c r="F131" s="18">
        <v>29735.09</v>
      </c>
      <c r="G131" s="18" t="s">
        <v>157</v>
      </c>
      <c r="H131" s="18" t="s">
        <v>5</v>
      </c>
      <c r="I131" s="18" t="s">
        <v>194</v>
      </c>
      <c r="J131" s="21">
        <v>2833.54</v>
      </c>
      <c r="K131" s="21">
        <v>0</v>
      </c>
      <c r="L131" s="21">
        <v>2833.54</v>
      </c>
      <c r="M131" s="22">
        <v>284</v>
      </c>
      <c r="N131" s="22">
        <v>68.17</v>
      </c>
      <c r="O131" s="22">
        <v>1032.18</v>
      </c>
      <c r="P131" s="22">
        <v>151.86000000000001</v>
      </c>
      <c r="Q131" s="22">
        <v>1536.21</v>
      </c>
      <c r="R131" s="23">
        <v>4369.75</v>
      </c>
      <c r="S131" s="21">
        <v>2723.26</v>
      </c>
      <c r="T131" s="21">
        <v>0</v>
      </c>
      <c r="U131" s="21">
        <v>2723.26</v>
      </c>
      <c r="V131" s="22">
        <v>283</v>
      </c>
      <c r="W131" s="22">
        <v>68.010000000000005</v>
      </c>
      <c r="X131" s="22">
        <v>924.3</v>
      </c>
      <c r="Y131" s="22">
        <v>140.16999999999999</v>
      </c>
      <c r="Z131" s="22">
        <v>1415.48</v>
      </c>
      <c r="AA131" s="23">
        <v>4138.74</v>
      </c>
      <c r="AB131" s="21">
        <v>2245.75</v>
      </c>
      <c r="AC131" s="21">
        <v>0</v>
      </c>
      <c r="AD131" s="21">
        <v>2245.75</v>
      </c>
      <c r="AE131" s="22">
        <v>217</v>
      </c>
      <c r="AF131" s="22">
        <v>56.07</v>
      </c>
      <c r="AG131" s="22">
        <v>723.88</v>
      </c>
      <c r="AH131" s="22">
        <v>157.16999999999999</v>
      </c>
      <c r="AI131" s="22">
        <v>1154.1199999999999</v>
      </c>
      <c r="AJ131" s="23">
        <v>3399.87</v>
      </c>
      <c r="AK131" s="21">
        <v>2245.75</v>
      </c>
      <c r="AL131" s="21">
        <v>0</v>
      </c>
      <c r="AM131" s="21">
        <v>2245.75</v>
      </c>
      <c r="AN131" s="22">
        <v>217</v>
      </c>
      <c r="AO131" s="22">
        <v>56.07</v>
      </c>
      <c r="AP131" s="22">
        <v>723.88</v>
      </c>
      <c r="AQ131" s="22">
        <v>146.97</v>
      </c>
      <c r="AR131" s="22">
        <v>1143.92</v>
      </c>
      <c r="AS131" s="23">
        <v>3389.67</v>
      </c>
      <c r="AT131" s="21">
        <v>2281.83</v>
      </c>
      <c r="AU131" s="21">
        <v>929.63</v>
      </c>
      <c r="AV131" s="21">
        <v>3211.46</v>
      </c>
      <c r="AW131" s="22">
        <v>348</v>
      </c>
      <c r="AX131" s="22">
        <v>56.98</v>
      </c>
      <c r="AY131" s="22">
        <v>942.53</v>
      </c>
      <c r="AZ131" s="22">
        <v>144.76</v>
      </c>
      <c r="BA131" s="22">
        <v>1492.27</v>
      </c>
      <c r="BB131" s="23">
        <v>4703.7299999999996</v>
      </c>
      <c r="BC131" s="21">
        <v>3563.13</v>
      </c>
      <c r="BD131" s="21">
        <v>0</v>
      </c>
      <c r="BE131" s="21">
        <v>3563.13</v>
      </c>
      <c r="BF131" s="22">
        <v>374</v>
      </c>
      <c r="BG131" s="22">
        <v>84.46</v>
      </c>
      <c r="BH131" s="22">
        <v>1270.7</v>
      </c>
      <c r="BI131" s="22">
        <v>149.18</v>
      </c>
      <c r="BJ131" s="22">
        <v>1878.34</v>
      </c>
      <c r="BK131" s="23">
        <v>5441.47</v>
      </c>
      <c r="BL131" s="21">
        <v>2245.75</v>
      </c>
      <c r="BM131" s="21">
        <v>0</v>
      </c>
      <c r="BN131" s="21">
        <v>2245.75</v>
      </c>
      <c r="BO131" s="22">
        <v>216</v>
      </c>
      <c r="BP131" s="22">
        <v>56.07</v>
      </c>
      <c r="BQ131" s="22">
        <v>723.88</v>
      </c>
      <c r="BR131" s="22">
        <v>80.67</v>
      </c>
      <c r="BS131" s="22">
        <v>1076.6199999999999</v>
      </c>
      <c r="BT131" s="23">
        <v>3322.37</v>
      </c>
      <c r="BU131" s="21">
        <v>1820.18</v>
      </c>
      <c r="BV131" s="21">
        <v>0</v>
      </c>
      <c r="BW131" s="21">
        <v>1820.18</v>
      </c>
      <c r="BX131" s="22">
        <v>159</v>
      </c>
      <c r="BY131" s="22">
        <v>45.44</v>
      </c>
      <c r="BZ131" s="22">
        <v>600.67999999999995</v>
      </c>
      <c r="CA131" s="22">
        <v>144.51</v>
      </c>
      <c r="CB131" s="22">
        <v>949.63</v>
      </c>
      <c r="CC131" s="23">
        <v>2769.81</v>
      </c>
      <c r="CD131" s="21">
        <v>1786.93</v>
      </c>
      <c r="CE131" s="21">
        <v>0</v>
      </c>
      <c r="CF131" s="21">
        <v>1786.93</v>
      </c>
      <c r="CG131" s="22">
        <v>155</v>
      </c>
      <c r="CH131" s="22">
        <v>44.6</v>
      </c>
      <c r="CI131" s="22">
        <v>642.29999999999995</v>
      </c>
      <c r="CJ131" s="22">
        <v>82.72</v>
      </c>
      <c r="CK131" s="22">
        <v>924.62</v>
      </c>
      <c r="CL131" s="23">
        <v>2711.55</v>
      </c>
      <c r="CM131" s="21">
        <v>2232.0300000000002</v>
      </c>
      <c r="CN131" s="21">
        <v>0</v>
      </c>
      <c r="CO131" s="21">
        <v>2232.0300000000002</v>
      </c>
      <c r="CP131" s="22">
        <v>223</v>
      </c>
      <c r="CQ131" s="22">
        <v>55.73</v>
      </c>
      <c r="CR131" s="22">
        <v>694.37</v>
      </c>
      <c r="CS131" s="22">
        <v>54.93</v>
      </c>
      <c r="CT131" s="22">
        <v>1028.03</v>
      </c>
      <c r="CU131" s="23">
        <v>3260.06</v>
      </c>
      <c r="CV131" s="21">
        <v>2752</v>
      </c>
      <c r="CW131" s="21">
        <v>0</v>
      </c>
      <c r="CX131" s="21">
        <v>2752</v>
      </c>
      <c r="CY131" s="22">
        <v>287</v>
      </c>
      <c r="CZ131" s="22">
        <v>68.739999999999995</v>
      </c>
      <c r="DA131" s="22">
        <v>1040.9000000000001</v>
      </c>
      <c r="DB131" s="22">
        <v>115.16</v>
      </c>
      <c r="DC131" s="22">
        <v>1511.8</v>
      </c>
      <c r="DD131" s="23">
        <v>4263.8</v>
      </c>
      <c r="DE131" s="21">
        <v>3420.64</v>
      </c>
      <c r="DF131" s="21">
        <v>0</v>
      </c>
      <c r="DG131" s="21">
        <v>3420.64</v>
      </c>
      <c r="DH131" s="22">
        <v>378</v>
      </c>
      <c r="DI131" s="22">
        <v>383.77</v>
      </c>
      <c r="DJ131" s="22">
        <v>2118.14</v>
      </c>
      <c r="DK131" s="22">
        <v>158.99</v>
      </c>
      <c r="DL131" s="22">
        <v>3038.9</v>
      </c>
      <c r="DM131" s="23">
        <v>6459.54</v>
      </c>
      <c r="DN131" s="73">
        <f t="shared" si="11"/>
        <v>30150.789999999997</v>
      </c>
      <c r="DO131" s="73">
        <f t="shared" si="12"/>
        <v>929.63</v>
      </c>
      <c r="DP131" s="73">
        <f t="shared" si="13"/>
        <v>31080.42</v>
      </c>
      <c r="DQ131" s="22">
        <f t="shared" si="14"/>
        <v>3141</v>
      </c>
      <c r="DR131" s="22">
        <f t="shared" si="15"/>
        <v>1044.1100000000001</v>
      </c>
      <c r="DS131" s="22">
        <f t="shared" si="16"/>
        <v>11437.74</v>
      </c>
      <c r="DT131" s="22">
        <f t="shared" si="17"/>
        <v>1527.0900000000001</v>
      </c>
      <c r="DU131" s="22">
        <f t="shared" si="18"/>
        <v>17149.939999999999</v>
      </c>
      <c r="DV131" s="23">
        <f t="shared" si="19"/>
        <v>48230.360000000008</v>
      </c>
      <c r="DW131" s="262">
        <f t="shared" si="20"/>
        <v>1345.3299999999981</v>
      </c>
      <c r="DX131" s="262"/>
      <c r="DY131" s="263">
        <f t="shared" si="21"/>
        <v>480.64999999999782</v>
      </c>
      <c r="DZ131" s="263"/>
    </row>
    <row r="132" spans="1:130" hidden="1" x14ac:dyDescent="0.25">
      <c r="A132" s="18">
        <v>1125</v>
      </c>
      <c r="B132" s="18" t="s">
        <v>717</v>
      </c>
      <c r="C132" s="18" t="s">
        <v>404</v>
      </c>
      <c r="D132" s="20">
        <v>1</v>
      </c>
      <c r="E132" s="18">
        <v>25539.64</v>
      </c>
      <c r="F132" s="18">
        <v>41323.120000000003</v>
      </c>
      <c r="G132" s="18" t="s">
        <v>157</v>
      </c>
      <c r="H132" s="18" t="s">
        <v>5</v>
      </c>
      <c r="I132" s="18" t="s">
        <v>415</v>
      </c>
      <c r="J132" s="21">
        <v>3428.62</v>
      </c>
      <c r="K132" s="21">
        <v>0</v>
      </c>
      <c r="L132" s="21">
        <v>3428.62</v>
      </c>
      <c r="M132" s="22">
        <v>378</v>
      </c>
      <c r="N132" s="22">
        <v>84.75</v>
      </c>
      <c r="O132" s="22">
        <v>1301.67</v>
      </c>
      <c r="P132" s="22">
        <v>60.73</v>
      </c>
      <c r="Q132" s="22">
        <v>1825.15</v>
      </c>
      <c r="R132" s="23">
        <v>5253.77</v>
      </c>
      <c r="S132" s="21">
        <v>3223.92</v>
      </c>
      <c r="T132" s="21">
        <v>0</v>
      </c>
      <c r="U132" s="21">
        <v>3223.92</v>
      </c>
      <c r="V132" s="22">
        <v>355</v>
      </c>
      <c r="W132" s="22">
        <v>80.540000000000006</v>
      </c>
      <c r="X132" s="22">
        <v>1240.1300000000001</v>
      </c>
      <c r="Y132" s="22">
        <v>57.25</v>
      </c>
      <c r="Z132" s="22">
        <v>1732.92</v>
      </c>
      <c r="AA132" s="23">
        <v>4956.84</v>
      </c>
      <c r="AB132" s="21">
        <v>3235.73</v>
      </c>
      <c r="AC132" s="21">
        <v>0</v>
      </c>
      <c r="AD132" s="21">
        <v>3235.73</v>
      </c>
      <c r="AE132" s="22">
        <v>357</v>
      </c>
      <c r="AF132" s="22">
        <v>80.83</v>
      </c>
      <c r="AG132" s="22">
        <v>1243.9000000000001</v>
      </c>
      <c r="AH132" s="22">
        <v>57.46</v>
      </c>
      <c r="AI132" s="22">
        <v>1739.19</v>
      </c>
      <c r="AJ132" s="23">
        <v>4974.92</v>
      </c>
      <c r="AK132" s="21">
        <v>3223.92</v>
      </c>
      <c r="AL132" s="21">
        <v>0</v>
      </c>
      <c r="AM132" s="21">
        <v>3223.92</v>
      </c>
      <c r="AN132" s="22">
        <v>355</v>
      </c>
      <c r="AO132" s="22">
        <v>80.540000000000006</v>
      </c>
      <c r="AP132" s="22">
        <v>1239.48</v>
      </c>
      <c r="AQ132" s="22">
        <v>57.25</v>
      </c>
      <c r="AR132" s="22">
        <v>1732.27</v>
      </c>
      <c r="AS132" s="23">
        <v>4956.1899999999996</v>
      </c>
      <c r="AT132" s="21">
        <v>3385.08</v>
      </c>
      <c r="AU132" s="21">
        <v>939.13</v>
      </c>
      <c r="AV132" s="21">
        <v>4324.21</v>
      </c>
      <c r="AW132" s="22">
        <v>505</v>
      </c>
      <c r="AX132" s="22">
        <v>84.56</v>
      </c>
      <c r="AY132" s="22">
        <v>1483.52</v>
      </c>
      <c r="AZ132" s="22">
        <v>72.7</v>
      </c>
      <c r="BA132" s="22">
        <v>2145.7800000000002</v>
      </c>
      <c r="BB132" s="23">
        <v>6469.99</v>
      </c>
      <c r="BC132" s="21">
        <v>4814.2</v>
      </c>
      <c r="BD132" s="21">
        <v>0</v>
      </c>
      <c r="BE132" s="21">
        <v>4814.2</v>
      </c>
      <c r="BF132" s="22">
        <v>575</v>
      </c>
      <c r="BG132" s="22">
        <v>120.3</v>
      </c>
      <c r="BH132" s="22">
        <v>2148.54</v>
      </c>
      <c r="BI132" s="22">
        <v>82.58</v>
      </c>
      <c r="BJ132" s="22">
        <v>2926.42</v>
      </c>
      <c r="BK132" s="23">
        <v>7740.62</v>
      </c>
      <c r="BL132" s="21">
        <v>3223.92</v>
      </c>
      <c r="BM132" s="21">
        <v>0</v>
      </c>
      <c r="BN132" s="21">
        <v>3223.92</v>
      </c>
      <c r="BO132" s="22">
        <v>354</v>
      </c>
      <c r="BP132" s="22">
        <v>80.540000000000006</v>
      </c>
      <c r="BQ132" s="22">
        <v>1251.8599999999999</v>
      </c>
      <c r="BR132" s="22">
        <v>58.12</v>
      </c>
      <c r="BS132" s="22">
        <v>1744.52</v>
      </c>
      <c r="BT132" s="23">
        <v>4968.4399999999996</v>
      </c>
      <c r="BU132" s="21">
        <v>3223.92</v>
      </c>
      <c r="BV132" s="21">
        <v>0</v>
      </c>
      <c r="BW132" s="21">
        <v>3223.92</v>
      </c>
      <c r="BX132" s="22">
        <v>355</v>
      </c>
      <c r="BY132" s="22">
        <v>80.540000000000006</v>
      </c>
      <c r="BZ132" s="22">
        <v>1251.8599999999999</v>
      </c>
      <c r="CA132" s="22">
        <v>58.12</v>
      </c>
      <c r="CB132" s="22">
        <v>1745.52</v>
      </c>
      <c r="CC132" s="23">
        <v>4969.4399999999996</v>
      </c>
      <c r="CD132" s="21">
        <v>14276.31</v>
      </c>
      <c r="CE132" s="21">
        <v>0</v>
      </c>
      <c r="CF132" s="21">
        <v>14276.31</v>
      </c>
      <c r="CG132" s="22">
        <v>1590</v>
      </c>
      <c r="CH132" s="22">
        <v>776.62</v>
      </c>
      <c r="CI132" s="22">
        <v>7330.3</v>
      </c>
      <c r="CJ132" s="22">
        <v>207.98</v>
      </c>
      <c r="CK132" s="22">
        <v>9904.9</v>
      </c>
      <c r="CL132" s="23">
        <v>24181.21</v>
      </c>
      <c r="CM132" s="21">
        <v>0</v>
      </c>
      <c r="CN132" s="21">
        <v>0</v>
      </c>
      <c r="CO132" s="21">
        <v>0</v>
      </c>
      <c r="CP132" s="22">
        <v>0</v>
      </c>
      <c r="CQ132" s="22">
        <v>0</v>
      </c>
      <c r="CR132" s="22">
        <v>0</v>
      </c>
      <c r="CS132" s="22">
        <v>0</v>
      </c>
      <c r="CT132" s="22">
        <v>0</v>
      </c>
      <c r="CU132" s="23">
        <v>0</v>
      </c>
      <c r="CV132" s="21">
        <v>0</v>
      </c>
      <c r="CW132" s="21">
        <v>0</v>
      </c>
      <c r="CX132" s="21">
        <v>0</v>
      </c>
      <c r="CY132" s="22">
        <v>0</v>
      </c>
      <c r="CZ132" s="22">
        <v>0</v>
      </c>
      <c r="DA132" s="22">
        <v>0</v>
      </c>
      <c r="DB132" s="22">
        <v>0</v>
      </c>
      <c r="DC132" s="22">
        <v>0</v>
      </c>
      <c r="DD132" s="23">
        <v>0</v>
      </c>
      <c r="DE132" s="21">
        <v>0</v>
      </c>
      <c r="DF132" s="21">
        <v>0</v>
      </c>
      <c r="DG132" s="21">
        <v>0</v>
      </c>
      <c r="DH132" s="22">
        <v>0</v>
      </c>
      <c r="DI132" s="22">
        <v>0</v>
      </c>
      <c r="DJ132" s="22">
        <v>0</v>
      </c>
      <c r="DK132" s="22">
        <v>0</v>
      </c>
      <c r="DL132" s="22">
        <v>0</v>
      </c>
      <c r="DM132" s="23">
        <v>0</v>
      </c>
      <c r="DN132" s="73">
        <f t="shared" ref="DN132:DN195" si="22">J132+S132+AB132+AK132+AT132+BC132+BL132+BU132+CD132+CM132+CV132+DE132</f>
        <v>42035.619999999995</v>
      </c>
      <c r="DO132" s="73">
        <f t="shared" ref="DO132:DO195" si="23">K132+T132+AC132+AL132+AU132+BD132+BM132+BV132+CE132+CN132+CW132+DF132</f>
        <v>939.13</v>
      </c>
      <c r="DP132" s="73">
        <f t="shared" ref="DP132:DP195" si="24">L132+U132+AD132+AM132+AV132+BE132+BN132+BW132+CF132+CO132+CX132+DG132</f>
        <v>42974.75</v>
      </c>
      <c r="DQ132" s="22">
        <f t="shared" ref="DQ132:DQ195" si="25">M132+V132+AE132+AN132+AW132+BF132+BO132+BX132+CG132+CP132+CY132+DH132</f>
        <v>4824</v>
      </c>
      <c r="DR132" s="22">
        <f t="shared" ref="DR132:DR195" si="26">N132+W132+AF132+AO132+AX132+BG132+BP132+BY132+CH132+CQ132+CZ132+DI132</f>
        <v>1469.2199999999998</v>
      </c>
      <c r="DS132" s="22">
        <f t="shared" ref="DS132:DS195" si="27">O132+X132+AG132+AP132+AY132+BH132+BQ132+BZ132+CI132+CR132+DA132+DJ132</f>
        <v>18491.260000000002</v>
      </c>
      <c r="DT132" s="22">
        <f t="shared" ref="DT132:DT195" si="28">P132+Y132+AH132+AQ132+AZ132+BI132+BR132+CA132+CJ132+CS132+DB132+DK132</f>
        <v>712.18999999999994</v>
      </c>
      <c r="DU132" s="22">
        <f t="shared" ref="DU132:DU195" si="29">Q132+Z132+AI132+AR132+BA132+BJ132+BS132+CB132+CK132+CT132+DC132+DL132</f>
        <v>25496.670000000002</v>
      </c>
      <c r="DV132" s="23">
        <f t="shared" ref="DV132:DV195" si="30">R132+AA132+AJ132+AS132+BB132+BK132+BT132+CC132+CL132+CU132+DD132+DM132</f>
        <v>68471.420000000013</v>
      </c>
      <c r="DW132" s="262">
        <f t="shared" ref="DW132:DW195" si="31">DP132-F132</f>
        <v>1651.6299999999974</v>
      </c>
      <c r="DX132" s="262"/>
      <c r="DY132" s="263">
        <f t="shared" ref="DY132:DY195" si="32">DU132-E132</f>
        <v>-42.969999999997526</v>
      </c>
      <c r="DZ132" s="263"/>
    </row>
    <row r="133" spans="1:130" hidden="1" x14ac:dyDescent="0.25">
      <c r="A133" s="18">
        <v>1129</v>
      </c>
      <c r="B133" s="18" t="s">
        <v>727</v>
      </c>
      <c r="C133" s="18" t="s">
        <v>483</v>
      </c>
      <c r="D133" s="20">
        <v>0.8</v>
      </c>
      <c r="E133" s="18">
        <v>16574.580000000002</v>
      </c>
      <c r="F133" s="18">
        <v>29339.919999999998</v>
      </c>
      <c r="G133" s="18" t="s">
        <v>157</v>
      </c>
      <c r="H133" s="18" t="s">
        <v>5</v>
      </c>
      <c r="I133" s="18" t="s">
        <v>298</v>
      </c>
      <c r="J133" s="21">
        <v>2815.91</v>
      </c>
      <c r="K133" s="21">
        <v>0</v>
      </c>
      <c r="L133" s="21">
        <v>2815.91</v>
      </c>
      <c r="M133" s="22">
        <v>281</v>
      </c>
      <c r="N133" s="22">
        <v>67.8</v>
      </c>
      <c r="O133" s="22">
        <v>1026.67</v>
      </c>
      <c r="P133" s="22">
        <v>146.44999999999999</v>
      </c>
      <c r="Q133" s="22">
        <v>1521.92</v>
      </c>
      <c r="R133" s="23">
        <v>4337.83</v>
      </c>
      <c r="S133" s="21">
        <v>2714.51</v>
      </c>
      <c r="T133" s="21">
        <v>0</v>
      </c>
      <c r="U133" s="21">
        <v>2714.51</v>
      </c>
      <c r="V133" s="22">
        <v>281</v>
      </c>
      <c r="W133" s="22">
        <v>67.8</v>
      </c>
      <c r="X133" s="22">
        <v>1027.77</v>
      </c>
      <c r="Y133" s="22">
        <v>140</v>
      </c>
      <c r="Z133" s="22">
        <v>1516.57</v>
      </c>
      <c r="AA133" s="23">
        <v>4231.08</v>
      </c>
      <c r="AB133" s="21">
        <v>2172.31</v>
      </c>
      <c r="AC133" s="21">
        <v>0</v>
      </c>
      <c r="AD133" s="21">
        <v>2172.31</v>
      </c>
      <c r="AE133" s="22">
        <v>207</v>
      </c>
      <c r="AF133" s="22">
        <v>54.24</v>
      </c>
      <c r="AG133" s="22">
        <v>829.16</v>
      </c>
      <c r="AH133" s="22">
        <v>145.66</v>
      </c>
      <c r="AI133" s="22">
        <v>1236.06</v>
      </c>
      <c r="AJ133" s="23">
        <v>3408.37</v>
      </c>
      <c r="AK133" s="21">
        <v>2238.23</v>
      </c>
      <c r="AL133" s="21">
        <v>0</v>
      </c>
      <c r="AM133" s="21">
        <v>2238.23</v>
      </c>
      <c r="AN133" s="22">
        <v>216</v>
      </c>
      <c r="AO133" s="22">
        <v>55.89</v>
      </c>
      <c r="AP133" s="22">
        <v>853.23</v>
      </c>
      <c r="AQ133" s="22">
        <v>121.35</v>
      </c>
      <c r="AR133" s="22">
        <v>1246.47</v>
      </c>
      <c r="AS133" s="23">
        <v>3484.7</v>
      </c>
      <c r="AT133" s="21">
        <v>2334.6799999999998</v>
      </c>
      <c r="AU133" s="21">
        <v>929.63</v>
      </c>
      <c r="AV133" s="21">
        <v>3264.31</v>
      </c>
      <c r="AW133" s="22">
        <v>355</v>
      </c>
      <c r="AX133" s="22">
        <v>58.3</v>
      </c>
      <c r="AY133" s="22">
        <v>1074.4100000000001</v>
      </c>
      <c r="AZ133" s="22">
        <v>110</v>
      </c>
      <c r="BA133" s="22">
        <v>1597.71</v>
      </c>
      <c r="BB133" s="23">
        <v>4862.0200000000004</v>
      </c>
      <c r="BC133" s="21">
        <v>3566.77</v>
      </c>
      <c r="BD133" s="21">
        <v>0</v>
      </c>
      <c r="BE133" s="21">
        <v>3566.77</v>
      </c>
      <c r="BF133" s="22">
        <v>371</v>
      </c>
      <c r="BG133" s="22">
        <v>84.1</v>
      </c>
      <c r="BH133" s="22">
        <v>1467.23</v>
      </c>
      <c r="BI133" s="22">
        <v>133.86000000000001</v>
      </c>
      <c r="BJ133" s="22">
        <v>2056.19</v>
      </c>
      <c r="BK133" s="23">
        <v>5622.96</v>
      </c>
      <c r="BL133" s="21">
        <v>2172.31</v>
      </c>
      <c r="BM133" s="21">
        <v>0</v>
      </c>
      <c r="BN133" s="21">
        <v>2172.31</v>
      </c>
      <c r="BO133" s="22">
        <v>207</v>
      </c>
      <c r="BP133" s="22">
        <v>54.24</v>
      </c>
      <c r="BQ133" s="22">
        <v>829.16</v>
      </c>
      <c r="BR133" s="22">
        <v>115.06</v>
      </c>
      <c r="BS133" s="22">
        <v>1205.46</v>
      </c>
      <c r="BT133" s="23">
        <v>3377.77</v>
      </c>
      <c r="BU133" s="21">
        <v>2172.31</v>
      </c>
      <c r="BV133" s="21">
        <v>0</v>
      </c>
      <c r="BW133" s="21">
        <v>2172.31</v>
      </c>
      <c r="BX133" s="22">
        <v>207</v>
      </c>
      <c r="BY133" s="22">
        <v>54.24</v>
      </c>
      <c r="BZ133" s="22">
        <v>829.16</v>
      </c>
      <c r="CA133" s="22">
        <v>125.26</v>
      </c>
      <c r="CB133" s="22">
        <v>1215.6600000000001</v>
      </c>
      <c r="CC133" s="23">
        <v>3387.97</v>
      </c>
      <c r="CD133" s="21">
        <v>2610.29</v>
      </c>
      <c r="CE133" s="21">
        <v>0</v>
      </c>
      <c r="CF133" s="21">
        <v>2610.29</v>
      </c>
      <c r="CG133" s="22">
        <v>267</v>
      </c>
      <c r="CH133" s="22">
        <v>65.19</v>
      </c>
      <c r="CI133" s="22">
        <v>989.14</v>
      </c>
      <c r="CJ133" s="22">
        <v>76.95</v>
      </c>
      <c r="CK133" s="22">
        <v>1398.28</v>
      </c>
      <c r="CL133" s="23">
        <v>4008.57</v>
      </c>
      <c r="CM133" s="21">
        <v>2172.31</v>
      </c>
      <c r="CN133" s="21">
        <v>0</v>
      </c>
      <c r="CO133" s="21">
        <v>2172.31</v>
      </c>
      <c r="CP133" s="22">
        <v>214</v>
      </c>
      <c r="CQ133" s="22">
        <v>54.24</v>
      </c>
      <c r="CR133" s="22">
        <v>833.96</v>
      </c>
      <c r="CS133" s="22">
        <v>109.96</v>
      </c>
      <c r="CT133" s="22">
        <v>1212.1600000000001</v>
      </c>
      <c r="CU133" s="23">
        <v>3384.47</v>
      </c>
      <c r="CV133" s="21">
        <v>2200.13</v>
      </c>
      <c r="CW133" s="21">
        <v>0</v>
      </c>
      <c r="CX133" s="21">
        <v>2200.13</v>
      </c>
      <c r="CY133" s="22">
        <v>210</v>
      </c>
      <c r="CZ133" s="22">
        <v>54.94</v>
      </c>
      <c r="DA133" s="22">
        <v>839.33</v>
      </c>
      <c r="DB133" s="22">
        <v>110.46</v>
      </c>
      <c r="DC133" s="22">
        <v>1214.73</v>
      </c>
      <c r="DD133" s="23">
        <v>3414.86</v>
      </c>
      <c r="DE133" s="21">
        <v>3242.65</v>
      </c>
      <c r="DF133" s="21">
        <v>0</v>
      </c>
      <c r="DG133" s="21">
        <v>3242.65</v>
      </c>
      <c r="DH133" s="22">
        <v>357</v>
      </c>
      <c r="DI133" s="22">
        <v>381.78</v>
      </c>
      <c r="DJ133" s="22">
        <v>1018.25</v>
      </c>
      <c r="DK133" s="22">
        <v>130.33000000000001</v>
      </c>
      <c r="DL133" s="22">
        <v>1887.36</v>
      </c>
      <c r="DM133" s="23">
        <v>5130.01</v>
      </c>
      <c r="DN133" s="73">
        <f t="shared" si="22"/>
        <v>30412.410000000007</v>
      </c>
      <c r="DO133" s="73">
        <f t="shared" si="23"/>
        <v>929.63</v>
      </c>
      <c r="DP133" s="73">
        <f t="shared" si="24"/>
        <v>31342.040000000005</v>
      </c>
      <c r="DQ133" s="22">
        <f t="shared" si="25"/>
        <v>3173</v>
      </c>
      <c r="DR133" s="22">
        <f t="shared" si="26"/>
        <v>1052.76</v>
      </c>
      <c r="DS133" s="22">
        <f t="shared" si="27"/>
        <v>11617.47</v>
      </c>
      <c r="DT133" s="22">
        <f t="shared" si="28"/>
        <v>1465.3400000000001</v>
      </c>
      <c r="DU133" s="22">
        <f t="shared" si="29"/>
        <v>17308.57</v>
      </c>
      <c r="DV133" s="23">
        <f t="shared" si="30"/>
        <v>48650.610000000008</v>
      </c>
      <c r="DW133" s="262">
        <f t="shared" si="31"/>
        <v>2002.1200000000063</v>
      </c>
      <c r="DX133" s="262"/>
      <c r="DY133" s="263">
        <f t="shared" si="32"/>
        <v>733.98999999999796</v>
      </c>
      <c r="DZ133" s="263"/>
    </row>
    <row r="134" spans="1:130" hidden="1" x14ac:dyDescent="0.25">
      <c r="A134" s="18">
        <v>1131</v>
      </c>
      <c r="B134" s="18" t="s">
        <v>732</v>
      </c>
      <c r="C134" s="18" t="s">
        <v>733</v>
      </c>
      <c r="D134" s="20">
        <v>1</v>
      </c>
      <c r="E134" s="18">
        <v>30964.27</v>
      </c>
      <c r="F134" s="18">
        <v>49376.78</v>
      </c>
      <c r="G134" s="18" t="s">
        <v>157</v>
      </c>
      <c r="H134" s="18" t="s">
        <v>5</v>
      </c>
      <c r="I134" s="18" t="s">
        <v>285</v>
      </c>
      <c r="J134" s="21">
        <v>3843.86</v>
      </c>
      <c r="K134" s="21">
        <v>0</v>
      </c>
      <c r="L134" s="21">
        <v>3843.86</v>
      </c>
      <c r="M134" s="22">
        <v>428</v>
      </c>
      <c r="N134" s="22">
        <v>93.63</v>
      </c>
      <c r="O134" s="22">
        <v>1433.51</v>
      </c>
      <c r="P134" s="22">
        <v>158.31</v>
      </c>
      <c r="Q134" s="22">
        <v>2113.4499999999998</v>
      </c>
      <c r="R134" s="23">
        <v>5957.31</v>
      </c>
      <c r="S134" s="21">
        <v>3747.66</v>
      </c>
      <c r="T134" s="21">
        <v>0</v>
      </c>
      <c r="U134" s="21">
        <v>3747.66</v>
      </c>
      <c r="V134" s="22">
        <v>428</v>
      </c>
      <c r="W134" s="22">
        <v>93.63</v>
      </c>
      <c r="X134" s="22">
        <v>1435.01</v>
      </c>
      <c r="Y134" s="22">
        <v>151.91999999999999</v>
      </c>
      <c r="Z134" s="22">
        <v>2108.56</v>
      </c>
      <c r="AA134" s="23">
        <v>5856.22</v>
      </c>
      <c r="AB134" s="21">
        <v>3747.66</v>
      </c>
      <c r="AC134" s="21">
        <v>0</v>
      </c>
      <c r="AD134" s="21">
        <v>3747.66</v>
      </c>
      <c r="AE134" s="22">
        <v>428</v>
      </c>
      <c r="AF134" s="22">
        <v>93.63</v>
      </c>
      <c r="AG134" s="22">
        <v>1434.26</v>
      </c>
      <c r="AH134" s="22">
        <v>182.52</v>
      </c>
      <c r="AI134" s="22">
        <v>2138.41</v>
      </c>
      <c r="AJ134" s="23">
        <v>5886.07</v>
      </c>
      <c r="AK134" s="21">
        <v>3782.2</v>
      </c>
      <c r="AL134" s="21">
        <v>0</v>
      </c>
      <c r="AM134" s="21">
        <v>3782.2</v>
      </c>
      <c r="AN134" s="22">
        <v>432</v>
      </c>
      <c r="AO134" s="22">
        <v>94.5</v>
      </c>
      <c r="AP134" s="22">
        <v>1446.26</v>
      </c>
      <c r="AQ134" s="22">
        <v>172.78</v>
      </c>
      <c r="AR134" s="22">
        <v>2145.54</v>
      </c>
      <c r="AS134" s="23">
        <v>5927.74</v>
      </c>
      <c r="AT134" s="21">
        <v>3792.07</v>
      </c>
      <c r="AU134" s="21">
        <v>948.61</v>
      </c>
      <c r="AV134" s="21">
        <v>4740.68</v>
      </c>
      <c r="AW134" s="22">
        <v>562</v>
      </c>
      <c r="AX134" s="22">
        <v>94.74</v>
      </c>
      <c r="AY134" s="22">
        <v>1639.42</v>
      </c>
      <c r="AZ134" s="22">
        <v>160.13</v>
      </c>
      <c r="BA134" s="22">
        <v>2456.29</v>
      </c>
      <c r="BB134" s="23">
        <v>7196.97</v>
      </c>
      <c r="BC134" s="21">
        <v>5846.92</v>
      </c>
      <c r="BD134" s="21">
        <v>0</v>
      </c>
      <c r="BE134" s="21">
        <v>5846.92</v>
      </c>
      <c r="BF134" s="22">
        <v>684</v>
      </c>
      <c r="BG134" s="22">
        <v>140.06</v>
      </c>
      <c r="BH134" s="22">
        <v>2518.0700000000002</v>
      </c>
      <c r="BI134" s="22">
        <v>180.34</v>
      </c>
      <c r="BJ134" s="22">
        <v>3522.47</v>
      </c>
      <c r="BK134" s="23">
        <v>9369.39</v>
      </c>
      <c r="BL134" s="21">
        <v>3747.66</v>
      </c>
      <c r="BM134" s="21">
        <v>0</v>
      </c>
      <c r="BN134" s="21">
        <v>3747.66</v>
      </c>
      <c r="BO134" s="22">
        <v>424</v>
      </c>
      <c r="BP134" s="22">
        <v>93.63</v>
      </c>
      <c r="BQ134" s="22">
        <v>1434.26</v>
      </c>
      <c r="BR134" s="22">
        <v>157.02000000000001</v>
      </c>
      <c r="BS134" s="22">
        <v>2108.91</v>
      </c>
      <c r="BT134" s="23">
        <v>5856.57</v>
      </c>
      <c r="BU134" s="21">
        <v>3747.66</v>
      </c>
      <c r="BV134" s="21">
        <v>0</v>
      </c>
      <c r="BW134" s="21">
        <v>3747.66</v>
      </c>
      <c r="BX134" s="22">
        <v>427</v>
      </c>
      <c r="BY134" s="22">
        <v>93.63</v>
      </c>
      <c r="BZ134" s="22">
        <v>1434.26</v>
      </c>
      <c r="CA134" s="22">
        <v>177.42</v>
      </c>
      <c r="CB134" s="22">
        <v>2132.31</v>
      </c>
      <c r="CC134" s="23">
        <v>5879.97</v>
      </c>
      <c r="CD134" s="21">
        <v>3768.51</v>
      </c>
      <c r="CE134" s="21">
        <v>0</v>
      </c>
      <c r="CF134" s="21">
        <v>3768.51</v>
      </c>
      <c r="CG134" s="22">
        <v>430</v>
      </c>
      <c r="CH134" s="22">
        <v>94.15</v>
      </c>
      <c r="CI134" s="22">
        <v>1441.51</v>
      </c>
      <c r="CJ134" s="22">
        <v>157.30000000000001</v>
      </c>
      <c r="CK134" s="22">
        <v>2122.96</v>
      </c>
      <c r="CL134" s="23">
        <v>5891.47</v>
      </c>
      <c r="CM134" s="21">
        <v>3880.65</v>
      </c>
      <c r="CN134" s="21">
        <v>0</v>
      </c>
      <c r="CO134" s="21">
        <v>3880.65</v>
      </c>
      <c r="CP134" s="22">
        <v>454</v>
      </c>
      <c r="CQ134" s="22">
        <v>96.95</v>
      </c>
      <c r="CR134" s="22">
        <v>1485.35</v>
      </c>
      <c r="CS134" s="22">
        <v>163.92</v>
      </c>
      <c r="CT134" s="22">
        <v>2200.2199999999998</v>
      </c>
      <c r="CU134" s="23">
        <v>6080.87</v>
      </c>
      <c r="CV134" s="21">
        <v>4356.17</v>
      </c>
      <c r="CW134" s="21">
        <v>0</v>
      </c>
      <c r="CX134" s="21">
        <v>4356.17</v>
      </c>
      <c r="CY134" s="22">
        <v>511</v>
      </c>
      <c r="CZ134" s="22">
        <v>108.84</v>
      </c>
      <c r="DA134" s="22">
        <v>1907.35</v>
      </c>
      <c r="DB134" s="22">
        <v>93.87</v>
      </c>
      <c r="DC134" s="22">
        <v>2621.06</v>
      </c>
      <c r="DD134" s="23">
        <v>6977.23</v>
      </c>
      <c r="DE134" s="21">
        <v>5710.2</v>
      </c>
      <c r="DF134" s="21">
        <v>0</v>
      </c>
      <c r="DG134" s="21">
        <v>5710.2</v>
      </c>
      <c r="DH134" s="22">
        <v>699</v>
      </c>
      <c r="DI134" s="22">
        <v>638.74</v>
      </c>
      <c r="DJ134" s="22">
        <v>4395.6400000000003</v>
      </c>
      <c r="DK134" s="22">
        <v>198.93</v>
      </c>
      <c r="DL134" s="22">
        <v>5932.31</v>
      </c>
      <c r="DM134" s="23">
        <v>11642.51</v>
      </c>
      <c r="DN134" s="73">
        <f t="shared" si="22"/>
        <v>49971.22</v>
      </c>
      <c r="DO134" s="73">
        <f t="shared" si="23"/>
        <v>948.61</v>
      </c>
      <c r="DP134" s="73">
        <f t="shared" si="24"/>
        <v>50919.83</v>
      </c>
      <c r="DQ134" s="22">
        <f t="shared" si="25"/>
        <v>5907</v>
      </c>
      <c r="DR134" s="22">
        <f t="shared" si="26"/>
        <v>1736.13</v>
      </c>
      <c r="DS134" s="22">
        <f t="shared" si="27"/>
        <v>22004.9</v>
      </c>
      <c r="DT134" s="22">
        <f t="shared" si="28"/>
        <v>1954.4600000000003</v>
      </c>
      <c r="DU134" s="22">
        <f t="shared" si="29"/>
        <v>31602.49</v>
      </c>
      <c r="DV134" s="23">
        <f t="shared" si="30"/>
        <v>82522.319999999992</v>
      </c>
      <c r="DW134" s="262">
        <f t="shared" si="31"/>
        <v>1543.0500000000029</v>
      </c>
      <c r="DX134" s="262"/>
      <c r="DY134" s="263">
        <f t="shared" si="32"/>
        <v>638.22000000000116</v>
      </c>
      <c r="DZ134" s="263"/>
    </row>
    <row r="135" spans="1:130" hidden="1" x14ac:dyDescent="0.25">
      <c r="A135" s="18">
        <v>1134</v>
      </c>
      <c r="B135" s="18" t="s">
        <v>748</v>
      </c>
      <c r="C135" s="18" t="s">
        <v>214</v>
      </c>
      <c r="D135" s="20">
        <v>1</v>
      </c>
      <c r="E135" s="18">
        <v>8749.81</v>
      </c>
      <c r="F135" s="18">
        <v>15238.87</v>
      </c>
      <c r="G135" s="18" t="s">
        <v>157</v>
      </c>
      <c r="H135" s="18" t="s">
        <v>5</v>
      </c>
      <c r="I135" s="18" t="s">
        <v>368</v>
      </c>
      <c r="J135" s="21">
        <v>2433.73</v>
      </c>
      <c r="K135" s="21">
        <v>0</v>
      </c>
      <c r="L135" s="21">
        <v>2433.73</v>
      </c>
      <c r="M135" s="22">
        <v>240</v>
      </c>
      <c r="N135" s="22">
        <v>60.32</v>
      </c>
      <c r="O135" s="22">
        <v>877.24</v>
      </c>
      <c r="P135" s="22">
        <v>119.63</v>
      </c>
      <c r="Q135" s="22">
        <v>1297.19</v>
      </c>
      <c r="R135" s="23">
        <v>3730.92</v>
      </c>
      <c r="S135" s="21">
        <v>2351.21</v>
      </c>
      <c r="T135" s="21">
        <v>0</v>
      </c>
      <c r="U135" s="21">
        <v>2351.21</v>
      </c>
      <c r="V135" s="22">
        <v>232</v>
      </c>
      <c r="W135" s="22">
        <v>58.71</v>
      </c>
      <c r="X135" s="22">
        <v>819.81</v>
      </c>
      <c r="Y135" s="22">
        <v>102.94</v>
      </c>
      <c r="Z135" s="22">
        <v>1213.46</v>
      </c>
      <c r="AA135" s="23">
        <v>3564.67</v>
      </c>
      <c r="AB135" s="21">
        <v>2350.5</v>
      </c>
      <c r="AC135" s="21">
        <v>0</v>
      </c>
      <c r="AD135" s="21">
        <v>2350.5</v>
      </c>
      <c r="AE135" s="22">
        <v>231</v>
      </c>
      <c r="AF135" s="22">
        <v>58.69</v>
      </c>
      <c r="AG135" s="22">
        <v>818.65</v>
      </c>
      <c r="AH135" s="22">
        <v>133.54</v>
      </c>
      <c r="AI135" s="22">
        <v>1241.8800000000001</v>
      </c>
      <c r="AJ135" s="23">
        <v>3592.38</v>
      </c>
      <c r="AK135" s="21">
        <v>2350.5</v>
      </c>
      <c r="AL135" s="21">
        <v>0</v>
      </c>
      <c r="AM135" s="21">
        <v>2350.5</v>
      </c>
      <c r="AN135" s="22">
        <v>231</v>
      </c>
      <c r="AO135" s="22">
        <v>58.69</v>
      </c>
      <c r="AP135" s="22">
        <v>818.65</v>
      </c>
      <c r="AQ135" s="22">
        <v>138.63999999999999</v>
      </c>
      <c r="AR135" s="22">
        <v>1246.98</v>
      </c>
      <c r="AS135" s="23">
        <v>3597.48</v>
      </c>
      <c r="AT135" s="21">
        <v>2353.75</v>
      </c>
      <c r="AU135" s="21">
        <v>948.61</v>
      </c>
      <c r="AV135" s="21">
        <v>3302.36</v>
      </c>
      <c r="AW135" s="22">
        <v>361</v>
      </c>
      <c r="AX135" s="22">
        <v>58.77</v>
      </c>
      <c r="AY135" s="22">
        <v>1011.36</v>
      </c>
      <c r="AZ135" s="22">
        <v>120.8</v>
      </c>
      <c r="BA135" s="22">
        <v>1551.93</v>
      </c>
      <c r="BB135" s="23">
        <v>4854.29</v>
      </c>
      <c r="BC135" s="21">
        <v>3603.02</v>
      </c>
      <c r="BD135" s="21">
        <v>0</v>
      </c>
      <c r="BE135" s="21">
        <v>3603.02</v>
      </c>
      <c r="BF135" s="22">
        <v>392</v>
      </c>
      <c r="BG135" s="22">
        <v>87.8</v>
      </c>
      <c r="BH135" s="22">
        <v>1319.44</v>
      </c>
      <c r="BI135" s="22">
        <v>109.49</v>
      </c>
      <c r="BJ135" s="22">
        <v>1908.73</v>
      </c>
      <c r="BK135" s="23">
        <v>5511.75</v>
      </c>
      <c r="BL135" s="21">
        <v>6.36</v>
      </c>
      <c r="BM135" s="21">
        <v>0</v>
      </c>
      <c r="BN135" s="21">
        <v>6.36</v>
      </c>
      <c r="BO135" s="22">
        <v>-91</v>
      </c>
      <c r="BP135" s="22">
        <v>0.16</v>
      </c>
      <c r="BQ135" s="22">
        <v>39.1</v>
      </c>
      <c r="BR135" s="22">
        <v>0.11</v>
      </c>
      <c r="BS135" s="22">
        <v>-51.63</v>
      </c>
      <c r="BT135" s="23">
        <v>-45.27</v>
      </c>
      <c r="BU135" s="21">
        <v>0</v>
      </c>
      <c r="BV135" s="21">
        <v>0</v>
      </c>
      <c r="BW135" s="21">
        <v>0</v>
      </c>
      <c r="BX135" s="22">
        <v>-101</v>
      </c>
      <c r="BY135" s="22">
        <v>0</v>
      </c>
      <c r="BZ135" s="22">
        <v>-36.979999999999997</v>
      </c>
      <c r="CA135" s="22">
        <v>0</v>
      </c>
      <c r="CB135" s="22">
        <v>-137.97999999999999</v>
      </c>
      <c r="CC135" s="23">
        <v>-137.97999999999999</v>
      </c>
      <c r="CD135" s="21">
        <v>0</v>
      </c>
      <c r="CE135" s="21">
        <v>0</v>
      </c>
      <c r="CF135" s="21">
        <v>0</v>
      </c>
      <c r="CG135" s="22">
        <v>-97</v>
      </c>
      <c r="CH135" s="22">
        <v>0</v>
      </c>
      <c r="CI135" s="22">
        <v>0</v>
      </c>
      <c r="CJ135" s="22">
        <v>0</v>
      </c>
      <c r="CK135" s="22">
        <v>-97</v>
      </c>
      <c r="CL135" s="23">
        <v>-97</v>
      </c>
      <c r="CM135" s="21">
        <v>0</v>
      </c>
      <c r="CN135" s="21">
        <v>0</v>
      </c>
      <c r="CO135" s="21">
        <v>0</v>
      </c>
      <c r="CP135" s="22">
        <v>-97</v>
      </c>
      <c r="CQ135" s="22">
        <v>0</v>
      </c>
      <c r="CR135" s="22">
        <v>0</v>
      </c>
      <c r="CS135" s="22">
        <v>0</v>
      </c>
      <c r="CT135" s="22">
        <v>-97</v>
      </c>
      <c r="CU135" s="23">
        <v>-97</v>
      </c>
      <c r="CV135" s="21">
        <v>0</v>
      </c>
      <c r="CW135" s="21">
        <v>0</v>
      </c>
      <c r="CX135" s="21">
        <v>0</v>
      </c>
      <c r="CY135" s="22">
        <v>-97</v>
      </c>
      <c r="CZ135" s="22">
        <v>0</v>
      </c>
      <c r="DA135" s="22">
        <v>0</v>
      </c>
      <c r="DB135" s="22">
        <v>0</v>
      </c>
      <c r="DC135" s="22">
        <v>-97</v>
      </c>
      <c r="DD135" s="23">
        <v>-97</v>
      </c>
      <c r="DE135" s="21">
        <v>0</v>
      </c>
      <c r="DF135" s="21">
        <v>0</v>
      </c>
      <c r="DG135" s="21">
        <v>0</v>
      </c>
      <c r="DH135" s="22">
        <v>-88</v>
      </c>
      <c r="DI135" s="22">
        <v>153.26</v>
      </c>
      <c r="DJ135" s="22">
        <v>345.45</v>
      </c>
      <c r="DK135" s="22">
        <v>1.34</v>
      </c>
      <c r="DL135" s="22">
        <v>412.05</v>
      </c>
      <c r="DM135" s="23">
        <v>412.05</v>
      </c>
      <c r="DN135" s="73">
        <f t="shared" si="22"/>
        <v>15449.070000000002</v>
      </c>
      <c r="DO135" s="73">
        <f t="shared" si="23"/>
        <v>948.61</v>
      </c>
      <c r="DP135" s="73">
        <f t="shared" si="24"/>
        <v>16397.68</v>
      </c>
      <c r="DQ135" s="22">
        <f t="shared" si="25"/>
        <v>1116</v>
      </c>
      <c r="DR135" s="22">
        <f t="shared" si="26"/>
        <v>536.40000000000009</v>
      </c>
      <c r="DS135" s="22">
        <f t="shared" si="27"/>
        <v>6012.72</v>
      </c>
      <c r="DT135" s="22">
        <f t="shared" si="28"/>
        <v>726.49</v>
      </c>
      <c r="DU135" s="22">
        <f t="shared" si="29"/>
        <v>8391.61</v>
      </c>
      <c r="DV135" s="23">
        <f t="shared" si="30"/>
        <v>24789.29</v>
      </c>
      <c r="DW135" s="262">
        <f t="shared" si="31"/>
        <v>1158.8099999999995</v>
      </c>
      <c r="DX135" s="262"/>
      <c r="DY135" s="263">
        <f t="shared" si="32"/>
        <v>-358.19999999999891</v>
      </c>
      <c r="DZ135" s="263"/>
    </row>
    <row r="136" spans="1:130" hidden="1" x14ac:dyDescent="0.25">
      <c r="A136" s="18">
        <v>1135</v>
      </c>
      <c r="B136" s="18" t="s">
        <v>749</v>
      </c>
      <c r="C136" s="18" t="s">
        <v>235</v>
      </c>
      <c r="D136" s="20">
        <v>0.5</v>
      </c>
      <c r="E136" s="18">
        <v>9560.42</v>
      </c>
      <c r="F136" s="18">
        <v>16718.07</v>
      </c>
      <c r="G136" s="18" t="s">
        <v>157</v>
      </c>
      <c r="H136" s="18" t="s">
        <v>5</v>
      </c>
      <c r="I136" s="18" t="s">
        <v>298</v>
      </c>
      <c r="J136" s="21">
        <v>1456.85</v>
      </c>
      <c r="K136" s="21">
        <v>0</v>
      </c>
      <c r="L136" s="21">
        <v>1456.85</v>
      </c>
      <c r="M136" s="22">
        <v>100</v>
      </c>
      <c r="N136" s="22">
        <v>34.85</v>
      </c>
      <c r="O136" s="22">
        <v>545.72</v>
      </c>
      <c r="P136" s="22">
        <v>56.19</v>
      </c>
      <c r="Q136" s="22">
        <v>736.76</v>
      </c>
      <c r="R136" s="23">
        <v>2193.61</v>
      </c>
      <c r="S136" s="21">
        <v>1380.2</v>
      </c>
      <c r="T136" s="21">
        <v>0</v>
      </c>
      <c r="U136" s="21">
        <v>1380.2</v>
      </c>
      <c r="V136" s="22">
        <v>98</v>
      </c>
      <c r="W136" s="22">
        <v>34.43</v>
      </c>
      <c r="X136" s="22">
        <v>540.09</v>
      </c>
      <c r="Y136" s="22">
        <v>55.09</v>
      </c>
      <c r="Z136" s="22">
        <v>727.61</v>
      </c>
      <c r="AA136" s="23">
        <v>2107.81</v>
      </c>
      <c r="AB136" s="21">
        <v>1286.52</v>
      </c>
      <c r="AC136" s="21">
        <v>0</v>
      </c>
      <c r="AD136" s="21">
        <v>1286.52</v>
      </c>
      <c r="AE136" s="22">
        <v>85</v>
      </c>
      <c r="AF136" s="22">
        <v>32.090000000000003</v>
      </c>
      <c r="AG136" s="22">
        <v>505.63</v>
      </c>
      <c r="AH136" s="22">
        <v>53.44</v>
      </c>
      <c r="AI136" s="22">
        <v>676.16</v>
      </c>
      <c r="AJ136" s="23">
        <v>1962.68</v>
      </c>
      <c r="AK136" s="21">
        <v>1320.23</v>
      </c>
      <c r="AL136" s="21">
        <v>0</v>
      </c>
      <c r="AM136" s="21">
        <v>1320.23</v>
      </c>
      <c r="AN136" s="22">
        <v>89</v>
      </c>
      <c r="AO136" s="22">
        <v>32.93</v>
      </c>
      <c r="AP136" s="22">
        <v>517.91999999999996</v>
      </c>
      <c r="AQ136" s="22">
        <v>54.03</v>
      </c>
      <c r="AR136" s="22">
        <v>693.88</v>
      </c>
      <c r="AS136" s="23">
        <v>2014.11</v>
      </c>
      <c r="AT136" s="21">
        <v>1286.52</v>
      </c>
      <c r="AU136" s="21">
        <v>474.31</v>
      </c>
      <c r="AV136" s="21">
        <v>1760.83</v>
      </c>
      <c r="AW136" s="22">
        <v>150</v>
      </c>
      <c r="AX136" s="22">
        <v>32.090000000000003</v>
      </c>
      <c r="AY136" s="22">
        <v>600.49</v>
      </c>
      <c r="AZ136" s="22">
        <v>59.79</v>
      </c>
      <c r="BA136" s="22">
        <v>842.37</v>
      </c>
      <c r="BB136" s="23">
        <v>2603.1999999999998</v>
      </c>
      <c r="BC136" s="21">
        <v>2009.84</v>
      </c>
      <c r="BD136" s="21">
        <v>0</v>
      </c>
      <c r="BE136" s="21">
        <v>2009.84</v>
      </c>
      <c r="BF136" s="22">
        <v>173</v>
      </c>
      <c r="BG136" s="22">
        <v>48.03</v>
      </c>
      <c r="BH136" s="22">
        <v>738.45</v>
      </c>
      <c r="BI136" s="22">
        <v>76.11</v>
      </c>
      <c r="BJ136" s="22">
        <v>1035.5899999999999</v>
      </c>
      <c r="BK136" s="23">
        <v>3045.43</v>
      </c>
      <c r="BL136" s="21">
        <v>1286.52</v>
      </c>
      <c r="BM136" s="21">
        <v>0</v>
      </c>
      <c r="BN136" s="21">
        <v>1286.52</v>
      </c>
      <c r="BO136" s="22">
        <v>82</v>
      </c>
      <c r="BP136" s="22">
        <v>32.090000000000003</v>
      </c>
      <c r="BQ136" s="22">
        <v>505.63</v>
      </c>
      <c r="BR136" s="22">
        <v>53.44</v>
      </c>
      <c r="BS136" s="22">
        <v>673.16</v>
      </c>
      <c r="BT136" s="23">
        <v>1959.68</v>
      </c>
      <c r="BU136" s="21">
        <v>1286.52</v>
      </c>
      <c r="BV136" s="21">
        <v>0</v>
      </c>
      <c r="BW136" s="21">
        <v>1286.52</v>
      </c>
      <c r="BX136" s="22">
        <v>85</v>
      </c>
      <c r="BY136" s="22">
        <v>32.090000000000003</v>
      </c>
      <c r="BZ136" s="22">
        <v>505.63</v>
      </c>
      <c r="CA136" s="22">
        <v>58.54</v>
      </c>
      <c r="CB136" s="22">
        <v>681.26</v>
      </c>
      <c r="CC136" s="23">
        <v>1967.78</v>
      </c>
      <c r="CD136" s="21">
        <v>1291.1199999999999</v>
      </c>
      <c r="CE136" s="21">
        <v>0</v>
      </c>
      <c r="CF136" s="21">
        <v>1291.1199999999999</v>
      </c>
      <c r="CG136" s="22">
        <v>85</v>
      </c>
      <c r="CH136" s="22">
        <v>32.200000000000003</v>
      </c>
      <c r="CI136" s="22">
        <v>507.28</v>
      </c>
      <c r="CJ136" s="22">
        <v>53.52</v>
      </c>
      <c r="CK136" s="22">
        <v>678</v>
      </c>
      <c r="CL136" s="23">
        <v>1969.12</v>
      </c>
      <c r="CM136" s="21">
        <v>1353.57</v>
      </c>
      <c r="CN136" s="21">
        <v>0</v>
      </c>
      <c r="CO136" s="21">
        <v>1353.57</v>
      </c>
      <c r="CP136" s="22">
        <v>102</v>
      </c>
      <c r="CQ136" s="22">
        <v>33.76</v>
      </c>
      <c r="CR136" s="22">
        <v>534.9</v>
      </c>
      <c r="CS136" s="22">
        <v>54.63</v>
      </c>
      <c r="CT136" s="22">
        <v>725.29</v>
      </c>
      <c r="CU136" s="23">
        <v>2078.86</v>
      </c>
      <c r="CV136" s="21">
        <v>1380.2</v>
      </c>
      <c r="CW136" s="21">
        <v>0</v>
      </c>
      <c r="CX136" s="21">
        <v>1380.2</v>
      </c>
      <c r="CY136" s="22">
        <v>98</v>
      </c>
      <c r="CZ136" s="22">
        <v>34.43</v>
      </c>
      <c r="DA136" s="22">
        <v>539.83000000000004</v>
      </c>
      <c r="DB136" s="22">
        <v>55.09</v>
      </c>
      <c r="DC136" s="22">
        <v>727.35</v>
      </c>
      <c r="DD136" s="23">
        <v>2107.5500000000002</v>
      </c>
      <c r="DE136" s="21">
        <v>1924.37</v>
      </c>
      <c r="DF136" s="21">
        <v>0</v>
      </c>
      <c r="DG136" s="21">
        <v>1924.37</v>
      </c>
      <c r="DH136" s="22">
        <v>174</v>
      </c>
      <c r="DI136" s="22">
        <v>218.84</v>
      </c>
      <c r="DJ136" s="22">
        <v>738.59</v>
      </c>
      <c r="DK136" s="22">
        <v>66.11</v>
      </c>
      <c r="DL136" s="22">
        <v>1197.54</v>
      </c>
      <c r="DM136" s="23">
        <v>3121.91</v>
      </c>
      <c r="DN136" s="73">
        <f t="shared" si="22"/>
        <v>17262.46</v>
      </c>
      <c r="DO136" s="73">
        <f t="shared" si="23"/>
        <v>474.31</v>
      </c>
      <c r="DP136" s="73">
        <f t="shared" si="24"/>
        <v>17736.77</v>
      </c>
      <c r="DQ136" s="22">
        <f t="shared" si="25"/>
        <v>1321</v>
      </c>
      <c r="DR136" s="22">
        <f t="shared" si="26"/>
        <v>597.83000000000004</v>
      </c>
      <c r="DS136" s="22">
        <f t="shared" si="27"/>
        <v>6780.16</v>
      </c>
      <c r="DT136" s="22">
        <f t="shared" si="28"/>
        <v>695.98000000000013</v>
      </c>
      <c r="DU136" s="22">
        <f t="shared" si="29"/>
        <v>9394.9700000000012</v>
      </c>
      <c r="DV136" s="23">
        <f t="shared" si="30"/>
        <v>27131.739999999998</v>
      </c>
      <c r="DW136" s="262">
        <f t="shared" si="31"/>
        <v>1018.7000000000007</v>
      </c>
      <c r="DX136" s="262"/>
      <c r="DY136" s="263">
        <f t="shared" si="32"/>
        <v>-165.44999999999891</v>
      </c>
      <c r="DZ136" s="263"/>
    </row>
    <row r="137" spans="1:130" hidden="1" x14ac:dyDescent="0.25">
      <c r="A137" s="18">
        <v>1136</v>
      </c>
      <c r="B137" s="18" t="s">
        <v>750</v>
      </c>
      <c r="C137" s="18" t="s">
        <v>214</v>
      </c>
      <c r="D137" s="20">
        <v>1</v>
      </c>
      <c r="E137" s="18">
        <v>31982.52</v>
      </c>
      <c r="F137" s="18">
        <v>51096.7</v>
      </c>
      <c r="G137" s="18" t="s">
        <v>157</v>
      </c>
      <c r="H137" s="18" t="s">
        <v>5</v>
      </c>
      <c r="I137" s="18" t="s">
        <v>751</v>
      </c>
      <c r="J137" s="21">
        <v>3815.22</v>
      </c>
      <c r="K137" s="21">
        <v>0</v>
      </c>
      <c r="L137" s="21">
        <v>3815.22</v>
      </c>
      <c r="M137" s="22">
        <v>432</v>
      </c>
      <c r="N137" s="22">
        <v>94.41</v>
      </c>
      <c r="O137" s="22">
        <v>1674.02</v>
      </c>
      <c r="P137" s="22">
        <v>163.02000000000001</v>
      </c>
      <c r="Q137" s="22">
        <v>2363.4499999999998</v>
      </c>
      <c r="R137" s="23">
        <v>6178.67</v>
      </c>
      <c r="S137" s="21">
        <v>3937.8</v>
      </c>
      <c r="T137" s="21">
        <v>0</v>
      </c>
      <c r="U137" s="21">
        <v>3937.8</v>
      </c>
      <c r="V137" s="22">
        <v>454</v>
      </c>
      <c r="W137" s="22">
        <v>98.39</v>
      </c>
      <c r="X137" s="22">
        <v>1737.38</v>
      </c>
      <c r="Y137" s="22">
        <v>139.19999999999999</v>
      </c>
      <c r="Z137" s="22">
        <v>2428.9699999999998</v>
      </c>
      <c r="AA137" s="23">
        <v>6366.77</v>
      </c>
      <c r="AB137" s="21">
        <v>3937.8</v>
      </c>
      <c r="AC137" s="21">
        <v>0</v>
      </c>
      <c r="AD137" s="21">
        <v>3937.8</v>
      </c>
      <c r="AE137" s="22">
        <v>454</v>
      </c>
      <c r="AF137" s="22">
        <v>98.39</v>
      </c>
      <c r="AG137" s="22">
        <v>1736.58</v>
      </c>
      <c r="AH137" s="22">
        <v>185.1</v>
      </c>
      <c r="AI137" s="22">
        <v>2474.0700000000002</v>
      </c>
      <c r="AJ137" s="23">
        <v>6411.87</v>
      </c>
      <c r="AK137" s="21">
        <v>3937.8</v>
      </c>
      <c r="AL137" s="21">
        <v>0</v>
      </c>
      <c r="AM137" s="21">
        <v>3937.8</v>
      </c>
      <c r="AN137" s="22">
        <v>454</v>
      </c>
      <c r="AO137" s="22">
        <v>98.39</v>
      </c>
      <c r="AP137" s="22">
        <v>1736.58</v>
      </c>
      <c r="AQ137" s="22">
        <v>169.8</v>
      </c>
      <c r="AR137" s="22">
        <v>2458.77</v>
      </c>
      <c r="AS137" s="23">
        <v>6396.57</v>
      </c>
      <c r="AT137" s="21">
        <v>4134.46</v>
      </c>
      <c r="AU137" s="21">
        <v>929.63</v>
      </c>
      <c r="AV137" s="21">
        <v>5064.09</v>
      </c>
      <c r="AW137" s="22">
        <v>607</v>
      </c>
      <c r="AX137" s="22">
        <v>103.3</v>
      </c>
      <c r="AY137" s="22">
        <v>1999.61</v>
      </c>
      <c r="AZ137" s="22">
        <v>174.72</v>
      </c>
      <c r="BA137" s="22">
        <v>2884.63</v>
      </c>
      <c r="BB137" s="23">
        <v>7948.72</v>
      </c>
      <c r="BC137" s="21">
        <v>6005.21</v>
      </c>
      <c r="BD137" s="21">
        <v>0</v>
      </c>
      <c r="BE137" s="21">
        <v>6005.21</v>
      </c>
      <c r="BF137" s="22">
        <v>722</v>
      </c>
      <c r="BG137" s="22">
        <v>146.94999999999999</v>
      </c>
      <c r="BH137" s="22">
        <v>2635.4</v>
      </c>
      <c r="BI137" s="22">
        <v>182.51</v>
      </c>
      <c r="BJ137" s="22">
        <v>3686.86</v>
      </c>
      <c r="BK137" s="23">
        <v>9692.07</v>
      </c>
      <c r="BL137" s="21">
        <v>3937.8</v>
      </c>
      <c r="BM137" s="21">
        <v>0</v>
      </c>
      <c r="BN137" s="21">
        <v>3937.8</v>
      </c>
      <c r="BO137" s="22">
        <v>450</v>
      </c>
      <c r="BP137" s="22">
        <v>98.39</v>
      </c>
      <c r="BQ137" s="22">
        <v>1736.58</v>
      </c>
      <c r="BR137" s="22">
        <v>154.5</v>
      </c>
      <c r="BS137" s="22">
        <v>2439.4699999999998</v>
      </c>
      <c r="BT137" s="23">
        <v>6377.27</v>
      </c>
      <c r="BU137" s="21">
        <v>3937.8</v>
      </c>
      <c r="BV137" s="21">
        <v>0</v>
      </c>
      <c r="BW137" s="21">
        <v>3937.8</v>
      </c>
      <c r="BX137" s="22">
        <v>453</v>
      </c>
      <c r="BY137" s="22">
        <v>98.39</v>
      </c>
      <c r="BZ137" s="22">
        <v>1736.58</v>
      </c>
      <c r="CA137" s="22">
        <v>180</v>
      </c>
      <c r="CB137" s="22">
        <v>2467.9699999999998</v>
      </c>
      <c r="CC137" s="23">
        <v>6405.77</v>
      </c>
      <c r="CD137" s="21">
        <v>3988.63</v>
      </c>
      <c r="CE137" s="21">
        <v>0</v>
      </c>
      <c r="CF137" s="21">
        <v>3988.63</v>
      </c>
      <c r="CG137" s="22">
        <v>460</v>
      </c>
      <c r="CH137" s="22">
        <v>99.65</v>
      </c>
      <c r="CI137" s="22">
        <v>1757.31</v>
      </c>
      <c r="CJ137" s="22">
        <v>165.39</v>
      </c>
      <c r="CK137" s="22">
        <v>2482.35</v>
      </c>
      <c r="CL137" s="23">
        <v>6470.98</v>
      </c>
      <c r="CM137" s="21">
        <v>3913.21</v>
      </c>
      <c r="CN137" s="21">
        <v>0</v>
      </c>
      <c r="CO137" s="21">
        <v>3913.21</v>
      </c>
      <c r="CP137" s="22">
        <v>458</v>
      </c>
      <c r="CQ137" s="22">
        <v>97.77</v>
      </c>
      <c r="CR137" s="22">
        <v>1731.34</v>
      </c>
      <c r="CS137" s="22">
        <v>98.07</v>
      </c>
      <c r="CT137" s="22">
        <v>2385.1799999999998</v>
      </c>
      <c r="CU137" s="23">
        <v>6298.39</v>
      </c>
      <c r="CV137" s="21">
        <v>3937.8</v>
      </c>
      <c r="CW137" s="21">
        <v>0</v>
      </c>
      <c r="CX137" s="21">
        <v>3937.8</v>
      </c>
      <c r="CY137" s="22">
        <v>453</v>
      </c>
      <c r="CZ137" s="22">
        <v>98.39</v>
      </c>
      <c r="DA137" s="22">
        <v>1736.58</v>
      </c>
      <c r="DB137" s="22">
        <v>149.4</v>
      </c>
      <c r="DC137" s="22">
        <v>2437.37</v>
      </c>
      <c r="DD137" s="23">
        <v>6375.17</v>
      </c>
      <c r="DE137" s="21">
        <v>5878.39</v>
      </c>
      <c r="DF137" s="21">
        <v>0</v>
      </c>
      <c r="DG137" s="21">
        <v>5878.39</v>
      </c>
      <c r="DH137" s="22">
        <v>724</v>
      </c>
      <c r="DI137" s="22">
        <v>658.61</v>
      </c>
      <c r="DJ137" s="22">
        <v>2422.98</v>
      </c>
      <c r="DK137" s="22">
        <v>206.31</v>
      </c>
      <c r="DL137" s="22">
        <v>4011.9</v>
      </c>
      <c r="DM137" s="23">
        <v>9890.2900000000009</v>
      </c>
      <c r="DN137" s="73">
        <f t="shared" si="22"/>
        <v>51361.919999999998</v>
      </c>
      <c r="DO137" s="73">
        <f t="shared" si="23"/>
        <v>929.63</v>
      </c>
      <c r="DP137" s="73">
        <f t="shared" si="24"/>
        <v>52291.549999999996</v>
      </c>
      <c r="DQ137" s="22">
        <f t="shared" si="25"/>
        <v>6121</v>
      </c>
      <c r="DR137" s="22">
        <f t="shared" si="26"/>
        <v>1791.0300000000002</v>
      </c>
      <c r="DS137" s="22">
        <f t="shared" si="27"/>
        <v>22640.94</v>
      </c>
      <c r="DT137" s="22">
        <f t="shared" si="28"/>
        <v>1968.0200000000002</v>
      </c>
      <c r="DU137" s="22">
        <f t="shared" si="29"/>
        <v>32520.99</v>
      </c>
      <c r="DV137" s="23">
        <f t="shared" si="30"/>
        <v>84812.540000000008</v>
      </c>
      <c r="DW137" s="262">
        <f t="shared" si="31"/>
        <v>1194.8499999999985</v>
      </c>
      <c r="DX137" s="262"/>
      <c r="DY137" s="263">
        <f t="shared" si="32"/>
        <v>538.47000000000116</v>
      </c>
      <c r="DZ137" s="263"/>
    </row>
    <row r="138" spans="1:130" hidden="1" x14ac:dyDescent="0.25">
      <c r="A138" s="18">
        <v>1138</v>
      </c>
      <c r="B138" s="18" t="s">
        <v>616</v>
      </c>
      <c r="C138" s="18" t="s">
        <v>560</v>
      </c>
      <c r="D138" s="20">
        <v>1</v>
      </c>
      <c r="E138" s="18">
        <v>19935.330000000002</v>
      </c>
      <c r="F138" s="18">
        <v>34445.279999999999</v>
      </c>
      <c r="G138" s="18" t="s">
        <v>157</v>
      </c>
      <c r="H138" s="18" t="s">
        <v>5</v>
      </c>
      <c r="I138" s="18" t="s">
        <v>194</v>
      </c>
      <c r="J138" s="21">
        <v>1247.1300000000001</v>
      </c>
      <c r="K138" s="21">
        <v>0</v>
      </c>
      <c r="L138" s="21">
        <v>1247.1300000000001</v>
      </c>
      <c r="M138" s="22">
        <v>82</v>
      </c>
      <c r="N138" s="22">
        <v>31.1</v>
      </c>
      <c r="O138" s="22">
        <v>355.68</v>
      </c>
      <c r="P138" s="22">
        <v>22.13</v>
      </c>
      <c r="Q138" s="22">
        <v>490.91</v>
      </c>
      <c r="R138" s="23">
        <v>1738.04</v>
      </c>
      <c r="S138" s="21">
        <v>2083.87</v>
      </c>
      <c r="T138" s="21">
        <v>0</v>
      </c>
      <c r="U138" s="21">
        <v>2083.87</v>
      </c>
      <c r="V138" s="22">
        <v>193</v>
      </c>
      <c r="W138" s="22">
        <v>52.03</v>
      </c>
      <c r="X138" s="22">
        <v>577.26</v>
      </c>
      <c r="Y138" s="22">
        <v>37</v>
      </c>
      <c r="Z138" s="22">
        <v>859.29</v>
      </c>
      <c r="AA138" s="23">
        <v>2943.16</v>
      </c>
      <c r="AB138" s="21">
        <v>2083.87</v>
      </c>
      <c r="AC138" s="21">
        <v>0</v>
      </c>
      <c r="AD138" s="21">
        <v>2083.87</v>
      </c>
      <c r="AE138" s="22">
        <v>195</v>
      </c>
      <c r="AF138" s="22">
        <v>52.03</v>
      </c>
      <c r="AG138" s="22">
        <v>577.1</v>
      </c>
      <c r="AH138" s="22">
        <v>37</v>
      </c>
      <c r="AI138" s="22">
        <v>861.13</v>
      </c>
      <c r="AJ138" s="23">
        <v>2945</v>
      </c>
      <c r="AK138" s="21">
        <v>995.17</v>
      </c>
      <c r="AL138" s="21">
        <v>0</v>
      </c>
      <c r="AM138" s="21">
        <v>995.17</v>
      </c>
      <c r="AN138" s="22">
        <v>47</v>
      </c>
      <c r="AO138" s="22">
        <v>24.81</v>
      </c>
      <c r="AP138" s="22">
        <v>312.76</v>
      </c>
      <c r="AQ138" s="22">
        <v>17.66</v>
      </c>
      <c r="AR138" s="22">
        <v>402.23</v>
      </c>
      <c r="AS138" s="23">
        <v>1397.4</v>
      </c>
      <c r="AT138" s="21">
        <v>833.9</v>
      </c>
      <c r="AU138" s="21">
        <v>711.46</v>
      </c>
      <c r="AV138" s="21">
        <v>1545.36</v>
      </c>
      <c r="AW138" s="22">
        <v>121</v>
      </c>
      <c r="AX138" s="22">
        <v>20.78</v>
      </c>
      <c r="AY138" s="22">
        <v>415.9</v>
      </c>
      <c r="AZ138" s="22">
        <v>24.33</v>
      </c>
      <c r="BA138" s="22">
        <v>582.01</v>
      </c>
      <c r="BB138" s="23">
        <v>2127.37</v>
      </c>
      <c r="BC138" s="21">
        <v>1897.59</v>
      </c>
      <c r="BD138" s="21">
        <v>0</v>
      </c>
      <c r="BE138" s="21">
        <v>1897.59</v>
      </c>
      <c r="BF138" s="22">
        <v>171</v>
      </c>
      <c r="BG138" s="22">
        <v>47.38</v>
      </c>
      <c r="BH138" s="22">
        <v>748.98</v>
      </c>
      <c r="BI138" s="22">
        <v>33.69</v>
      </c>
      <c r="BJ138" s="22">
        <v>1001.05</v>
      </c>
      <c r="BK138" s="23">
        <v>2898.64</v>
      </c>
      <c r="BL138" s="21">
        <v>678.05</v>
      </c>
      <c r="BM138" s="21">
        <v>0</v>
      </c>
      <c r="BN138" s="21">
        <v>678.05</v>
      </c>
      <c r="BO138" s="22">
        <v>-1</v>
      </c>
      <c r="BP138" s="22">
        <v>16.88</v>
      </c>
      <c r="BQ138" s="22">
        <v>225.31</v>
      </c>
      <c r="BR138" s="22">
        <v>12.04</v>
      </c>
      <c r="BS138" s="22">
        <v>253.23</v>
      </c>
      <c r="BT138" s="23">
        <v>931.28</v>
      </c>
      <c r="BU138" s="21">
        <v>968.08</v>
      </c>
      <c r="BV138" s="21">
        <v>0</v>
      </c>
      <c r="BW138" s="21">
        <v>968.08</v>
      </c>
      <c r="BX138" s="22">
        <v>42</v>
      </c>
      <c r="BY138" s="22">
        <v>24.13</v>
      </c>
      <c r="BZ138" s="22">
        <v>297.89</v>
      </c>
      <c r="CA138" s="22">
        <v>17.18</v>
      </c>
      <c r="CB138" s="22">
        <v>381.2</v>
      </c>
      <c r="CC138" s="23">
        <v>1349.28</v>
      </c>
      <c r="CD138" s="21">
        <v>676.34</v>
      </c>
      <c r="CE138" s="21">
        <v>0</v>
      </c>
      <c r="CF138" s="21">
        <v>676.34</v>
      </c>
      <c r="CG138" s="22">
        <v>2</v>
      </c>
      <c r="CH138" s="22">
        <v>16.84</v>
      </c>
      <c r="CI138" s="22">
        <v>224</v>
      </c>
      <c r="CJ138" s="22">
        <v>12</v>
      </c>
      <c r="CK138" s="22">
        <v>254.84</v>
      </c>
      <c r="CL138" s="23">
        <v>931.18</v>
      </c>
      <c r="CM138" s="21">
        <v>0</v>
      </c>
      <c r="CN138" s="21">
        <v>0</v>
      </c>
      <c r="CO138" s="21">
        <v>0</v>
      </c>
      <c r="CP138" s="22">
        <v>-62</v>
      </c>
      <c r="CQ138" s="22">
        <v>0</v>
      </c>
      <c r="CR138" s="22">
        <v>0</v>
      </c>
      <c r="CS138" s="22">
        <v>0</v>
      </c>
      <c r="CT138" s="22">
        <v>-62</v>
      </c>
      <c r="CU138" s="23">
        <v>-62</v>
      </c>
      <c r="CV138" s="21">
        <v>0</v>
      </c>
      <c r="CW138" s="21">
        <v>0</v>
      </c>
      <c r="CX138" s="21">
        <v>0</v>
      </c>
      <c r="CY138" s="22">
        <v>-28</v>
      </c>
      <c r="CZ138" s="22">
        <v>0</v>
      </c>
      <c r="DA138" s="22">
        <v>0</v>
      </c>
      <c r="DB138" s="22">
        <v>0</v>
      </c>
      <c r="DC138" s="22">
        <v>-28</v>
      </c>
      <c r="DD138" s="23">
        <v>-28</v>
      </c>
      <c r="DE138" s="21">
        <v>46795.71</v>
      </c>
      <c r="DF138" s="21">
        <v>0</v>
      </c>
      <c r="DG138" s="21">
        <v>46795.71</v>
      </c>
      <c r="DH138" s="22">
        <v>3015</v>
      </c>
      <c r="DI138" s="22">
        <v>927.1</v>
      </c>
      <c r="DJ138" s="22">
        <v>12275.07</v>
      </c>
      <c r="DK138" s="22">
        <v>814.05</v>
      </c>
      <c r="DL138" s="22">
        <v>17031.22</v>
      </c>
      <c r="DM138" s="23">
        <v>63826.93</v>
      </c>
      <c r="DN138" s="73">
        <f t="shared" si="22"/>
        <v>58259.71</v>
      </c>
      <c r="DO138" s="73">
        <f t="shared" si="23"/>
        <v>711.46</v>
      </c>
      <c r="DP138" s="73">
        <f t="shared" si="24"/>
        <v>58971.17</v>
      </c>
      <c r="DQ138" s="22">
        <f t="shared" si="25"/>
        <v>3777</v>
      </c>
      <c r="DR138" s="22">
        <f t="shared" si="26"/>
        <v>1213.08</v>
      </c>
      <c r="DS138" s="22">
        <f t="shared" si="27"/>
        <v>16009.949999999999</v>
      </c>
      <c r="DT138" s="22">
        <f t="shared" si="28"/>
        <v>1027.08</v>
      </c>
      <c r="DU138" s="22">
        <f t="shared" si="29"/>
        <v>22027.11</v>
      </c>
      <c r="DV138" s="23">
        <f t="shared" si="30"/>
        <v>80998.28</v>
      </c>
      <c r="DW138" s="262">
        <f t="shared" si="31"/>
        <v>24525.89</v>
      </c>
      <c r="DX138" s="262"/>
      <c r="DY138" s="263">
        <f t="shared" si="32"/>
        <v>2091.7799999999988</v>
      </c>
      <c r="DZ138" s="263"/>
    </row>
    <row r="139" spans="1:130" hidden="1" x14ac:dyDescent="0.25">
      <c r="A139" s="18">
        <v>1141</v>
      </c>
      <c r="B139" s="18" t="s">
        <v>763</v>
      </c>
      <c r="C139" s="18" t="s">
        <v>760</v>
      </c>
      <c r="D139" s="20">
        <v>1</v>
      </c>
      <c r="E139" s="18">
        <v>18445.22</v>
      </c>
      <c r="F139" s="18">
        <v>32706.11</v>
      </c>
      <c r="G139" s="18" t="s">
        <v>157</v>
      </c>
      <c r="H139" s="18" t="s">
        <v>18</v>
      </c>
      <c r="I139" s="18" t="s">
        <v>424</v>
      </c>
      <c r="J139" s="21">
        <v>2528.89</v>
      </c>
      <c r="K139" s="21">
        <v>0</v>
      </c>
      <c r="L139" s="21">
        <v>2528.89</v>
      </c>
      <c r="M139" s="22">
        <v>249</v>
      </c>
      <c r="N139" s="22">
        <v>61.79</v>
      </c>
      <c r="O139" s="22">
        <v>930.33</v>
      </c>
      <c r="P139" s="22">
        <v>146.66999999999999</v>
      </c>
      <c r="Q139" s="22">
        <v>1387.79</v>
      </c>
      <c r="R139" s="23">
        <v>3916.68</v>
      </c>
      <c r="S139" s="21">
        <v>2474.29</v>
      </c>
      <c r="T139" s="21">
        <v>0</v>
      </c>
      <c r="U139" s="21">
        <v>2474.29</v>
      </c>
      <c r="V139" s="22">
        <v>249</v>
      </c>
      <c r="W139" s="22">
        <v>61.79</v>
      </c>
      <c r="X139" s="22">
        <v>931.31</v>
      </c>
      <c r="Y139" s="22">
        <v>125.54</v>
      </c>
      <c r="Z139" s="22">
        <v>1367.64</v>
      </c>
      <c r="AA139" s="23">
        <v>3841.93</v>
      </c>
      <c r="AB139" s="21">
        <v>2474.29</v>
      </c>
      <c r="AC139" s="21">
        <v>0</v>
      </c>
      <c r="AD139" s="21">
        <v>2474.29</v>
      </c>
      <c r="AE139" s="22">
        <v>249</v>
      </c>
      <c r="AF139" s="22">
        <v>61.79</v>
      </c>
      <c r="AG139" s="22">
        <v>930.82</v>
      </c>
      <c r="AH139" s="22">
        <v>161.24</v>
      </c>
      <c r="AI139" s="22">
        <v>1402.85</v>
      </c>
      <c r="AJ139" s="23">
        <v>3877.14</v>
      </c>
      <c r="AK139" s="21">
        <v>2533.7199999999998</v>
      </c>
      <c r="AL139" s="21">
        <v>0</v>
      </c>
      <c r="AM139" s="21">
        <v>2533.7199999999998</v>
      </c>
      <c r="AN139" s="22">
        <v>256</v>
      </c>
      <c r="AO139" s="22">
        <v>63.27</v>
      </c>
      <c r="AP139" s="22">
        <v>961.18</v>
      </c>
      <c r="AQ139" s="22">
        <v>152.08000000000001</v>
      </c>
      <c r="AR139" s="22">
        <v>1432.53</v>
      </c>
      <c r="AS139" s="23">
        <v>3966.25</v>
      </c>
      <c r="AT139" s="21">
        <v>2474.29</v>
      </c>
      <c r="AU139" s="21">
        <v>948.61</v>
      </c>
      <c r="AV139" s="21">
        <v>3422.9</v>
      </c>
      <c r="AW139" s="22">
        <v>377</v>
      </c>
      <c r="AX139" s="22">
        <v>61.79</v>
      </c>
      <c r="AY139" s="22">
        <v>1120.55</v>
      </c>
      <c r="AZ139" s="22">
        <v>122.95</v>
      </c>
      <c r="BA139" s="22">
        <v>1682.29</v>
      </c>
      <c r="BB139" s="23">
        <v>5105.1899999999996</v>
      </c>
      <c r="BC139" s="21">
        <v>3853.21</v>
      </c>
      <c r="BD139" s="21">
        <v>0</v>
      </c>
      <c r="BE139" s="21">
        <v>3853.21</v>
      </c>
      <c r="BF139" s="22">
        <v>418</v>
      </c>
      <c r="BG139" s="22">
        <v>92.44</v>
      </c>
      <c r="BH139" s="22">
        <v>1387.07</v>
      </c>
      <c r="BI139" s="22">
        <v>179.96</v>
      </c>
      <c r="BJ139" s="22">
        <v>2077.4699999999998</v>
      </c>
      <c r="BK139" s="23">
        <v>5930.68</v>
      </c>
      <c r="BL139" s="21">
        <v>2474.29</v>
      </c>
      <c r="BM139" s="21">
        <v>0</v>
      </c>
      <c r="BN139" s="21">
        <v>2474.29</v>
      </c>
      <c r="BO139" s="22">
        <v>245</v>
      </c>
      <c r="BP139" s="22">
        <v>61.79</v>
      </c>
      <c r="BQ139" s="22">
        <v>930.82</v>
      </c>
      <c r="BR139" s="22">
        <v>110.24</v>
      </c>
      <c r="BS139" s="22">
        <v>1347.85</v>
      </c>
      <c r="BT139" s="23">
        <v>3822.14</v>
      </c>
      <c r="BU139" s="21">
        <v>2474.29</v>
      </c>
      <c r="BV139" s="21">
        <v>0</v>
      </c>
      <c r="BW139" s="21">
        <v>2474.29</v>
      </c>
      <c r="BX139" s="22">
        <v>248</v>
      </c>
      <c r="BY139" s="22">
        <v>61.79</v>
      </c>
      <c r="BZ139" s="22">
        <v>930.82</v>
      </c>
      <c r="CA139" s="22">
        <v>145.94</v>
      </c>
      <c r="CB139" s="22">
        <v>1386.55</v>
      </c>
      <c r="CC139" s="23">
        <v>3860.84</v>
      </c>
      <c r="CD139" s="21">
        <v>2580.69</v>
      </c>
      <c r="CE139" s="21">
        <v>0</v>
      </c>
      <c r="CF139" s="21">
        <v>2580.69</v>
      </c>
      <c r="CG139" s="22">
        <v>263</v>
      </c>
      <c r="CH139" s="22">
        <v>64.45</v>
      </c>
      <c r="CI139" s="22">
        <v>978.33</v>
      </c>
      <c r="CJ139" s="22">
        <v>127.42</v>
      </c>
      <c r="CK139" s="22">
        <v>1433.2</v>
      </c>
      <c r="CL139" s="23">
        <v>4013.89</v>
      </c>
      <c r="CM139" s="21">
        <v>2474.29</v>
      </c>
      <c r="CN139" s="21">
        <v>0</v>
      </c>
      <c r="CO139" s="21">
        <v>2474.29</v>
      </c>
      <c r="CP139" s="22">
        <v>256</v>
      </c>
      <c r="CQ139" s="22">
        <v>61.79</v>
      </c>
      <c r="CR139" s="22">
        <v>905.47</v>
      </c>
      <c r="CS139" s="22">
        <v>74.540000000000006</v>
      </c>
      <c r="CT139" s="22">
        <v>1297.8</v>
      </c>
      <c r="CU139" s="23">
        <v>3772.09</v>
      </c>
      <c r="CV139" s="21">
        <v>2985.81</v>
      </c>
      <c r="CW139" s="21">
        <v>0</v>
      </c>
      <c r="CX139" s="21">
        <v>2985.81</v>
      </c>
      <c r="CY139" s="22">
        <v>319</v>
      </c>
      <c r="CZ139" s="22">
        <v>74.58</v>
      </c>
      <c r="DA139" s="22">
        <v>1126.29</v>
      </c>
      <c r="DB139" s="22">
        <v>149.91999999999999</v>
      </c>
      <c r="DC139" s="22">
        <v>1669.79</v>
      </c>
      <c r="DD139" s="23">
        <v>4655.6000000000004</v>
      </c>
      <c r="DE139" s="21">
        <v>3764.61</v>
      </c>
      <c r="DF139" s="21">
        <v>0</v>
      </c>
      <c r="DG139" s="21">
        <v>3764.61</v>
      </c>
      <c r="DH139" s="22">
        <v>429</v>
      </c>
      <c r="DI139" s="22">
        <v>422.59</v>
      </c>
      <c r="DJ139" s="22">
        <v>1501.45</v>
      </c>
      <c r="DK139" s="22">
        <v>184.15</v>
      </c>
      <c r="DL139" s="22">
        <v>2537.19</v>
      </c>
      <c r="DM139" s="23">
        <v>6301.8</v>
      </c>
      <c r="DN139" s="73">
        <f t="shared" si="22"/>
        <v>33092.67</v>
      </c>
      <c r="DO139" s="73">
        <f t="shared" si="23"/>
        <v>948.61</v>
      </c>
      <c r="DP139" s="73">
        <f t="shared" si="24"/>
        <v>34041.279999999999</v>
      </c>
      <c r="DQ139" s="22">
        <f t="shared" si="25"/>
        <v>3558</v>
      </c>
      <c r="DR139" s="22">
        <f t="shared" si="26"/>
        <v>1149.8600000000001</v>
      </c>
      <c r="DS139" s="22">
        <f t="shared" si="27"/>
        <v>12634.439999999999</v>
      </c>
      <c r="DT139" s="22">
        <f t="shared" si="28"/>
        <v>1680.6500000000003</v>
      </c>
      <c r="DU139" s="22">
        <f t="shared" si="29"/>
        <v>19022.949999999997</v>
      </c>
      <c r="DV139" s="23">
        <f t="shared" si="30"/>
        <v>53064.23</v>
      </c>
      <c r="DW139" s="262">
        <f t="shared" si="31"/>
        <v>1335.1699999999983</v>
      </c>
      <c r="DX139" s="262"/>
      <c r="DY139" s="263">
        <f t="shared" si="32"/>
        <v>577.72999999999593</v>
      </c>
      <c r="DZ139" s="263"/>
    </row>
    <row r="140" spans="1:130" hidden="1" x14ac:dyDescent="0.25">
      <c r="A140" s="18">
        <v>1146</v>
      </c>
      <c r="B140" s="18" t="s">
        <v>768</v>
      </c>
      <c r="C140" s="18" t="s">
        <v>300</v>
      </c>
      <c r="D140" s="20">
        <v>1</v>
      </c>
      <c r="E140" s="18">
        <v>34779.64</v>
      </c>
      <c r="F140" s="18">
        <v>55800.83</v>
      </c>
      <c r="G140" s="18" t="s">
        <v>157</v>
      </c>
      <c r="H140" s="18" t="s">
        <v>9</v>
      </c>
      <c r="I140" s="18" t="s">
        <v>769</v>
      </c>
      <c r="J140" s="21">
        <v>3747.29</v>
      </c>
      <c r="K140" s="21">
        <v>0</v>
      </c>
      <c r="L140" s="21">
        <v>3747.29</v>
      </c>
      <c r="M140" s="22">
        <v>425</v>
      </c>
      <c r="N140" s="22">
        <v>93.15</v>
      </c>
      <c r="O140" s="22">
        <v>1426.77</v>
      </c>
      <c r="P140" s="22">
        <v>167.21</v>
      </c>
      <c r="Q140" s="22">
        <v>2112.13</v>
      </c>
      <c r="R140" s="23">
        <v>5859.42</v>
      </c>
      <c r="S140" s="21">
        <v>3747.29</v>
      </c>
      <c r="T140" s="21">
        <v>0</v>
      </c>
      <c r="U140" s="21">
        <v>3747.29</v>
      </c>
      <c r="V140" s="22">
        <v>425</v>
      </c>
      <c r="W140" s="22">
        <v>93.15</v>
      </c>
      <c r="X140" s="22">
        <v>1428.21</v>
      </c>
      <c r="Y140" s="22">
        <v>167.21</v>
      </c>
      <c r="Z140" s="22">
        <v>2113.5700000000002</v>
      </c>
      <c r="AA140" s="23">
        <v>5860.86</v>
      </c>
      <c r="AB140" s="21">
        <v>3640.26</v>
      </c>
      <c r="AC140" s="21">
        <v>0</v>
      </c>
      <c r="AD140" s="21">
        <v>3640.26</v>
      </c>
      <c r="AE140" s="22">
        <v>410</v>
      </c>
      <c r="AF140" s="22">
        <v>90.47</v>
      </c>
      <c r="AG140" s="22">
        <v>1392.35</v>
      </c>
      <c r="AH140" s="22">
        <v>181.06</v>
      </c>
      <c r="AI140" s="22">
        <v>2073.88</v>
      </c>
      <c r="AJ140" s="23">
        <v>5714.14</v>
      </c>
      <c r="AK140" s="21">
        <v>3728.3</v>
      </c>
      <c r="AL140" s="21">
        <v>0</v>
      </c>
      <c r="AM140" s="21">
        <v>3728.3</v>
      </c>
      <c r="AN140" s="22">
        <v>425</v>
      </c>
      <c r="AO140" s="22">
        <v>93.15</v>
      </c>
      <c r="AP140" s="22">
        <v>1427.49</v>
      </c>
      <c r="AQ140" s="22">
        <v>121.06</v>
      </c>
      <c r="AR140" s="22">
        <v>2066.6999999999998</v>
      </c>
      <c r="AS140" s="23">
        <v>5795</v>
      </c>
      <c r="AT140" s="21">
        <v>3918.78</v>
      </c>
      <c r="AU140" s="21">
        <v>948.61</v>
      </c>
      <c r="AV140" s="21">
        <v>4867.3900000000003</v>
      </c>
      <c r="AW140" s="22">
        <v>580</v>
      </c>
      <c r="AX140" s="22">
        <v>97.91</v>
      </c>
      <c r="AY140" s="22">
        <v>1918.52</v>
      </c>
      <c r="AZ140" s="22">
        <v>172.05</v>
      </c>
      <c r="BA140" s="22">
        <v>2768.48</v>
      </c>
      <c r="BB140" s="23">
        <v>7635.87</v>
      </c>
      <c r="BC140" s="21">
        <v>5656.58</v>
      </c>
      <c r="BD140" s="21">
        <v>0</v>
      </c>
      <c r="BE140" s="21">
        <v>5656.58</v>
      </c>
      <c r="BF140" s="22">
        <v>688</v>
      </c>
      <c r="BG140" s="22">
        <v>140.88</v>
      </c>
      <c r="BH140" s="22">
        <v>2531.9</v>
      </c>
      <c r="BI140" s="22">
        <v>172.7</v>
      </c>
      <c r="BJ140" s="22">
        <v>3533.48</v>
      </c>
      <c r="BK140" s="23">
        <v>9190.06</v>
      </c>
      <c r="BL140" s="21">
        <v>3794.91</v>
      </c>
      <c r="BM140" s="21">
        <v>0</v>
      </c>
      <c r="BN140" s="21">
        <v>3794.91</v>
      </c>
      <c r="BO140" s="22">
        <v>430</v>
      </c>
      <c r="BP140" s="22">
        <v>94.34</v>
      </c>
      <c r="BQ140" s="22">
        <v>1444.1</v>
      </c>
      <c r="BR140" s="22">
        <v>157.65</v>
      </c>
      <c r="BS140" s="22">
        <v>2126.09</v>
      </c>
      <c r="BT140" s="23">
        <v>5921</v>
      </c>
      <c r="BU140" s="21">
        <v>3794.91</v>
      </c>
      <c r="BV140" s="21">
        <v>0</v>
      </c>
      <c r="BW140" s="21">
        <v>3794.91</v>
      </c>
      <c r="BX140" s="22">
        <v>431</v>
      </c>
      <c r="BY140" s="22">
        <v>94.34</v>
      </c>
      <c r="BZ140" s="22">
        <v>1444.1</v>
      </c>
      <c r="CA140" s="22">
        <v>172.95</v>
      </c>
      <c r="CB140" s="22">
        <v>2142.39</v>
      </c>
      <c r="CC140" s="23">
        <v>5937.3</v>
      </c>
      <c r="CD140" s="21">
        <v>3865.72</v>
      </c>
      <c r="CE140" s="21">
        <v>0</v>
      </c>
      <c r="CF140" s="21">
        <v>3865.72</v>
      </c>
      <c r="CG140" s="22">
        <v>441</v>
      </c>
      <c r="CH140" s="22">
        <v>96.11</v>
      </c>
      <c r="CI140" s="22">
        <v>1699.37</v>
      </c>
      <c r="CJ140" s="22">
        <v>148.41999999999999</v>
      </c>
      <c r="CK140" s="22">
        <v>2384.9</v>
      </c>
      <c r="CL140" s="23">
        <v>6250.62</v>
      </c>
      <c r="CM140" s="21">
        <v>3794.91</v>
      </c>
      <c r="CN140" s="21">
        <v>0</v>
      </c>
      <c r="CO140" s="21">
        <v>3794.91</v>
      </c>
      <c r="CP140" s="22">
        <v>439</v>
      </c>
      <c r="CQ140" s="22">
        <v>94.34</v>
      </c>
      <c r="CR140" s="22">
        <v>1675.31</v>
      </c>
      <c r="CS140" s="22">
        <v>111.75</v>
      </c>
      <c r="CT140" s="22">
        <v>2320.4</v>
      </c>
      <c r="CU140" s="23">
        <v>6115.31</v>
      </c>
      <c r="CV140" s="21">
        <v>9747.11</v>
      </c>
      <c r="CW140" s="21">
        <v>0</v>
      </c>
      <c r="CX140" s="21">
        <v>9747.11</v>
      </c>
      <c r="CY140" s="22">
        <v>1253</v>
      </c>
      <c r="CZ140" s="22">
        <v>243.14</v>
      </c>
      <c r="DA140" s="22">
        <v>4275.41</v>
      </c>
      <c r="DB140" s="22">
        <v>233.27</v>
      </c>
      <c r="DC140" s="22">
        <v>6004.82</v>
      </c>
      <c r="DD140" s="23">
        <v>15751.93</v>
      </c>
      <c r="DE140" s="21">
        <v>6442.19</v>
      </c>
      <c r="DF140" s="21">
        <v>0</v>
      </c>
      <c r="DG140" s="21">
        <v>6442.19</v>
      </c>
      <c r="DH140" s="22">
        <v>796</v>
      </c>
      <c r="DI140" s="22">
        <v>717.11</v>
      </c>
      <c r="DJ140" s="22">
        <v>3815.26</v>
      </c>
      <c r="DK140" s="22">
        <v>178.25</v>
      </c>
      <c r="DL140" s="22">
        <v>5506.62</v>
      </c>
      <c r="DM140" s="23">
        <v>11948.81</v>
      </c>
      <c r="DN140" s="73">
        <f t="shared" si="22"/>
        <v>55878.25</v>
      </c>
      <c r="DO140" s="73">
        <f t="shared" si="23"/>
        <v>948.61</v>
      </c>
      <c r="DP140" s="73">
        <f t="shared" si="24"/>
        <v>56826.86</v>
      </c>
      <c r="DQ140" s="22">
        <f t="shared" si="25"/>
        <v>6743</v>
      </c>
      <c r="DR140" s="22">
        <f t="shared" si="26"/>
        <v>1948.0900000000001</v>
      </c>
      <c r="DS140" s="22">
        <f t="shared" si="27"/>
        <v>24478.79</v>
      </c>
      <c r="DT140" s="22">
        <f t="shared" si="28"/>
        <v>1983.5800000000002</v>
      </c>
      <c r="DU140" s="22">
        <f t="shared" si="29"/>
        <v>35153.460000000006</v>
      </c>
      <c r="DV140" s="23">
        <f t="shared" si="30"/>
        <v>91980.32</v>
      </c>
      <c r="DW140" s="262">
        <f t="shared" si="31"/>
        <v>1026.0299999999988</v>
      </c>
      <c r="DX140" s="262"/>
      <c r="DY140" s="263">
        <f t="shared" si="32"/>
        <v>373.82000000000698</v>
      </c>
      <c r="DZ140" s="263"/>
    </row>
    <row r="141" spans="1:130" hidden="1" x14ac:dyDescent="0.25">
      <c r="A141" s="18">
        <v>1150</v>
      </c>
      <c r="B141" s="18" t="s">
        <v>781</v>
      </c>
      <c r="C141" s="18" t="s">
        <v>300</v>
      </c>
      <c r="D141" s="20">
        <v>0.8</v>
      </c>
      <c r="E141" s="18">
        <v>15089.8</v>
      </c>
      <c r="F141" s="18">
        <v>26660.13</v>
      </c>
      <c r="G141" s="18" t="s">
        <v>157</v>
      </c>
      <c r="H141" s="18" t="s">
        <v>5</v>
      </c>
      <c r="I141" s="18" t="s">
        <v>298</v>
      </c>
      <c r="J141" s="21">
        <v>2088.4299999999998</v>
      </c>
      <c r="K141" s="21">
        <v>0</v>
      </c>
      <c r="L141" s="21">
        <v>2088.4299999999998</v>
      </c>
      <c r="M141" s="22">
        <v>185</v>
      </c>
      <c r="N141" s="22">
        <v>50.39</v>
      </c>
      <c r="O141" s="22">
        <v>772.48</v>
      </c>
      <c r="P141" s="22">
        <v>97.97</v>
      </c>
      <c r="Q141" s="22">
        <v>1105.8399999999999</v>
      </c>
      <c r="R141" s="23">
        <v>3194.27</v>
      </c>
      <c r="S141" s="21">
        <v>2018.23</v>
      </c>
      <c r="T141" s="21">
        <v>0</v>
      </c>
      <c r="U141" s="21">
        <v>2018.23</v>
      </c>
      <c r="V141" s="22">
        <v>185</v>
      </c>
      <c r="W141" s="22">
        <v>50.39</v>
      </c>
      <c r="X141" s="22">
        <v>773.26</v>
      </c>
      <c r="Y141" s="22">
        <v>102.13</v>
      </c>
      <c r="Z141" s="22">
        <v>1110.78</v>
      </c>
      <c r="AA141" s="23">
        <v>3129.01</v>
      </c>
      <c r="AB141" s="21">
        <v>1797.67</v>
      </c>
      <c r="AC141" s="21">
        <v>0</v>
      </c>
      <c r="AD141" s="21">
        <v>1797.67</v>
      </c>
      <c r="AE141" s="22">
        <v>156</v>
      </c>
      <c r="AF141" s="22">
        <v>44.87</v>
      </c>
      <c r="AG141" s="22">
        <v>696.02</v>
      </c>
      <c r="AH141" s="22">
        <v>123.72</v>
      </c>
      <c r="AI141" s="22">
        <v>1020.61</v>
      </c>
      <c r="AJ141" s="23">
        <v>2818.28</v>
      </c>
      <c r="AK141" s="21">
        <v>2066.09</v>
      </c>
      <c r="AL141" s="21">
        <v>0</v>
      </c>
      <c r="AM141" s="21">
        <v>2066.09</v>
      </c>
      <c r="AN141" s="22">
        <v>192</v>
      </c>
      <c r="AO141" s="22">
        <v>51.58</v>
      </c>
      <c r="AP141" s="22">
        <v>790.37</v>
      </c>
      <c r="AQ141" s="22">
        <v>97.88</v>
      </c>
      <c r="AR141" s="22">
        <v>1131.83</v>
      </c>
      <c r="AS141" s="23">
        <v>3197.92</v>
      </c>
      <c r="AT141" s="21">
        <v>2018.23</v>
      </c>
      <c r="AU141" s="21">
        <v>758.88</v>
      </c>
      <c r="AV141" s="21">
        <v>2777.11</v>
      </c>
      <c r="AW141" s="22">
        <v>288</v>
      </c>
      <c r="AX141" s="22">
        <v>50.39</v>
      </c>
      <c r="AY141" s="22">
        <v>924.64</v>
      </c>
      <c r="AZ141" s="22">
        <v>45.99</v>
      </c>
      <c r="BA141" s="22">
        <v>1309.02</v>
      </c>
      <c r="BB141" s="23">
        <v>4086.13</v>
      </c>
      <c r="BC141" s="21">
        <v>3199.49</v>
      </c>
      <c r="BD141" s="21">
        <v>0</v>
      </c>
      <c r="BE141" s="21">
        <v>3199.49</v>
      </c>
      <c r="BF141" s="22">
        <v>323</v>
      </c>
      <c r="BG141" s="22">
        <v>75.44</v>
      </c>
      <c r="BH141" s="22">
        <v>1138.81</v>
      </c>
      <c r="BI141" s="22">
        <v>56.02</v>
      </c>
      <c r="BJ141" s="22">
        <v>1593.27</v>
      </c>
      <c r="BK141" s="23">
        <v>4792.76</v>
      </c>
      <c r="BL141" s="21">
        <v>2018.23</v>
      </c>
      <c r="BM141" s="21">
        <v>0</v>
      </c>
      <c r="BN141" s="21">
        <v>2018.23</v>
      </c>
      <c r="BO141" s="22">
        <v>185</v>
      </c>
      <c r="BP141" s="22">
        <v>50.39</v>
      </c>
      <c r="BQ141" s="22">
        <v>772.87</v>
      </c>
      <c r="BR141" s="22">
        <v>35.83</v>
      </c>
      <c r="BS141" s="22">
        <v>1044.0899999999999</v>
      </c>
      <c r="BT141" s="23">
        <v>3062.32</v>
      </c>
      <c r="BU141" s="21">
        <v>2018.23</v>
      </c>
      <c r="BV141" s="21">
        <v>0</v>
      </c>
      <c r="BW141" s="21">
        <v>2018.23</v>
      </c>
      <c r="BX141" s="22">
        <v>185</v>
      </c>
      <c r="BY141" s="22">
        <v>50.39</v>
      </c>
      <c r="BZ141" s="22">
        <v>772.87</v>
      </c>
      <c r="CA141" s="22">
        <v>35.83</v>
      </c>
      <c r="CB141" s="22">
        <v>1044.0899999999999</v>
      </c>
      <c r="CC141" s="23">
        <v>3062.32</v>
      </c>
      <c r="CD141" s="21">
        <v>2117.4</v>
      </c>
      <c r="CE141" s="21">
        <v>0</v>
      </c>
      <c r="CF141" s="21">
        <v>2117.4</v>
      </c>
      <c r="CG141" s="22">
        <v>193</v>
      </c>
      <c r="CH141" s="22">
        <v>51.74</v>
      </c>
      <c r="CI141" s="22">
        <v>792.69</v>
      </c>
      <c r="CJ141" s="22">
        <v>124.09</v>
      </c>
      <c r="CK141" s="22">
        <v>1161.52</v>
      </c>
      <c r="CL141" s="23">
        <v>3278.92</v>
      </c>
      <c r="CM141" s="21">
        <v>2050.58</v>
      </c>
      <c r="CN141" s="21">
        <v>0</v>
      </c>
      <c r="CO141" s="21">
        <v>2050.58</v>
      </c>
      <c r="CP141" s="22">
        <v>192</v>
      </c>
      <c r="CQ141" s="22">
        <v>50.07</v>
      </c>
      <c r="CR141" s="22">
        <v>762.85</v>
      </c>
      <c r="CS141" s="22">
        <v>61.71</v>
      </c>
      <c r="CT141" s="22">
        <v>1066.6300000000001</v>
      </c>
      <c r="CU141" s="23">
        <v>3117.21</v>
      </c>
      <c r="CV141" s="21">
        <v>2474.69</v>
      </c>
      <c r="CW141" s="21">
        <v>0</v>
      </c>
      <c r="CX141" s="21">
        <v>2474.69</v>
      </c>
      <c r="CY141" s="22">
        <v>242</v>
      </c>
      <c r="CZ141" s="22">
        <v>60.67</v>
      </c>
      <c r="DA141" s="22">
        <v>923.18</v>
      </c>
      <c r="DB141" s="22">
        <v>120.24</v>
      </c>
      <c r="DC141" s="22">
        <v>1346.09</v>
      </c>
      <c r="DD141" s="23">
        <v>3820.78</v>
      </c>
      <c r="DE141" s="21">
        <v>3070.45</v>
      </c>
      <c r="DF141" s="21">
        <v>0</v>
      </c>
      <c r="DG141" s="21">
        <v>3070.45</v>
      </c>
      <c r="DH141" s="22">
        <v>335</v>
      </c>
      <c r="DI141" s="22">
        <v>342.02</v>
      </c>
      <c r="DJ141" s="22">
        <v>1168.71</v>
      </c>
      <c r="DK141" s="22">
        <v>147.66999999999999</v>
      </c>
      <c r="DL141" s="22">
        <v>1993.4</v>
      </c>
      <c r="DM141" s="23">
        <v>5063.8500000000004</v>
      </c>
      <c r="DN141" s="73">
        <f t="shared" si="22"/>
        <v>26937.72</v>
      </c>
      <c r="DO141" s="73">
        <f t="shared" si="23"/>
        <v>758.88</v>
      </c>
      <c r="DP141" s="73">
        <f t="shared" si="24"/>
        <v>27696.6</v>
      </c>
      <c r="DQ141" s="22">
        <f t="shared" si="25"/>
        <v>2661</v>
      </c>
      <c r="DR141" s="22">
        <f t="shared" si="26"/>
        <v>928.33999999999992</v>
      </c>
      <c r="DS141" s="22">
        <f t="shared" si="27"/>
        <v>10288.75</v>
      </c>
      <c r="DT141" s="22">
        <f t="shared" si="28"/>
        <v>1049.0800000000002</v>
      </c>
      <c r="DU141" s="22">
        <f t="shared" si="29"/>
        <v>14927.17</v>
      </c>
      <c r="DV141" s="23">
        <f t="shared" si="30"/>
        <v>42623.77</v>
      </c>
      <c r="DW141" s="262">
        <f t="shared" si="31"/>
        <v>1036.4699999999975</v>
      </c>
      <c r="DX141" s="262"/>
      <c r="DY141" s="263">
        <f t="shared" si="32"/>
        <v>-162.6299999999992</v>
      </c>
      <c r="DZ141" s="263"/>
    </row>
    <row r="142" spans="1:130" hidden="1" x14ac:dyDescent="0.25">
      <c r="A142" s="18">
        <v>1151</v>
      </c>
      <c r="B142" s="18" t="s">
        <v>782</v>
      </c>
      <c r="C142" s="18" t="s">
        <v>250</v>
      </c>
      <c r="D142" s="20">
        <v>1</v>
      </c>
      <c r="E142" s="18">
        <v>17550.900000000001</v>
      </c>
      <c r="F142" s="18">
        <v>31096.799999999999</v>
      </c>
      <c r="G142" s="18" t="s">
        <v>157</v>
      </c>
      <c r="H142" s="18" t="s">
        <v>5</v>
      </c>
      <c r="I142" s="18" t="s">
        <v>368</v>
      </c>
      <c r="J142" s="21">
        <v>2422.4899999999998</v>
      </c>
      <c r="K142" s="21">
        <v>0</v>
      </c>
      <c r="L142" s="21">
        <v>2422.4899999999998</v>
      </c>
      <c r="M142" s="22">
        <v>231</v>
      </c>
      <c r="N142" s="22">
        <v>58.69</v>
      </c>
      <c r="O142" s="22">
        <v>818.19</v>
      </c>
      <c r="P142" s="22">
        <v>144.69999999999999</v>
      </c>
      <c r="Q142" s="22">
        <v>1252.58</v>
      </c>
      <c r="R142" s="23">
        <v>3675.07</v>
      </c>
      <c r="S142" s="21">
        <v>2383.85</v>
      </c>
      <c r="T142" s="21">
        <v>0</v>
      </c>
      <c r="U142" s="21">
        <v>2383.85</v>
      </c>
      <c r="V142" s="22">
        <v>231</v>
      </c>
      <c r="W142" s="22">
        <v>58.64</v>
      </c>
      <c r="X142" s="22">
        <v>817.2</v>
      </c>
      <c r="Y142" s="22">
        <v>133.97999999999999</v>
      </c>
      <c r="Z142" s="22">
        <v>1240.82</v>
      </c>
      <c r="AA142" s="23">
        <v>3624.67</v>
      </c>
      <c r="AB142" s="21">
        <v>2388.33</v>
      </c>
      <c r="AC142" s="21">
        <v>0</v>
      </c>
      <c r="AD142" s="21">
        <v>2388.33</v>
      </c>
      <c r="AE142" s="22">
        <v>232</v>
      </c>
      <c r="AF142" s="22">
        <v>58.75</v>
      </c>
      <c r="AG142" s="22">
        <v>820.78</v>
      </c>
      <c r="AH142" s="22">
        <v>154.46</v>
      </c>
      <c r="AI142" s="22">
        <v>1265.99</v>
      </c>
      <c r="AJ142" s="23">
        <v>3654.32</v>
      </c>
      <c r="AK142" s="21">
        <v>2386.09</v>
      </c>
      <c r="AL142" s="21">
        <v>0</v>
      </c>
      <c r="AM142" s="21">
        <v>2386.09</v>
      </c>
      <c r="AN142" s="22">
        <v>231</v>
      </c>
      <c r="AO142" s="22">
        <v>58.69</v>
      </c>
      <c r="AP142" s="22">
        <v>818.65</v>
      </c>
      <c r="AQ142" s="22">
        <v>149.31</v>
      </c>
      <c r="AR142" s="22">
        <v>1257.6500000000001</v>
      </c>
      <c r="AS142" s="23">
        <v>3643.74</v>
      </c>
      <c r="AT142" s="21">
        <v>2409.1</v>
      </c>
      <c r="AU142" s="21">
        <v>948.61</v>
      </c>
      <c r="AV142" s="21">
        <v>3357.71</v>
      </c>
      <c r="AW142" s="22">
        <v>365</v>
      </c>
      <c r="AX142" s="22">
        <v>59.59</v>
      </c>
      <c r="AY142" s="22">
        <v>1041.1099999999999</v>
      </c>
      <c r="AZ142" s="22">
        <v>147.19</v>
      </c>
      <c r="BA142" s="22">
        <v>1612.89</v>
      </c>
      <c r="BB142" s="23">
        <v>4970.6000000000004</v>
      </c>
      <c r="BC142" s="21">
        <v>3620.39</v>
      </c>
      <c r="BD142" s="21">
        <v>0</v>
      </c>
      <c r="BE142" s="21">
        <v>3620.39</v>
      </c>
      <c r="BF142" s="22">
        <v>391</v>
      </c>
      <c r="BG142" s="22">
        <v>87.72</v>
      </c>
      <c r="BH142" s="22">
        <v>1318.16</v>
      </c>
      <c r="BI142" s="22">
        <v>145.41</v>
      </c>
      <c r="BJ142" s="22">
        <v>1942.29</v>
      </c>
      <c r="BK142" s="23">
        <v>5562.68</v>
      </c>
      <c r="BL142" s="21">
        <v>2421.6799999999998</v>
      </c>
      <c r="BM142" s="21">
        <v>0</v>
      </c>
      <c r="BN142" s="21">
        <v>2421.6799999999998</v>
      </c>
      <c r="BO142" s="22">
        <v>231</v>
      </c>
      <c r="BP142" s="22">
        <v>58.69</v>
      </c>
      <c r="BQ142" s="22">
        <v>818.65</v>
      </c>
      <c r="BR142" s="22">
        <v>129.38999999999999</v>
      </c>
      <c r="BS142" s="22">
        <v>1237.73</v>
      </c>
      <c r="BT142" s="23">
        <v>3659.41</v>
      </c>
      <c r="BU142" s="21">
        <v>2386.09</v>
      </c>
      <c r="BV142" s="21">
        <v>0</v>
      </c>
      <c r="BW142" s="21">
        <v>2386.09</v>
      </c>
      <c r="BX142" s="22">
        <v>231</v>
      </c>
      <c r="BY142" s="22">
        <v>58.69</v>
      </c>
      <c r="BZ142" s="22">
        <v>818.65</v>
      </c>
      <c r="CA142" s="22">
        <v>144.21</v>
      </c>
      <c r="CB142" s="22">
        <v>1252.55</v>
      </c>
      <c r="CC142" s="23">
        <v>3638.64</v>
      </c>
      <c r="CD142" s="21">
        <v>2449.08</v>
      </c>
      <c r="CE142" s="21">
        <v>0</v>
      </c>
      <c r="CF142" s="21">
        <v>2449.08</v>
      </c>
      <c r="CG142" s="22">
        <v>240</v>
      </c>
      <c r="CH142" s="22">
        <v>60.26</v>
      </c>
      <c r="CI142" s="22">
        <v>875.81</v>
      </c>
      <c r="CJ142" s="22">
        <v>130.04</v>
      </c>
      <c r="CK142" s="22">
        <v>1306.1099999999999</v>
      </c>
      <c r="CL142" s="23">
        <v>3755.19</v>
      </c>
      <c r="CM142" s="21">
        <v>2386.09</v>
      </c>
      <c r="CN142" s="21">
        <v>0</v>
      </c>
      <c r="CO142" s="21">
        <v>2386.09</v>
      </c>
      <c r="CP142" s="22">
        <v>239</v>
      </c>
      <c r="CQ142" s="22">
        <v>58.69</v>
      </c>
      <c r="CR142" s="22">
        <v>793.4</v>
      </c>
      <c r="CS142" s="22">
        <v>98.31</v>
      </c>
      <c r="CT142" s="22">
        <v>1189.4000000000001</v>
      </c>
      <c r="CU142" s="23">
        <v>3575.49</v>
      </c>
      <c r="CV142" s="21">
        <v>2864.94</v>
      </c>
      <c r="CW142" s="21">
        <v>0</v>
      </c>
      <c r="CX142" s="21">
        <v>2864.94</v>
      </c>
      <c r="CY142" s="22">
        <v>303</v>
      </c>
      <c r="CZ142" s="22">
        <v>71.650000000000006</v>
      </c>
      <c r="DA142" s="22">
        <v>1083.44</v>
      </c>
      <c r="DB142" s="22">
        <v>137.59</v>
      </c>
      <c r="DC142" s="22">
        <v>1595.68</v>
      </c>
      <c r="DD142" s="23">
        <v>4460.62</v>
      </c>
      <c r="DE142" s="21">
        <v>3575.4</v>
      </c>
      <c r="DF142" s="21">
        <v>0</v>
      </c>
      <c r="DG142" s="21">
        <v>3575.4</v>
      </c>
      <c r="DH142" s="22">
        <v>402</v>
      </c>
      <c r="DI142" s="22">
        <v>401.21</v>
      </c>
      <c r="DJ142" s="22">
        <v>1999.41</v>
      </c>
      <c r="DK142" s="22">
        <v>182.14</v>
      </c>
      <c r="DL142" s="22">
        <v>2984.76</v>
      </c>
      <c r="DM142" s="23">
        <v>6560.16</v>
      </c>
      <c r="DN142" s="73">
        <f t="shared" si="22"/>
        <v>31693.53</v>
      </c>
      <c r="DO142" s="73">
        <f t="shared" si="23"/>
        <v>948.61</v>
      </c>
      <c r="DP142" s="73">
        <f t="shared" si="24"/>
        <v>32642.14</v>
      </c>
      <c r="DQ142" s="22">
        <f t="shared" si="25"/>
        <v>3327</v>
      </c>
      <c r="DR142" s="22">
        <f t="shared" si="26"/>
        <v>1091.27</v>
      </c>
      <c r="DS142" s="22">
        <f t="shared" si="27"/>
        <v>12023.449999999999</v>
      </c>
      <c r="DT142" s="22">
        <f t="shared" si="28"/>
        <v>1696.73</v>
      </c>
      <c r="DU142" s="22">
        <f t="shared" si="29"/>
        <v>18138.449999999997</v>
      </c>
      <c r="DV142" s="23">
        <f t="shared" si="30"/>
        <v>50780.59</v>
      </c>
      <c r="DW142" s="262">
        <f t="shared" si="31"/>
        <v>1545.3400000000001</v>
      </c>
      <c r="DX142" s="262"/>
      <c r="DY142" s="263">
        <f t="shared" si="32"/>
        <v>587.54999999999563</v>
      </c>
      <c r="DZ142" s="263"/>
    </row>
    <row r="143" spans="1:130" hidden="1" x14ac:dyDescent="0.25">
      <c r="A143" s="18">
        <v>1152</v>
      </c>
      <c r="B143" s="18" t="s">
        <v>847</v>
      </c>
      <c r="C143" s="18" t="s">
        <v>214</v>
      </c>
      <c r="D143" s="20">
        <v>0</v>
      </c>
      <c r="G143" s="18" t="s">
        <v>157</v>
      </c>
      <c r="H143" s="18" t="s">
        <v>147</v>
      </c>
      <c r="I143" s="18" t="s">
        <v>814</v>
      </c>
      <c r="J143" s="21"/>
      <c r="K143" s="21"/>
      <c r="L143" s="21"/>
      <c r="M143" s="22"/>
      <c r="N143" s="22"/>
      <c r="O143" s="22"/>
      <c r="P143" s="22"/>
      <c r="Q143" s="22"/>
      <c r="R143" s="23"/>
      <c r="S143" s="21">
        <v>0</v>
      </c>
      <c r="T143" s="21">
        <v>0</v>
      </c>
      <c r="U143" s="21">
        <v>0</v>
      </c>
      <c r="V143" s="22">
        <v>0</v>
      </c>
      <c r="W143" s="22">
        <v>0</v>
      </c>
      <c r="X143" s="22">
        <v>0</v>
      </c>
      <c r="Y143" s="22">
        <v>0</v>
      </c>
      <c r="Z143" s="22">
        <v>0</v>
      </c>
      <c r="AA143" s="23">
        <v>0</v>
      </c>
      <c r="AB143" s="21">
        <v>0</v>
      </c>
      <c r="AC143" s="21">
        <v>0</v>
      </c>
      <c r="AD143" s="21">
        <v>0</v>
      </c>
      <c r="AE143" s="22">
        <v>0</v>
      </c>
      <c r="AF143" s="22">
        <v>0</v>
      </c>
      <c r="AG143" s="22">
        <v>0</v>
      </c>
      <c r="AH143" s="22">
        <v>0</v>
      </c>
      <c r="AI143" s="22">
        <v>0</v>
      </c>
      <c r="AJ143" s="23">
        <v>0</v>
      </c>
      <c r="AK143" s="21"/>
      <c r="AL143" s="21"/>
      <c r="AM143" s="21"/>
      <c r="AN143" s="22"/>
      <c r="AO143" s="22"/>
      <c r="AP143" s="22"/>
      <c r="AQ143" s="22"/>
      <c r="AR143" s="22"/>
      <c r="AS143" s="23"/>
      <c r="AT143" s="21">
        <v>0</v>
      </c>
      <c r="AU143" s="21">
        <v>768.38</v>
      </c>
      <c r="AV143" s="21">
        <v>768.38</v>
      </c>
      <c r="AW143" s="22">
        <v>32</v>
      </c>
      <c r="AX143" s="22">
        <v>0</v>
      </c>
      <c r="AY143" s="22">
        <v>153.66999999999999</v>
      </c>
      <c r="AZ143" s="22">
        <v>10.3</v>
      </c>
      <c r="BA143" s="22">
        <v>195.97</v>
      </c>
      <c r="BB143" s="23">
        <v>964.35</v>
      </c>
      <c r="BC143" s="21"/>
      <c r="BD143" s="21"/>
      <c r="BE143" s="21"/>
      <c r="BF143" s="22"/>
      <c r="BG143" s="22"/>
      <c r="BH143" s="22"/>
      <c r="BI143" s="22"/>
      <c r="BJ143" s="22"/>
      <c r="BK143" s="23"/>
      <c r="BL143" s="21"/>
      <c r="BM143" s="21"/>
      <c r="BN143" s="21"/>
      <c r="BO143" s="22"/>
      <c r="BP143" s="22"/>
      <c r="BQ143" s="22"/>
      <c r="BR143" s="22"/>
      <c r="BS143" s="22"/>
      <c r="BT143" s="23"/>
      <c r="BU143" s="21"/>
      <c r="BV143" s="21"/>
      <c r="BW143" s="21"/>
      <c r="BX143" s="22"/>
      <c r="BY143" s="22"/>
      <c r="BZ143" s="22"/>
      <c r="CA143" s="22"/>
      <c r="CB143" s="22"/>
      <c r="CC143" s="23"/>
      <c r="CD143" s="21"/>
      <c r="CE143" s="21"/>
      <c r="CF143" s="21"/>
      <c r="CG143" s="22"/>
      <c r="CH143" s="22"/>
      <c r="CI143" s="22"/>
      <c r="CJ143" s="22"/>
      <c r="CK143" s="22"/>
      <c r="CL143" s="23"/>
      <c r="CM143" s="21"/>
      <c r="CN143" s="21"/>
      <c r="CO143" s="21"/>
      <c r="CP143" s="22"/>
      <c r="CQ143" s="22"/>
      <c r="CR143" s="22"/>
      <c r="CS143" s="22"/>
      <c r="CT143" s="22"/>
      <c r="CU143" s="23"/>
      <c r="CV143" s="21"/>
      <c r="CW143" s="21"/>
      <c r="CX143" s="21"/>
      <c r="CY143" s="22"/>
      <c r="CZ143" s="22"/>
      <c r="DA143" s="22"/>
      <c r="DB143" s="22"/>
      <c r="DC143" s="22"/>
      <c r="DD143" s="23"/>
      <c r="DN143" s="73">
        <f t="shared" si="22"/>
        <v>0</v>
      </c>
      <c r="DO143" s="73">
        <f t="shared" si="23"/>
        <v>768.38</v>
      </c>
      <c r="DP143" s="73">
        <f t="shared" si="24"/>
        <v>768.38</v>
      </c>
      <c r="DQ143" s="22">
        <f t="shared" si="25"/>
        <v>32</v>
      </c>
      <c r="DR143" s="22">
        <f t="shared" si="26"/>
        <v>0</v>
      </c>
      <c r="DS143" s="22">
        <f t="shared" si="27"/>
        <v>153.66999999999999</v>
      </c>
      <c r="DT143" s="22">
        <f t="shared" si="28"/>
        <v>10.3</v>
      </c>
      <c r="DU143" s="22">
        <f t="shared" si="29"/>
        <v>195.97</v>
      </c>
      <c r="DV143" s="23">
        <f t="shared" si="30"/>
        <v>964.35</v>
      </c>
      <c r="DW143" s="262">
        <f t="shared" si="31"/>
        <v>768.38</v>
      </c>
      <c r="DX143" s="262"/>
      <c r="DY143" s="263">
        <f t="shared" si="32"/>
        <v>195.97</v>
      </c>
      <c r="DZ143" s="263"/>
    </row>
    <row r="144" spans="1:130" hidden="1" x14ac:dyDescent="0.25">
      <c r="A144" s="18">
        <v>1154</v>
      </c>
      <c r="B144" s="18" t="s">
        <v>790</v>
      </c>
      <c r="C144" s="18" t="s">
        <v>791</v>
      </c>
      <c r="D144" s="20">
        <v>1</v>
      </c>
      <c r="E144" s="18">
        <v>22220.47</v>
      </c>
      <c r="F144" s="18">
        <v>38854.32</v>
      </c>
      <c r="G144" s="18" t="s">
        <v>157</v>
      </c>
      <c r="H144" s="18" t="s">
        <v>5</v>
      </c>
      <c r="I144" s="18" t="s">
        <v>285</v>
      </c>
      <c r="J144" s="21">
        <v>2950.36</v>
      </c>
      <c r="K144" s="21">
        <v>0</v>
      </c>
      <c r="L144" s="21">
        <v>2950.36</v>
      </c>
      <c r="M144" s="22">
        <v>316</v>
      </c>
      <c r="N144" s="22">
        <v>73.63</v>
      </c>
      <c r="O144" s="22">
        <v>1135.79</v>
      </c>
      <c r="P144" s="22">
        <v>154.37</v>
      </c>
      <c r="Q144" s="22">
        <v>1679.79</v>
      </c>
      <c r="R144" s="23">
        <v>4630.1499999999996</v>
      </c>
      <c r="S144" s="21">
        <v>2953.8</v>
      </c>
      <c r="T144" s="21">
        <v>0</v>
      </c>
      <c r="U144" s="21">
        <v>2953.8</v>
      </c>
      <c r="V144" s="22">
        <v>317</v>
      </c>
      <c r="W144" s="22">
        <v>73.78</v>
      </c>
      <c r="X144" s="22">
        <v>1139.17</v>
      </c>
      <c r="Y144" s="22">
        <v>128.94999999999999</v>
      </c>
      <c r="Z144" s="22">
        <v>1658.9</v>
      </c>
      <c r="AA144" s="23">
        <v>4612.7</v>
      </c>
      <c r="AB144" s="21">
        <v>2947.76</v>
      </c>
      <c r="AC144" s="21">
        <v>0</v>
      </c>
      <c r="AD144" s="21">
        <v>2947.76</v>
      </c>
      <c r="AE144" s="22">
        <v>316</v>
      </c>
      <c r="AF144" s="22">
        <v>73.63</v>
      </c>
      <c r="AG144" s="22">
        <v>1136.3599999999999</v>
      </c>
      <c r="AH144" s="22">
        <v>144.13999999999999</v>
      </c>
      <c r="AI144" s="22">
        <v>1670.13</v>
      </c>
      <c r="AJ144" s="23">
        <v>4617.8900000000003</v>
      </c>
      <c r="AK144" s="21">
        <v>2947.76</v>
      </c>
      <c r="AL144" s="21">
        <v>0</v>
      </c>
      <c r="AM144" s="21">
        <v>2947.76</v>
      </c>
      <c r="AN144" s="22">
        <v>316</v>
      </c>
      <c r="AO144" s="22">
        <v>73.63</v>
      </c>
      <c r="AP144" s="22">
        <v>1136.3599999999999</v>
      </c>
      <c r="AQ144" s="22">
        <v>159.44</v>
      </c>
      <c r="AR144" s="22">
        <v>1685.43</v>
      </c>
      <c r="AS144" s="23">
        <v>4633.1899999999996</v>
      </c>
      <c r="AT144" s="21">
        <v>2962.92</v>
      </c>
      <c r="AU144" s="21">
        <v>948.61</v>
      </c>
      <c r="AV144" s="21">
        <v>3911.53</v>
      </c>
      <c r="AW144" s="22">
        <v>448</v>
      </c>
      <c r="AX144" s="22">
        <v>74.010000000000005</v>
      </c>
      <c r="AY144" s="22">
        <v>1331.75</v>
      </c>
      <c r="AZ144" s="22">
        <v>157.11000000000001</v>
      </c>
      <c r="BA144" s="22">
        <v>2010.87</v>
      </c>
      <c r="BB144" s="23">
        <v>5922.4</v>
      </c>
      <c r="BC144" s="21">
        <v>4404.8</v>
      </c>
      <c r="BD144" s="21">
        <v>0</v>
      </c>
      <c r="BE144" s="21">
        <v>4404.8</v>
      </c>
      <c r="BF144" s="22">
        <v>518</v>
      </c>
      <c r="BG144" s="22">
        <v>110.06</v>
      </c>
      <c r="BH144" s="22">
        <v>1944.54</v>
      </c>
      <c r="BI144" s="22">
        <v>180.21</v>
      </c>
      <c r="BJ144" s="22">
        <v>2752.81</v>
      </c>
      <c r="BK144" s="23">
        <v>7157.61</v>
      </c>
      <c r="BL144" s="21">
        <v>2947.76</v>
      </c>
      <c r="BM144" s="21">
        <v>0</v>
      </c>
      <c r="BN144" s="21">
        <v>2947.76</v>
      </c>
      <c r="BO144" s="22">
        <v>315</v>
      </c>
      <c r="BP144" s="22">
        <v>73.63</v>
      </c>
      <c r="BQ144" s="22">
        <v>1136.3599999999999</v>
      </c>
      <c r="BR144" s="22">
        <v>139.04</v>
      </c>
      <c r="BS144" s="22">
        <v>1664.03</v>
      </c>
      <c r="BT144" s="23">
        <v>4611.79</v>
      </c>
      <c r="BU144" s="21">
        <v>2947.76</v>
      </c>
      <c r="BV144" s="21">
        <v>0</v>
      </c>
      <c r="BW144" s="21">
        <v>2947.76</v>
      </c>
      <c r="BX144" s="22">
        <v>316</v>
      </c>
      <c r="BY144" s="22">
        <v>73.63</v>
      </c>
      <c r="BZ144" s="22">
        <v>1136.3599999999999</v>
      </c>
      <c r="CA144" s="22">
        <v>164.54</v>
      </c>
      <c r="CB144" s="22">
        <v>1690.53</v>
      </c>
      <c r="CC144" s="23">
        <v>4638.29</v>
      </c>
      <c r="CD144" s="21">
        <v>3105.83</v>
      </c>
      <c r="CE144" s="21">
        <v>0</v>
      </c>
      <c r="CF144" s="21">
        <v>3105.83</v>
      </c>
      <c r="CG144" s="22">
        <v>338</v>
      </c>
      <c r="CH144" s="22">
        <v>77.59</v>
      </c>
      <c r="CI144" s="22">
        <v>1195.3699999999999</v>
      </c>
      <c r="CJ144" s="22">
        <v>95.95</v>
      </c>
      <c r="CK144" s="22">
        <v>1706.91</v>
      </c>
      <c r="CL144" s="23">
        <v>4812.74</v>
      </c>
      <c r="CM144" s="21">
        <v>2929.36</v>
      </c>
      <c r="CN144" s="21">
        <v>0</v>
      </c>
      <c r="CO144" s="21">
        <v>2929.36</v>
      </c>
      <c r="CP144" s="22">
        <v>322</v>
      </c>
      <c r="CQ144" s="22">
        <v>73.17</v>
      </c>
      <c r="CR144" s="22">
        <v>1134.29</v>
      </c>
      <c r="CS144" s="22">
        <v>133.61000000000001</v>
      </c>
      <c r="CT144" s="22">
        <v>1663.07</v>
      </c>
      <c r="CU144" s="23">
        <v>4592.43</v>
      </c>
      <c r="CV144" s="21">
        <v>3462.28</v>
      </c>
      <c r="CW144" s="21">
        <v>0</v>
      </c>
      <c r="CX144" s="21">
        <v>3462.28</v>
      </c>
      <c r="CY144" s="22">
        <v>387</v>
      </c>
      <c r="CZ144" s="22">
        <v>86.5</v>
      </c>
      <c r="DA144" s="22">
        <v>1328.46</v>
      </c>
      <c r="DB144" s="22">
        <v>148.16999999999999</v>
      </c>
      <c r="DC144" s="22">
        <v>1950.13</v>
      </c>
      <c r="DD144" s="23">
        <v>5412.41</v>
      </c>
      <c r="DE144" s="21">
        <v>4469.8500000000004</v>
      </c>
      <c r="DF144" s="21">
        <v>0</v>
      </c>
      <c r="DG144" s="21">
        <v>4469.8500000000004</v>
      </c>
      <c r="DH144" s="22">
        <v>533</v>
      </c>
      <c r="DI144" s="22">
        <v>501.67</v>
      </c>
      <c r="DJ144" s="22">
        <v>1440.53</v>
      </c>
      <c r="DK144" s="22">
        <v>196.68</v>
      </c>
      <c r="DL144" s="22">
        <v>2671.88</v>
      </c>
      <c r="DM144" s="23">
        <v>7141.73</v>
      </c>
      <c r="DN144" s="73">
        <f t="shared" si="22"/>
        <v>39030.240000000005</v>
      </c>
      <c r="DO144" s="73">
        <f t="shared" si="23"/>
        <v>948.61</v>
      </c>
      <c r="DP144" s="73">
        <f t="shared" si="24"/>
        <v>39978.850000000006</v>
      </c>
      <c r="DQ144" s="22">
        <f t="shared" si="25"/>
        <v>4442</v>
      </c>
      <c r="DR144" s="22">
        <f t="shared" si="26"/>
        <v>1364.9299999999998</v>
      </c>
      <c r="DS144" s="22">
        <f t="shared" si="27"/>
        <v>15195.340000000002</v>
      </c>
      <c r="DT144" s="22">
        <f t="shared" si="28"/>
        <v>1802.2100000000003</v>
      </c>
      <c r="DU144" s="22">
        <f t="shared" si="29"/>
        <v>22804.480000000003</v>
      </c>
      <c r="DV144" s="23">
        <f t="shared" si="30"/>
        <v>62783.329999999987</v>
      </c>
      <c r="DW144" s="262">
        <f t="shared" si="31"/>
        <v>1124.5300000000061</v>
      </c>
      <c r="DX144" s="262"/>
      <c r="DY144" s="263">
        <f t="shared" si="32"/>
        <v>584.01000000000204</v>
      </c>
      <c r="DZ144" s="263"/>
    </row>
    <row r="145" spans="1:130" hidden="1" x14ac:dyDescent="0.25">
      <c r="A145" s="18">
        <v>1155</v>
      </c>
      <c r="B145" s="18" t="s">
        <v>792</v>
      </c>
      <c r="C145" s="18" t="s">
        <v>206</v>
      </c>
      <c r="D145" s="20">
        <v>1</v>
      </c>
      <c r="E145" s="18">
        <v>20110.63</v>
      </c>
      <c r="F145" s="18">
        <v>35702.97</v>
      </c>
      <c r="G145" s="18" t="s">
        <v>157</v>
      </c>
      <c r="H145" s="18" t="s">
        <v>5</v>
      </c>
      <c r="I145" s="18" t="s">
        <v>793</v>
      </c>
      <c r="J145" s="21">
        <v>2827.19</v>
      </c>
      <c r="K145" s="21">
        <v>0</v>
      </c>
      <c r="L145" s="21">
        <v>2827.19</v>
      </c>
      <c r="M145" s="22">
        <v>284</v>
      </c>
      <c r="N145" s="22">
        <v>68.27</v>
      </c>
      <c r="O145" s="22">
        <v>1033.6500000000001</v>
      </c>
      <c r="P145" s="22">
        <v>151.79</v>
      </c>
      <c r="Q145" s="22">
        <v>1537.71</v>
      </c>
      <c r="R145" s="23">
        <v>4364.8999999999996</v>
      </c>
      <c r="S145" s="21">
        <v>2704.99</v>
      </c>
      <c r="T145" s="21">
        <v>0</v>
      </c>
      <c r="U145" s="21">
        <v>2704.99</v>
      </c>
      <c r="V145" s="22">
        <v>281</v>
      </c>
      <c r="W145" s="22">
        <v>67.56</v>
      </c>
      <c r="X145" s="22">
        <v>1024.28</v>
      </c>
      <c r="Y145" s="22">
        <v>150.03</v>
      </c>
      <c r="Z145" s="22">
        <v>1522.87</v>
      </c>
      <c r="AA145" s="23">
        <v>4227.8599999999997</v>
      </c>
      <c r="AB145" s="21">
        <v>2704.99</v>
      </c>
      <c r="AC145" s="21">
        <v>0</v>
      </c>
      <c r="AD145" s="21">
        <v>2704.99</v>
      </c>
      <c r="AE145" s="22">
        <v>280</v>
      </c>
      <c r="AF145" s="22">
        <v>67.56</v>
      </c>
      <c r="AG145" s="22">
        <v>1023.73</v>
      </c>
      <c r="AH145" s="22">
        <v>165.33</v>
      </c>
      <c r="AI145" s="22">
        <v>1536.62</v>
      </c>
      <c r="AJ145" s="23">
        <v>4241.6099999999997</v>
      </c>
      <c r="AK145" s="21">
        <v>2704.99</v>
      </c>
      <c r="AL145" s="21">
        <v>0</v>
      </c>
      <c r="AM145" s="21">
        <v>2704.99</v>
      </c>
      <c r="AN145" s="22">
        <v>280</v>
      </c>
      <c r="AO145" s="22">
        <v>67.56</v>
      </c>
      <c r="AP145" s="22">
        <v>1023.73</v>
      </c>
      <c r="AQ145" s="22">
        <v>150.03</v>
      </c>
      <c r="AR145" s="22">
        <v>1521.32</v>
      </c>
      <c r="AS145" s="23">
        <v>4226.3100000000004</v>
      </c>
      <c r="AT145" s="21">
        <v>2748.05</v>
      </c>
      <c r="AU145" s="21">
        <v>929.63</v>
      </c>
      <c r="AV145" s="21">
        <v>3677.68</v>
      </c>
      <c r="AW145" s="22">
        <v>412</v>
      </c>
      <c r="AX145" s="22">
        <v>68.64</v>
      </c>
      <c r="AY145" s="22">
        <v>1225.4000000000001</v>
      </c>
      <c r="AZ145" s="22">
        <v>153.06</v>
      </c>
      <c r="BA145" s="22">
        <v>1859.1</v>
      </c>
      <c r="BB145" s="23">
        <v>5536.78</v>
      </c>
      <c r="BC145" s="21">
        <v>4261.75</v>
      </c>
      <c r="BD145" s="21">
        <v>0</v>
      </c>
      <c r="BE145" s="21">
        <v>4261.75</v>
      </c>
      <c r="BF145" s="22">
        <v>464</v>
      </c>
      <c r="BG145" s="22">
        <v>100.9</v>
      </c>
      <c r="BH145" s="22">
        <v>1752.81</v>
      </c>
      <c r="BI145" s="22">
        <v>156.30000000000001</v>
      </c>
      <c r="BJ145" s="22">
        <v>2474.0100000000002</v>
      </c>
      <c r="BK145" s="23">
        <v>6735.76</v>
      </c>
      <c r="BL145" s="21">
        <v>2712.4</v>
      </c>
      <c r="BM145" s="21">
        <v>0</v>
      </c>
      <c r="BN145" s="21">
        <v>2712.4</v>
      </c>
      <c r="BO145" s="22">
        <v>280</v>
      </c>
      <c r="BP145" s="22">
        <v>67.739999999999995</v>
      </c>
      <c r="BQ145" s="22">
        <v>1026.43</v>
      </c>
      <c r="BR145" s="22">
        <v>129.75</v>
      </c>
      <c r="BS145" s="22">
        <v>1503.92</v>
      </c>
      <c r="BT145" s="23">
        <v>4216.32</v>
      </c>
      <c r="BU145" s="21">
        <v>2704.99</v>
      </c>
      <c r="BV145" s="21">
        <v>0</v>
      </c>
      <c r="BW145" s="21">
        <v>2704.99</v>
      </c>
      <c r="BX145" s="22">
        <v>280</v>
      </c>
      <c r="BY145" s="22">
        <v>67.56</v>
      </c>
      <c r="BZ145" s="22">
        <v>1023.73</v>
      </c>
      <c r="CA145" s="22">
        <v>150.03</v>
      </c>
      <c r="CB145" s="22">
        <v>1521.32</v>
      </c>
      <c r="CC145" s="23">
        <v>4226.3100000000004</v>
      </c>
      <c r="CD145" s="21">
        <v>2792.35</v>
      </c>
      <c r="CE145" s="21">
        <v>0</v>
      </c>
      <c r="CF145" s="21">
        <v>2792.35</v>
      </c>
      <c r="CG145" s="22">
        <v>290</v>
      </c>
      <c r="CH145" s="22">
        <v>69.41</v>
      </c>
      <c r="CI145" s="22">
        <v>1050.8</v>
      </c>
      <c r="CJ145" s="22">
        <v>136.21</v>
      </c>
      <c r="CK145" s="22">
        <v>1546.42</v>
      </c>
      <c r="CL145" s="23">
        <v>4338.7700000000004</v>
      </c>
      <c r="CM145" s="21">
        <v>2729.35</v>
      </c>
      <c r="CN145" s="21">
        <v>0</v>
      </c>
      <c r="CO145" s="21">
        <v>2729.35</v>
      </c>
      <c r="CP145" s="22">
        <v>290</v>
      </c>
      <c r="CQ145" s="22">
        <v>67.84</v>
      </c>
      <c r="CR145" s="22">
        <v>1032.5899999999999</v>
      </c>
      <c r="CS145" s="22">
        <v>79</v>
      </c>
      <c r="CT145" s="22">
        <v>1469.43</v>
      </c>
      <c r="CU145" s="23">
        <v>4198.78</v>
      </c>
      <c r="CV145" s="21">
        <v>3237.06</v>
      </c>
      <c r="CW145" s="21">
        <v>0</v>
      </c>
      <c r="CX145" s="21">
        <v>3237.06</v>
      </c>
      <c r="CY145" s="22">
        <v>351</v>
      </c>
      <c r="CZ145" s="22">
        <v>80.540000000000006</v>
      </c>
      <c r="DA145" s="22">
        <v>1213.22</v>
      </c>
      <c r="DB145" s="22">
        <v>139.02000000000001</v>
      </c>
      <c r="DC145" s="22">
        <v>1783.78</v>
      </c>
      <c r="DD145" s="23">
        <v>5020.84</v>
      </c>
      <c r="DE145" s="21">
        <v>4122.82</v>
      </c>
      <c r="DF145" s="21">
        <v>0</v>
      </c>
      <c r="DG145" s="21">
        <v>4122.82</v>
      </c>
      <c r="DH145" s="22">
        <v>476</v>
      </c>
      <c r="DI145" s="22">
        <v>461.19</v>
      </c>
      <c r="DJ145" s="22">
        <v>1294.58</v>
      </c>
      <c r="DK145" s="22">
        <v>149.66</v>
      </c>
      <c r="DL145" s="22">
        <v>2381.4299999999998</v>
      </c>
      <c r="DM145" s="23">
        <v>6504.25</v>
      </c>
      <c r="DN145" s="73">
        <f t="shared" si="22"/>
        <v>36250.929999999993</v>
      </c>
      <c r="DO145" s="73">
        <f t="shared" si="23"/>
        <v>929.63</v>
      </c>
      <c r="DP145" s="73">
        <f t="shared" si="24"/>
        <v>37180.559999999998</v>
      </c>
      <c r="DQ145" s="22">
        <f t="shared" si="25"/>
        <v>3968</v>
      </c>
      <c r="DR145" s="22">
        <f t="shared" si="26"/>
        <v>1254.77</v>
      </c>
      <c r="DS145" s="22">
        <f t="shared" si="27"/>
        <v>13724.949999999999</v>
      </c>
      <c r="DT145" s="22">
        <f t="shared" si="28"/>
        <v>1710.21</v>
      </c>
      <c r="DU145" s="22">
        <f t="shared" si="29"/>
        <v>20657.929999999997</v>
      </c>
      <c r="DV145" s="23">
        <f t="shared" si="30"/>
        <v>57838.489999999991</v>
      </c>
      <c r="DW145" s="262">
        <f t="shared" si="31"/>
        <v>1477.5899999999965</v>
      </c>
      <c r="DX145" s="262"/>
      <c r="DY145" s="263">
        <f t="shared" si="32"/>
        <v>547.29999999999563</v>
      </c>
      <c r="DZ145" s="263"/>
    </row>
    <row r="146" spans="1:130" hidden="1" x14ac:dyDescent="0.25">
      <c r="A146" s="18">
        <v>1157</v>
      </c>
      <c r="B146" s="18" t="s">
        <v>795</v>
      </c>
      <c r="C146" s="18" t="s">
        <v>184</v>
      </c>
      <c r="D146" s="20">
        <v>1</v>
      </c>
      <c r="E146" s="18">
        <v>34619.49</v>
      </c>
      <c r="F146" s="18">
        <v>55531.5</v>
      </c>
      <c r="G146" s="18" t="s">
        <v>157</v>
      </c>
      <c r="H146" s="18" t="s">
        <v>5</v>
      </c>
      <c r="I146" s="18" t="s">
        <v>796</v>
      </c>
      <c r="J146" s="21">
        <v>4231.28</v>
      </c>
      <c r="K146" s="21">
        <v>0</v>
      </c>
      <c r="L146" s="21">
        <v>4231.28</v>
      </c>
      <c r="M146" s="22">
        <v>492</v>
      </c>
      <c r="N146" s="22">
        <v>105.26</v>
      </c>
      <c r="O146" s="22">
        <v>1848.08</v>
      </c>
      <c r="P146" s="22">
        <v>148.27000000000001</v>
      </c>
      <c r="Q146" s="22">
        <v>2593.61</v>
      </c>
      <c r="R146" s="23">
        <v>6824.89</v>
      </c>
      <c r="S146" s="21">
        <v>4213.08</v>
      </c>
      <c r="T146" s="21">
        <v>0</v>
      </c>
      <c r="U146" s="21">
        <v>4213.08</v>
      </c>
      <c r="V146" s="22">
        <v>492</v>
      </c>
      <c r="W146" s="22">
        <v>105.26</v>
      </c>
      <c r="X146" s="22">
        <v>1849.84</v>
      </c>
      <c r="Y146" s="22">
        <v>132.72999999999999</v>
      </c>
      <c r="Z146" s="22">
        <v>2579.83</v>
      </c>
      <c r="AA146" s="23">
        <v>6792.91</v>
      </c>
      <c r="AB146" s="21">
        <v>4214.16</v>
      </c>
      <c r="AC146" s="21">
        <v>0</v>
      </c>
      <c r="AD146" s="21">
        <v>4214.16</v>
      </c>
      <c r="AE146" s="22">
        <v>492</v>
      </c>
      <c r="AF146" s="22">
        <v>105.29</v>
      </c>
      <c r="AG146" s="22">
        <v>1849.4</v>
      </c>
      <c r="AH146" s="22">
        <v>183.74</v>
      </c>
      <c r="AI146" s="22">
        <v>2630.43</v>
      </c>
      <c r="AJ146" s="23">
        <v>6844.59</v>
      </c>
      <c r="AK146" s="21">
        <v>4227.3500000000004</v>
      </c>
      <c r="AL146" s="21">
        <v>0</v>
      </c>
      <c r="AM146" s="21">
        <v>4227.3500000000004</v>
      </c>
      <c r="AN146" s="22">
        <v>493</v>
      </c>
      <c r="AO146" s="22">
        <v>105.62</v>
      </c>
      <c r="AP146" s="22">
        <v>1854.75</v>
      </c>
      <c r="AQ146" s="22">
        <v>178.82</v>
      </c>
      <c r="AR146" s="22">
        <v>2632.19</v>
      </c>
      <c r="AS146" s="23">
        <v>6859.54</v>
      </c>
      <c r="AT146" s="21">
        <v>4223.1899999999996</v>
      </c>
      <c r="AU146" s="21">
        <v>948.61</v>
      </c>
      <c r="AV146" s="21">
        <v>5171.8</v>
      </c>
      <c r="AW146" s="22">
        <v>622</v>
      </c>
      <c r="AX146" s="22">
        <v>105.51</v>
      </c>
      <c r="AY146" s="22">
        <v>2042.78</v>
      </c>
      <c r="AZ146" s="22">
        <v>176.18</v>
      </c>
      <c r="BA146" s="22">
        <v>2946.47</v>
      </c>
      <c r="BB146" s="23">
        <v>8118.27</v>
      </c>
      <c r="BC146" s="21">
        <v>6548.6</v>
      </c>
      <c r="BD146" s="21">
        <v>0</v>
      </c>
      <c r="BE146" s="21">
        <v>6548.6</v>
      </c>
      <c r="BF146" s="22">
        <v>790</v>
      </c>
      <c r="BG146" s="22">
        <v>159.36000000000001</v>
      </c>
      <c r="BH146" s="22">
        <v>2847.04</v>
      </c>
      <c r="BI146" s="22">
        <v>210.27</v>
      </c>
      <c r="BJ146" s="22">
        <v>4006.67</v>
      </c>
      <c r="BK146" s="23">
        <v>10555.27</v>
      </c>
      <c r="BL146" s="21">
        <v>4213.08</v>
      </c>
      <c r="BM146" s="21">
        <v>0</v>
      </c>
      <c r="BN146" s="21">
        <v>4213.08</v>
      </c>
      <c r="BO146" s="22">
        <v>492</v>
      </c>
      <c r="BP146" s="22">
        <v>105.26</v>
      </c>
      <c r="BQ146" s="22">
        <v>1848.96</v>
      </c>
      <c r="BR146" s="22">
        <v>137.83000000000001</v>
      </c>
      <c r="BS146" s="22">
        <v>2584.0500000000002</v>
      </c>
      <c r="BT146" s="23">
        <v>6797.13</v>
      </c>
      <c r="BU146" s="21">
        <v>4213.08</v>
      </c>
      <c r="BV146" s="21">
        <v>0</v>
      </c>
      <c r="BW146" s="21">
        <v>4213.08</v>
      </c>
      <c r="BX146" s="22">
        <v>492</v>
      </c>
      <c r="BY146" s="22">
        <v>105.26</v>
      </c>
      <c r="BZ146" s="22">
        <v>1848.96</v>
      </c>
      <c r="CA146" s="22">
        <v>183.73</v>
      </c>
      <c r="CB146" s="22">
        <v>2629.95</v>
      </c>
      <c r="CC146" s="23">
        <v>6843.03</v>
      </c>
      <c r="CD146" s="21">
        <v>4394.88</v>
      </c>
      <c r="CE146" s="21">
        <v>0</v>
      </c>
      <c r="CF146" s="21">
        <v>4394.88</v>
      </c>
      <c r="CG146" s="22">
        <v>517</v>
      </c>
      <c r="CH146" s="22">
        <v>109.81</v>
      </c>
      <c r="CI146" s="22">
        <v>1923.16</v>
      </c>
      <c r="CJ146" s="22">
        <v>114.79</v>
      </c>
      <c r="CK146" s="22">
        <v>2664.76</v>
      </c>
      <c r="CL146" s="23">
        <v>7059.64</v>
      </c>
      <c r="CM146" s="21">
        <v>4213.08</v>
      </c>
      <c r="CN146" s="21">
        <v>0</v>
      </c>
      <c r="CO146" s="21">
        <v>4213.08</v>
      </c>
      <c r="CP146" s="22">
        <v>499</v>
      </c>
      <c r="CQ146" s="22">
        <v>105.26</v>
      </c>
      <c r="CR146" s="22">
        <v>1853.76</v>
      </c>
      <c r="CS146" s="22">
        <v>173.53</v>
      </c>
      <c r="CT146" s="22">
        <v>2631.55</v>
      </c>
      <c r="CU146" s="23">
        <v>6844.63</v>
      </c>
      <c r="CV146" s="21">
        <v>4933.3500000000004</v>
      </c>
      <c r="CW146" s="21">
        <v>0</v>
      </c>
      <c r="CX146" s="21">
        <v>4933.3500000000004</v>
      </c>
      <c r="CY146" s="22">
        <v>591</v>
      </c>
      <c r="CZ146" s="22">
        <v>123.27</v>
      </c>
      <c r="DA146" s="22">
        <v>2143</v>
      </c>
      <c r="DB146" s="22">
        <v>132.30000000000001</v>
      </c>
      <c r="DC146" s="22">
        <v>2989.57</v>
      </c>
      <c r="DD146" s="23">
        <v>7922.92</v>
      </c>
      <c r="DE146" s="21">
        <v>6388.14</v>
      </c>
      <c r="DF146" s="21">
        <v>0</v>
      </c>
      <c r="DG146" s="21">
        <v>6388.14</v>
      </c>
      <c r="DH146" s="22">
        <v>789</v>
      </c>
      <c r="DI146" s="22">
        <v>717.58</v>
      </c>
      <c r="DJ146" s="22">
        <v>2622.13</v>
      </c>
      <c r="DK146" s="22">
        <v>182.62</v>
      </c>
      <c r="DL146" s="22">
        <v>4311.33</v>
      </c>
      <c r="DM146" s="23">
        <v>10699.47</v>
      </c>
      <c r="DN146" s="73">
        <f t="shared" si="22"/>
        <v>56013.270000000004</v>
      </c>
      <c r="DO146" s="73">
        <f t="shared" si="23"/>
        <v>948.61</v>
      </c>
      <c r="DP146" s="73">
        <f t="shared" si="24"/>
        <v>56961.880000000005</v>
      </c>
      <c r="DQ146" s="22">
        <f t="shared" si="25"/>
        <v>6761</v>
      </c>
      <c r="DR146" s="22">
        <f t="shared" si="26"/>
        <v>1952.7400000000002</v>
      </c>
      <c r="DS146" s="22">
        <f t="shared" si="27"/>
        <v>24531.859999999997</v>
      </c>
      <c r="DT146" s="22">
        <f t="shared" si="28"/>
        <v>1954.81</v>
      </c>
      <c r="DU146" s="22">
        <f t="shared" si="29"/>
        <v>35200.409999999996</v>
      </c>
      <c r="DV146" s="23">
        <f t="shared" si="30"/>
        <v>92162.290000000008</v>
      </c>
      <c r="DW146" s="262">
        <f t="shared" si="31"/>
        <v>1430.3800000000047</v>
      </c>
      <c r="DX146" s="262"/>
      <c r="DY146" s="263">
        <f t="shared" si="32"/>
        <v>580.91999999999825</v>
      </c>
      <c r="DZ146" s="263"/>
    </row>
    <row r="147" spans="1:130" hidden="1" x14ac:dyDescent="0.25">
      <c r="A147" s="18">
        <v>1158</v>
      </c>
      <c r="B147" s="18" t="s">
        <v>799</v>
      </c>
      <c r="C147" s="18" t="s">
        <v>328</v>
      </c>
      <c r="D147" s="20">
        <v>0.8</v>
      </c>
      <c r="E147" s="18">
        <v>16252.59</v>
      </c>
      <c r="F147" s="18">
        <v>28760.51</v>
      </c>
      <c r="G147" s="18" t="s">
        <v>157</v>
      </c>
      <c r="H147" s="18" t="s">
        <v>5</v>
      </c>
      <c r="I147" s="18" t="s">
        <v>298</v>
      </c>
      <c r="J147" s="21">
        <v>2317.2399999999998</v>
      </c>
      <c r="K147" s="21">
        <v>0</v>
      </c>
      <c r="L147" s="21">
        <v>2317.2399999999998</v>
      </c>
      <c r="M147" s="22">
        <v>220</v>
      </c>
      <c r="N147" s="22">
        <v>56.56</v>
      </c>
      <c r="O147" s="22">
        <v>862.67</v>
      </c>
      <c r="P147" s="22">
        <v>81.709999999999994</v>
      </c>
      <c r="Q147" s="22">
        <v>1220.94</v>
      </c>
      <c r="R147" s="23">
        <v>3538.18</v>
      </c>
      <c r="S147" s="21">
        <v>2218.02</v>
      </c>
      <c r="T147" s="21">
        <v>0</v>
      </c>
      <c r="U147" s="21">
        <v>2218.02</v>
      </c>
      <c r="V147" s="22">
        <v>213</v>
      </c>
      <c r="W147" s="22">
        <v>55.38</v>
      </c>
      <c r="X147" s="22">
        <v>846.3</v>
      </c>
      <c r="Y147" s="22">
        <v>105.68</v>
      </c>
      <c r="Z147" s="22">
        <v>1220.3599999999999</v>
      </c>
      <c r="AA147" s="23">
        <v>3438.38</v>
      </c>
      <c r="AB147" s="21">
        <v>2218.02</v>
      </c>
      <c r="AC147" s="21">
        <v>0</v>
      </c>
      <c r="AD147" s="21">
        <v>2218.02</v>
      </c>
      <c r="AE147" s="22">
        <v>213</v>
      </c>
      <c r="AF147" s="22">
        <v>55.38</v>
      </c>
      <c r="AG147" s="22">
        <v>845.87</v>
      </c>
      <c r="AH147" s="22">
        <v>131.18</v>
      </c>
      <c r="AI147" s="22">
        <v>1245.43</v>
      </c>
      <c r="AJ147" s="23">
        <v>3463.45</v>
      </c>
      <c r="AK147" s="21">
        <v>2218.02</v>
      </c>
      <c r="AL147" s="21">
        <v>0</v>
      </c>
      <c r="AM147" s="21">
        <v>2218.02</v>
      </c>
      <c r="AN147" s="22">
        <v>213</v>
      </c>
      <c r="AO147" s="22">
        <v>55.38</v>
      </c>
      <c r="AP147" s="22">
        <v>845.87</v>
      </c>
      <c r="AQ147" s="22">
        <v>131.18</v>
      </c>
      <c r="AR147" s="22">
        <v>1245.43</v>
      </c>
      <c r="AS147" s="23">
        <v>3463.45</v>
      </c>
      <c r="AT147" s="21">
        <v>2218.02</v>
      </c>
      <c r="AU147" s="21">
        <v>815.8</v>
      </c>
      <c r="AV147" s="21">
        <v>3033.82</v>
      </c>
      <c r="AW147" s="22">
        <v>324</v>
      </c>
      <c r="AX147" s="22">
        <v>55.38</v>
      </c>
      <c r="AY147" s="22">
        <v>1009.03</v>
      </c>
      <c r="AZ147" s="22">
        <v>121.71</v>
      </c>
      <c r="BA147" s="22">
        <v>1510.12</v>
      </c>
      <c r="BB147" s="23">
        <v>4543.9399999999996</v>
      </c>
      <c r="BC147" s="21">
        <v>3508.82</v>
      </c>
      <c r="BD147" s="21">
        <v>0</v>
      </c>
      <c r="BE147" s="21">
        <v>3508.82</v>
      </c>
      <c r="BF147" s="22">
        <v>364</v>
      </c>
      <c r="BG147" s="22">
        <v>82.71</v>
      </c>
      <c r="BH147" s="22">
        <v>1443.69</v>
      </c>
      <c r="BI147" s="22">
        <v>153.25</v>
      </c>
      <c r="BJ147" s="22">
        <v>2043.65</v>
      </c>
      <c r="BK147" s="23">
        <v>5552.47</v>
      </c>
      <c r="BL147" s="21">
        <v>2274.64</v>
      </c>
      <c r="BM147" s="21">
        <v>0</v>
      </c>
      <c r="BN147" s="21">
        <v>2274.64</v>
      </c>
      <c r="BO147" s="22">
        <v>220</v>
      </c>
      <c r="BP147" s="22">
        <v>56.8</v>
      </c>
      <c r="BQ147" s="22">
        <v>866.54</v>
      </c>
      <c r="BR147" s="22">
        <v>106.68</v>
      </c>
      <c r="BS147" s="22">
        <v>1250.02</v>
      </c>
      <c r="BT147" s="23">
        <v>3524.66</v>
      </c>
      <c r="BU147" s="21">
        <v>2218.02</v>
      </c>
      <c r="BV147" s="21">
        <v>0</v>
      </c>
      <c r="BW147" s="21">
        <v>2218.02</v>
      </c>
      <c r="BX147" s="22">
        <v>213</v>
      </c>
      <c r="BY147" s="22">
        <v>55.38</v>
      </c>
      <c r="BZ147" s="22">
        <v>845.87</v>
      </c>
      <c r="CA147" s="22">
        <v>39.380000000000003</v>
      </c>
      <c r="CB147" s="22">
        <v>1153.6300000000001</v>
      </c>
      <c r="CC147" s="23">
        <v>3371.65</v>
      </c>
      <c r="CD147" s="21">
        <v>2285.9699999999998</v>
      </c>
      <c r="CE147" s="21">
        <v>0</v>
      </c>
      <c r="CF147" s="21">
        <v>2285.9699999999998</v>
      </c>
      <c r="CG147" s="22">
        <v>223</v>
      </c>
      <c r="CH147" s="22">
        <v>57.08</v>
      </c>
      <c r="CI147" s="22">
        <v>870.67</v>
      </c>
      <c r="CJ147" s="22">
        <v>147.69</v>
      </c>
      <c r="CK147" s="22">
        <v>1298.44</v>
      </c>
      <c r="CL147" s="23">
        <v>3584.41</v>
      </c>
      <c r="CM147" s="21">
        <v>2193.61</v>
      </c>
      <c r="CN147" s="21">
        <v>0</v>
      </c>
      <c r="CO147" s="21">
        <v>2193.61</v>
      </c>
      <c r="CP147" s="22">
        <v>218</v>
      </c>
      <c r="CQ147" s="22">
        <v>54.77</v>
      </c>
      <c r="CR147" s="22">
        <v>842.54</v>
      </c>
      <c r="CS147" s="22">
        <v>125.65</v>
      </c>
      <c r="CT147" s="22">
        <v>1240.96</v>
      </c>
      <c r="CU147" s="23">
        <v>3434.57</v>
      </c>
      <c r="CV147" s="21">
        <v>2218.02</v>
      </c>
      <c r="CW147" s="21">
        <v>0</v>
      </c>
      <c r="CX147" s="21">
        <v>2218.02</v>
      </c>
      <c r="CY147" s="22">
        <v>213</v>
      </c>
      <c r="CZ147" s="22">
        <v>55.38</v>
      </c>
      <c r="DA147" s="22">
        <v>845.87</v>
      </c>
      <c r="DB147" s="22">
        <v>54.68</v>
      </c>
      <c r="DC147" s="22">
        <v>1168.93</v>
      </c>
      <c r="DD147" s="23">
        <v>3386.95</v>
      </c>
      <c r="DE147" s="21">
        <v>3311.22</v>
      </c>
      <c r="DF147" s="21">
        <v>0</v>
      </c>
      <c r="DG147" s="21">
        <v>3311.22</v>
      </c>
      <c r="DH147" s="22">
        <v>364</v>
      </c>
      <c r="DI147" s="22">
        <v>371.88</v>
      </c>
      <c r="DJ147" s="22">
        <v>1046.6500000000001</v>
      </c>
      <c r="DK147" s="22">
        <v>146.84</v>
      </c>
      <c r="DL147" s="22">
        <v>1929.37</v>
      </c>
      <c r="DM147" s="23">
        <v>5240.59</v>
      </c>
      <c r="DN147" s="73">
        <f t="shared" si="22"/>
        <v>29199.620000000006</v>
      </c>
      <c r="DO147" s="73">
        <f t="shared" si="23"/>
        <v>815.8</v>
      </c>
      <c r="DP147" s="73">
        <f t="shared" si="24"/>
        <v>30015.420000000006</v>
      </c>
      <c r="DQ147" s="22">
        <f t="shared" si="25"/>
        <v>2998</v>
      </c>
      <c r="DR147" s="22">
        <f t="shared" si="26"/>
        <v>1012.0799999999999</v>
      </c>
      <c r="DS147" s="22">
        <f t="shared" si="27"/>
        <v>11171.57</v>
      </c>
      <c r="DT147" s="22">
        <f t="shared" si="28"/>
        <v>1345.63</v>
      </c>
      <c r="DU147" s="22">
        <f t="shared" si="29"/>
        <v>16527.280000000002</v>
      </c>
      <c r="DV147" s="23">
        <f t="shared" si="30"/>
        <v>46542.7</v>
      </c>
      <c r="DW147" s="262">
        <f t="shared" si="31"/>
        <v>1254.9100000000071</v>
      </c>
      <c r="DX147" s="262"/>
      <c r="DY147" s="263">
        <f t="shared" si="32"/>
        <v>274.69000000000233</v>
      </c>
      <c r="DZ147" s="263"/>
    </row>
    <row r="148" spans="1:130" hidden="1" x14ac:dyDescent="0.25">
      <c r="A148" s="18">
        <v>1163</v>
      </c>
      <c r="B148" s="18" t="s">
        <v>807</v>
      </c>
      <c r="C148" s="18" t="s">
        <v>808</v>
      </c>
      <c r="D148" s="20">
        <v>0.8</v>
      </c>
      <c r="E148" s="18">
        <v>14479.98</v>
      </c>
      <c r="F148" s="18">
        <v>25570.73</v>
      </c>
      <c r="G148" s="18" t="s">
        <v>157</v>
      </c>
      <c r="H148" s="18" t="s">
        <v>19</v>
      </c>
      <c r="I148" s="18" t="s">
        <v>256</v>
      </c>
      <c r="J148" s="21">
        <v>1968.66</v>
      </c>
      <c r="K148" s="21">
        <v>0</v>
      </c>
      <c r="L148" s="21">
        <v>1968.66</v>
      </c>
      <c r="M148" s="22">
        <v>178</v>
      </c>
      <c r="N148" s="22">
        <v>48.89</v>
      </c>
      <c r="O148" s="22">
        <v>732.02</v>
      </c>
      <c r="P148" s="22">
        <v>96.1</v>
      </c>
      <c r="Q148" s="22">
        <v>1055.01</v>
      </c>
      <c r="R148" s="23">
        <v>3023.67</v>
      </c>
      <c r="S148" s="21">
        <v>1934.43</v>
      </c>
      <c r="T148" s="21">
        <v>0</v>
      </c>
      <c r="U148" s="21">
        <v>1934.43</v>
      </c>
      <c r="V148" s="22">
        <v>175</v>
      </c>
      <c r="W148" s="22">
        <v>48.29</v>
      </c>
      <c r="X148" s="22">
        <v>711.16</v>
      </c>
      <c r="Y148" s="22">
        <v>100.64</v>
      </c>
      <c r="Z148" s="22">
        <v>1035.0899999999999</v>
      </c>
      <c r="AA148" s="23">
        <v>2969.52</v>
      </c>
      <c r="AB148" s="21">
        <v>1934.43</v>
      </c>
      <c r="AC148" s="21">
        <v>0</v>
      </c>
      <c r="AD148" s="21">
        <v>1934.43</v>
      </c>
      <c r="AE148" s="22">
        <v>175</v>
      </c>
      <c r="AF148" s="22">
        <v>48.29</v>
      </c>
      <c r="AG148" s="22">
        <v>710.79</v>
      </c>
      <c r="AH148" s="22">
        <v>126.14</v>
      </c>
      <c r="AI148" s="22">
        <v>1060.22</v>
      </c>
      <c r="AJ148" s="23">
        <v>2994.65</v>
      </c>
      <c r="AK148" s="21">
        <v>1982.08</v>
      </c>
      <c r="AL148" s="21">
        <v>0</v>
      </c>
      <c r="AM148" s="21">
        <v>1982.08</v>
      </c>
      <c r="AN148" s="22">
        <v>181</v>
      </c>
      <c r="AO148" s="22">
        <v>49.48</v>
      </c>
      <c r="AP148" s="22">
        <v>753.93</v>
      </c>
      <c r="AQ148" s="22">
        <v>116.79</v>
      </c>
      <c r="AR148" s="22">
        <v>1101.2</v>
      </c>
      <c r="AS148" s="23">
        <v>3083.28</v>
      </c>
      <c r="AT148" s="21">
        <v>1966.55</v>
      </c>
      <c r="AU148" s="21">
        <v>758.88</v>
      </c>
      <c r="AV148" s="21">
        <v>2725.43</v>
      </c>
      <c r="AW148" s="22">
        <v>282</v>
      </c>
      <c r="AX148" s="22">
        <v>49.09</v>
      </c>
      <c r="AY148" s="22">
        <v>891.65</v>
      </c>
      <c r="AZ148" s="22">
        <v>96.08</v>
      </c>
      <c r="BA148" s="22">
        <v>1318.82</v>
      </c>
      <c r="BB148" s="23">
        <v>4044.25</v>
      </c>
      <c r="BC148" s="21">
        <v>2960.31</v>
      </c>
      <c r="BD148" s="21">
        <v>0</v>
      </c>
      <c r="BE148" s="21">
        <v>2960.31</v>
      </c>
      <c r="BF148" s="22">
        <v>307</v>
      </c>
      <c r="BG148" s="22">
        <v>72.31</v>
      </c>
      <c r="BH148" s="22">
        <v>1093.25</v>
      </c>
      <c r="BI148" s="22">
        <v>118.58</v>
      </c>
      <c r="BJ148" s="22">
        <v>1591.14</v>
      </c>
      <c r="BK148" s="23">
        <v>4551.45</v>
      </c>
      <c r="BL148" s="21">
        <v>1934.43</v>
      </c>
      <c r="BM148" s="21">
        <v>0</v>
      </c>
      <c r="BN148" s="21">
        <v>1934.43</v>
      </c>
      <c r="BO148" s="22">
        <v>170</v>
      </c>
      <c r="BP148" s="22">
        <v>48.29</v>
      </c>
      <c r="BQ148" s="22">
        <v>710.79</v>
      </c>
      <c r="BR148" s="22">
        <v>100.64</v>
      </c>
      <c r="BS148" s="22">
        <v>1029.72</v>
      </c>
      <c r="BT148" s="23">
        <v>2964.15</v>
      </c>
      <c r="BU148" s="21">
        <v>1934.43</v>
      </c>
      <c r="BV148" s="21">
        <v>0</v>
      </c>
      <c r="BW148" s="21">
        <v>1934.43</v>
      </c>
      <c r="BX148" s="22">
        <v>174</v>
      </c>
      <c r="BY148" s="22">
        <v>48.29</v>
      </c>
      <c r="BZ148" s="22">
        <v>710.79</v>
      </c>
      <c r="CA148" s="22">
        <v>121.04</v>
      </c>
      <c r="CB148" s="22">
        <v>1054.1199999999999</v>
      </c>
      <c r="CC148" s="23">
        <v>2988.55</v>
      </c>
      <c r="CD148" s="21">
        <v>1976.63</v>
      </c>
      <c r="CE148" s="21">
        <v>0</v>
      </c>
      <c r="CF148" s="21">
        <v>1976.63</v>
      </c>
      <c r="CG148" s="22">
        <v>179</v>
      </c>
      <c r="CH148" s="22">
        <v>49.34</v>
      </c>
      <c r="CI148" s="22">
        <v>749</v>
      </c>
      <c r="CJ148" s="22">
        <v>40.19</v>
      </c>
      <c r="CK148" s="22">
        <v>1017.53</v>
      </c>
      <c r="CL148" s="23">
        <v>2994.16</v>
      </c>
      <c r="CM148" s="21">
        <v>1922.37</v>
      </c>
      <c r="CN148" s="21">
        <v>0</v>
      </c>
      <c r="CO148" s="21">
        <v>1922.37</v>
      </c>
      <c r="CP148" s="22">
        <v>181</v>
      </c>
      <c r="CQ148" s="22">
        <v>47.99</v>
      </c>
      <c r="CR148" s="22">
        <v>687.39</v>
      </c>
      <c r="CS148" s="22">
        <v>120.83</v>
      </c>
      <c r="CT148" s="22">
        <v>1037.21</v>
      </c>
      <c r="CU148" s="23">
        <v>2959.58</v>
      </c>
      <c r="CV148" s="21">
        <v>2337.7800000000002</v>
      </c>
      <c r="CW148" s="21">
        <v>0</v>
      </c>
      <c r="CX148" s="21">
        <v>2337.7800000000002</v>
      </c>
      <c r="CY148" s="22">
        <v>230</v>
      </c>
      <c r="CZ148" s="22">
        <v>58.37</v>
      </c>
      <c r="DA148" s="22">
        <v>889.58</v>
      </c>
      <c r="DB148" s="22">
        <v>112.91</v>
      </c>
      <c r="DC148" s="22">
        <v>1290.8599999999999</v>
      </c>
      <c r="DD148" s="23">
        <v>3628.64</v>
      </c>
      <c r="DE148" s="21">
        <v>2942.81</v>
      </c>
      <c r="DF148" s="21">
        <v>0</v>
      </c>
      <c r="DG148" s="21">
        <v>2942.81</v>
      </c>
      <c r="DH148" s="22">
        <v>313</v>
      </c>
      <c r="DI148" s="22">
        <v>330.36</v>
      </c>
      <c r="DJ148" s="22">
        <v>1338.91</v>
      </c>
      <c r="DK148" s="22">
        <v>130.1</v>
      </c>
      <c r="DL148" s="22">
        <v>2112.37</v>
      </c>
      <c r="DM148" s="23">
        <v>5055.18</v>
      </c>
      <c r="DN148" s="73">
        <f t="shared" si="22"/>
        <v>25794.91</v>
      </c>
      <c r="DO148" s="73">
        <f t="shared" si="23"/>
        <v>758.88</v>
      </c>
      <c r="DP148" s="73">
        <f t="shared" si="24"/>
        <v>26553.79</v>
      </c>
      <c r="DQ148" s="22">
        <f t="shared" si="25"/>
        <v>2545</v>
      </c>
      <c r="DR148" s="22">
        <f t="shared" si="26"/>
        <v>898.99000000000012</v>
      </c>
      <c r="DS148" s="22">
        <f t="shared" si="27"/>
        <v>9979.26</v>
      </c>
      <c r="DT148" s="22">
        <f t="shared" si="28"/>
        <v>1280.04</v>
      </c>
      <c r="DU148" s="22">
        <f t="shared" si="29"/>
        <v>14703.29</v>
      </c>
      <c r="DV148" s="23">
        <f t="shared" si="30"/>
        <v>41257.08</v>
      </c>
      <c r="DW148" s="262">
        <f t="shared" si="31"/>
        <v>983.06000000000131</v>
      </c>
      <c r="DX148" s="262"/>
      <c r="DY148" s="263">
        <f t="shared" si="32"/>
        <v>223.31000000000131</v>
      </c>
      <c r="DZ148" s="263"/>
    </row>
    <row r="149" spans="1:130" hidden="1" x14ac:dyDescent="0.25">
      <c r="A149" s="18">
        <v>1166</v>
      </c>
      <c r="B149" s="18" t="s">
        <v>257</v>
      </c>
      <c r="C149" s="18" t="s">
        <v>219</v>
      </c>
      <c r="D149" s="20">
        <v>1</v>
      </c>
      <c r="E149" s="18">
        <v>19216.28</v>
      </c>
      <c r="F149" s="18">
        <v>34093.620000000003</v>
      </c>
      <c r="G149" s="18" t="s">
        <v>157</v>
      </c>
      <c r="H149" s="18" t="s">
        <v>5</v>
      </c>
      <c r="I149" s="18" t="s">
        <v>258</v>
      </c>
      <c r="J149" s="21">
        <v>2706.81</v>
      </c>
      <c r="K149" s="21">
        <v>0</v>
      </c>
      <c r="L149" s="21">
        <v>2706.81</v>
      </c>
      <c r="M149" s="22">
        <v>269</v>
      </c>
      <c r="N149" s="22">
        <v>65.650000000000006</v>
      </c>
      <c r="O149" s="22">
        <v>995.41</v>
      </c>
      <c r="P149" s="22">
        <v>149.72</v>
      </c>
      <c r="Q149" s="22">
        <v>1479.78</v>
      </c>
      <c r="R149" s="23">
        <v>4186.59</v>
      </c>
      <c r="S149" s="21">
        <v>2628.81</v>
      </c>
      <c r="T149" s="21">
        <v>0</v>
      </c>
      <c r="U149" s="21">
        <v>2628.81</v>
      </c>
      <c r="V149" s="22">
        <v>269</v>
      </c>
      <c r="W149" s="22">
        <v>65.650000000000006</v>
      </c>
      <c r="X149" s="22">
        <v>996.43</v>
      </c>
      <c r="Y149" s="22">
        <v>123.18</v>
      </c>
      <c r="Z149" s="22">
        <v>1454.26</v>
      </c>
      <c r="AA149" s="23">
        <v>4083.07</v>
      </c>
      <c r="AB149" s="21">
        <v>2628.81</v>
      </c>
      <c r="AC149" s="21">
        <v>0</v>
      </c>
      <c r="AD149" s="21">
        <v>2628.81</v>
      </c>
      <c r="AE149" s="22">
        <v>269</v>
      </c>
      <c r="AF149" s="22">
        <v>65.650000000000006</v>
      </c>
      <c r="AG149" s="22">
        <v>995.92</v>
      </c>
      <c r="AH149" s="22">
        <v>163.98</v>
      </c>
      <c r="AI149" s="22">
        <v>1494.55</v>
      </c>
      <c r="AJ149" s="23">
        <v>4123.3599999999997</v>
      </c>
      <c r="AK149" s="21">
        <v>2662.88</v>
      </c>
      <c r="AL149" s="21">
        <v>0</v>
      </c>
      <c r="AM149" s="21">
        <v>2662.88</v>
      </c>
      <c r="AN149" s="22">
        <v>274</v>
      </c>
      <c r="AO149" s="22">
        <v>66.5</v>
      </c>
      <c r="AP149" s="22">
        <v>1008.34</v>
      </c>
      <c r="AQ149" s="22">
        <v>149.29</v>
      </c>
      <c r="AR149" s="22">
        <v>1498.13</v>
      </c>
      <c r="AS149" s="23">
        <v>4161.01</v>
      </c>
      <c r="AT149" s="21">
        <v>2671.98</v>
      </c>
      <c r="AU149" s="21">
        <v>939.13</v>
      </c>
      <c r="AV149" s="21">
        <v>3611.11</v>
      </c>
      <c r="AW149" s="22">
        <v>403</v>
      </c>
      <c r="AX149" s="22">
        <v>66.739999999999995</v>
      </c>
      <c r="AY149" s="22">
        <v>1199.5</v>
      </c>
      <c r="AZ149" s="22">
        <v>136.53</v>
      </c>
      <c r="BA149" s="22">
        <v>1805.77</v>
      </c>
      <c r="BB149" s="23">
        <v>5416.88</v>
      </c>
      <c r="BC149" s="21">
        <v>4118.7299999999996</v>
      </c>
      <c r="BD149" s="21">
        <v>0</v>
      </c>
      <c r="BE149" s="21">
        <v>4118.7299999999996</v>
      </c>
      <c r="BF149" s="22">
        <v>448</v>
      </c>
      <c r="BG149" s="22">
        <v>98.1</v>
      </c>
      <c r="BH149" s="22">
        <v>1705.25</v>
      </c>
      <c r="BI149" s="22">
        <v>148.80000000000001</v>
      </c>
      <c r="BJ149" s="22">
        <v>2400.15</v>
      </c>
      <c r="BK149" s="23">
        <v>6518.88</v>
      </c>
      <c r="BL149" s="21">
        <v>2628.81</v>
      </c>
      <c r="BM149" s="21">
        <v>0</v>
      </c>
      <c r="BN149" s="21">
        <v>2628.81</v>
      </c>
      <c r="BO149" s="22">
        <v>269</v>
      </c>
      <c r="BP149" s="22">
        <v>65.650000000000006</v>
      </c>
      <c r="BQ149" s="22">
        <v>995.92</v>
      </c>
      <c r="BR149" s="22">
        <v>128.28</v>
      </c>
      <c r="BS149" s="22">
        <v>1458.85</v>
      </c>
      <c r="BT149" s="23">
        <v>4087.66</v>
      </c>
      <c r="BU149" s="21">
        <v>2628.81</v>
      </c>
      <c r="BV149" s="21">
        <v>0</v>
      </c>
      <c r="BW149" s="21">
        <v>2628.81</v>
      </c>
      <c r="BX149" s="22">
        <v>269</v>
      </c>
      <c r="BY149" s="22">
        <v>65.650000000000006</v>
      </c>
      <c r="BZ149" s="22">
        <v>995.92</v>
      </c>
      <c r="CA149" s="22">
        <v>148.68</v>
      </c>
      <c r="CB149" s="22">
        <v>1479.25</v>
      </c>
      <c r="CC149" s="23">
        <v>4108.0600000000004</v>
      </c>
      <c r="CD149" s="21">
        <v>2733.32</v>
      </c>
      <c r="CE149" s="21">
        <v>0</v>
      </c>
      <c r="CF149" s="21">
        <v>2733.32</v>
      </c>
      <c r="CG149" s="22">
        <v>284</v>
      </c>
      <c r="CH149" s="22">
        <v>68.260000000000005</v>
      </c>
      <c r="CI149" s="22">
        <v>1034.0899999999999</v>
      </c>
      <c r="CJ149" s="22">
        <v>89.34</v>
      </c>
      <c r="CK149" s="22">
        <v>1475.69</v>
      </c>
      <c r="CL149" s="23">
        <v>4209.01</v>
      </c>
      <c r="CM149" s="21">
        <v>2627.33</v>
      </c>
      <c r="CN149" s="21">
        <v>0</v>
      </c>
      <c r="CO149" s="21">
        <v>2627.33</v>
      </c>
      <c r="CP149" s="22">
        <v>278</v>
      </c>
      <c r="CQ149" s="22">
        <v>65.61</v>
      </c>
      <c r="CR149" s="22">
        <v>1000.17</v>
      </c>
      <c r="CS149" s="22">
        <v>133.34</v>
      </c>
      <c r="CT149" s="22">
        <v>1477.12</v>
      </c>
      <c r="CU149" s="23">
        <v>4104.45</v>
      </c>
      <c r="CV149" s="21">
        <v>2628.81</v>
      </c>
      <c r="CW149" s="21">
        <v>0</v>
      </c>
      <c r="CX149" s="21">
        <v>2628.81</v>
      </c>
      <c r="CY149" s="22">
        <v>269</v>
      </c>
      <c r="CZ149" s="22">
        <v>65.650000000000006</v>
      </c>
      <c r="DA149" s="22">
        <v>995.92</v>
      </c>
      <c r="DB149" s="22">
        <v>97.68</v>
      </c>
      <c r="DC149" s="22">
        <v>1428.25</v>
      </c>
      <c r="DD149" s="23">
        <v>4057.06</v>
      </c>
      <c r="DE149" s="21">
        <v>3922.54</v>
      </c>
      <c r="DF149" s="21">
        <v>0</v>
      </c>
      <c r="DG149" s="21">
        <v>3922.54</v>
      </c>
      <c r="DH149" s="22">
        <v>453</v>
      </c>
      <c r="DI149" s="22">
        <v>440.86</v>
      </c>
      <c r="DJ149" s="22">
        <v>1233.01</v>
      </c>
      <c r="DK149" s="22">
        <v>176.77</v>
      </c>
      <c r="DL149" s="22">
        <v>2303.64</v>
      </c>
      <c r="DM149" s="23">
        <v>6226.18</v>
      </c>
      <c r="DN149" s="73">
        <f t="shared" si="22"/>
        <v>34587.64</v>
      </c>
      <c r="DO149" s="73">
        <f t="shared" si="23"/>
        <v>939.13</v>
      </c>
      <c r="DP149" s="73">
        <f t="shared" si="24"/>
        <v>35526.770000000004</v>
      </c>
      <c r="DQ149" s="22">
        <f t="shared" si="25"/>
        <v>3754</v>
      </c>
      <c r="DR149" s="22">
        <f t="shared" si="26"/>
        <v>1199.97</v>
      </c>
      <c r="DS149" s="22">
        <f t="shared" si="27"/>
        <v>13155.880000000001</v>
      </c>
      <c r="DT149" s="22">
        <f t="shared" si="28"/>
        <v>1645.59</v>
      </c>
      <c r="DU149" s="22">
        <f t="shared" si="29"/>
        <v>19755.439999999999</v>
      </c>
      <c r="DV149" s="23">
        <f t="shared" si="30"/>
        <v>55282.21</v>
      </c>
      <c r="DW149" s="262">
        <f t="shared" si="31"/>
        <v>1433.1500000000015</v>
      </c>
      <c r="DX149" s="262"/>
      <c r="DY149" s="263">
        <f t="shared" si="32"/>
        <v>539.15999999999985</v>
      </c>
      <c r="DZ149" s="263"/>
    </row>
    <row r="150" spans="1:130" hidden="1" x14ac:dyDescent="0.25">
      <c r="A150" s="18">
        <v>1169</v>
      </c>
      <c r="B150" s="18" t="s">
        <v>815</v>
      </c>
      <c r="C150" s="18" t="s">
        <v>816</v>
      </c>
      <c r="D150" s="20">
        <v>0</v>
      </c>
      <c r="G150" s="18" t="s">
        <v>157</v>
      </c>
      <c r="H150" s="18" t="s">
        <v>5</v>
      </c>
      <c r="I150" s="18" t="s">
        <v>814</v>
      </c>
      <c r="J150" s="21"/>
      <c r="K150" s="21"/>
      <c r="L150" s="21"/>
      <c r="M150" s="22"/>
      <c r="N150" s="22"/>
      <c r="O150" s="22"/>
      <c r="P150" s="22"/>
      <c r="Q150" s="22"/>
      <c r="R150" s="23"/>
      <c r="S150" s="21">
        <v>0</v>
      </c>
      <c r="T150" s="21">
        <v>0</v>
      </c>
      <c r="U150" s="21">
        <v>0</v>
      </c>
      <c r="V150" s="22">
        <v>0</v>
      </c>
      <c r="W150" s="22">
        <v>0</v>
      </c>
      <c r="X150" s="22">
        <v>0</v>
      </c>
      <c r="Y150" s="22">
        <v>0</v>
      </c>
      <c r="Z150" s="22">
        <v>0</v>
      </c>
      <c r="AA150" s="23">
        <v>0</v>
      </c>
      <c r="AB150" s="21">
        <v>0</v>
      </c>
      <c r="AC150" s="21">
        <v>0</v>
      </c>
      <c r="AD150" s="21">
        <v>0</v>
      </c>
      <c r="AE150" s="22">
        <v>0</v>
      </c>
      <c r="AF150" s="22">
        <v>0</v>
      </c>
      <c r="AG150" s="22">
        <v>0</v>
      </c>
      <c r="AH150" s="22">
        <v>0</v>
      </c>
      <c r="AI150" s="22">
        <v>0</v>
      </c>
      <c r="AJ150" s="23">
        <v>0</v>
      </c>
      <c r="AK150" s="21"/>
      <c r="AL150" s="21"/>
      <c r="AM150" s="21"/>
      <c r="AN150" s="22"/>
      <c r="AO150" s="22"/>
      <c r="AP150" s="22"/>
      <c r="AQ150" s="22"/>
      <c r="AR150" s="22"/>
      <c r="AS150" s="23"/>
      <c r="AT150" s="21">
        <v>0</v>
      </c>
      <c r="AU150" s="21">
        <v>948.61</v>
      </c>
      <c r="AV150" s="21">
        <v>948.61</v>
      </c>
      <c r="AW150" s="22">
        <v>40</v>
      </c>
      <c r="AX150" s="22">
        <v>0</v>
      </c>
      <c r="AY150" s="22">
        <v>189.72</v>
      </c>
      <c r="AZ150" s="22">
        <v>12.71</v>
      </c>
      <c r="BA150" s="22">
        <v>242.43</v>
      </c>
      <c r="BB150" s="23">
        <v>1191.04</v>
      </c>
      <c r="BC150" s="21"/>
      <c r="BD150" s="21"/>
      <c r="BE150" s="21"/>
      <c r="BF150" s="22"/>
      <c r="BG150" s="22"/>
      <c r="BH150" s="22"/>
      <c r="BI150" s="22"/>
      <c r="BJ150" s="22"/>
      <c r="BK150" s="23"/>
      <c r="BL150" s="21"/>
      <c r="BM150" s="21"/>
      <c r="BN150" s="21"/>
      <c r="BO150" s="22"/>
      <c r="BP150" s="22"/>
      <c r="BQ150" s="22"/>
      <c r="BR150" s="22"/>
      <c r="BS150" s="22"/>
      <c r="BT150" s="23"/>
      <c r="BU150" s="21"/>
      <c r="BV150" s="21"/>
      <c r="BW150" s="21"/>
      <c r="BX150" s="22"/>
      <c r="BY150" s="22"/>
      <c r="BZ150" s="22"/>
      <c r="CA150" s="22"/>
      <c r="CB150" s="22"/>
      <c r="CC150" s="23"/>
      <c r="CD150" s="21"/>
      <c r="CE150" s="21"/>
      <c r="CF150" s="21"/>
      <c r="CG150" s="22"/>
      <c r="CH150" s="22"/>
      <c r="CI150" s="22"/>
      <c r="CJ150" s="22"/>
      <c r="CK150" s="22"/>
      <c r="CL150" s="23"/>
      <c r="CM150" s="21"/>
      <c r="CN150" s="21"/>
      <c r="CO150" s="21"/>
      <c r="CP150" s="22"/>
      <c r="CQ150" s="22"/>
      <c r="CR150" s="22"/>
      <c r="CS150" s="22"/>
      <c r="CT150" s="22"/>
      <c r="CU150" s="23"/>
      <c r="CV150" s="21"/>
      <c r="CW150" s="21"/>
      <c r="CX150" s="21"/>
      <c r="CY150" s="22"/>
      <c r="CZ150" s="22"/>
      <c r="DA150" s="22"/>
      <c r="DB150" s="22"/>
      <c r="DC150" s="22"/>
      <c r="DD150" s="23"/>
      <c r="DN150" s="73">
        <f t="shared" si="22"/>
        <v>0</v>
      </c>
      <c r="DO150" s="73">
        <f t="shared" si="23"/>
        <v>948.61</v>
      </c>
      <c r="DP150" s="73">
        <f t="shared" si="24"/>
        <v>948.61</v>
      </c>
      <c r="DQ150" s="22">
        <f t="shared" si="25"/>
        <v>40</v>
      </c>
      <c r="DR150" s="22">
        <f t="shared" si="26"/>
        <v>0</v>
      </c>
      <c r="DS150" s="22">
        <f t="shared" si="27"/>
        <v>189.72</v>
      </c>
      <c r="DT150" s="22">
        <f t="shared" si="28"/>
        <v>12.71</v>
      </c>
      <c r="DU150" s="22">
        <f t="shared" si="29"/>
        <v>242.43</v>
      </c>
      <c r="DV150" s="23">
        <f t="shared" si="30"/>
        <v>1191.04</v>
      </c>
      <c r="DW150" s="262">
        <f t="shared" si="31"/>
        <v>948.61</v>
      </c>
      <c r="DX150" s="262"/>
      <c r="DY150" s="263">
        <f t="shared" si="32"/>
        <v>242.43</v>
      </c>
      <c r="DZ150" s="263"/>
    </row>
    <row r="151" spans="1:130" hidden="1" x14ac:dyDescent="0.25">
      <c r="A151" s="18">
        <v>1173</v>
      </c>
      <c r="B151" s="18" t="s">
        <v>275</v>
      </c>
      <c r="C151" s="18" t="s">
        <v>276</v>
      </c>
      <c r="D151" s="20">
        <v>1</v>
      </c>
      <c r="E151" s="18">
        <v>18789.22</v>
      </c>
      <c r="F151" s="18">
        <v>33325.129999999997</v>
      </c>
      <c r="G151" s="18" t="s">
        <v>157</v>
      </c>
      <c r="H151" s="18" t="s">
        <v>9</v>
      </c>
      <c r="I151" s="18" t="s">
        <v>277</v>
      </c>
      <c r="J151" s="21">
        <v>2588.5100000000002</v>
      </c>
      <c r="K151" s="21">
        <v>0</v>
      </c>
      <c r="L151" s="21">
        <v>2588.5100000000002</v>
      </c>
      <c r="M151" s="22">
        <v>262</v>
      </c>
      <c r="N151" s="22">
        <v>64.17</v>
      </c>
      <c r="O151" s="22">
        <v>973.75</v>
      </c>
      <c r="P151" s="22">
        <v>117.28</v>
      </c>
      <c r="Q151" s="22">
        <v>1417.2</v>
      </c>
      <c r="R151" s="23">
        <v>4005.71</v>
      </c>
      <c r="S151" s="21">
        <v>2588.5100000000002</v>
      </c>
      <c r="T151" s="21">
        <v>0</v>
      </c>
      <c r="U151" s="21">
        <v>2588.5100000000002</v>
      </c>
      <c r="V151" s="22">
        <v>262</v>
      </c>
      <c r="W151" s="22">
        <v>64.17</v>
      </c>
      <c r="X151" s="22">
        <v>974.73</v>
      </c>
      <c r="Y151" s="22">
        <v>137.68</v>
      </c>
      <c r="Z151" s="22">
        <v>1438.58</v>
      </c>
      <c r="AA151" s="23">
        <v>4027.09</v>
      </c>
      <c r="AB151" s="21">
        <v>2569.52</v>
      </c>
      <c r="AC151" s="21">
        <v>0</v>
      </c>
      <c r="AD151" s="21">
        <v>2569.52</v>
      </c>
      <c r="AE151" s="22">
        <v>262</v>
      </c>
      <c r="AF151" s="22">
        <v>64.17</v>
      </c>
      <c r="AG151" s="22">
        <v>974.24</v>
      </c>
      <c r="AH151" s="22">
        <v>162.91999999999999</v>
      </c>
      <c r="AI151" s="22">
        <v>1463.33</v>
      </c>
      <c r="AJ151" s="23">
        <v>4032.85</v>
      </c>
      <c r="AK151" s="21">
        <v>2622.09</v>
      </c>
      <c r="AL151" s="21">
        <v>0</v>
      </c>
      <c r="AM151" s="21">
        <v>2622.09</v>
      </c>
      <c r="AN151" s="22">
        <v>269</v>
      </c>
      <c r="AO151" s="22">
        <v>65.489999999999995</v>
      </c>
      <c r="AP151" s="22">
        <v>993.46</v>
      </c>
      <c r="AQ151" s="22">
        <v>148.55000000000001</v>
      </c>
      <c r="AR151" s="22">
        <v>1476.5</v>
      </c>
      <c r="AS151" s="23">
        <v>4098.59</v>
      </c>
      <c r="AT151" s="21">
        <v>2569.52</v>
      </c>
      <c r="AU151" s="21">
        <v>948.61</v>
      </c>
      <c r="AV151" s="21">
        <v>3518.13</v>
      </c>
      <c r="AW151" s="22">
        <v>390</v>
      </c>
      <c r="AX151" s="22">
        <v>64.17</v>
      </c>
      <c r="AY151" s="22">
        <v>1163.96</v>
      </c>
      <c r="AZ151" s="22">
        <v>124.64</v>
      </c>
      <c r="BA151" s="22">
        <v>1742.77</v>
      </c>
      <c r="BB151" s="23">
        <v>5260.9</v>
      </c>
      <c r="BC151" s="21">
        <v>4007.63</v>
      </c>
      <c r="BD151" s="21">
        <v>0</v>
      </c>
      <c r="BE151" s="21">
        <v>4007.63</v>
      </c>
      <c r="BF151" s="22">
        <v>436</v>
      </c>
      <c r="BG151" s="22">
        <v>95.84</v>
      </c>
      <c r="BH151" s="22">
        <v>1436.83</v>
      </c>
      <c r="BI151" s="22">
        <v>182.62</v>
      </c>
      <c r="BJ151" s="22">
        <v>2151.29</v>
      </c>
      <c r="BK151" s="23">
        <v>6158.92</v>
      </c>
      <c r="BL151" s="21">
        <v>2569.52</v>
      </c>
      <c r="BM151" s="21">
        <v>0</v>
      </c>
      <c r="BN151" s="21">
        <v>2569.52</v>
      </c>
      <c r="BO151" s="22">
        <v>256</v>
      </c>
      <c r="BP151" s="22">
        <v>64.17</v>
      </c>
      <c r="BQ151" s="22">
        <v>974.24</v>
      </c>
      <c r="BR151" s="22">
        <v>132.32</v>
      </c>
      <c r="BS151" s="22">
        <v>1426.73</v>
      </c>
      <c r="BT151" s="23">
        <v>3996.25</v>
      </c>
      <c r="BU151" s="21">
        <v>2588.5100000000002</v>
      </c>
      <c r="BV151" s="21">
        <v>0</v>
      </c>
      <c r="BW151" s="21">
        <v>2588.5100000000002</v>
      </c>
      <c r="BX151" s="22">
        <v>261</v>
      </c>
      <c r="BY151" s="22">
        <v>64.17</v>
      </c>
      <c r="BZ151" s="22">
        <v>974.24</v>
      </c>
      <c r="CA151" s="22">
        <v>158.08000000000001</v>
      </c>
      <c r="CB151" s="22">
        <v>1457.49</v>
      </c>
      <c r="CC151" s="23">
        <v>4046</v>
      </c>
      <c r="CD151" s="21">
        <v>2697.79</v>
      </c>
      <c r="CE151" s="21">
        <v>0</v>
      </c>
      <c r="CF151" s="21">
        <v>2697.79</v>
      </c>
      <c r="CG151" s="22">
        <v>277</v>
      </c>
      <c r="CH151" s="22">
        <v>66.900000000000006</v>
      </c>
      <c r="CI151" s="22">
        <v>1014.17</v>
      </c>
      <c r="CJ151" s="22">
        <v>160.02000000000001</v>
      </c>
      <c r="CK151" s="22">
        <v>1518.09</v>
      </c>
      <c r="CL151" s="23">
        <v>4215.88</v>
      </c>
      <c r="CM151" s="21">
        <v>2588.5100000000002</v>
      </c>
      <c r="CN151" s="21">
        <v>0</v>
      </c>
      <c r="CO151" s="21">
        <v>2588.5100000000002</v>
      </c>
      <c r="CP151" s="22">
        <v>269</v>
      </c>
      <c r="CQ151" s="22">
        <v>64.17</v>
      </c>
      <c r="CR151" s="22">
        <v>979.04</v>
      </c>
      <c r="CS151" s="22">
        <v>66.28</v>
      </c>
      <c r="CT151" s="22">
        <v>1378.49</v>
      </c>
      <c r="CU151" s="23">
        <v>3967</v>
      </c>
      <c r="CV151" s="21">
        <v>2588.5100000000002</v>
      </c>
      <c r="CW151" s="21">
        <v>0</v>
      </c>
      <c r="CX151" s="21">
        <v>2588.5100000000002</v>
      </c>
      <c r="CY151" s="22">
        <v>261</v>
      </c>
      <c r="CZ151" s="22">
        <v>64.17</v>
      </c>
      <c r="DA151" s="22">
        <v>974.24</v>
      </c>
      <c r="DB151" s="22">
        <v>127.48</v>
      </c>
      <c r="DC151" s="22">
        <v>1426.89</v>
      </c>
      <c r="DD151" s="23">
        <v>4015.4</v>
      </c>
      <c r="DE151" s="21">
        <v>3855.02</v>
      </c>
      <c r="DF151" s="21">
        <v>0</v>
      </c>
      <c r="DG151" s="21">
        <v>3855.02</v>
      </c>
      <c r="DH151" s="22">
        <v>441</v>
      </c>
      <c r="DI151" s="22">
        <v>430.81</v>
      </c>
      <c r="DJ151" s="22">
        <v>1436.83</v>
      </c>
      <c r="DK151" s="22">
        <v>165.27</v>
      </c>
      <c r="DL151" s="22">
        <v>2473.91</v>
      </c>
      <c r="DM151" s="23">
        <v>6328.93</v>
      </c>
      <c r="DN151" s="73">
        <f t="shared" si="22"/>
        <v>33833.640000000007</v>
      </c>
      <c r="DO151" s="73">
        <f t="shared" si="23"/>
        <v>948.61</v>
      </c>
      <c r="DP151" s="73">
        <f t="shared" si="24"/>
        <v>34782.250000000007</v>
      </c>
      <c r="DQ151" s="22">
        <f t="shared" si="25"/>
        <v>3646</v>
      </c>
      <c r="DR151" s="22">
        <f t="shared" si="26"/>
        <v>1172.3999999999999</v>
      </c>
      <c r="DS151" s="22">
        <f t="shared" si="27"/>
        <v>12869.73</v>
      </c>
      <c r="DT151" s="22">
        <f t="shared" si="28"/>
        <v>1683.1399999999999</v>
      </c>
      <c r="DU151" s="22">
        <f t="shared" si="29"/>
        <v>19371.269999999997</v>
      </c>
      <c r="DV151" s="23">
        <f t="shared" si="30"/>
        <v>54153.52</v>
      </c>
      <c r="DW151" s="262">
        <f t="shared" si="31"/>
        <v>1457.1200000000099</v>
      </c>
      <c r="DX151" s="262"/>
      <c r="DY151" s="263">
        <f t="shared" si="32"/>
        <v>582.04999999999563</v>
      </c>
      <c r="DZ151" s="263"/>
    </row>
    <row r="152" spans="1:130" hidden="1" x14ac:dyDescent="0.25">
      <c r="A152" s="18">
        <v>1176</v>
      </c>
      <c r="B152" s="18" t="s">
        <v>286</v>
      </c>
      <c r="C152" s="18" t="s">
        <v>287</v>
      </c>
      <c r="D152" s="20">
        <v>1</v>
      </c>
      <c r="E152" s="18">
        <v>25540.66</v>
      </c>
      <c r="F152" s="18">
        <v>44783.12</v>
      </c>
      <c r="G152" s="18" t="s">
        <v>157</v>
      </c>
      <c r="H152" s="18" t="s">
        <v>6</v>
      </c>
      <c r="I152" s="18" t="s">
        <v>288</v>
      </c>
      <c r="J152" s="21">
        <v>3592.63</v>
      </c>
      <c r="K152" s="21">
        <v>0</v>
      </c>
      <c r="L152" s="21">
        <v>3592.63</v>
      </c>
      <c r="M152" s="22">
        <v>400</v>
      </c>
      <c r="N152" s="22">
        <v>88.85</v>
      </c>
      <c r="O152" s="22">
        <v>1366.87</v>
      </c>
      <c r="P152" s="22">
        <v>139.62</v>
      </c>
      <c r="Q152" s="22">
        <v>1995.34</v>
      </c>
      <c r="R152" s="23">
        <v>5587.97</v>
      </c>
      <c r="S152" s="21">
        <v>3455.36</v>
      </c>
      <c r="T152" s="21">
        <v>0</v>
      </c>
      <c r="U152" s="21">
        <v>3455.36</v>
      </c>
      <c r="V152" s="22">
        <v>387</v>
      </c>
      <c r="W152" s="22">
        <v>86.32</v>
      </c>
      <c r="X152" s="22">
        <v>1333.15</v>
      </c>
      <c r="Y152" s="22">
        <v>142.85</v>
      </c>
      <c r="Z152" s="22">
        <v>1949.32</v>
      </c>
      <c r="AA152" s="23">
        <v>5404.68</v>
      </c>
      <c r="AB152" s="21">
        <v>3452.15</v>
      </c>
      <c r="AC152" s="21">
        <v>0</v>
      </c>
      <c r="AD152" s="21">
        <v>3452.15</v>
      </c>
      <c r="AE152" s="22">
        <v>387</v>
      </c>
      <c r="AF152" s="22">
        <v>86.24</v>
      </c>
      <c r="AG152" s="22">
        <v>1331.33</v>
      </c>
      <c r="AH152" s="22">
        <v>178.5</v>
      </c>
      <c r="AI152" s="22">
        <v>1983.07</v>
      </c>
      <c r="AJ152" s="23">
        <v>5435.22</v>
      </c>
      <c r="AK152" s="21">
        <v>3452.15</v>
      </c>
      <c r="AL152" s="21">
        <v>0</v>
      </c>
      <c r="AM152" s="21">
        <v>3452.15</v>
      </c>
      <c r="AN152" s="22">
        <v>387</v>
      </c>
      <c r="AO152" s="22">
        <v>86.24</v>
      </c>
      <c r="AP152" s="22">
        <v>1331.33</v>
      </c>
      <c r="AQ152" s="22">
        <v>163.19999999999999</v>
      </c>
      <c r="AR152" s="22">
        <v>1967.77</v>
      </c>
      <c r="AS152" s="23">
        <v>5419.92</v>
      </c>
      <c r="AT152" s="21">
        <v>3452.15</v>
      </c>
      <c r="AU152" s="21">
        <v>948.61</v>
      </c>
      <c r="AV152" s="21">
        <v>4400.76</v>
      </c>
      <c r="AW152" s="22">
        <v>515</v>
      </c>
      <c r="AX152" s="22">
        <v>86.24</v>
      </c>
      <c r="AY152" s="22">
        <v>1521.05</v>
      </c>
      <c r="AZ152" s="22">
        <v>160.62</v>
      </c>
      <c r="BA152" s="22">
        <v>2282.91</v>
      </c>
      <c r="BB152" s="23">
        <v>6683.67</v>
      </c>
      <c r="BC152" s="21">
        <v>5274.14</v>
      </c>
      <c r="BD152" s="21">
        <v>0</v>
      </c>
      <c r="BE152" s="21">
        <v>5274.14</v>
      </c>
      <c r="BF152" s="22">
        <v>621</v>
      </c>
      <c r="BG152" s="22">
        <v>128.74</v>
      </c>
      <c r="BH152" s="22">
        <v>2232.21</v>
      </c>
      <c r="BI152" s="22">
        <v>193</v>
      </c>
      <c r="BJ152" s="22">
        <v>3174.95</v>
      </c>
      <c r="BK152" s="23">
        <v>8449.09</v>
      </c>
      <c r="BL152" s="21">
        <v>3482.87</v>
      </c>
      <c r="BM152" s="21">
        <v>0</v>
      </c>
      <c r="BN152" s="21">
        <v>3482.87</v>
      </c>
      <c r="BO152" s="22">
        <v>388</v>
      </c>
      <c r="BP152" s="22">
        <v>87.01</v>
      </c>
      <c r="BQ152" s="22">
        <v>1342.02</v>
      </c>
      <c r="BR152" s="22">
        <v>138.13</v>
      </c>
      <c r="BS152" s="22">
        <v>1955.16</v>
      </c>
      <c r="BT152" s="23">
        <v>5438.03</v>
      </c>
      <c r="BU152" s="21">
        <v>3452.15</v>
      </c>
      <c r="BV152" s="21">
        <v>0</v>
      </c>
      <c r="BW152" s="21">
        <v>3452.15</v>
      </c>
      <c r="BX152" s="22">
        <v>386</v>
      </c>
      <c r="BY152" s="22">
        <v>86.24</v>
      </c>
      <c r="BZ152" s="22">
        <v>1331.33</v>
      </c>
      <c r="CA152" s="22">
        <v>158.1</v>
      </c>
      <c r="CB152" s="22">
        <v>1961.67</v>
      </c>
      <c r="CC152" s="23">
        <v>5413.82</v>
      </c>
      <c r="CD152" s="21">
        <v>3595.51</v>
      </c>
      <c r="CE152" s="21">
        <v>0</v>
      </c>
      <c r="CF152" s="21">
        <v>3595.51</v>
      </c>
      <c r="CG152" s="22">
        <v>406</v>
      </c>
      <c r="CH152" s="22">
        <v>89.83</v>
      </c>
      <c r="CI152" s="22">
        <v>1381.24</v>
      </c>
      <c r="CJ152" s="22">
        <v>109.05</v>
      </c>
      <c r="CK152" s="22">
        <v>1986.12</v>
      </c>
      <c r="CL152" s="23">
        <v>5581.63</v>
      </c>
      <c r="CM152" s="21">
        <v>3452.15</v>
      </c>
      <c r="CN152" s="21">
        <v>0</v>
      </c>
      <c r="CO152" s="21">
        <v>3452.15</v>
      </c>
      <c r="CP152" s="22">
        <v>395</v>
      </c>
      <c r="CQ152" s="22">
        <v>86.24</v>
      </c>
      <c r="CR152" s="22">
        <v>1336.13</v>
      </c>
      <c r="CS152" s="22">
        <v>163.19999999999999</v>
      </c>
      <c r="CT152" s="22">
        <v>1980.57</v>
      </c>
      <c r="CU152" s="23">
        <v>5432.72</v>
      </c>
      <c r="CV152" s="21">
        <v>3452.15</v>
      </c>
      <c r="CW152" s="21">
        <v>0</v>
      </c>
      <c r="CX152" s="21">
        <v>3452.15</v>
      </c>
      <c r="CY152" s="22">
        <v>386</v>
      </c>
      <c r="CZ152" s="22">
        <v>86.24</v>
      </c>
      <c r="DA152" s="22">
        <v>1331.33</v>
      </c>
      <c r="DB152" s="22">
        <v>142.80000000000001</v>
      </c>
      <c r="DC152" s="22">
        <v>1946.37</v>
      </c>
      <c r="DD152" s="23">
        <v>5398.52</v>
      </c>
      <c r="DE152" s="21">
        <v>5162.18</v>
      </c>
      <c r="DF152" s="21">
        <v>0</v>
      </c>
      <c r="DG152" s="21">
        <v>5162.18</v>
      </c>
      <c r="DH152" s="22">
        <v>626</v>
      </c>
      <c r="DI152" s="22">
        <v>579.87</v>
      </c>
      <c r="DJ152" s="22">
        <v>4323.1099999999997</v>
      </c>
      <c r="DK152" s="22">
        <v>176.2</v>
      </c>
      <c r="DL152" s="22">
        <v>5705.18</v>
      </c>
      <c r="DM152" s="23">
        <v>10867.36</v>
      </c>
      <c r="DN152" s="73">
        <f t="shared" si="22"/>
        <v>45275.590000000004</v>
      </c>
      <c r="DO152" s="73">
        <f t="shared" si="23"/>
        <v>948.61</v>
      </c>
      <c r="DP152" s="73">
        <f t="shared" si="24"/>
        <v>46224.200000000004</v>
      </c>
      <c r="DQ152" s="22">
        <f t="shared" si="25"/>
        <v>5284</v>
      </c>
      <c r="DR152" s="22">
        <f t="shared" si="26"/>
        <v>1578.06</v>
      </c>
      <c r="DS152" s="22">
        <f t="shared" si="27"/>
        <v>20161.099999999999</v>
      </c>
      <c r="DT152" s="22">
        <f t="shared" si="28"/>
        <v>1865.27</v>
      </c>
      <c r="DU152" s="22">
        <f t="shared" si="29"/>
        <v>28888.43</v>
      </c>
      <c r="DV152" s="23">
        <f t="shared" si="30"/>
        <v>75112.63</v>
      </c>
      <c r="DW152" s="262">
        <f t="shared" si="31"/>
        <v>1441.0800000000017</v>
      </c>
      <c r="DX152" s="262"/>
      <c r="DY152" s="263">
        <f t="shared" si="32"/>
        <v>3347.7700000000004</v>
      </c>
      <c r="DZ152" s="263"/>
    </row>
    <row r="153" spans="1:130" hidden="1" x14ac:dyDescent="0.25">
      <c r="A153" s="18">
        <v>1181</v>
      </c>
      <c r="B153" s="18" t="s">
        <v>296</v>
      </c>
      <c r="C153" s="18" t="s">
        <v>297</v>
      </c>
      <c r="D153" s="20">
        <v>1</v>
      </c>
      <c r="E153" s="18">
        <v>19752.32</v>
      </c>
      <c r="F153" s="18">
        <v>35058.199999999997</v>
      </c>
      <c r="G153" s="18" t="s">
        <v>157</v>
      </c>
      <c r="H153" s="18" t="s">
        <v>5</v>
      </c>
      <c r="I153" s="18" t="s">
        <v>298</v>
      </c>
      <c r="J153" s="21">
        <v>2802.8</v>
      </c>
      <c r="K153" s="21">
        <v>0</v>
      </c>
      <c r="L153" s="21">
        <v>2802.8</v>
      </c>
      <c r="M153" s="22">
        <v>280</v>
      </c>
      <c r="N153" s="22">
        <v>67.540000000000006</v>
      </c>
      <c r="O153" s="22">
        <v>1022.84</v>
      </c>
      <c r="P153" s="22">
        <v>151.34</v>
      </c>
      <c r="Q153" s="22">
        <v>1521.72</v>
      </c>
      <c r="R153" s="23">
        <v>4324.5200000000004</v>
      </c>
      <c r="S153" s="21">
        <v>2702.84</v>
      </c>
      <c r="T153" s="21">
        <v>0</v>
      </c>
      <c r="U153" s="21">
        <v>2702.84</v>
      </c>
      <c r="V153" s="22">
        <v>280</v>
      </c>
      <c r="W153" s="22">
        <v>67.5</v>
      </c>
      <c r="X153" s="22">
        <v>1023.46</v>
      </c>
      <c r="Y153" s="22">
        <v>129.59</v>
      </c>
      <c r="Z153" s="22">
        <v>1500.55</v>
      </c>
      <c r="AA153" s="23">
        <v>4203.3900000000003</v>
      </c>
      <c r="AB153" s="21">
        <v>2702.84</v>
      </c>
      <c r="AC153" s="21">
        <v>0</v>
      </c>
      <c r="AD153" s="21">
        <v>2702.84</v>
      </c>
      <c r="AE153" s="22">
        <v>280</v>
      </c>
      <c r="AF153" s="22">
        <v>67.5</v>
      </c>
      <c r="AG153" s="22">
        <v>1022.94</v>
      </c>
      <c r="AH153" s="22">
        <v>165.29</v>
      </c>
      <c r="AI153" s="22">
        <v>1535.73</v>
      </c>
      <c r="AJ153" s="23">
        <v>4238.57</v>
      </c>
      <c r="AK153" s="21">
        <v>2056.84</v>
      </c>
      <c r="AL153" s="21">
        <v>0</v>
      </c>
      <c r="AM153" s="21">
        <v>2056.84</v>
      </c>
      <c r="AN153" s="22">
        <v>192</v>
      </c>
      <c r="AO153" s="22">
        <v>51.35</v>
      </c>
      <c r="AP153" s="22">
        <v>797.87</v>
      </c>
      <c r="AQ153" s="22">
        <v>118.12</v>
      </c>
      <c r="AR153" s="22">
        <v>1159.3399999999999</v>
      </c>
      <c r="AS153" s="23">
        <v>3216.18</v>
      </c>
      <c r="AT153" s="21">
        <v>2702.84</v>
      </c>
      <c r="AU153" s="21">
        <v>811.64</v>
      </c>
      <c r="AV153" s="21">
        <v>3514.48</v>
      </c>
      <c r="AW153" s="22">
        <v>390</v>
      </c>
      <c r="AX153" s="22">
        <v>67.5</v>
      </c>
      <c r="AY153" s="22">
        <v>1185.27</v>
      </c>
      <c r="AZ153" s="22">
        <v>150.66999999999999</v>
      </c>
      <c r="BA153" s="22">
        <v>1793.44</v>
      </c>
      <c r="BB153" s="23">
        <v>5307.92</v>
      </c>
      <c r="BC153" s="21">
        <v>4277.8100000000004</v>
      </c>
      <c r="BD153" s="21">
        <v>0</v>
      </c>
      <c r="BE153" s="21">
        <v>4277.8100000000004</v>
      </c>
      <c r="BF153" s="22">
        <v>464</v>
      </c>
      <c r="BG153" s="22">
        <v>100.85</v>
      </c>
      <c r="BH153" s="22">
        <v>1751.88</v>
      </c>
      <c r="BI153" s="22">
        <v>161.62</v>
      </c>
      <c r="BJ153" s="22">
        <v>2478.35</v>
      </c>
      <c r="BK153" s="23">
        <v>6756.16</v>
      </c>
      <c r="BL153" s="21">
        <v>2702.84</v>
      </c>
      <c r="BM153" s="21">
        <v>0</v>
      </c>
      <c r="BN153" s="21">
        <v>2702.84</v>
      </c>
      <c r="BO153" s="22">
        <v>279</v>
      </c>
      <c r="BP153" s="22">
        <v>67.5</v>
      </c>
      <c r="BQ153" s="22">
        <v>1022.94</v>
      </c>
      <c r="BR153" s="22">
        <v>155.09</v>
      </c>
      <c r="BS153" s="22">
        <v>1524.53</v>
      </c>
      <c r="BT153" s="23">
        <v>4227.37</v>
      </c>
      <c r="BU153" s="21">
        <v>2702.84</v>
      </c>
      <c r="BV153" s="21">
        <v>0</v>
      </c>
      <c r="BW153" s="21">
        <v>2702.84</v>
      </c>
      <c r="BX153" s="22">
        <v>280</v>
      </c>
      <c r="BY153" s="22">
        <v>67.5</v>
      </c>
      <c r="BZ153" s="22">
        <v>1022.94</v>
      </c>
      <c r="CA153" s="22">
        <v>160.19</v>
      </c>
      <c r="CB153" s="22">
        <v>1530.63</v>
      </c>
      <c r="CC153" s="23">
        <v>4233.47</v>
      </c>
      <c r="CD153" s="21">
        <v>2731.06</v>
      </c>
      <c r="CE153" s="21">
        <v>0</v>
      </c>
      <c r="CF153" s="21">
        <v>2731.06</v>
      </c>
      <c r="CG153" s="22">
        <v>284</v>
      </c>
      <c r="CH153" s="22">
        <v>68.209999999999994</v>
      </c>
      <c r="CI153" s="22">
        <v>1033.26</v>
      </c>
      <c r="CJ153" s="22">
        <v>73.989999999999995</v>
      </c>
      <c r="CK153" s="22">
        <v>1459.46</v>
      </c>
      <c r="CL153" s="23">
        <v>4190.5200000000004</v>
      </c>
      <c r="CM153" s="21">
        <v>2686.26</v>
      </c>
      <c r="CN153" s="21">
        <v>0</v>
      </c>
      <c r="CO153" s="21">
        <v>2686.26</v>
      </c>
      <c r="CP153" s="22">
        <v>285</v>
      </c>
      <c r="CQ153" s="22">
        <v>67.09</v>
      </c>
      <c r="CR153" s="22">
        <v>1021.69</v>
      </c>
      <c r="CS153" s="22">
        <v>149.69</v>
      </c>
      <c r="CT153" s="22">
        <v>1523.47</v>
      </c>
      <c r="CU153" s="23">
        <v>4209.7299999999996</v>
      </c>
      <c r="CV153" s="21">
        <v>2702.84</v>
      </c>
      <c r="CW153" s="21">
        <v>0</v>
      </c>
      <c r="CX153" s="21">
        <v>2702.84</v>
      </c>
      <c r="CY153" s="22">
        <v>280</v>
      </c>
      <c r="CZ153" s="22">
        <v>67.5</v>
      </c>
      <c r="DA153" s="22">
        <v>1022.94</v>
      </c>
      <c r="DB153" s="22">
        <v>134.69</v>
      </c>
      <c r="DC153" s="22">
        <v>1505.13</v>
      </c>
      <c r="DD153" s="23">
        <v>4207.97</v>
      </c>
      <c r="DE153" s="21">
        <v>4034.64</v>
      </c>
      <c r="DF153" s="21">
        <v>0</v>
      </c>
      <c r="DG153" s="21">
        <v>4034.64</v>
      </c>
      <c r="DH153" s="22">
        <v>464</v>
      </c>
      <c r="DI153" s="22">
        <v>445.16</v>
      </c>
      <c r="DJ153" s="22">
        <v>1267.3800000000001</v>
      </c>
      <c r="DK153" s="22">
        <v>163.44999999999999</v>
      </c>
      <c r="DL153" s="22">
        <v>2339.9899999999998</v>
      </c>
      <c r="DM153" s="23">
        <v>6374.63</v>
      </c>
      <c r="DN153" s="73">
        <f t="shared" si="22"/>
        <v>34806.450000000004</v>
      </c>
      <c r="DO153" s="73">
        <f t="shared" si="23"/>
        <v>811.64</v>
      </c>
      <c r="DP153" s="73">
        <f t="shared" si="24"/>
        <v>35618.090000000004</v>
      </c>
      <c r="DQ153" s="22">
        <f t="shared" si="25"/>
        <v>3758</v>
      </c>
      <c r="DR153" s="22">
        <f t="shared" si="26"/>
        <v>1205.2</v>
      </c>
      <c r="DS153" s="22">
        <f t="shared" si="27"/>
        <v>13195.410000000003</v>
      </c>
      <c r="DT153" s="22">
        <f t="shared" si="28"/>
        <v>1713.7300000000002</v>
      </c>
      <c r="DU153" s="22">
        <f t="shared" si="29"/>
        <v>19872.339999999997</v>
      </c>
      <c r="DV153" s="23">
        <f t="shared" si="30"/>
        <v>55490.43</v>
      </c>
      <c r="DW153" s="262">
        <f t="shared" si="31"/>
        <v>559.89000000000669</v>
      </c>
      <c r="DX153" s="262"/>
      <c r="DY153" s="263">
        <f t="shared" si="32"/>
        <v>120.0199999999968</v>
      </c>
      <c r="DZ153" s="263"/>
    </row>
    <row r="154" spans="1:130" hidden="1" x14ac:dyDescent="0.25">
      <c r="A154" s="18">
        <v>1183</v>
      </c>
      <c r="B154" s="18" t="s">
        <v>299</v>
      </c>
      <c r="C154" s="18" t="s">
        <v>300</v>
      </c>
      <c r="D154" s="20">
        <v>0.9</v>
      </c>
      <c r="E154" s="18">
        <v>15513.25</v>
      </c>
      <c r="F154" s="18">
        <v>27430.07</v>
      </c>
      <c r="G154" s="18" t="s">
        <v>157</v>
      </c>
      <c r="H154" s="18" t="s">
        <v>5</v>
      </c>
      <c r="I154" s="18" t="s">
        <v>298</v>
      </c>
      <c r="J154" s="21">
        <v>2225.81</v>
      </c>
      <c r="K154" s="21">
        <v>0</v>
      </c>
      <c r="L154" s="21">
        <v>2225.81</v>
      </c>
      <c r="M154" s="22">
        <v>200</v>
      </c>
      <c r="N154" s="22">
        <v>53.04</v>
      </c>
      <c r="O154" s="22">
        <v>748.02</v>
      </c>
      <c r="P154" s="22">
        <v>141.07</v>
      </c>
      <c r="Q154" s="22">
        <v>1142.1300000000001</v>
      </c>
      <c r="R154" s="23">
        <v>3367.94</v>
      </c>
      <c r="S154" s="21">
        <v>2072.9499999999998</v>
      </c>
      <c r="T154" s="21">
        <v>0</v>
      </c>
      <c r="U154" s="21">
        <v>2072.9499999999998</v>
      </c>
      <c r="V154" s="22">
        <v>194</v>
      </c>
      <c r="W154" s="22">
        <v>51.75</v>
      </c>
      <c r="X154" s="22">
        <v>702.19</v>
      </c>
      <c r="Y154" s="22">
        <v>118.4</v>
      </c>
      <c r="Z154" s="22">
        <v>1066.3399999999999</v>
      </c>
      <c r="AA154" s="23">
        <v>3139.29</v>
      </c>
      <c r="AB154" s="21">
        <v>2072.9499999999998</v>
      </c>
      <c r="AC154" s="21">
        <v>0</v>
      </c>
      <c r="AD154" s="21">
        <v>2072.9499999999998</v>
      </c>
      <c r="AE154" s="22">
        <v>194</v>
      </c>
      <c r="AF154" s="22">
        <v>51.75</v>
      </c>
      <c r="AG154" s="22">
        <v>701.79</v>
      </c>
      <c r="AH154" s="22">
        <v>154.1</v>
      </c>
      <c r="AI154" s="22">
        <v>1101.6400000000001</v>
      </c>
      <c r="AJ154" s="23">
        <v>3174.59</v>
      </c>
      <c r="AK154" s="21">
        <v>2072.9499999999998</v>
      </c>
      <c r="AL154" s="21">
        <v>0</v>
      </c>
      <c r="AM154" s="21">
        <v>2072.9499999999998</v>
      </c>
      <c r="AN154" s="22">
        <v>194</v>
      </c>
      <c r="AO154" s="22">
        <v>51.75</v>
      </c>
      <c r="AP154" s="22">
        <v>701.79</v>
      </c>
      <c r="AQ154" s="22">
        <v>143.9</v>
      </c>
      <c r="AR154" s="22">
        <v>1091.44</v>
      </c>
      <c r="AS154" s="23">
        <v>3164.39</v>
      </c>
      <c r="AT154" s="21">
        <v>2108.5</v>
      </c>
      <c r="AU154" s="21">
        <v>853.75</v>
      </c>
      <c r="AV154" s="21">
        <v>2962.25</v>
      </c>
      <c r="AW154" s="22">
        <v>314</v>
      </c>
      <c r="AX154" s="22">
        <v>52.64</v>
      </c>
      <c r="AY154" s="22">
        <v>904.79</v>
      </c>
      <c r="AZ154" s="22">
        <v>140.66999999999999</v>
      </c>
      <c r="BA154" s="22">
        <v>1412.1</v>
      </c>
      <c r="BB154" s="23">
        <v>4374.3500000000004</v>
      </c>
      <c r="BC154" s="21">
        <v>3363.13</v>
      </c>
      <c r="BD154" s="21">
        <v>0</v>
      </c>
      <c r="BE154" s="21">
        <v>3363.13</v>
      </c>
      <c r="BF154" s="22">
        <v>338</v>
      </c>
      <c r="BG154" s="22">
        <v>78.040000000000006</v>
      </c>
      <c r="BH154" s="22">
        <v>1176.77</v>
      </c>
      <c r="BI154" s="22">
        <v>150.47999999999999</v>
      </c>
      <c r="BJ154" s="22">
        <v>1743.29</v>
      </c>
      <c r="BK154" s="23">
        <v>5106.42</v>
      </c>
      <c r="BL154" s="21">
        <v>2072.9499999999998</v>
      </c>
      <c r="BM154" s="21">
        <v>0</v>
      </c>
      <c r="BN154" s="21">
        <v>2072.9499999999998</v>
      </c>
      <c r="BO154" s="22">
        <v>190</v>
      </c>
      <c r="BP154" s="22">
        <v>51.75</v>
      </c>
      <c r="BQ154" s="22">
        <v>701.79</v>
      </c>
      <c r="BR154" s="22">
        <v>108.2</v>
      </c>
      <c r="BS154" s="22">
        <v>1051.74</v>
      </c>
      <c r="BT154" s="23">
        <v>3124.69</v>
      </c>
      <c r="BU154" s="21">
        <v>2072.9499999999998</v>
      </c>
      <c r="BV154" s="21">
        <v>0</v>
      </c>
      <c r="BW154" s="21">
        <v>2072.9499999999998</v>
      </c>
      <c r="BX154" s="22">
        <v>193</v>
      </c>
      <c r="BY154" s="22">
        <v>51.75</v>
      </c>
      <c r="BZ154" s="22">
        <v>701.79</v>
      </c>
      <c r="CA154" s="22">
        <v>138.80000000000001</v>
      </c>
      <c r="CB154" s="22">
        <v>1085.3399999999999</v>
      </c>
      <c r="CC154" s="23">
        <v>3158.29</v>
      </c>
      <c r="CD154" s="21">
        <v>2168.61</v>
      </c>
      <c r="CE154" s="21">
        <v>0</v>
      </c>
      <c r="CF154" s="21">
        <v>2168.61</v>
      </c>
      <c r="CG154" s="22">
        <v>204</v>
      </c>
      <c r="CH154" s="22">
        <v>53.67</v>
      </c>
      <c r="CI154" s="22">
        <v>771.28</v>
      </c>
      <c r="CJ154" s="22">
        <v>140.41999999999999</v>
      </c>
      <c r="CK154" s="22">
        <v>1169.3699999999999</v>
      </c>
      <c r="CL154" s="23">
        <v>3337.98</v>
      </c>
      <c r="CM154" s="21">
        <v>2096.44</v>
      </c>
      <c r="CN154" s="21">
        <v>0</v>
      </c>
      <c r="CO154" s="21">
        <v>2096.44</v>
      </c>
      <c r="CP154" s="22">
        <v>201</v>
      </c>
      <c r="CQ154" s="22">
        <v>51.86</v>
      </c>
      <c r="CR154" s="22">
        <v>691.02</v>
      </c>
      <c r="CS154" s="22">
        <v>83.03</v>
      </c>
      <c r="CT154" s="22">
        <v>1026.9100000000001</v>
      </c>
      <c r="CU154" s="23">
        <v>3123.35</v>
      </c>
      <c r="CV154" s="21">
        <v>2550.5500000000002</v>
      </c>
      <c r="CW154" s="21">
        <v>0</v>
      </c>
      <c r="CX154" s="21">
        <v>2550.5500000000002</v>
      </c>
      <c r="CY154" s="22">
        <v>256</v>
      </c>
      <c r="CZ154" s="22">
        <v>63.22</v>
      </c>
      <c r="DA154" s="22">
        <v>960.37</v>
      </c>
      <c r="DB154" s="22">
        <v>116.6</v>
      </c>
      <c r="DC154" s="22">
        <v>1396.19</v>
      </c>
      <c r="DD154" s="23">
        <v>3946.74</v>
      </c>
      <c r="DE154" s="21">
        <v>3175</v>
      </c>
      <c r="DF154" s="21">
        <v>0</v>
      </c>
      <c r="DG154" s="21">
        <v>3175</v>
      </c>
      <c r="DH154" s="22">
        <v>344</v>
      </c>
      <c r="DI154" s="22">
        <v>354.87</v>
      </c>
      <c r="DJ154" s="22">
        <v>1936.8</v>
      </c>
      <c r="DK154" s="22">
        <v>169.83</v>
      </c>
      <c r="DL154" s="22">
        <v>2805.5</v>
      </c>
      <c r="DM154" s="23">
        <v>5980.5</v>
      </c>
      <c r="DN154" s="73">
        <f t="shared" si="22"/>
        <v>28052.79</v>
      </c>
      <c r="DO154" s="73">
        <f t="shared" si="23"/>
        <v>853.75</v>
      </c>
      <c r="DP154" s="73">
        <f t="shared" si="24"/>
        <v>28906.54</v>
      </c>
      <c r="DQ154" s="22">
        <f t="shared" si="25"/>
        <v>2822</v>
      </c>
      <c r="DR154" s="22">
        <f t="shared" si="26"/>
        <v>966.09</v>
      </c>
      <c r="DS154" s="22">
        <f t="shared" si="27"/>
        <v>10698.4</v>
      </c>
      <c r="DT154" s="22">
        <f t="shared" si="28"/>
        <v>1605.5</v>
      </c>
      <c r="DU154" s="22">
        <f t="shared" si="29"/>
        <v>16091.990000000003</v>
      </c>
      <c r="DV154" s="23">
        <f t="shared" si="30"/>
        <v>44998.529999999992</v>
      </c>
      <c r="DW154" s="262">
        <f t="shared" si="31"/>
        <v>1476.4700000000012</v>
      </c>
      <c r="DX154" s="262"/>
      <c r="DY154" s="263">
        <f t="shared" si="32"/>
        <v>578.74000000000342</v>
      </c>
      <c r="DZ154" s="263"/>
    </row>
    <row r="155" spans="1:130" hidden="1" x14ac:dyDescent="0.25">
      <c r="A155" s="18">
        <v>1185</v>
      </c>
      <c r="B155" s="18" t="s">
        <v>861</v>
      </c>
      <c r="C155" s="18" t="s">
        <v>641</v>
      </c>
      <c r="D155" s="20">
        <v>0</v>
      </c>
      <c r="G155" s="18" t="s">
        <v>157</v>
      </c>
      <c r="H155" s="18" t="s">
        <v>6</v>
      </c>
      <c r="I155" s="18" t="s">
        <v>248</v>
      </c>
      <c r="J155" s="21"/>
      <c r="K155" s="21"/>
      <c r="L155" s="21"/>
      <c r="M155" s="22"/>
      <c r="N155" s="22"/>
      <c r="O155" s="22"/>
      <c r="P155" s="22"/>
      <c r="Q155" s="22"/>
      <c r="R155" s="23"/>
      <c r="S155" s="21"/>
      <c r="T155" s="21"/>
      <c r="U155" s="21"/>
      <c r="V155" s="22"/>
      <c r="W155" s="22"/>
      <c r="X155" s="22"/>
      <c r="Y155" s="22"/>
      <c r="Z155" s="22"/>
      <c r="AA155" s="23"/>
      <c r="AB155" s="21"/>
      <c r="AC155" s="21"/>
      <c r="AD155" s="21"/>
      <c r="AE155" s="22"/>
      <c r="AF155" s="22"/>
      <c r="AG155" s="22"/>
      <c r="AH155" s="22"/>
      <c r="AI155" s="22"/>
      <c r="AJ155" s="23"/>
      <c r="AK155" s="21"/>
      <c r="AL155" s="21"/>
      <c r="AM155" s="21"/>
      <c r="AN155" s="22"/>
      <c r="AO155" s="22"/>
      <c r="AP155" s="22"/>
      <c r="AQ155" s="22"/>
      <c r="AR155" s="22"/>
      <c r="AS155" s="23"/>
      <c r="AT155" s="21">
        <v>0</v>
      </c>
      <c r="AU155" s="21">
        <v>379.44</v>
      </c>
      <c r="AV155" s="21">
        <v>379.44</v>
      </c>
      <c r="AW155" s="22">
        <v>16</v>
      </c>
      <c r="AX155" s="22">
        <v>0</v>
      </c>
      <c r="AY155" s="22">
        <v>75.89</v>
      </c>
      <c r="AZ155" s="22">
        <v>5.09</v>
      </c>
      <c r="BA155" s="22">
        <v>96.98</v>
      </c>
      <c r="BB155" s="23">
        <v>476.42</v>
      </c>
      <c r="BC155" s="21"/>
      <c r="BD155" s="21"/>
      <c r="BE155" s="21"/>
      <c r="BF155" s="22"/>
      <c r="BG155" s="22"/>
      <c r="BH155" s="22"/>
      <c r="BI155" s="22"/>
      <c r="BJ155" s="22"/>
      <c r="BK155" s="23"/>
      <c r="BL155" s="21"/>
      <c r="BM155" s="21"/>
      <c r="BN155" s="21"/>
      <c r="BO155" s="22"/>
      <c r="BP155" s="22"/>
      <c r="BQ155" s="22"/>
      <c r="BR155" s="22"/>
      <c r="BS155" s="22"/>
      <c r="BT155" s="23"/>
      <c r="BU155" s="21"/>
      <c r="BV155" s="21"/>
      <c r="BW155" s="21"/>
      <c r="BX155" s="22"/>
      <c r="BY155" s="22"/>
      <c r="BZ155" s="22"/>
      <c r="CA155" s="22"/>
      <c r="CB155" s="22"/>
      <c r="CC155" s="23"/>
      <c r="CD155" s="21"/>
      <c r="CE155" s="21"/>
      <c r="CF155" s="21"/>
      <c r="CG155" s="22"/>
      <c r="CH155" s="22"/>
      <c r="CI155" s="22"/>
      <c r="CJ155" s="22"/>
      <c r="CK155" s="22"/>
      <c r="CL155" s="23"/>
      <c r="CM155" s="21"/>
      <c r="CN155" s="21"/>
      <c r="CO155" s="21"/>
      <c r="CP155" s="22"/>
      <c r="CQ155" s="22"/>
      <c r="CR155" s="22"/>
      <c r="CS155" s="22"/>
      <c r="CT155" s="22"/>
      <c r="CU155" s="23"/>
      <c r="CV155" s="21"/>
      <c r="CW155" s="21"/>
      <c r="CX155" s="21"/>
      <c r="CY155" s="22"/>
      <c r="CZ155" s="22"/>
      <c r="DA155" s="22"/>
      <c r="DB155" s="22"/>
      <c r="DC155" s="22"/>
      <c r="DD155" s="23"/>
      <c r="DN155" s="73">
        <f t="shared" si="22"/>
        <v>0</v>
      </c>
      <c r="DO155" s="73">
        <f t="shared" si="23"/>
        <v>379.44</v>
      </c>
      <c r="DP155" s="73">
        <f t="shared" si="24"/>
        <v>379.44</v>
      </c>
      <c r="DQ155" s="22">
        <f t="shared" si="25"/>
        <v>16</v>
      </c>
      <c r="DR155" s="22">
        <f t="shared" si="26"/>
        <v>0</v>
      </c>
      <c r="DS155" s="22">
        <f t="shared" si="27"/>
        <v>75.89</v>
      </c>
      <c r="DT155" s="22">
        <f t="shared" si="28"/>
        <v>5.09</v>
      </c>
      <c r="DU155" s="22">
        <f t="shared" si="29"/>
        <v>96.98</v>
      </c>
      <c r="DV155" s="23">
        <f t="shared" si="30"/>
        <v>476.42</v>
      </c>
      <c r="DW155" s="262">
        <f t="shared" si="31"/>
        <v>379.44</v>
      </c>
      <c r="DX155" s="262"/>
      <c r="DY155" s="263">
        <f t="shared" si="32"/>
        <v>96.98</v>
      </c>
      <c r="DZ155" s="263"/>
    </row>
    <row r="156" spans="1:130" hidden="1" x14ac:dyDescent="0.25">
      <c r="A156" s="18">
        <v>1186</v>
      </c>
      <c r="B156" s="18" t="s">
        <v>308</v>
      </c>
      <c r="C156" s="18" t="s">
        <v>309</v>
      </c>
      <c r="D156" s="20">
        <v>1</v>
      </c>
      <c r="E156" s="18">
        <v>17338.43</v>
      </c>
      <c r="F156" s="18">
        <v>30706.49</v>
      </c>
      <c r="G156" s="18" t="s">
        <v>157</v>
      </c>
      <c r="H156" s="18" t="s">
        <v>5</v>
      </c>
      <c r="I156" s="18" t="s">
        <v>298</v>
      </c>
      <c r="J156" s="21">
        <v>2446.71</v>
      </c>
      <c r="K156" s="21">
        <v>0</v>
      </c>
      <c r="L156" s="21">
        <v>2446.71</v>
      </c>
      <c r="M156" s="22">
        <v>231</v>
      </c>
      <c r="N156" s="22">
        <v>58.69</v>
      </c>
      <c r="O156" s="22">
        <v>818.19</v>
      </c>
      <c r="P156" s="22">
        <v>43.02</v>
      </c>
      <c r="Q156" s="22">
        <v>1150.9000000000001</v>
      </c>
      <c r="R156" s="23">
        <v>3597.61</v>
      </c>
      <c r="S156" s="21">
        <v>2369.5500000000002</v>
      </c>
      <c r="T156" s="21">
        <v>0</v>
      </c>
      <c r="U156" s="21">
        <v>2369.5500000000002</v>
      </c>
      <c r="V156" s="22">
        <v>234</v>
      </c>
      <c r="W156" s="22">
        <v>59.17</v>
      </c>
      <c r="X156" s="22">
        <v>836.32</v>
      </c>
      <c r="Y156" s="22">
        <v>123.67</v>
      </c>
      <c r="Z156" s="22">
        <v>1253.1600000000001</v>
      </c>
      <c r="AA156" s="23">
        <v>3622.71</v>
      </c>
      <c r="AB156" s="21">
        <v>2369.5500000000002</v>
      </c>
      <c r="AC156" s="21">
        <v>0</v>
      </c>
      <c r="AD156" s="21">
        <v>2369.5500000000002</v>
      </c>
      <c r="AE156" s="22">
        <v>234</v>
      </c>
      <c r="AF156" s="22">
        <v>59.17</v>
      </c>
      <c r="AG156" s="22">
        <v>835.86</v>
      </c>
      <c r="AH156" s="22">
        <v>159.37</v>
      </c>
      <c r="AI156" s="22">
        <v>1288.4000000000001</v>
      </c>
      <c r="AJ156" s="23">
        <v>3657.95</v>
      </c>
      <c r="AK156" s="21">
        <v>2458.7199999999998</v>
      </c>
      <c r="AL156" s="21">
        <v>0</v>
      </c>
      <c r="AM156" s="21">
        <v>2458.7199999999998</v>
      </c>
      <c r="AN156" s="22">
        <v>243</v>
      </c>
      <c r="AO156" s="22">
        <v>60.73</v>
      </c>
      <c r="AP156" s="22">
        <v>892.37</v>
      </c>
      <c r="AQ156" s="22">
        <v>145.54</v>
      </c>
      <c r="AR156" s="22">
        <v>1341.64</v>
      </c>
      <c r="AS156" s="23">
        <v>3800.36</v>
      </c>
      <c r="AT156" s="21">
        <v>2435.3200000000002</v>
      </c>
      <c r="AU156" s="21">
        <v>948.61</v>
      </c>
      <c r="AV156" s="21">
        <v>3383.93</v>
      </c>
      <c r="AW156" s="22">
        <v>368</v>
      </c>
      <c r="AX156" s="22">
        <v>60.14</v>
      </c>
      <c r="AY156" s="22">
        <v>1060.8900000000001</v>
      </c>
      <c r="AZ156" s="22">
        <v>122.13</v>
      </c>
      <c r="BA156" s="22">
        <v>1611.16</v>
      </c>
      <c r="BB156" s="23">
        <v>4995.09</v>
      </c>
      <c r="BC156" s="21">
        <v>3738.87</v>
      </c>
      <c r="BD156" s="21">
        <v>0</v>
      </c>
      <c r="BE156" s="21">
        <v>3738.87</v>
      </c>
      <c r="BF156" s="22">
        <v>395</v>
      </c>
      <c r="BG156" s="22">
        <v>88.34</v>
      </c>
      <c r="BH156" s="22">
        <v>1327.26</v>
      </c>
      <c r="BI156" s="22">
        <v>152.21</v>
      </c>
      <c r="BJ156" s="22">
        <v>1962.81</v>
      </c>
      <c r="BK156" s="23">
        <v>5701.68</v>
      </c>
      <c r="BL156" s="21">
        <v>1911.69</v>
      </c>
      <c r="BM156" s="21">
        <v>0</v>
      </c>
      <c r="BN156" s="21">
        <v>1911.69</v>
      </c>
      <c r="BO156" s="22">
        <v>164</v>
      </c>
      <c r="BP156" s="22">
        <v>46.38</v>
      </c>
      <c r="BQ156" s="22">
        <v>671.74</v>
      </c>
      <c r="BR156" s="22">
        <v>140.80000000000001</v>
      </c>
      <c r="BS156" s="22">
        <v>1022.92</v>
      </c>
      <c r="BT156" s="23">
        <v>2934.61</v>
      </c>
      <c r="BU156" s="21">
        <v>2366.04</v>
      </c>
      <c r="BV156" s="21">
        <v>0</v>
      </c>
      <c r="BW156" s="21">
        <v>2366.04</v>
      </c>
      <c r="BX156" s="22">
        <v>234</v>
      </c>
      <c r="BY156" s="22">
        <v>59.17</v>
      </c>
      <c r="BZ156" s="22">
        <v>835.86</v>
      </c>
      <c r="CA156" s="22">
        <v>87.92</v>
      </c>
      <c r="CB156" s="22">
        <v>1216.95</v>
      </c>
      <c r="CC156" s="23">
        <v>3582.99</v>
      </c>
      <c r="CD156" s="21">
        <v>2457.6999999999998</v>
      </c>
      <c r="CE156" s="21">
        <v>0</v>
      </c>
      <c r="CF156" s="21">
        <v>2457.6999999999998</v>
      </c>
      <c r="CG156" s="22">
        <v>246</v>
      </c>
      <c r="CH156" s="22">
        <v>61.46</v>
      </c>
      <c r="CI156" s="22">
        <v>918.96</v>
      </c>
      <c r="CJ156" s="22">
        <v>43.66</v>
      </c>
      <c r="CK156" s="22">
        <v>1270.08</v>
      </c>
      <c r="CL156" s="23">
        <v>3727.78</v>
      </c>
      <c r="CM156" s="21">
        <v>2412.64</v>
      </c>
      <c r="CN156" s="21">
        <v>0</v>
      </c>
      <c r="CO156" s="21">
        <v>2412.64</v>
      </c>
      <c r="CP156" s="22">
        <v>240</v>
      </c>
      <c r="CQ156" s="22">
        <v>58.81</v>
      </c>
      <c r="CR156" s="22">
        <v>806.02</v>
      </c>
      <c r="CS156" s="22">
        <v>73.19</v>
      </c>
      <c r="CT156" s="22">
        <v>1178.02</v>
      </c>
      <c r="CU156" s="23">
        <v>3590.66</v>
      </c>
      <c r="CV156" s="21">
        <v>2366.04</v>
      </c>
      <c r="CW156" s="21">
        <v>0</v>
      </c>
      <c r="CX156" s="21">
        <v>2366.04</v>
      </c>
      <c r="CY156" s="22">
        <v>234</v>
      </c>
      <c r="CZ156" s="22">
        <v>59.17</v>
      </c>
      <c r="DA156" s="22">
        <v>805.8</v>
      </c>
      <c r="DB156" s="22">
        <v>128.72</v>
      </c>
      <c r="DC156" s="22">
        <v>1227.69</v>
      </c>
      <c r="DD156" s="23">
        <v>3593.73</v>
      </c>
      <c r="DE156" s="21">
        <v>3592.19</v>
      </c>
      <c r="DF156" s="21">
        <v>0</v>
      </c>
      <c r="DG156" s="21">
        <v>3592.19</v>
      </c>
      <c r="DH156" s="22">
        <v>395</v>
      </c>
      <c r="DI156" s="22">
        <v>392.13</v>
      </c>
      <c r="DJ156" s="22">
        <v>1931.36</v>
      </c>
      <c r="DK156" s="22">
        <v>131.18</v>
      </c>
      <c r="DL156" s="22">
        <v>2849.67</v>
      </c>
      <c r="DM156" s="23">
        <v>6441.86</v>
      </c>
      <c r="DN156" s="73">
        <f t="shared" si="22"/>
        <v>30925.02</v>
      </c>
      <c r="DO156" s="73">
        <f t="shared" si="23"/>
        <v>948.61</v>
      </c>
      <c r="DP156" s="73">
        <f t="shared" si="24"/>
        <v>31873.63</v>
      </c>
      <c r="DQ156" s="22">
        <f t="shared" si="25"/>
        <v>3218</v>
      </c>
      <c r="DR156" s="22">
        <f t="shared" si="26"/>
        <v>1063.3599999999999</v>
      </c>
      <c r="DS156" s="22">
        <f t="shared" si="27"/>
        <v>11740.630000000001</v>
      </c>
      <c r="DT156" s="22">
        <f t="shared" si="28"/>
        <v>1351.41</v>
      </c>
      <c r="DU156" s="22">
        <f t="shared" si="29"/>
        <v>17373.400000000001</v>
      </c>
      <c r="DV156" s="23">
        <f t="shared" si="30"/>
        <v>49247.030000000006</v>
      </c>
      <c r="DW156" s="262">
        <f t="shared" si="31"/>
        <v>1167.1399999999994</v>
      </c>
      <c r="DX156" s="262"/>
      <c r="DY156" s="263">
        <f t="shared" si="32"/>
        <v>34.970000000001164</v>
      </c>
      <c r="DZ156" s="263"/>
    </row>
    <row r="157" spans="1:130" hidden="1" x14ac:dyDescent="0.25">
      <c r="A157" s="18">
        <v>1188</v>
      </c>
      <c r="B157" s="18" t="s">
        <v>314</v>
      </c>
      <c r="C157" s="18" t="s">
        <v>315</v>
      </c>
      <c r="D157" s="20">
        <v>1</v>
      </c>
      <c r="E157" s="18">
        <v>25547.81</v>
      </c>
      <c r="F157" s="18">
        <v>44796.49</v>
      </c>
      <c r="G157" s="18" t="s">
        <v>157</v>
      </c>
      <c r="H157" s="18" t="s">
        <v>6</v>
      </c>
      <c r="I157" s="18" t="s">
        <v>248</v>
      </c>
      <c r="J157" s="21">
        <v>3491.46</v>
      </c>
      <c r="K157" s="21">
        <v>0</v>
      </c>
      <c r="L157" s="21">
        <v>3491.46</v>
      </c>
      <c r="M157" s="22">
        <v>387</v>
      </c>
      <c r="N157" s="22">
        <v>86.25</v>
      </c>
      <c r="O157" s="22">
        <v>1330.79</v>
      </c>
      <c r="P157" s="22">
        <v>158.63</v>
      </c>
      <c r="Q157" s="22">
        <v>1962.67</v>
      </c>
      <c r="R157" s="23">
        <v>5454.13</v>
      </c>
      <c r="S157" s="21">
        <v>3454.78</v>
      </c>
      <c r="T157" s="21">
        <v>0</v>
      </c>
      <c r="U157" s="21">
        <v>3454.78</v>
      </c>
      <c r="V157" s="22">
        <v>387</v>
      </c>
      <c r="W157" s="22">
        <v>86.31</v>
      </c>
      <c r="X157" s="22">
        <v>1332.93</v>
      </c>
      <c r="Y157" s="22">
        <v>142.84</v>
      </c>
      <c r="Z157" s="22">
        <v>1949.08</v>
      </c>
      <c r="AA157" s="23">
        <v>5403.86</v>
      </c>
      <c r="AB157" s="21">
        <v>3452.46</v>
      </c>
      <c r="AC157" s="21">
        <v>0</v>
      </c>
      <c r="AD157" s="21">
        <v>3452.46</v>
      </c>
      <c r="AE157" s="22">
        <v>387</v>
      </c>
      <c r="AF157" s="22">
        <v>86.25</v>
      </c>
      <c r="AG157" s="22">
        <v>1331.47</v>
      </c>
      <c r="AH157" s="22">
        <v>168.31</v>
      </c>
      <c r="AI157" s="22">
        <v>1973.03</v>
      </c>
      <c r="AJ157" s="23">
        <v>5425.49</v>
      </c>
      <c r="AK157" s="21">
        <v>3512.28</v>
      </c>
      <c r="AL157" s="21">
        <v>0</v>
      </c>
      <c r="AM157" s="21">
        <v>3512.28</v>
      </c>
      <c r="AN157" s="22">
        <v>395</v>
      </c>
      <c r="AO157" s="22">
        <v>87.75</v>
      </c>
      <c r="AP157" s="22">
        <v>1352.28</v>
      </c>
      <c r="AQ157" s="22">
        <v>148.72</v>
      </c>
      <c r="AR157" s="22">
        <v>1983.75</v>
      </c>
      <c r="AS157" s="23">
        <v>5496.03</v>
      </c>
      <c r="AT157" s="21">
        <v>3489.06</v>
      </c>
      <c r="AU157" s="21">
        <v>929.63</v>
      </c>
      <c r="AV157" s="21">
        <v>4418.6899999999996</v>
      </c>
      <c r="AW157" s="22">
        <v>518</v>
      </c>
      <c r="AX157" s="22">
        <v>87.16</v>
      </c>
      <c r="AY157" s="22">
        <v>1530.12</v>
      </c>
      <c r="AZ157" s="22">
        <v>150.66999999999999</v>
      </c>
      <c r="BA157" s="22">
        <v>2285.9499999999998</v>
      </c>
      <c r="BB157" s="23">
        <v>6704.64</v>
      </c>
      <c r="BC157" s="21">
        <v>5228.54</v>
      </c>
      <c r="BD157" s="21">
        <v>0</v>
      </c>
      <c r="BE157" s="21">
        <v>5228.54</v>
      </c>
      <c r="BF157" s="22">
        <v>622</v>
      </c>
      <c r="BG157" s="22">
        <v>128.9</v>
      </c>
      <c r="BH157" s="22">
        <v>2234.8200000000002</v>
      </c>
      <c r="BI157" s="22">
        <v>177.09</v>
      </c>
      <c r="BJ157" s="22">
        <v>3162.81</v>
      </c>
      <c r="BK157" s="23">
        <v>8391.35</v>
      </c>
      <c r="BL157" s="21">
        <v>3457.26</v>
      </c>
      <c r="BM157" s="21">
        <v>0</v>
      </c>
      <c r="BN157" s="21">
        <v>3457.26</v>
      </c>
      <c r="BO157" s="22">
        <v>385</v>
      </c>
      <c r="BP157" s="22">
        <v>86.37</v>
      </c>
      <c r="BQ157" s="22">
        <v>1333.11</v>
      </c>
      <c r="BR157" s="22">
        <v>158.16999999999999</v>
      </c>
      <c r="BS157" s="22">
        <v>1962.65</v>
      </c>
      <c r="BT157" s="23">
        <v>5419.91</v>
      </c>
      <c r="BU157" s="21">
        <v>3452.46</v>
      </c>
      <c r="BV157" s="21">
        <v>0</v>
      </c>
      <c r="BW157" s="21">
        <v>3452.46</v>
      </c>
      <c r="BX157" s="22">
        <v>386</v>
      </c>
      <c r="BY157" s="22">
        <v>86.25</v>
      </c>
      <c r="BZ157" s="22">
        <v>1331.47</v>
      </c>
      <c r="CA157" s="22">
        <v>163.21</v>
      </c>
      <c r="CB157" s="22">
        <v>1966.93</v>
      </c>
      <c r="CC157" s="23">
        <v>5419.39</v>
      </c>
      <c r="CD157" s="21">
        <v>3562.93</v>
      </c>
      <c r="CE157" s="21">
        <v>0</v>
      </c>
      <c r="CF157" s="21">
        <v>3562.93</v>
      </c>
      <c r="CG157" s="22">
        <v>402</v>
      </c>
      <c r="CH157" s="22">
        <v>89.01</v>
      </c>
      <c r="CI157" s="22">
        <v>1369.92</v>
      </c>
      <c r="CJ157" s="22">
        <v>134.12</v>
      </c>
      <c r="CK157" s="22">
        <v>1995.05</v>
      </c>
      <c r="CL157" s="23">
        <v>5557.98</v>
      </c>
      <c r="CM157" s="21">
        <v>3464.52</v>
      </c>
      <c r="CN157" s="21">
        <v>0</v>
      </c>
      <c r="CO157" s="21">
        <v>3464.52</v>
      </c>
      <c r="CP157" s="22">
        <v>396</v>
      </c>
      <c r="CQ157" s="22">
        <v>86.55</v>
      </c>
      <c r="CR157" s="22">
        <v>1340.44</v>
      </c>
      <c r="CS157" s="22">
        <v>153.18</v>
      </c>
      <c r="CT157" s="22">
        <v>1976.17</v>
      </c>
      <c r="CU157" s="23">
        <v>5440.69</v>
      </c>
      <c r="CV157" s="21">
        <v>3455.66</v>
      </c>
      <c r="CW157" s="21">
        <v>0</v>
      </c>
      <c r="CX157" s="21">
        <v>3455.66</v>
      </c>
      <c r="CY157" s="22">
        <v>387</v>
      </c>
      <c r="CZ157" s="22">
        <v>86.33</v>
      </c>
      <c r="DA157" s="22">
        <v>1332.54</v>
      </c>
      <c r="DB157" s="22">
        <v>137.75</v>
      </c>
      <c r="DC157" s="22">
        <v>1943.62</v>
      </c>
      <c r="DD157" s="23">
        <v>5399.28</v>
      </c>
      <c r="DE157" s="21">
        <v>5100.6400000000003</v>
      </c>
      <c r="DF157" s="21">
        <v>0</v>
      </c>
      <c r="DG157" s="21">
        <v>5100.6400000000003</v>
      </c>
      <c r="DH157" s="22">
        <v>615</v>
      </c>
      <c r="DI157" s="22">
        <v>577.28</v>
      </c>
      <c r="DJ157" s="22">
        <v>1597.11</v>
      </c>
      <c r="DK157" s="22">
        <v>175.37</v>
      </c>
      <c r="DL157" s="22">
        <v>2964.76</v>
      </c>
      <c r="DM157" s="23">
        <v>8065.4</v>
      </c>
      <c r="DN157" s="73">
        <f t="shared" si="22"/>
        <v>45122.05</v>
      </c>
      <c r="DO157" s="73">
        <f t="shared" si="23"/>
        <v>929.63</v>
      </c>
      <c r="DP157" s="73">
        <f t="shared" si="24"/>
        <v>46051.679999999993</v>
      </c>
      <c r="DQ157" s="22">
        <f t="shared" si="25"/>
        <v>5267</v>
      </c>
      <c r="DR157" s="22">
        <f t="shared" si="26"/>
        <v>1574.4099999999999</v>
      </c>
      <c r="DS157" s="22">
        <f t="shared" si="27"/>
        <v>17417</v>
      </c>
      <c r="DT157" s="22">
        <f t="shared" si="28"/>
        <v>1868.0600000000004</v>
      </c>
      <c r="DU157" s="22">
        <f t="shared" si="29"/>
        <v>26126.469999999994</v>
      </c>
      <c r="DV157" s="23">
        <f t="shared" si="30"/>
        <v>72178.149999999994</v>
      </c>
      <c r="DW157" s="262">
        <f t="shared" si="31"/>
        <v>1255.1899999999951</v>
      </c>
      <c r="DX157" s="262"/>
      <c r="DY157" s="263">
        <f t="shared" si="32"/>
        <v>578.65999999999258</v>
      </c>
      <c r="DZ157" s="263"/>
    </row>
    <row r="158" spans="1:130" hidden="1" x14ac:dyDescent="0.25">
      <c r="A158" s="18">
        <v>1189</v>
      </c>
      <c r="B158" s="18" t="s">
        <v>316</v>
      </c>
      <c r="C158" s="18" t="s">
        <v>317</v>
      </c>
      <c r="D158" s="20">
        <v>0.8</v>
      </c>
      <c r="E158" s="18">
        <v>15481.37</v>
      </c>
      <c r="F158" s="18">
        <v>25792.53</v>
      </c>
      <c r="G158" s="18" t="s">
        <v>157</v>
      </c>
      <c r="H158" s="18" t="s">
        <v>5</v>
      </c>
      <c r="I158" s="18" t="s">
        <v>201</v>
      </c>
      <c r="J158" s="21">
        <v>2613.77</v>
      </c>
      <c r="K158" s="21">
        <v>0</v>
      </c>
      <c r="L158" s="21">
        <v>2613.77</v>
      </c>
      <c r="M158" s="22">
        <v>262</v>
      </c>
      <c r="N158" s="22">
        <v>63.98</v>
      </c>
      <c r="O158" s="22">
        <v>989.97</v>
      </c>
      <c r="P158" s="22">
        <v>46.19</v>
      </c>
      <c r="Q158" s="22">
        <v>1362.14</v>
      </c>
      <c r="R158" s="23">
        <v>3975.91</v>
      </c>
      <c r="S158" s="21">
        <v>2457.9499999999998</v>
      </c>
      <c r="T158" s="21">
        <v>0</v>
      </c>
      <c r="U158" s="21">
        <v>2457.9499999999998</v>
      </c>
      <c r="V158" s="22">
        <v>249</v>
      </c>
      <c r="W158" s="22">
        <v>61.38</v>
      </c>
      <c r="X158" s="22">
        <v>953.94</v>
      </c>
      <c r="Y158" s="22">
        <v>43.64</v>
      </c>
      <c r="Z158" s="22">
        <v>1307.96</v>
      </c>
      <c r="AA158" s="23">
        <v>3765.91</v>
      </c>
      <c r="AB158" s="21">
        <v>2457.9499999999998</v>
      </c>
      <c r="AC158" s="21">
        <v>0</v>
      </c>
      <c r="AD158" s="21">
        <v>2457.9499999999998</v>
      </c>
      <c r="AE158" s="22">
        <v>249</v>
      </c>
      <c r="AF158" s="22">
        <v>61.38</v>
      </c>
      <c r="AG158" s="22">
        <v>953.46</v>
      </c>
      <c r="AH158" s="22">
        <v>43.64</v>
      </c>
      <c r="AI158" s="22">
        <v>1307.48</v>
      </c>
      <c r="AJ158" s="23">
        <v>3765.43</v>
      </c>
      <c r="AK158" s="21">
        <v>2457.9499999999998</v>
      </c>
      <c r="AL158" s="21">
        <v>0</v>
      </c>
      <c r="AM158" s="21">
        <v>2457.9499999999998</v>
      </c>
      <c r="AN158" s="22">
        <v>249</v>
      </c>
      <c r="AO158" s="22">
        <v>61.38</v>
      </c>
      <c r="AP158" s="22">
        <v>953.46</v>
      </c>
      <c r="AQ158" s="22">
        <v>43.64</v>
      </c>
      <c r="AR158" s="22">
        <v>1307.48</v>
      </c>
      <c r="AS158" s="23">
        <v>3765.43</v>
      </c>
      <c r="AT158" s="21">
        <v>2457.9499999999998</v>
      </c>
      <c r="AU158" s="21">
        <v>720.94</v>
      </c>
      <c r="AV158" s="21">
        <v>3178.89</v>
      </c>
      <c r="AW158" s="22">
        <v>346</v>
      </c>
      <c r="AX158" s="22">
        <v>61.38</v>
      </c>
      <c r="AY158" s="22">
        <v>1097.6500000000001</v>
      </c>
      <c r="AZ158" s="22">
        <v>53.3</v>
      </c>
      <c r="BA158" s="22">
        <v>1558.33</v>
      </c>
      <c r="BB158" s="23">
        <v>4737.22</v>
      </c>
      <c r="BC158" s="21">
        <v>13769.33</v>
      </c>
      <c r="BD158" s="21">
        <v>0</v>
      </c>
      <c r="BE158" s="21">
        <v>13769.33</v>
      </c>
      <c r="BF158" s="22">
        <v>1234</v>
      </c>
      <c r="BG158" s="22">
        <v>605.65</v>
      </c>
      <c r="BH158" s="22">
        <v>7001.62</v>
      </c>
      <c r="BI158" s="22">
        <v>221.1</v>
      </c>
      <c r="BJ158" s="22">
        <v>9062.3700000000008</v>
      </c>
      <c r="BK158" s="23">
        <v>22831.7</v>
      </c>
      <c r="BL158" s="21">
        <v>0</v>
      </c>
      <c r="BM158" s="21">
        <v>0</v>
      </c>
      <c r="BN158" s="21">
        <v>0</v>
      </c>
      <c r="BO158" s="22">
        <v>-4</v>
      </c>
      <c r="BP158" s="22">
        <v>0</v>
      </c>
      <c r="BQ158" s="22">
        <v>0</v>
      </c>
      <c r="BR158" s="22">
        <v>0</v>
      </c>
      <c r="BS158" s="22">
        <v>-4</v>
      </c>
      <c r="BT158" s="23">
        <v>-4</v>
      </c>
      <c r="BU158" s="21">
        <v>0</v>
      </c>
      <c r="BV158" s="21">
        <v>0</v>
      </c>
      <c r="BW158" s="21">
        <v>0</v>
      </c>
      <c r="BX158" s="22">
        <v>0</v>
      </c>
      <c r="BY158" s="22">
        <v>0</v>
      </c>
      <c r="BZ158" s="22">
        <v>0</v>
      </c>
      <c r="CA158" s="22">
        <v>0</v>
      </c>
      <c r="CB158" s="22">
        <v>0</v>
      </c>
      <c r="CC158" s="23">
        <v>0</v>
      </c>
      <c r="CD158" s="21">
        <v>0</v>
      </c>
      <c r="CE158" s="21">
        <v>0</v>
      </c>
      <c r="CF158" s="21">
        <v>0</v>
      </c>
      <c r="CG158" s="22">
        <v>0</v>
      </c>
      <c r="CH158" s="22">
        <v>0</v>
      </c>
      <c r="CI158" s="22">
        <v>0</v>
      </c>
      <c r="CJ158" s="22">
        <v>0</v>
      </c>
      <c r="CK158" s="22">
        <v>0</v>
      </c>
      <c r="CL158" s="23">
        <v>0</v>
      </c>
      <c r="CM158" s="21">
        <v>0</v>
      </c>
      <c r="CN158" s="21">
        <v>0</v>
      </c>
      <c r="CO158" s="21">
        <v>0</v>
      </c>
      <c r="CP158" s="22">
        <v>0</v>
      </c>
      <c r="CQ158" s="22">
        <v>0</v>
      </c>
      <c r="CR158" s="22">
        <v>0</v>
      </c>
      <c r="CS158" s="22">
        <v>0</v>
      </c>
      <c r="CT158" s="22">
        <v>0</v>
      </c>
      <c r="CU158" s="23">
        <v>0</v>
      </c>
      <c r="CV158" s="21"/>
      <c r="CW158" s="21"/>
      <c r="CX158" s="21"/>
      <c r="CY158" s="22"/>
      <c r="CZ158" s="22"/>
      <c r="DA158" s="22"/>
      <c r="DB158" s="22"/>
      <c r="DC158" s="22"/>
      <c r="DD158" s="23"/>
      <c r="DN158" s="73">
        <f t="shared" si="22"/>
        <v>26214.9</v>
      </c>
      <c r="DO158" s="73">
        <f t="shared" si="23"/>
        <v>720.94</v>
      </c>
      <c r="DP158" s="73">
        <f t="shared" si="24"/>
        <v>26935.839999999997</v>
      </c>
      <c r="DQ158" s="22">
        <f t="shared" si="25"/>
        <v>2585</v>
      </c>
      <c r="DR158" s="22">
        <f t="shared" si="26"/>
        <v>915.15</v>
      </c>
      <c r="DS158" s="22">
        <f t="shared" si="27"/>
        <v>11950.099999999999</v>
      </c>
      <c r="DT158" s="22">
        <f t="shared" si="28"/>
        <v>451.51</v>
      </c>
      <c r="DU158" s="22">
        <f t="shared" si="29"/>
        <v>15901.760000000002</v>
      </c>
      <c r="DV158" s="23">
        <f t="shared" si="30"/>
        <v>42837.600000000006</v>
      </c>
      <c r="DW158" s="262">
        <f t="shared" si="31"/>
        <v>1143.3099999999977</v>
      </c>
      <c r="DX158" s="262"/>
      <c r="DY158" s="263">
        <f t="shared" si="32"/>
        <v>420.39000000000124</v>
      </c>
      <c r="DZ158" s="263"/>
    </row>
    <row r="159" spans="1:130" hidden="1" x14ac:dyDescent="0.25">
      <c r="A159" s="18">
        <v>1193</v>
      </c>
      <c r="B159" s="18" t="s">
        <v>818</v>
      </c>
      <c r="C159" s="18" t="s">
        <v>404</v>
      </c>
      <c r="D159" s="20">
        <v>0</v>
      </c>
      <c r="G159" s="18" t="s">
        <v>157</v>
      </c>
      <c r="H159" s="18" t="s">
        <v>5</v>
      </c>
      <c r="I159" s="18" t="s">
        <v>814</v>
      </c>
      <c r="J159" s="21"/>
      <c r="K159" s="21"/>
      <c r="L159" s="21"/>
      <c r="M159" s="22"/>
      <c r="N159" s="22"/>
      <c r="O159" s="22"/>
      <c r="P159" s="22"/>
      <c r="Q159" s="22"/>
      <c r="R159" s="23"/>
      <c r="S159" s="21">
        <v>0</v>
      </c>
      <c r="T159" s="21">
        <v>0</v>
      </c>
      <c r="U159" s="21">
        <v>0</v>
      </c>
      <c r="V159" s="22">
        <v>0</v>
      </c>
      <c r="W159" s="22">
        <v>0</v>
      </c>
      <c r="X159" s="22">
        <v>0</v>
      </c>
      <c r="Y159" s="22">
        <v>0</v>
      </c>
      <c r="Z159" s="22">
        <v>0</v>
      </c>
      <c r="AA159" s="23">
        <v>0</v>
      </c>
      <c r="AB159" s="21">
        <v>0</v>
      </c>
      <c r="AC159" s="21">
        <v>0</v>
      </c>
      <c r="AD159" s="21">
        <v>0</v>
      </c>
      <c r="AE159" s="22">
        <v>0</v>
      </c>
      <c r="AF159" s="22">
        <v>0</v>
      </c>
      <c r="AG159" s="22">
        <v>0</v>
      </c>
      <c r="AH159" s="22">
        <v>0</v>
      </c>
      <c r="AI159" s="22">
        <v>0</v>
      </c>
      <c r="AJ159" s="23">
        <v>0</v>
      </c>
      <c r="AK159" s="21"/>
      <c r="AL159" s="21"/>
      <c r="AM159" s="21"/>
      <c r="AN159" s="22"/>
      <c r="AO159" s="22"/>
      <c r="AP159" s="22"/>
      <c r="AQ159" s="22"/>
      <c r="AR159" s="22"/>
      <c r="AS159" s="23"/>
      <c r="AT159" s="21">
        <v>10.97</v>
      </c>
      <c r="AU159" s="21">
        <v>948.61</v>
      </c>
      <c r="AV159" s="21">
        <v>959.58</v>
      </c>
      <c r="AW159" s="22">
        <v>40</v>
      </c>
      <c r="AX159" s="22">
        <v>0.38</v>
      </c>
      <c r="AY159" s="22">
        <v>192.1</v>
      </c>
      <c r="AZ159" s="22">
        <v>12.86</v>
      </c>
      <c r="BA159" s="22">
        <v>245.34</v>
      </c>
      <c r="BB159" s="23">
        <v>1204.92</v>
      </c>
      <c r="BC159" s="21"/>
      <c r="BD159" s="21"/>
      <c r="BE159" s="21"/>
      <c r="BF159" s="22"/>
      <c r="BG159" s="22"/>
      <c r="BH159" s="22"/>
      <c r="BI159" s="22"/>
      <c r="BJ159" s="22"/>
      <c r="BK159" s="23"/>
      <c r="BL159" s="21"/>
      <c r="BM159" s="21"/>
      <c r="BN159" s="21"/>
      <c r="BO159" s="22"/>
      <c r="BP159" s="22"/>
      <c r="BQ159" s="22"/>
      <c r="BR159" s="22"/>
      <c r="BS159" s="22"/>
      <c r="BT159" s="23"/>
      <c r="BU159" s="21"/>
      <c r="BV159" s="21"/>
      <c r="BW159" s="21"/>
      <c r="BX159" s="22"/>
      <c r="BY159" s="22"/>
      <c r="BZ159" s="22"/>
      <c r="CA159" s="22"/>
      <c r="CB159" s="22"/>
      <c r="CC159" s="23"/>
      <c r="CD159" s="21"/>
      <c r="CE159" s="21"/>
      <c r="CF159" s="21"/>
      <c r="CG159" s="22"/>
      <c r="CH159" s="22"/>
      <c r="CI159" s="22"/>
      <c r="CJ159" s="22"/>
      <c r="CK159" s="22"/>
      <c r="CL159" s="23"/>
      <c r="CM159" s="21"/>
      <c r="CN159" s="21"/>
      <c r="CO159" s="21"/>
      <c r="CP159" s="22"/>
      <c r="CQ159" s="22"/>
      <c r="CR159" s="22"/>
      <c r="CS159" s="22"/>
      <c r="CT159" s="22"/>
      <c r="CU159" s="23"/>
      <c r="CV159" s="21"/>
      <c r="CW159" s="21"/>
      <c r="CX159" s="21"/>
      <c r="CY159" s="22"/>
      <c r="CZ159" s="22"/>
      <c r="DA159" s="22"/>
      <c r="DB159" s="22"/>
      <c r="DC159" s="22"/>
      <c r="DD159" s="23"/>
      <c r="DN159" s="73">
        <f t="shared" si="22"/>
        <v>10.97</v>
      </c>
      <c r="DO159" s="73">
        <f t="shared" si="23"/>
        <v>948.61</v>
      </c>
      <c r="DP159" s="73">
        <f t="shared" si="24"/>
        <v>959.58</v>
      </c>
      <c r="DQ159" s="22">
        <f t="shared" si="25"/>
        <v>40</v>
      </c>
      <c r="DR159" s="22">
        <f t="shared" si="26"/>
        <v>0.38</v>
      </c>
      <c r="DS159" s="22">
        <f t="shared" si="27"/>
        <v>192.1</v>
      </c>
      <c r="DT159" s="22">
        <f t="shared" si="28"/>
        <v>12.86</v>
      </c>
      <c r="DU159" s="22">
        <f t="shared" si="29"/>
        <v>245.34</v>
      </c>
      <c r="DV159" s="23">
        <f t="shared" si="30"/>
        <v>1204.92</v>
      </c>
      <c r="DW159" s="262">
        <f t="shared" si="31"/>
        <v>959.58</v>
      </c>
      <c r="DX159" s="262"/>
      <c r="DY159" s="263">
        <f t="shared" si="32"/>
        <v>245.34</v>
      </c>
      <c r="DZ159" s="263"/>
    </row>
    <row r="160" spans="1:130" hidden="1" x14ac:dyDescent="0.25">
      <c r="A160" s="18">
        <v>1199</v>
      </c>
      <c r="B160" s="18" t="s">
        <v>352</v>
      </c>
      <c r="C160" s="18" t="s">
        <v>353</v>
      </c>
      <c r="D160" s="20">
        <v>1</v>
      </c>
      <c r="E160" s="18">
        <v>32497.84</v>
      </c>
      <c r="F160" s="18">
        <v>51963.35</v>
      </c>
      <c r="G160" s="18" t="s">
        <v>157</v>
      </c>
      <c r="H160" s="18" t="s">
        <v>5</v>
      </c>
      <c r="I160" s="18" t="s">
        <v>354</v>
      </c>
      <c r="J160" s="21">
        <v>3984.53</v>
      </c>
      <c r="K160" s="21">
        <v>0</v>
      </c>
      <c r="L160" s="21">
        <v>3984.53</v>
      </c>
      <c r="M160" s="22">
        <v>455</v>
      </c>
      <c r="N160" s="22">
        <v>98.64</v>
      </c>
      <c r="O160" s="22">
        <v>1740</v>
      </c>
      <c r="P160" s="22">
        <v>165.32</v>
      </c>
      <c r="Q160" s="22">
        <v>2458.96</v>
      </c>
      <c r="R160" s="23">
        <v>6443.49</v>
      </c>
      <c r="S160" s="21">
        <v>3948.13</v>
      </c>
      <c r="T160" s="21">
        <v>0</v>
      </c>
      <c r="U160" s="21">
        <v>3948.13</v>
      </c>
      <c r="V160" s="22">
        <v>455</v>
      </c>
      <c r="W160" s="22">
        <v>98.64</v>
      </c>
      <c r="X160" s="22">
        <v>1741.6</v>
      </c>
      <c r="Y160" s="22">
        <v>149.54</v>
      </c>
      <c r="Z160" s="22">
        <v>2444.7800000000002</v>
      </c>
      <c r="AA160" s="23">
        <v>6392.91</v>
      </c>
      <c r="AB160" s="21">
        <v>3948.13</v>
      </c>
      <c r="AC160" s="21">
        <v>0</v>
      </c>
      <c r="AD160" s="21">
        <v>3948.13</v>
      </c>
      <c r="AE160" s="22">
        <v>455</v>
      </c>
      <c r="AF160" s="22">
        <v>98.64</v>
      </c>
      <c r="AG160" s="22">
        <v>1740.8</v>
      </c>
      <c r="AH160" s="22">
        <v>185.24</v>
      </c>
      <c r="AI160" s="22">
        <v>2479.6799999999998</v>
      </c>
      <c r="AJ160" s="23">
        <v>6427.81</v>
      </c>
      <c r="AK160" s="21">
        <v>4041.05</v>
      </c>
      <c r="AL160" s="21">
        <v>0</v>
      </c>
      <c r="AM160" s="21">
        <v>4041.05</v>
      </c>
      <c r="AN160" s="22">
        <v>467</v>
      </c>
      <c r="AO160" s="22">
        <v>100.96</v>
      </c>
      <c r="AP160" s="22">
        <v>1778.72</v>
      </c>
      <c r="AQ160" s="22">
        <v>171.2</v>
      </c>
      <c r="AR160" s="22">
        <v>2517.88</v>
      </c>
      <c r="AS160" s="23">
        <v>6558.93</v>
      </c>
      <c r="AT160" s="21">
        <v>3948.13</v>
      </c>
      <c r="AU160" s="21">
        <v>948.61</v>
      </c>
      <c r="AV160" s="21">
        <v>4896.74</v>
      </c>
      <c r="AW160" s="22">
        <v>584</v>
      </c>
      <c r="AX160" s="22">
        <v>98.64</v>
      </c>
      <c r="AY160" s="22">
        <v>1930.52</v>
      </c>
      <c r="AZ160" s="22">
        <v>167.34</v>
      </c>
      <c r="BA160" s="22">
        <v>2780.5</v>
      </c>
      <c r="BB160" s="23">
        <v>7677.24</v>
      </c>
      <c r="BC160" s="21">
        <v>5948.81</v>
      </c>
      <c r="BD160" s="21">
        <v>0</v>
      </c>
      <c r="BE160" s="21">
        <v>5948.81</v>
      </c>
      <c r="BF160" s="22">
        <v>725</v>
      </c>
      <c r="BG160" s="22">
        <v>147.49</v>
      </c>
      <c r="BH160" s="22">
        <v>2644.59</v>
      </c>
      <c r="BI160" s="22">
        <v>207.26</v>
      </c>
      <c r="BJ160" s="22">
        <v>3724.34</v>
      </c>
      <c r="BK160" s="23">
        <v>9673.15</v>
      </c>
      <c r="BL160" s="21">
        <v>3948.13</v>
      </c>
      <c r="BM160" s="21">
        <v>0</v>
      </c>
      <c r="BN160" s="21">
        <v>3948.13</v>
      </c>
      <c r="BO160" s="22">
        <v>451</v>
      </c>
      <c r="BP160" s="22">
        <v>98.64</v>
      </c>
      <c r="BQ160" s="22">
        <v>1740.8</v>
      </c>
      <c r="BR160" s="22">
        <v>149.54</v>
      </c>
      <c r="BS160" s="22">
        <v>2439.98</v>
      </c>
      <c r="BT160" s="23">
        <v>6388.11</v>
      </c>
      <c r="BU160" s="21">
        <v>3948.13</v>
      </c>
      <c r="BV160" s="21">
        <v>0</v>
      </c>
      <c r="BW160" s="21">
        <v>3948.13</v>
      </c>
      <c r="BX160" s="22">
        <v>454</v>
      </c>
      <c r="BY160" s="22">
        <v>98.64</v>
      </c>
      <c r="BZ160" s="22">
        <v>1740.8</v>
      </c>
      <c r="CA160" s="22">
        <v>175.04</v>
      </c>
      <c r="CB160" s="22">
        <v>2468.48</v>
      </c>
      <c r="CC160" s="23">
        <v>6416.61</v>
      </c>
      <c r="CD160" s="21">
        <v>4056.88</v>
      </c>
      <c r="CE160" s="21">
        <v>0</v>
      </c>
      <c r="CF160" s="21">
        <v>4056.88</v>
      </c>
      <c r="CG160" s="22">
        <v>470</v>
      </c>
      <c r="CH160" s="22">
        <v>101.36</v>
      </c>
      <c r="CI160" s="22">
        <v>1785.2</v>
      </c>
      <c r="CJ160" s="22">
        <v>69.41</v>
      </c>
      <c r="CK160" s="22">
        <v>2425.9699999999998</v>
      </c>
      <c r="CL160" s="23">
        <v>6482.85</v>
      </c>
      <c r="CM160" s="21">
        <v>3961.46</v>
      </c>
      <c r="CN160" s="21">
        <v>0</v>
      </c>
      <c r="CO160" s="21">
        <v>3961.46</v>
      </c>
      <c r="CP160" s="22">
        <v>460</v>
      </c>
      <c r="CQ160" s="22">
        <v>98.03</v>
      </c>
      <c r="CR160" s="22">
        <v>1735.54</v>
      </c>
      <c r="CS160" s="22">
        <v>83.41</v>
      </c>
      <c r="CT160" s="22">
        <v>2376.98</v>
      </c>
      <c r="CU160" s="23">
        <v>6338.44</v>
      </c>
      <c r="CV160" s="21">
        <v>4562.18</v>
      </c>
      <c r="CW160" s="21">
        <v>0</v>
      </c>
      <c r="CX160" s="21">
        <v>4562.18</v>
      </c>
      <c r="CY160" s="22">
        <v>540</v>
      </c>
      <c r="CZ160" s="22">
        <v>114.08</v>
      </c>
      <c r="DA160" s="22">
        <v>1992.87</v>
      </c>
      <c r="DB160" s="22">
        <v>152.76</v>
      </c>
      <c r="DC160" s="22">
        <v>2799.71</v>
      </c>
      <c r="DD160" s="23">
        <v>7361.89</v>
      </c>
      <c r="DE160" s="21">
        <v>5970.89</v>
      </c>
      <c r="DF160" s="21">
        <v>0</v>
      </c>
      <c r="DG160" s="21">
        <v>5970.89</v>
      </c>
      <c r="DH160" s="22">
        <v>739</v>
      </c>
      <c r="DI160" s="22">
        <v>670.53</v>
      </c>
      <c r="DJ160" s="22">
        <v>2461.7800000000002</v>
      </c>
      <c r="DK160" s="22">
        <v>202.47</v>
      </c>
      <c r="DL160" s="22">
        <v>4073.78</v>
      </c>
      <c r="DM160" s="23">
        <v>10044.67</v>
      </c>
      <c r="DN160" s="73">
        <f t="shared" si="22"/>
        <v>52266.45</v>
      </c>
      <c r="DO160" s="73">
        <f t="shared" si="23"/>
        <v>948.61</v>
      </c>
      <c r="DP160" s="73">
        <f t="shared" si="24"/>
        <v>53215.06</v>
      </c>
      <c r="DQ160" s="22">
        <f t="shared" si="25"/>
        <v>6255</v>
      </c>
      <c r="DR160" s="22">
        <f t="shared" si="26"/>
        <v>1824.29</v>
      </c>
      <c r="DS160" s="22">
        <f t="shared" si="27"/>
        <v>23033.219999999998</v>
      </c>
      <c r="DT160" s="22">
        <f t="shared" si="28"/>
        <v>1878.5300000000002</v>
      </c>
      <c r="DU160" s="22">
        <f t="shared" si="29"/>
        <v>32991.040000000001</v>
      </c>
      <c r="DV160" s="23">
        <f t="shared" si="30"/>
        <v>86206.099999999991</v>
      </c>
      <c r="DW160" s="262">
        <f t="shared" si="31"/>
        <v>1251.7099999999991</v>
      </c>
      <c r="DX160" s="262"/>
      <c r="DY160" s="263">
        <f t="shared" si="32"/>
        <v>493.20000000000073</v>
      </c>
      <c r="DZ160" s="263"/>
    </row>
    <row r="161" spans="1:130" hidden="1" x14ac:dyDescent="0.25">
      <c r="A161" s="18">
        <v>1201</v>
      </c>
      <c r="B161" s="18" t="s">
        <v>362</v>
      </c>
      <c r="C161" s="18" t="s">
        <v>363</v>
      </c>
      <c r="D161" s="20">
        <v>1</v>
      </c>
      <c r="E161" s="18">
        <v>18388.330000000002</v>
      </c>
      <c r="F161" s="18">
        <v>33201.370000000003</v>
      </c>
      <c r="G161" s="18" t="s">
        <v>157</v>
      </c>
      <c r="H161" s="18" t="s">
        <v>5</v>
      </c>
      <c r="I161" s="18" t="s">
        <v>182</v>
      </c>
      <c r="J161" s="21">
        <v>2562.35</v>
      </c>
      <c r="K161" s="21">
        <v>0</v>
      </c>
      <c r="L161" s="21">
        <v>2562.35</v>
      </c>
      <c r="M161" s="22">
        <v>261</v>
      </c>
      <c r="N161" s="22">
        <v>38.4</v>
      </c>
      <c r="O161" s="22">
        <v>971.12</v>
      </c>
      <c r="P161" s="22">
        <v>137.29</v>
      </c>
      <c r="Q161" s="22">
        <v>1407.81</v>
      </c>
      <c r="R161" s="23">
        <v>3970.16</v>
      </c>
      <c r="S161" s="21">
        <v>2515.56</v>
      </c>
      <c r="T161" s="21">
        <v>0</v>
      </c>
      <c r="U161" s="21">
        <v>2515.56</v>
      </c>
      <c r="V161" s="22">
        <v>255</v>
      </c>
      <c r="W161" s="22">
        <v>37.69</v>
      </c>
      <c r="X161" s="22">
        <v>955.04</v>
      </c>
      <c r="Y161" s="22">
        <v>110.96</v>
      </c>
      <c r="Z161" s="22">
        <v>1358.69</v>
      </c>
      <c r="AA161" s="23">
        <v>3874.25</v>
      </c>
      <c r="AB161" s="21">
        <v>2512.39</v>
      </c>
      <c r="AC161" s="21">
        <v>0</v>
      </c>
      <c r="AD161" s="21">
        <v>2512.39</v>
      </c>
      <c r="AE161" s="22">
        <v>253</v>
      </c>
      <c r="AF161" s="22">
        <v>37.65</v>
      </c>
      <c r="AG161" s="22">
        <v>953.37</v>
      </c>
      <c r="AH161" s="22">
        <v>151.69999999999999</v>
      </c>
      <c r="AI161" s="22">
        <v>1395.72</v>
      </c>
      <c r="AJ161" s="23">
        <v>3908.11</v>
      </c>
      <c r="AK161" s="21">
        <v>2542.33</v>
      </c>
      <c r="AL161" s="21">
        <v>0</v>
      </c>
      <c r="AM161" s="21">
        <v>2542.33</v>
      </c>
      <c r="AN161" s="22">
        <v>258</v>
      </c>
      <c r="AO161" s="22">
        <v>38.1</v>
      </c>
      <c r="AP161" s="22">
        <v>964.31</v>
      </c>
      <c r="AQ161" s="22">
        <v>152.24</v>
      </c>
      <c r="AR161" s="22">
        <v>1412.65</v>
      </c>
      <c r="AS161" s="23">
        <v>3954.98</v>
      </c>
      <c r="AT161" s="21">
        <v>2543.9699999999998</v>
      </c>
      <c r="AU161" s="21">
        <v>948.61</v>
      </c>
      <c r="AV161" s="21">
        <v>3492.58</v>
      </c>
      <c r="AW161" s="22">
        <v>387</v>
      </c>
      <c r="AX161" s="22">
        <v>38.119999999999997</v>
      </c>
      <c r="AY161" s="22">
        <v>1154.6199999999999</v>
      </c>
      <c r="AZ161" s="22">
        <v>124.19</v>
      </c>
      <c r="BA161" s="22">
        <v>1703.93</v>
      </c>
      <c r="BB161" s="23">
        <v>5196.51</v>
      </c>
      <c r="BC161" s="21">
        <v>3753.5</v>
      </c>
      <c r="BD161" s="21">
        <v>0</v>
      </c>
      <c r="BE161" s="21">
        <v>3753.5</v>
      </c>
      <c r="BF161" s="22">
        <v>425</v>
      </c>
      <c r="BG161" s="22">
        <v>56.27</v>
      </c>
      <c r="BH161" s="22">
        <v>1406.7</v>
      </c>
      <c r="BI161" s="22">
        <v>153.36000000000001</v>
      </c>
      <c r="BJ161" s="22">
        <v>2041.33</v>
      </c>
      <c r="BK161" s="23">
        <v>5794.83</v>
      </c>
      <c r="BL161" s="21">
        <v>2512.39</v>
      </c>
      <c r="BM161" s="21">
        <v>0</v>
      </c>
      <c r="BN161" s="21">
        <v>2512.39</v>
      </c>
      <c r="BO161" s="22">
        <v>252</v>
      </c>
      <c r="BP161" s="22">
        <v>37.65</v>
      </c>
      <c r="BQ161" s="22">
        <v>953.37</v>
      </c>
      <c r="BR161" s="22">
        <v>131.30000000000001</v>
      </c>
      <c r="BS161" s="22">
        <v>1374.32</v>
      </c>
      <c r="BT161" s="23">
        <v>3886.71</v>
      </c>
      <c r="BU161" s="21">
        <v>2512.39</v>
      </c>
      <c r="BV161" s="21">
        <v>0</v>
      </c>
      <c r="BW161" s="21">
        <v>2512.39</v>
      </c>
      <c r="BX161" s="22">
        <v>253</v>
      </c>
      <c r="BY161" s="22">
        <v>37.65</v>
      </c>
      <c r="BZ161" s="22">
        <v>953.37</v>
      </c>
      <c r="CA161" s="22">
        <v>156.80000000000001</v>
      </c>
      <c r="CB161" s="22">
        <v>1400.82</v>
      </c>
      <c r="CC161" s="23">
        <v>3913.21</v>
      </c>
      <c r="CD161" s="21">
        <v>2541.91</v>
      </c>
      <c r="CE161" s="21">
        <v>0</v>
      </c>
      <c r="CF161" s="21">
        <v>2541.91</v>
      </c>
      <c r="CG161" s="22">
        <v>258</v>
      </c>
      <c r="CH161" s="22">
        <v>38.090000000000003</v>
      </c>
      <c r="CI161" s="22">
        <v>964.18</v>
      </c>
      <c r="CJ161" s="22">
        <v>131.83000000000001</v>
      </c>
      <c r="CK161" s="22">
        <v>1392.1</v>
      </c>
      <c r="CL161" s="23">
        <v>3934.01</v>
      </c>
      <c r="CM161" s="21">
        <v>2586.1999999999998</v>
      </c>
      <c r="CN161" s="21">
        <v>0</v>
      </c>
      <c r="CO161" s="21">
        <v>2586.1999999999998</v>
      </c>
      <c r="CP161" s="22">
        <v>272</v>
      </c>
      <c r="CQ161" s="22">
        <v>38.75</v>
      </c>
      <c r="CR161" s="22">
        <v>985.15</v>
      </c>
      <c r="CS161" s="22">
        <v>45.91</v>
      </c>
      <c r="CT161" s="22">
        <v>1341.81</v>
      </c>
      <c r="CU161" s="23">
        <v>3928.01</v>
      </c>
      <c r="CV161" s="21">
        <v>3023.93</v>
      </c>
      <c r="CW161" s="21">
        <v>0</v>
      </c>
      <c r="CX161" s="21">
        <v>3023.93</v>
      </c>
      <c r="CY161" s="22">
        <v>324</v>
      </c>
      <c r="CZ161" s="22">
        <v>45.32</v>
      </c>
      <c r="DA161" s="22">
        <v>1140.25</v>
      </c>
      <c r="DB161" s="22">
        <v>181.19</v>
      </c>
      <c r="DC161" s="22">
        <v>1690.76</v>
      </c>
      <c r="DD161" s="23">
        <v>4714.6899999999996</v>
      </c>
      <c r="DE161" s="21">
        <v>3824.8</v>
      </c>
      <c r="DF161" s="21">
        <v>0</v>
      </c>
      <c r="DG161" s="21">
        <v>3824.8</v>
      </c>
      <c r="DH161" s="22">
        <v>435</v>
      </c>
      <c r="DI161" s="22">
        <v>391.33</v>
      </c>
      <c r="DJ161" s="22">
        <v>1432.74</v>
      </c>
      <c r="DK161" s="22">
        <v>175.02</v>
      </c>
      <c r="DL161" s="22">
        <v>2434.09</v>
      </c>
      <c r="DM161" s="23">
        <v>6258.89</v>
      </c>
      <c r="DN161" s="73">
        <f t="shared" si="22"/>
        <v>33431.72</v>
      </c>
      <c r="DO161" s="73">
        <f t="shared" si="23"/>
        <v>948.61</v>
      </c>
      <c r="DP161" s="73">
        <f t="shared" si="24"/>
        <v>34380.33</v>
      </c>
      <c r="DQ161" s="22">
        <f t="shared" si="25"/>
        <v>3633</v>
      </c>
      <c r="DR161" s="22">
        <f t="shared" si="26"/>
        <v>835.02</v>
      </c>
      <c r="DS161" s="22">
        <f t="shared" si="27"/>
        <v>12834.22</v>
      </c>
      <c r="DT161" s="22">
        <f t="shared" si="28"/>
        <v>1651.7900000000002</v>
      </c>
      <c r="DU161" s="22">
        <f t="shared" si="29"/>
        <v>18954.03</v>
      </c>
      <c r="DV161" s="23">
        <f t="shared" si="30"/>
        <v>53334.360000000008</v>
      </c>
      <c r="DW161" s="262">
        <f t="shared" si="31"/>
        <v>1178.9599999999991</v>
      </c>
      <c r="DX161" s="262"/>
      <c r="DY161" s="263">
        <f t="shared" si="32"/>
        <v>565.69999999999709</v>
      </c>
      <c r="DZ161" s="263"/>
    </row>
    <row r="162" spans="1:130" hidden="1" x14ac:dyDescent="0.25">
      <c r="A162" s="18">
        <v>1204</v>
      </c>
      <c r="B162" s="18" t="s">
        <v>865</v>
      </c>
      <c r="C162" s="18" t="s">
        <v>245</v>
      </c>
      <c r="D162" s="20">
        <v>0</v>
      </c>
      <c r="G162" s="18" t="s">
        <v>157</v>
      </c>
      <c r="H162" s="18" t="s">
        <v>6</v>
      </c>
      <c r="I162" s="18" t="s">
        <v>360</v>
      </c>
      <c r="J162" s="21"/>
      <c r="K162" s="21"/>
      <c r="L162" s="21"/>
      <c r="M162" s="22"/>
      <c r="N162" s="22"/>
      <c r="O162" s="22"/>
      <c r="P162" s="22"/>
      <c r="Q162" s="22"/>
      <c r="R162" s="23"/>
      <c r="S162" s="21"/>
      <c r="T162" s="21"/>
      <c r="U162" s="21"/>
      <c r="V162" s="22"/>
      <c r="W162" s="22"/>
      <c r="X162" s="22"/>
      <c r="Y162" s="22"/>
      <c r="Z162" s="22"/>
      <c r="AA162" s="23"/>
      <c r="AB162" s="21"/>
      <c r="AC162" s="21"/>
      <c r="AD162" s="21"/>
      <c r="AE162" s="22"/>
      <c r="AF162" s="22"/>
      <c r="AG162" s="22"/>
      <c r="AH162" s="22"/>
      <c r="AI162" s="22"/>
      <c r="AJ162" s="23"/>
      <c r="AK162" s="21"/>
      <c r="AL162" s="21"/>
      <c r="AM162" s="21"/>
      <c r="AN162" s="22"/>
      <c r="AO162" s="22"/>
      <c r="AP162" s="22"/>
      <c r="AQ162" s="22"/>
      <c r="AR162" s="22"/>
      <c r="AS162" s="23"/>
      <c r="AT162" s="21">
        <v>0</v>
      </c>
      <c r="AU162" s="21">
        <v>313.04000000000002</v>
      </c>
      <c r="AV162" s="21">
        <v>313.04000000000002</v>
      </c>
      <c r="AW162" s="22">
        <v>13</v>
      </c>
      <c r="AX162" s="22">
        <v>0</v>
      </c>
      <c r="AY162" s="22">
        <v>62.61</v>
      </c>
      <c r="AZ162" s="22">
        <v>4.2</v>
      </c>
      <c r="BA162" s="22">
        <v>79.81</v>
      </c>
      <c r="BB162" s="23">
        <v>392.85</v>
      </c>
      <c r="BC162" s="21"/>
      <c r="BD162" s="21"/>
      <c r="BE162" s="21"/>
      <c r="BF162" s="22"/>
      <c r="BG162" s="22"/>
      <c r="BH162" s="22"/>
      <c r="BI162" s="22"/>
      <c r="BJ162" s="22"/>
      <c r="BK162" s="23"/>
      <c r="BL162" s="21"/>
      <c r="BM162" s="21"/>
      <c r="BN162" s="21"/>
      <c r="BO162" s="22"/>
      <c r="BP162" s="22"/>
      <c r="BQ162" s="22"/>
      <c r="BR162" s="22"/>
      <c r="BS162" s="22"/>
      <c r="BT162" s="23"/>
      <c r="BU162" s="21"/>
      <c r="BV162" s="21"/>
      <c r="BW162" s="21"/>
      <c r="BX162" s="22"/>
      <c r="BY162" s="22"/>
      <c r="BZ162" s="22"/>
      <c r="CA162" s="22"/>
      <c r="CB162" s="22"/>
      <c r="CC162" s="23"/>
      <c r="CD162" s="21"/>
      <c r="CE162" s="21"/>
      <c r="CF162" s="21"/>
      <c r="CG162" s="22"/>
      <c r="CH162" s="22"/>
      <c r="CI162" s="22"/>
      <c r="CJ162" s="22"/>
      <c r="CK162" s="22"/>
      <c r="CL162" s="23"/>
      <c r="CM162" s="21"/>
      <c r="CN162" s="21"/>
      <c r="CO162" s="21"/>
      <c r="CP162" s="22"/>
      <c r="CQ162" s="22"/>
      <c r="CR162" s="22"/>
      <c r="CS162" s="22"/>
      <c r="CT162" s="22"/>
      <c r="CU162" s="23"/>
      <c r="CV162" s="21"/>
      <c r="CW162" s="21"/>
      <c r="CX162" s="21"/>
      <c r="CY162" s="22"/>
      <c r="CZ162" s="22"/>
      <c r="DA162" s="22"/>
      <c r="DB162" s="22"/>
      <c r="DC162" s="22"/>
      <c r="DD162" s="23"/>
      <c r="DN162" s="73">
        <f t="shared" si="22"/>
        <v>0</v>
      </c>
      <c r="DO162" s="73">
        <f t="shared" si="23"/>
        <v>313.04000000000002</v>
      </c>
      <c r="DP162" s="73">
        <f t="shared" si="24"/>
        <v>313.04000000000002</v>
      </c>
      <c r="DQ162" s="22">
        <f t="shared" si="25"/>
        <v>13</v>
      </c>
      <c r="DR162" s="22">
        <f t="shared" si="26"/>
        <v>0</v>
      </c>
      <c r="DS162" s="22">
        <f t="shared" si="27"/>
        <v>62.61</v>
      </c>
      <c r="DT162" s="22">
        <f t="shared" si="28"/>
        <v>4.2</v>
      </c>
      <c r="DU162" s="22">
        <f t="shared" si="29"/>
        <v>79.81</v>
      </c>
      <c r="DV162" s="23">
        <f t="shared" si="30"/>
        <v>392.85</v>
      </c>
      <c r="DW162" s="262">
        <f t="shared" si="31"/>
        <v>313.04000000000002</v>
      </c>
      <c r="DX162" s="262"/>
      <c r="DY162" s="263">
        <f t="shared" si="32"/>
        <v>79.81</v>
      </c>
      <c r="DZ162" s="263"/>
    </row>
    <row r="163" spans="1:130" hidden="1" x14ac:dyDescent="0.25">
      <c r="A163" s="18">
        <v>1206</v>
      </c>
      <c r="B163" s="18" t="s">
        <v>381</v>
      </c>
      <c r="C163" s="18" t="s">
        <v>357</v>
      </c>
      <c r="D163" s="20">
        <v>1</v>
      </c>
      <c r="E163" s="18">
        <v>30023.97</v>
      </c>
      <c r="F163" s="18">
        <v>48620.76</v>
      </c>
      <c r="G163" s="18" t="s">
        <v>157</v>
      </c>
      <c r="H163" s="18" t="s">
        <v>5</v>
      </c>
      <c r="I163" s="18" t="s">
        <v>382</v>
      </c>
      <c r="J163" s="21">
        <v>3822.75</v>
      </c>
      <c r="K163" s="21">
        <v>0</v>
      </c>
      <c r="L163" s="21">
        <v>3822.75</v>
      </c>
      <c r="M163" s="22">
        <v>428</v>
      </c>
      <c r="N163" s="22">
        <v>56.17</v>
      </c>
      <c r="O163" s="22">
        <v>1433.38</v>
      </c>
      <c r="P163" s="22">
        <v>137.63</v>
      </c>
      <c r="Q163" s="22">
        <v>2055.1799999999998</v>
      </c>
      <c r="R163" s="23">
        <v>5877.93</v>
      </c>
      <c r="S163" s="21">
        <v>3747.35</v>
      </c>
      <c r="T163" s="21">
        <v>0</v>
      </c>
      <c r="U163" s="21">
        <v>3747.35</v>
      </c>
      <c r="V163" s="22">
        <v>428</v>
      </c>
      <c r="W163" s="22">
        <v>56.17</v>
      </c>
      <c r="X163" s="22">
        <v>1434.9</v>
      </c>
      <c r="Y163" s="22">
        <v>141.71</v>
      </c>
      <c r="Z163" s="22">
        <v>2060.7800000000002</v>
      </c>
      <c r="AA163" s="23">
        <v>5808.13</v>
      </c>
      <c r="AB163" s="21">
        <v>3747.35</v>
      </c>
      <c r="AC163" s="21">
        <v>0</v>
      </c>
      <c r="AD163" s="21">
        <v>3747.35</v>
      </c>
      <c r="AE163" s="22">
        <v>428</v>
      </c>
      <c r="AF163" s="22">
        <v>56.17</v>
      </c>
      <c r="AG163" s="22">
        <v>1434.14</v>
      </c>
      <c r="AH163" s="22">
        <v>182.51</v>
      </c>
      <c r="AI163" s="22">
        <v>2100.8200000000002</v>
      </c>
      <c r="AJ163" s="23">
        <v>5848.17</v>
      </c>
      <c r="AK163" s="21">
        <v>3805.91</v>
      </c>
      <c r="AL163" s="21">
        <v>0</v>
      </c>
      <c r="AM163" s="21">
        <v>3805.91</v>
      </c>
      <c r="AN163" s="22">
        <v>435</v>
      </c>
      <c r="AO163" s="22">
        <v>57.05</v>
      </c>
      <c r="AP163" s="22">
        <v>1454.53</v>
      </c>
      <c r="AQ163" s="22">
        <v>173.11</v>
      </c>
      <c r="AR163" s="22">
        <v>2119.69</v>
      </c>
      <c r="AS163" s="23">
        <v>5925.6</v>
      </c>
      <c r="AT163" s="21">
        <v>3783.6</v>
      </c>
      <c r="AU163" s="21">
        <v>948.61</v>
      </c>
      <c r="AV163" s="21">
        <v>4732.21</v>
      </c>
      <c r="AW163" s="22">
        <v>562</v>
      </c>
      <c r="AX163" s="22">
        <v>56.72</v>
      </c>
      <c r="AY163" s="22">
        <v>1636.46</v>
      </c>
      <c r="AZ163" s="22">
        <v>144.71</v>
      </c>
      <c r="BA163" s="22">
        <v>2399.89</v>
      </c>
      <c r="BB163" s="23">
        <v>7132.1</v>
      </c>
      <c r="BC163" s="21">
        <v>5833.94</v>
      </c>
      <c r="BD163" s="21">
        <v>0</v>
      </c>
      <c r="BE163" s="21">
        <v>5833.94</v>
      </c>
      <c r="BF163" s="22">
        <v>682</v>
      </c>
      <c r="BG163" s="22">
        <v>83.88</v>
      </c>
      <c r="BH163" s="22">
        <v>2513.63</v>
      </c>
      <c r="BI163" s="22">
        <v>180.17</v>
      </c>
      <c r="BJ163" s="22">
        <v>3459.68</v>
      </c>
      <c r="BK163" s="23">
        <v>9293.6200000000008</v>
      </c>
      <c r="BL163" s="21">
        <v>3747.35</v>
      </c>
      <c r="BM163" s="21">
        <v>0</v>
      </c>
      <c r="BN163" s="21">
        <v>3747.35</v>
      </c>
      <c r="BO163" s="22">
        <v>427</v>
      </c>
      <c r="BP163" s="22">
        <v>56.17</v>
      </c>
      <c r="BQ163" s="22">
        <v>1434.14</v>
      </c>
      <c r="BR163" s="22">
        <v>172.31</v>
      </c>
      <c r="BS163" s="22">
        <v>2089.62</v>
      </c>
      <c r="BT163" s="23">
        <v>5836.97</v>
      </c>
      <c r="BU163" s="21">
        <v>3747.35</v>
      </c>
      <c r="BV163" s="21">
        <v>0</v>
      </c>
      <c r="BW163" s="21">
        <v>3747.35</v>
      </c>
      <c r="BX163" s="22">
        <v>427</v>
      </c>
      <c r="BY163" s="22">
        <v>56.17</v>
      </c>
      <c r="BZ163" s="22">
        <v>1434.14</v>
      </c>
      <c r="CA163" s="22">
        <v>177.41</v>
      </c>
      <c r="CB163" s="22">
        <v>2094.7199999999998</v>
      </c>
      <c r="CC163" s="23">
        <v>5842.07</v>
      </c>
      <c r="CD163" s="21">
        <v>3747.35</v>
      </c>
      <c r="CE163" s="21">
        <v>0</v>
      </c>
      <c r="CF163" s="21">
        <v>3747.35</v>
      </c>
      <c r="CG163" s="22">
        <v>427</v>
      </c>
      <c r="CH163" s="22">
        <v>56.17</v>
      </c>
      <c r="CI163" s="22">
        <v>1658.83</v>
      </c>
      <c r="CJ163" s="22">
        <v>172.31</v>
      </c>
      <c r="CK163" s="22">
        <v>2314.31</v>
      </c>
      <c r="CL163" s="23">
        <v>6061.66</v>
      </c>
      <c r="CM163" s="21">
        <v>3849.1</v>
      </c>
      <c r="CN163" s="21">
        <v>0</v>
      </c>
      <c r="CO163" s="21">
        <v>3849.1</v>
      </c>
      <c r="CP163" s="22">
        <v>450</v>
      </c>
      <c r="CQ163" s="22">
        <v>57.7</v>
      </c>
      <c r="CR163" s="22">
        <v>1705.18</v>
      </c>
      <c r="CS163" s="22">
        <v>173.7</v>
      </c>
      <c r="CT163" s="22">
        <v>2386.58</v>
      </c>
      <c r="CU163" s="23">
        <v>6235.68</v>
      </c>
      <c r="CV163" s="21">
        <v>3747.35</v>
      </c>
      <c r="CW163" s="21">
        <v>0</v>
      </c>
      <c r="CX163" s="21">
        <v>3747.35</v>
      </c>
      <c r="CY163" s="22">
        <v>427</v>
      </c>
      <c r="CZ163" s="22">
        <v>56.17</v>
      </c>
      <c r="DA163" s="22">
        <v>1658.83</v>
      </c>
      <c r="DB163" s="22">
        <v>65.209999999999994</v>
      </c>
      <c r="DC163" s="22">
        <v>2207.21</v>
      </c>
      <c r="DD163" s="23">
        <v>5954.56</v>
      </c>
      <c r="DE163" s="21">
        <v>5594.74</v>
      </c>
      <c r="DF163" s="21">
        <v>0</v>
      </c>
      <c r="DG163" s="21">
        <v>5594.74</v>
      </c>
      <c r="DH163" s="22">
        <v>679</v>
      </c>
      <c r="DI163" s="22">
        <v>572.17999999999995</v>
      </c>
      <c r="DJ163" s="22">
        <v>3890.85</v>
      </c>
      <c r="DK163" s="22">
        <v>187.16</v>
      </c>
      <c r="DL163" s="22">
        <v>5329.19</v>
      </c>
      <c r="DM163" s="23">
        <v>10923.93</v>
      </c>
      <c r="DN163" s="73">
        <f t="shared" si="22"/>
        <v>49174.139999999992</v>
      </c>
      <c r="DO163" s="73">
        <f t="shared" si="23"/>
        <v>948.61</v>
      </c>
      <c r="DP163" s="73">
        <f t="shared" si="24"/>
        <v>50122.749999999993</v>
      </c>
      <c r="DQ163" s="22">
        <f t="shared" si="25"/>
        <v>5800</v>
      </c>
      <c r="DR163" s="22">
        <f t="shared" si="26"/>
        <v>1220.7199999999998</v>
      </c>
      <c r="DS163" s="22">
        <f t="shared" si="27"/>
        <v>21689.01</v>
      </c>
      <c r="DT163" s="22">
        <f t="shared" si="28"/>
        <v>1907.9400000000003</v>
      </c>
      <c r="DU163" s="22">
        <f t="shared" si="29"/>
        <v>30617.670000000002</v>
      </c>
      <c r="DV163" s="23">
        <f t="shared" si="30"/>
        <v>80740.420000000013</v>
      </c>
      <c r="DW163" s="262">
        <f t="shared" si="31"/>
        <v>1501.9899999999907</v>
      </c>
      <c r="DX163" s="262"/>
      <c r="DY163" s="263">
        <f t="shared" si="32"/>
        <v>593.70000000000073</v>
      </c>
      <c r="DZ163" s="263"/>
    </row>
    <row r="164" spans="1:130" hidden="1" x14ac:dyDescent="0.25">
      <c r="A164" s="18">
        <v>1208</v>
      </c>
      <c r="B164" s="18" t="s">
        <v>394</v>
      </c>
      <c r="C164" s="18" t="s">
        <v>395</v>
      </c>
      <c r="D164" s="20">
        <v>1</v>
      </c>
      <c r="E164" s="18">
        <v>56328.92</v>
      </c>
      <c r="F164" s="18">
        <v>90819.89</v>
      </c>
      <c r="G164" s="18" t="s">
        <v>157</v>
      </c>
      <c r="H164" s="18" t="s">
        <v>18</v>
      </c>
      <c r="I164" s="18" t="s">
        <v>396</v>
      </c>
      <c r="J164" s="21">
        <v>7100.52</v>
      </c>
      <c r="K164" s="21">
        <v>0</v>
      </c>
      <c r="L164" s="21">
        <v>7100.52</v>
      </c>
      <c r="M164" s="22">
        <v>890</v>
      </c>
      <c r="N164" s="22">
        <v>106.47</v>
      </c>
      <c r="O164" s="22">
        <v>3153.82</v>
      </c>
      <c r="P164" s="22">
        <v>187.19</v>
      </c>
      <c r="Q164" s="22">
        <v>4337.4799999999996</v>
      </c>
      <c r="R164" s="23">
        <v>11438</v>
      </c>
      <c r="S164" s="21">
        <v>6777.03</v>
      </c>
      <c r="T164" s="21">
        <v>0</v>
      </c>
      <c r="U164" s="21">
        <v>6777.03</v>
      </c>
      <c r="V164" s="22">
        <v>845</v>
      </c>
      <c r="W164" s="22">
        <v>101.62</v>
      </c>
      <c r="X164" s="22">
        <v>3019.16</v>
      </c>
      <c r="Y164" s="22">
        <v>192.99</v>
      </c>
      <c r="Z164" s="22">
        <v>4158.7700000000004</v>
      </c>
      <c r="AA164" s="23">
        <v>10935.8</v>
      </c>
      <c r="AB164" s="21">
        <v>7093.44</v>
      </c>
      <c r="AC164" s="21">
        <v>0</v>
      </c>
      <c r="AD164" s="21">
        <v>7093.44</v>
      </c>
      <c r="AE164" s="22">
        <v>889</v>
      </c>
      <c r="AF164" s="22">
        <v>106.36</v>
      </c>
      <c r="AG164" s="22">
        <v>3152.42</v>
      </c>
      <c r="AH164" s="22">
        <v>212.59</v>
      </c>
      <c r="AI164" s="22">
        <v>4360.37</v>
      </c>
      <c r="AJ164" s="23">
        <v>11453.81</v>
      </c>
      <c r="AK164" s="21">
        <v>6758.44</v>
      </c>
      <c r="AL164" s="21">
        <v>0</v>
      </c>
      <c r="AM164" s="21">
        <v>6758.44</v>
      </c>
      <c r="AN164" s="22">
        <v>843</v>
      </c>
      <c r="AO164" s="22">
        <v>101.34</v>
      </c>
      <c r="AP164" s="22">
        <v>3009.63</v>
      </c>
      <c r="AQ164" s="22">
        <v>208.05</v>
      </c>
      <c r="AR164" s="22">
        <v>4162.0200000000004</v>
      </c>
      <c r="AS164" s="23">
        <v>10920.46</v>
      </c>
      <c r="AT164" s="21">
        <v>6758.44</v>
      </c>
      <c r="AU164" s="21">
        <v>948.61</v>
      </c>
      <c r="AV164" s="21">
        <v>7707.05</v>
      </c>
      <c r="AW164" s="22">
        <v>972</v>
      </c>
      <c r="AX164" s="22">
        <v>101.34</v>
      </c>
      <c r="AY164" s="22">
        <v>3199.35</v>
      </c>
      <c r="AZ164" s="22">
        <v>195.25</v>
      </c>
      <c r="BA164" s="22">
        <v>4467.9399999999996</v>
      </c>
      <c r="BB164" s="23">
        <v>12174.99</v>
      </c>
      <c r="BC164" s="21">
        <v>10205.75</v>
      </c>
      <c r="BD164" s="21">
        <v>0</v>
      </c>
      <c r="BE164" s="21">
        <v>10205.75</v>
      </c>
      <c r="BF164" s="22">
        <v>1302</v>
      </c>
      <c r="BG164" s="22">
        <v>151.33000000000001</v>
      </c>
      <c r="BH164" s="22">
        <v>4430.21</v>
      </c>
      <c r="BI164" s="22">
        <v>152.77000000000001</v>
      </c>
      <c r="BJ164" s="22">
        <v>6036.31</v>
      </c>
      <c r="BK164" s="23">
        <v>16242.06</v>
      </c>
      <c r="BL164" s="21">
        <v>6758.44</v>
      </c>
      <c r="BM164" s="21">
        <v>0</v>
      </c>
      <c r="BN164" s="21">
        <v>6758.44</v>
      </c>
      <c r="BO164" s="22">
        <v>842</v>
      </c>
      <c r="BP164" s="22">
        <v>101.34</v>
      </c>
      <c r="BQ164" s="22">
        <v>3009.63</v>
      </c>
      <c r="BR164" s="22">
        <v>177.45</v>
      </c>
      <c r="BS164" s="22">
        <v>4130.42</v>
      </c>
      <c r="BT164" s="23">
        <v>10888.86</v>
      </c>
      <c r="BU164" s="21">
        <v>6758.44</v>
      </c>
      <c r="BV164" s="21">
        <v>0</v>
      </c>
      <c r="BW164" s="21">
        <v>6758.44</v>
      </c>
      <c r="BX164" s="22">
        <v>843</v>
      </c>
      <c r="BY164" s="22">
        <v>101.34</v>
      </c>
      <c r="BZ164" s="22">
        <v>3009.63</v>
      </c>
      <c r="CA164" s="22">
        <v>106.05</v>
      </c>
      <c r="CB164" s="22">
        <v>4060.02</v>
      </c>
      <c r="CC164" s="23">
        <v>10818.46</v>
      </c>
      <c r="CD164" s="21">
        <v>6882.4</v>
      </c>
      <c r="CE164" s="21">
        <v>0</v>
      </c>
      <c r="CF164" s="21">
        <v>6882.4</v>
      </c>
      <c r="CG164" s="22">
        <v>813</v>
      </c>
      <c r="CH164" s="22">
        <v>98.17</v>
      </c>
      <c r="CI164" s="22">
        <v>2919.7</v>
      </c>
      <c r="CJ164" s="22">
        <v>158.66999999999999</v>
      </c>
      <c r="CK164" s="22">
        <v>3989.54</v>
      </c>
      <c r="CL164" s="23">
        <v>10871.94</v>
      </c>
      <c r="CM164" s="21">
        <v>6811.57</v>
      </c>
      <c r="CN164" s="21">
        <v>0</v>
      </c>
      <c r="CO164" s="21">
        <v>6811.57</v>
      </c>
      <c r="CP164" s="22">
        <v>858</v>
      </c>
      <c r="CQ164" s="22">
        <v>102.14</v>
      </c>
      <c r="CR164" s="22">
        <v>3037.09</v>
      </c>
      <c r="CS164" s="22">
        <v>183.26</v>
      </c>
      <c r="CT164" s="22">
        <v>4180.49</v>
      </c>
      <c r="CU164" s="23">
        <v>10992.06</v>
      </c>
      <c r="CV164" s="21">
        <v>9435.66</v>
      </c>
      <c r="CW164" s="21">
        <v>0</v>
      </c>
      <c r="CX164" s="21">
        <v>9435.66</v>
      </c>
      <c r="CY164" s="22">
        <v>1212</v>
      </c>
      <c r="CZ164" s="22">
        <v>141.5</v>
      </c>
      <c r="DA164" s="22">
        <v>4150.74</v>
      </c>
      <c r="DB164" s="22">
        <v>188.25</v>
      </c>
      <c r="DC164" s="22">
        <v>5692.49</v>
      </c>
      <c r="DD164" s="23">
        <v>15128.15</v>
      </c>
      <c r="DE164" s="21">
        <v>10471.76</v>
      </c>
      <c r="DF164" s="21">
        <v>0</v>
      </c>
      <c r="DG164" s="21">
        <v>10471.76</v>
      </c>
      <c r="DH164" s="22">
        <v>1356</v>
      </c>
      <c r="DI164" s="22">
        <v>1070.3699999999999</v>
      </c>
      <c r="DJ164" s="22">
        <v>4592.3500000000004</v>
      </c>
      <c r="DK164" s="22">
        <v>156.4</v>
      </c>
      <c r="DL164" s="22">
        <v>7175.12</v>
      </c>
      <c r="DM164" s="23">
        <v>17646.88</v>
      </c>
      <c r="DN164" s="73">
        <f t="shared" si="22"/>
        <v>91811.89</v>
      </c>
      <c r="DO164" s="73">
        <f t="shared" si="23"/>
        <v>948.61</v>
      </c>
      <c r="DP164" s="73">
        <f t="shared" si="24"/>
        <v>92760.499999999985</v>
      </c>
      <c r="DQ164" s="22">
        <f t="shared" si="25"/>
        <v>11665</v>
      </c>
      <c r="DR164" s="22">
        <f t="shared" si="26"/>
        <v>2283.3199999999997</v>
      </c>
      <c r="DS164" s="22">
        <f t="shared" si="27"/>
        <v>40683.730000000003</v>
      </c>
      <c r="DT164" s="22">
        <f t="shared" si="28"/>
        <v>2118.92</v>
      </c>
      <c r="DU164" s="22">
        <f t="shared" si="29"/>
        <v>56750.969999999994</v>
      </c>
      <c r="DV164" s="23">
        <f t="shared" si="30"/>
        <v>149511.47</v>
      </c>
      <c r="DW164" s="262">
        <f t="shared" si="31"/>
        <v>1940.609999999986</v>
      </c>
      <c r="DX164" s="262"/>
      <c r="DY164" s="263">
        <f t="shared" si="32"/>
        <v>422.04999999999563</v>
      </c>
      <c r="DZ164" s="263"/>
    </row>
    <row r="165" spans="1:130" hidden="1" x14ac:dyDescent="0.25">
      <c r="A165" s="18">
        <v>1211</v>
      </c>
      <c r="B165" s="18" t="s">
        <v>407</v>
      </c>
      <c r="C165" s="18" t="s">
        <v>408</v>
      </c>
      <c r="D165" s="20">
        <v>1</v>
      </c>
      <c r="E165" s="18">
        <v>15688.42</v>
      </c>
      <c r="F165" s="18">
        <v>33437.589999999997</v>
      </c>
      <c r="G165" s="18" t="s">
        <v>157</v>
      </c>
      <c r="H165" s="18" t="s">
        <v>5</v>
      </c>
      <c r="I165" s="18" t="s">
        <v>282</v>
      </c>
      <c r="J165" s="21">
        <v>2738.72</v>
      </c>
      <c r="K165" s="21">
        <v>0</v>
      </c>
      <c r="L165" s="21">
        <v>2738.72</v>
      </c>
      <c r="M165" s="22">
        <v>274</v>
      </c>
      <c r="N165" s="22">
        <v>39.869999999999997</v>
      </c>
      <c r="O165" s="22">
        <v>1007.02</v>
      </c>
      <c r="P165" s="22">
        <v>150.29</v>
      </c>
      <c r="Q165" s="22">
        <v>1471.18</v>
      </c>
      <c r="R165" s="23">
        <v>4209.8999999999996</v>
      </c>
      <c r="S165" s="21">
        <v>3006.94</v>
      </c>
      <c r="T165" s="21">
        <v>0</v>
      </c>
      <c r="U165" s="21">
        <v>3006.94</v>
      </c>
      <c r="V165" s="22">
        <v>322</v>
      </c>
      <c r="W165" s="22">
        <v>45.06</v>
      </c>
      <c r="X165" s="22">
        <v>987.29</v>
      </c>
      <c r="Y165" s="22">
        <v>134.99</v>
      </c>
      <c r="Z165" s="22">
        <v>1489.34</v>
      </c>
      <c r="AA165" s="23">
        <v>4496.28</v>
      </c>
      <c r="AB165" s="21">
        <v>2474.3000000000002</v>
      </c>
      <c r="AC165" s="21">
        <v>0</v>
      </c>
      <c r="AD165" s="21">
        <v>2474.3000000000002</v>
      </c>
      <c r="AE165" s="22">
        <v>249</v>
      </c>
      <c r="AF165" s="22">
        <v>37.08</v>
      </c>
      <c r="AG165" s="22">
        <v>930.82</v>
      </c>
      <c r="AH165" s="22">
        <v>161.24</v>
      </c>
      <c r="AI165" s="22">
        <v>1378.14</v>
      </c>
      <c r="AJ165" s="23">
        <v>3852.44</v>
      </c>
      <c r="AK165" s="21">
        <v>2474.3000000000002</v>
      </c>
      <c r="AL165" s="21">
        <v>0</v>
      </c>
      <c r="AM165" s="21">
        <v>2474.3000000000002</v>
      </c>
      <c r="AN165" s="22">
        <v>249</v>
      </c>
      <c r="AO165" s="22">
        <v>37.08</v>
      </c>
      <c r="AP165" s="22">
        <v>930.82</v>
      </c>
      <c r="AQ165" s="22">
        <v>125.54</v>
      </c>
      <c r="AR165" s="22">
        <v>1342.44</v>
      </c>
      <c r="AS165" s="23">
        <v>3816.74</v>
      </c>
      <c r="AT165" s="21">
        <v>2474.3000000000002</v>
      </c>
      <c r="AU165" s="21">
        <v>853.75</v>
      </c>
      <c r="AV165" s="21">
        <v>3328.05</v>
      </c>
      <c r="AW165" s="22">
        <v>364</v>
      </c>
      <c r="AX165" s="22">
        <v>37.08</v>
      </c>
      <c r="AY165" s="22">
        <v>1101.57</v>
      </c>
      <c r="AZ165" s="22">
        <v>147.18</v>
      </c>
      <c r="BA165" s="22">
        <v>1649.83</v>
      </c>
      <c r="BB165" s="23">
        <v>4977.88</v>
      </c>
      <c r="BC165" s="21">
        <v>3888.19</v>
      </c>
      <c r="BD165" s="21">
        <v>0</v>
      </c>
      <c r="BE165" s="21">
        <v>3888.19</v>
      </c>
      <c r="BF165" s="22">
        <v>416</v>
      </c>
      <c r="BG165" s="22">
        <v>55.36</v>
      </c>
      <c r="BH165" s="22">
        <v>1384.64</v>
      </c>
      <c r="BI165" s="22">
        <v>154.9</v>
      </c>
      <c r="BJ165" s="22">
        <v>2010.9</v>
      </c>
      <c r="BK165" s="23">
        <v>5899.09</v>
      </c>
      <c r="BL165" s="21">
        <v>2474.3000000000002</v>
      </c>
      <c r="BM165" s="21">
        <v>0</v>
      </c>
      <c r="BN165" s="21">
        <v>2474.3000000000002</v>
      </c>
      <c r="BO165" s="22">
        <v>246</v>
      </c>
      <c r="BP165" s="22">
        <v>37.08</v>
      </c>
      <c r="BQ165" s="22">
        <v>930.82</v>
      </c>
      <c r="BR165" s="22">
        <v>151.04</v>
      </c>
      <c r="BS165" s="22">
        <v>1364.94</v>
      </c>
      <c r="BT165" s="23">
        <v>3839.24</v>
      </c>
      <c r="BU165" s="21">
        <v>2474.3000000000002</v>
      </c>
      <c r="BV165" s="21">
        <v>0</v>
      </c>
      <c r="BW165" s="21">
        <v>2474.3000000000002</v>
      </c>
      <c r="BX165" s="22">
        <v>248</v>
      </c>
      <c r="BY165" s="22">
        <v>37.08</v>
      </c>
      <c r="BZ165" s="22">
        <v>930.82</v>
      </c>
      <c r="CA165" s="22">
        <v>156.13999999999999</v>
      </c>
      <c r="CB165" s="22">
        <v>1372.04</v>
      </c>
      <c r="CC165" s="23">
        <v>3846.34</v>
      </c>
      <c r="CD165" s="21">
        <v>2520.86</v>
      </c>
      <c r="CE165" s="21">
        <v>0</v>
      </c>
      <c r="CF165" s="21">
        <v>2520.86</v>
      </c>
      <c r="CG165" s="22">
        <v>255</v>
      </c>
      <c r="CH165" s="22">
        <v>37.770000000000003</v>
      </c>
      <c r="CI165" s="22">
        <v>956.46</v>
      </c>
      <c r="CJ165" s="22">
        <v>111.06</v>
      </c>
      <c r="CK165" s="22">
        <v>1360.29</v>
      </c>
      <c r="CL165" s="23">
        <v>3881.15</v>
      </c>
      <c r="CM165" s="21">
        <v>2474.3000000000002</v>
      </c>
      <c r="CN165" s="21">
        <v>0</v>
      </c>
      <c r="CO165" s="21">
        <v>2474.3000000000002</v>
      </c>
      <c r="CP165" s="22">
        <v>256</v>
      </c>
      <c r="CQ165" s="22">
        <v>37.08</v>
      </c>
      <c r="CR165" s="22">
        <v>905.47</v>
      </c>
      <c r="CS165" s="22">
        <v>74.540000000000006</v>
      </c>
      <c r="CT165" s="22">
        <v>1273.0899999999999</v>
      </c>
      <c r="CU165" s="23">
        <v>3747.39</v>
      </c>
      <c r="CV165" s="21">
        <v>3610.39</v>
      </c>
      <c r="CW165" s="21">
        <v>0</v>
      </c>
      <c r="CX165" s="21">
        <v>3610.39</v>
      </c>
      <c r="CY165" s="22">
        <v>405</v>
      </c>
      <c r="CZ165" s="22">
        <v>54.12</v>
      </c>
      <c r="DA165" s="22">
        <v>1354.41</v>
      </c>
      <c r="DB165" s="22">
        <v>155.91999999999999</v>
      </c>
      <c r="DC165" s="22">
        <v>1969.45</v>
      </c>
      <c r="DD165" s="23">
        <v>5579.84</v>
      </c>
      <c r="DE165" s="21">
        <v>3764.61</v>
      </c>
      <c r="DF165" s="21">
        <v>0</v>
      </c>
      <c r="DG165" s="21">
        <v>3764.61</v>
      </c>
      <c r="DH165" s="22">
        <v>428</v>
      </c>
      <c r="DI165" s="22">
        <v>397.14</v>
      </c>
      <c r="DJ165" s="22">
        <v>1492.8</v>
      </c>
      <c r="DK165" s="22">
        <v>179.05</v>
      </c>
      <c r="DL165" s="22">
        <v>2496.9899999999998</v>
      </c>
      <c r="DM165" s="23">
        <v>6261.6</v>
      </c>
      <c r="DN165" s="73">
        <f t="shared" si="22"/>
        <v>34375.509999999995</v>
      </c>
      <c r="DO165" s="73">
        <f t="shared" si="23"/>
        <v>853.75</v>
      </c>
      <c r="DP165" s="73">
        <f t="shared" si="24"/>
        <v>35229.259999999995</v>
      </c>
      <c r="DQ165" s="22">
        <f t="shared" si="25"/>
        <v>3712</v>
      </c>
      <c r="DR165" s="22">
        <f t="shared" si="26"/>
        <v>851.8</v>
      </c>
      <c r="DS165" s="22">
        <f t="shared" si="27"/>
        <v>12912.94</v>
      </c>
      <c r="DT165" s="22">
        <f t="shared" si="28"/>
        <v>1701.89</v>
      </c>
      <c r="DU165" s="22">
        <f t="shared" si="29"/>
        <v>19178.630000000005</v>
      </c>
      <c r="DV165" s="23">
        <f t="shared" si="30"/>
        <v>54407.890000000007</v>
      </c>
      <c r="DW165" s="262">
        <f t="shared" si="31"/>
        <v>1791.6699999999983</v>
      </c>
      <c r="DX165" s="262"/>
      <c r="DY165" s="263">
        <f t="shared" si="32"/>
        <v>3490.2100000000046</v>
      </c>
      <c r="DZ165" s="263"/>
    </row>
    <row r="166" spans="1:130" hidden="1" x14ac:dyDescent="0.25">
      <c r="A166" s="18">
        <v>1212</v>
      </c>
      <c r="B166" s="18" t="s">
        <v>210</v>
      </c>
      <c r="C166" s="18" t="s">
        <v>211</v>
      </c>
      <c r="D166" s="20">
        <v>1</v>
      </c>
      <c r="E166" s="18">
        <v>19077.93</v>
      </c>
      <c r="F166" s="18">
        <v>34465.03</v>
      </c>
      <c r="G166" s="18" t="s">
        <v>157</v>
      </c>
      <c r="H166" s="18" t="s">
        <v>5</v>
      </c>
      <c r="I166" s="18" t="s">
        <v>182</v>
      </c>
      <c r="J166" s="21">
        <v>2138.54</v>
      </c>
      <c r="K166" s="21">
        <v>0</v>
      </c>
      <c r="L166" s="21">
        <v>2138.54</v>
      </c>
      <c r="M166" s="22">
        <v>202</v>
      </c>
      <c r="N166" s="22">
        <v>32.04</v>
      </c>
      <c r="O166" s="22">
        <v>821.27</v>
      </c>
      <c r="P166" s="22">
        <v>37.97</v>
      </c>
      <c r="Q166" s="22">
        <v>1093.28</v>
      </c>
      <c r="R166" s="23">
        <v>3231.82</v>
      </c>
      <c r="S166" s="21">
        <v>2657.38</v>
      </c>
      <c r="T166" s="21">
        <v>0</v>
      </c>
      <c r="U166" s="21">
        <v>2657.38</v>
      </c>
      <c r="V166" s="22">
        <v>274</v>
      </c>
      <c r="W166" s="22">
        <v>39.82</v>
      </c>
      <c r="X166" s="22">
        <v>1006.86</v>
      </c>
      <c r="Y166" s="22">
        <v>47.17</v>
      </c>
      <c r="Z166" s="22">
        <v>1367.85</v>
      </c>
      <c r="AA166" s="23">
        <v>4025.23</v>
      </c>
      <c r="AB166" s="21">
        <v>77.709999999999994</v>
      </c>
      <c r="AC166" s="21">
        <v>0</v>
      </c>
      <c r="AD166" s="21">
        <v>77.709999999999994</v>
      </c>
      <c r="AE166" s="22">
        <v>-80</v>
      </c>
      <c r="AF166" s="22">
        <v>1.1299999999999999</v>
      </c>
      <c r="AG166" s="22">
        <v>88.4</v>
      </c>
      <c r="AH166" s="22">
        <v>1.38</v>
      </c>
      <c r="AI166" s="22">
        <v>10.91</v>
      </c>
      <c r="AJ166" s="23">
        <v>88.62</v>
      </c>
      <c r="AK166" s="21">
        <v>77.709999999999994</v>
      </c>
      <c r="AL166" s="21">
        <v>0</v>
      </c>
      <c r="AM166" s="21">
        <v>77.709999999999994</v>
      </c>
      <c r="AN166" s="22">
        <v>-71</v>
      </c>
      <c r="AO166" s="22">
        <v>1.1299999999999999</v>
      </c>
      <c r="AP166" s="22">
        <v>88.4</v>
      </c>
      <c r="AQ166" s="22">
        <v>1.38</v>
      </c>
      <c r="AR166" s="22">
        <v>19.91</v>
      </c>
      <c r="AS166" s="23">
        <v>97.62</v>
      </c>
      <c r="AT166" s="21">
        <v>393.57</v>
      </c>
      <c r="AU166" s="21">
        <v>626.08000000000004</v>
      </c>
      <c r="AV166" s="21">
        <v>1019.65</v>
      </c>
      <c r="AW166" s="22">
        <v>62</v>
      </c>
      <c r="AX166" s="22">
        <v>5.86</v>
      </c>
      <c r="AY166" s="22">
        <v>326</v>
      </c>
      <c r="AZ166" s="22">
        <v>15.36</v>
      </c>
      <c r="BA166" s="22">
        <v>409.22</v>
      </c>
      <c r="BB166" s="23">
        <v>1428.87</v>
      </c>
      <c r="BC166" s="21">
        <v>2387.37</v>
      </c>
      <c r="BD166" s="21">
        <v>0</v>
      </c>
      <c r="BE166" s="21">
        <v>2387.37</v>
      </c>
      <c r="BF166" s="22">
        <v>217</v>
      </c>
      <c r="BG166" s="22">
        <v>35.78</v>
      </c>
      <c r="BH166" s="22">
        <v>1065.75</v>
      </c>
      <c r="BI166" s="22">
        <v>42.39</v>
      </c>
      <c r="BJ166" s="22">
        <v>1360.92</v>
      </c>
      <c r="BK166" s="23">
        <v>3748.29</v>
      </c>
      <c r="BL166" s="21">
        <v>-917.61</v>
      </c>
      <c r="BM166" s="21">
        <v>0</v>
      </c>
      <c r="BN166" s="21">
        <v>-917.61</v>
      </c>
      <c r="BO166" s="22">
        <v>-47</v>
      </c>
      <c r="BP166" s="22">
        <v>2.71</v>
      </c>
      <c r="BQ166" s="22">
        <v>125.94</v>
      </c>
      <c r="BR166" s="22">
        <v>-11.51</v>
      </c>
      <c r="BS166" s="22">
        <v>70.14</v>
      </c>
      <c r="BT166" s="23">
        <v>-847.47</v>
      </c>
      <c r="BU166" s="21">
        <v>1072.6400000000001</v>
      </c>
      <c r="BV166" s="21">
        <v>0</v>
      </c>
      <c r="BW166" s="21">
        <v>1072.6400000000001</v>
      </c>
      <c r="BX166" s="22">
        <v>68</v>
      </c>
      <c r="BY166" s="22">
        <v>16.05</v>
      </c>
      <c r="BZ166" s="22">
        <v>442.42</v>
      </c>
      <c r="CA166" s="22">
        <v>19.04</v>
      </c>
      <c r="CB166" s="22">
        <v>545.51</v>
      </c>
      <c r="CC166" s="23">
        <v>1618.15</v>
      </c>
      <c r="CD166" s="21">
        <v>1030.67</v>
      </c>
      <c r="CE166" s="21">
        <v>0</v>
      </c>
      <c r="CF166" s="21">
        <v>1030.67</v>
      </c>
      <c r="CG166" s="22">
        <v>64</v>
      </c>
      <c r="CH166" s="22">
        <v>15.42</v>
      </c>
      <c r="CI166" s="22">
        <v>427.48</v>
      </c>
      <c r="CJ166" s="22">
        <v>18.29</v>
      </c>
      <c r="CK166" s="22">
        <v>525.19000000000005</v>
      </c>
      <c r="CL166" s="23">
        <v>1555.86</v>
      </c>
      <c r="CM166" s="21">
        <v>-1295.8900000000001</v>
      </c>
      <c r="CN166" s="21">
        <v>0</v>
      </c>
      <c r="CO166" s="21">
        <v>-1295.8900000000001</v>
      </c>
      <c r="CP166" s="22">
        <v>-16</v>
      </c>
      <c r="CQ166" s="22">
        <v>0.45</v>
      </c>
      <c r="CR166" s="22">
        <v>77.209999999999994</v>
      </c>
      <c r="CS166" s="22">
        <v>-17.23</v>
      </c>
      <c r="CT166" s="22">
        <v>44.43</v>
      </c>
      <c r="CU166" s="23">
        <v>-1251.46</v>
      </c>
      <c r="CV166" s="21">
        <v>-1180.67</v>
      </c>
      <c r="CW166" s="21">
        <v>0</v>
      </c>
      <c r="CX166" s="21">
        <v>-1180.67</v>
      </c>
      <c r="CY166" s="22">
        <v>22</v>
      </c>
      <c r="CZ166" s="22">
        <v>8.16</v>
      </c>
      <c r="DA166" s="22">
        <v>255.26</v>
      </c>
      <c r="DB166" s="22">
        <v>-13.45</v>
      </c>
      <c r="DC166" s="22">
        <v>271.97000000000003</v>
      </c>
      <c r="DD166" s="23">
        <v>-908.7</v>
      </c>
      <c r="DE166" s="21">
        <v>2212.7600000000002</v>
      </c>
      <c r="DF166" s="21">
        <v>0</v>
      </c>
      <c r="DG166" s="21">
        <v>2212.7600000000002</v>
      </c>
      <c r="DH166" s="22">
        <v>213</v>
      </c>
      <c r="DI166" s="22">
        <v>174.24</v>
      </c>
      <c r="DJ166" s="22">
        <v>906.49</v>
      </c>
      <c r="DK166" s="22">
        <v>41.62</v>
      </c>
      <c r="DL166" s="22">
        <v>1335.35</v>
      </c>
      <c r="DM166" s="23">
        <v>3548.11</v>
      </c>
      <c r="DN166" s="73">
        <f t="shared" si="22"/>
        <v>8654.18</v>
      </c>
      <c r="DO166" s="73">
        <f t="shared" si="23"/>
        <v>626.08000000000004</v>
      </c>
      <c r="DP166" s="73">
        <f t="shared" si="24"/>
        <v>9280.260000000002</v>
      </c>
      <c r="DQ166" s="22">
        <f t="shared" si="25"/>
        <v>908</v>
      </c>
      <c r="DR166" s="22">
        <f t="shared" si="26"/>
        <v>332.78999999999996</v>
      </c>
      <c r="DS166" s="22">
        <f t="shared" si="27"/>
        <v>5631.4800000000005</v>
      </c>
      <c r="DT166" s="22">
        <f t="shared" si="28"/>
        <v>182.41</v>
      </c>
      <c r="DU166" s="22">
        <f t="shared" si="29"/>
        <v>7054.68</v>
      </c>
      <c r="DV166" s="23">
        <f t="shared" si="30"/>
        <v>16334.940000000002</v>
      </c>
      <c r="DW166" s="262">
        <f t="shared" si="31"/>
        <v>-25184.769999999997</v>
      </c>
      <c r="DX166" s="262"/>
      <c r="DY166" s="263">
        <f t="shared" si="32"/>
        <v>-12023.25</v>
      </c>
      <c r="DZ166" s="263"/>
    </row>
    <row r="167" spans="1:130" hidden="1" x14ac:dyDescent="0.25">
      <c r="A167" s="18">
        <v>1214</v>
      </c>
      <c r="B167" s="18" t="s">
        <v>429</v>
      </c>
      <c r="C167" s="18" t="s">
        <v>223</v>
      </c>
      <c r="D167" s="20">
        <v>1</v>
      </c>
      <c r="E167" s="18">
        <v>18377.900000000001</v>
      </c>
      <c r="F167" s="18">
        <v>33182.26</v>
      </c>
      <c r="G167" s="18" t="s">
        <v>157</v>
      </c>
      <c r="H167" s="18" t="s">
        <v>5</v>
      </c>
      <c r="I167" s="18" t="s">
        <v>231</v>
      </c>
      <c r="J167" s="21">
        <v>2607.71</v>
      </c>
      <c r="K167" s="21">
        <v>0</v>
      </c>
      <c r="L167" s="21">
        <v>2607.71</v>
      </c>
      <c r="M167" s="22">
        <v>255</v>
      </c>
      <c r="N167" s="22">
        <v>37.79</v>
      </c>
      <c r="O167" s="22">
        <v>956.36</v>
      </c>
      <c r="P167" s="22">
        <v>45.93</v>
      </c>
      <c r="Q167" s="22">
        <v>1295.08</v>
      </c>
      <c r="R167" s="23">
        <v>3902.79</v>
      </c>
      <c r="S167" s="21">
        <v>2521.91</v>
      </c>
      <c r="T167" s="21">
        <v>0</v>
      </c>
      <c r="U167" s="21">
        <v>2521.91</v>
      </c>
      <c r="V167" s="22">
        <v>255</v>
      </c>
      <c r="W167" s="22">
        <v>37.79</v>
      </c>
      <c r="X167" s="22">
        <v>957.34</v>
      </c>
      <c r="Y167" s="22">
        <v>126.37</v>
      </c>
      <c r="Z167" s="22">
        <v>1376.5</v>
      </c>
      <c r="AA167" s="23">
        <v>3898.41</v>
      </c>
      <c r="AB167" s="21">
        <v>2521.91</v>
      </c>
      <c r="AC167" s="21">
        <v>0</v>
      </c>
      <c r="AD167" s="21">
        <v>2521.91</v>
      </c>
      <c r="AE167" s="22">
        <v>255</v>
      </c>
      <c r="AF167" s="22">
        <v>37.79</v>
      </c>
      <c r="AG167" s="22">
        <v>956.85</v>
      </c>
      <c r="AH167" s="22">
        <v>156.97</v>
      </c>
      <c r="AI167" s="22">
        <v>1406.61</v>
      </c>
      <c r="AJ167" s="23">
        <v>3928.52</v>
      </c>
      <c r="AK167" s="21">
        <v>2521.91</v>
      </c>
      <c r="AL167" s="21">
        <v>0</v>
      </c>
      <c r="AM167" s="21">
        <v>2521.91</v>
      </c>
      <c r="AN167" s="22">
        <v>255</v>
      </c>
      <c r="AO167" s="22">
        <v>37.79</v>
      </c>
      <c r="AP167" s="22">
        <v>956.85</v>
      </c>
      <c r="AQ167" s="22">
        <v>151.87</v>
      </c>
      <c r="AR167" s="22">
        <v>1401.51</v>
      </c>
      <c r="AS167" s="23">
        <v>3923.42</v>
      </c>
      <c r="AT167" s="21">
        <v>2543.58</v>
      </c>
      <c r="AU167" s="21">
        <v>825.29</v>
      </c>
      <c r="AV167" s="21">
        <v>3368.87</v>
      </c>
      <c r="AW167" s="22">
        <v>370</v>
      </c>
      <c r="AX167" s="22">
        <v>38.11</v>
      </c>
      <c r="AY167" s="22">
        <v>1129.83</v>
      </c>
      <c r="AZ167" s="22">
        <v>148.03</v>
      </c>
      <c r="BA167" s="22">
        <v>1685.97</v>
      </c>
      <c r="BB167" s="23">
        <v>5054.84</v>
      </c>
      <c r="BC167" s="21">
        <v>3973.68</v>
      </c>
      <c r="BD167" s="21">
        <v>0</v>
      </c>
      <c r="BE167" s="21">
        <v>3973.68</v>
      </c>
      <c r="BF167" s="22">
        <v>428</v>
      </c>
      <c r="BG167" s="22">
        <v>56.57</v>
      </c>
      <c r="BH167" s="22">
        <v>1413.99</v>
      </c>
      <c r="BI167" s="22">
        <v>161.49</v>
      </c>
      <c r="BJ167" s="22">
        <v>2060.0500000000002</v>
      </c>
      <c r="BK167" s="23">
        <v>6033.73</v>
      </c>
      <c r="BL167" s="21">
        <v>2521.91</v>
      </c>
      <c r="BM167" s="21">
        <v>0</v>
      </c>
      <c r="BN167" s="21">
        <v>2521.91</v>
      </c>
      <c r="BO167" s="22">
        <v>254</v>
      </c>
      <c r="BP167" s="22">
        <v>37.79</v>
      </c>
      <c r="BQ167" s="22">
        <v>956.85</v>
      </c>
      <c r="BR167" s="22">
        <v>121.27</v>
      </c>
      <c r="BS167" s="22">
        <v>1369.91</v>
      </c>
      <c r="BT167" s="23">
        <v>3891.82</v>
      </c>
      <c r="BU167" s="21">
        <v>2471.16</v>
      </c>
      <c r="BV167" s="21">
        <v>0</v>
      </c>
      <c r="BW167" s="21">
        <v>2471.16</v>
      </c>
      <c r="BX167" s="22">
        <v>248</v>
      </c>
      <c r="BY167" s="22">
        <v>37.020000000000003</v>
      </c>
      <c r="BZ167" s="22">
        <v>939.17</v>
      </c>
      <c r="CA167" s="22">
        <v>140.77000000000001</v>
      </c>
      <c r="CB167" s="22">
        <v>1364.96</v>
      </c>
      <c r="CC167" s="23">
        <v>3836.12</v>
      </c>
      <c r="CD167" s="21">
        <v>2521.91</v>
      </c>
      <c r="CE167" s="21">
        <v>0</v>
      </c>
      <c r="CF167" s="21">
        <v>2521.91</v>
      </c>
      <c r="CG167" s="22">
        <v>255</v>
      </c>
      <c r="CH167" s="22">
        <v>37.79</v>
      </c>
      <c r="CI167" s="22">
        <v>956.85</v>
      </c>
      <c r="CJ167" s="22">
        <v>131.47</v>
      </c>
      <c r="CK167" s="22">
        <v>1381.11</v>
      </c>
      <c r="CL167" s="23">
        <v>3903.02</v>
      </c>
      <c r="CM167" s="21">
        <v>2581.39</v>
      </c>
      <c r="CN167" s="21">
        <v>0</v>
      </c>
      <c r="CO167" s="21">
        <v>2581.39</v>
      </c>
      <c r="CP167" s="22">
        <v>271</v>
      </c>
      <c r="CQ167" s="22">
        <v>38.68</v>
      </c>
      <c r="CR167" s="22">
        <v>983.39</v>
      </c>
      <c r="CS167" s="22">
        <v>45.83</v>
      </c>
      <c r="CT167" s="22">
        <v>1338.9</v>
      </c>
      <c r="CU167" s="23">
        <v>3920.29</v>
      </c>
      <c r="CV167" s="21">
        <v>2897.36</v>
      </c>
      <c r="CW167" s="21">
        <v>0</v>
      </c>
      <c r="CX167" s="21">
        <v>2897.36</v>
      </c>
      <c r="CY167" s="22">
        <v>307</v>
      </c>
      <c r="CZ167" s="22">
        <v>43.42</v>
      </c>
      <c r="DA167" s="22">
        <v>1093.99</v>
      </c>
      <c r="DB167" s="22">
        <v>51.44</v>
      </c>
      <c r="DC167" s="22">
        <v>1495.85</v>
      </c>
      <c r="DD167" s="23">
        <v>4393.21</v>
      </c>
      <c r="DE167" s="21">
        <v>3844.74</v>
      </c>
      <c r="DF167" s="21">
        <v>0</v>
      </c>
      <c r="DG167" s="21">
        <v>3844.74</v>
      </c>
      <c r="DH167" s="22">
        <v>437</v>
      </c>
      <c r="DI167" s="22">
        <v>389.74</v>
      </c>
      <c r="DJ167" s="22">
        <v>1440.02</v>
      </c>
      <c r="DK167" s="22">
        <v>175.37</v>
      </c>
      <c r="DL167" s="22">
        <v>2442.13</v>
      </c>
      <c r="DM167" s="23">
        <v>6286.87</v>
      </c>
      <c r="DN167" s="73">
        <f t="shared" si="22"/>
        <v>33529.17</v>
      </c>
      <c r="DO167" s="73">
        <f t="shared" si="23"/>
        <v>825.29</v>
      </c>
      <c r="DP167" s="73">
        <f t="shared" si="24"/>
        <v>34354.46</v>
      </c>
      <c r="DQ167" s="22">
        <f t="shared" si="25"/>
        <v>3590</v>
      </c>
      <c r="DR167" s="22">
        <f t="shared" si="26"/>
        <v>830.28</v>
      </c>
      <c r="DS167" s="22">
        <f t="shared" si="27"/>
        <v>12741.49</v>
      </c>
      <c r="DT167" s="22">
        <f t="shared" si="28"/>
        <v>1456.81</v>
      </c>
      <c r="DU167" s="22">
        <f t="shared" si="29"/>
        <v>18618.580000000002</v>
      </c>
      <c r="DV167" s="23">
        <f t="shared" si="30"/>
        <v>52973.04</v>
      </c>
      <c r="DW167" s="262">
        <f t="shared" si="31"/>
        <v>1172.1999999999971</v>
      </c>
      <c r="DX167" s="262"/>
      <c r="DY167" s="263">
        <f t="shared" si="32"/>
        <v>240.68000000000029</v>
      </c>
      <c r="DZ167" s="263"/>
    </row>
    <row r="168" spans="1:130" hidden="1" x14ac:dyDescent="0.25">
      <c r="A168" s="18">
        <v>1215</v>
      </c>
      <c r="B168" s="18" t="s">
        <v>430</v>
      </c>
      <c r="C168" s="18" t="s">
        <v>431</v>
      </c>
      <c r="D168" s="20">
        <v>0.9</v>
      </c>
      <c r="E168" s="18">
        <v>18640.330000000002</v>
      </c>
      <c r="F168" s="18">
        <v>33663.15</v>
      </c>
      <c r="G168" s="18" t="s">
        <v>157</v>
      </c>
      <c r="H168" s="18" t="s">
        <v>5</v>
      </c>
      <c r="I168" s="18" t="s">
        <v>231</v>
      </c>
      <c r="J168" s="21">
        <v>2746.31</v>
      </c>
      <c r="K168" s="21">
        <v>0</v>
      </c>
      <c r="L168" s="21">
        <v>2746.31</v>
      </c>
      <c r="M168" s="22">
        <v>275</v>
      </c>
      <c r="N168" s="22">
        <v>39.9</v>
      </c>
      <c r="O168" s="22">
        <v>1007.92</v>
      </c>
      <c r="P168" s="22">
        <v>114.7</v>
      </c>
      <c r="Q168" s="22">
        <v>1437.52</v>
      </c>
      <c r="R168" s="23">
        <v>4183.83</v>
      </c>
      <c r="S168" s="21">
        <v>2535.75</v>
      </c>
      <c r="T168" s="21">
        <v>0</v>
      </c>
      <c r="U168" s="21">
        <v>2535.75</v>
      </c>
      <c r="V168" s="22">
        <v>256</v>
      </c>
      <c r="W168" s="22">
        <v>38</v>
      </c>
      <c r="X168" s="22">
        <v>962.43</v>
      </c>
      <c r="Y168" s="22">
        <v>126.63</v>
      </c>
      <c r="Z168" s="22">
        <v>1383.06</v>
      </c>
      <c r="AA168" s="23">
        <v>3918.81</v>
      </c>
      <c r="AB168" s="21">
        <v>2535.75</v>
      </c>
      <c r="AC168" s="21">
        <v>0</v>
      </c>
      <c r="AD168" s="21">
        <v>2535.75</v>
      </c>
      <c r="AE168" s="22">
        <v>256</v>
      </c>
      <c r="AF168" s="22">
        <v>38</v>
      </c>
      <c r="AG168" s="22">
        <v>961.92</v>
      </c>
      <c r="AH168" s="22">
        <v>162.33000000000001</v>
      </c>
      <c r="AI168" s="22">
        <v>1418.25</v>
      </c>
      <c r="AJ168" s="23">
        <v>3954</v>
      </c>
      <c r="AK168" s="21">
        <v>2554.2600000000002</v>
      </c>
      <c r="AL168" s="21">
        <v>0</v>
      </c>
      <c r="AM168" s="21">
        <v>2554.2600000000002</v>
      </c>
      <c r="AN168" s="22">
        <v>259</v>
      </c>
      <c r="AO168" s="22">
        <v>38.28</v>
      </c>
      <c r="AP168" s="22">
        <v>968.68</v>
      </c>
      <c r="AQ168" s="22">
        <v>137.16</v>
      </c>
      <c r="AR168" s="22">
        <v>1403.12</v>
      </c>
      <c r="AS168" s="23">
        <v>3957.38</v>
      </c>
      <c r="AT168" s="21">
        <v>2549.3200000000002</v>
      </c>
      <c r="AU168" s="21">
        <v>853.75</v>
      </c>
      <c r="AV168" s="21">
        <v>3403.07</v>
      </c>
      <c r="AW168" s="22">
        <v>375</v>
      </c>
      <c r="AX168" s="22">
        <v>38.200000000000003</v>
      </c>
      <c r="AY168" s="22">
        <v>1137.6199999999999</v>
      </c>
      <c r="AZ168" s="22">
        <v>133.21</v>
      </c>
      <c r="BA168" s="22">
        <v>1684.03</v>
      </c>
      <c r="BB168" s="23">
        <v>5087.1000000000004</v>
      </c>
      <c r="BC168" s="21">
        <v>4013.4</v>
      </c>
      <c r="BD168" s="21">
        <v>0</v>
      </c>
      <c r="BE168" s="21">
        <v>4013.4</v>
      </c>
      <c r="BF168" s="22">
        <v>429</v>
      </c>
      <c r="BG168" s="22">
        <v>56.77</v>
      </c>
      <c r="BH168" s="22">
        <v>1646.13</v>
      </c>
      <c r="BI168" s="22">
        <v>162.09</v>
      </c>
      <c r="BJ168" s="22">
        <v>2293.9899999999998</v>
      </c>
      <c r="BK168" s="23">
        <v>6307.39</v>
      </c>
      <c r="BL168" s="21">
        <v>2535.75</v>
      </c>
      <c r="BM168" s="21">
        <v>0</v>
      </c>
      <c r="BN168" s="21">
        <v>2535.75</v>
      </c>
      <c r="BO168" s="22">
        <v>254</v>
      </c>
      <c r="BP168" s="22">
        <v>38</v>
      </c>
      <c r="BQ168" s="22">
        <v>961.92</v>
      </c>
      <c r="BR168" s="22">
        <v>131.72999999999999</v>
      </c>
      <c r="BS168" s="22">
        <v>1385.65</v>
      </c>
      <c r="BT168" s="23">
        <v>3921.4</v>
      </c>
      <c r="BU168" s="21">
        <v>2535.75</v>
      </c>
      <c r="BV168" s="21">
        <v>0</v>
      </c>
      <c r="BW168" s="21">
        <v>2535.75</v>
      </c>
      <c r="BX168" s="22">
        <v>256</v>
      </c>
      <c r="BY168" s="22">
        <v>38</v>
      </c>
      <c r="BZ168" s="22">
        <v>961.92</v>
      </c>
      <c r="CA168" s="22">
        <v>152.13</v>
      </c>
      <c r="CB168" s="22">
        <v>1408.05</v>
      </c>
      <c r="CC168" s="23">
        <v>3943.8</v>
      </c>
      <c r="CD168" s="21">
        <v>2535.75</v>
      </c>
      <c r="CE168" s="21">
        <v>0</v>
      </c>
      <c r="CF168" s="21">
        <v>2535.75</v>
      </c>
      <c r="CG168" s="22">
        <v>256</v>
      </c>
      <c r="CH168" s="22">
        <v>38</v>
      </c>
      <c r="CI168" s="22">
        <v>961.92</v>
      </c>
      <c r="CJ168" s="22">
        <v>157.22999999999999</v>
      </c>
      <c r="CK168" s="22">
        <v>1413.15</v>
      </c>
      <c r="CL168" s="23">
        <v>3948.9</v>
      </c>
      <c r="CM168" s="21">
        <v>2759.84</v>
      </c>
      <c r="CN168" s="21">
        <v>0</v>
      </c>
      <c r="CO168" s="21">
        <v>2759.84</v>
      </c>
      <c r="CP168" s="22">
        <v>296</v>
      </c>
      <c r="CQ168" s="22">
        <v>41.36</v>
      </c>
      <c r="CR168" s="22">
        <v>1048.57</v>
      </c>
      <c r="CS168" s="22">
        <v>135.69999999999999</v>
      </c>
      <c r="CT168" s="22">
        <v>1521.63</v>
      </c>
      <c r="CU168" s="23">
        <v>4281.47</v>
      </c>
      <c r="CV168" s="21">
        <v>3090.92</v>
      </c>
      <c r="CW168" s="21">
        <v>0</v>
      </c>
      <c r="CX168" s="21">
        <v>3090.92</v>
      </c>
      <c r="CY168" s="22">
        <v>333</v>
      </c>
      <c r="CZ168" s="22">
        <v>46.32</v>
      </c>
      <c r="DA168" s="22">
        <v>1164.71</v>
      </c>
      <c r="DB168" s="22">
        <v>85.48</v>
      </c>
      <c r="DC168" s="22">
        <v>1629.51</v>
      </c>
      <c r="DD168" s="23">
        <v>4720.43</v>
      </c>
      <c r="DE168" s="21">
        <v>3871.78</v>
      </c>
      <c r="DF168" s="21">
        <v>0</v>
      </c>
      <c r="DG168" s="21">
        <v>3871.78</v>
      </c>
      <c r="DH168" s="22">
        <v>447</v>
      </c>
      <c r="DI168" s="22">
        <v>397.31</v>
      </c>
      <c r="DJ168" s="22">
        <v>1222.8499999999999</v>
      </c>
      <c r="DK168" s="22">
        <v>175.85</v>
      </c>
      <c r="DL168" s="22">
        <v>2243.0100000000002</v>
      </c>
      <c r="DM168" s="23">
        <v>6114.79</v>
      </c>
      <c r="DN168" s="73">
        <f t="shared" si="22"/>
        <v>34264.58</v>
      </c>
      <c r="DO168" s="73">
        <f t="shared" si="23"/>
        <v>853.75</v>
      </c>
      <c r="DP168" s="73">
        <f t="shared" si="24"/>
        <v>35118.33</v>
      </c>
      <c r="DQ168" s="22">
        <f t="shared" si="25"/>
        <v>3692</v>
      </c>
      <c r="DR168" s="22">
        <f t="shared" si="26"/>
        <v>848.14</v>
      </c>
      <c r="DS168" s="22">
        <f t="shared" si="27"/>
        <v>13006.589999999998</v>
      </c>
      <c r="DT168" s="22">
        <f t="shared" si="28"/>
        <v>1674.24</v>
      </c>
      <c r="DU168" s="22">
        <f t="shared" si="29"/>
        <v>19220.969999999994</v>
      </c>
      <c r="DV168" s="23">
        <f t="shared" si="30"/>
        <v>54339.30000000001</v>
      </c>
      <c r="DW168" s="262">
        <f t="shared" si="31"/>
        <v>1455.1800000000003</v>
      </c>
      <c r="DX168" s="262"/>
      <c r="DY168" s="263">
        <f t="shared" si="32"/>
        <v>580.63999999999214</v>
      </c>
      <c r="DZ168" s="263"/>
    </row>
    <row r="169" spans="1:130" hidden="1" x14ac:dyDescent="0.25">
      <c r="A169" s="18">
        <v>1216</v>
      </c>
      <c r="B169" s="18" t="s">
        <v>437</v>
      </c>
      <c r="C169" s="18" t="s">
        <v>438</v>
      </c>
      <c r="D169" s="20">
        <v>0.8</v>
      </c>
      <c r="E169" s="18">
        <v>14992.06</v>
      </c>
      <c r="F169" s="18">
        <v>26977.82</v>
      </c>
      <c r="G169" s="18" t="s">
        <v>157</v>
      </c>
      <c r="H169" s="18" t="s">
        <v>5</v>
      </c>
      <c r="I169" s="18" t="s">
        <v>166</v>
      </c>
      <c r="J169" s="21">
        <v>2349.56</v>
      </c>
      <c r="K169" s="21">
        <v>0</v>
      </c>
      <c r="L169" s="21">
        <v>2349.56</v>
      </c>
      <c r="M169" s="22">
        <v>223</v>
      </c>
      <c r="N169" s="22">
        <v>34.26</v>
      </c>
      <c r="O169" s="22">
        <v>870.67</v>
      </c>
      <c r="P169" s="22">
        <v>117.94</v>
      </c>
      <c r="Q169" s="22">
        <v>1245.8699999999999</v>
      </c>
      <c r="R169" s="23">
        <v>3595.43</v>
      </c>
      <c r="S169" s="21">
        <v>2142.25</v>
      </c>
      <c r="T169" s="21">
        <v>0</v>
      </c>
      <c r="U169" s="21">
        <v>2142.25</v>
      </c>
      <c r="V169" s="22">
        <v>203</v>
      </c>
      <c r="W169" s="22">
        <v>32.090000000000003</v>
      </c>
      <c r="X169" s="22">
        <v>818.64</v>
      </c>
      <c r="Y169" s="22">
        <v>99.23</v>
      </c>
      <c r="Z169" s="22">
        <v>1152.96</v>
      </c>
      <c r="AA169" s="23">
        <v>3295.21</v>
      </c>
      <c r="AB169" s="21">
        <v>2080.89</v>
      </c>
      <c r="AC169" s="21">
        <v>0</v>
      </c>
      <c r="AD169" s="21">
        <v>2080.89</v>
      </c>
      <c r="AE169" s="22">
        <v>194</v>
      </c>
      <c r="AF169" s="22">
        <v>31.17</v>
      </c>
      <c r="AG169" s="22">
        <v>795.77</v>
      </c>
      <c r="AH169" s="22">
        <v>133.84</v>
      </c>
      <c r="AI169" s="22">
        <v>1154.78</v>
      </c>
      <c r="AJ169" s="23">
        <v>3235.67</v>
      </c>
      <c r="AK169" s="21">
        <v>2080.89</v>
      </c>
      <c r="AL169" s="21">
        <v>0</v>
      </c>
      <c r="AM169" s="21">
        <v>2080.89</v>
      </c>
      <c r="AN169" s="22">
        <v>194</v>
      </c>
      <c r="AO169" s="22">
        <v>31.17</v>
      </c>
      <c r="AP169" s="22">
        <v>795.77</v>
      </c>
      <c r="AQ169" s="22">
        <v>98.14</v>
      </c>
      <c r="AR169" s="22">
        <v>1119.08</v>
      </c>
      <c r="AS169" s="23">
        <v>3199.97</v>
      </c>
      <c r="AT169" s="21">
        <v>2098.7600000000002</v>
      </c>
      <c r="AU169" s="21">
        <v>758.88</v>
      </c>
      <c r="AV169" s="21">
        <v>2857.64</v>
      </c>
      <c r="AW169" s="22">
        <v>300</v>
      </c>
      <c r="AX169" s="22">
        <v>31.44</v>
      </c>
      <c r="AY169" s="22">
        <v>954.06</v>
      </c>
      <c r="AZ169" s="22">
        <v>129.04</v>
      </c>
      <c r="BA169" s="22">
        <v>1414.54</v>
      </c>
      <c r="BB169" s="23">
        <v>4272.18</v>
      </c>
      <c r="BC169" s="21">
        <v>3249.04</v>
      </c>
      <c r="BD169" s="21">
        <v>0</v>
      </c>
      <c r="BE169" s="21">
        <v>3249.04</v>
      </c>
      <c r="BF169" s="22">
        <v>335</v>
      </c>
      <c r="BG169" s="22">
        <v>46.55</v>
      </c>
      <c r="BH169" s="22">
        <v>1170.21</v>
      </c>
      <c r="BI169" s="22">
        <v>128.47</v>
      </c>
      <c r="BJ169" s="22">
        <v>1680.23</v>
      </c>
      <c r="BK169" s="23">
        <v>4929.2700000000004</v>
      </c>
      <c r="BL169" s="21">
        <v>2080.89</v>
      </c>
      <c r="BM169" s="21">
        <v>0</v>
      </c>
      <c r="BN169" s="21">
        <v>2080.89</v>
      </c>
      <c r="BO169" s="22">
        <v>194</v>
      </c>
      <c r="BP169" s="22">
        <v>31.17</v>
      </c>
      <c r="BQ169" s="22">
        <v>795.77</v>
      </c>
      <c r="BR169" s="22">
        <v>98.14</v>
      </c>
      <c r="BS169" s="22">
        <v>1119.08</v>
      </c>
      <c r="BT169" s="23">
        <v>3199.97</v>
      </c>
      <c r="BU169" s="21">
        <v>2080.89</v>
      </c>
      <c r="BV169" s="21">
        <v>0</v>
      </c>
      <c r="BW169" s="21">
        <v>2080.89</v>
      </c>
      <c r="BX169" s="22">
        <v>194</v>
      </c>
      <c r="BY169" s="22">
        <v>31.17</v>
      </c>
      <c r="BZ169" s="22">
        <v>795.77</v>
      </c>
      <c r="CA169" s="22">
        <v>118.54</v>
      </c>
      <c r="CB169" s="22">
        <v>1139.48</v>
      </c>
      <c r="CC169" s="23">
        <v>3220.37</v>
      </c>
      <c r="CD169" s="21">
        <v>2114.69</v>
      </c>
      <c r="CE169" s="21">
        <v>0</v>
      </c>
      <c r="CF169" s="21">
        <v>2114.69</v>
      </c>
      <c r="CG169" s="22">
        <v>198</v>
      </c>
      <c r="CH169" s="22">
        <v>31.68</v>
      </c>
      <c r="CI169" s="22">
        <v>808.11</v>
      </c>
      <c r="CJ169" s="22">
        <v>114.05</v>
      </c>
      <c r="CK169" s="22">
        <v>1151.8399999999999</v>
      </c>
      <c r="CL169" s="23">
        <v>3266.53</v>
      </c>
      <c r="CM169" s="21">
        <v>2148.4899999999998</v>
      </c>
      <c r="CN169" s="21">
        <v>0</v>
      </c>
      <c r="CO169" s="21">
        <v>2148.4899999999998</v>
      </c>
      <c r="CP169" s="22">
        <v>211</v>
      </c>
      <c r="CQ169" s="22">
        <v>32.19</v>
      </c>
      <c r="CR169" s="22">
        <v>825.25</v>
      </c>
      <c r="CS169" s="22">
        <v>99.34</v>
      </c>
      <c r="CT169" s="22">
        <v>1167.78</v>
      </c>
      <c r="CU169" s="23">
        <v>3316.27</v>
      </c>
      <c r="CV169" s="21">
        <v>2080.89</v>
      </c>
      <c r="CW169" s="21">
        <v>0</v>
      </c>
      <c r="CX169" s="21">
        <v>2080.89</v>
      </c>
      <c r="CY169" s="22">
        <v>194</v>
      </c>
      <c r="CZ169" s="22">
        <v>31.17</v>
      </c>
      <c r="DA169" s="22">
        <v>795.77</v>
      </c>
      <c r="DB169" s="22">
        <v>77.739999999999995</v>
      </c>
      <c r="DC169" s="22">
        <v>1098.68</v>
      </c>
      <c r="DD169" s="23">
        <v>3179.57</v>
      </c>
      <c r="DE169" s="21">
        <v>3105.52</v>
      </c>
      <c r="DF169" s="21">
        <v>0</v>
      </c>
      <c r="DG169" s="21">
        <v>3105.52</v>
      </c>
      <c r="DH169" s="22">
        <v>337</v>
      </c>
      <c r="DI169" s="22">
        <v>320.27999999999997</v>
      </c>
      <c r="DJ169" s="22">
        <v>1170.02</v>
      </c>
      <c r="DK169" s="22">
        <v>127.88</v>
      </c>
      <c r="DL169" s="22">
        <v>1955.18</v>
      </c>
      <c r="DM169" s="23">
        <v>5060.7</v>
      </c>
      <c r="DN169" s="73">
        <f t="shared" si="22"/>
        <v>27612.76</v>
      </c>
      <c r="DO169" s="73">
        <f t="shared" si="23"/>
        <v>758.88</v>
      </c>
      <c r="DP169" s="73">
        <f t="shared" si="24"/>
        <v>28371.639999999996</v>
      </c>
      <c r="DQ169" s="22">
        <f t="shared" si="25"/>
        <v>2777</v>
      </c>
      <c r="DR169" s="22">
        <f t="shared" si="26"/>
        <v>684.34</v>
      </c>
      <c r="DS169" s="22">
        <f t="shared" si="27"/>
        <v>10595.810000000001</v>
      </c>
      <c r="DT169" s="22">
        <f t="shared" si="28"/>
        <v>1342.35</v>
      </c>
      <c r="DU169" s="22">
        <f t="shared" si="29"/>
        <v>15399.5</v>
      </c>
      <c r="DV169" s="23">
        <f t="shared" si="30"/>
        <v>43771.139999999992</v>
      </c>
      <c r="DW169" s="262">
        <f t="shared" si="31"/>
        <v>1393.8199999999961</v>
      </c>
      <c r="DX169" s="262"/>
      <c r="DY169" s="263">
        <f t="shared" si="32"/>
        <v>407.44000000000051</v>
      </c>
      <c r="DZ169" s="263"/>
    </row>
    <row r="170" spans="1:130" hidden="1" x14ac:dyDescent="0.25">
      <c r="A170" s="18">
        <v>1217</v>
      </c>
      <c r="B170" s="18" t="s">
        <v>448</v>
      </c>
      <c r="C170" s="18" t="s">
        <v>449</v>
      </c>
      <c r="D170" s="20">
        <v>1</v>
      </c>
      <c r="E170" s="18">
        <v>17239.86</v>
      </c>
      <c r="F170" s="18">
        <v>31096.84</v>
      </c>
      <c r="G170" s="18" t="s">
        <v>157</v>
      </c>
      <c r="H170" s="18" t="s">
        <v>18</v>
      </c>
      <c r="I170" s="18" t="s">
        <v>424</v>
      </c>
      <c r="J170" s="21">
        <v>2463.11</v>
      </c>
      <c r="K170" s="21">
        <v>0</v>
      </c>
      <c r="L170" s="21">
        <v>2463.11</v>
      </c>
      <c r="M170" s="22">
        <v>238</v>
      </c>
      <c r="N170" s="22">
        <v>35.93</v>
      </c>
      <c r="O170" s="22">
        <v>861.35</v>
      </c>
      <c r="P170" s="22">
        <v>119.95</v>
      </c>
      <c r="Q170" s="22">
        <v>1255.23</v>
      </c>
      <c r="R170" s="23">
        <v>3718.34</v>
      </c>
      <c r="S170" s="21">
        <v>2398.11</v>
      </c>
      <c r="T170" s="21">
        <v>0</v>
      </c>
      <c r="U170" s="21">
        <v>2398.11</v>
      </c>
      <c r="V170" s="22">
        <v>238</v>
      </c>
      <c r="W170" s="22">
        <v>35.93</v>
      </c>
      <c r="X170" s="22">
        <v>862.27</v>
      </c>
      <c r="Y170" s="22">
        <v>108.88</v>
      </c>
      <c r="Z170" s="22">
        <v>1245.08</v>
      </c>
      <c r="AA170" s="23">
        <v>3643.19</v>
      </c>
      <c r="AB170" s="21">
        <v>2398.11</v>
      </c>
      <c r="AC170" s="21">
        <v>0</v>
      </c>
      <c r="AD170" s="21">
        <v>2398.11</v>
      </c>
      <c r="AE170" s="22">
        <v>238</v>
      </c>
      <c r="AF170" s="22">
        <v>35.93</v>
      </c>
      <c r="AG170" s="22">
        <v>861.81</v>
      </c>
      <c r="AH170" s="22">
        <v>159.88</v>
      </c>
      <c r="AI170" s="22">
        <v>1295.6199999999999</v>
      </c>
      <c r="AJ170" s="23">
        <v>3693.73</v>
      </c>
      <c r="AK170" s="21">
        <v>2398.11</v>
      </c>
      <c r="AL170" s="21">
        <v>0</v>
      </c>
      <c r="AM170" s="21">
        <v>2398.11</v>
      </c>
      <c r="AN170" s="22">
        <v>238</v>
      </c>
      <c r="AO170" s="22">
        <v>35.93</v>
      </c>
      <c r="AP170" s="22">
        <v>861.81</v>
      </c>
      <c r="AQ170" s="22">
        <v>124.18</v>
      </c>
      <c r="AR170" s="22">
        <v>1259.92</v>
      </c>
      <c r="AS170" s="23">
        <v>3658.03</v>
      </c>
      <c r="AT170" s="21">
        <v>2417.19</v>
      </c>
      <c r="AU170" s="21">
        <v>948.61</v>
      </c>
      <c r="AV170" s="21">
        <v>3365.8</v>
      </c>
      <c r="AW170" s="22">
        <v>370</v>
      </c>
      <c r="AX170" s="22">
        <v>36.21</v>
      </c>
      <c r="AY170" s="22">
        <v>1068.96</v>
      </c>
      <c r="AZ170" s="22">
        <v>147.43</v>
      </c>
      <c r="BA170" s="22">
        <v>1622.6</v>
      </c>
      <c r="BB170" s="23">
        <v>4988.3999999999996</v>
      </c>
      <c r="BC170" s="21">
        <v>3733.01</v>
      </c>
      <c r="BD170" s="21">
        <v>0</v>
      </c>
      <c r="BE170" s="21">
        <v>3733.01</v>
      </c>
      <c r="BF170" s="22">
        <v>402</v>
      </c>
      <c r="BG170" s="22">
        <v>53.73</v>
      </c>
      <c r="BH170" s="22">
        <v>1345.08</v>
      </c>
      <c r="BI170" s="22">
        <v>147.25</v>
      </c>
      <c r="BJ170" s="22">
        <v>1948.06</v>
      </c>
      <c r="BK170" s="23">
        <v>5681.07</v>
      </c>
      <c r="BL170" s="21">
        <v>2398.11</v>
      </c>
      <c r="BM170" s="21">
        <v>0</v>
      </c>
      <c r="BN170" s="21">
        <v>2398.11</v>
      </c>
      <c r="BO170" s="22">
        <v>238</v>
      </c>
      <c r="BP170" s="22">
        <v>35.93</v>
      </c>
      <c r="BQ170" s="22">
        <v>861.81</v>
      </c>
      <c r="BR170" s="22">
        <v>119.08</v>
      </c>
      <c r="BS170" s="22">
        <v>1254.82</v>
      </c>
      <c r="BT170" s="23">
        <v>3652.93</v>
      </c>
      <c r="BU170" s="21">
        <v>2398.11</v>
      </c>
      <c r="BV170" s="21">
        <v>0</v>
      </c>
      <c r="BW170" s="21">
        <v>2398.11</v>
      </c>
      <c r="BX170" s="22">
        <v>238</v>
      </c>
      <c r="BY170" s="22">
        <v>35.93</v>
      </c>
      <c r="BZ170" s="22">
        <v>861.81</v>
      </c>
      <c r="CA170" s="22">
        <v>129.28</v>
      </c>
      <c r="CB170" s="22">
        <v>1265.02</v>
      </c>
      <c r="CC170" s="23">
        <v>3663.13</v>
      </c>
      <c r="CD170" s="21">
        <v>2485.77</v>
      </c>
      <c r="CE170" s="21">
        <v>0</v>
      </c>
      <c r="CF170" s="21">
        <v>2485.77</v>
      </c>
      <c r="CG170" s="22">
        <v>250</v>
      </c>
      <c r="CH170" s="22">
        <v>37.25</v>
      </c>
      <c r="CI170" s="22">
        <v>941.42</v>
      </c>
      <c r="CJ170" s="22">
        <v>110.44</v>
      </c>
      <c r="CK170" s="22">
        <v>1339.11</v>
      </c>
      <c r="CL170" s="23">
        <v>3824.88</v>
      </c>
      <c r="CM170" s="21">
        <v>2416.89</v>
      </c>
      <c r="CN170" s="21">
        <v>0</v>
      </c>
      <c r="CO170" s="21">
        <v>2416.89</v>
      </c>
      <c r="CP170" s="22">
        <v>249</v>
      </c>
      <c r="CQ170" s="22">
        <v>36.21</v>
      </c>
      <c r="CR170" s="22">
        <v>853.54</v>
      </c>
      <c r="CS170" s="22">
        <v>114.31</v>
      </c>
      <c r="CT170" s="22">
        <v>1253.06</v>
      </c>
      <c r="CU170" s="23">
        <v>3669.95</v>
      </c>
      <c r="CV170" s="21">
        <v>2398.11</v>
      </c>
      <c r="CW170" s="21">
        <v>0</v>
      </c>
      <c r="CX170" s="21">
        <v>2398.11</v>
      </c>
      <c r="CY170" s="22">
        <v>238</v>
      </c>
      <c r="CZ170" s="22">
        <v>35.93</v>
      </c>
      <c r="DA170" s="22">
        <v>831.63</v>
      </c>
      <c r="DB170" s="22">
        <v>113.98</v>
      </c>
      <c r="DC170" s="22">
        <v>1219.54</v>
      </c>
      <c r="DD170" s="23">
        <v>3617.65</v>
      </c>
      <c r="DE170" s="21">
        <v>3578.91</v>
      </c>
      <c r="DF170" s="21">
        <v>0</v>
      </c>
      <c r="DG170" s="21">
        <v>3578.91</v>
      </c>
      <c r="DH170" s="22">
        <v>398</v>
      </c>
      <c r="DI170" s="22">
        <v>366.03</v>
      </c>
      <c r="DJ170" s="22">
        <v>1833.2</v>
      </c>
      <c r="DK170" s="22">
        <v>146.49</v>
      </c>
      <c r="DL170" s="22">
        <v>2743.72</v>
      </c>
      <c r="DM170" s="23">
        <v>6322.63</v>
      </c>
      <c r="DN170" s="73">
        <f t="shared" si="22"/>
        <v>31483.54</v>
      </c>
      <c r="DO170" s="73">
        <f t="shared" si="23"/>
        <v>948.61</v>
      </c>
      <c r="DP170" s="73">
        <f t="shared" si="24"/>
        <v>32432.15</v>
      </c>
      <c r="DQ170" s="22">
        <f t="shared" si="25"/>
        <v>3335</v>
      </c>
      <c r="DR170" s="22">
        <f t="shared" si="26"/>
        <v>780.93999999999994</v>
      </c>
      <c r="DS170" s="22">
        <f t="shared" si="27"/>
        <v>12044.69</v>
      </c>
      <c r="DT170" s="22">
        <f t="shared" si="28"/>
        <v>1541.15</v>
      </c>
      <c r="DU170" s="22">
        <f t="shared" si="29"/>
        <v>17701.780000000002</v>
      </c>
      <c r="DV170" s="23">
        <f t="shared" si="30"/>
        <v>50133.93</v>
      </c>
      <c r="DW170" s="262">
        <f t="shared" si="31"/>
        <v>1335.3100000000013</v>
      </c>
      <c r="DX170" s="262"/>
      <c r="DY170" s="263">
        <f t="shared" si="32"/>
        <v>461.92000000000189</v>
      </c>
      <c r="DZ170" s="263"/>
    </row>
    <row r="171" spans="1:130" hidden="1" x14ac:dyDescent="0.25">
      <c r="A171" s="18">
        <v>1218</v>
      </c>
      <c r="B171" s="18" t="s">
        <v>456</v>
      </c>
      <c r="C171" s="18" t="s">
        <v>235</v>
      </c>
      <c r="D171" s="20">
        <v>0.5</v>
      </c>
      <c r="E171" s="18">
        <v>8650.11</v>
      </c>
      <c r="F171" s="18">
        <v>14998.39</v>
      </c>
      <c r="G171" s="18" t="s">
        <v>157</v>
      </c>
      <c r="H171" s="18" t="s">
        <v>5</v>
      </c>
      <c r="I171" s="18" t="s">
        <v>191</v>
      </c>
      <c r="J171" s="21">
        <v>1222.25</v>
      </c>
      <c r="K171" s="21">
        <v>0</v>
      </c>
      <c r="L171" s="21">
        <v>1222.25</v>
      </c>
      <c r="M171" s="22">
        <v>76</v>
      </c>
      <c r="N171" s="22">
        <v>17.78</v>
      </c>
      <c r="O171" s="22">
        <v>438.04</v>
      </c>
      <c r="P171" s="22">
        <v>21.54</v>
      </c>
      <c r="Q171" s="22">
        <v>553.36</v>
      </c>
      <c r="R171" s="23">
        <v>1775.61</v>
      </c>
      <c r="S171" s="21">
        <v>1157.96</v>
      </c>
      <c r="T171" s="21">
        <v>0</v>
      </c>
      <c r="U171" s="21">
        <v>1157.96</v>
      </c>
      <c r="V171" s="22">
        <v>74</v>
      </c>
      <c r="W171" s="22">
        <v>17.32</v>
      </c>
      <c r="X171" s="22">
        <v>410.86</v>
      </c>
      <c r="Y171" s="22">
        <v>20.55</v>
      </c>
      <c r="Z171" s="22">
        <v>522.73</v>
      </c>
      <c r="AA171" s="23">
        <v>1680.69</v>
      </c>
      <c r="AB171" s="21">
        <v>1157.96</v>
      </c>
      <c r="AC171" s="21">
        <v>0</v>
      </c>
      <c r="AD171" s="21">
        <v>1157.96</v>
      </c>
      <c r="AE171" s="22">
        <v>74</v>
      </c>
      <c r="AF171" s="22">
        <v>17.32</v>
      </c>
      <c r="AG171" s="22">
        <v>410.62</v>
      </c>
      <c r="AH171" s="22">
        <v>20.55</v>
      </c>
      <c r="AI171" s="22">
        <v>522.49</v>
      </c>
      <c r="AJ171" s="23">
        <v>1680.45</v>
      </c>
      <c r="AK171" s="21">
        <v>1157.96</v>
      </c>
      <c r="AL171" s="21">
        <v>0</v>
      </c>
      <c r="AM171" s="21">
        <v>1157.96</v>
      </c>
      <c r="AN171" s="22">
        <v>74</v>
      </c>
      <c r="AO171" s="22">
        <v>17.32</v>
      </c>
      <c r="AP171" s="22">
        <v>410.62</v>
      </c>
      <c r="AQ171" s="22">
        <v>20.55</v>
      </c>
      <c r="AR171" s="22">
        <v>522.49</v>
      </c>
      <c r="AS171" s="23">
        <v>1680.45</v>
      </c>
      <c r="AT171" s="21">
        <v>1157.96</v>
      </c>
      <c r="AU171" s="21">
        <v>360.48</v>
      </c>
      <c r="AV171" s="21">
        <v>1518.44</v>
      </c>
      <c r="AW171" s="22">
        <v>104</v>
      </c>
      <c r="AX171" s="22">
        <v>17.32</v>
      </c>
      <c r="AY171" s="22">
        <v>482.72</v>
      </c>
      <c r="AZ171" s="22">
        <v>25.38</v>
      </c>
      <c r="BA171" s="22">
        <v>629.41999999999996</v>
      </c>
      <c r="BB171" s="23">
        <v>2147.86</v>
      </c>
      <c r="BC171" s="21">
        <v>9276.81</v>
      </c>
      <c r="BD171" s="21">
        <v>0</v>
      </c>
      <c r="BE171" s="21">
        <v>9276.81</v>
      </c>
      <c r="BF171" s="22">
        <v>604</v>
      </c>
      <c r="BG171" s="22">
        <v>289.91000000000003</v>
      </c>
      <c r="BH171" s="22">
        <v>4517.1499999999996</v>
      </c>
      <c r="BI171" s="22">
        <v>169.52</v>
      </c>
      <c r="BJ171" s="22">
        <v>5580.58</v>
      </c>
      <c r="BK171" s="23">
        <v>14857.39</v>
      </c>
      <c r="BL171" s="21">
        <v>995.86</v>
      </c>
      <c r="BM171" s="21">
        <v>0</v>
      </c>
      <c r="BN171" s="21">
        <v>995.86</v>
      </c>
      <c r="BO171" s="22">
        <v>125</v>
      </c>
      <c r="BP171" s="22">
        <v>24.9</v>
      </c>
      <c r="BQ171" s="22">
        <v>391.86</v>
      </c>
      <c r="BR171" s="22">
        <v>13.5</v>
      </c>
      <c r="BS171" s="22">
        <v>555.26</v>
      </c>
      <c r="BT171" s="23">
        <v>1551.12</v>
      </c>
      <c r="BU171" s="21">
        <v>0</v>
      </c>
      <c r="BV171" s="21">
        <v>0</v>
      </c>
      <c r="BW171" s="21">
        <v>0</v>
      </c>
      <c r="BX171" s="22">
        <v>0</v>
      </c>
      <c r="BY171" s="22">
        <v>0</v>
      </c>
      <c r="BZ171" s="22">
        <v>0</v>
      </c>
      <c r="CA171" s="22">
        <v>0</v>
      </c>
      <c r="CB171" s="22">
        <v>0</v>
      </c>
      <c r="CC171" s="23">
        <v>0</v>
      </c>
      <c r="CD171" s="21">
        <v>0</v>
      </c>
      <c r="CE171" s="21">
        <v>0</v>
      </c>
      <c r="CF171" s="21">
        <v>0</v>
      </c>
      <c r="CG171" s="22">
        <v>0</v>
      </c>
      <c r="CH171" s="22">
        <v>0</v>
      </c>
      <c r="CI171" s="22">
        <v>0</v>
      </c>
      <c r="CJ171" s="22">
        <v>0</v>
      </c>
      <c r="CK171" s="22">
        <v>0</v>
      </c>
      <c r="CL171" s="23">
        <v>0</v>
      </c>
      <c r="CM171" s="21">
        <v>0</v>
      </c>
      <c r="CN171" s="21">
        <v>0</v>
      </c>
      <c r="CO171" s="21">
        <v>0</v>
      </c>
      <c r="CP171" s="22">
        <v>0</v>
      </c>
      <c r="CQ171" s="22">
        <v>0</v>
      </c>
      <c r="CR171" s="22">
        <v>0</v>
      </c>
      <c r="CS171" s="22">
        <v>0</v>
      </c>
      <c r="CT171" s="22">
        <v>0</v>
      </c>
      <c r="CU171" s="23">
        <v>0</v>
      </c>
      <c r="CV171" s="21"/>
      <c r="CW171" s="21"/>
      <c r="CX171" s="21"/>
      <c r="CY171" s="22"/>
      <c r="CZ171" s="22"/>
      <c r="DA171" s="22"/>
      <c r="DB171" s="22"/>
      <c r="DC171" s="22"/>
      <c r="DD171" s="23"/>
      <c r="DN171" s="73">
        <f t="shared" si="22"/>
        <v>16126.76</v>
      </c>
      <c r="DO171" s="73">
        <f t="shared" si="23"/>
        <v>360.48</v>
      </c>
      <c r="DP171" s="73">
        <f t="shared" si="24"/>
        <v>16487.239999999998</v>
      </c>
      <c r="DQ171" s="22">
        <f t="shared" si="25"/>
        <v>1131</v>
      </c>
      <c r="DR171" s="22">
        <f t="shared" si="26"/>
        <v>401.87</v>
      </c>
      <c r="DS171" s="22">
        <f t="shared" si="27"/>
        <v>7061.869999999999</v>
      </c>
      <c r="DT171" s="22">
        <f t="shared" si="28"/>
        <v>291.59000000000003</v>
      </c>
      <c r="DU171" s="22">
        <f t="shared" si="29"/>
        <v>8886.33</v>
      </c>
      <c r="DV171" s="23">
        <f t="shared" si="30"/>
        <v>25373.569999999996</v>
      </c>
      <c r="DW171" s="262">
        <f t="shared" si="31"/>
        <v>1488.8499999999985</v>
      </c>
      <c r="DX171" s="262"/>
      <c r="DY171" s="263">
        <f t="shared" si="32"/>
        <v>236.21999999999935</v>
      </c>
      <c r="DZ171" s="263"/>
    </row>
    <row r="172" spans="1:130" hidden="1" x14ac:dyDescent="0.25">
      <c r="A172" s="18">
        <v>1219</v>
      </c>
      <c r="B172" s="18" t="s">
        <v>216</v>
      </c>
      <c r="C172" s="18" t="s">
        <v>217</v>
      </c>
      <c r="D172" s="20">
        <v>1</v>
      </c>
      <c r="E172" s="18">
        <v>20553.060000000001</v>
      </c>
      <c r="F172" s="18">
        <v>37458.04</v>
      </c>
      <c r="G172" s="18" t="s">
        <v>157</v>
      </c>
      <c r="H172" s="18" t="s">
        <v>5</v>
      </c>
      <c r="I172" s="18" t="s">
        <v>169</v>
      </c>
      <c r="J172" s="21">
        <v>2853.14</v>
      </c>
      <c r="K172" s="21">
        <v>0</v>
      </c>
      <c r="L172" s="21">
        <v>2853.14</v>
      </c>
      <c r="M172" s="22">
        <v>296</v>
      </c>
      <c r="N172" s="22">
        <v>14.15</v>
      </c>
      <c r="O172" s="22">
        <v>1058.3499999999999</v>
      </c>
      <c r="P172" s="22">
        <v>132.16999999999999</v>
      </c>
      <c r="Q172" s="22">
        <v>1500.67</v>
      </c>
      <c r="R172" s="23">
        <v>4353.8100000000004</v>
      </c>
      <c r="S172" s="21">
        <v>2883.77</v>
      </c>
      <c r="T172" s="21">
        <v>0</v>
      </c>
      <c r="U172" s="21">
        <v>2883.77</v>
      </c>
      <c r="V172" s="22">
        <v>303</v>
      </c>
      <c r="W172" s="22">
        <v>14.41</v>
      </c>
      <c r="X172" s="22">
        <v>1076.05</v>
      </c>
      <c r="Y172" s="22">
        <v>107.3</v>
      </c>
      <c r="Z172" s="22">
        <v>1500.76</v>
      </c>
      <c r="AA172" s="23">
        <v>4384.53</v>
      </c>
      <c r="AB172" s="21">
        <v>2883.77</v>
      </c>
      <c r="AC172" s="21">
        <v>0</v>
      </c>
      <c r="AD172" s="21">
        <v>2883.77</v>
      </c>
      <c r="AE172" s="22">
        <v>303</v>
      </c>
      <c r="AF172" s="22">
        <v>14.41</v>
      </c>
      <c r="AG172" s="22">
        <v>1075.48</v>
      </c>
      <c r="AH172" s="22">
        <v>168.5</v>
      </c>
      <c r="AI172" s="22">
        <v>1561.39</v>
      </c>
      <c r="AJ172" s="23">
        <v>4445.16</v>
      </c>
      <c r="AK172" s="21">
        <v>2883.77</v>
      </c>
      <c r="AL172" s="21">
        <v>0</v>
      </c>
      <c r="AM172" s="21">
        <v>2883.77</v>
      </c>
      <c r="AN172" s="22">
        <v>303</v>
      </c>
      <c r="AO172" s="22">
        <v>14.41</v>
      </c>
      <c r="AP172" s="22">
        <v>1075.48</v>
      </c>
      <c r="AQ172" s="22">
        <v>132.80000000000001</v>
      </c>
      <c r="AR172" s="22">
        <v>1525.69</v>
      </c>
      <c r="AS172" s="23">
        <v>4409.46</v>
      </c>
      <c r="AT172" s="21">
        <v>3044.94</v>
      </c>
      <c r="AU172" s="21">
        <v>948.61</v>
      </c>
      <c r="AV172" s="21">
        <v>3993.55</v>
      </c>
      <c r="AW172" s="22">
        <v>454</v>
      </c>
      <c r="AX172" s="22">
        <v>15.21</v>
      </c>
      <c r="AY172" s="22">
        <v>1321.41</v>
      </c>
      <c r="AZ172" s="22">
        <v>148.38999999999999</v>
      </c>
      <c r="BA172" s="22">
        <v>1939.01</v>
      </c>
      <c r="BB172" s="23">
        <v>5932.56</v>
      </c>
      <c r="BC172" s="21">
        <v>4447.8</v>
      </c>
      <c r="BD172" s="21">
        <v>0</v>
      </c>
      <c r="BE172" s="21">
        <v>4447.8</v>
      </c>
      <c r="BF172" s="22">
        <v>501</v>
      </c>
      <c r="BG172" s="22">
        <v>21.53</v>
      </c>
      <c r="BH172" s="22">
        <v>1865.38</v>
      </c>
      <c r="BI172" s="22">
        <v>165.07</v>
      </c>
      <c r="BJ172" s="22">
        <v>2552.98</v>
      </c>
      <c r="BK172" s="23">
        <v>7000.78</v>
      </c>
      <c r="BL172" s="21">
        <v>2883.77</v>
      </c>
      <c r="BM172" s="21">
        <v>0</v>
      </c>
      <c r="BN172" s="21">
        <v>2883.77</v>
      </c>
      <c r="BO172" s="22">
        <v>303</v>
      </c>
      <c r="BP172" s="22">
        <v>14.41</v>
      </c>
      <c r="BQ172" s="22">
        <v>1075.48</v>
      </c>
      <c r="BR172" s="22">
        <v>158.30000000000001</v>
      </c>
      <c r="BS172" s="22">
        <v>1551.19</v>
      </c>
      <c r="BT172" s="23">
        <v>4434.96</v>
      </c>
      <c r="BU172" s="21">
        <v>2883.77</v>
      </c>
      <c r="BV172" s="21">
        <v>0</v>
      </c>
      <c r="BW172" s="21">
        <v>2883.77</v>
      </c>
      <c r="BX172" s="22">
        <v>303</v>
      </c>
      <c r="BY172" s="22">
        <v>14.41</v>
      </c>
      <c r="BZ172" s="22">
        <v>1075.48</v>
      </c>
      <c r="CA172" s="22">
        <v>163.4</v>
      </c>
      <c r="CB172" s="22">
        <v>1556.29</v>
      </c>
      <c r="CC172" s="23">
        <v>4440.0600000000004</v>
      </c>
      <c r="CD172" s="21">
        <v>2998.79</v>
      </c>
      <c r="CE172" s="21">
        <v>0</v>
      </c>
      <c r="CF172" s="21">
        <v>2998.79</v>
      </c>
      <c r="CG172" s="22">
        <v>319</v>
      </c>
      <c r="CH172" s="22">
        <v>14.98</v>
      </c>
      <c r="CI172" s="22">
        <v>1118.45</v>
      </c>
      <c r="CJ172" s="22">
        <v>155.25</v>
      </c>
      <c r="CK172" s="22">
        <v>1607.68</v>
      </c>
      <c r="CL172" s="23">
        <v>4606.47</v>
      </c>
      <c r="CM172" s="21">
        <v>2883.77</v>
      </c>
      <c r="CN172" s="21">
        <v>0</v>
      </c>
      <c r="CO172" s="21">
        <v>2883.77</v>
      </c>
      <c r="CP172" s="22">
        <v>303</v>
      </c>
      <c r="CQ172" s="22">
        <v>14.41</v>
      </c>
      <c r="CR172" s="22">
        <v>1075.48</v>
      </c>
      <c r="CS172" s="22">
        <v>76.7</v>
      </c>
      <c r="CT172" s="22">
        <v>1469.59</v>
      </c>
      <c r="CU172" s="23">
        <v>4353.3599999999997</v>
      </c>
      <c r="CV172" s="21">
        <v>2902.82</v>
      </c>
      <c r="CW172" s="21">
        <v>0</v>
      </c>
      <c r="CX172" s="21">
        <v>2902.82</v>
      </c>
      <c r="CY172" s="22">
        <v>306</v>
      </c>
      <c r="CZ172" s="22">
        <v>14.5</v>
      </c>
      <c r="DA172" s="22">
        <v>1082.5899999999999</v>
      </c>
      <c r="DB172" s="22">
        <v>122.94</v>
      </c>
      <c r="DC172" s="22">
        <v>1526.03</v>
      </c>
      <c r="DD172" s="23">
        <v>4428.8500000000004</v>
      </c>
      <c r="DE172" s="21">
        <v>4335.97</v>
      </c>
      <c r="DF172" s="21">
        <v>0</v>
      </c>
      <c r="DG172" s="21">
        <v>4335.97</v>
      </c>
      <c r="DH172" s="22">
        <v>503</v>
      </c>
      <c r="DI172" s="22">
        <v>398.61</v>
      </c>
      <c r="DJ172" s="22">
        <v>1359.4</v>
      </c>
      <c r="DK172" s="22">
        <v>168.79</v>
      </c>
      <c r="DL172" s="22">
        <v>2429.8000000000002</v>
      </c>
      <c r="DM172" s="23">
        <v>6765.77</v>
      </c>
      <c r="DN172" s="73">
        <f t="shared" si="22"/>
        <v>37886.080000000009</v>
      </c>
      <c r="DO172" s="73">
        <f t="shared" si="23"/>
        <v>948.61</v>
      </c>
      <c r="DP172" s="73">
        <f t="shared" si="24"/>
        <v>38834.69</v>
      </c>
      <c r="DQ172" s="22">
        <f t="shared" si="25"/>
        <v>4197</v>
      </c>
      <c r="DR172" s="22">
        <f t="shared" si="26"/>
        <v>565.44000000000005</v>
      </c>
      <c r="DS172" s="22">
        <f t="shared" si="27"/>
        <v>14259.029999999999</v>
      </c>
      <c r="DT172" s="22">
        <f t="shared" si="28"/>
        <v>1699.6100000000001</v>
      </c>
      <c r="DU172" s="22">
        <f t="shared" si="29"/>
        <v>20721.079999999998</v>
      </c>
      <c r="DV172" s="23">
        <f t="shared" si="30"/>
        <v>59555.770000000004</v>
      </c>
      <c r="DW172" s="262">
        <f t="shared" si="31"/>
        <v>1376.6500000000015</v>
      </c>
      <c r="DX172" s="262"/>
      <c r="DY172" s="263">
        <f t="shared" si="32"/>
        <v>168.0199999999968</v>
      </c>
      <c r="DZ172" s="263"/>
    </row>
    <row r="173" spans="1:130" hidden="1" x14ac:dyDescent="0.25">
      <c r="A173" s="18">
        <v>1221</v>
      </c>
      <c r="B173" s="18" t="s">
        <v>480</v>
      </c>
      <c r="C173" s="18" t="s">
        <v>481</v>
      </c>
      <c r="D173" s="20">
        <v>0.8</v>
      </c>
      <c r="E173" s="18">
        <v>11721.3</v>
      </c>
      <c r="F173" s="18">
        <v>23787.72</v>
      </c>
      <c r="G173" s="18" t="s">
        <v>157</v>
      </c>
      <c r="H173" s="18" t="s">
        <v>5</v>
      </c>
      <c r="I173" s="18" t="s">
        <v>182</v>
      </c>
      <c r="J173" s="21">
        <v>2039.43</v>
      </c>
      <c r="K173" s="21">
        <v>0</v>
      </c>
      <c r="L173" s="21">
        <v>2039.43</v>
      </c>
      <c r="M173" s="22">
        <v>179</v>
      </c>
      <c r="N173" s="22">
        <v>29.58</v>
      </c>
      <c r="O173" s="22">
        <v>746.64</v>
      </c>
      <c r="P173" s="22">
        <v>97.13</v>
      </c>
      <c r="Q173" s="22">
        <v>1052.3499999999999</v>
      </c>
      <c r="R173" s="23">
        <v>3091.78</v>
      </c>
      <c r="S173" s="21">
        <v>1974.43</v>
      </c>
      <c r="T173" s="21">
        <v>0</v>
      </c>
      <c r="U173" s="21">
        <v>1974.43</v>
      </c>
      <c r="V173" s="22">
        <v>179</v>
      </c>
      <c r="W173" s="22">
        <v>29.58</v>
      </c>
      <c r="X173" s="22">
        <v>672.9</v>
      </c>
      <c r="Y173" s="22">
        <v>101.36</v>
      </c>
      <c r="Z173" s="22">
        <v>982.84</v>
      </c>
      <c r="AA173" s="23">
        <v>2957.27</v>
      </c>
      <c r="AB173" s="21">
        <v>1822.96</v>
      </c>
      <c r="AC173" s="21">
        <v>0</v>
      </c>
      <c r="AD173" s="21">
        <v>1822.96</v>
      </c>
      <c r="AE173" s="22">
        <v>159</v>
      </c>
      <c r="AF173" s="22">
        <v>27.3</v>
      </c>
      <c r="AG173" s="22">
        <v>609.64</v>
      </c>
      <c r="AH173" s="22">
        <v>124.16</v>
      </c>
      <c r="AI173" s="22">
        <v>920.1</v>
      </c>
      <c r="AJ173" s="23">
        <v>2743.06</v>
      </c>
      <c r="AK173" s="21">
        <v>1835.24</v>
      </c>
      <c r="AL173" s="21">
        <v>0</v>
      </c>
      <c r="AM173" s="21">
        <v>1835.24</v>
      </c>
      <c r="AN173" s="22">
        <v>160</v>
      </c>
      <c r="AO173" s="22">
        <v>27.48</v>
      </c>
      <c r="AP173" s="22">
        <v>620.84</v>
      </c>
      <c r="AQ173" s="22">
        <v>98.88</v>
      </c>
      <c r="AR173" s="22">
        <v>907.2</v>
      </c>
      <c r="AS173" s="23">
        <v>2742.44</v>
      </c>
      <c r="AT173" s="21">
        <v>1838.54</v>
      </c>
      <c r="AU173" s="21">
        <v>751.3</v>
      </c>
      <c r="AV173" s="21">
        <v>2589.84</v>
      </c>
      <c r="AW173" s="22">
        <v>263</v>
      </c>
      <c r="AX173" s="22">
        <v>27.54</v>
      </c>
      <c r="AY173" s="22">
        <v>774.18</v>
      </c>
      <c r="AZ173" s="22">
        <v>114.1</v>
      </c>
      <c r="BA173" s="22">
        <v>1178.82</v>
      </c>
      <c r="BB173" s="23">
        <v>3768.66</v>
      </c>
      <c r="BC173" s="21">
        <v>2912.95</v>
      </c>
      <c r="BD173" s="21">
        <v>0</v>
      </c>
      <c r="BE173" s="21">
        <v>2912.95</v>
      </c>
      <c r="BF173" s="22">
        <v>284</v>
      </c>
      <c r="BG173" s="22">
        <v>40.92</v>
      </c>
      <c r="BH173" s="22">
        <v>1033.21</v>
      </c>
      <c r="BI173" s="22">
        <v>127.44</v>
      </c>
      <c r="BJ173" s="22">
        <v>1485.57</v>
      </c>
      <c r="BK173" s="23">
        <v>4398.5200000000004</v>
      </c>
      <c r="BL173" s="21">
        <v>1822.96</v>
      </c>
      <c r="BM173" s="21">
        <v>0</v>
      </c>
      <c r="BN173" s="21">
        <v>1822.96</v>
      </c>
      <c r="BO173" s="22">
        <v>158</v>
      </c>
      <c r="BP173" s="22">
        <v>27.3</v>
      </c>
      <c r="BQ173" s="22">
        <v>609.64</v>
      </c>
      <c r="BR173" s="22">
        <v>98.66</v>
      </c>
      <c r="BS173" s="22">
        <v>893.6</v>
      </c>
      <c r="BT173" s="23">
        <v>2716.56</v>
      </c>
      <c r="BU173" s="21">
        <v>1822.96</v>
      </c>
      <c r="BV173" s="21">
        <v>0</v>
      </c>
      <c r="BW173" s="21">
        <v>1822.96</v>
      </c>
      <c r="BX173" s="22">
        <v>159</v>
      </c>
      <c r="BY173" s="22">
        <v>27.3</v>
      </c>
      <c r="BZ173" s="22">
        <v>609.64</v>
      </c>
      <c r="CA173" s="22">
        <v>124.16</v>
      </c>
      <c r="CB173" s="22">
        <v>920.1</v>
      </c>
      <c r="CC173" s="23">
        <v>2743.06</v>
      </c>
      <c r="CD173" s="21">
        <v>1740.4</v>
      </c>
      <c r="CE173" s="21">
        <v>0</v>
      </c>
      <c r="CF173" s="21">
        <v>1740.4</v>
      </c>
      <c r="CG173" s="22">
        <v>147</v>
      </c>
      <c r="CH173" s="22">
        <v>26.06</v>
      </c>
      <c r="CI173" s="22">
        <v>534.84</v>
      </c>
      <c r="CJ173" s="22">
        <v>56.4</v>
      </c>
      <c r="CK173" s="22">
        <v>764.3</v>
      </c>
      <c r="CL173" s="23">
        <v>2504.6999999999998</v>
      </c>
      <c r="CM173" s="21">
        <v>1806.3</v>
      </c>
      <c r="CN173" s="21">
        <v>0</v>
      </c>
      <c r="CO173" s="21">
        <v>1806.3</v>
      </c>
      <c r="CP173" s="22">
        <v>165</v>
      </c>
      <c r="CQ173" s="22">
        <v>27.05</v>
      </c>
      <c r="CR173" s="22">
        <v>556.55999999999995</v>
      </c>
      <c r="CS173" s="22">
        <v>108.56</v>
      </c>
      <c r="CT173" s="22">
        <v>857.17</v>
      </c>
      <c r="CU173" s="23">
        <v>2663.47</v>
      </c>
      <c r="CV173" s="21">
        <v>1918.3</v>
      </c>
      <c r="CW173" s="21">
        <v>0</v>
      </c>
      <c r="CX173" s="21">
        <v>1918.3</v>
      </c>
      <c r="CY173" s="22">
        <v>172</v>
      </c>
      <c r="CZ173" s="22">
        <v>28.73</v>
      </c>
      <c r="DA173" s="22">
        <v>595.77</v>
      </c>
      <c r="DB173" s="22">
        <v>79.959999999999994</v>
      </c>
      <c r="DC173" s="22">
        <v>876.46</v>
      </c>
      <c r="DD173" s="23">
        <v>2794.76</v>
      </c>
      <c r="DE173" s="21">
        <v>2634.39</v>
      </c>
      <c r="DF173" s="21">
        <v>0</v>
      </c>
      <c r="DG173" s="21">
        <v>2634.39</v>
      </c>
      <c r="DH173" s="22">
        <v>271</v>
      </c>
      <c r="DI173" s="22">
        <v>278.35000000000002</v>
      </c>
      <c r="DJ173" s="22">
        <v>1572.28</v>
      </c>
      <c r="DK173" s="22">
        <v>114.41</v>
      </c>
      <c r="DL173" s="22">
        <v>2236.04</v>
      </c>
      <c r="DM173" s="23">
        <v>4870.43</v>
      </c>
      <c r="DN173" s="73">
        <f t="shared" si="22"/>
        <v>24168.859999999997</v>
      </c>
      <c r="DO173" s="73">
        <f t="shared" si="23"/>
        <v>751.3</v>
      </c>
      <c r="DP173" s="73">
        <f t="shared" si="24"/>
        <v>24920.159999999996</v>
      </c>
      <c r="DQ173" s="22">
        <f t="shared" si="25"/>
        <v>2296</v>
      </c>
      <c r="DR173" s="22">
        <f t="shared" si="26"/>
        <v>597.19000000000005</v>
      </c>
      <c r="DS173" s="22">
        <f t="shared" si="27"/>
        <v>8936.1400000000012</v>
      </c>
      <c r="DT173" s="22">
        <f t="shared" si="28"/>
        <v>1245.22</v>
      </c>
      <c r="DU173" s="22">
        <f t="shared" si="29"/>
        <v>13074.55</v>
      </c>
      <c r="DV173" s="23">
        <f t="shared" si="30"/>
        <v>37994.710000000006</v>
      </c>
      <c r="DW173" s="262">
        <f t="shared" si="31"/>
        <v>1132.4399999999951</v>
      </c>
      <c r="DX173" s="262"/>
      <c r="DY173" s="263">
        <f t="shared" si="32"/>
        <v>1353.25</v>
      </c>
      <c r="DZ173" s="263"/>
    </row>
    <row r="174" spans="1:130" hidden="1" x14ac:dyDescent="0.25">
      <c r="A174" s="18">
        <v>1225</v>
      </c>
      <c r="B174" s="18" t="s">
        <v>471</v>
      </c>
      <c r="C174" s="18" t="s">
        <v>472</v>
      </c>
      <c r="D174" s="20">
        <v>0.8</v>
      </c>
      <c r="E174" s="18">
        <v>13629.7</v>
      </c>
      <c r="F174" s="18">
        <v>24481.33</v>
      </c>
      <c r="G174" s="18" t="s">
        <v>157</v>
      </c>
      <c r="H174" s="18" t="s">
        <v>5</v>
      </c>
      <c r="I174" s="18" t="s">
        <v>166</v>
      </c>
      <c r="J174" s="21">
        <v>1941.42</v>
      </c>
      <c r="K174" s="21">
        <v>0</v>
      </c>
      <c r="L174" s="21">
        <v>1941.42</v>
      </c>
      <c r="M174" s="22">
        <v>168</v>
      </c>
      <c r="N174" s="22">
        <v>28.29</v>
      </c>
      <c r="O174" s="22">
        <v>669.6</v>
      </c>
      <c r="P174" s="22">
        <v>95.43</v>
      </c>
      <c r="Q174" s="22">
        <v>961.32</v>
      </c>
      <c r="R174" s="23">
        <v>2902.74</v>
      </c>
      <c r="S174" s="21">
        <v>1888.88</v>
      </c>
      <c r="T174" s="21">
        <v>0</v>
      </c>
      <c r="U174" s="21">
        <v>1888.88</v>
      </c>
      <c r="V174" s="22">
        <v>168</v>
      </c>
      <c r="W174" s="22">
        <v>28.29</v>
      </c>
      <c r="X174" s="22">
        <v>669.82</v>
      </c>
      <c r="Y174" s="22">
        <v>94.73</v>
      </c>
      <c r="Z174" s="22">
        <v>960.84</v>
      </c>
      <c r="AA174" s="23">
        <v>2849.72</v>
      </c>
      <c r="AB174" s="21">
        <v>1888.72</v>
      </c>
      <c r="AC174" s="21">
        <v>0</v>
      </c>
      <c r="AD174" s="21">
        <v>1888.72</v>
      </c>
      <c r="AE174" s="22">
        <v>168</v>
      </c>
      <c r="AF174" s="22">
        <v>28.29</v>
      </c>
      <c r="AG174" s="22">
        <v>669.39</v>
      </c>
      <c r="AH174" s="22">
        <v>115.13</v>
      </c>
      <c r="AI174" s="22">
        <v>980.81</v>
      </c>
      <c r="AJ174" s="23">
        <v>2869.53</v>
      </c>
      <c r="AK174" s="21">
        <v>1933.31</v>
      </c>
      <c r="AL174" s="21">
        <v>0</v>
      </c>
      <c r="AM174" s="21">
        <v>1933.31</v>
      </c>
      <c r="AN174" s="22">
        <v>174</v>
      </c>
      <c r="AO174" s="22">
        <v>28.95</v>
      </c>
      <c r="AP174" s="22">
        <v>709.83</v>
      </c>
      <c r="AQ174" s="22">
        <v>115.93</v>
      </c>
      <c r="AR174" s="22">
        <v>1028.71</v>
      </c>
      <c r="AS174" s="23">
        <v>2962.02</v>
      </c>
      <c r="AT174" s="21">
        <v>926.56</v>
      </c>
      <c r="AU174" s="21">
        <v>758.88</v>
      </c>
      <c r="AV174" s="21">
        <v>1685.44</v>
      </c>
      <c r="AW174" s="22">
        <v>140</v>
      </c>
      <c r="AX174" s="22">
        <v>13.86</v>
      </c>
      <c r="AY174" s="22">
        <v>515.39</v>
      </c>
      <c r="AZ174" s="22">
        <v>77.61</v>
      </c>
      <c r="BA174" s="22">
        <v>746.86</v>
      </c>
      <c r="BB174" s="23">
        <v>2432.3000000000002</v>
      </c>
      <c r="BC174" s="21">
        <v>2938.51</v>
      </c>
      <c r="BD174" s="21">
        <v>0</v>
      </c>
      <c r="BE174" s="21">
        <v>2938.51</v>
      </c>
      <c r="BF174" s="22">
        <v>296</v>
      </c>
      <c r="BG174" s="22">
        <v>42.24</v>
      </c>
      <c r="BH174" s="22">
        <v>1065.33</v>
      </c>
      <c r="BI174" s="22">
        <v>138.36000000000001</v>
      </c>
      <c r="BJ174" s="22">
        <v>1541.93</v>
      </c>
      <c r="BK174" s="23">
        <v>4480.4399999999996</v>
      </c>
      <c r="BL174" s="21">
        <v>1888.72</v>
      </c>
      <c r="BM174" s="21">
        <v>0</v>
      </c>
      <c r="BN174" s="21">
        <v>1888.72</v>
      </c>
      <c r="BO174" s="22">
        <v>168</v>
      </c>
      <c r="BP174" s="22">
        <v>28.29</v>
      </c>
      <c r="BQ174" s="22">
        <v>669.39</v>
      </c>
      <c r="BR174" s="22">
        <v>104.93</v>
      </c>
      <c r="BS174" s="22">
        <v>970.61</v>
      </c>
      <c r="BT174" s="23">
        <v>2859.33</v>
      </c>
      <c r="BU174" s="21">
        <v>1888.72</v>
      </c>
      <c r="BV174" s="21">
        <v>0</v>
      </c>
      <c r="BW174" s="21">
        <v>1888.72</v>
      </c>
      <c r="BX174" s="22">
        <v>168</v>
      </c>
      <c r="BY174" s="22">
        <v>28.29</v>
      </c>
      <c r="BZ174" s="22">
        <v>669.39</v>
      </c>
      <c r="CA174" s="22">
        <v>120.23</v>
      </c>
      <c r="CB174" s="22">
        <v>985.91</v>
      </c>
      <c r="CC174" s="23">
        <v>2874.63</v>
      </c>
      <c r="CD174" s="21">
        <v>1928.56</v>
      </c>
      <c r="CE174" s="21">
        <v>0</v>
      </c>
      <c r="CF174" s="21">
        <v>1928.56</v>
      </c>
      <c r="CG174" s="22">
        <v>173</v>
      </c>
      <c r="CH174" s="22">
        <v>28.89</v>
      </c>
      <c r="CI174" s="22">
        <v>705.49</v>
      </c>
      <c r="CJ174" s="22">
        <v>59.75</v>
      </c>
      <c r="CK174" s="22">
        <v>967.13</v>
      </c>
      <c r="CL174" s="23">
        <v>2895.69</v>
      </c>
      <c r="CM174" s="21">
        <v>1876.94</v>
      </c>
      <c r="CN174" s="21">
        <v>0</v>
      </c>
      <c r="CO174" s="21">
        <v>1876.94</v>
      </c>
      <c r="CP174" s="22">
        <v>174</v>
      </c>
      <c r="CQ174" s="22">
        <v>28.11</v>
      </c>
      <c r="CR174" s="22">
        <v>646.24</v>
      </c>
      <c r="CS174" s="22">
        <v>99.62</v>
      </c>
      <c r="CT174" s="22">
        <v>947.97</v>
      </c>
      <c r="CU174" s="23">
        <v>2824.91</v>
      </c>
      <c r="CV174" s="21">
        <v>1896.42</v>
      </c>
      <c r="CW174" s="21">
        <v>0</v>
      </c>
      <c r="CX174" s="21">
        <v>1896.42</v>
      </c>
      <c r="CY174" s="22">
        <v>169</v>
      </c>
      <c r="CZ174" s="22">
        <v>28.41</v>
      </c>
      <c r="DA174" s="22">
        <v>652.1</v>
      </c>
      <c r="DB174" s="22">
        <v>99.96</v>
      </c>
      <c r="DC174" s="22">
        <v>949.47</v>
      </c>
      <c r="DD174" s="23">
        <v>2845.89</v>
      </c>
      <c r="DE174" s="21">
        <v>2817.16</v>
      </c>
      <c r="DF174" s="21">
        <v>0</v>
      </c>
      <c r="DG174" s="21">
        <v>2817.16</v>
      </c>
      <c r="DH174" s="22">
        <v>294</v>
      </c>
      <c r="DI174" s="22">
        <v>278.3</v>
      </c>
      <c r="DJ174" s="22">
        <v>1594.97</v>
      </c>
      <c r="DK174" s="22">
        <v>117.66</v>
      </c>
      <c r="DL174" s="22">
        <v>2284.9299999999998</v>
      </c>
      <c r="DM174" s="23">
        <v>5102.09</v>
      </c>
      <c r="DN174" s="73">
        <f t="shared" si="22"/>
        <v>23813.919999999995</v>
      </c>
      <c r="DO174" s="73">
        <f t="shared" si="23"/>
        <v>758.88</v>
      </c>
      <c r="DP174" s="73">
        <f t="shared" si="24"/>
        <v>24572.799999999999</v>
      </c>
      <c r="DQ174" s="22">
        <f t="shared" si="25"/>
        <v>2260</v>
      </c>
      <c r="DR174" s="22">
        <f t="shared" si="26"/>
        <v>590.21</v>
      </c>
      <c r="DS174" s="22">
        <f t="shared" si="27"/>
        <v>9236.94</v>
      </c>
      <c r="DT174" s="22">
        <f t="shared" si="28"/>
        <v>1239.3400000000001</v>
      </c>
      <c r="DU174" s="22">
        <f t="shared" si="29"/>
        <v>13326.489999999998</v>
      </c>
      <c r="DV174" s="23">
        <f t="shared" si="30"/>
        <v>37899.290000000008</v>
      </c>
      <c r="DW174" s="262">
        <f t="shared" si="31"/>
        <v>91.469999999997526</v>
      </c>
      <c r="DX174" s="262"/>
      <c r="DY174" s="263">
        <f t="shared" si="32"/>
        <v>-303.21000000000276</v>
      </c>
      <c r="DZ174" s="263"/>
    </row>
    <row r="175" spans="1:130" hidden="1" x14ac:dyDescent="0.25">
      <c r="A175" s="18">
        <v>1227</v>
      </c>
      <c r="B175" s="18" t="s">
        <v>220</v>
      </c>
      <c r="C175" s="18" t="s">
        <v>221</v>
      </c>
      <c r="D175" s="20">
        <v>0.8</v>
      </c>
      <c r="E175" s="18">
        <v>18654.240000000002</v>
      </c>
      <c r="F175" s="18">
        <v>22850.880000000001</v>
      </c>
      <c r="G175" s="18" t="s">
        <v>157</v>
      </c>
      <c r="H175" s="18" t="s">
        <v>6</v>
      </c>
      <c r="I175" s="18" t="s">
        <v>156</v>
      </c>
      <c r="J175" s="21">
        <v>2646.9</v>
      </c>
      <c r="K175" s="21">
        <v>0</v>
      </c>
      <c r="L175" s="21">
        <v>2646.9</v>
      </c>
      <c r="M175" s="22">
        <v>269</v>
      </c>
      <c r="N175" s="22">
        <v>39</v>
      </c>
      <c r="O175" s="22">
        <v>1007</v>
      </c>
      <c r="P175" s="22">
        <v>102.9</v>
      </c>
      <c r="Q175" s="22">
        <v>1417.9</v>
      </c>
      <c r="R175" s="23">
        <v>4064.8</v>
      </c>
      <c r="S175" s="21">
        <v>2602.6999999999998</v>
      </c>
      <c r="T175" s="21">
        <v>0</v>
      </c>
      <c r="U175" s="21">
        <v>2602.6999999999998</v>
      </c>
      <c r="V175" s="22">
        <v>269</v>
      </c>
      <c r="W175" s="22">
        <v>39</v>
      </c>
      <c r="X175" s="22">
        <v>1008.02</v>
      </c>
      <c r="Y175" s="22">
        <v>102.32</v>
      </c>
      <c r="Z175" s="22">
        <v>1418.34</v>
      </c>
      <c r="AA175" s="23">
        <v>4021.04</v>
      </c>
      <c r="AB175" s="21">
        <v>638.88</v>
      </c>
      <c r="AC175" s="21">
        <v>0</v>
      </c>
      <c r="AD175" s="21">
        <v>638.88</v>
      </c>
      <c r="AE175" s="22">
        <v>2</v>
      </c>
      <c r="AF175" s="22">
        <v>9.5399999999999991</v>
      </c>
      <c r="AG175" s="22">
        <v>322.61</v>
      </c>
      <c r="AH175" s="22">
        <v>98.03</v>
      </c>
      <c r="AI175" s="22">
        <v>432.18</v>
      </c>
      <c r="AJ175" s="23">
        <v>1071.06</v>
      </c>
      <c r="AK175" s="21">
        <v>1997.98</v>
      </c>
      <c r="AL175" s="21">
        <v>0</v>
      </c>
      <c r="AM175" s="21">
        <v>1997.98</v>
      </c>
      <c r="AN175" s="22">
        <v>186</v>
      </c>
      <c r="AO175" s="22">
        <v>29.93</v>
      </c>
      <c r="AP175" s="22">
        <v>796.61</v>
      </c>
      <c r="AQ175" s="22">
        <v>35.479999999999997</v>
      </c>
      <c r="AR175" s="22">
        <v>1048.02</v>
      </c>
      <c r="AS175" s="23">
        <v>3046</v>
      </c>
      <c r="AT175" s="21">
        <v>1049.32</v>
      </c>
      <c r="AU175" s="21">
        <v>758.88</v>
      </c>
      <c r="AV175" s="21">
        <v>1808.2</v>
      </c>
      <c r="AW175" s="22">
        <v>160</v>
      </c>
      <c r="AX175" s="22">
        <v>15.7</v>
      </c>
      <c r="AY175" s="22">
        <v>617.77</v>
      </c>
      <c r="AZ175" s="22">
        <v>28.8</v>
      </c>
      <c r="BA175" s="22">
        <v>822.27</v>
      </c>
      <c r="BB175" s="23">
        <v>2630.47</v>
      </c>
      <c r="BC175" s="21">
        <v>2330.98</v>
      </c>
      <c r="BD175" s="21">
        <v>0</v>
      </c>
      <c r="BE175" s="21">
        <v>2330.98</v>
      </c>
      <c r="BF175" s="22">
        <v>227</v>
      </c>
      <c r="BG175" s="22">
        <v>34.07</v>
      </c>
      <c r="BH175" s="22">
        <v>1060.71</v>
      </c>
      <c r="BI175" s="22">
        <v>41.13</v>
      </c>
      <c r="BJ175" s="22">
        <v>1362.91</v>
      </c>
      <c r="BK175" s="23">
        <v>3693.89</v>
      </c>
      <c r="BL175" s="21">
        <v>1022.52</v>
      </c>
      <c r="BM175" s="21">
        <v>0</v>
      </c>
      <c r="BN175" s="21">
        <v>1022.52</v>
      </c>
      <c r="BO175" s="22">
        <v>52</v>
      </c>
      <c r="BP175" s="22">
        <v>15.3</v>
      </c>
      <c r="BQ175" s="22">
        <v>454.18</v>
      </c>
      <c r="BR175" s="22">
        <v>18.149999999999999</v>
      </c>
      <c r="BS175" s="22">
        <v>539.63</v>
      </c>
      <c r="BT175" s="23">
        <v>1562.15</v>
      </c>
      <c r="BU175" s="21">
        <v>2602.6999999999998</v>
      </c>
      <c r="BV175" s="21">
        <v>0</v>
      </c>
      <c r="BW175" s="21">
        <v>2602.6999999999998</v>
      </c>
      <c r="BX175" s="22">
        <v>268</v>
      </c>
      <c r="BY175" s="22">
        <v>39</v>
      </c>
      <c r="BZ175" s="22">
        <v>1007.51</v>
      </c>
      <c r="CA175" s="22">
        <v>46.22</v>
      </c>
      <c r="CB175" s="22">
        <v>1360.73</v>
      </c>
      <c r="CC175" s="23">
        <v>3963.43</v>
      </c>
      <c r="CD175" s="21">
        <v>2684.49</v>
      </c>
      <c r="CE175" s="21">
        <v>0</v>
      </c>
      <c r="CF175" s="21">
        <v>2684.49</v>
      </c>
      <c r="CG175" s="22">
        <v>280</v>
      </c>
      <c r="CH175" s="22">
        <v>40.229999999999997</v>
      </c>
      <c r="CI175" s="22">
        <v>1038.05</v>
      </c>
      <c r="CJ175" s="22">
        <v>47.66</v>
      </c>
      <c r="CK175" s="22">
        <v>1405.94</v>
      </c>
      <c r="CL175" s="23">
        <v>4090.43</v>
      </c>
      <c r="CM175" s="21">
        <v>33152.03</v>
      </c>
      <c r="CN175" s="21">
        <v>0</v>
      </c>
      <c r="CO175" s="21">
        <v>33152.03</v>
      </c>
      <c r="CP175" s="22">
        <v>486</v>
      </c>
      <c r="CQ175" s="22">
        <v>311.95999999999998</v>
      </c>
      <c r="CR175" s="22">
        <v>8864.42</v>
      </c>
      <c r="CS175" s="22">
        <v>468.2</v>
      </c>
      <c r="CT175" s="22">
        <v>10130.58</v>
      </c>
      <c r="CU175" s="23">
        <v>43282.61</v>
      </c>
      <c r="CV175" s="21">
        <v>0</v>
      </c>
      <c r="CW175" s="21">
        <v>0</v>
      </c>
      <c r="CX175" s="21">
        <v>0</v>
      </c>
      <c r="CY175" s="22">
        <v>0</v>
      </c>
      <c r="CZ175" s="22">
        <v>0</v>
      </c>
      <c r="DA175" s="22">
        <v>0</v>
      </c>
      <c r="DB175" s="22">
        <v>0</v>
      </c>
      <c r="DC175" s="22">
        <v>0</v>
      </c>
      <c r="DD175" s="23">
        <v>0</v>
      </c>
      <c r="DE175" s="21">
        <v>0</v>
      </c>
      <c r="DF175" s="21">
        <v>0</v>
      </c>
      <c r="DG175" s="21">
        <v>0</v>
      </c>
      <c r="DH175" s="22">
        <v>0</v>
      </c>
      <c r="DI175" s="22">
        <v>0</v>
      </c>
      <c r="DJ175" s="22">
        <v>0</v>
      </c>
      <c r="DK175" s="22">
        <v>0</v>
      </c>
      <c r="DL175" s="22">
        <v>0</v>
      </c>
      <c r="DM175" s="23">
        <v>0</v>
      </c>
      <c r="DN175" s="73">
        <f t="shared" si="22"/>
        <v>50728.5</v>
      </c>
      <c r="DO175" s="73">
        <f t="shared" si="23"/>
        <v>758.88</v>
      </c>
      <c r="DP175" s="73">
        <f t="shared" si="24"/>
        <v>51487.38</v>
      </c>
      <c r="DQ175" s="22">
        <f t="shared" si="25"/>
        <v>2199</v>
      </c>
      <c r="DR175" s="22">
        <f t="shared" si="26"/>
        <v>573.73</v>
      </c>
      <c r="DS175" s="22">
        <f t="shared" si="27"/>
        <v>16176.880000000001</v>
      </c>
      <c r="DT175" s="22">
        <f t="shared" si="28"/>
        <v>988.88999999999987</v>
      </c>
      <c r="DU175" s="22">
        <f t="shared" si="29"/>
        <v>19938.5</v>
      </c>
      <c r="DV175" s="23">
        <f t="shared" si="30"/>
        <v>71425.88</v>
      </c>
      <c r="DW175" s="262">
        <f t="shared" si="31"/>
        <v>28636.499999999996</v>
      </c>
      <c r="DX175" s="262"/>
      <c r="DY175" s="263">
        <f t="shared" si="32"/>
        <v>1284.2599999999984</v>
      </c>
      <c r="DZ175" s="263"/>
    </row>
    <row r="176" spans="1:130" hidden="1" x14ac:dyDescent="0.25">
      <c r="A176" s="18">
        <v>1230</v>
      </c>
      <c r="B176" s="18" t="s">
        <v>490</v>
      </c>
      <c r="C176" s="18" t="s">
        <v>491</v>
      </c>
      <c r="D176" s="20">
        <v>1</v>
      </c>
      <c r="E176" s="18">
        <v>20030.72</v>
      </c>
      <c r="F176" s="18">
        <v>36211</v>
      </c>
      <c r="G176" s="18" t="s">
        <v>157</v>
      </c>
      <c r="H176" s="18" t="s">
        <v>5</v>
      </c>
      <c r="I176" s="18" t="s">
        <v>282</v>
      </c>
      <c r="J176" s="21">
        <v>3502.94</v>
      </c>
      <c r="K176" s="21">
        <v>0</v>
      </c>
      <c r="L176" s="21">
        <v>3502.94</v>
      </c>
      <c r="M176" s="22">
        <v>386</v>
      </c>
      <c r="N176" s="22">
        <v>51.96</v>
      </c>
      <c r="O176" s="22">
        <v>1307.97</v>
      </c>
      <c r="P176" s="22">
        <v>148.59</v>
      </c>
      <c r="Q176" s="22">
        <v>1894.52</v>
      </c>
      <c r="R176" s="23">
        <v>5397.46</v>
      </c>
      <c r="S176" s="21">
        <v>3288.48</v>
      </c>
      <c r="T176" s="21">
        <v>0</v>
      </c>
      <c r="U176" s="21">
        <v>3288.48</v>
      </c>
      <c r="V176" s="22">
        <v>361</v>
      </c>
      <c r="W176" s="22">
        <v>49.29</v>
      </c>
      <c r="X176" s="22">
        <v>1230.77</v>
      </c>
      <c r="Y176" s="22">
        <v>135.05000000000001</v>
      </c>
      <c r="Z176" s="22">
        <v>1776.11</v>
      </c>
      <c r="AA176" s="23">
        <v>5064.59</v>
      </c>
      <c r="AB176" s="21">
        <v>2743.08</v>
      </c>
      <c r="AC176" s="21">
        <v>0</v>
      </c>
      <c r="AD176" s="21">
        <v>2743.08</v>
      </c>
      <c r="AE176" s="22">
        <v>285</v>
      </c>
      <c r="AF176" s="22">
        <v>41.1</v>
      </c>
      <c r="AG176" s="22">
        <v>1037.6500000000001</v>
      </c>
      <c r="AH176" s="22">
        <v>166.01</v>
      </c>
      <c r="AI176" s="22">
        <v>1529.76</v>
      </c>
      <c r="AJ176" s="23">
        <v>4272.84</v>
      </c>
      <c r="AK176" s="21">
        <v>2762.38</v>
      </c>
      <c r="AL176" s="21">
        <v>0</v>
      </c>
      <c r="AM176" s="21">
        <v>2762.38</v>
      </c>
      <c r="AN176" s="22">
        <v>288</v>
      </c>
      <c r="AO176" s="22">
        <v>41.4</v>
      </c>
      <c r="AP176" s="22">
        <v>1044.69</v>
      </c>
      <c r="AQ176" s="22">
        <v>130.63999999999999</v>
      </c>
      <c r="AR176" s="22">
        <v>1504.73</v>
      </c>
      <c r="AS176" s="23">
        <v>4267.1099999999997</v>
      </c>
      <c r="AT176" s="21">
        <v>2787.78</v>
      </c>
      <c r="AU176" s="21">
        <v>929.63</v>
      </c>
      <c r="AV176" s="21">
        <v>3717.41</v>
      </c>
      <c r="AW176" s="22">
        <v>418</v>
      </c>
      <c r="AX176" s="22">
        <v>41.78</v>
      </c>
      <c r="AY176" s="22">
        <v>1239.9100000000001</v>
      </c>
      <c r="AZ176" s="22">
        <v>143.56</v>
      </c>
      <c r="BA176" s="22">
        <v>1843.25</v>
      </c>
      <c r="BB176" s="23">
        <v>5560.66</v>
      </c>
      <c r="BC176" s="21">
        <v>4275.26</v>
      </c>
      <c r="BD176" s="21">
        <v>0</v>
      </c>
      <c r="BE176" s="21">
        <v>4275.26</v>
      </c>
      <c r="BF176" s="22">
        <v>476</v>
      </c>
      <c r="BG176" s="22">
        <v>61.87</v>
      </c>
      <c r="BH176" s="22">
        <v>1790.63</v>
      </c>
      <c r="BI176" s="22">
        <v>156.88</v>
      </c>
      <c r="BJ176" s="22">
        <v>2485.38</v>
      </c>
      <c r="BK176" s="23">
        <v>6760.64</v>
      </c>
      <c r="BL176" s="21">
        <v>2743.08</v>
      </c>
      <c r="BM176" s="21">
        <v>0</v>
      </c>
      <c r="BN176" s="21">
        <v>2743.08</v>
      </c>
      <c r="BO176" s="22">
        <v>284</v>
      </c>
      <c r="BP176" s="22">
        <v>41.1</v>
      </c>
      <c r="BQ176" s="22">
        <v>1037.6500000000001</v>
      </c>
      <c r="BR176" s="22">
        <v>135.41</v>
      </c>
      <c r="BS176" s="22">
        <v>1498.16</v>
      </c>
      <c r="BT176" s="23">
        <v>4241.24</v>
      </c>
      <c r="BU176" s="21">
        <v>2695.46</v>
      </c>
      <c r="BV176" s="21">
        <v>0</v>
      </c>
      <c r="BW176" s="21">
        <v>2695.46</v>
      </c>
      <c r="BX176" s="22">
        <v>278</v>
      </c>
      <c r="BY176" s="22">
        <v>40.39</v>
      </c>
      <c r="BZ176" s="22">
        <v>1020.26</v>
      </c>
      <c r="CA176" s="22">
        <v>160.06</v>
      </c>
      <c r="CB176" s="22">
        <v>1498.71</v>
      </c>
      <c r="CC176" s="23">
        <v>4194.17</v>
      </c>
      <c r="CD176" s="21">
        <v>2835.21</v>
      </c>
      <c r="CE176" s="21">
        <v>0</v>
      </c>
      <c r="CF176" s="21">
        <v>2835.21</v>
      </c>
      <c r="CG176" s="22">
        <v>298</v>
      </c>
      <c r="CH176" s="22">
        <v>42.49</v>
      </c>
      <c r="CI176" s="22">
        <v>1071.3</v>
      </c>
      <c r="CJ176" s="22">
        <v>116.64</v>
      </c>
      <c r="CK176" s="22">
        <v>1528.43</v>
      </c>
      <c r="CL176" s="23">
        <v>4363.6400000000003</v>
      </c>
      <c r="CM176" s="21">
        <v>2678.93</v>
      </c>
      <c r="CN176" s="21">
        <v>0</v>
      </c>
      <c r="CO176" s="21">
        <v>2678.93</v>
      </c>
      <c r="CP176" s="22">
        <v>284</v>
      </c>
      <c r="CQ176" s="22">
        <v>40.14</v>
      </c>
      <c r="CR176" s="22">
        <v>1019.01</v>
      </c>
      <c r="CS176" s="22">
        <v>103.67</v>
      </c>
      <c r="CT176" s="22">
        <v>1446.82</v>
      </c>
      <c r="CU176" s="23">
        <v>4125.75</v>
      </c>
      <c r="CV176" s="21">
        <v>3754.41</v>
      </c>
      <c r="CW176" s="21">
        <v>0</v>
      </c>
      <c r="CX176" s="21">
        <v>3754.41</v>
      </c>
      <c r="CY176" s="22">
        <v>425</v>
      </c>
      <c r="CZ176" s="22">
        <v>56.28</v>
      </c>
      <c r="DA176" s="22">
        <v>1407.03</v>
      </c>
      <c r="DB176" s="22">
        <v>158.47</v>
      </c>
      <c r="DC176" s="22">
        <v>2046.78</v>
      </c>
      <c r="DD176" s="23">
        <v>5801.19</v>
      </c>
      <c r="DE176" s="21">
        <v>4108.18</v>
      </c>
      <c r="DF176" s="21">
        <v>0</v>
      </c>
      <c r="DG176" s="21">
        <v>4108.18</v>
      </c>
      <c r="DH176" s="22">
        <v>476</v>
      </c>
      <c r="DI176" s="22">
        <v>441.08</v>
      </c>
      <c r="DJ176" s="22">
        <v>1288.76</v>
      </c>
      <c r="DK176" s="22">
        <v>159.66</v>
      </c>
      <c r="DL176" s="22">
        <v>2365.5</v>
      </c>
      <c r="DM176" s="23">
        <v>6473.68</v>
      </c>
      <c r="DN176" s="73">
        <f t="shared" si="22"/>
        <v>38175.189999999995</v>
      </c>
      <c r="DO176" s="73">
        <f t="shared" si="23"/>
        <v>929.63</v>
      </c>
      <c r="DP176" s="73">
        <f t="shared" si="24"/>
        <v>39104.82</v>
      </c>
      <c r="DQ176" s="22">
        <f t="shared" si="25"/>
        <v>4259</v>
      </c>
      <c r="DR176" s="22">
        <f t="shared" si="26"/>
        <v>948.87999999999988</v>
      </c>
      <c r="DS176" s="22">
        <f t="shared" si="27"/>
        <v>14495.630000000001</v>
      </c>
      <c r="DT176" s="22">
        <f t="shared" si="28"/>
        <v>1714.64</v>
      </c>
      <c r="DU176" s="22">
        <f t="shared" si="29"/>
        <v>21418.149999999998</v>
      </c>
      <c r="DV176" s="23">
        <f t="shared" si="30"/>
        <v>60522.97</v>
      </c>
      <c r="DW176" s="262">
        <f t="shared" si="31"/>
        <v>2893.8199999999997</v>
      </c>
      <c r="DX176" s="262"/>
      <c r="DY176" s="263">
        <f t="shared" si="32"/>
        <v>1387.4299999999967</v>
      </c>
      <c r="DZ176" s="263"/>
    </row>
    <row r="177" spans="1:130" hidden="1" x14ac:dyDescent="0.25">
      <c r="A177" s="18">
        <v>1231</v>
      </c>
      <c r="B177" s="18" t="s">
        <v>872</v>
      </c>
      <c r="C177" s="18" t="s">
        <v>305</v>
      </c>
      <c r="D177" s="20">
        <v>0</v>
      </c>
      <c r="G177" s="18" t="s">
        <v>157</v>
      </c>
      <c r="H177" s="18" t="s">
        <v>5</v>
      </c>
      <c r="I177" s="18" t="s">
        <v>382</v>
      </c>
      <c r="J177" s="21"/>
      <c r="K177" s="21"/>
      <c r="L177" s="21"/>
      <c r="M177" s="22"/>
      <c r="N177" s="22"/>
      <c r="O177" s="22"/>
      <c r="P177" s="22"/>
      <c r="Q177" s="22"/>
      <c r="R177" s="23"/>
      <c r="S177" s="21"/>
      <c r="T177" s="21"/>
      <c r="U177" s="21"/>
      <c r="V177" s="22"/>
      <c r="W177" s="22"/>
      <c r="X177" s="22"/>
      <c r="Y177" s="22"/>
      <c r="Z177" s="22"/>
      <c r="AA177" s="23"/>
      <c r="AB177" s="21"/>
      <c r="AC177" s="21"/>
      <c r="AD177" s="21"/>
      <c r="AE177" s="22"/>
      <c r="AF177" s="22"/>
      <c r="AG177" s="22"/>
      <c r="AH177" s="22"/>
      <c r="AI177" s="22"/>
      <c r="AJ177" s="23"/>
      <c r="AK177" s="21"/>
      <c r="AL177" s="21"/>
      <c r="AM177" s="21"/>
      <c r="AN177" s="22"/>
      <c r="AO177" s="22"/>
      <c r="AP177" s="22"/>
      <c r="AQ177" s="22"/>
      <c r="AR177" s="22"/>
      <c r="AS177" s="23"/>
      <c r="AT177" s="21">
        <v>0</v>
      </c>
      <c r="AU177" s="21">
        <v>711.46</v>
      </c>
      <c r="AV177" s="21">
        <v>711.46</v>
      </c>
      <c r="AW177" s="22">
        <v>30</v>
      </c>
      <c r="AX177" s="22">
        <v>0</v>
      </c>
      <c r="AY177" s="22">
        <v>142.29</v>
      </c>
      <c r="AZ177" s="22">
        <v>9.5299999999999994</v>
      </c>
      <c r="BA177" s="22">
        <v>181.82</v>
      </c>
      <c r="BB177" s="23">
        <v>893.28</v>
      </c>
      <c r="BC177" s="21"/>
      <c r="BD177" s="21"/>
      <c r="BE177" s="21"/>
      <c r="BF177" s="22"/>
      <c r="BG177" s="22"/>
      <c r="BH177" s="22"/>
      <c r="BI177" s="22"/>
      <c r="BJ177" s="22"/>
      <c r="BK177" s="23"/>
      <c r="BL177" s="21"/>
      <c r="BM177" s="21"/>
      <c r="BN177" s="21"/>
      <c r="BO177" s="22"/>
      <c r="BP177" s="22"/>
      <c r="BQ177" s="22"/>
      <c r="BR177" s="22"/>
      <c r="BS177" s="22"/>
      <c r="BT177" s="23"/>
      <c r="BU177" s="21"/>
      <c r="BV177" s="21"/>
      <c r="BW177" s="21"/>
      <c r="BX177" s="22"/>
      <c r="BY177" s="22"/>
      <c r="BZ177" s="22"/>
      <c r="CA177" s="22"/>
      <c r="CB177" s="22"/>
      <c r="CC177" s="23"/>
      <c r="CD177" s="21"/>
      <c r="CE177" s="21"/>
      <c r="CF177" s="21"/>
      <c r="CG177" s="22"/>
      <c r="CH177" s="22"/>
      <c r="CI177" s="22"/>
      <c r="CJ177" s="22"/>
      <c r="CK177" s="22"/>
      <c r="CL177" s="23"/>
      <c r="CM177" s="21"/>
      <c r="CN177" s="21"/>
      <c r="CO177" s="21"/>
      <c r="CP177" s="22"/>
      <c r="CQ177" s="22"/>
      <c r="CR177" s="22"/>
      <c r="CS177" s="22"/>
      <c r="CT177" s="22"/>
      <c r="CU177" s="23"/>
      <c r="CV177" s="21"/>
      <c r="CW177" s="21"/>
      <c r="CX177" s="21"/>
      <c r="CY177" s="22"/>
      <c r="CZ177" s="22"/>
      <c r="DA177" s="22"/>
      <c r="DB177" s="22"/>
      <c r="DC177" s="22"/>
      <c r="DD177" s="23"/>
      <c r="DN177" s="73">
        <f t="shared" si="22"/>
        <v>0</v>
      </c>
      <c r="DO177" s="73">
        <f t="shared" si="23"/>
        <v>711.46</v>
      </c>
      <c r="DP177" s="73">
        <f t="shared" si="24"/>
        <v>711.46</v>
      </c>
      <c r="DQ177" s="22">
        <f t="shared" si="25"/>
        <v>30</v>
      </c>
      <c r="DR177" s="22">
        <f t="shared" si="26"/>
        <v>0</v>
      </c>
      <c r="DS177" s="22">
        <f t="shared" si="27"/>
        <v>142.29</v>
      </c>
      <c r="DT177" s="22">
        <f t="shared" si="28"/>
        <v>9.5299999999999994</v>
      </c>
      <c r="DU177" s="22">
        <f t="shared" si="29"/>
        <v>181.82</v>
      </c>
      <c r="DV177" s="23">
        <f t="shared" si="30"/>
        <v>893.28</v>
      </c>
      <c r="DW177" s="262">
        <f t="shared" si="31"/>
        <v>711.46</v>
      </c>
      <c r="DX177" s="262"/>
      <c r="DY177" s="263">
        <f t="shared" si="32"/>
        <v>181.82</v>
      </c>
      <c r="DZ177" s="263"/>
    </row>
    <row r="178" spans="1:130" hidden="1" x14ac:dyDescent="0.25">
      <c r="A178" s="18">
        <v>1232</v>
      </c>
      <c r="B178" s="18" t="s">
        <v>655</v>
      </c>
      <c r="C178" s="18" t="s">
        <v>321</v>
      </c>
      <c r="D178" s="20">
        <v>0.9</v>
      </c>
      <c r="E178" s="18">
        <v>16172.75</v>
      </c>
      <c r="F178" s="18">
        <v>29141.39</v>
      </c>
      <c r="G178" s="18" t="s">
        <v>157</v>
      </c>
      <c r="H178" s="18" t="s">
        <v>5</v>
      </c>
      <c r="I178" s="18" t="s">
        <v>282</v>
      </c>
      <c r="J178" s="21">
        <v>2530.67</v>
      </c>
      <c r="K178" s="21">
        <v>0</v>
      </c>
      <c r="L178" s="21">
        <v>2530.67</v>
      </c>
      <c r="M178" s="22">
        <v>245</v>
      </c>
      <c r="N178" s="22">
        <v>36.67</v>
      </c>
      <c r="O178" s="22">
        <v>929.17</v>
      </c>
      <c r="P178" s="22">
        <v>146.57</v>
      </c>
      <c r="Q178" s="22">
        <v>1357.41</v>
      </c>
      <c r="R178" s="23">
        <v>3888.08</v>
      </c>
      <c r="S178" s="21">
        <v>2424.94</v>
      </c>
      <c r="T178" s="21">
        <v>0</v>
      </c>
      <c r="U178" s="21">
        <v>2424.94</v>
      </c>
      <c r="V178" s="22">
        <v>242</v>
      </c>
      <c r="W178" s="22">
        <v>36.33</v>
      </c>
      <c r="X178" s="22">
        <v>921.92</v>
      </c>
      <c r="Y178" s="22">
        <v>124.65</v>
      </c>
      <c r="Z178" s="22">
        <v>1324.9</v>
      </c>
      <c r="AA178" s="23">
        <v>3749.84</v>
      </c>
      <c r="AB178" s="21">
        <v>2236.7399999999998</v>
      </c>
      <c r="AC178" s="21">
        <v>0</v>
      </c>
      <c r="AD178" s="21">
        <v>2236.7399999999998</v>
      </c>
      <c r="AE178" s="22">
        <v>216</v>
      </c>
      <c r="AF178" s="22">
        <v>33.51</v>
      </c>
      <c r="AG178" s="22">
        <v>850.23</v>
      </c>
      <c r="AH178" s="22">
        <v>151.91</v>
      </c>
      <c r="AI178" s="22">
        <v>1251.6500000000001</v>
      </c>
      <c r="AJ178" s="23">
        <v>3488.39</v>
      </c>
      <c r="AK178" s="21">
        <v>2283.69</v>
      </c>
      <c r="AL178" s="21">
        <v>0</v>
      </c>
      <c r="AM178" s="21">
        <v>2283.69</v>
      </c>
      <c r="AN178" s="22">
        <v>223</v>
      </c>
      <c r="AO178" s="22">
        <v>34.21</v>
      </c>
      <c r="AP178" s="22">
        <v>869.86</v>
      </c>
      <c r="AQ178" s="22">
        <v>137.44</v>
      </c>
      <c r="AR178" s="22">
        <v>1264.51</v>
      </c>
      <c r="AS178" s="23">
        <v>3548.2</v>
      </c>
      <c r="AT178" s="21">
        <v>2239.5100000000002</v>
      </c>
      <c r="AU178" s="21">
        <v>853.75</v>
      </c>
      <c r="AV178" s="21">
        <v>3093.26</v>
      </c>
      <c r="AW178" s="22">
        <v>332</v>
      </c>
      <c r="AX178" s="22">
        <v>33.549999999999997</v>
      </c>
      <c r="AY178" s="22">
        <v>1023.58</v>
      </c>
      <c r="AZ178" s="22">
        <v>117.5</v>
      </c>
      <c r="BA178" s="22">
        <v>1506.63</v>
      </c>
      <c r="BB178" s="23">
        <v>4599.8900000000003</v>
      </c>
      <c r="BC178" s="21">
        <v>3523.12</v>
      </c>
      <c r="BD178" s="21">
        <v>0</v>
      </c>
      <c r="BE178" s="21">
        <v>3523.12</v>
      </c>
      <c r="BF178" s="22">
        <v>367</v>
      </c>
      <c r="BG178" s="22">
        <v>50.04</v>
      </c>
      <c r="BH178" s="22">
        <v>1255.1400000000001</v>
      </c>
      <c r="BI178" s="22">
        <v>148.44999999999999</v>
      </c>
      <c r="BJ178" s="22">
        <v>1820.63</v>
      </c>
      <c r="BK178" s="23">
        <v>5343.75</v>
      </c>
      <c r="BL178" s="21">
        <v>2236.7399999999998</v>
      </c>
      <c r="BM178" s="21">
        <v>0</v>
      </c>
      <c r="BN178" s="21">
        <v>2236.7399999999998</v>
      </c>
      <c r="BO178" s="22">
        <v>215</v>
      </c>
      <c r="BP178" s="22">
        <v>33.51</v>
      </c>
      <c r="BQ178" s="22">
        <v>850.23</v>
      </c>
      <c r="BR178" s="22">
        <v>136.61000000000001</v>
      </c>
      <c r="BS178" s="22">
        <v>1235.3499999999999</v>
      </c>
      <c r="BT178" s="23">
        <v>3472.09</v>
      </c>
      <c r="BU178" s="21">
        <v>2236.7399999999998</v>
      </c>
      <c r="BV178" s="21">
        <v>0</v>
      </c>
      <c r="BW178" s="21">
        <v>2236.7399999999998</v>
      </c>
      <c r="BX178" s="22">
        <v>216</v>
      </c>
      <c r="BY178" s="22">
        <v>33.51</v>
      </c>
      <c r="BZ178" s="22">
        <v>850.23</v>
      </c>
      <c r="CA178" s="22">
        <v>151.91</v>
      </c>
      <c r="CB178" s="22">
        <v>1251.6500000000001</v>
      </c>
      <c r="CC178" s="23">
        <v>3488.39</v>
      </c>
      <c r="CD178" s="21">
        <v>2331.4499999999998</v>
      </c>
      <c r="CE178" s="21">
        <v>0</v>
      </c>
      <c r="CF178" s="21">
        <v>2331.4499999999998</v>
      </c>
      <c r="CG178" s="22">
        <v>229</v>
      </c>
      <c r="CH178" s="22">
        <v>34.93</v>
      </c>
      <c r="CI178" s="22">
        <v>887.29</v>
      </c>
      <c r="CJ178" s="22">
        <v>128.09</v>
      </c>
      <c r="CK178" s="22">
        <v>1279.31</v>
      </c>
      <c r="CL178" s="23">
        <v>3610.76</v>
      </c>
      <c r="CM178" s="21">
        <v>2258.27</v>
      </c>
      <c r="CN178" s="21">
        <v>0</v>
      </c>
      <c r="CO178" s="21">
        <v>2258.27</v>
      </c>
      <c r="CP178" s="22">
        <v>227</v>
      </c>
      <c r="CQ178" s="22">
        <v>33.83</v>
      </c>
      <c r="CR178" s="22">
        <v>847.33</v>
      </c>
      <c r="CS178" s="22">
        <v>85.99</v>
      </c>
      <c r="CT178" s="22">
        <v>1194.1500000000001</v>
      </c>
      <c r="CU178" s="23">
        <v>3452.42</v>
      </c>
      <c r="CV178" s="21">
        <v>2362.21</v>
      </c>
      <c r="CW178" s="21">
        <v>0</v>
      </c>
      <c r="CX178" s="21">
        <v>2362.21</v>
      </c>
      <c r="CY178" s="22">
        <v>233</v>
      </c>
      <c r="CZ178" s="22">
        <v>35.39</v>
      </c>
      <c r="DA178" s="22">
        <v>879.65</v>
      </c>
      <c r="DB178" s="22">
        <v>118.44</v>
      </c>
      <c r="DC178" s="22">
        <v>1266.48</v>
      </c>
      <c r="DD178" s="23">
        <v>3628.69</v>
      </c>
      <c r="DE178" s="21">
        <v>3347.12</v>
      </c>
      <c r="DF178" s="21">
        <v>0</v>
      </c>
      <c r="DG178" s="21">
        <v>3347.12</v>
      </c>
      <c r="DH178" s="22">
        <v>367</v>
      </c>
      <c r="DI178" s="22">
        <v>347.27</v>
      </c>
      <c r="DJ178" s="22">
        <v>1303.49</v>
      </c>
      <c r="DK178" s="22">
        <v>172.98</v>
      </c>
      <c r="DL178" s="22">
        <v>2190.7399999999998</v>
      </c>
      <c r="DM178" s="23">
        <v>5537.86</v>
      </c>
      <c r="DN178" s="73">
        <f t="shared" si="22"/>
        <v>30011.200000000001</v>
      </c>
      <c r="DO178" s="73">
        <f t="shared" si="23"/>
        <v>853.75</v>
      </c>
      <c r="DP178" s="73">
        <f t="shared" si="24"/>
        <v>30864.95</v>
      </c>
      <c r="DQ178" s="22">
        <f t="shared" si="25"/>
        <v>3112</v>
      </c>
      <c r="DR178" s="22">
        <f t="shared" si="26"/>
        <v>742.75</v>
      </c>
      <c r="DS178" s="22">
        <f t="shared" si="27"/>
        <v>11468.12</v>
      </c>
      <c r="DT178" s="22">
        <f t="shared" si="28"/>
        <v>1620.54</v>
      </c>
      <c r="DU178" s="22">
        <f t="shared" si="29"/>
        <v>16943.409999999996</v>
      </c>
      <c r="DV178" s="23">
        <f t="shared" si="30"/>
        <v>47808.36</v>
      </c>
      <c r="DW178" s="262">
        <f t="shared" si="31"/>
        <v>1723.5600000000013</v>
      </c>
      <c r="DX178" s="262"/>
      <c r="DY178" s="263">
        <f t="shared" si="32"/>
        <v>770.65999999999622</v>
      </c>
      <c r="DZ178" s="263"/>
    </row>
    <row r="179" spans="1:130" hidden="1" x14ac:dyDescent="0.25">
      <c r="A179" s="18">
        <v>1235</v>
      </c>
      <c r="B179" s="18" t="s">
        <v>497</v>
      </c>
      <c r="C179" s="18" t="s">
        <v>498</v>
      </c>
      <c r="D179" s="20">
        <v>1</v>
      </c>
      <c r="E179" s="18">
        <v>17046.759999999998</v>
      </c>
      <c r="F179" s="18">
        <v>30734.89</v>
      </c>
      <c r="G179" s="18" t="s">
        <v>157</v>
      </c>
      <c r="H179" s="18" t="s">
        <v>18</v>
      </c>
      <c r="I179" s="18" t="s">
        <v>424</v>
      </c>
      <c r="J179" s="21">
        <v>2288.23</v>
      </c>
      <c r="K179" s="21">
        <v>0</v>
      </c>
      <c r="L179" s="21">
        <v>2288.23</v>
      </c>
      <c r="M179" s="22">
        <v>216</v>
      </c>
      <c r="N179" s="22">
        <v>33.5</v>
      </c>
      <c r="O179" s="22">
        <v>714.71</v>
      </c>
      <c r="P179" s="22">
        <v>132.21</v>
      </c>
      <c r="Q179" s="22">
        <v>1096.42</v>
      </c>
      <c r="R179" s="23">
        <v>3384.65</v>
      </c>
      <c r="S179" s="21">
        <v>2238.6999999999998</v>
      </c>
      <c r="T179" s="21">
        <v>0</v>
      </c>
      <c r="U179" s="21">
        <v>2238.6999999999998</v>
      </c>
      <c r="V179" s="22">
        <v>216</v>
      </c>
      <c r="W179" s="22">
        <v>33.54</v>
      </c>
      <c r="X179" s="22">
        <v>717.9</v>
      </c>
      <c r="Y179" s="22">
        <v>116.25</v>
      </c>
      <c r="Z179" s="22">
        <v>1083.69</v>
      </c>
      <c r="AA179" s="23">
        <v>3322.39</v>
      </c>
      <c r="AB179" s="21">
        <v>2236.23</v>
      </c>
      <c r="AC179" s="21">
        <v>0</v>
      </c>
      <c r="AD179" s="21">
        <v>2236.23</v>
      </c>
      <c r="AE179" s="22">
        <v>216</v>
      </c>
      <c r="AF179" s="22">
        <v>33.5</v>
      </c>
      <c r="AG179" s="22">
        <v>715.15</v>
      </c>
      <c r="AH179" s="22">
        <v>141.69999999999999</v>
      </c>
      <c r="AI179" s="22">
        <v>1106.3499999999999</v>
      </c>
      <c r="AJ179" s="23">
        <v>3342.58</v>
      </c>
      <c r="AK179" s="21">
        <v>2236.23</v>
      </c>
      <c r="AL179" s="21">
        <v>0</v>
      </c>
      <c r="AM179" s="21">
        <v>2236.23</v>
      </c>
      <c r="AN179" s="22">
        <v>216</v>
      </c>
      <c r="AO179" s="22">
        <v>33.5</v>
      </c>
      <c r="AP179" s="22">
        <v>715.15</v>
      </c>
      <c r="AQ179" s="22">
        <v>121.3</v>
      </c>
      <c r="AR179" s="22">
        <v>1085.95</v>
      </c>
      <c r="AS179" s="23">
        <v>3322.18</v>
      </c>
      <c r="AT179" s="21">
        <v>2277.9</v>
      </c>
      <c r="AU179" s="21">
        <v>948.61</v>
      </c>
      <c r="AV179" s="21">
        <v>3226.51</v>
      </c>
      <c r="AW179" s="22">
        <v>351</v>
      </c>
      <c r="AX179" s="22">
        <v>34.130000000000003</v>
      </c>
      <c r="AY179" s="22">
        <v>942.57</v>
      </c>
      <c r="AZ179" s="22">
        <v>144.94999999999999</v>
      </c>
      <c r="BA179" s="22">
        <v>1472.65</v>
      </c>
      <c r="BB179" s="23">
        <v>4699.16</v>
      </c>
      <c r="BC179" s="21">
        <v>3512.87</v>
      </c>
      <c r="BD179" s="21">
        <v>0</v>
      </c>
      <c r="BE179" s="21">
        <v>3512.87</v>
      </c>
      <c r="BF179" s="22">
        <v>371</v>
      </c>
      <c r="BG179" s="22">
        <v>50.43</v>
      </c>
      <c r="BH179" s="22">
        <v>1264.69</v>
      </c>
      <c r="BI179" s="22">
        <v>153.54</v>
      </c>
      <c r="BJ179" s="22">
        <v>1839.66</v>
      </c>
      <c r="BK179" s="23">
        <v>5352.53</v>
      </c>
      <c r="BL179" s="21">
        <v>2255.2800000000002</v>
      </c>
      <c r="BM179" s="21">
        <v>0</v>
      </c>
      <c r="BN179" s="21">
        <v>2255.2800000000002</v>
      </c>
      <c r="BO179" s="22">
        <v>218</v>
      </c>
      <c r="BP179" s="22">
        <v>33.78</v>
      </c>
      <c r="BQ179" s="22">
        <v>732.44</v>
      </c>
      <c r="BR179" s="22">
        <v>131.84</v>
      </c>
      <c r="BS179" s="22">
        <v>1116.06</v>
      </c>
      <c r="BT179" s="23">
        <v>3371.34</v>
      </c>
      <c r="BU179" s="21">
        <v>2255.2800000000002</v>
      </c>
      <c r="BV179" s="21">
        <v>0</v>
      </c>
      <c r="BW179" s="21">
        <v>2255.2800000000002</v>
      </c>
      <c r="BX179" s="22">
        <v>218</v>
      </c>
      <c r="BY179" s="22">
        <v>33.78</v>
      </c>
      <c r="BZ179" s="22">
        <v>732.44</v>
      </c>
      <c r="CA179" s="22">
        <v>126.74</v>
      </c>
      <c r="CB179" s="22">
        <v>1110.96</v>
      </c>
      <c r="CC179" s="23">
        <v>3366.24</v>
      </c>
      <c r="CD179" s="21">
        <v>2344.91</v>
      </c>
      <c r="CE179" s="21">
        <v>0</v>
      </c>
      <c r="CF179" s="21">
        <v>2344.91</v>
      </c>
      <c r="CG179" s="22">
        <v>230</v>
      </c>
      <c r="CH179" s="22">
        <v>35.130000000000003</v>
      </c>
      <c r="CI179" s="22">
        <v>813.74</v>
      </c>
      <c r="CJ179" s="22">
        <v>41.63</v>
      </c>
      <c r="CK179" s="22">
        <v>1120.5</v>
      </c>
      <c r="CL179" s="23">
        <v>3465.41</v>
      </c>
      <c r="CM179" s="21">
        <v>2255.2800000000002</v>
      </c>
      <c r="CN179" s="21">
        <v>0</v>
      </c>
      <c r="CO179" s="21">
        <v>2255.2800000000002</v>
      </c>
      <c r="CP179" s="22">
        <v>226</v>
      </c>
      <c r="CQ179" s="22">
        <v>33.78</v>
      </c>
      <c r="CR179" s="22">
        <v>707.06</v>
      </c>
      <c r="CS179" s="22">
        <v>91.04</v>
      </c>
      <c r="CT179" s="22">
        <v>1057.8800000000001</v>
      </c>
      <c r="CU179" s="23">
        <v>3313.16</v>
      </c>
      <c r="CV179" s="21">
        <v>2772.86</v>
      </c>
      <c r="CW179" s="21">
        <v>0</v>
      </c>
      <c r="CX179" s="21">
        <v>2772.86</v>
      </c>
      <c r="CY179" s="22">
        <v>290</v>
      </c>
      <c r="CZ179" s="22">
        <v>41.55</v>
      </c>
      <c r="DA179" s="22">
        <v>1048.5</v>
      </c>
      <c r="DB179" s="22">
        <v>49.23</v>
      </c>
      <c r="DC179" s="22">
        <v>1429.28</v>
      </c>
      <c r="DD179" s="23">
        <v>4202.1400000000003</v>
      </c>
      <c r="DE179" s="21">
        <v>3436.08</v>
      </c>
      <c r="DF179" s="21">
        <v>0</v>
      </c>
      <c r="DG179" s="21">
        <v>3436.08</v>
      </c>
      <c r="DH179" s="22">
        <v>380</v>
      </c>
      <c r="DI179" s="22">
        <v>350.28</v>
      </c>
      <c r="DJ179" s="22">
        <v>2368.69</v>
      </c>
      <c r="DK179" s="22">
        <v>174.55</v>
      </c>
      <c r="DL179" s="22">
        <v>3273.52</v>
      </c>
      <c r="DM179" s="23">
        <v>6709.6</v>
      </c>
      <c r="DN179" s="73">
        <f t="shared" si="22"/>
        <v>30109.85</v>
      </c>
      <c r="DO179" s="73">
        <f t="shared" si="23"/>
        <v>948.61</v>
      </c>
      <c r="DP179" s="73">
        <f t="shared" si="24"/>
        <v>31058.46</v>
      </c>
      <c r="DQ179" s="22">
        <f t="shared" si="25"/>
        <v>3148</v>
      </c>
      <c r="DR179" s="22">
        <f t="shared" si="26"/>
        <v>746.89999999999986</v>
      </c>
      <c r="DS179" s="22">
        <f t="shared" si="27"/>
        <v>11473.04</v>
      </c>
      <c r="DT179" s="22">
        <f t="shared" si="28"/>
        <v>1424.98</v>
      </c>
      <c r="DU179" s="22">
        <f t="shared" si="29"/>
        <v>16792.919999999998</v>
      </c>
      <c r="DV179" s="23">
        <f t="shared" si="30"/>
        <v>47851.38</v>
      </c>
      <c r="DW179" s="262">
        <f t="shared" si="31"/>
        <v>323.56999999999971</v>
      </c>
      <c r="DX179" s="262"/>
      <c r="DY179" s="263">
        <f t="shared" si="32"/>
        <v>-253.84000000000015</v>
      </c>
      <c r="DZ179" s="263"/>
    </row>
    <row r="180" spans="1:130" hidden="1" x14ac:dyDescent="0.25">
      <c r="A180" s="18">
        <v>1240</v>
      </c>
      <c r="B180" s="18" t="s">
        <v>519</v>
      </c>
      <c r="C180" s="18" t="s">
        <v>520</v>
      </c>
      <c r="D180" s="20">
        <v>0.8</v>
      </c>
      <c r="E180" s="18">
        <v>13373.94</v>
      </c>
      <c r="F180" s="18">
        <v>25770.12</v>
      </c>
      <c r="G180" s="18" t="s">
        <v>157</v>
      </c>
      <c r="H180" s="18" t="s">
        <v>5</v>
      </c>
      <c r="I180" s="18" t="s">
        <v>182</v>
      </c>
      <c r="J180" s="21">
        <v>2234.14</v>
      </c>
      <c r="K180" s="21">
        <v>0</v>
      </c>
      <c r="L180" s="21">
        <v>2234.14</v>
      </c>
      <c r="M180" s="22">
        <v>200</v>
      </c>
      <c r="N180" s="22">
        <v>32.26</v>
      </c>
      <c r="O180" s="22">
        <v>784.91</v>
      </c>
      <c r="P180" s="22">
        <v>120.91</v>
      </c>
      <c r="Q180" s="22">
        <v>1138.08</v>
      </c>
      <c r="R180" s="23">
        <v>3372.22</v>
      </c>
      <c r="S180" s="21">
        <v>2142.5</v>
      </c>
      <c r="T180" s="21">
        <v>0</v>
      </c>
      <c r="U180" s="21">
        <v>2142.5</v>
      </c>
      <c r="V180" s="22">
        <v>198</v>
      </c>
      <c r="W180" s="22">
        <v>32.1</v>
      </c>
      <c r="X180" s="22">
        <v>781.71</v>
      </c>
      <c r="Y180" s="22">
        <v>104.34</v>
      </c>
      <c r="Z180" s="22">
        <v>1116.1500000000001</v>
      </c>
      <c r="AA180" s="23">
        <v>3258.65</v>
      </c>
      <c r="AB180" s="21">
        <v>1974.42</v>
      </c>
      <c r="AC180" s="21">
        <v>0</v>
      </c>
      <c r="AD180" s="21">
        <v>1974.42</v>
      </c>
      <c r="AE180" s="22">
        <v>175</v>
      </c>
      <c r="AF180" s="22">
        <v>29.58</v>
      </c>
      <c r="AG180" s="22">
        <v>710.05</v>
      </c>
      <c r="AH180" s="22">
        <v>126.86</v>
      </c>
      <c r="AI180" s="22">
        <v>1041.49</v>
      </c>
      <c r="AJ180" s="23">
        <v>3015.91</v>
      </c>
      <c r="AK180" s="21">
        <v>2018.59</v>
      </c>
      <c r="AL180" s="21">
        <v>0</v>
      </c>
      <c r="AM180" s="21">
        <v>2018.59</v>
      </c>
      <c r="AN180" s="22">
        <v>181</v>
      </c>
      <c r="AO180" s="22">
        <v>30.24</v>
      </c>
      <c r="AP180" s="22">
        <v>736.03</v>
      </c>
      <c r="AQ180" s="22">
        <v>122.54</v>
      </c>
      <c r="AR180" s="22">
        <v>1069.81</v>
      </c>
      <c r="AS180" s="23">
        <v>3088.4</v>
      </c>
      <c r="AT180" s="21">
        <v>1705.03</v>
      </c>
      <c r="AU180" s="21">
        <v>637.47</v>
      </c>
      <c r="AV180" s="21">
        <v>2342.5</v>
      </c>
      <c r="AW180" s="22">
        <v>225</v>
      </c>
      <c r="AX180" s="22">
        <v>25.53</v>
      </c>
      <c r="AY180" s="22">
        <v>745.04</v>
      </c>
      <c r="AZ180" s="22">
        <v>94.91</v>
      </c>
      <c r="BA180" s="22">
        <v>1090.48</v>
      </c>
      <c r="BB180" s="23">
        <v>3432.98</v>
      </c>
      <c r="BC180" s="21">
        <v>3136.4</v>
      </c>
      <c r="BD180" s="21">
        <v>0</v>
      </c>
      <c r="BE180" s="21">
        <v>3136.4</v>
      </c>
      <c r="BF180" s="22">
        <v>309</v>
      </c>
      <c r="BG180" s="22">
        <v>44.2</v>
      </c>
      <c r="BH180" s="22">
        <v>1075.96</v>
      </c>
      <c r="BI180" s="22">
        <v>136.47</v>
      </c>
      <c r="BJ180" s="22">
        <v>1565.63</v>
      </c>
      <c r="BK180" s="23">
        <v>4702.03</v>
      </c>
      <c r="BL180" s="21">
        <v>1974.42</v>
      </c>
      <c r="BM180" s="21">
        <v>0</v>
      </c>
      <c r="BN180" s="21">
        <v>1974.42</v>
      </c>
      <c r="BO180" s="22">
        <v>174</v>
      </c>
      <c r="BP180" s="22">
        <v>29.58</v>
      </c>
      <c r="BQ180" s="22">
        <v>710.05</v>
      </c>
      <c r="BR180" s="22">
        <v>101.36</v>
      </c>
      <c r="BS180" s="22">
        <v>1014.99</v>
      </c>
      <c r="BT180" s="23">
        <v>2989.41</v>
      </c>
      <c r="BU180" s="21">
        <v>1974.42</v>
      </c>
      <c r="BV180" s="21">
        <v>0</v>
      </c>
      <c r="BW180" s="21">
        <v>1974.42</v>
      </c>
      <c r="BX180" s="22">
        <v>175</v>
      </c>
      <c r="BY180" s="22">
        <v>29.58</v>
      </c>
      <c r="BZ180" s="22">
        <v>710.05</v>
      </c>
      <c r="CA180" s="22">
        <v>126.86</v>
      </c>
      <c r="CB180" s="22">
        <v>1041.49</v>
      </c>
      <c r="CC180" s="23">
        <v>3015.91</v>
      </c>
      <c r="CD180" s="21">
        <v>2045.94</v>
      </c>
      <c r="CE180" s="21">
        <v>0</v>
      </c>
      <c r="CF180" s="21">
        <v>2045.94</v>
      </c>
      <c r="CG180" s="22">
        <v>185</v>
      </c>
      <c r="CH180" s="22">
        <v>30.65</v>
      </c>
      <c r="CI180" s="22">
        <v>746.01</v>
      </c>
      <c r="CJ180" s="22">
        <v>117.92</v>
      </c>
      <c r="CK180" s="22">
        <v>1079.58</v>
      </c>
      <c r="CL180" s="23">
        <v>3125.52</v>
      </c>
      <c r="CM180" s="21">
        <v>2027.37</v>
      </c>
      <c r="CN180" s="21">
        <v>0</v>
      </c>
      <c r="CO180" s="21">
        <v>2027.37</v>
      </c>
      <c r="CP180" s="22">
        <v>182</v>
      </c>
      <c r="CQ180" s="22">
        <v>30.36</v>
      </c>
      <c r="CR180" s="22">
        <v>714.95</v>
      </c>
      <c r="CS180" s="22">
        <v>61.48</v>
      </c>
      <c r="CT180" s="22">
        <v>988.79</v>
      </c>
      <c r="CU180" s="23">
        <v>3016.16</v>
      </c>
      <c r="CV180" s="21">
        <v>2142.5</v>
      </c>
      <c r="CW180" s="21">
        <v>0</v>
      </c>
      <c r="CX180" s="21">
        <v>2142.5</v>
      </c>
      <c r="CY180" s="22">
        <v>198</v>
      </c>
      <c r="CZ180" s="22">
        <v>32.1</v>
      </c>
      <c r="DA180" s="22">
        <v>762.03</v>
      </c>
      <c r="DB180" s="22">
        <v>109.44</v>
      </c>
      <c r="DC180" s="22">
        <v>1101.57</v>
      </c>
      <c r="DD180" s="23">
        <v>3244.07</v>
      </c>
      <c r="DE180" s="21">
        <v>2945.69</v>
      </c>
      <c r="DF180" s="21">
        <v>0</v>
      </c>
      <c r="DG180" s="21">
        <v>2945.69</v>
      </c>
      <c r="DH180" s="22">
        <v>309</v>
      </c>
      <c r="DI180" s="22">
        <v>304.35000000000002</v>
      </c>
      <c r="DJ180" s="22">
        <v>1156.3</v>
      </c>
      <c r="DK180" s="22">
        <v>135.24</v>
      </c>
      <c r="DL180" s="22">
        <v>1904.89</v>
      </c>
      <c r="DM180" s="23">
        <v>4850.58</v>
      </c>
      <c r="DN180" s="73">
        <f t="shared" si="22"/>
        <v>26321.419999999995</v>
      </c>
      <c r="DO180" s="73">
        <f t="shared" si="23"/>
        <v>637.47</v>
      </c>
      <c r="DP180" s="73">
        <f t="shared" si="24"/>
        <v>26958.889999999996</v>
      </c>
      <c r="DQ180" s="22">
        <f t="shared" si="25"/>
        <v>2511</v>
      </c>
      <c r="DR180" s="22">
        <f t="shared" si="26"/>
        <v>650.53</v>
      </c>
      <c r="DS180" s="22">
        <f t="shared" si="27"/>
        <v>9633.09</v>
      </c>
      <c r="DT180" s="22">
        <f t="shared" si="28"/>
        <v>1358.3300000000002</v>
      </c>
      <c r="DU180" s="22">
        <f t="shared" si="29"/>
        <v>14152.95</v>
      </c>
      <c r="DV180" s="23">
        <f t="shared" si="30"/>
        <v>41111.840000000004</v>
      </c>
      <c r="DW180" s="262">
        <f t="shared" si="31"/>
        <v>1188.7699999999968</v>
      </c>
      <c r="DX180" s="262"/>
      <c r="DY180" s="263">
        <f t="shared" si="32"/>
        <v>779.01000000000022</v>
      </c>
      <c r="DZ180" s="263"/>
    </row>
    <row r="181" spans="1:130" hidden="1" x14ac:dyDescent="0.25">
      <c r="A181" s="18">
        <v>1244</v>
      </c>
      <c r="B181" s="18" t="s">
        <v>522</v>
      </c>
      <c r="C181" s="18" t="s">
        <v>321</v>
      </c>
      <c r="D181" s="20">
        <v>1</v>
      </c>
      <c r="E181" s="18">
        <v>19656.68</v>
      </c>
      <c r="F181" s="18">
        <v>35517.47</v>
      </c>
      <c r="G181" s="18" t="s">
        <v>157</v>
      </c>
      <c r="H181" s="18" t="s">
        <v>5</v>
      </c>
      <c r="I181" s="18" t="s">
        <v>231</v>
      </c>
      <c r="J181" s="21">
        <v>2818.92</v>
      </c>
      <c r="K181" s="21">
        <v>0</v>
      </c>
      <c r="L181" s="21">
        <v>2818.92</v>
      </c>
      <c r="M181" s="22">
        <v>282</v>
      </c>
      <c r="N181" s="22">
        <v>40.799999999999997</v>
      </c>
      <c r="O181" s="22">
        <v>1029.6600000000001</v>
      </c>
      <c r="P181" s="22">
        <v>146.54</v>
      </c>
      <c r="Q181" s="22">
        <v>1499</v>
      </c>
      <c r="R181" s="23">
        <v>4317.92</v>
      </c>
      <c r="S181" s="21">
        <v>2665.56</v>
      </c>
      <c r="T181" s="21">
        <v>0</v>
      </c>
      <c r="U181" s="21">
        <v>2665.56</v>
      </c>
      <c r="V181" s="22">
        <v>275</v>
      </c>
      <c r="W181" s="22">
        <v>39.94</v>
      </c>
      <c r="X181" s="22">
        <v>1009.86</v>
      </c>
      <c r="Y181" s="22">
        <v>128.93</v>
      </c>
      <c r="Z181" s="22">
        <v>1453.73</v>
      </c>
      <c r="AA181" s="23">
        <v>4119.29</v>
      </c>
      <c r="AB181" s="21">
        <v>2664.75</v>
      </c>
      <c r="AC181" s="21">
        <v>0</v>
      </c>
      <c r="AD181" s="21">
        <v>2664.75</v>
      </c>
      <c r="AE181" s="22">
        <v>275</v>
      </c>
      <c r="AF181" s="22">
        <v>39.93</v>
      </c>
      <c r="AG181" s="22">
        <v>1009.02</v>
      </c>
      <c r="AH181" s="22">
        <v>159.52000000000001</v>
      </c>
      <c r="AI181" s="22">
        <v>1483.47</v>
      </c>
      <c r="AJ181" s="23">
        <v>4148.22</v>
      </c>
      <c r="AK181" s="21">
        <v>2696.36</v>
      </c>
      <c r="AL181" s="21">
        <v>0</v>
      </c>
      <c r="AM181" s="21">
        <v>2696.36</v>
      </c>
      <c r="AN181" s="22">
        <v>279</v>
      </c>
      <c r="AO181" s="22">
        <v>40.409999999999997</v>
      </c>
      <c r="AP181" s="22">
        <v>1020.58</v>
      </c>
      <c r="AQ181" s="22">
        <v>149.87</v>
      </c>
      <c r="AR181" s="22">
        <v>1489.86</v>
      </c>
      <c r="AS181" s="23">
        <v>4186.22</v>
      </c>
      <c r="AT181" s="21">
        <v>2664.75</v>
      </c>
      <c r="AU181" s="21">
        <v>948.61</v>
      </c>
      <c r="AV181" s="21">
        <v>3613.36</v>
      </c>
      <c r="AW181" s="22">
        <v>403</v>
      </c>
      <c r="AX181" s="22">
        <v>39.93</v>
      </c>
      <c r="AY181" s="22">
        <v>1198.74</v>
      </c>
      <c r="AZ181" s="22">
        <v>136.53</v>
      </c>
      <c r="BA181" s="22">
        <v>1778.2</v>
      </c>
      <c r="BB181" s="23">
        <v>5391.56</v>
      </c>
      <c r="BC181" s="21">
        <v>4175.17</v>
      </c>
      <c r="BD181" s="21">
        <v>0</v>
      </c>
      <c r="BE181" s="21">
        <v>4175.17</v>
      </c>
      <c r="BF181" s="22">
        <v>457</v>
      </c>
      <c r="BG181" s="22">
        <v>59.75</v>
      </c>
      <c r="BH181" s="22">
        <v>1730.37</v>
      </c>
      <c r="BI181" s="22">
        <v>185.52</v>
      </c>
      <c r="BJ181" s="22">
        <v>2432.64</v>
      </c>
      <c r="BK181" s="23">
        <v>6607.81</v>
      </c>
      <c r="BL181" s="21">
        <v>2664.75</v>
      </c>
      <c r="BM181" s="21">
        <v>0</v>
      </c>
      <c r="BN181" s="21">
        <v>2664.75</v>
      </c>
      <c r="BO181" s="22">
        <v>272</v>
      </c>
      <c r="BP181" s="22">
        <v>39.93</v>
      </c>
      <c r="BQ181" s="22">
        <v>1009.02</v>
      </c>
      <c r="BR181" s="22">
        <v>128.91999999999999</v>
      </c>
      <c r="BS181" s="22">
        <v>1449.87</v>
      </c>
      <c r="BT181" s="23">
        <v>4114.62</v>
      </c>
      <c r="BU181" s="21">
        <v>2664.75</v>
      </c>
      <c r="BV181" s="21">
        <v>0</v>
      </c>
      <c r="BW181" s="21">
        <v>2664.75</v>
      </c>
      <c r="BX181" s="22">
        <v>274</v>
      </c>
      <c r="BY181" s="22">
        <v>39.93</v>
      </c>
      <c r="BZ181" s="22">
        <v>1009.02</v>
      </c>
      <c r="CA181" s="22">
        <v>154.41999999999999</v>
      </c>
      <c r="CB181" s="22">
        <v>1477.37</v>
      </c>
      <c r="CC181" s="23">
        <v>4142.12</v>
      </c>
      <c r="CD181" s="21">
        <v>2774.36</v>
      </c>
      <c r="CE181" s="21">
        <v>0</v>
      </c>
      <c r="CF181" s="21">
        <v>2774.36</v>
      </c>
      <c r="CG181" s="22">
        <v>290</v>
      </c>
      <c r="CH181" s="22">
        <v>41.58</v>
      </c>
      <c r="CI181" s="22">
        <v>1049.08</v>
      </c>
      <c r="CJ181" s="22">
        <v>151.26</v>
      </c>
      <c r="CK181" s="22">
        <v>1531.92</v>
      </c>
      <c r="CL181" s="23">
        <v>4306.28</v>
      </c>
      <c r="CM181" s="21">
        <v>2852.39</v>
      </c>
      <c r="CN181" s="21">
        <v>0</v>
      </c>
      <c r="CO181" s="21">
        <v>2852.39</v>
      </c>
      <c r="CP181" s="22">
        <v>309</v>
      </c>
      <c r="CQ181" s="22">
        <v>42.75</v>
      </c>
      <c r="CR181" s="22">
        <v>1082.3599999999999</v>
      </c>
      <c r="CS181" s="22">
        <v>76.150000000000006</v>
      </c>
      <c r="CT181" s="22">
        <v>1510.26</v>
      </c>
      <c r="CU181" s="23">
        <v>4362.6499999999996</v>
      </c>
      <c r="CV181" s="21">
        <v>2759.47</v>
      </c>
      <c r="CW181" s="21">
        <v>0</v>
      </c>
      <c r="CX181" s="21">
        <v>2759.47</v>
      </c>
      <c r="CY181" s="22">
        <v>287</v>
      </c>
      <c r="CZ181" s="22">
        <v>41.35</v>
      </c>
      <c r="DA181" s="22">
        <v>1043.6400000000001</v>
      </c>
      <c r="DB181" s="22">
        <v>145.9</v>
      </c>
      <c r="DC181" s="22">
        <v>1517.89</v>
      </c>
      <c r="DD181" s="23">
        <v>4277.3599999999997</v>
      </c>
      <c r="DE181" s="21">
        <v>3993.48</v>
      </c>
      <c r="DF181" s="21">
        <v>0</v>
      </c>
      <c r="DG181" s="21">
        <v>3993.48</v>
      </c>
      <c r="DH181" s="22">
        <v>461</v>
      </c>
      <c r="DI181" s="22">
        <v>410.64</v>
      </c>
      <c r="DJ181" s="22">
        <v>1255.3499999999999</v>
      </c>
      <c r="DK181" s="22">
        <v>172.93</v>
      </c>
      <c r="DL181" s="22">
        <v>2299.92</v>
      </c>
      <c r="DM181" s="23">
        <v>6293.4</v>
      </c>
      <c r="DN181" s="73">
        <f t="shared" si="22"/>
        <v>35394.710000000006</v>
      </c>
      <c r="DO181" s="73">
        <f t="shared" si="23"/>
        <v>948.61</v>
      </c>
      <c r="DP181" s="73">
        <f t="shared" si="24"/>
        <v>36343.320000000007</v>
      </c>
      <c r="DQ181" s="22">
        <f t="shared" si="25"/>
        <v>3864</v>
      </c>
      <c r="DR181" s="22">
        <f t="shared" si="26"/>
        <v>876.94</v>
      </c>
      <c r="DS181" s="22">
        <f t="shared" si="27"/>
        <v>13446.7</v>
      </c>
      <c r="DT181" s="22">
        <f t="shared" si="28"/>
        <v>1736.4900000000002</v>
      </c>
      <c r="DU181" s="22">
        <f t="shared" si="29"/>
        <v>19924.129999999997</v>
      </c>
      <c r="DV181" s="23">
        <f t="shared" si="30"/>
        <v>56267.450000000012</v>
      </c>
      <c r="DW181" s="262">
        <f t="shared" si="31"/>
        <v>825.85000000000582</v>
      </c>
      <c r="DX181" s="262"/>
      <c r="DY181" s="263">
        <f t="shared" si="32"/>
        <v>267.44999999999709</v>
      </c>
      <c r="DZ181" s="263"/>
    </row>
    <row r="182" spans="1:130" hidden="1" x14ac:dyDescent="0.25">
      <c r="A182" s="18">
        <v>1246</v>
      </c>
      <c r="B182" s="18" t="s">
        <v>525</v>
      </c>
      <c r="C182" s="18" t="s">
        <v>377</v>
      </c>
      <c r="D182" s="20">
        <v>0.8</v>
      </c>
      <c r="E182" s="18">
        <v>20484.28</v>
      </c>
      <c r="F182" s="18">
        <v>35788.32</v>
      </c>
      <c r="G182" s="18" t="s">
        <v>157</v>
      </c>
      <c r="H182" s="18" t="s">
        <v>6</v>
      </c>
      <c r="I182" s="18" t="s">
        <v>248</v>
      </c>
      <c r="J182" s="21">
        <v>2524.34</v>
      </c>
      <c r="K182" s="21">
        <v>0</v>
      </c>
      <c r="L182" s="21">
        <v>2524.34</v>
      </c>
      <c r="M182" s="22">
        <v>248</v>
      </c>
      <c r="N182" s="22">
        <v>61.29</v>
      </c>
      <c r="O182" s="22">
        <v>951.56</v>
      </c>
      <c r="P182" s="22">
        <v>121.02</v>
      </c>
      <c r="Q182" s="22">
        <v>1381.87</v>
      </c>
      <c r="R182" s="23">
        <v>3906.21</v>
      </c>
      <c r="S182" s="21">
        <v>2454.14</v>
      </c>
      <c r="T182" s="21">
        <v>0</v>
      </c>
      <c r="U182" s="21">
        <v>2454.14</v>
      </c>
      <c r="V182" s="22">
        <v>248</v>
      </c>
      <c r="W182" s="22">
        <v>61.29</v>
      </c>
      <c r="X182" s="22">
        <v>952.5</v>
      </c>
      <c r="Y182" s="22">
        <v>99.68</v>
      </c>
      <c r="Z182" s="22">
        <v>1361.47</v>
      </c>
      <c r="AA182" s="23">
        <v>3815.61</v>
      </c>
      <c r="AB182" s="21">
        <v>2454.14</v>
      </c>
      <c r="AC182" s="21">
        <v>0</v>
      </c>
      <c r="AD182" s="21">
        <v>2454.14</v>
      </c>
      <c r="AE182" s="22">
        <v>248</v>
      </c>
      <c r="AF182" s="22">
        <v>61.29</v>
      </c>
      <c r="AG182" s="22">
        <v>952.03</v>
      </c>
      <c r="AH182" s="22">
        <v>130.28</v>
      </c>
      <c r="AI182" s="22">
        <v>1391.6</v>
      </c>
      <c r="AJ182" s="23">
        <v>3845.74</v>
      </c>
      <c r="AK182" s="21">
        <v>1714.08</v>
      </c>
      <c r="AL182" s="21">
        <v>0</v>
      </c>
      <c r="AM182" s="21">
        <v>1714.08</v>
      </c>
      <c r="AN182" s="22">
        <v>147</v>
      </c>
      <c r="AO182" s="22">
        <v>42.79</v>
      </c>
      <c r="AP182" s="22">
        <v>695.33</v>
      </c>
      <c r="AQ182" s="22">
        <v>106.93</v>
      </c>
      <c r="AR182" s="22">
        <v>992.05</v>
      </c>
      <c r="AS182" s="23">
        <v>2706.13</v>
      </c>
      <c r="AT182" s="21">
        <v>2494</v>
      </c>
      <c r="AU182" s="21">
        <v>720.94</v>
      </c>
      <c r="AV182" s="21">
        <v>3214.94</v>
      </c>
      <c r="AW182" s="22">
        <v>352</v>
      </c>
      <c r="AX182" s="22">
        <v>62.29</v>
      </c>
      <c r="AY182" s="22">
        <v>1111.1099999999999</v>
      </c>
      <c r="AZ182" s="22">
        <v>79.44</v>
      </c>
      <c r="BA182" s="22">
        <v>1604.84</v>
      </c>
      <c r="BB182" s="23">
        <v>4819.78</v>
      </c>
      <c r="BC182" s="21">
        <v>3820.84</v>
      </c>
      <c r="BD182" s="21">
        <v>0</v>
      </c>
      <c r="BE182" s="21">
        <v>3820.84</v>
      </c>
      <c r="BF182" s="22">
        <v>416</v>
      </c>
      <c r="BG182" s="22">
        <v>91.56</v>
      </c>
      <c r="BH182" s="22">
        <v>1623.85</v>
      </c>
      <c r="BI182" s="22">
        <v>102.87</v>
      </c>
      <c r="BJ182" s="22">
        <v>2234.2800000000002</v>
      </c>
      <c r="BK182" s="23">
        <v>6055.12</v>
      </c>
      <c r="BL182" s="21">
        <v>2469.38</v>
      </c>
      <c r="BM182" s="21">
        <v>0</v>
      </c>
      <c r="BN182" s="21">
        <v>2469.38</v>
      </c>
      <c r="BO182" s="22">
        <v>249</v>
      </c>
      <c r="BP182" s="22">
        <v>61.66</v>
      </c>
      <c r="BQ182" s="22">
        <v>957.73</v>
      </c>
      <c r="BR182" s="22">
        <v>130.54</v>
      </c>
      <c r="BS182" s="22">
        <v>1398.93</v>
      </c>
      <c r="BT182" s="23">
        <v>3868.31</v>
      </c>
      <c r="BU182" s="21">
        <v>3062.04</v>
      </c>
      <c r="BV182" s="21">
        <v>0</v>
      </c>
      <c r="BW182" s="21">
        <v>3062.04</v>
      </c>
      <c r="BX182" s="22">
        <v>332</v>
      </c>
      <c r="BY182" s="22">
        <v>76.489999999999995</v>
      </c>
      <c r="BZ182" s="22">
        <v>1179.03</v>
      </c>
      <c r="CA182" s="22">
        <v>166.57</v>
      </c>
      <c r="CB182" s="22">
        <v>1754.09</v>
      </c>
      <c r="CC182" s="23">
        <v>4816.13</v>
      </c>
      <c r="CD182" s="21">
        <v>3134.68</v>
      </c>
      <c r="CE182" s="21">
        <v>0</v>
      </c>
      <c r="CF182" s="21">
        <v>3134.68</v>
      </c>
      <c r="CG182" s="22">
        <v>342</v>
      </c>
      <c r="CH182" s="22">
        <v>78.3</v>
      </c>
      <c r="CI182" s="22">
        <v>1206.1500000000001</v>
      </c>
      <c r="CJ182" s="22">
        <v>147.46</v>
      </c>
      <c r="CK182" s="22">
        <v>1773.91</v>
      </c>
      <c r="CL182" s="23">
        <v>4908.59</v>
      </c>
      <c r="CM182" s="21">
        <v>3043.52</v>
      </c>
      <c r="CN182" s="21">
        <v>0</v>
      </c>
      <c r="CO182" s="21">
        <v>3043.52</v>
      </c>
      <c r="CP182" s="22">
        <v>338</v>
      </c>
      <c r="CQ182" s="22">
        <v>76.02</v>
      </c>
      <c r="CR182" s="22">
        <v>1176.9100000000001</v>
      </c>
      <c r="CS182" s="22">
        <v>79.55</v>
      </c>
      <c r="CT182" s="22">
        <v>1670.48</v>
      </c>
      <c r="CU182" s="23">
        <v>4714</v>
      </c>
      <c r="CV182" s="21">
        <v>3594.31</v>
      </c>
      <c r="CW182" s="21">
        <v>0</v>
      </c>
      <c r="CX182" s="21">
        <v>3594.31</v>
      </c>
      <c r="CY182" s="22">
        <v>406</v>
      </c>
      <c r="CZ182" s="22">
        <v>89.8</v>
      </c>
      <c r="DA182" s="22">
        <v>1377.76</v>
      </c>
      <c r="DB182" s="22">
        <v>140.33000000000001</v>
      </c>
      <c r="DC182" s="22">
        <v>2013.89</v>
      </c>
      <c r="DD182" s="23">
        <v>5608.2</v>
      </c>
      <c r="DE182" s="21">
        <v>4605.84</v>
      </c>
      <c r="DF182" s="21">
        <v>0</v>
      </c>
      <c r="DG182" s="21">
        <v>4605.84</v>
      </c>
      <c r="DH182" s="22">
        <v>549</v>
      </c>
      <c r="DI182" s="22">
        <v>466.24</v>
      </c>
      <c r="DJ182" s="22">
        <v>1535.72</v>
      </c>
      <c r="DK182" s="22">
        <v>81.8</v>
      </c>
      <c r="DL182" s="22">
        <v>2632.76</v>
      </c>
      <c r="DM182" s="23">
        <v>7238.6</v>
      </c>
      <c r="DN182" s="73">
        <f t="shared" si="22"/>
        <v>35371.31</v>
      </c>
      <c r="DO182" s="73">
        <f t="shared" si="23"/>
        <v>720.94</v>
      </c>
      <c r="DP182" s="73">
        <f t="shared" si="24"/>
        <v>36092.25</v>
      </c>
      <c r="DQ182" s="22">
        <f t="shared" si="25"/>
        <v>3875</v>
      </c>
      <c r="DR182" s="22">
        <f t="shared" si="26"/>
        <v>1229.02</v>
      </c>
      <c r="DS182" s="22">
        <f t="shared" si="27"/>
        <v>13719.679999999998</v>
      </c>
      <c r="DT182" s="22">
        <f t="shared" si="28"/>
        <v>1386.4699999999998</v>
      </c>
      <c r="DU182" s="22">
        <f t="shared" si="29"/>
        <v>20210.169999999998</v>
      </c>
      <c r="DV182" s="23">
        <f t="shared" si="30"/>
        <v>56302.419999999991</v>
      </c>
      <c r="DW182" s="262">
        <f t="shared" si="31"/>
        <v>303.93000000000029</v>
      </c>
      <c r="DX182" s="262"/>
      <c r="DY182" s="263">
        <f t="shared" si="32"/>
        <v>-274.11000000000058</v>
      </c>
      <c r="DZ182" s="263"/>
    </row>
    <row r="183" spans="1:130" hidden="1" x14ac:dyDescent="0.25">
      <c r="A183" s="18">
        <v>1247</v>
      </c>
      <c r="B183" s="18" t="s">
        <v>164</v>
      </c>
      <c r="C183" s="18" t="s">
        <v>165</v>
      </c>
      <c r="D183" s="20">
        <v>1</v>
      </c>
      <c r="E183" s="18">
        <v>18199.73</v>
      </c>
      <c r="F183" s="18">
        <v>32855.760000000002</v>
      </c>
      <c r="G183" s="18" t="s">
        <v>157</v>
      </c>
      <c r="H183" s="18" t="s">
        <v>5</v>
      </c>
      <c r="I183" s="18" t="s">
        <v>166</v>
      </c>
      <c r="J183" s="21">
        <v>2699.7</v>
      </c>
      <c r="K183" s="21">
        <v>0</v>
      </c>
      <c r="L183" s="21">
        <v>2699.7</v>
      </c>
      <c r="M183" s="22">
        <v>268</v>
      </c>
      <c r="N183" s="22">
        <v>39.130000000000003</v>
      </c>
      <c r="O183" s="22">
        <v>989</v>
      </c>
      <c r="P183" s="22">
        <v>149.56</v>
      </c>
      <c r="Q183" s="22">
        <v>1445.69</v>
      </c>
      <c r="R183" s="23">
        <v>4145.3900000000003</v>
      </c>
      <c r="S183" s="21">
        <v>2533.58</v>
      </c>
      <c r="T183" s="21">
        <v>0</v>
      </c>
      <c r="U183" s="21">
        <v>2533.58</v>
      </c>
      <c r="V183" s="22">
        <v>256</v>
      </c>
      <c r="W183" s="22">
        <v>37.96</v>
      </c>
      <c r="X183" s="22">
        <v>961.64</v>
      </c>
      <c r="Y183" s="22">
        <v>121.48</v>
      </c>
      <c r="Z183" s="22">
        <v>1377.08</v>
      </c>
      <c r="AA183" s="23">
        <v>3910.66</v>
      </c>
      <c r="AB183" s="21">
        <v>2533.58</v>
      </c>
      <c r="AC183" s="21">
        <v>0</v>
      </c>
      <c r="AD183" s="21">
        <v>2533.58</v>
      </c>
      <c r="AE183" s="22">
        <v>256</v>
      </c>
      <c r="AF183" s="22">
        <v>37.96</v>
      </c>
      <c r="AG183" s="22">
        <v>961.12</v>
      </c>
      <c r="AH183" s="22">
        <v>157.18</v>
      </c>
      <c r="AI183" s="22">
        <v>1412.26</v>
      </c>
      <c r="AJ183" s="23">
        <v>3945.84</v>
      </c>
      <c r="AK183" s="21">
        <v>2544.7800000000002</v>
      </c>
      <c r="AL183" s="21">
        <v>0</v>
      </c>
      <c r="AM183" s="21">
        <v>2544.7800000000002</v>
      </c>
      <c r="AN183" s="22">
        <v>258</v>
      </c>
      <c r="AO183" s="22">
        <v>38.130000000000003</v>
      </c>
      <c r="AP183" s="22">
        <v>965.22</v>
      </c>
      <c r="AQ183" s="22">
        <v>136.99</v>
      </c>
      <c r="AR183" s="22">
        <v>1398.34</v>
      </c>
      <c r="AS183" s="23">
        <v>3943.12</v>
      </c>
      <c r="AT183" s="21">
        <v>2539.7800000000002</v>
      </c>
      <c r="AU183" s="21">
        <v>948.61</v>
      </c>
      <c r="AV183" s="21">
        <v>3488.39</v>
      </c>
      <c r="AW183" s="22">
        <v>387</v>
      </c>
      <c r="AX183" s="22">
        <v>38.06</v>
      </c>
      <c r="AY183" s="22">
        <v>1153.0999999999999</v>
      </c>
      <c r="AZ183" s="22">
        <v>144.52000000000001</v>
      </c>
      <c r="BA183" s="22">
        <v>1722.68</v>
      </c>
      <c r="BB183" s="23">
        <v>5211.07</v>
      </c>
      <c r="BC183" s="21">
        <v>4017.64</v>
      </c>
      <c r="BD183" s="21">
        <v>0</v>
      </c>
      <c r="BE183" s="21">
        <v>4017.64</v>
      </c>
      <c r="BF183" s="22">
        <v>428</v>
      </c>
      <c r="BG183" s="22">
        <v>56.68</v>
      </c>
      <c r="BH183" s="22">
        <v>1416.77</v>
      </c>
      <c r="BI183" s="22">
        <v>177.41</v>
      </c>
      <c r="BJ183" s="22">
        <v>2078.86</v>
      </c>
      <c r="BK183" s="23">
        <v>6096.5</v>
      </c>
      <c r="BL183" s="21">
        <v>2533.58</v>
      </c>
      <c r="BM183" s="21">
        <v>0</v>
      </c>
      <c r="BN183" s="21">
        <v>2533.58</v>
      </c>
      <c r="BO183" s="22">
        <v>254</v>
      </c>
      <c r="BP183" s="22">
        <v>37.96</v>
      </c>
      <c r="BQ183" s="22">
        <v>961.12</v>
      </c>
      <c r="BR183" s="22">
        <v>152.08000000000001</v>
      </c>
      <c r="BS183" s="22">
        <v>1405.16</v>
      </c>
      <c r="BT183" s="23">
        <v>3938.74</v>
      </c>
      <c r="BU183" s="21">
        <v>2533.58</v>
      </c>
      <c r="BV183" s="21">
        <v>0</v>
      </c>
      <c r="BW183" s="21">
        <v>2533.58</v>
      </c>
      <c r="BX183" s="22">
        <v>256</v>
      </c>
      <c r="BY183" s="22">
        <v>37.96</v>
      </c>
      <c r="BZ183" s="22">
        <v>961.12</v>
      </c>
      <c r="CA183" s="22">
        <v>146.97999999999999</v>
      </c>
      <c r="CB183" s="22">
        <v>1402.06</v>
      </c>
      <c r="CC183" s="23">
        <v>3935.64</v>
      </c>
      <c r="CD183" s="21">
        <v>2606.36</v>
      </c>
      <c r="CE183" s="21">
        <v>0</v>
      </c>
      <c r="CF183" s="21">
        <v>2606.36</v>
      </c>
      <c r="CG183" s="22">
        <v>266</v>
      </c>
      <c r="CH183" s="22">
        <v>39.06</v>
      </c>
      <c r="CI183" s="22">
        <v>987.72</v>
      </c>
      <c r="CJ183" s="22">
        <v>148.28</v>
      </c>
      <c r="CK183" s="22">
        <v>1441.06</v>
      </c>
      <c r="CL183" s="23">
        <v>4047.42</v>
      </c>
      <c r="CM183" s="21">
        <v>2533.58</v>
      </c>
      <c r="CN183" s="21">
        <v>0</v>
      </c>
      <c r="CO183" s="21">
        <v>2533.58</v>
      </c>
      <c r="CP183" s="22">
        <v>265</v>
      </c>
      <c r="CQ183" s="22">
        <v>37.96</v>
      </c>
      <c r="CR183" s="22">
        <v>959.34</v>
      </c>
      <c r="CS183" s="22">
        <v>101.08</v>
      </c>
      <c r="CT183" s="22">
        <v>1363.38</v>
      </c>
      <c r="CU183" s="23">
        <v>3896.96</v>
      </c>
      <c r="CV183" s="21">
        <v>2535.38</v>
      </c>
      <c r="CW183" s="21">
        <v>0</v>
      </c>
      <c r="CX183" s="21">
        <v>2535.38</v>
      </c>
      <c r="CY183" s="22">
        <v>256</v>
      </c>
      <c r="CZ183" s="22">
        <v>37.99</v>
      </c>
      <c r="DA183" s="22">
        <v>956.21</v>
      </c>
      <c r="DB183" s="22">
        <v>126.62</v>
      </c>
      <c r="DC183" s="22">
        <v>1376.82</v>
      </c>
      <c r="DD183" s="23">
        <v>3912.2</v>
      </c>
      <c r="DE183" s="21">
        <v>3781.04</v>
      </c>
      <c r="DF183" s="21">
        <v>0</v>
      </c>
      <c r="DG183" s="21">
        <v>3781.04</v>
      </c>
      <c r="DH183" s="22">
        <v>433</v>
      </c>
      <c r="DI183" s="22">
        <v>387.04</v>
      </c>
      <c r="DJ183" s="22">
        <v>1428.92</v>
      </c>
      <c r="DK183" s="22">
        <v>143.63</v>
      </c>
      <c r="DL183" s="22">
        <v>2392.59</v>
      </c>
      <c r="DM183" s="23">
        <v>6173.63</v>
      </c>
      <c r="DN183" s="73">
        <f t="shared" si="22"/>
        <v>33392.58</v>
      </c>
      <c r="DO183" s="73">
        <f t="shared" si="23"/>
        <v>948.61</v>
      </c>
      <c r="DP183" s="73">
        <f t="shared" si="24"/>
        <v>34341.19</v>
      </c>
      <c r="DQ183" s="22">
        <f t="shared" si="25"/>
        <v>3583</v>
      </c>
      <c r="DR183" s="22">
        <f t="shared" si="26"/>
        <v>825.89</v>
      </c>
      <c r="DS183" s="22">
        <f t="shared" si="27"/>
        <v>12701.28</v>
      </c>
      <c r="DT183" s="22">
        <f t="shared" si="28"/>
        <v>1705.81</v>
      </c>
      <c r="DU183" s="22">
        <f t="shared" si="29"/>
        <v>18815.98</v>
      </c>
      <c r="DV183" s="23">
        <f t="shared" si="30"/>
        <v>53157.169999999991</v>
      </c>
      <c r="DW183" s="262">
        <f t="shared" si="31"/>
        <v>1485.4300000000003</v>
      </c>
      <c r="DX183" s="262"/>
      <c r="DY183" s="263">
        <f t="shared" si="32"/>
        <v>616.25</v>
      </c>
      <c r="DZ183" s="263"/>
    </row>
    <row r="184" spans="1:130" hidden="1" x14ac:dyDescent="0.25">
      <c r="A184" s="18">
        <v>1252</v>
      </c>
      <c r="B184" s="18" t="s">
        <v>533</v>
      </c>
      <c r="C184" s="18" t="s">
        <v>245</v>
      </c>
      <c r="D184" s="20">
        <v>0</v>
      </c>
      <c r="E184" s="18">
        <v>9897.43</v>
      </c>
      <c r="F184" s="18">
        <v>17326.28</v>
      </c>
      <c r="G184" s="18" t="s">
        <v>157</v>
      </c>
      <c r="H184" s="18" t="s">
        <v>5</v>
      </c>
      <c r="I184" s="18" t="s">
        <v>182</v>
      </c>
      <c r="J184" s="21">
        <v>2725.85</v>
      </c>
      <c r="K184" s="21">
        <v>0</v>
      </c>
      <c r="L184" s="21">
        <v>2725.85</v>
      </c>
      <c r="M184" s="22">
        <v>272</v>
      </c>
      <c r="N184" s="22">
        <v>39.68</v>
      </c>
      <c r="O184" s="22">
        <v>1002.35</v>
      </c>
      <c r="P184" s="22">
        <v>48.05</v>
      </c>
      <c r="Q184" s="22">
        <v>1362.08</v>
      </c>
      <c r="R184" s="23">
        <v>4087.93</v>
      </c>
      <c r="S184" s="21">
        <v>2667.84</v>
      </c>
      <c r="T184" s="21">
        <v>0</v>
      </c>
      <c r="U184" s="21">
        <v>2667.84</v>
      </c>
      <c r="V184" s="22">
        <v>275</v>
      </c>
      <c r="W184" s="22">
        <v>39.979999999999997</v>
      </c>
      <c r="X184" s="22">
        <v>1010.67</v>
      </c>
      <c r="Y184" s="22">
        <v>47.37</v>
      </c>
      <c r="Z184" s="22">
        <v>1373.02</v>
      </c>
      <c r="AA184" s="23">
        <v>4040.86</v>
      </c>
      <c r="AB184" s="21">
        <v>12359.03</v>
      </c>
      <c r="AC184" s="21">
        <v>0</v>
      </c>
      <c r="AD184" s="21">
        <v>12359.03</v>
      </c>
      <c r="AE184" s="22">
        <v>746</v>
      </c>
      <c r="AF184" s="22">
        <v>362.03</v>
      </c>
      <c r="AG184" s="22">
        <v>5861.77</v>
      </c>
      <c r="AH184" s="22">
        <v>188.48</v>
      </c>
      <c r="AI184" s="22">
        <v>7158.28</v>
      </c>
      <c r="AJ184" s="23">
        <v>19517.310000000001</v>
      </c>
      <c r="AK184" s="21">
        <v>0</v>
      </c>
      <c r="AL184" s="21">
        <v>0</v>
      </c>
      <c r="AM184" s="21">
        <v>0</v>
      </c>
      <c r="AN184" s="22">
        <v>0</v>
      </c>
      <c r="AO184" s="22">
        <v>0</v>
      </c>
      <c r="AP184" s="22">
        <v>0</v>
      </c>
      <c r="AQ184" s="22">
        <v>0</v>
      </c>
      <c r="AR184" s="22">
        <v>0</v>
      </c>
      <c r="AS184" s="23">
        <v>0</v>
      </c>
      <c r="AT184" s="21">
        <v>0</v>
      </c>
      <c r="AU184" s="21">
        <v>948.61</v>
      </c>
      <c r="AV184" s="21">
        <v>948.61</v>
      </c>
      <c r="AW184" s="22">
        <v>129</v>
      </c>
      <c r="AX184" s="22">
        <v>0</v>
      </c>
      <c r="AY184" s="22">
        <v>189.72</v>
      </c>
      <c r="AZ184" s="22">
        <v>12.71</v>
      </c>
      <c r="BA184" s="22">
        <v>331.43</v>
      </c>
      <c r="BB184" s="23">
        <v>1280.04</v>
      </c>
      <c r="BC184" s="21">
        <v>0</v>
      </c>
      <c r="BD184" s="21">
        <v>0</v>
      </c>
      <c r="BE184" s="21">
        <v>0</v>
      </c>
      <c r="BF184" s="22">
        <v>0</v>
      </c>
      <c r="BG184" s="22">
        <v>0</v>
      </c>
      <c r="BH184" s="22">
        <v>0</v>
      </c>
      <c r="BI184" s="22">
        <v>0</v>
      </c>
      <c r="BJ184" s="22">
        <v>0</v>
      </c>
      <c r="BK184" s="23">
        <v>0</v>
      </c>
      <c r="BL184" s="21">
        <v>0</v>
      </c>
      <c r="BM184" s="21">
        <v>0</v>
      </c>
      <c r="BN184" s="21">
        <v>0</v>
      </c>
      <c r="BO184" s="22">
        <v>-3</v>
      </c>
      <c r="BP184" s="22">
        <v>0</v>
      </c>
      <c r="BQ184" s="22">
        <v>0</v>
      </c>
      <c r="BR184" s="22">
        <v>0</v>
      </c>
      <c r="BS184" s="22">
        <v>-3</v>
      </c>
      <c r="BT184" s="23">
        <v>-3</v>
      </c>
      <c r="BU184" s="21"/>
      <c r="BV184" s="21"/>
      <c r="BW184" s="21"/>
      <c r="BX184" s="22"/>
      <c r="BY184" s="22"/>
      <c r="BZ184" s="22"/>
      <c r="CA184" s="22"/>
      <c r="CB184" s="22"/>
      <c r="CC184" s="23"/>
      <c r="CD184" s="21">
        <v>0</v>
      </c>
      <c r="CE184" s="21">
        <v>0</v>
      </c>
      <c r="CF184" s="21">
        <v>0</v>
      </c>
      <c r="CG184" s="22">
        <v>0</v>
      </c>
      <c r="CH184" s="22">
        <v>0</v>
      </c>
      <c r="CI184" s="22">
        <v>0</v>
      </c>
      <c r="CJ184" s="22">
        <v>0</v>
      </c>
      <c r="CK184" s="22">
        <v>0</v>
      </c>
      <c r="CL184" s="23">
        <v>0</v>
      </c>
      <c r="CM184" s="21">
        <v>0</v>
      </c>
      <c r="CN184" s="21">
        <v>0</v>
      </c>
      <c r="CO184" s="21">
        <v>0</v>
      </c>
      <c r="CP184" s="22">
        <v>0</v>
      </c>
      <c r="CQ184" s="22">
        <v>0</v>
      </c>
      <c r="CR184" s="22">
        <v>0</v>
      </c>
      <c r="CS184" s="22">
        <v>0</v>
      </c>
      <c r="CT184" s="22">
        <v>0</v>
      </c>
      <c r="CU184" s="23">
        <v>0</v>
      </c>
      <c r="CV184" s="21"/>
      <c r="CW184" s="21"/>
      <c r="CX184" s="21"/>
      <c r="CY184" s="22"/>
      <c r="CZ184" s="22"/>
      <c r="DA184" s="22"/>
      <c r="DB184" s="22"/>
      <c r="DC184" s="22"/>
      <c r="DD184" s="23"/>
      <c r="DN184" s="73">
        <f t="shared" si="22"/>
        <v>17752.72</v>
      </c>
      <c r="DO184" s="73">
        <f t="shared" si="23"/>
        <v>948.61</v>
      </c>
      <c r="DP184" s="73">
        <f t="shared" si="24"/>
        <v>18701.330000000002</v>
      </c>
      <c r="DQ184" s="22">
        <f t="shared" si="25"/>
        <v>1419</v>
      </c>
      <c r="DR184" s="22">
        <f t="shared" si="26"/>
        <v>441.68999999999994</v>
      </c>
      <c r="DS184" s="22">
        <f t="shared" si="27"/>
        <v>8064.5100000000011</v>
      </c>
      <c r="DT184" s="22">
        <f t="shared" si="28"/>
        <v>296.60999999999996</v>
      </c>
      <c r="DU184" s="22">
        <f t="shared" si="29"/>
        <v>10221.81</v>
      </c>
      <c r="DV184" s="23">
        <f t="shared" si="30"/>
        <v>28923.140000000003</v>
      </c>
      <c r="DW184" s="262">
        <f t="shared" si="31"/>
        <v>1375.0500000000029</v>
      </c>
      <c r="DX184" s="262"/>
      <c r="DY184" s="263">
        <f t="shared" si="32"/>
        <v>324.3799999999992</v>
      </c>
      <c r="DZ184" s="263"/>
    </row>
    <row r="185" spans="1:130" hidden="1" x14ac:dyDescent="0.25">
      <c r="A185" s="18">
        <v>1256</v>
      </c>
      <c r="B185" s="18" t="s">
        <v>320</v>
      </c>
      <c r="C185" s="18" t="s">
        <v>321</v>
      </c>
      <c r="D185" s="20">
        <v>0.8</v>
      </c>
      <c r="E185" s="18">
        <v>13353.16</v>
      </c>
      <c r="F185" s="18">
        <v>26919.55</v>
      </c>
      <c r="G185" s="18" t="s">
        <v>157</v>
      </c>
      <c r="H185" s="18" t="s">
        <v>5</v>
      </c>
      <c r="I185" s="18" t="s">
        <v>410</v>
      </c>
      <c r="J185" s="21">
        <v>2110.9</v>
      </c>
      <c r="K185" s="21">
        <v>0</v>
      </c>
      <c r="L185" s="21">
        <v>2110.9</v>
      </c>
      <c r="M185" s="22">
        <v>192</v>
      </c>
      <c r="N185" s="22">
        <v>30.96</v>
      </c>
      <c r="O185" s="22">
        <v>790.19</v>
      </c>
      <c r="P185" s="22">
        <v>123.98</v>
      </c>
      <c r="Q185" s="22">
        <v>1137.1300000000001</v>
      </c>
      <c r="R185" s="23">
        <v>3248.03</v>
      </c>
      <c r="S185" s="21">
        <v>2041.93</v>
      </c>
      <c r="T185" s="21">
        <v>0</v>
      </c>
      <c r="U185" s="21">
        <v>2041.93</v>
      </c>
      <c r="V185" s="22">
        <v>189</v>
      </c>
      <c r="W185" s="22">
        <v>30.59</v>
      </c>
      <c r="X185" s="22">
        <v>747.48</v>
      </c>
      <c r="Y185" s="22">
        <v>97.45</v>
      </c>
      <c r="Z185" s="22">
        <v>1064.52</v>
      </c>
      <c r="AA185" s="23">
        <v>3106.45</v>
      </c>
      <c r="AB185" s="21">
        <v>2180.4699999999998</v>
      </c>
      <c r="AC185" s="21">
        <v>0</v>
      </c>
      <c r="AD185" s="21">
        <v>2180.4699999999998</v>
      </c>
      <c r="AE185" s="22">
        <v>207</v>
      </c>
      <c r="AF185" s="22">
        <v>32.67</v>
      </c>
      <c r="AG185" s="22">
        <v>827.15</v>
      </c>
      <c r="AH185" s="22">
        <v>130.52000000000001</v>
      </c>
      <c r="AI185" s="22">
        <v>1197.3399999999999</v>
      </c>
      <c r="AJ185" s="23">
        <v>3377.81</v>
      </c>
      <c r="AK185" s="21">
        <v>1884.92</v>
      </c>
      <c r="AL185" s="21">
        <v>0</v>
      </c>
      <c r="AM185" s="21">
        <v>1884.92</v>
      </c>
      <c r="AN185" s="22">
        <v>167</v>
      </c>
      <c r="AO185" s="22">
        <v>28.23</v>
      </c>
      <c r="AP185" s="22">
        <v>665.84</v>
      </c>
      <c r="AQ185" s="22">
        <v>104.86</v>
      </c>
      <c r="AR185" s="22">
        <v>965.93</v>
      </c>
      <c r="AS185" s="23">
        <v>2850.85</v>
      </c>
      <c r="AT185" s="21">
        <v>1905.96</v>
      </c>
      <c r="AU185" s="21">
        <v>758.88</v>
      </c>
      <c r="AV185" s="21">
        <v>2664.84</v>
      </c>
      <c r="AW185" s="22">
        <v>274</v>
      </c>
      <c r="AX185" s="22">
        <v>28.55</v>
      </c>
      <c r="AY185" s="22">
        <v>836.64</v>
      </c>
      <c r="AZ185" s="22">
        <v>115.4</v>
      </c>
      <c r="BA185" s="22">
        <v>1254.5899999999999</v>
      </c>
      <c r="BB185" s="23">
        <v>3919.43</v>
      </c>
      <c r="BC185" s="21">
        <v>2906.02</v>
      </c>
      <c r="BD185" s="21">
        <v>0</v>
      </c>
      <c r="BE185" s="21">
        <v>2906.02</v>
      </c>
      <c r="BF185" s="22">
        <v>295</v>
      </c>
      <c r="BG185" s="22">
        <v>42.15</v>
      </c>
      <c r="BH185" s="22">
        <v>1062.95</v>
      </c>
      <c r="BI185" s="22">
        <v>117.49</v>
      </c>
      <c r="BJ185" s="22">
        <v>1517.59</v>
      </c>
      <c r="BK185" s="23">
        <v>4423.6099999999997</v>
      </c>
      <c r="BL185" s="21">
        <v>1884.92</v>
      </c>
      <c r="BM185" s="21">
        <v>0</v>
      </c>
      <c r="BN185" s="21">
        <v>1884.92</v>
      </c>
      <c r="BO185" s="22">
        <v>166</v>
      </c>
      <c r="BP185" s="22">
        <v>28.23</v>
      </c>
      <c r="BQ185" s="22">
        <v>665.84</v>
      </c>
      <c r="BR185" s="22">
        <v>125.26</v>
      </c>
      <c r="BS185" s="22">
        <v>985.33</v>
      </c>
      <c r="BT185" s="23">
        <v>2870.25</v>
      </c>
      <c r="BU185" s="21">
        <v>1884.92</v>
      </c>
      <c r="BV185" s="21">
        <v>0</v>
      </c>
      <c r="BW185" s="21">
        <v>1884.92</v>
      </c>
      <c r="BX185" s="22">
        <v>167</v>
      </c>
      <c r="BY185" s="22">
        <v>28.23</v>
      </c>
      <c r="BZ185" s="22">
        <v>665.84</v>
      </c>
      <c r="CA185" s="22">
        <v>125.26</v>
      </c>
      <c r="CB185" s="22">
        <v>986.33</v>
      </c>
      <c r="CC185" s="23">
        <v>2871.25</v>
      </c>
      <c r="CD185" s="21">
        <v>1932.82</v>
      </c>
      <c r="CE185" s="21">
        <v>0</v>
      </c>
      <c r="CF185" s="21">
        <v>1932.82</v>
      </c>
      <c r="CG185" s="22">
        <v>174</v>
      </c>
      <c r="CH185" s="22">
        <v>28.95</v>
      </c>
      <c r="CI185" s="22">
        <v>709.26</v>
      </c>
      <c r="CJ185" s="22">
        <v>105.72</v>
      </c>
      <c r="CK185" s="22">
        <v>1017.93</v>
      </c>
      <c r="CL185" s="23">
        <v>2950.75</v>
      </c>
      <c r="CM185" s="21">
        <v>2083.1</v>
      </c>
      <c r="CN185" s="21">
        <v>0</v>
      </c>
      <c r="CO185" s="21">
        <v>2083.1</v>
      </c>
      <c r="CP185" s="22">
        <v>203</v>
      </c>
      <c r="CQ185" s="22">
        <v>31.2</v>
      </c>
      <c r="CR185" s="22">
        <v>730.42</v>
      </c>
      <c r="CS185" s="22">
        <v>42.09</v>
      </c>
      <c r="CT185" s="22">
        <v>1006.71</v>
      </c>
      <c r="CU185" s="23">
        <v>3089.81</v>
      </c>
      <c r="CV185" s="21">
        <v>4845.18</v>
      </c>
      <c r="CW185" s="21">
        <v>0</v>
      </c>
      <c r="CX185" s="21">
        <v>4845.18</v>
      </c>
      <c r="CY185" s="22">
        <v>575</v>
      </c>
      <c r="CZ185" s="22">
        <v>72.650000000000006</v>
      </c>
      <c r="DA185" s="22">
        <v>2091.0700000000002</v>
      </c>
      <c r="DB185" s="22">
        <v>177.84</v>
      </c>
      <c r="DC185" s="22">
        <v>2916.56</v>
      </c>
      <c r="DD185" s="23">
        <v>7761.74</v>
      </c>
      <c r="DE185" s="21">
        <v>3567.31</v>
      </c>
      <c r="DF185" s="21">
        <v>0</v>
      </c>
      <c r="DG185" s="21">
        <v>3567.31</v>
      </c>
      <c r="DH185" s="22">
        <v>400</v>
      </c>
      <c r="DI185" s="22">
        <v>338.1</v>
      </c>
      <c r="DJ185" s="22">
        <v>1409.17</v>
      </c>
      <c r="DK185" s="22">
        <v>171.79</v>
      </c>
      <c r="DL185" s="22">
        <v>2319.06</v>
      </c>
      <c r="DM185" s="23">
        <v>5886.37</v>
      </c>
      <c r="DN185" s="73">
        <f t="shared" si="22"/>
        <v>29228.45</v>
      </c>
      <c r="DO185" s="73">
        <f t="shared" si="23"/>
        <v>758.88</v>
      </c>
      <c r="DP185" s="73">
        <f t="shared" si="24"/>
        <v>29987.329999999998</v>
      </c>
      <c r="DQ185" s="22">
        <f t="shared" si="25"/>
        <v>3009</v>
      </c>
      <c r="DR185" s="22">
        <f t="shared" si="26"/>
        <v>720.51</v>
      </c>
      <c r="DS185" s="22">
        <f t="shared" si="27"/>
        <v>11201.85</v>
      </c>
      <c r="DT185" s="22">
        <f t="shared" si="28"/>
        <v>1437.6599999999999</v>
      </c>
      <c r="DU185" s="22">
        <f t="shared" si="29"/>
        <v>16369.02</v>
      </c>
      <c r="DV185" s="23">
        <f t="shared" si="30"/>
        <v>46356.350000000006</v>
      </c>
      <c r="DW185" s="262">
        <f t="shared" si="31"/>
        <v>3067.7799999999988</v>
      </c>
      <c r="DX185" s="262"/>
      <c r="DY185" s="263">
        <f t="shared" si="32"/>
        <v>3015.8600000000006</v>
      </c>
      <c r="DZ185" s="263"/>
    </row>
    <row r="186" spans="1:130" hidden="1" x14ac:dyDescent="0.25">
      <c r="A186" s="18">
        <v>1257</v>
      </c>
      <c r="B186" s="18" t="s">
        <v>561</v>
      </c>
      <c r="C186" s="18" t="s">
        <v>562</v>
      </c>
      <c r="D186" s="20">
        <v>1</v>
      </c>
      <c r="E186" s="18">
        <v>37627.480000000003</v>
      </c>
      <c r="F186" s="18">
        <v>61619.360000000001</v>
      </c>
      <c r="G186" s="18" t="s">
        <v>157</v>
      </c>
      <c r="H186" s="18" t="s">
        <v>5</v>
      </c>
      <c r="I186" s="18" t="s">
        <v>563</v>
      </c>
      <c r="J186" s="21">
        <v>4776.63</v>
      </c>
      <c r="K186" s="21">
        <v>0</v>
      </c>
      <c r="L186" s="21">
        <v>4776.63</v>
      </c>
      <c r="M186" s="22">
        <v>565</v>
      </c>
      <c r="N186" s="22">
        <v>71.19</v>
      </c>
      <c r="O186" s="22">
        <v>2066.31</v>
      </c>
      <c r="P186" s="22">
        <v>160.76</v>
      </c>
      <c r="Q186" s="22">
        <v>2863.26</v>
      </c>
      <c r="R186" s="23">
        <v>7639.89</v>
      </c>
      <c r="S186" s="21">
        <v>4748.03</v>
      </c>
      <c r="T186" s="21">
        <v>0</v>
      </c>
      <c r="U186" s="21">
        <v>4748.03</v>
      </c>
      <c r="V186" s="22">
        <v>566</v>
      </c>
      <c r="W186" s="22">
        <v>71.19</v>
      </c>
      <c r="X186" s="22">
        <v>2068.33</v>
      </c>
      <c r="Y186" s="22">
        <v>145.09</v>
      </c>
      <c r="Z186" s="22">
        <v>2850.61</v>
      </c>
      <c r="AA186" s="23">
        <v>7598.64</v>
      </c>
      <c r="AB186" s="21">
        <v>4748.03</v>
      </c>
      <c r="AC186" s="21">
        <v>0</v>
      </c>
      <c r="AD186" s="21">
        <v>4748.03</v>
      </c>
      <c r="AE186" s="22">
        <v>565</v>
      </c>
      <c r="AF186" s="22">
        <v>71.19</v>
      </c>
      <c r="AG186" s="22">
        <v>2067.3200000000002</v>
      </c>
      <c r="AH186" s="22">
        <v>196.09</v>
      </c>
      <c r="AI186" s="22">
        <v>2899.6</v>
      </c>
      <c r="AJ186" s="23">
        <v>7647.63</v>
      </c>
      <c r="AK186" s="21">
        <v>4815.5</v>
      </c>
      <c r="AL186" s="21">
        <v>0</v>
      </c>
      <c r="AM186" s="21">
        <v>4815.5</v>
      </c>
      <c r="AN186" s="22">
        <v>575</v>
      </c>
      <c r="AO186" s="22">
        <v>72.2</v>
      </c>
      <c r="AP186" s="22">
        <v>2094.86</v>
      </c>
      <c r="AQ186" s="22">
        <v>161.30000000000001</v>
      </c>
      <c r="AR186" s="22">
        <v>2903.36</v>
      </c>
      <c r="AS186" s="23">
        <v>7718.86</v>
      </c>
      <c r="AT186" s="21">
        <v>4774.25</v>
      </c>
      <c r="AU186" s="21">
        <v>948.61</v>
      </c>
      <c r="AV186" s="21">
        <v>5722.86</v>
      </c>
      <c r="AW186" s="22">
        <v>698</v>
      </c>
      <c r="AX186" s="22">
        <v>71.58</v>
      </c>
      <c r="AY186" s="22">
        <v>2267.75</v>
      </c>
      <c r="AZ186" s="22">
        <v>163.25</v>
      </c>
      <c r="BA186" s="22">
        <v>3200.58</v>
      </c>
      <c r="BB186" s="23">
        <v>8923.44</v>
      </c>
      <c r="BC186" s="21">
        <v>7217.99</v>
      </c>
      <c r="BD186" s="21">
        <v>0</v>
      </c>
      <c r="BE186" s="21">
        <v>7217.99</v>
      </c>
      <c r="BF186" s="22">
        <v>889</v>
      </c>
      <c r="BG186" s="22">
        <v>106.32</v>
      </c>
      <c r="BH186" s="22">
        <v>3151.2</v>
      </c>
      <c r="BI186" s="22">
        <v>214.26</v>
      </c>
      <c r="BJ186" s="22">
        <v>4360.78</v>
      </c>
      <c r="BK186" s="23">
        <v>11578.77</v>
      </c>
      <c r="BL186" s="21">
        <v>4748.03</v>
      </c>
      <c r="BM186" s="21">
        <v>0</v>
      </c>
      <c r="BN186" s="21">
        <v>4748.03</v>
      </c>
      <c r="BO186" s="22">
        <v>565</v>
      </c>
      <c r="BP186" s="22">
        <v>71.19</v>
      </c>
      <c r="BQ186" s="22">
        <v>2067.3200000000002</v>
      </c>
      <c r="BR186" s="22">
        <v>180.79</v>
      </c>
      <c r="BS186" s="22">
        <v>2884.3</v>
      </c>
      <c r="BT186" s="23">
        <v>7632.33</v>
      </c>
      <c r="BU186" s="21">
        <v>4748.03</v>
      </c>
      <c r="BV186" s="21">
        <v>0</v>
      </c>
      <c r="BW186" s="21">
        <v>4748.03</v>
      </c>
      <c r="BX186" s="22">
        <v>565</v>
      </c>
      <c r="BY186" s="22">
        <v>71.19</v>
      </c>
      <c r="BZ186" s="22">
        <v>2067.3200000000002</v>
      </c>
      <c r="CA186" s="22">
        <v>185.89</v>
      </c>
      <c r="CB186" s="22">
        <v>2889.4</v>
      </c>
      <c r="CC186" s="23">
        <v>7637.43</v>
      </c>
      <c r="CD186" s="21">
        <v>4939.99</v>
      </c>
      <c r="CE186" s="21">
        <v>0</v>
      </c>
      <c r="CF186" s="21">
        <v>4939.99</v>
      </c>
      <c r="CG186" s="22">
        <v>592</v>
      </c>
      <c r="CH186" s="22">
        <v>74.069999999999993</v>
      </c>
      <c r="CI186" s="22">
        <v>2145.69</v>
      </c>
      <c r="CJ186" s="22">
        <v>122.19</v>
      </c>
      <c r="CK186" s="22">
        <v>2933.95</v>
      </c>
      <c r="CL186" s="23">
        <v>7873.94</v>
      </c>
      <c r="CM186" s="21">
        <v>4748.03</v>
      </c>
      <c r="CN186" s="21">
        <v>0</v>
      </c>
      <c r="CO186" s="21">
        <v>4748.03</v>
      </c>
      <c r="CP186" s="22">
        <v>573</v>
      </c>
      <c r="CQ186" s="22">
        <v>71.19</v>
      </c>
      <c r="CR186" s="22">
        <v>2072.12</v>
      </c>
      <c r="CS186" s="22">
        <v>185.89</v>
      </c>
      <c r="CT186" s="22">
        <v>2902.2</v>
      </c>
      <c r="CU186" s="23">
        <v>7650.23</v>
      </c>
      <c r="CV186" s="21">
        <v>4748.03</v>
      </c>
      <c r="CW186" s="21">
        <v>0</v>
      </c>
      <c r="CX186" s="21">
        <v>4748.03</v>
      </c>
      <c r="CY186" s="22">
        <v>565</v>
      </c>
      <c r="CZ186" s="22">
        <v>71.19</v>
      </c>
      <c r="DA186" s="22">
        <v>2067.3200000000002</v>
      </c>
      <c r="DB186" s="22">
        <v>145.09</v>
      </c>
      <c r="DC186" s="22">
        <v>2848.6</v>
      </c>
      <c r="DD186" s="23">
        <v>7596.63</v>
      </c>
      <c r="DE186" s="21">
        <v>7090.59</v>
      </c>
      <c r="DF186" s="21">
        <v>0</v>
      </c>
      <c r="DG186" s="21">
        <v>7090.59</v>
      </c>
      <c r="DH186" s="22">
        <v>888</v>
      </c>
      <c r="DI186" s="22">
        <v>725.5</v>
      </c>
      <c r="DJ186" s="22">
        <v>2896.02</v>
      </c>
      <c r="DK186" s="22">
        <v>212.54</v>
      </c>
      <c r="DL186" s="22">
        <v>4722.0600000000004</v>
      </c>
      <c r="DM186" s="23">
        <v>11812.65</v>
      </c>
      <c r="DN186" s="73">
        <f t="shared" si="22"/>
        <v>62103.12999999999</v>
      </c>
      <c r="DO186" s="73">
        <f t="shared" si="23"/>
        <v>948.61</v>
      </c>
      <c r="DP186" s="73">
        <f t="shared" si="24"/>
        <v>63051.739999999991</v>
      </c>
      <c r="DQ186" s="22">
        <f t="shared" si="25"/>
        <v>7606</v>
      </c>
      <c r="DR186" s="22">
        <f t="shared" si="26"/>
        <v>1548</v>
      </c>
      <c r="DS186" s="22">
        <f t="shared" si="27"/>
        <v>27031.559999999998</v>
      </c>
      <c r="DT186" s="22">
        <f t="shared" si="28"/>
        <v>2073.14</v>
      </c>
      <c r="DU186" s="22">
        <f t="shared" si="29"/>
        <v>38258.700000000004</v>
      </c>
      <c r="DV186" s="23">
        <f t="shared" si="30"/>
        <v>101310.43999999999</v>
      </c>
      <c r="DW186" s="262">
        <f t="shared" si="31"/>
        <v>1432.3799999999901</v>
      </c>
      <c r="DX186" s="262"/>
      <c r="DY186" s="263">
        <f t="shared" si="32"/>
        <v>631.22000000000116</v>
      </c>
      <c r="DZ186" s="263"/>
    </row>
    <row r="187" spans="1:130" hidden="1" x14ac:dyDescent="0.25">
      <c r="A187" s="18">
        <v>1259</v>
      </c>
      <c r="B187" s="18" t="s">
        <v>572</v>
      </c>
      <c r="C187" s="18" t="s">
        <v>181</v>
      </c>
      <c r="D187" s="20">
        <v>0.9</v>
      </c>
      <c r="E187" s="18">
        <v>18760.689999999999</v>
      </c>
      <c r="F187" s="18">
        <v>33883.699999999997</v>
      </c>
      <c r="G187" s="18" t="s">
        <v>157</v>
      </c>
      <c r="H187" s="18" t="s">
        <v>9</v>
      </c>
      <c r="I187" s="18" t="s">
        <v>573</v>
      </c>
      <c r="J187" s="21">
        <v>2624.44</v>
      </c>
      <c r="K187" s="21">
        <v>0</v>
      </c>
      <c r="L187" s="21">
        <v>2624.44</v>
      </c>
      <c r="M187" s="22">
        <v>258</v>
      </c>
      <c r="N187" s="22">
        <v>38.04</v>
      </c>
      <c r="O187" s="22">
        <v>962.46</v>
      </c>
      <c r="P187" s="22">
        <v>148.22999999999999</v>
      </c>
      <c r="Q187" s="22">
        <v>1406.73</v>
      </c>
      <c r="R187" s="23">
        <v>4031.17</v>
      </c>
      <c r="S187" s="21">
        <v>2538.64</v>
      </c>
      <c r="T187" s="21">
        <v>0</v>
      </c>
      <c r="U187" s="21">
        <v>2538.64</v>
      </c>
      <c r="V187" s="22">
        <v>258</v>
      </c>
      <c r="W187" s="22">
        <v>38.04</v>
      </c>
      <c r="X187" s="22">
        <v>963.46</v>
      </c>
      <c r="Y187" s="22">
        <v>126.68</v>
      </c>
      <c r="Z187" s="22">
        <v>1386.18</v>
      </c>
      <c r="AA187" s="23">
        <v>3924.82</v>
      </c>
      <c r="AB187" s="21">
        <v>2538.64</v>
      </c>
      <c r="AC187" s="21">
        <v>0</v>
      </c>
      <c r="AD187" s="21">
        <v>2538.64</v>
      </c>
      <c r="AE187" s="22">
        <v>258</v>
      </c>
      <c r="AF187" s="22">
        <v>38.04</v>
      </c>
      <c r="AG187" s="22">
        <v>962.96</v>
      </c>
      <c r="AH187" s="22">
        <v>162.38</v>
      </c>
      <c r="AI187" s="22">
        <v>1421.38</v>
      </c>
      <c r="AJ187" s="23">
        <v>3960.02</v>
      </c>
      <c r="AK187" s="21">
        <v>2538.64</v>
      </c>
      <c r="AL187" s="21">
        <v>0</v>
      </c>
      <c r="AM187" s="21">
        <v>2538.64</v>
      </c>
      <c r="AN187" s="22">
        <v>258</v>
      </c>
      <c r="AO187" s="22">
        <v>38.04</v>
      </c>
      <c r="AP187" s="22">
        <v>962.96</v>
      </c>
      <c r="AQ187" s="22">
        <v>45.08</v>
      </c>
      <c r="AR187" s="22">
        <v>1304.08</v>
      </c>
      <c r="AS187" s="23">
        <v>3842.72</v>
      </c>
      <c r="AT187" s="21">
        <v>2538.64</v>
      </c>
      <c r="AU187" s="21">
        <v>777.86</v>
      </c>
      <c r="AV187" s="21">
        <v>3316.5</v>
      </c>
      <c r="AW187" s="22">
        <v>363</v>
      </c>
      <c r="AX187" s="22">
        <v>38.04</v>
      </c>
      <c r="AY187" s="22">
        <v>1118.54</v>
      </c>
      <c r="AZ187" s="22">
        <v>137.1</v>
      </c>
      <c r="BA187" s="22">
        <v>1656.68</v>
      </c>
      <c r="BB187" s="23">
        <v>4973.18</v>
      </c>
      <c r="BC187" s="21">
        <v>4024.39</v>
      </c>
      <c r="BD187" s="21">
        <v>0</v>
      </c>
      <c r="BE187" s="21">
        <v>4024.39</v>
      </c>
      <c r="BF187" s="22">
        <v>429</v>
      </c>
      <c r="BG187" s="22">
        <v>56.82</v>
      </c>
      <c r="BH187" s="22">
        <v>1647.48</v>
      </c>
      <c r="BI187" s="22">
        <v>157.15</v>
      </c>
      <c r="BJ187" s="22">
        <v>2290.4499999999998</v>
      </c>
      <c r="BK187" s="23">
        <v>6314.84</v>
      </c>
      <c r="BL187" s="21">
        <v>2538.64</v>
      </c>
      <c r="BM187" s="21">
        <v>0</v>
      </c>
      <c r="BN187" s="21">
        <v>2538.64</v>
      </c>
      <c r="BO187" s="22">
        <v>258</v>
      </c>
      <c r="BP187" s="22">
        <v>38.04</v>
      </c>
      <c r="BQ187" s="22">
        <v>962.96</v>
      </c>
      <c r="BR187" s="22">
        <v>152.18</v>
      </c>
      <c r="BS187" s="22">
        <v>1411.18</v>
      </c>
      <c r="BT187" s="23">
        <v>3949.82</v>
      </c>
      <c r="BU187" s="21">
        <v>2538.64</v>
      </c>
      <c r="BV187" s="21">
        <v>0</v>
      </c>
      <c r="BW187" s="21">
        <v>2538.64</v>
      </c>
      <c r="BX187" s="22">
        <v>258</v>
      </c>
      <c r="BY187" s="22">
        <v>38.04</v>
      </c>
      <c r="BZ187" s="22">
        <v>962.96</v>
      </c>
      <c r="CA187" s="22">
        <v>45.08</v>
      </c>
      <c r="CB187" s="22">
        <v>1304.08</v>
      </c>
      <c r="CC187" s="23">
        <v>3842.72</v>
      </c>
      <c r="CD187" s="21">
        <v>2550.06</v>
      </c>
      <c r="CE187" s="21">
        <v>0</v>
      </c>
      <c r="CF187" s="21">
        <v>2550.06</v>
      </c>
      <c r="CG187" s="22">
        <v>259</v>
      </c>
      <c r="CH187" s="22">
        <v>38.21</v>
      </c>
      <c r="CI187" s="22">
        <v>967.13</v>
      </c>
      <c r="CJ187" s="22">
        <v>45.28</v>
      </c>
      <c r="CK187" s="22">
        <v>1309.6199999999999</v>
      </c>
      <c r="CL187" s="23">
        <v>3859.68</v>
      </c>
      <c r="CM187" s="21">
        <v>2683.82</v>
      </c>
      <c r="CN187" s="21">
        <v>0</v>
      </c>
      <c r="CO187" s="21">
        <v>2683.82</v>
      </c>
      <c r="CP187" s="22">
        <v>285</v>
      </c>
      <c r="CQ187" s="22">
        <v>40.22</v>
      </c>
      <c r="CR187" s="22">
        <v>1020.79</v>
      </c>
      <c r="CS187" s="22">
        <v>52.76</v>
      </c>
      <c r="CT187" s="22">
        <v>1398.77</v>
      </c>
      <c r="CU187" s="23">
        <v>4082.59</v>
      </c>
      <c r="CV187" s="21">
        <v>3245.56</v>
      </c>
      <c r="CW187" s="21">
        <v>0</v>
      </c>
      <c r="CX187" s="21">
        <v>3245.56</v>
      </c>
      <c r="CY187" s="22">
        <v>354</v>
      </c>
      <c r="CZ187" s="22">
        <v>48.65</v>
      </c>
      <c r="DA187" s="22">
        <v>1221.19</v>
      </c>
      <c r="DB187" s="22">
        <v>149.43</v>
      </c>
      <c r="DC187" s="22">
        <v>1773.27</v>
      </c>
      <c r="DD187" s="23">
        <v>5018.83</v>
      </c>
      <c r="DE187" s="21">
        <v>3854.65</v>
      </c>
      <c r="DF187" s="21">
        <v>0</v>
      </c>
      <c r="DG187" s="21">
        <v>3854.65</v>
      </c>
      <c r="DH187" s="22">
        <v>436</v>
      </c>
      <c r="DI187" s="22">
        <v>396.41</v>
      </c>
      <c r="DJ187" s="22">
        <v>1216.4000000000001</v>
      </c>
      <c r="DK187" s="22">
        <v>180.65</v>
      </c>
      <c r="DL187" s="22">
        <v>2229.46</v>
      </c>
      <c r="DM187" s="23">
        <v>6084.11</v>
      </c>
      <c r="DN187" s="73">
        <f t="shared" si="22"/>
        <v>34214.76</v>
      </c>
      <c r="DO187" s="73">
        <f t="shared" si="23"/>
        <v>777.86</v>
      </c>
      <c r="DP187" s="73">
        <f t="shared" si="24"/>
        <v>34992.620000000003</v>
      </c>
      <c r="DQ187" s="22">
        <f t="shared" si="25"/>
        <v>3674</v>
      </c>
      <c r="DR187" s="22">
        <f t="shared" si="26"/>
        <v>846.58999999999992</v>
      </c>
      <c r="DS187" s="22">
        <f t="shared" si="27"/>
        <v>12969.29</v>
      </c>
      <c r="DT187" s="22">
        <f t="shared" si="28"/>
        <v>1402.0000000000002</v>
      </c>
      <c r="DU187" s="22">
        <f t="shared" si="29"/>
        <v>18891.88</v>
      </c>
      <c r="DV187" s="23">
        <f t="shared" si="30"/>
        <v>53884.5</v>
      </c>
      <c r="DW187" s="262">
        <f t="shared" si="31"/>
        <v>1108.9200000000055</v>
      </c>
      <c r="DX187" s="262"/>
      <c r="DY187" s="263">
        <f t="shared" si="32"/>
        <v>131.19000000000233</v>
      </c>
      <c r="DZ187" s="263"/>
    </row>
    <row r="188" spans="1:130" hidden="1" x14ac:dyDescent="0.25">
      <c r="A188" s="18">
        <v>1260</v>
      </c>
      <c r="B188" s="18" t="s">
        <v>575</v>
      </c>
      <c r="C188" s="18" t="s">
        <v>576</v>
      </c>
      <c r="D188" s="20">
        <v>0.8</v>
      </c>
      <c r="E188" s="18">
        <v>16790.25</v>
      </c>
      <c r="F188" s="18">
        <v>29775.59</v>
      </c>
      <c r="G188" s="18" t="s">
        <v>157</v>
      </c>
      <c r="H188" s="18" t="s">
        <v>5</v>
      </c>
      <c r="I188" s="18" t="s">
        <v>563</v>
      </c>
      <c r="J188" s="21">
        <v>2505.8200000000002</v>
      </c>
      <c r="K188" s="21">
        <v>0</v>
      </c>
      <c r="L188" s="21">
        <v>2505.8200000000002</v>
      </c>
      <c r="M188" s="22">
        <v>245</v>
      </c>
      <c r="N188" s="22">
        <v>36.380000000000003</v>
      </c>
      <c r="O188" s="22">
        <v>941.73</v>
      </c>
      <c r="P188" s="22">
        <v>125.76</v>
      </c>
      <c r="Q188" s="22">
        <v>1348.87</v>
      </c>
      <c r="R188" s="23">
        <v>3854.69</v>
      </c>
      <c r="S188" s="21">
        <v>2391.33</v>
      </c>
      <c r="T188" s="21">
        <v>0</v>
      </c>
      <c r="U188" s="21">
        <v>2391.33</v>
      </c>
      <c r="V188" s="22">
        <v>239</v>
      </c>
      <c r="W188" s="22">
        <v>35.83</v>
      </c>
      <c r="X188" s="22">
        <v>929.07</v>
      </c>
      <c r="Y188" s="22">
        <v>103.65</v>
      </c>
      <c r="Z188" s="22">
        <v>1307.55</v>
      </c>
      <c r="AA188" s="23">
        <v>3698.88</v>
      </c>
      <c r="AB188" s="21">
        <v>2391.33</v>
      </c>
      <c r="AC188" s="21">
        <v>0</v>
      </c>
      <c r="AD188" s="21">
        <v>2391.33</v>
      </c>
      <c r="AE188" s="22">
        <v>239</v>
      </c>
      <c r="AF188" s="22">
        <v>35.83</v>
      </c>
      <c r="AG188" s="22">
        <v>928.59</v>
      </c>
      <c r="AH188" s="22">
        <v>134.25</v>
      </c>
      <c r="AI188" s="22">
        <v>1337.67</v>
      </c>
      <c r="AJ188" s="23">
        <v>3729</v>
      </c>
      <c r="AK188" s="21">
        <v>2391.33</v>
      </c>
      <c r="AL188" s="21">
        <v>0</v>
      </c>
      <c r="AM188" s="21">
        <v>2391.33</v>
      </c>
      <c r="AN188" s="22">
        <v>239</v>
      </c>
      <c r="AO188" s="22">
        <v>35.83</v>
      </c>
      <c r="AP188" s="22">
        <v>928.59</v>
      </c>
      <c r="AQ188" s="22">
        <v>118.95</v>
      </c>
      <c r="AR188" s="22">
        <v>1322.37</v>
      </c>
      <c r="AS188" s="23">
        <v>3713.7</v>
      </c>
      <c r="AT188" s="21">
        <v>2391.33</v>
      </c>
      <c r="AU188" s="21">
        <v>758.88</v>
      </c>
      <c r="AV188" s="21">
        <v>3150.21</v>
      </c>
      <c r="AW188" s="22">
        <v>342</v>
      </c>
      <c r="AX188" s="22">
        <v>35.83</v>
      </c>
      <c r="AY188" s="22">
        <v>1080.3699999999999</v>
      </c>
      <c r="AZ188" s="22">
        <v>129.12</v>
      </c>
      <c r="BA188" s="22">
        <v>1587.32</v>
      </c>
      <c r="BB188" s="23">
        <v>4737.53</v>
      </c>
      <c r="BC188" s="21">
        <v>3779.18</v>
      </c>
      <c r="BD188" s="21">
        <v>0</v>
      </c>
      <c r="BE188" s="21">
        <v>3779.18</v>
      </c>
      <c r="BF188" s="22">
        <v>403</v>
      </c>
      <c r="BG188" s="22">
        <v>53.53</v>
      </c>
      <c r="BH188" s="22">
        <v>1583.25</v>
      </c>
      <c r="BI188" s="22">
        <v>152.9</v>
      </c>
      <c r="BJ188" s="22">
        <v>2192.6799999999998</v>
      </c>
      <c r="BK188" s="23">
        <v>5971.86</v>
      </c>
      <c r="BL188" s="21">
        <v>2391.33</v>
      </c>
      <c r="BM188" s="21">
        <v>0</v>
      </c>
      <c r="BN188" s="21">
        <v>2391.33</v>
      </c>
      <c r="BO188" s="22">
        <v>239</v>
      </c>
      <c r="BP188" s="22">
        <v>35.83</v>
      </c>
      <c r="BQ188" s="22">
        <v>928.59</v>
      </c>
      <c r="BR188" s="22">
        <v>134.25</v>
      </c>
      <c r="BS188" s="22">
        <v>1337.67</v>
      </c>
      <c r="BT188" s="23">
        <v>3729</v>
      </c>
      <c r="BU188" s="21">
        <v>2391.33</v>
      </c>
      <c r="BV188" s="21">
        <v>0</v>
      </c>
      <c r="BW188" s="21">
        <v>2391.33</v>
      </c>
      <c r="BX188" s="22">
        <v>239</v>
      </c>
      <c r="BY188" s="22">
        <v>35.83</v>
      </c>
      <c r="BZ188" s="22">
        <v>928.59</v>
      </c>
      <c r="CA188" s="22">
        <v>134.25</v>
      </c>
      <c r="CB188" s="22">
        <v>1337.67</v>
      </c>
      <c r="CC188" s="23">
        <v>3729</v>
      </c>
      <c r="CD188" s="21">
        <v>2447.69</v>
      </c>
      <c r="CE188" s="21">
        <v>0</v>
      </c>
      <c r="CF188" s="21">
        <v>2447.69</v>
      </c>
      <c r="CG188" s="22">
        <v>247</v>
      </c>
      <c r="CH188" s="22">
        <v>36.67</v>
      </c>
      <c r="CI188" s="22">
        <v>949.63</v>
      </c>
      <c r="CJ188" s="22">
        <v>89.36</v>
      </c>
      <c r="CK188" s="22">
        <v>1322.66</v>
      </c>
      <c r="CL188" s="23">
        <v>3770.35</v>
      </c>
      <c r="CM188" s="21">
        <v>2377.3000000000002</v>
      </c>
      <c r="CN188" s="21">
        <v>0</v>
      </c>
      <c r="CO188" s="21">
        <v>2377.3000000000002</v>
      </c>
      <c r="CP188" s="22">
        <v>245</v>
      </c>
      <c r="CQ188" s="22">
        <v>35.619999999999997</v>
      </c>
      <c r="CR188" s="22">
        <v>928.14</v>
      </c>
      <c r="CS188" s="22">
        <v>108.5</v>
      </c>
      <c r="CT188" s="22">
        <v>1317.26</v>
      </c>
      <c r="CU188" s="23">
        <v>3694.56</v>
      </c>
      <c r="CV188" s="21">
        <v>2391.33</v>
      </c>
      <c r="CW188" s="21">
        <v>0</v>
      </c>
      <c r="CX188" s="21">
        <v>2391.33</v>
      </c>
      <c r="CY188" s="22">
        <v>239</v>
      </c>
      <c r="CZ188" s="22">
        <v>35.83</v>
      </c>
      <c r="DA188" s="22">
        <v>928.59</v>
      </c>
      <c r="DB188" s="22">
        <v>129.15</v>
      </c>
      <c r="DC188" s="22">
        <v>1332.57</v>
      </c>
      <c r="DD188" s="23">
        <v>3723.9</v>
      </c>
      <c r="DE188" s="21">
        <v>3570.03</v>
      </c>
      <c r="DF188" s="21">
        <v>0</v>
      </c>
      <c r="DG188" s="21">
        <v>3570.03</v>
      </c>
      <c r="DH188" s="22">
        <v>405</v>
      </c>
      <c r="DI188" s="22">
        <v>364.53</v>
      </c>
      <c r="DJ188" s="22">
        <v>1154.56</v>
      </c>
      <c r="DK188" s="22">
        <v>136.13999999999999</v>
      </c>
      <c r="DL188" s="22">
        <v>2060.23</v>
      </c>
      <c r="DM188" s="23">
        <v>5630.26</v>
      </c>
      <c r="DN188" s="73">
        <f t="shared" si="22"/>
        <v>31419.33</v>
      </c>
      <c r="DO188" s="73">
        <f t="shared" si="23"/>
        <v>758.88</v>
      </c>
      <c r="DP188" s="73">
        <f t="shared" si="24"/>
        <v>32178.21</v>
      </c>
      <c r="DQ188" s="22">
        <f t="shared" si="25"/>
        <v>3321</v>
      </c>
      <c r="DR188" s="22">
        <f t="shared" si="26"/>
        <v>777.54</v>
      </c>
      <c r="DS188" s="22">
        <f t="shared" si="27"/>
        <v>12209.699999999999</v>
      </c>
      <c r="DT188" s="22">
        <f t="shared" si="28"/>
        <v>1496.2800000000002</v>
      </c>
      <c r="DU188" s="22">
        <f t="shared" si="29"/>
        <v>17804.52</v>
      </c>
      <c r="DV188" s="23">
        <f t="shared" si="30"/>
        <v>49982.73</v>
      </c>
      <c r="DW188" s="262">
        <f t="shared" si="31"/>
        <v>2402.619999999999</v>
      </c>
      <c r="DX188" s="262"/>
      <c r="DY188" s="263">
        <f t="shared" si="32"/>
        <v>1014.2700000000004</v>
      </c>
      <c r="DZ188" s="263"/>
    </row>
    <row r="189" spans="1:130" hidden="1" x14ac:dyDescent="0.25">
      <c r="A189" s="18">
        <v>1261</v>
      </c>
      <c r="B189" s="18" t="s">
        <v>582</v>
      </c>
      <c r="C189" s="18" t="s">
        <v>315</v>
      </c>
      <c r="D189" s="20">
        <v>0.8</v>
      </c>
      <c r="E189" s="18">
        <v>17696.5</v>
      </c>
      <c r="F189" s="18">
        <v>31933.62</v>
      </c>
      <c r="G189" s="18" t="s">
        <v>157</v>
      </c>
      <c r="H189" s="18" t="s">
        <v>5</v>
      </c>
      <c r="I189" s="18" t="s">
        <v>166</v>
      </c>
      <c r="J189" s="21">
        <v>2012.08</v>
      </c>
      <c r="K189" s="21">
        <v>0</v>
      </c>
      <c r="L189" s="21">
        <v>2012.08</v>
      </c>
      <c r="M189" s="22">
        <v>175</v>
      </c>
      <c r="N189" s="22">
        <v>29.08</v>
      </c>
      <c r="O189" s="22">
        <v>717.08</v>
      </c>
      <c r="P189" s="22">
        <v>96.61</v>
      </c>
      <c r="Q189" s="22">
        <v>1017.77</v>
      </c>
      <c r="R189" s="23">
        <v>3029.85</v>
      </c>
      <c r="S189" s="21">
        <v>1912.02</v>
      </c>
      <c r="T189" s="21">
        <v>0</v>
      </c>
      <c r="U189" s="21">
        <v>1912.02</v>
      </c>
      <c r="V189" s="22">
        <v>171</v>
      </c>
      <c r="W189" s="22">
        <v>28.64</v>
      </c>
      <c r="X189" s="22">
        <v>690.76</v>
      </c>
      <c r="Y189" s="22">
        <v>95.15</v>
      </c>
      <c r="Z189" s="22">
        <v>985.55</v>
      </c>
      <c r="AA189" s="23">
        <v>2897.57</v>
      </c>
      <c r="AB189" s="21">
        <v>1911.57</v>
      </c>
      <c r="AC189" s="21">
        <v>0</v>
      </c>
      <c r="AD189" s="21">
        <v>1911.57</v>
      </c>
      <c r="AE189" s="22">
        <v>171</v>
      </c>
      <c r="AF189" s="22">
        <v>28.63</v>
      </c>
      <c r="AG189" s="22">
        <v>690.02</v>
      </c>
      <c r="AH189" s="22">
        <v>130.84</v>
      </c>
      <c r="AI189" s="22">
        <v>1020.49</v>
      </c>
      <c r="AJ189" s="23">
        <v>2932.06</v>
      </c>
      <c r="AK189" s="21">
        <v>1911.57</v>
      </c>
      <c r="AL189" s="21">
        <v>0</v>
      </c>
      <c r="AM189" s="21">
        <v>1911.57</v>
      </c>
      <c r="AN189" s="22">
        <v>171</v>
      </c>
      <c r="AO189" s="22">
        <v>28.63</v>
      </c>
      <c r="AP189" s="22">
        <v>690.02</v>
      </c>
      <c r="AQ189" s="22">
        <v>95.14</v>
      </c>
      <c r="AR189" s="22">
        <v>984.79</v>
      </c>
      <c r="AS189" s="23">
        <v>2896.36</v>
      </c>
      <c r="AT189" s="21">
        <v>1935.82</v>
      </c>
      <c r="AU189" s="21">
        <v>758.88</v>
      </c>
      <c r="AV189" s="21">
        <v>2694.7</v>
      </c>
      <c r="AW189" s="22">
        <v>278</v>
      </c>
      <c r="AX189" s="22">
        <v>28.99</v>
      </c>
      <c r="AY189" s="22">
        <v>863.82</v>
      </c>
      <c r="AZ189" s="22">
        <v>121.04</v>
      </c>
      <c r="BA189" s="22">
        <v>1291.8499999999999</v>
      </c>
      <c r="BB189" s="23">
        <v>3986.55</v>
      </c>
      <c r="BC189" s="21">
        <v>3032.48</v>
      </c>
      <c r="BD189" s="21">
        <v>0</v>
      </c>
      <c r="BE189" s="21">
        <v>3032.48</v>
      </c>
      <c r="BF189" s="22">
        <v>301</v>
      </c>
      <c r="BG189" s="22">
        <v>42.75</v>
      </c>
      <c r="BH189" s="22">
        <v>1077.83</v>
      </c>
      <c r="BI189" s="22">
        <v>53.06</v>
      </c>
      <c r="BJ189" s="22">
        <v>1474.64</v>
      </c>
      <c r="BK189" s="23">
        <v>4507.12</v>
      </c>
      <c r="BL189" s="21">
        <v>1911.57</v>
      </c>
      <c r="BM189" s="21">
        <v>0</v>
      </c>
      <c r="BN189" s="21">
        <v>1911.57</v>
      </c>
      <c r="BO189" s="22">
        <v>169</v>
      </c>
      <c r="BP189" s="22">
        <v>28.63</v>
      </c>
      <c r="BQ189" s="22">
        <v>690.02</v>
      </c>
      <c r="BR189" s="22">
        <v>95.14</v>
      </c>
      <c r="BS189" s="22">
        <v>982.79</v>
      </c>
      <c r="BT189" s="23">
        <v>2894.36</v>
      </c>
      <c r="BU189" s="21">
        <v>1911.57</v>
      </c>
      <c r="BV189" s="21">
        <v>0</v>
      </c>
      <c r="BW189" s="21">
        <v>1911.57</v>
      </c>
      <c r="BX189" s="22">
        <v>171</v>
      </c>
      <c r="BY189" s="22">
        <v>28.63</v>
      </c>
      <c r="BZ189" s="22">
        <v>690.02</v>
      </c>
      <c r="CA189" s="22">
        <v>115.54</v>
      </c>
      <c r="CB189" s="22">
        <v>1005.19</v>
      </c>
      <c r="CC189" s="23">
        <v>2916.76</v>
      </c>
      <c r="CD189" s="21">
        <v>1945.34</v>
      </c>
      <c r="CE189" s="21">
        <v>0</v>
      </c>
      <c r="CF189" s="21">
        <v>1945.34</v>
      </c>
      <c r="CG189" s="22">
        <v>175</v>
      </c>
      <c r="CH189" s="22">
        <v>29.13</v>
      </c>
      <c r="CI189" s="22">
        <v>720.62</v>
      </c>
      <c r="CJ189" s="22">
        <v>70.239999999999995</v>
      </c>
      <c r="CK189" s="22">
        <v>994.99</v>
      </c>
      <c r="CL189" s="23">
        <v>2940.33</v>
      </c>
      <c r="CM189" s="21">
        <v>1911.57</v>
      </c>
      <c r="CN189" s="21">
        <v>0</v>
      </c>
      <c r="CO189" s="21">
        <v>1911.57</v>
      </c>
      <c r="CP189" s="22">
        <v>179</v>
      </c>
      <c r="CQ189" s="22">
        <v>28.63</v>
      </c>
      <c r="CR189" s="22">
        <v>670.77</v>
      </c>
      <c r="CS189" s="22">
        <v>33.94</v>
      </c>
      <c r="CT189" s="22">
        <v>912.34</v>
      </c>
      <c r="CU189" s="23">
        <v>2823.91</v>
      </c>
      <c r="CV189" s="21">
        <v>1911.57</v>
      </c>
      <c r="CW189" s="21">
        <v>0</v>
      </c>
      <c r="CX189" s="21">
        <v>1911.57</v>
      </c>
      <c r="CY189" s="22">
        <v>171</v>
      </c>
      <c r="CZ189" s="22">
        <v>28.63</v>
      </c>
      <c r="DA189" s="22">
        <v>665.97</v>
      </c>
      <c r="DB189" s="22">
        <v>33.94</v>
      </c>
      <c r="DC189" s="22">
        <v>899.54</v>
      </c>
      <c r="DD189" s="23">
        <v>2811.11</v>
      </c>
      <c r="DE189" s="21">
        <v>10138.9</v>
      </c>
      <c r="DF189" s="21">
        <v>0</v>
      </c>
      <c r="DG189" s="21">
        <v>10138.9</v>
      </c>
      <c r="DH189" s="22">
        <v>1305</v>
      </c>
      <c r="DI189" s="22">
        <v>473.72</v>
      </c>
      <c r="DJ189" s="22">
        <v>4178.1899999999996</v>
      </c>
      <c r="DK189" s="22">
        <v>181.4</v>
      </c>
      <c r="DL189" s="22">
        <v>6138.31</v>
      </c>
      <c r="DM189" s="23">
        <v>16277.21</v>
      </c>
      <c r="DN189" s="73">
        <f t="shared" si="22"/>
        <v>32446.059999999998</v>
      </c>
      <c r="DO189" s="73">
        <f t="shared" si="23"/>
        <v>758.88</v>
      </c>
      <c r="DP189" s="73">
        <f t="shared" si="24"/>
        <v>33204.939999999995</v>
      </c>
      <c r="DQ189" s="22">
        <f t="shared" si="25"/>
        <v>3437</v>
      </c>
      <c r="DR189" s="22">
        <f t="shared" si="26"/>
        <v>804.09</v>
      </c>
      <c r="DS189" s="22">
        <f t="shared" si="27"/>
        <v>12345.12</v>
      </c>
      <c r="DT189" s="22">
        <f t="shared" si="28"/>
        <v>1122.04</v>
      </c>
      <c r="DU189" s="22">
        <f t="shared" si="29"/>
        <v>17708.25</v>
      </c>
      <c r="DV189" s="23">
        <f t="shared" si="30"/>
        <v>50913.189999999995</v>
      </c>
      <c r="DW189" s="262">
        <f t="shared" si="31"/>
        <v>1271.3199999999961</v>
      </c>
      <c r="DX189" s="262"/>
      <c r="DY189" s="263">
        <f t="shared" si="32"/>
        <v>11.75</v>
      </c>
      <c r="DZ189" s="263"/>
    </row>
    <row r="190" spans="1:130" hidden="1" x14ac:dyDescent="0.25">
      <c r="A190" s="18">
        <v>1263</v>
      </c>
      <c r="B190" s="18" t="s">
        <v>585</v>
      </c>
      <c r="C190" s="18" t="s">
        <v>586</v>
      </c>
      <c r="D190" s="20">
        <v>1</v>
      </c>
      <c r="E190" s="18">
        <v>24378.36</v>
      </c>
      <c r="F190" s="18">
        <v>43421.45</v>
      </c>
      <c r="G190" s="18" t="s">
        <v>157</v>
      </c>
      <c r="H190" s="18" t="s">
        <v>5</v>
      </c>
      <c r="I190" s="18" t="s">
        <v>215</v>
      </c>
      <c r="J190" s="21">
        <v>3324.07</v>
      </c>
      <c r="K190" s="21">
        <v>0</v>
      </c>
      <c r="L190" s="21">
        <v>3324.07</v>
      </c>
      <c r="M190" s="22">
        <v>364</v>
      </c>
      <c r="N190" s="22">
        <v>49.32</v>
      </c>
      <c r="O190" s="22">
        <v>1263.6199999999999</v>
      </c>
      <c r="P190" s="22">
        <v>160.88</v>
      </c>
      <c r="Q190" s="22">
        <v>1837.82</v>
      </c>
      <c r="R190" s="23">
        <v>5161.8900000000003</v>
      </c>
      <c r="S190" s="21">
        <v>3291.13</v>
      </c>
      <c r="T190" s="21">
        <v>0</v>
      </c>
      <c r="U190" s="21">
        <v>3291.13</v>
      </c>
      <c r="V190" s="22">
        <v>364</v>
      </c>
      <c r="W190" s="22">
        <v>49.33</v>
      </c>
      <c r="X190" s="22">
        <v>1265.2</v>
      </c>
      <c r="Y190" s="22">
        <v>124.74</v>
      </c>
      <c r="Z190" s="22">
        <v>1803.27</v>
      </c>
      <c r="AA190" s="23">
        <v>5094.3999999999996</v>
      </c>
      <c r="AB190" s="21">
        <v>3290.27</v>
      </c>
      <c r="AC190" s="21">
        <v>0</v>
      </c>
      <c r="AD190" s="21">
        <v>3290.27</v>
      </c>
      <c r="AE190" s="22">
        <v>364</v>
      </c>
      <c r="AF190" s="22">
        <v>49.32</v>
      </c>
      <c r="AG190" s="22">
        <v>1264.26</v>
      </c>
      <c r="AH190" s="22">
        <v>170.63</v>
      </c>
      <c r="AI190" s="22">
        <v>1848.21</v>
      </c>
      <c r="AJ190" s="23">
        <v>5138.4799999999996</v>
      </c>
      <c r="AK190" s="21">
        <v>3362.63</v>
      </c>
      <c r="AL190" s="21">
        <v>0</v>
      </c>
      <c r="AM190" s="21">
        <v>3362.63</v>
      </c>
      <c r="AN190" s="22">
        <v>374</v>
      </c>
      <c r="AO190" s="22">
        <v>50.4</v>
      </c>
      <c r="AP190" s="22">
        <v>1291.29</v>
      </c>
      <c r="AQ190" s="22">
        <v>161.71</v>
      </c>
      <c r="AR190" s="22">
        <v>1877.4</v>
      </c>
      <c r="AS190" s="23">
        <v>5240.03</v>
      </c>
      <c r="AT190" s="21">
        <v>3330.13</v>
      </c>
      <c r="AU190" s="21">
        <v>901.18</v>
      </c>
      <c r="AV190" s="21">
        <v>4231.3100000000004</v>
      </c>
      <c r="AW190" s="22">
        <v>492</v>
      </c>
      <c r="AX190" s="22">
        <v>49.92</v>
      </c>
      <c r="AY190" s="22">
        <v>1459.37</v>
      </c>
      <c r="AZ190" s="22">
        <v>137.51</v>
      </c>
      <c r="BA190" s="22">
        <v>2138.8000000000002</v>
      </c>
      <c r="BB190" s="23">
        <v>6370.11</v>
      </c>
      <c r="BC190" s="21">
        <v>5054.71</v>
      </c>
      <c r="BD190" s="21">
        <v>0</v>
      </c>
      <c r="BE190" s="21">
        <v>5054.71</v>
      </c>
      <c r="BF190" s="22">
        <v>588</v>
      </c>
      <c r="BG190" s="22">
        <v>73.599999999999994</v>
      </c>
      <c r="BH190" s="22">
        <v>2183.9</v>
      </c>
      <c r="BI190" s="22">
        <v>172.09</v>
      </c>
      <c r="BJ190" s="22">
        <v>3017.59</v>
      </c>
      <c r="BK190" s="23">
        <v>8072.3</v>
      </c>
      <c r="BL190" s="21">
        <v>3309.31</v>
      </c>
      <c r="BM190" s="21">
        <v>0</v>
      </c>
      <c r="BN190" s="21">
        <v>3309.31</v>
      </c>
      <c r="BO190" s="22">
        <v>367</v>
      </c>
      <c r="BP190" s="22">
        <v>49.6</v>
      </c>
      <c r="BQ190" s="22">
        <v>1281.6400000000001</v>
      </c>
      <c r="BR190" s="22">
        <v>166.38</v>
      </c>
      <c r="BS190" s="22">
        <v>1864.62</v>
      </c>
      <c r="BT190" s="23">
        <v>5173.93</v>
      </c>
      <c r="BU190" s="21">
        <v>3309.31</v>
      </c>
      <c r="BV190" s="21">
        <v>0</v>
      </c>
      <c r="BW190" s="21">
        <v>3309.31</v>
      </c>
      <c r="BX190" s="22">
        <v>367</v>
      </c>
      <c r="BY190" s="22">
        <v>49.6</v>
      </c>
      <c r="BZ190" s="22">
        <v>1281.6400000000001</v>
      </c>
      <c r="CA190" s="22">
        <v>161.28</v>
      </c>
      <c r="CB190" s="22">
        <v>1859.52</v>
      </c>
      <c r="CC190" s="23">
        <v>5168.83</v>
      </c>
      <c r="CD190" s="21">
        <v>3389.25</v>
      </c>
      <c r="CE190" s="21">
        <v>0</v>
      </c>
      <c r="CF190" s="21">
        <v>3389.25</v>
      </c>
      <c r="CG190" s="22">
        <v>377</v>
      </c>
      <c r="CH190" s="22">
        <v>50.8</v>
      </c>
      <c r="CI190" s="22">
        <v>1309.44</v>
      </c>
      <c r="CJ190" s="22">
        <v>60.35</v>
      </c>
      <c r="CK190" s="22">
        <v>1797.59</v>
      </c>
      <c r="CL190" s="23">
        <v>5186.84</v>
      </c>
      <c r="CM190" s="21">
        <v>3325.3</v>
      </c>
      <c r="CN190" s="21">
        <v>0</v>
      </c>
      <c r="CO190" s="21">
        <v>3325.3</v>
      </c>
      <c r="CP190" s="22">
        <v>377</v>
      </c>
      <c r="CQ190" s="22">
        <v>49.84</v>
      </c>
      <c r="CR190" s="22">
        <v>1291.97</v>
      </c>
      <c r="CS190" s="22">
        <v>79.89</v>
      </c>
      <c r="CT190" s="22">
        <v>1798.7</v>
      </c>
      <c r="CU190" s="23">
        <v>5124</v>
      </c>
      <c r="CV190" s="21">
        <v>3820.09</v>
      </c>
      <c r="CW190" s="21">
        <v>0</v>
      </c>
      <c r="CX190" s="21">
        <v>3820.09</v>
      </c>
      <c r="CY190" s="22">
        <v>437</v>
      </c>
      <c r="CZ190" s="22">
        <v>57.27</v>
      </c>
      <c r="DA190" s="22">
        <v>1688.53</v>
      </c>
      <c r="DB190" s="22">
        <v>142.69999999999999</v>
      </c>
      <c r="DC190" s="22">
        <v>2325.5</v>
      </c>
      <c r="DD190" s="23">
        <v>6145.59</v>
      </c>
      <c r="DE190" s="21">
        <v>5009.1000000000004</v>
      </c>
      <c r="DF190" s="21">
        <v>0</v>
      </c>
      <c r="DG190" s="21">
        <v>5009.1000000000004</v>
      </c>
      <c r="DH190" s="22">
        <v>602</v>
      </c>
      <c r="DI190" s="22">
        <v>511.17</v>
      </c>
      <c r="DJ190" s="22">
        <v>1350.05</v>
      </c>
      <c r="DK190" s="22">
        <v>189.42</v>
      </c>
      <c r="DL190" s="22">
        <v>2652.64</v>
      </c>
      <c r="DM190" s="23">
        <v>7661.74</v>
      </c>
      <c r="DN190" s="73">
        <f t="shared" si="22"/>
        <v>43815.30000000001</v>
      </c>
      <c r="DO190" s="73">
        <f t="shared" si="23"/>
        <v>901.18</v>
      </c>
      <c r="DP190" s="73">
        <f t="shared" si="24"/>
        <v>44716.480000000003</v>
      </c>
      <c r="DQ190" s="22">
        <f t="shared" si="25"/>
        <v>5073</v>
      </c>
      <c r="DR190" s="22">
        <f t="shared" si="26"/>
        <v>1090.17</v>
      </c>
      <c r="DS190" s="22">
        <f t="shared" si="27"/>
        <v>16930.91</v>
      </c>
      <c r="DT190" s="22">
        <f t="shared" si="28"/>
        <v>1727.5800000000002</v>
      </c>
      <c r="DU190" s="22">
        <f t="shared" si="29"/>
        <v>24821.66</v>
      </c>
      <c r="DV190" s="23">
        <f t="shared" si="30"/>
        <v>69538.14</v>
      </c>
      <c r="DW190" s="262">
        <f t="shared" si="31"/>
        <v>1295.0300000000061</v>
      </c>
      <c r="DX190" s="262"/>
      <c r="DY190" s="263">
        <f t="shared" si="32"/>
        <v>443.29999999999927</v>
      </c>
      <c r="DZ190" s="263"/>
    </row>
    <row r="191" spans="1:130" hidden="1" x14ac:dyDescent="0.25">
      <c r="A191" s="18">
        <v>1264</v>
      </c>
      <c r="B191" s="18" t="s">
        <v>588</v>
      </c>
      <c r="C191" s="18" t="s">
        <v>281</v>
      </c>
      <c r="D191" s="20">
        <v>0</v>
      </c>
      <c r="E191" s="18">
        <v>8678.3700000000008</v>
      </c>
      <c r="F191" s="18">
        <v>15309.08</v>
      </c>
      <c r="G191" s="18" t="s">
        <v>157</v>
      </c>
      <c r="H191" s="18" t="s">
        <v>6</v>
      </c>
      <c r="I191" s="18" t="s">
        <v>156</v>
      </c>
      <c r="J191" s="21">
        <v>1815.76</v>
      </c>
      <c r="K191" s="21">
        <v>0</v>
      </c>
      <c r="L191" s="21">
        <v>1815.76</v>
      </c>
      <c r="M191" s="22">
        <v>159</v>
      </c>
      <c r="N191" s="22">
        <v>9.06</v>
      </c>
      <c r="O191" s="22">
        <v>713.33</v>
      </c>
      <c r="P191" s="22">
        <v>32.229999999999997</v>
      </c>
      <c r="Q191" s="22">
        <v>913.62</v>
      </c>
      <c r="R191" s="23">
        <v>2729.38</v>
      </c>
      <c r="S191" s="21">
        <v>1815.76</v>
      </c>
      <c r="T191" s="21">
        <v>0</v>
      </c>
      <c r="U191" s="21">
        <v>1815.76</v>
      </c>
      <c r="V191" s="22">
        <v>160</v>
      </c>
      <c r="W191" s="22">
        <v>9.06</v>
      </c>
      <c r="X191" s="22">
        <v>714.05</v>
      </c>
      <c r="Y191" s="22">
        <v>32.229999999999997</v>
      </c>
      <c r="Z191" s="22">
        <v>915.34</v>
      </c>
      <c r="AA191" s="23">
        <v>2731.1</v>
      </c>
      <c r="AB191" s="21">
        <v>11716.92</v>
      </c>
      <c r="AC191" s="21">
        <v>0</v>
      </c>
      <c r="AD191" s="21">
        <v>11716.92</v>
      </c>
      <c r="AE191" s="22">
        <v>675</v>
      </c>
      <c r="AF191" s="22">
        <v>211.97</v>
      </c>
      <c r="AG191" s="22">
        <v>5388.13</v>
      </c>
      <c r="AH191" s="22">
        <v>186.84</v>
      </c>
      <c r="AI191" s="22">
        <v>6461.94</v>
      </c>
      <c r="AJ191" s="23">
        <v>18178.86</v>
      </c>
      <c r="AK191" s="21">
        <v>0</v>
      </c>
      <c r="AL191" s="21">
        <v>0</v>
      </c>
      <c r="AM191" s="21">
        <v>0</v>
      </c>
      <c r="AN191" s="22">
        <v>0</v>
      </c>
      <c r="AO191" s="22">
        <v>0</v>
      </c>
      <c r="AP191" s="22">
        <v>0</v>
      </c>
      <c r="AQ191" s="22">
        <v>0</v>
      </c>
      <c r="AR191" s="22">
        <v>0</v>
      </c>
      <c r="AS191" s="23">
        <v>0</v>
      </c>
      <c r="AT191" s="21">
        <v>0</v>
      </c>
      <c r="AU191" s="21">
        <v>387.03</v>
      </c>
      <c r="AV191" s="21">
        <v>387.03</v>
      </c>
      <c r="AW191" s="22">
        <v>38</v>
      </c>
      <c r="AX191" s="22">
        <v>0</v>
      </c>
      <c r="AY191" s="22">
        <v>77.41</v>
      </c>
      <c r="AZ191" s="22">
        <v>5.18</v>
      </c>
      <c r="BA191" s="22">
        <v>120.59</v>
      </c>
      <c r="BB191" s="23">
        <v>507.62</v>
      </c>
      <c r="BC191" s="21">
        <v>0</v>
      </c>
      <c r="BD191" s="21">
        <v>0</v>
      </c>
      <c r="BE191" s="21">
        <v>0</v>
      </c>
      <c r="BF191" s="22">
        <v>0</v>
      </c>
      <c r="BG191" s="22">
        <v>0</v>
      </c>
      <c r="BH191" s="22">
        <v>0</v>
      </c>
      <c r="BI191" s="22">
        <v>0</v>
      </c>
      <c r="BJ191" s="22">
        <v>0</v>
      </c>
      <c r="BK191" s="23">
        <v>0</v>
      </c>
      <c r="BL191" s="21">
        <v>0</v>
      </c>
      <c r="BM191" s="21">
        <v>0</v>
      </c>
      <c r="BN191" s="21">
        <v>0</v>
      </c>
      <c r="BO191" s="22">
        <v>-4</v>
      </c>
      <c r="BP191" s="22">
        <v>0</v>
      </c>
      <c r="BQ191" s="22">
        <v>0</v>
      </c>
      <c r="BR191" s="22">
        <v>0</v>
      </c>
      <c r="BS191" s="22">
        <v>-4</v>
      </c>
      <c r="BT191" s="23">
        <v>-4</v>
      </c>
      <c r="BU191" s="21"/>
      <c r="BV191" s="21"/>
      <c r="BW191" s="21"/>
      <c r="BX191" s="22"/>
      <c r="BY191" s="22"/>
      <c r="BZ191" s="22"/>
      <c r="CA191" s="22"/>
      <c r="CB191" s="22"/>
      <c r="CC191" s="23"/>
      <c r="CD191" s="21">
        <v>0</v>
      </c>
      <c r="CE191" s="21">
        <v>0</v>
      </c>
      <c r="CF191" s="21">
        <v>0</v>
      </c>
      <c r="CG191" s="22">
        <v>0</v>
      </c>
      <c r="CH191" s="22">
        <v>0</v>
      </c>
      <c r="CI191" s="22">
        <v>0</v>
      </c>
      <c r="CJ191" s="22">
        <v>0</v>
      </c>
      <c r="CK191" s="22">
        <v>0</v>
      </c>
      <c r="CL191" s="23">
        <v>0</v>
      </c>
      <c r="CM191" s="21">
        <v>0</v>
      </c>
      <c r="CN191" s="21">
        <v>0</v>
      </c>
      <c r="CO191" s="21">
        <v>0</v>
      </c>
      <c r="CP191" s="22">
        <v>0</v>
      </c>
      <c r="CQ191" s="22">
        <v>0</v>
      </c>
      <c r="CR191" s="22">
        <v>0</v>
      </c>
      <c r="CS191" s="22">
        <v>0</v>
      </c>
      <c r="CT191" s="22">
        <v>0</v>
      </c>
      <c r="CU191" s="23">
        <v>0</v>
      </c>
      <c r="CV191" s="21"/>
      <c r="CW191" s="21"/>
      <c r="CX191" s="21"/>
      <c r="CY191" s="22"/>
      <c r="CZ191" s="22"/>
      <c r="DA191" s="22"/>
      <c r="DB191" s="22"/>
      <c r="DC191" s="22"/>
      <c r="DD191" s="23"/>
      <c r="DN191" s="73">
        <f t="shared" si="22"/>
        <v>15348.44</v>
      </c>
      <c r="DO191" s="73">
        <f t="shared" si="23"/>
        <v>387.03</v>
      </c>
      <c r="DP191" s="73">
        <f t="shared" si="24"/>
        <v>15735.470000000001</v>
      </c>
      <c r="DQ191" s="22">
        <f t="shared" si="25"/>
        <v>1028</v>
      </c>
      <c r="DR191" s="22">
        <f t="shared" si="26"/>
        <v>230.09</v>
      </c>
      <c r="DS191" s="22">
        <f t="shared" si="27"/>
        <v>6892.92</v>
      </c>
      <c r="DT191" s="22">
        <f t="shared" si="28"/>
        <v>256.48</v>
      </c>
      <c r="DU191" s="22">
        <f t="shared" si="29"/>
        <v>8407.49</v>
      </c>
      <c r="DV191" s="23">
        <f t="shared" si="30"/>
        <v>24142.959999999999</v>
      </c>
      <c r="DW191" s="262">
        <f t="shared" si="31"/>
        <v>426.39000000000124</v>
      </c>
      <c r="DX191" s="262"/>
      <c r="DY191" s="263">
        <f t="shared" si="32"/>
        <v>-270.88000000000102</v>
      </c>
      <c r="DZ191" s="263"/>
    </row>
    <row r="192" spans="1:130" hidden="1" x14ac:dyDescent="0.25">
      <c r="A192" s="18">
        <v>1265</v>
      </c>
      <c r="B192" s="18" t="s">
        <v>239</v>
      </c>
      <c r="C192" s="18" t="s">
        <v>242</v>
      </c>
      <c r="D192" s="20">
        <v>1</v>
      </c>
      <c r="E192" s="18">
        <v>34456.089999999997</v>
      </c>
      <c r="F192" s="18">
        <v>56194.54</v>
      </c>
      <c r="G192" s="18" t="s">
        <v>157</v>
      </c>
      <c r="H192" s="18" t="s">
        <v>5</v>
      </c>
      <c r="I192" s="18" t="s">
        <v>243</v>
      </c>
      <c r="J192" s="21">
        <v>4279.3999999999996</v>
      </c>
      <c r="K192" s="21">
        <v>0</v>
      </c>
      <c r="L192" s="21">
        <v>4279.3999999999996</v>
      </c>
      <c r="M192" s="22">
        <v>501</v>
      </c>
      <c r="N192" s="22">
        <v>64.150000000000006</v>
      </c>
      <c r="O192" s="22">
        <v>1875.13</v>
      </c>
      <c r="P192" s="22">
        <v>174.43</v>
      </c>
      <c r="Q192" s="22">
        <v>2614.71</v>
      </c>
      <c r="R192" s="23">
        <v>6894.11</v>
      </c>
      <c r="S192" s="21">
        <v>4219.3599999999997</v>
      </c>
      <c r="T192" s="21">
        <v>0</v>
      </c>
      <c r="U192" s="21">
        <v>4219.3599999999997</v>
      </c>
      <c r="V192" s="22">
        <v>492</v>
      </c>
      <c r="W192" s="22">
        <v>63.25</v>
      </c>
      <c r="X192" s="22">
        <v>1852.41</v>
      </c>
      <c r="Y192" s="22">
        <v>153.21</v>
      </c>
      <c r="Z192" s="22">
        <v>2560.87</v>
      </c>
      <c r="AA192" s="23">
        <v>6780.23</v>
      </c>
      <c r="AB192" s="21">
        <v>4219.3599999999997</v>
      </c>
      <c r="AC192" s="21">
        <v>0</v>
      </c>
      <c r="AD192" s="21">
        <v>4219.3599999999997</v>
      </c>
      <c r="AE192" s="22">
        <v>492</v>
      </c>
      <c r="AF192" s="22">
        <v>63.25</v>
      </c>
      <c r="AG192" s="22">
        <v>1851.51</v>
      </c>
      <c r="AH192" s="22">
        <v>178.71</v>
      </c>
      <c r="AI192" s="22">
        <v>2585.4699999999998</v>
      </c>
      <c r="AJ192" s="23">
        <v>6804.83</v>
      </c>
      <c r="AK192" s="21">
        <v>4339.4399999999996</v>
      </c>
      <c r="AL192" s="21">
        <v>0</v>
      </c>
      <c r="AM192" s="21">
        <v>4339.4399999999996</v>
      </c>
      <c r="AN192" s="22">
        <v>509</v>
      </c>
      <c r="AO192" s="22">
        <v>65.05</v>
      </c>
      <c r="AP192" s="22">
        <v>1900.54</v>
      </c>
      <c r="AQ192" s="22">
        <v>165.04</v>
      </c>
      <c r="AR192" s="22">
        <v>2639.63</v>
      </c>
      <c r="AS192" s="23">
        <v>6979.07</v>
      </c>
      <c r="AT192" s="21">
        <v>4242.7299999999996</v>
      </c>
      <c r="AU192" s="21">
        <v>948.61</v>
      </c>
      <c r="AV192" s="21">
        <v>5191.34</v>
      </c>
      <c r="AW192" s="22">
        <v>624</v>
      </c>
      <c r="AX192" s="22">
        <v>63.6</v>
      </c>
      <c r="AY192" s="22">
        <v>2050.8000000000002</v>
      </c>
      <c r="AZ192" s="22">
        <v>145.84</v>
      </c>
      <c r="BA192" s="22">
        <v>2884.24</v>
      </c>
      <c r="BB192" s="23">
        <v>8075.58</v>
      </c>
      <c r="BC192" s="21">
        <v>6459.37</v>
      </c>
      <c r="BD192" s="21">
        <v>0</v>
      </c>
      <c r="BE192" s="21">
        <v>6459.37</v>
      </c>
      <c r="BF192" s="22">
        <v>781</v>
      </c>
      <c r="BG192" s="22">
        <v>94.67</v>
      </c>
      <c r="BH192" s="22">
        <v>2820.09</v>
      </c>
      <c r="BI192" s="22">
        <v>203.97</v>
      </c>
      <c r="BJ192" s="22">
        <v>3899.73</v>
      </c>
      <c r="BK192" s="23">
        <v>10359.1</v>
      </c>
      <c r="BL192" s="21">
        <v>4219.3599999999997</v>
      </c>
      <c r="BM192" s="21">
        <v>0</v>
      </c>
      <c r="BN192" s="21">
        <v>4219.3599999999997</v>
      </c>
      <c r="BO192" s="22">
        <v>492</v>
      </c>
      <c r="BP192" s="22">
        <v>63.25</v>
      </c>
      <c r="BQ192" s="22">
        <v>1851.51</v>
      </c>
      <c r="BR192" s="22">
        <v>168.51</v>
      </c>
      <c r="BS192" s="22">
        <v>2575.27</v>
      </c>
      <c r="BT192" s="23">
        <v>6794.63</v>
      </c>
      <c r="BU192" s="21">
        <v>4219.3599999999997</v>
      </c>
      <c r="BV192" s="21">
        <v>0</v>
      </c>
      <c r="BW192" s="21">
        <v>4219.3599999999997</v>
      </c>
      <c r="BX192" s="22">
        <v>492</v>
      </c>
      <c r="BY192" s="22">
        <v>63.25</v>
      </c>
      <c r="BZ192" s="22">
        <v>1851.51</v>
      </c>
      <c r="CA192" s="22">
        <v>163.41</v>
      </c>
      <c r="CB192" s="22">
        <v>2570.17</v>
      </c>
      <c r="CC192" s="23">
        <v>6789.53</v>
      </c>
      <c r="CD192" s="21">
        <v>4242.62</v>
      </c>
      <c r="CE192" s="21">
        <v>0</v>
      </c>
      <c r="CF192" s="21">
        <v>4242.62</v>
      </c>
      <c r="CG192" s="22">
        <v>495</v>
      </c>
      <c r="CH192" s="22">
        <v>63.6</v>
      </c>
      <c r="CI192" s="22">
        <v>1861.02</v>
      </c>
      <c r="CJ192" s="22">
        <v>143.34</v>
      </c>
      <c r="CK192" s="22">
        <v>2562.96</v>
      </c>
      <c r="CL192" s="23">
        <v>6805.58</v>
      </c>
      <c r="CM192" s="21">
        <v>4254.26</v>
      </c>
      <c r="CN192" s="21">
        <v>0</v>
      </c>
      <c r="CO192" s="21">
        <v>4254.26</v>
      </c>
      <c r="CP192" s="22">
        <v>505</v>
      </c>
      <c r="CQ192" s="22">
        <v>63.78</v>
      </c>
      <c r="CR192" s="22">
        <v>1870.56</v>
      </c>
      <c r="CS192" s="22">
        <v>92.49</v>
      </c>
      <c r="CT192" s="22">
        <v>2531.83</v>
      </c>
      <c r="CU192" s="23">
        <v>6786.09</v>
      </c>
      <c r="CV192" s="21">
        <v>5400.23</v>
      </c>
      <c r="CW192" s="21">
        <v>0</v>
      </c>
      <c r="CX192" s="21">
        <v>5400.23</v>
      </c>
      <c r="CY192" s="22">
        <v>655</v>
      </c>
      <c r="CZ192" s="22">
        <v>80.97</v>
      </c>
      <c r="DA192" s="22">
        <v>2430.7399999999998</v>
      </c>
      <c r="DB192" s="22">
        <v>164.12</v>
      </c>
      <c r="DC192" s="22">
        <v>3330.83</v>
      </c>
      <c r="DD192" s="23">
        <v>8731.06</v>
      </c>
      <c r="DE192" s="21">
        <v>6527.88</v>
      </c>
      <c r="DF192" s="21">
        <v>0</v>
      </c>
      <c r="DG192" s="21">
        <v>6527.88</v>
      </c>
      <c r="DH192" s="22">
        <v>813</v>
      </c>
      <c r="DI192" s="22">
        <v>662.36</v>
      </c>
      <c r="DJ192" s="22">
        <v>2583.16</v>
      </c>
      <c r="DK192" s="22">
        <v>184.52</v>
      </c>
      <c r="DL192" s="22">
        <v>4243.04</v>
      </c>
      <c r="DM192" s="23">
        <v>10770.92</v>
      </c>
      <c r="DN192" s="73">
        <f t="shared" si="22"/>
        <v>56623.37</v>
      </c>
      <c r="DO192" s="73">
        <f t="shared" si="23"/>
        <v>948.61</v>
      </c>
      <c r="DP192" s="73">
        <f t="shared" si="24"/>
        <v>57571.98</v>
      </c>
      <c r="DQ192" s="22">
        <f t="shared" si="25"/>
        <v>6851</v>
      </c>
      <c r="DR192" s="22">
        <f t="shared" si="26"/>
        <v>1411.18</v>
      </c>
      <c r="DS192" s="22">
        <f t="shared" si="27"/>
        <v>24798.98</v>
      </c>
      <c r="DT192" s="22">
        <f t="shared" si="28"/>
        <v>1937.5900000000001</v>
      </c>
      <c r="DU192" s="22">
        <f t="shared" si="29"/>
        <v>34998.750000000007</v>
      </c>
      <c r="DV192" s="23">
        <f t="shared" si="30"/>
        <v>92570.729999999981</v>
      </c>
      <c r="DW192" s="262">
        <f t="shared" si="31"/>
        <v>1377.4400000000023</v>
      </c>
      <c r="DX192" s="262"/>
      <c r="DY192" s="263">
        <f t="shared" si="32"/>
        <v>542.66000000001077</v>
      </c>
      <c r="DZ192" s="263"/>
    </row>
    <row r="193" spans="1:130" hidden="1" x14ac:dyDescent="0.25">
      <c r="A193" s="18">
        <v>1270</v>
      </c>
      <c r="B193" s="18" t="s">
        <v>615</v>
      </c>
      <c r="C193" s="18" t="s">
        <v>235</v>
      </c>
      <c r="D193" s="20">
        <v>0.8</v>
      </c>
      <c r="E193" s="18">
        <v>14135.49</v>
      </c>
      <c r="F193" s="18">
        <v>26323.73</v>
      </c>
      <c r="G193" s="18" t="s">
        <v>157</v>
      </c>
      <c r="H193" s="18" t="s">
        <v>5</v>
      </c>
      <c r="I193" s="18" t="s">
        <v>231</v>
      </c>
      <c r="J193" s="21">
        <v>2057.2600000000002</v>
      </c>
      <c r="K193" s="21">
        <v>0</v>
      </c>
      <c r="L193" s="21">
        <v>2057.2600000000002</v>
      </c>
      <c r="M193" s="22">
        <v>177</v>
      </c>
      <c r="N193" s="22">
        <v>29.8</v>
      </c>
      <c r="O193" s="22">
        <v>723.48</v>
      </c>
      <c r="P193" s="22">
        <v>36.22</v>
      </c>
      <c r="Q193" s="22">
        <v>966.5</v>
      </c>
      <c r="R193" s="23">
        <v>3023.76</v>
      </c>
      <c r="S193" s="21">
        <v>1228.03</v>
      </c>
      <c r="T193" s="21">
        <v>0</v>
      </c>
      <c r="U193" s="21">
        <v>1228.03</v>
      </c>
      <c r="V193" s="22">
        <v>74</v>
      </c>
      <c r="W193" s="22">
        <v>18.38</v>
      </c>
      <c r="X193" s="22">
        <v>453.86</v>
      </c>
      <c r="Y193" s="22">
        <v>21.81</v>
      </c>
      <c r="Z193" s="22">
        <v>568.04999999999995</v>
      </c>
      <c r="AA193" s="23">
        <v>1796.08</v>
      </c>
      <c r="AB193" s="21">
        <v>1989.66</v>
      </c>
      <c r="AC193" s="21">
        <v>0</v>
      </c>
      <c r="AD193" s="21">
        <v>1989.66</v>
      </c>
      <c r="AE193" s="22">
        <v>177</v>
      </c>
      <c r="AF193" s="22">
        <v>29.8</v>
      </c>
      <c r="AG193" s="22">
        <v>723.87</v>
      </c>
      <c r="AH193" s="22">
        <v>35.32</v>
      </c>
      <c r="AI193" s="22">
        <v>965.99</v>
      </c>
      <c r="AJ193" s="23">
        <v>2955.65</v>
      </c>
      <c r="AK193" s="21">
        <v>2022.67</v>
      </c>
      <c r="AL193" s="21">
        <v>0</v>
      </c>
      <c r="AM193" s="21">
        <v>2022.67</v>
      </c>
      <c r="AN193" s="22">
        <v>182</v>
      </c>
      <c r="AO193" s="22">
        <v>30.3</v>
      </c>
      <c r="AP193" s="22">
        <v>737.53</v>
      </c>
      <c r="AQ193" s="22">
        <v>35.909999999999997</v>
      </c>
      <c r="AR193" s="22">
        <v>985.74</v>
      </c>
      <c r="AS193" s="23">
        <v>3008.41</v>
      </c>
      <c r="AT193" s="21">
        <v>2030.24</v>
      </c>
      <c r="AU193" s="21">
        <v>440.15</v>
      </c>
      <c r="AV193" s="21">
        <v>2470.39</v>
      </c>
      <c r="AW193" s="22">
        <v>243</v>
      </c>
      <c r="AX193" s="22">
        <v>30.41</v>
      </c>
      <c r="AY193" s="22">
        <v>828.32</v>
      </c>
      <c r="AZ193" s="22">
        <v>103.13</v>
      </c>
      <c r="BA193" s="22">
        <v>1204.8599999999999</v>
      </c>
      <c r="BB193" s="23">
        <v>3675.25</v>
      </c>
      <c r="BC193" s="21">
        <v>3156.62</v>
      </c>
      <c r="BD193" s="21">
        <v>0</v>
      </c>
      <c r="BE193" s="21">
        <v>3156.62</v>
      </c>
      <c r="BF193" s="22">
        <v>316</v>
      </c>
      <c r="BG193" s="22">
        <v>44.97</v>
      </c>
      <c r="BH193" s="22">
        <v>1094.73</v>
      </c>
      <c r="BI193" s="22">
        <v>121.67</v>
      </c>
      <c r="BJ193" s="22">
        <v>1577.37</v>
      </c>
      <c r="BK193" s="23">
        <v>4733.99</v>
      </c>
      <c r="BL193" s="21">
        <v>1989.66</v>
      </c>
      <c r="BM193" s="21">
        <v>0</v>
      </c>
      <c r="BN193" s="21">
        <v>1989.66</v>
      </c>
      <c r="BO193" s="22">
        <v>172</v>
      </c>
      <c r="BP193" s="22">
        <v>29.8</v>
      </c>
      <c r="BQ193" s="22">
        <v>723.87</v>
      </c>
      <c r="BR193" s="22">
        <v>91.42</v>
      </c>
      <c r="BS193" s="22">
        <v>1017.09</v>
      </c>
      <c r="BT193" s="23">
        <v>3006.75</v>
      </c>
      <c r="BU193" s="21">
        <v>1989.66</v>
      </c>
      <c r="BV193" s="21">
        <v>0</v>
      </c>
      <c r="BW193" s="21">
        <v>1989.66</v>
      </c>
      <c r="BX193" s="22">
        <v>176</v>
      </c>
      <c r="BY193" s="22">
        <v>29.8</v>
      </c>
      <c r="BZ193" s="22">
        <v>723.87</v>
      </c>
      <c r="CA193" s="22">
        <v>111.82</v>
      </c>
      <c r="CB193" s="22">
        <v>1041.49</v>
      </c>
      <c r="CC193" s="23">
        <v>3031.15</v>
      </c>
      <c r="CD193" s="21">
        <v>2073.39</v>
      </c>
      <c r="CE193" s="21">
        <v>0</v>
      </c>
      <c r="CF193" s="21">
        <v>2073.39</v>
      </c>
      <c r="CG193" s="22">
        <v>188</v>
      </c>
      <c r="CH193" s="22">
        <v>31.06</v>
      </c>
      <c r="CI193" s="22">
        <v>756.05</v>
      </c>
      <c r="CJ193" s="22">
        <v>36.82</v>
      </c>
      <c r="CK193" s="22">
        <v>1011.93</v>
      </c>
      <c r="CL193" s="23">
        <v>3085.32</v>
      </c>
      <c r="CM193" s="21">
        <v>2046.22</v>
      </c>
      <c r="CN193" s="21">
        <v>0</v>
      </c>
      <c r="CO193" s="21">
        <v>2046.22</v>
      </c>
      <c r="CP193" s="22">
        <v>185</v>
      </c>
      <c r="CQ193" s="22">
        <v>30.65</v>
      </c>
      <c r="CR193" s="22">
        <v>725.49</v>
      </c>
      <c r="CS193" s="22">
        <v>128.13</v>
      </c>
      <c r="CT193" s="22">
        <v>1069.27</v>
      </c>
      <c r="CU193" s="23">
        <v>3115.49</v>
      </c>
      <c r="CV193" s="21">
        <v>2427.37</v>
      </c>
      <c r="CW193" s="21">
        <v>0</v>
      </c>
      <c r="CX193" s="21">
        <v>2427.37</v>
      </c>
      <c r="CY193" s="22">
        <v>237</v>
      </c>
      <c r="CZ193" s="22">
        <v>36.369999999999997</v>
      </c>
      <c r="DA193" s="22">
        <v>885.35</v>
      </c>
      <c r="DB193" s="22">
        <v>124.69</v>
      </c>
      <c r="DC193" s="22">
        <v>1283.4100000000001</v>
      </c>
      <c r="DD193" s="23">
        <v>3710.78</v>
      </c>
      <c r="DE193" s="21">
        <v>3018.9</v>
      </c>
      <c r="DF193" s="21">
        <v>0</v>
      </c>
      <c r="DG193" s="21">
        <v>3018.9</v>
      </c>
      <c r="DH193" s="22">
        <v>323</v>
      </c>
      <c r="DI193" s="22">
        <v>302.95999999999998</v>
      </c>
      <c r="DJ193" s="22">
        <v>1129.3699999999999</v>
      </c>
      <c r="DK193" s="22">
        <v>136.55000000000001</v>
      </c>
      <c r="DL193" s="22">
        <v>1891.88</v>
      </c>
      <c r="DM193" s="23">
        <v>4910.78</v>
      </c>
      <c r="DN193" s="73">
        <f t="shared" si="22"/>
        <v>26029.68</v>
      </c>
      <c r="DO193" s="73">
        <f t="shared" si="23"/>
        <v>440.15</v>
      </c>
      <c r="DP193" s="73">
        <f t="shared" si="24"/>
        <v>26469.83</v>
      </c>
      <c r="DQ193" s="22">
        <f t="shared" si="25"/>
        <v>2450</v>
      </c>
      <c r="DR193" s="22">
        <f t="shared" si="26"/>
        <v>644.29999999999995</v>
      </c>
      <c r="DS193" s="22">
        <f t="shared" si="27"/>
        <v>9505.7900000000009</v>
      </c>
      <c r="DT193" s="22">
        <f t="shared" si="28"/>
        <v>983.49</v>
      </c>
      <c r="DU193" s="22">
        <f t="shared" si="29"/>
        <v>13583.580000000002</v>
      </c>
      <c r="DV193" s="23">
        <f t="shared" si="30"/>
        <v>40053.409999999996</v>
      </c>
      <c r="DW193" s="262">
        <f t="shared" si="31"/>
        <v>146.10000000000218</v>
      </c>
      <c r="DX193" s="262"/>
      <c r="DY193" s="263">
        <f t="shared" si="32"/>
        <v>-551.90999999999804</v>
      </c>
      <c r="DZ193" s="263"/>
    </row>
    <row r="194" spans="1:130" hidden="1" x14ac:dyDescent="0.25">
      <c r="A194" s="18">
        <v>1271</v>
      </c>
      <c r="B194" s="18" t="s">
        <v>617</v>
      </c>
      <c r="C194" s="18" t="s">
        <v>618</v>
      </c>
      <c r="D194" s="20">
        <v>1</v>
      </c>
      <c r="E194" s="18">
        <v>17510.060000000001</v>
      </c>
      <c r="F194" s="18">
        <v>31591.97</v>
      </c>
      <c r="G194" s="18" t="s">
        <v>157</v>
      </c>
      <c r="H194" s="18" t="s">
        <v>5</v>
      </c>
      <c r="I194" s="18" t="s">
        <v>166</v>
      </c>
      <c r="J194" s="21">
        <v>3070.29</v>
      </c>
      <c r="K194" s="21">
        <v>0</v>
      </c>
      <c r="L194" s="21">
        <v>3070.29</v>
      </c>
      <c r="M194" s="22">
        <v>320</v>
      </c>
      <c r="N194" s="22">
        <v>44.85</v>
      </c>
      <c r="O194" s="22">
        <v>1128.08</v>
      </c>
      <c r="P194" s="22">
        <v>135.78</v>
      </c>
      <c r="Q194" s="22">
        <v>1628.71</v>
      </c>
      <c r="R194" s="23">
        <v>4699</v>
      </c>
      <c r="S194" s="21">
        <v>2436.31</v>
      </c>
      <c r="T194" s="21">
        <v>0</v>
      </c>
      <c r="U194" s="21">
        <v>2436.31</v>
      </c>
      <c r="V194" s="22">
        <v>243</v>
      </c>
      <c r="W194" s="22">
        <v>36.51</v>
      </c>
      <c r="X194" s="22">
        <v>896.98</v>
      </c>
      <c r="Y194" s="22">
        <v>145.25</v>
      </c>
      <c r="Z194" s="22">
        <v>1321.74</v>
      </c>
      <c r="AA194" s="23">
        <v>3758.05</v>
      </c>
      <c r="AB194" s="21">
        <v>2436.21</v>
      </c>
      <c r="AC194" s="21">
        <v>0</v>
      </c>
      <c r="AD194" s="21">
        <v>2436.21</v>
      </c>
      <c r="AE194" s="22">
        <v>243</v>
      </c>
      <c r="AF194" s="22">
        <v>36.5</v>
      </c>
      <c r="AG194" s="22">
        <v>896.34</v>
      </c>
      <c r="AH194" s="22">
        <v>135.05000000000001</v>
      </c>
      <c r="AI194" s="22">
        <v>1310.89</v>
      </c>
      <c r="AJ194" s="23">
        <v>3747.1</v>
      </c>
      <c r="AK194" s="21">
        <v>2441.34</v>
      </c>
      <c r="AL194" s="21">
        <v>0</v>
      </c>
      <c r="AM194" s="21">
        <v>2441.34</v>
      </c>
      <c r="AN194" s="22">
        <v>244</v>
      </c>
      <c r="AO194" s="22">
        <v>36.58</v>
      </c>
      <c r="AP194" s="22">
        <v>901.08</v>
      </c>
      <c r="AQ194" s="22">
        <v>94.34</v>
      </c>
      <c r="AR194" s="22">
        <v>1276</v>
      </c>
      <c r="AS194" s="23">
        <v>3717.34</v>
      </c>
      <c r="AT194" s="21">
        <v>2436.21</v>
      </c>
      <c r="AU194" s="21">
        <v>939.13</v>
      </c>
      <c r="AV194" s="21">
        <v>3375.34</v>
      </c>
      <c r="AW194" s="22">
        <v>371</v>
      </c>
      <c r="AX194" s="22">
        <v>36.5</v>
      </c>
      <c r="AY194" s="22">
        <v>1084.1600000000001</v>
      </c>
      <c r="AZ194" s="22">
        <v>147.63999999999999</v>
      </c>
      <c r="BA194" s="22">
        <v>1639.3</v>
      </c>
      <c r="BB194" s="23">
        <v>5014.6400000000003</v>
      </c>
      <c r="BC194" s="21">
        <v>3857.48</v>
      </c>
      <c r="BD194" s="21">
        <v>0</v>
      </c>
      <c r="BE194" s="21">
        <v>3857.48</v>
      </c>
      <c r="BF194" s="22">
        <v>412</v>
      </c>
      <c r="BG194" s="22">
        <v>54.9</v>
      </c>
      <c r="BH194" s="22">
        <v>1373.44</v>
      </c>
      <c r="BI194" s="22">
        <v>179.85</v>
      </c>
      <c r="BJ194" s="22">
        <v>2020.19</v>
      </c>
      <c r="BK194" s="23">
        <v>5877.67</v>
      </c>
      <c r="BL194" s="21">
        <v>1870.01</v>
      </c>
      <c r="BM194" s="21">
        <v>0</v>
      </c>
      <c r="BN194" s="21">
        <v>1870.01</v>
      </c>
      <c r="BO194" s="22">
        <v>164</v>
      </c>
      <c r="BP194" s="22">
        <v>28.01</v>
      </c>
      <c r="BQ194" s="22">
        <v>705.88</v>
      </c>
      <c r="BR194" s="22">
        <v>114.8</v>
      </c>
      <c r="BS194" s="22">
        <v>1012.69</v>
      </c>
      <c r="BT194" s="23">
        <v>2882.7</v>
      </c>
      <c r="BU194" s="21">
        <v>2436.21</v>
      </c>
      <c r="BV194" s="21">
        <v>0</v>
      </c>
      <c r="BW194" s="21">
        <v>2436.21</v>
      </c>
      <c r="BX194" s="22">
        <v>243</v>
      </c>
      <c r="BY194" s="22">
        <v>36.5</v>
      </c>
      <c r="BZ194" s="22">
        <v>896.34</v>
      </c>
      <c r="CA194" s="22">
        <v>94.25</v>
      </c>
      <c r="CB194" s="22">
        <v>1270.0899999999999</v>
      </c>
      <c r="CC194" s="23">
        <v>3706.3</v>
      </c>
      <c r="CD194" s="21">
        <v>2558.1999999999998</v>
      </c>
      <c r="CE194" s="21">
        <v>0</v>
      </c>
      <c r="CF194" s="21">
        <v>2558.1999999999998</v>
      </c>
      <c r="CG194" s="22">
        <v>259</v>
      </c>
      <c r="CH194" s="22">
        <v>38.33</v>
      </c>
      <c r="CI194" s="22">
        <v>970.1</v>
      </c>
      <c r="CJ194" s="22">
        <v>157.62</v>
      </c>
      <c r="CK194" s="22">
        <v>1425.05</v>
      </c>
      <c r="CL194" s="23">
        <v>3983.25</v>
      </c>
      <c r="CM194" s="21">
        <v>2421</v>
      </c>
      <c r="CN194" s="21">
        <v>0</v>
      </c>
      <c r="CO194" s="21">
        <v>2421</v>
      </c>
      <c r="CP194" s="22">
        <v>249</v>
      </c>
      <c r="CQ194" s="22">
        <v>36.270000000000003</v>
      </c>
      <c r="CR194" s="22">
        <v>865.79</v>
      </c>
      <c r="CS194" s="22">
        <v>78.69</v>
      </c>
      <c r="CT194" s="22">
        <v>1229.75</v>
      </c>
      <c r="CU194" s="23">
        <v>3650.75</v>
      </c>
      <c r="CV194" s="21">
        <v>2436.21</v>
      </c>
      <c r="CW194" s="21">
        <v>0</v>
      </c>
      <c r="CX194" s="21">
        <v>2436.21</v>
      </c>
      <c r="CY194" s="22">
        <v>243</v>
      </c>
      <c r="CZ194" s="22">
        <v>36.5</v>
      </c>
      <c r="DA194" s="22">
        <v>866.16</v>
      </c>
      <c r="DB194" s="22">
        <v>119.75</v>
      </c>
      <c r="DC194" s="22">
        <v>1265.4100000000001</v>
      </c>
      <c r="DD194" s="23">
        <v>3701.62</v>
      </c>
      <c r="DE194" s="21">
        <v>3634.81</v>
      </c>
      <c r="DF194" s="21">
        <v>0</v>
      </c>
      <c r="DG194" s="21">
        <v>3634.81</v>
      </c>
      <c r="DH194" s="22">
        <v>412</v>
      </c>
      <c r="DI194" s="22">
        <v>371.77</v>
      </c>
      <c r="DJ194" s="22">
        <v>1647.29</v>
      </c>
      <c r="DK194" s="22">
        <v>181.85</v>
      </c>
      <c r="DL194" s="22">
        <v>2612.91</v>
      </c>
      <c r="DM194" s="23">
        <v>6247.72</v>
      </c>
      <c r="DN194" s="73">
        <f t="shared" si="22"/>
        <v>32034.28</v>
      </c>
      <c r="DO194" s="73">
        <f t="shared" si="23"/>
        <v>939.13</v>
      </c>
      <c r="DP194" s="73">
        <f t="shared" si="24"/>
        <v>32973.409999999996</v>
      </c>
      <c r="DQ194" s="22">
        <f t="shared" si="25"/>
        <v>3403</v>
      </c>
      <c r="DR194" s="22">
        <f t="shared" si="26"/>
        <v>793.22</v>
      </c>
      <c r="DS194" s="22">
        <f t="shared" si="27"/>
        <v>12231.64</v>
      </c>
      <c r="DT194" s="22">
        <f t="shared" si="28"/>
        <v>1584.87</v>
      </c>
      <c r="DU194" s="22">
        <f t="shared" si="29"/>
        <v>18012.73</v>
      </c>
      <c r="DV194" s="23">
        <f t="shared" si="30"/>
        <v>50986.140000000007</v>
      </c>
      <c r="DW194" s="262">
        <f t="shared" si="31"/>
        <v>1381.4399999999951</v>
      </c>
      <c r="DX194" s="262"/>
      <c r="DY194" s="263">
        <f t="shared" si="32"/>
        <v>502.66999999999825</v>
      </c>
      <c r="DZ194" s="263"/>
    </row>
    <row r="195" spans="1:130" hidden="1" x14ac:dyDescent="0.25">
      <c r="A195" s="18">
        <v>1272</v>
      </c>
      <c r="B195" s="18" t="s">
        <v>619</v>
      </c>
      <c r="C195" s="18" t="s">
        <v>341</v>
      </c>
      <c r="D195" s="20">
        <v>1</v>
      </c>
      <c r="E195" s="18">
        <v>17027.490000000002</v>
      </c>
      <c r="F195" s="18">
        <v>28653.97</v>
      </c>
      <c r="G195" s="18" t="s">
        <v>157</v>
      </c>
      <c r="H195" s="18" t="s">
        <v>5</v>
      </c>
      <c r="I195" s="18" t="s">
        <v>620</v>
      </c>
      <c r="J195" s="21">
        <v>2845.05</v>
      </c>
      <c r="K195" s="21">
        <v>0</v>
      </c>
      <c r="L195" s="21">
        <v>2845.05</v>
      </c>
      <c r="M195" s="22">
        <v>287</v>
      </c>
      <c r="N195" s="22">
        <v>41.31</v>
      </c>
      <c r="O195" s="22">
        <v>1042.07</v>
      </c>
      <c r="P195" s="22">
        <v>141.93</v>
      </c>
      <c r="Q195" s="22">
        <v>1512.31</v>
      </c>
      <c r="R195" s="23">
        <v>4357.3599999999997</v>
      </c>
      <c r="S195" s="21">
        <v>2710.19</v>
      </c>
      <c r="T195" s="21">
        <v>0</v>
      </c>
      <c r="U195" s="21">
        <v>2710.19</v>
      </c>
      <c r="V195" s="22">
        <v>281</v>
      </c>
      <c r="W195" s="22">
        <v>40.619999999999997</v>
      </c>
      <c r="X195" s="22">
        <v>1026.1600000000001</v>
      </c>
      <c r="Y195" s="22">
        <v>124.62</v>
      </c>
      <c r="Z195" s="22">
        <v>1472.4</v>
      </c>
      <c r="AA195" s="23">
        <v>4182.59</v>
      </c>
      <c r="AB195" s="21">
        <v>2704.99</v>
      </c>
      <c r="AC195" s="21">
        <v>0</v>
      </c>
      <c r="AD195" s="21">
        <v>2704.99</v>
      </c>
      <c r="AE195" s="22">
        <v>280</v>
      </c>
      <c r="AF195" s="22">
        <v>40.53</v>
      </c>
      <c r="AG195" s="22">
        <v>1023.73</v>
      </c>
      <c r="AH195" s="22">
        <v>104.13</v>
      </c>
      <c r="AI195" s="22">
        <v>1448.39</v>
      </c>
      <c r="AJ195" s="23">
        <v>4153.38</v>
      </c>
      <c r="AK195" s="21">
        <v>2704.99</v>
      </c>
      <c r="AL195" s="21">
        <v>0</v>
      </c>
      <c r="AM195" s="21">
        <v>2704.99</v>
      </c>
      <c r="AN195" s="22">
        <v>280</v>
      </c>
      <c r="AO195" s="22">
        <v>40.53</v>
      </c>
      <c r="AP195" s="22">
        <v>1023.73</v>
      </c>
      <c r="AQ195" s="22">
        <v>114.33</v>
      </c>
      <c r="AR195" s="22">
        <v>1458.59</v>
      </c>
      <c r="AS195" s="23">
        <v>4163.58</v>
      </c>
      <c r="AT195" s="21">
        <v>2704.99</v>
      </c>
      <c r="AU195" s="21">
        <v>948.61</v>
      </c>
      <c r="AV195" s="21">
        <v>3653.6</v>
      </c>
      <c r="AW195" s="22">
        <v>409</v>
      </c>
      <c r="AX195" s="22">
        <v>40.53</v>
      </c>
      <c r="AY195" s="22">
        <v>1213.45</v>
      </c>
      <c r="AZ195" s="22">
        <v>60.74</v>
      </c>
      <c r="BA195" s="22">
        <v>1723.72</v>
      </c>
      <c r="BB195" s="23">
        <v>5377.32</v>
      </c>
      <c r="BC195" s="21">
        <v>4175.96</v>
      </c>
      <c r="BD195" s="21">
        <v>0</v>
      </c>
      <c r="BE195" s="21">
        <v>4175.96</v>
      </c>
      <c r="BF195" s="22">
        <v>464</v>
      </c>
      <c r="BG195" s="22">
        <v>60.54</v>
      </c>
      <c r="BH195" s="22">
        <v>1752.82</v>
      </c>
      <c r="BI195" s="22">
        <v>73.56</v>
      </c>
      <c r="BJ195" s="22">
        <v>2350.92</v>
      </c>
      <c r="BK195" s="23">
        <v>6526.88</v>
      </c>
      <c r="BL195" s="21">
        <v>11361.6</v>
      </c>
      <c r="BM195" s="21">
        <v>0</v>
      </c>
      <c r="BN195" s="21">
        <v>11361.6</v>
      </c>
      <c r="BO195" s="22">
        <v>991</v>
      </c>
      <c r="BP195" s="22">
        <v>460.04</v>
      </c>
      <c r="BQ195" s="22">
        <v>5672.59</v>
      </c>
      <c r="BR195" s="22">
        <v>180.91</v>
      </c>
      <c r="BS195" s="22">
        <v>7304.54</v>
      </c>
      <c r="BT195" s="23">
        <v>18666.14</v>
      </c>
      <c r="BU195" s="21">
        <v>0</v>
      </c>
      <c r="BV195" s="21">
        <v>0</v>
      </c>
      <c r="BW195" s="21">
        <v>0</v>
      </c>
      <c r="BX195" s="22">
        <v>0</v>
      </c>
      <c r="BY195" s="22">
        <v>0</v>
      </c>
      <c r="BZ195" s="22">
        <v>0</v>
      </c>
      <c r="CA195" s="22">
        <v>0</v>
      </c>
      <c r="CB195" s="22">
        <v>0</v>
      </c>
      <c r="CC195" s="23">
        <v>0</v>
      </c>
      <c r="CD195" s="21">
        <v>0</v>
      </c>
      <c r="CE195" s="21">
        <v>0</v>
      </c>
      <c r="CF195" s="21">
        <v>0</v>
      </c>
      <c r="CG195" s="22">
        <v>0</v>
      </c>
      <c r="CH195" s="22">
        <v>0</v>
      </c>
      <c r="CI195" s="22">
        <v>0</v>
      </c>
      <c r="CJ195" s="22">
        <v>0</v>
      </c>
      <c r="CK195" s="22">
        <v>0</v>
      </c>
      <c r="CL195" s="23">
        <v>0</v>
      </c>
      <c r="CM195" s="21">
        <v>0</v>
      </c>
      <c r="CN195" s="21">
        <v>0</v>
      </c>
      <c r="CO195" s="21">
        <v>0</v>
      </c>
      <c r="CP195" s="22">
        <v>0</v>
      </c>
      <c r="CQ195" s="22">
        <v>0</v>
      </c>
      <c r="CR195" s="22">
        <v>0</v>
      </c>
      <c r="CS195" s="22">
        <v>0</v>
      </c>
      <c r="CT195" s="22">
        <v>0</v>
      </c>
      <c r="CU195" s="23">
        <v>0</v>
      </c>
      <c r="CV195" s="21"/>
      <c r="CW195" s="21"/>
      <c r="CX195" s="21"/>
      <c r="CY195" s="22"/>
      <c r="CZ195" s="22"/>
      <c r="DA195" s="22"/>
      <c r="DB195" s="22"/>
      <c r="DC195" s="22"/>
      <c r="DD195" s="23"/>
      <c r="DN195" s="73">
        <f t="shared" si="22"/>
        <v>29207.769999999997</v>
      </c>
      <c r="DO195" s="73">
        <f t="shared" si="23"/>
        <v>948.61</v>
      </c>
      <c r="DP195" s="73">
        <f t="shared" si="24"/>
        <v>30156.379999999997</v>
      </c>
      <c r="DQ195" s="22">
        <f t="shared" si="25"/>
        <v>2992</v>
      </c>
      <c r="DR195" s="22">
        <f t="shared" si="26"/>
        <v>724.1</v>
      </c>
      <c r="DS195" s="22">
        <f t="shared" si="27"/>
        <v>12754.55</v>
      </c>
      <c r="DT195" s="22">
        <f t="shared" si="28"/>
        <v>800.21999999999991</v>
      </c>
      <c r="DU195" s="22">
        <f t="shared" si="29"/>
        <v>17270.870000000003</v>
      </c>
      <c r="DV195" s="23">
        <f t="shared" si="30"/>
        <v>47427.25</v>
      </c>
      <c r="DW195" s="262">
        <f t="shared" si="31"/>
        <v>1502.4099999999962</v>
      </c>
      <c r="DX195" s="262"/>
      <c r="DY195" s="263">
        <f t="shared" si="32"/>
        <v>243.38000000000102</v>
      </c>
      <c r="DZ195" s="263"/>
    </row>
    <row r="196" spans="1:130" hidden="1" x14ac:dyDescent="0.25">
      <c r="A196" s="18">
        <v>1273</v>
      </c>
      <c r="B196" s="18" t="s">
        <v>189</v>
      </c>
      <c r="C196" s="18" t="s">
        <v>190</v>
      </c>
      <c r="D196" s="20">
        <v>1</v>
      </c>
      <c r="E196" s="18">
        <v>19401.599999999999</v>
      </c>
      <c r="F196" s="18">
        <v>35058.160000000003</v>
      </c>
      <c r="G196" s="18" t="s">
        <v>157</v>
      </c>
      <c r="H196" s="18" t="s">
        <v>5</v>
      </c>
      <c r="I196" s="18" t="s">
        <v>191</v>
      </c>
      <c r="J196" s="21">
        <v>2742.89</v>
      </c>
      <c r="K196" s="21">
        <v>0</v>
      </c>
      <c r="L196" s="21">
        <v>2742.89</v>
      </c>
      <c r="M196" s="22">
        <v>282</v>
      </c>
      <c r="N196" s="22">
        <v>40.71</v>
      </c>
      <c r="O196" s="22">
        <v>1027.55</v>
      </c>
      <c r="P196" s="22">
        <v>130.19</v>
      </c>
      <c r="Q196" s="22">
        <v>1480.45</v>
      </c>
      <c r="R196" s="23">
        <v>4223.34</v>
      </c>
      <c r="S196" s="21">
        <v>2722.93</v>
      </c>
      <c r="T196" s="21">
        <v>0</v>
      </c>
      <c r="U196" s="21">
        <v>2722.93</v>
      </c>
      <c r="V196" s="22">
        <v>283</v>
      </c>
      <c r="W196" s="22">
        <v>40.799999999999997</v>
      </c>
      <c r="X196" s="22">
        <v>1030.79</v>
      </c>
      <c r="Y196" s="22">
        <v>129.96</v>
      </c>
      <c r="Z196" s="22">
        <v>1484.55</v>
      </c>
      <c r="AA196" s="23">
        <v>4207.4799999999996</v>
      </c>
      <c r="AB196" s="21">
        <v>2702.84</v>
      </c>
      <c r="AC196" s="21">
        <v>0</v>
      </c>
      <c r="AD196" s="21">
        <v>2702.84</v>
      </c>
      <c r="AE196" s="22">
        <v>280</v>
      </c>
      <c r="AF196" s="22">
        <v>40.5</v>
      </c>
      <c r="AG196" s="22">
        <v>1022.94</v>
      </c>
      <c r="AH196" s="22">
        <v>119.39</v>
      </c>
      <c r="AI196" s="22">
        <v>1462.83</v>
      </c>
      <c r="AJ196" s="23">
        <v>4165.67</v>
      </c>
      <c r="AK196" s="21">
        <v>2773.09</v>
      </c>
      <c r="AL196" s="21">
        <v>0</v>
      </c>
      <c r="AM196" s="21">
        <v>2773.09</v>
      </c>
      <c r="AN196" s="22">
        <v>290</v>
      </c>
      <c r="AO196" s="22">
        <v>41.55</v>
      </c>
      <c r="AP196" s="22">
        <v>1048.6099999999999</v>
      </c>
      <c r="AQ196" s="22">
        <v>156.34</v>
      </c>
      <c r="AR196" s="22">
        <v>1536.5</v>
      </c>
      <c r="AS196" s="23">
        <v>4309.59</v>
      </c>
      <c r="AT196" s="21">
        <v>2746.39</v>
      </c>
      <c r="AU196" s="21">
        <v>948.61</v>
      </c>
      <c r="AV196" s="21">
        <v>3695</v>
      </c>
      <c r="AW196" s="22">
        <v>415</v>
      </c>
      <c r="AX196" s="22">
        <v>41.16</v>
      </c>
      <c r="AY196" s="22">
        <v>1228.57</v>
      </c>
      <c r="AZ196" s="22">
        <v>127.77</v>
      </c>
      <c r="BA196" s="22">
        <v>1812.5</v>
      </c>
      <c r="BB196" s="23">
        <v>5507.5</v>
      </c>
      <c r="BC196" s="21">
        <v>4056.81</v>
      </c>
      <c r="BD196" s="21">
        <v>0</v>
      </c>
      <c r="BE196" s="21">
        <v>4056.81</v>
      </c>
      <c r="BF196" s="22">
        <v>464</v>
      </c>
      <c r="BG196" s="22">
        <v>60.51</v>
      </c>
      <c r="BH196" s="22">
        <v>1751.88</v>
      </c>
      <c r="BI196" s="22">
        <v>158.65</v>
      </c>
      <c r="BJ196" s="22">
        <v>2435.04</v>
      </c>
      <c r="BK196" s="23">
        <v>6491.85</v>
      </c>
      <c r="BL196" s="21">
        <v>2702.84</v>
      </c>
      <c r="BM196" s="21">
        <v>0</v>
      </c>
      <c r="BN196" s="21">
        <v>2702.84</v>
      </c>
      <c r="BO196" s="22">
        <v>278</v>
      </c>
      <c r="BP196" s="22">
        <v>40.5</v>
      </c>
      <c r="BQ196" s="22">
        <v>1022.94</v>
      </c>
      <c r="BR196" s="22">
        <v>155.09</v>
      </c>
      <c r="BS196" s="22">
        <v>1496.53</v>
      </c>
      <c r="BT196" s="23">
        <v>4199.37</v>
      </c>
      <c r="BU196" s="21">
        <v>2702.84</v>
      </c>
      <c r="BV196" s="21">
        <v>0</v>
      </c>
      <c r="BW196" s="21">
        <v>2702.84</v>
      </c>
      <c r="BX196" s="22">
        <v>280</v>
      </c>
      <c r="BY196" s="22">
        <v>40.5</v>
      </c>
      <c r="BZ196" s="22">
        <v>1022.94</v>
      </c>
      <c r="CA196" s="22">
        <v>144.88999999999999</v>
      </c>
      <c r="CB196" s="22">
        <v>1488.33</v>
      </c>
      <c r="CC196" s="23">
        <v>4191.17</v>
      </c>
      <c r="CD196" s="21">
        <v>2823.16</v>
      </c>
      <c r="CE196" s="21">
        <v>0</v>
      </c>
      <c r="CF196" s="21">
        <v>2823.16</v>
      </c>
      <c r="CG196" s="22">
        <v>296</v>
      </c>
      <c r="CH196" s="22">
        <v>42.31</v>
      </c>
      <c r="CI196" s="22">
        <v>1066.8800000000001</v>
      </c>
      <c r="CJ196" s="22">
        <v>50.13</v>
      </c>
      <c r="CK196" s="22">
        <v>1455.32</v>
      </c>
      <c r="CL196" s="23">
        <v>4278.4799999999996</v>
      </c>
      <c r="CM196" s="21">
        <v>2702.84</v>
      </c>
      <c r="CN196" s="21">
        <v>0</v>
      </c>
      <c r="CO196" s="21">
        <v>2702.84</v>
      </c>
      <c r="CP196" s="22">
        <v>288</v>
      </c>
      <c r="CQ196" s="22">
        <v>40.5</v>
      </c>
      <c r="CR196" s="22">
        <v>1027.74</v>
      </c>
      <c r="CS196" s="22">
        <v>53.09</v>
      </c>
      <c r="CT196" s="22">
        <v>1409.33</v>
      </c>
      <c r="CU196" s="23">
        <v>4112.17</v>
      </c>
      <c r="CV196" s="21">
        <v>2702.84</v>
      </c>
      <c r="CW196" s="21">
        <v>0</v>
      </c>
      <c r="CX196" s="21">
        <v>2702.84</v>
      </c>
      <c r="CY196" s="22">
        <v>280</v>
      </c>
      <c r="CZ196" s="22">
        <v>40.5</v>
      </c>
      <c r="DA196" s="22">
        <v>1022.94</v>
      </c>
      <c r="DB196" s="22">
        <v>139.79</v>
      </c>
      <c r="DC196" s="22">
        <v>1483.23</v>
      </c>
      <c r="DD196" s="23">
        <v>4186.07</v>
      </c>
      <c r="DE196" s="21">
        <v>4036.01</v>
      </c>
      <c r="DF196" s="21">
        <v>0</v>
      </c>
      <c r="DG196" s="21">
        <v>4036.01</v>
      </c>
      <c r="DH196" s="22">
        <v>464</v>
      </c>
      <c r="DI196" s="22">
        <v>413.89</v>
      </c>
      <c r="DJ196" s="22">
        <v>1267.82</v>
      </c>
      <c r="DK196" s="22">
        <v>188.97</v>
      </c>
      <c r="DL196" s="22">
        <v>2334.6799999999998</v>
      </c>
      <c r="DM196" s="23">
        <v>6370.69</v>
      </c>
      <c r="DN196" s="73">
        <f t="shared" ref="DN196:DN259" si="33">J196+S196+AB196+AK196+AT196+BC196+BL196+BU196+CD196+CM196+CV196+DE196</f>
        <v>35415.480000000003</v>
      </c>
      <c r="DO196" s="73">
        <f t="shared" ref="DO196:DO259" si="34">K196+T196+AC196+AL196+AU196+BD196+BM196+BV196+CE196+CN196+CW196+DF196</f>
        <v>948.61</v>
      </c>
      <c r="DP196" s="73">
        <f t="shared" ref="DP196:DP259" si="35">L196+U196+AD196+AM196+AV196+BE196+BN196+BW196+CF196+CO196+CX196+DG196</f>
        <v>36364.090000000004</v>
      </c>
      <c r="DQ196" s="22">
        <f t="shared" ref="DQ196:DQ259" si="36">M196+V196+AE196+AN196+AW196+BF196+BO196+BX196+CG196+CP196+CY196+DH196</f>
        <v>3900</v>
      </c>
      <c r="DR196" s="22">
        <f t="shared" ref="DR196:DR259" si="37">N196+W196+AF196+AO196+AX196+BG196+BP196+BY196+CH196+CQ196+CZ196+DI196</f>
        <v>883.43000000000006</v>
      </c>
      <c r="DS196" s="22">
        <f t="shared" ref="DS196:DS259" si="38">O196+X196+AG196+AP196+AY196+BH196+BQ196+BZ196+CI196+CR196+DA196+DJ196</f>
        <v>13541.600000000002</v>
      </c>
      <c r="DT196" s="22">
        <f t="shared" ref="DT196:DT259" si="39">P196+Y196+AH196+AQ196+AZ196+BI196+BR196+CA196+CJ196+CS196+DB196+DK196</f>
        <v>1554.26</v>
      </c>
      <c r="DU196" s="22">
        <f t="shared" ref="DU196:DU259" si="40">Q196+Z196+AI196+AR196+BA196+BJ196+BS196+CB196+CK196+CT196+DC196+DL196</f>
        <v>19879.29</v>
      </c>
      <c r="DV196" s="23">
        <f t="shared" ref="DV196:DV259" si="41">R196+AA196+AJ196+AS196+BB196+BK196+BT196+CC196+CL196+CU196+DD196+DM196</f>
        <v>56243.38</v>
      </c>
      <c r="DW196" s="262">
        <f t="shared" ref="DW196:DW259" si="42">DP196-F196</f>
        <v>1305.9300000000003</v>
      </c>
      <c r="DX196" s="262"/>
      <c r="DY196" s="263">
        <f t="shared" ref="DY196:DY259" si="43">DU196-E196</f>
        <v>477.69000000000233</v>
      </c>
      <c r="DZ196" s="263"/>
    </row>
    <row r="197" spans="1:130" hidden="1" x14ac:dyDescent="0.25">
      <c r="A197" s="18">
        <v>1275</v>
      </c>
      <c r="B197" s="18" t="s">
        <v>627</v>
      </c>
      <c r="C197" s="18" t="s">
        <v>217</v>
      </c>
      <c r="D197" s="20">
        <v>0.9</v>
      </c>
      <c r="E197" s="18">
        <v>18379.68</v>
      </c>
      <c r="F197" s="18">
        <v>33185.519999999997</v>
      </c>
      <c r="G197" s="18" t="s">
        <v>157</v>
      </c>
      <c r="H197" s="18" t="s">
        <v>19</v>
      </c>
      <c r="I197" s="18" t="s">
        <v>256</v>
      </c>
      <c r="J197" s="21">
        <v>2502.23</v>
      </c>
      <c r="K197" s="21">
        <v>0</v>
      </c>
      <c r="L197" s="21">
        <v>2502.23</v>
      </c>
      <c r="M197" s="22">
        <v>244</v>
      </c>
      <c r="N197" s="22">
        <v>36.6</v>
      </c>
      <c r="O197" s="22">
        <v>927.34</v>
      </c>
      <c r="P197" s="22">
        <v>125.77</v>
      </c>
      <c r="Q197" s="22">
        <v>1333.71</v>
      </c>
      <c r="R197" s="23">
        <v>3835.94</v>
      </c>
      <c r="S197" s="21">
        <v>2442.4299999999998</v>
      </c>
      <c r="T197" s="21">
        <v>0</v>
      </c>
      <c r="U197" s="21">
        <v>2442.4299999999998</v>
      </c>
      <c r="V197" s="22">
        <v>244</v>
      </c>
      <c r="W197" s="22">
        <v>36.6</v>
      </c>
      <c r="X197" s="22">
        <v>928.3</v>
      </c>
      <c r="Y197" s="22">
        <v>109.66</v>
      </c>
      <c r="Z197" s="22">
        <v>1318.56</v>
      </c>
      <c r="AA197" s="23">
        <v>3760.99</v>
      </c>
      <c r="AB197" s="21">
        <v>2442.4299999999998</v>
      </c>
      <c r="AC197" s="21">
        <v>0</v>
      </c>
      <c r="AD197" s="21">
        <v>2442.4299999999998</v>
      </c>
      <c r="AE197" s="22">
        <v>244</v>
      </c>
      <c r="AF197" s="22">
        <v>36.6</v>
      </c>
      <c r="AG197" s="22">
        <v>927.82</v>
      </c>
      <c r="AH197" s="22">
        <v>135.16</v>
      </c>
      <c r="AI197" s="22">
        <v>1343.58</v>
      </c>
      <c r="AJ197" s="23">
        <v>3786.01</v>
      </c>
      <c r="AK197" s="21">
        <v>2448.4</v>
      </c>
      <c r="AL197" s="21">
        <v>0</v>
      </c>
      <c r="AM197" s="21">
        <v>2448.4</v>
      </c>
      <c r="AN197" s="22">
        <v>245</v>
      </c>
      <c r="AO197" s="22">
        <v>36.69</v>
      </c>
      <c r="AP197" s="22">
        <v>930.01</v>
      </c>
      <c r="AQ197" s="22">
        <v>43.47</v>
      </c>
      <c r="AR197" s="22">
        <v>1255.17</v>
      </c>
      <c r="AS197" s="23">
        <v>3703.57</v>
      </c>
      <c r="AT197" s="21">
        <v>2455.61</v>
      </c>
      <c r="AU197" s="21">
        <v>853.75</v>
      </c>
      <c r="AV197" s="21">
        <v>3309.36</v>
      </c>
      <c r="AW197" s="22">
        <v>362</v>
      </c>
      <c r="AX197" s="22">
        <v>36.79</v>
      </c>
      <c r="AY197" s="22">
        <v>1103.3800000000001</v>
      </c>
      <c r="AZ197" s="22">
        <v>126.44</v>
      </c>
      <c r="BA197" s="22">
        <v>1628.61</v>
      </c>
      <c r="BB197" s="23">
        <v>4937.97</v>
      </c>
      <c r="BC197" s="21">
        <v>3784.84</v>
      </c>
      <c r="BD197" s="21">
        <v>0</v>
      </c>
      <c r="BE197" s="21">
        <v>3784.84</v>
      </c>
      <c r="BF197" s="22">
        <v>410</v>
      </c>
      <c r="BG197" s="22">
        <v>54.67</v>
      </c>
      <c r="BH197" s="22">
        <v>1586.52</v>
      </c>
      <c r="BI197" s="22">
        <v>66.61</v>
      </c>
      <c r="BJ197" s="22">
        <v>2117.8000000000002</v>
      </c>
      <c r="BK197" s="23">
        <v>5902.64</v>
      </c>
      <c r="BL197" s="21">
        <v>2442.4299999999998</v>
      </c>
      <c r="BM197" s="21">
        <v>0</v>
      </c>
      <c r="BN197" s="21">
        <v>2442.4299999999998</v>
      </c>
      <c r="BO197" s="22">
        <v>240</v>
      </c>
      <c r="BP197" s="22">
        <v>36.6</v>
      </c>
      <c r="BQ197" s="22">
        <v>927.82</v>
      </c>
      <c r="BR197" s="22">
        <v>130.06</v>
      </c>
      <c r="BS197" s="22">
        <v>1334.48</v>
      </c>
      <c r="BT197" s="23">
        <v>3776.91</v>
      </c>
      <c r="BU197" s="21">
        <v>2442.4299999999998</v>
      </c>
      <c r="BV197" s="21">
        <v>0</v>
      </c>
      <c r="BW197" s="21">
        <v>2442.4299999999998</v>
      </c>
      <c r="BX197" s="22">
        <v>243</v>
      </c>
      <c r="BY197" s="22">
        <v>36.6</v>
      </c>
      <c r="BZ197" s="22">
        <v>927.82</v>
      </c>
      <c r="CA197" s="22">
        <v>43.36</v>
      </c>
      <c r="CB197" s="22">
        <v>1250.78</v>
      </c>
      <c r="CC197" s="23">
        <v>3693.21</v>
      </c>
      <c r="CD197" s="21">
        <v>2516.11</v>
      </c>
      <c r="CE197" s="21">
        <v>0</v>
      </c>
      <c r="CF197" s="21">
        <v>2516.11</v>
      </c>
      <c r="CG197" s="22">
        <v>254</v>
      </c>
      <c r="CH197" s="22">
        <v>37.700000000000003</v>
      </c>
      <c r="CI197" s="22">
        <v>954.73</v>
      </c>
      <c r="CJ197" s="22">
        <v>121.17</v>
      </c>
      <c r="CK197" s="22">
        <v>1367.6</v>
      </c>
      <c r="CL197" s="23">
        <v>3883.71</v>
      </c>
      <c r="CM197" s="21">
        <v>2427.79</v>
      </c>
      <c r="CN197" s="21">
        <v>0</v>
      </c>
      <c r="CO197" s="21">
        <v>2427.79</v>
      </c>
      <c r="CP197" s="22">
        <v>250</v>
      </c>
      <c r="CQ197" s="22">
        <v>36.380000000000003</v>
      </c>
      <c r="CR197" s="22">
        <v>927.28</v>
      </c>
      <c r="CS197" s="22">
        <v>63.52</v>
      </c>
      <c r="CT197" s="22">
        <v>1277.18</v>
      </c>
      <c r="CU197" s="23">
        <v>3704.97</v>
      </c>
      <c r="CV197" s="21">
        <v>2917.29</v>
      </c>
      <c r="CW197" s="21">
        <v>0</v>
      </c>
      <c r="CX197" s="21">
        <v>2917.29</v>
      </c>
      <c r="CY197" s="22">
        <v>309</v>
      </c>
      <c r="CZ197" s="22">
        <v>43.72</v>
      </c>
      <c r="DA197" s="22">
        <v>1101.27</v>
      </c>
      <c r="DB197" s="22">
        <v>128.30000000000001</v>
      </c>
      <c r="DC197" s="22">
        <v>1582.29</v>
      </c>
      <c r="DD197" s="23">
        <v>4499.58</v>
      </c>
      <c r="DE197" s="21">
        <v>3710.1</v>
      </c>
      <c r="DF197" s="21">
        <v>0</v>
      </c>
      <c r="DG197" s="21">
        <v>3710.1</v>
      </c>
      <c r="DH197" s="22">
        <v>424</v>
      </c>
      <c r="DI197" s="22">
        <v>378.64</v>
      </c>
      <c r="DJ197" s="22">
        <v>1172.19</v>
      </c>
      <c r="DK197" s="22">
        <v>143.72</v>
      </c>
      <c r="DL197" s="22">
        <v>2118.5500000000002</v>
      </c>
      <c r="DM197" s="23">
        <v>5828.65</v>
      </c>
      <c r="DN197" s="73">
        <f t="shared" si="33"/>
        <v>32532.09</v>
      </c>
      <c r="DO197" s="73">
        <f t="shared" si="34"/>
        <v>853.75</v>
      </c>
      <c r="DP197" s="73">
        <f t="shared" si="35"/>
        <v>33385.840000000004</v>
      </c>
      <c r="DQ197" s="22">
        <f t="shared" si="36"/>
        <v>3469</v>
      </c>
      <c r="DR197" s="22">
        <f t="shared" si="37"/>
        <v>807.59</v>
      </c>
      <c r="DS197" s="22">
        <f t="shared" si="38"/>
        <v>12414.480000000001</v>
      </c>
      <c r="DT197" s="22">
        <f t="shared" si="39"/>
        <v>1237.24</v>
      </c>
      <c r="DU197" s="22">
        <f t="shared" si="40"/>
        <v>17928.310000000001</v>
      </c>
      <c r="DV197" s="23">
        <f t="shared" si="41"/>
        <v>51314.15</v>
      </c>
      <c r="DW197" s="262">
        <f t="shared" si="42"/>
        <v>200.32000000000698</v>
      </c>
      <c r="DX197" s="262"/>
      <c r="DY197" s="263">
        <f t="shared" si="43"/>
        <v>-451.36999999999898</v>
      </c>
      <c r="DZ197" s="263"/>
    </row>
    <row r="198" spans="1:130" hidden="1" x14ac:dyDescent="0.25">
      <c r="A198" s="18">
        <v>1277</v>
      </c>
      <c r="B198" s="18" t="s">
        <v>635</v>
      </c>
      <c r="C198" s="18" t="s">
        <v>404</v>
      </c>
      <c r="D198" s="20">
        <v>1</v>
      </c>
      <c r="E198" s="18">
        <v>29227.94</v>
      </c>
      <c r="F198" s="18">
        <v>47259.1</v>
      </c>
      <c r="G198" s="18" t="s">
        <v>157</v>
      </c>
      <c r="H198" s="18" t="s">
        <v>5</v>
      </c>
      <c r="I198" s="18" t="s">
        <v>636</v>
      </c>
      <c r="J198" s="21">
        <v>3692.06</v>
      </c>
      <c r="K198" s="21">
        <v>0</v>
      </c>
      <c r="L198" s="21">
        <v>3692.06</v>
      </c>
      <c r="M198" s="22">
        <v>405</v>
      </c>
      <c r="N198" s="22">
        <v>53.75</v>
      </c>
      <c r="O198" s="22">
        <v>1377.04</v>
      </c>
      <c r="P198" s="22">
        <v>166.44</v>
      </c>
      <c r="Q198" s="22">
        <v>2002.23</v>
      </c>
      <c r="R198" s="23">
        <v>5694.29</v>
      </c>
      <c r="S198" s="21">
        <v>3585.46</v>
      </c>
      <c r="T198" s="21">
        <v>0</v>
      </c>
      <c r="U198" s="21">
        <v>3585.46</v>
      </c>
      <c r="V198" s="22">
        <v>405</v>
      </c>
      <c r="W198" s="22">
        <v>53.75</v>
      </c>
      <c r="X198" s="22">
        <v>1378.46</v>
      </c>
      <c r="Y198" s="22">
        <v>159.91</v>
      </c>
      <c r="Z198" s="22">
        <v>1997.12</v>
      </c>
      <c r="AA198" s="23">
        <v>5582.58</v>
      </c>
      <c r="AB198" s="21">
        <v>3585.46</v>
      </c>
      <c r="AC198" s="21">
        <v>0</v>
      </c>
      <c r="AD198" s="21">
        <v>3585.46</v>
      </c>
      <c r="AE198" s="22">
        <v>405</v>
      </c>
      <c r="AF198" s="22">
        <v>53.75</v>
      </c>
      <c r="AG198" s="22">
        <v>1377.75</v>
      </c>
      <c r="AH198" s="22">
        <v>180.31</v>
      </c>
      <c r="AI198" s="22">
        <v>2016.81</v>
      </c>
      <c r="AJ198" s="23">
        <v>5602.27</v>
      </c>
      <c r="AK198" s="21">
        <v>3659.11</v>
      </c>
      <c r="AL198" s="21">
        <v>0</v>
      </c>
      <c r="AM198" s="21">
        <v>3659.11</v>
      </c>
      <c r="AN198" s="22">
        <v>415</v>
      </c>
      <c r="AO198" s="22">
        <v>54.85</v>
      </c>
      <c r="AP198" s="22">
        <v>1403.39</v>
      </c>
      <c r="AQ198" s="22">
        <v>145.62</v>
      </c>
      <c r="AR198" s="22">
        <v>2018.86</v>
      </c>
      <c r="AS198" s="23">
        <v>5677.97</v>
      </c>
      <c r="AT198" s="21">
        <v>3627.25</v>
      </c>
      <c r="AU198" s="21">
        <v>948.61</v>
      </c>
      <c r="AV198" s="21">
        <v>4575.8599999999997</v>
      </c>
      <c r="AW198" s="22">
        <v>540</v>
      </c>
      <c r="AX198" s="22">
        <v>54.37</v>
      </c>
      <c r="AY198" s="22">
        <v>1582.03</v>
      </c>
      <c r="AZ198" s="22">
        <v>142.59</v>
      </c>
      <c r="BA198" s="22">
        <v>2318.9899999999998</v>
      </c>
      <c r="BB198" s="23">
        <v>6894.85</v>
      </c>
      <c r="BC198" s="21">
        <v>5406.26</v>
      </c>
      <c r="BD198" s="21">
        <v>0</v>
      </c>
      <c r="BE198" s="21">
        <v>5406.26</v>
      </c>
      <c r="BF198" s="22">
        <v>651</v>
      </c>
      <c r="BG198" s="22">
        <v>80.47</v>
      </c>
      <c r="BH198" s="22">
        <v>2320.13</v>
      </c>
      <c r="BI198" s="22">
        <v>179.5</v>
      </c>
      <c r="BJ198" s="22">
        <v>3231.1</v>
      </c>
      <c r="BK198" s="23">
        <v>8637.36</v>
      </c>
      <c r="BL198" s="21">
        <v>3585.46</v>
      </c>
      <c r="BM198" s="21">
        <v>0</v>
      </c>
      <c r="BN198" s="21">
        <v>3585.46</v>
      </c>
      <c r="BO198" s="22">
        <v>405</v>
      </c>
      <c r="BP198" s="22">
        <v>53.75</v>
      </c>
      <c r="BQ198" s="22">
        <v>1377.75</v>
      </c>
      <c r="BR198" s="22">
        <v>119.11</v>
      </c>
      <c r="BS198" s="22">
        <v>1955.61</v>
      </c>
      <c r="BT198" s="23">
        <v>5541.07</v>
      </c>
      <c r="BU198" s="21">
        <v>3585.46</v>
      </c>
      <c r="BV198" s="21">
        <v>0</v>
      </c>
      <c r="BW198" s="21">
        <v>3585.46</v>
      </c>
      <c r="BX198" s="22">
        <v>405</v>
      </c>
      <c r="BY198" s="22">
        <v>53.75</v>
      </c>
      <c r="BZ198" s="22">
        <v>1377.75</v>
      </c>
      <c r="CA198" s="22">
        <v>175.21</v>
      </c>
      <c r="CB198" s="22">
        <v>2011.71</v>
      </c>
      <c r="CC198" s="23">
        <v>5597.17</v>
      </c>
      <c r="CD198" s="21">
        <v>3585.46</v>
      </c>
      <c r="CE198" s="21">
        <v>0</v>
      </c>
      <c r="CF198" s="21">
        <v>3585.46</v>
      </c>
      <c r="CG198" s="22">
        <v>405</v>
      </c>
      <c r="CH198" s="22">
        <v>53.75</v>
      </c>
      <c r="CI198" s="22">
        <v>1377.75</v>
      </c>
      <c r="CJ198" s="22">
        <v>165.01</v>
      </c>
      <c r="CK198" s="22">
        <v>2001.51</v>
      </c>
      <c r="CL198" s="23">
        <v>5586.97</v>
      </c>
      <c r="CM198" s="21">
        <v>3563.07</v>
      </c>
      <c r="CN198" s="21">
        <v>0</v>
      </c>
      <c r="CO198" s="21">
        <v>3563.07</v>
      </c>
      <c r="CP198" s="22">
        <v>409</v>
      </c>
      <c r="CQ198" s="22">
        <v>53.41</v>
      </c>
      <c r="CR198" s="22">
        <v>1374.75</v>
      </c>
      <c r="CS198" s="22">
        <v>67.819999999999993</v>
      </c>
      <c r="CT198" s="22">
        <v>1904.98</v>
      </c>
      <c r="CU198" s="23">
        <v>5468.05</v>
      </c>
      <c r="CV198" s="21">
        <v>4204.34</v>
      </c>
      <c r="CW198" s="21">
        <v>0</v>
      </c>
      <c r="CX198" s="21">
        <v>4204.34</v>
      </c>
      <c r="CY198" s="22">
        <v>490</v>
      </c>
      <c r="CZ198" s="22">
        <v>63.03</v>
      </c>
      <c r="DA198" s="22">
        <v>1845.39</v>
      </c>
      <c r="DB198" s="22">
        <v>163.21</v>
      </c>
      <c r="DC198" s="22">
        <v>2561.63</v>
      </c>
      <c r="DD198" s="23">
        <v>6765.97</v>
      </c>
      <c r="DE198" s="21">
        <v>5439.76</v>
      </c>
      <c r="DF198" s="21">
        <v>0</v>
      </c>
      <c r="DG198" s="21">
        <v>5439.76</v>
      </c>
      <c r="DH198" s="22">
        <v>660</v>
      </c>
      <c r="DI198" s="22">
        <v>555</v>
      </c>
      <c r="DJ198" s="22">
        <v>4290.1400000000003</v>
      </c>
      <c r="DK198" s="22">
        <v>195.26</v>
      </c>
      <c r="DL198" s="22">
        <v>5700.4</v>
      </c>
      <c r="DM198" s="23">
        <v>11140.16</v>
      </c>
      <c r="DN198" s="73">
        <f t="shared" si="33"/>
        <v>47519.15</v>
      </c>
      <c r="DO198" s="73">
        <f t="shared" si="34"/>
        <v>948.61</v>
      </c>
      <c r="DP198" s="73">
        <f t="shared" si="35"/>
        <v>48467.76</v>
      </c>
      <c r="DQ198" s="22">
        <f t="shared" si="36"/>
        <v>5595</v>
      </c>
      <c r="DR198" s="22">
        <f t="shared" si="37"/>
        <v>1183.6299999999999</v>
      </c>
      <c r="DS198" s="22">
        <f t="shared" si="38"/>
        <v>21082.329999999998</v>
      </c>
      <c r="DT198" s="22">
        <f t="shared" si="39"/>
        <v>1859.99</v>
      </c>
      <c r="DU198" s="22">
        <f t="shared" si="40"/>
        <v>29720.949999999997</v>
      </c>
      <c r="DV198" s="23">
        <f t="shared" si="41"/>
        <v>78188.710000000006</v>
      </c>
      <c r="DW198" s="262">
        <f t="shared" si="42"/>
        <v>1208.6600000000035</v>
      </c>
      <c r="DX198" s="262"/>
      <c r="DY198" s="263">
        <f t="shared" si="43"/>
        <v>493.0099999999984</v>
      </c>
      <c r="DZ198" s="263"/>
    </row>
    <row r="199" spans="1:130" hidden="1" x14ac:dyDescent="0.25">
      <c r="A199" s="18">
        <v>1278</v>
      </c>
      <c r="B199" s="18" t="s">
        <v>635</v>
      </c>
      <c r="C199" s="18" t="s">
        <v>637</v>
      </c>
      <c r="D199" s="20">
        <v>1</v>
      </c>
      <c r="E199" s="18">
        <v>23063.72</v>
      </c>
      <c r="F199" s="18">
        <v>41082.65</v>
      </c>
      <c r="G199" s="18" t="s">
        <v>157</v>
      </c>
      <c r="H199" s="18" t="s">
        <v>5</v>
      </c>
      <c r="I199" s="18" t="s">
        <v>415</v>
      </c>
      <c r="J199" s="21">
        <v>3177.18</v>
      </c>
      <c r="K199" s="21">
        <v>0</v>
      </c>
      <c r="L199" s="21">
        <v>3177.18</v>
      </c>
      <c r="M199" s="22">
        <v>347</v>
      </c>
      <c r="N199" s="22">
        <v>47.46</v>
      </c>
      <c r="O199" s="22">
        <v>1217.52</v>
      </c>
      <c r="P199" s="22">
        <v>148.16999999999999</v>
      </c>
      <c r="Q199" s="22">
        <v>1760.15</v>
      </c>
      <c r="R199" s="23">
        <v>4937.33</v>
      </c>
      <c r="S199" s="21">
        <v>3166.78</v>
      </c>
      <c r="T199" s="21">
        <v>0</v>
      </c>
      <c r="U199" s="21">
        <v>3166.78</v>
      </c>
      <c r="V199" s="22">
        <v>347</v>
      </c>
      <c r="W199" s="22">
        <v>47.46</v>
      </c>
      <c r="X199" s="22">
        <v>1218.76</v>
      </c>
      <c r="Y199" s="22">
        <v>148.03</v>
      </c>
      <c r="Z199" s="22">
        <v>1761.25</v>
      </c>
      <c r="AA199" s="23">
        <v>4928.03</v>
      </c>
      <c r="AB199" s="21">
        <v>3166.78</v>
      </c>
      <c r="AC199" s="21">
        <v>0</v>
      </c>
      <c r="AD199" s="21">
        <v>3166.78</v>
      </c>
      <c r="AE199" s="22">
        <v>347</v>
      </c>
      <c r="AF199" s="22">
        <v>47.46</v>
      </c>
      <c r="AG199" s="22">
        <v>1218.1400000000001</v>
      </c>
      <c r="AH199" s="22">
        <v>173.53</v>
      </c>
      <c r="AI199" s="22">
        <v>1786.13</v>
      </c>
      <c r="AJ199" s="23">
        <v>4952.91</v>
      </c>
      <c r="AK199" s="21">
        <v>3186.28</v>
      </c>
      <c r="AL199" s="21">
        <v>0</v>
      </c>
      <c r="AM199" s="21">
        <v>3186.28</v>
      </c>
      <c r="AN199" s="22">
        <v>349</v>
      </c>
      <c r="AO199" s="22">
        <v>47.76</v>
      </c>
      <c r="AP199" s="22">
        <v>1225.43</v>
      </c>
      <c r="AQ199" s="22">
        <v>133.07</v>
      </c>
      <c r="AR199" s="22">
        <v>1755.26</v>
      </c>
      <c r="AS199" s="23">
        <v>4941.54</v>
      </c>
      <c r="AT199" s="21">
        <v>3210.58</v>
      </c>
      <c r="AU199" s="21">
        <v>948.61</v>
      </c>
      <c r="AV199" s="21">
        <v>4159.1899999999996</v>
      </c>
      <c r="AW199" s="22">
        <v>482</v>
      </c>
      <c r="AX199" s="22">
        <v>48.12</v>
      </c>
      <c r="AY199" s="22">
        <v>1424.19</v>
      </c>
      <c r="AZ199" s="22">
        <v>161.51</v>
      </c>
      <c r="BA199" s="22">
        <v>2115.8200000000002</v>
      </c>
      <c r="BB199" s="23">
        <v>6275.01</v>
      </c>
      <c r="BC199" s="21">
        <v>4900.09</v>
      </c>
      <c r="BD199" s="21">
        <v>0</v>
      </c>
      <c r="BE199" s="21">
        <v>4900.09</v>
      </c>
      <c r="BF199" s="22">
        <v>563</v>
      </c>
      <c r="BG199" s="22">
        <v>70.89</v>
      </c>
      <c r="BH199" s="22">
        <v>2126.98</v>
      </c>
      <c r="BI199" s="22">
        <v>167.69</v>
      </c>
      <c r="BJ199" s="22">
        <v>2928.56</v>
      </c>
      <c r="BK199" s="23">
        <v>7828.65</v>
      </c>
      <c r="BL199" s="21">
        <v>3166.78</v>
      </c>
      <c r="BM199" s="21">
        <v>0</v>
      </c>
      <c r="BN199" s="21">
        <v>3166.78</v>
      </c>
      <c r="BO199" s="22">
        <v>347</v>
      </c>
      <c r="BP199" s="22">
        <v>47.46</v>
      </c>
      <c r="BQ199" s="22">
        <v>1175.99</v>
      </c>
      <c r="BR199" s="22">
        <v>107.41</v>
      </c>
      <c r="BS199" s="22">
        <v>1677.86</v>
      </c>
      <c r="BT199" s="23">
        <v>4844.6400000000003</v>
      </c>
      <c r="BU199" s="21">
        <v>3166.78</v>
      </c>
      <c r="BV199" s="21">
        <v>0</v>
      </c>
      <c r="BW199" s="21">
        <v>3166.78</v>
      </c>
      <c r="BX199" s="22">
        <v>347</v>
      </c>
      <c r="BY199" s="22">
        <v>47.46</v>
      </c>
      <c r="BZ199" s="22">
        <v>1218.1400000000001</v>
      </c>
      <c r="CA199" s="22">
        <v>137.83000000000001</v>
      </c>
      <c r="CB199" s="22">
        <v>1750.43</v>
      </c>
      <c r="CC199" s="23">
        <v>4917.21</v>
      </c>
      <c r="CD199" s="21">
        <v>3166.78</v>
      </c>
      <c r="CE199" s="21">
        <v>0</v>
      </c>
      <c r="CF199" s="21">
        <v>3166.78</v>
      </c>
      <c r="CG199" s="22">
        <v>347</v>
      </c>
      <c r="CH199" s="22">
        <v>47.46</v>
      </c>
      <c r="CI199" s="22">
        <v>1218.1400000000001</v>
      </c>
      <c r="CJ199" s="22">
        <v>148.03</v>
      </c>
      <c r="CK199" s="22">
        <v>1760.63</v>
      </c>
      <c r="CL199" s="23">
        <v>4927.41</v>
      </c>
      <c r="CM199" s="21">
        <v>3147.01</v>
      </c>
      <c r="CN199" s="21">
        <v>0</v>
      </c>
      <c r="CO199" s="21">
        <v>3147.01</v>
      </c>
      <c r="CP199" s="22">
        <v>352</v>
      </c>
      <c r="CQ199" s="22">
        <v>47.16</v>
      </c>
      <c r="CR199" s="22">
        <v>1215.53</v>
      </c>
      <c r="CS199" s="22">
        <v>71.180000000000007</v>
      </c>
      <c r="CT199" s="22">
        <v>1685.87</v>
      </c>
      <c r="CU199" s="23">
        <v>4832.88</v>
      </c>
      <c r="CV199" s="21">
        <v>3166.78</v>
      </c>
      <c r="CW199" s="21">
        <v>0</v>
      </c>
      <c r="CX199" s="21">
        <v>3166.78</v>
      </c>
      <c r="CY199" s="22">
        <v>347</v>
      </c>
      <c r="CZ199" s="22">
        <v>47.46</v>
      </c>
      <c r="DA199" s="22">
        <v>1218.1400000000001</v>
      </c>
      <c r="DB199" s="22">
        <v>148.03</v>
      </c>
      <c r="DC199" s="22">
        <v>1760.63</v>
      </c>
      <c r="DD199" s="23">
        <v>4927.41</v>
      </c>
      <c r="DE199" s="21">
        <v>4726.8599999999997</v>
      </c>
      <c r="DF199" s="21">
        <v>0</v>
      </c>
      <c r="DG199" s="21">
        <v>4726.8599999999997</v>
      </c>
      <c r="DH199" s="22">
        <v>564</v>
      </c>
      <c r="DI199" s="22">
        <v>482.24</v>
      </c>
      <c r="DJ199" s="22">
        <v>1603.43</v>
      </c>
      <c r="DK199" s="22">
        <v>185.94</v>
      </c>
      <c r="DL199" s="22">
        <v>2835.61</v>
      </c>
      <c r="DM199" s="23">
        <v>7562.47</v>
      </c>
      <c r="DN199" s="73">
        <f t="shared" si="33"/>
        <v>41348.68</v>
      </c>
      <c r="DO199" s="73">
        <f t="shared" si="34"/>
        <v>948.61</v>
      </c>
      <c r="DP199" s="73">
        <f t="shared" si="35"/>
        <v>42297.289999999994</v>
      </c>
      <c r="DQ199" s="22">
        <f t="shared" si="36"/>
        <v>4739</v>
      </c>
      <c r="DR199" s="22">
        <f t="shared" si="37"/>
        <v>1028.3899999999999</v>
      </c>
      <c r="DS199" s="22">
        <f t="shared" si="38"/>
        <v>16080.39</v>
      </c>
      <c r="DT199" s="22">
        <f t="shared" si="39"/>
        <v>1730.42</v>
      </c>
      <c r="DU199" s="22">
        <f t="shared" si="40"/>
        <v>23578.2</v>
      </c>
      <c r="DV199" s="23">
        <f t="shared" si="41"/>
        <v>65875.489999999991</v>
      </c>
      <c r="DW199" s="262">
        <f t="shared" si="42"/>
        <v>1214.6399999999921</v>
      </c>
      <c r="DX199" s="262"/>
      <c r="DY199" s="263">
        <f t="shared" si="43"/>
        <v>514.47999999999956</v>
      </c>
      <c r="DZ199" s="263"/>
    </row>
    <row r="200" spans="1:130" hidden="1" x14ac:dyDescent="0.25">
      <c r="A200" s="18">
        <v>1279</v>
      </c>
      <c r="B200" s="18" t="s">
        <v>640</v>
      </c>
      <c r="C200" s="18" t="s">
        <v>641</v>
      </c>
      <c r="D200" s="20">
        <v>0.9</v>
      </c>
      <c r="E200" s="18">
        <v>27106.47</v>
      </c>
      <c r="F200" s="18">
        <v>43820.61</v>
      </c>
      <c r="G200" s="18" t="s">
        <v>157</v>
      </c>
      <c r="H200" s="18" t="s">
        <v>5</v>
      </c>
      <c r="I200" s="18" t="s">
        <v>642</v>
      </c>
      <c r="J200" s="21">
        <v>3453.13</v>
      </c>
      <c r="K200" s="21">
        <v>0</v>
      </c>
      <c r="L200" s="21">
        <v>3453.13</v>
      </c>
      <c r="M200" s="22">
        <v>376</v>
      </c>
      <c r="N200" s="22">
        <v>50.63</v>
      </c>
      <c r="O200" s="22">
        <v>1295.42</v>
      </c>
      <c r="P200" s="22">
        <v>137.5</v>
      </c>
      <c r="Q200" s="22">
        <v>1859.55</v>
      </c>
      <c r="R200" s="23">
        <v>5312.68</v>
      </c>
      <c r="S200" s="21">
        <v>3377.73</v>
      </c>
      <c r="T200" s="21">
        <v>0</v>
      </c>
      <c r="U200" s="21">
        <v>3377.73</v>
      </c>
      <c r="V200" s="22">
        <v>376</v>
      </c>
      <c r="W200" s="22">
        <v>50.63</v>
      </c>
      <c r="X200" s="22">
        <v>1296.8</v>
      </c>
      <c r="Y200" s="22">
        <v>141.59</v>
      </c>
      <c r="Z200" s="22">
        <v>1865.02</v>
      </c>
      <c r="AA200" s="23">
        <v>5242.75</v>
      </c>
      <c r="AB200" s="21">
        <v>3377.73</v>
      </c>
      <c r="AC200" s="21">
        <v>0</v>
      </c>
      <c r="AD200" s="21">
        <v>3377.73</v>
      </c>
      <c r="AE200" s="22">
        <v>376</v>
      </c>
      <c r="AF200" s="22">
        <v>50.63</v>
      </c>
      <c r="AG200" s="22">
        <v>1296.1099999999999</v>
      </c>
      <c r="AH200" s="22">
        <v>59.99</v>
      </c>
      <c r="AI200" s="22">
        <v>1782.73</v>
      </c>
      <c r="AJ200" s="23">
        <v>5160.46</v>
      </c>
      <c r="AK200" s="21">
        <v>3386.05</v>
      </c>
      <c r="AL200" s="21">
        <v>0</v>
      </c>
      <c r="AM200" s="21">
        <v>3386.05</v>
      </c>
      <c r="AN200" s="22">
        <v>377</v>
      </c>
      <c r="AO200" s="22">
        <v>50.76</v>
      </c>
      <c r="AP200" s="22">
        <v>1299</v>
      </c>
      <c r="AQ200" s="22">
        <v>60.12</v>
      </c>
      <c r="AR200" s="22">
        <v>1786.88</v>
      </c>
      <c r="AS200" s="23">
        <v>5172.93</v>
      </c>
      <c r="AT200" s="21">
        <v>3377.73</v>
      </c>
      <c r="AU200" s="21">
        <v>853.75</v>
      </c>
      <c r="AV200" s="21">
        <v>4231.4799999999996</v>
      </c>
      <c r="AW200" s="22">
        <v>492</v>
      </c>
      <c r="AX200" s="22">
        <v>50.63</v>
      </c>
      <c r="AY200" s="22">
        <v>1466.86</v>
      </c>
      <c r="AZ200" s="22">
        <v>153.02000000000001</v>
      </c>
      <c r="BA200" s="22">
        <v>2162.5100000000002</v>
      </c>
      <c r="BB200" s="23">
        <v>6393.99</v>
      </c>
      <c r="BC200" s="21">
        <v>5249.12</v>
      </c>
      <c r="BD200" s="21">
        <v>0</v>
      </c>
      <c r="BE200" s="21">
        <v>5249.12</v>
      </c>
      <c r="BF200" s="22">
        <v>607</v>
      </c>
      <c r="BG200" s="22">
        <v>75.69</v>
      </c>
      <c r="BH200" s="22">
        <v>2271.67</v>
      </c>
      <c r="BI200" s="22">
        <v>86.62</v>
      </c>
      <c r="BJ200" s="22">
        <v>3040.98</v>
      </c>
      <c r="BK200" s="23">
        <v>8290.1</v>
      </c>
      <c r="BL200" s="21">
        <v>3377.73</v>
      </c>
      <c r="BM200" s="21">
        <v>0</v>
      </c>
      <c r="BN200" s="21">
        <v>3377.73</v>
      </c>
      <c r="BO200" s="22">
        <v>376</v>
      </c>
      <c r="BP200" s="22">
        <v>50.63</v>
      </c>
      <c r="BQ200" s="22">
        <v>1296.1099999999999</v>
      </c>
      <c r="BR200" s="22">
        <v>121.41</v>
      </c>
      <c r="BS200" s="22">
        <v>1844.15</v>
      </c>
      <c r="BT200" s="23">
        <v>5221.88</v>
      </c>
      <c r="BU200" s="21">
        <v>3377.73</v>
      </c>
      <c r="BV200" s="21">
        <v>0</v>
      </c>
      <c r="BW200" s="21">
        <v>3377.73</v>
      </c>
      <c r="BX200" s="22">
        <v>376</v>
      </c>
      <c r="BY200" s="22">
        <v>50.63</v>
      </c>
      <c r="BZ200" s="22">
        <v>1296.1099999999999</v>
      </c>
      <c r="CA200" s="22">
        <v>162.21</v>
      </c>
      <c r="CB200" s="22">
        <v>1884.95</v>
      </c>
      <c r="CC200" s="23">
        <v>5262.68</v>
      </c>
      <c r="CD200" s="21">
        <v>3519.38</v>
      </c>
      <c r="CE200" s="21">
        <v>0</v>
      </c>
      <c r="CF200" s="21">
        <v>3519.38</v>
      </c>
      <c r="CG200" s="22">
        <v>396</v>
      </c>
      <c r="CH200" s="22">
        <v>52.75</v>
      </c>
      <c r="CI200" s="22">
        <v>1556.46</v>
      </c>
      <c r="CJ200" s="22">
        <v>143.72</v>
      </c>
      <c r="CK200" s="22">
        <v>2148.9299999999998</v>
      </c>
      <c r="CL200" s="23">
        <v>5668.31</v>
      </c>
      <c r="CM200" s="21">
        <v>3356.93</v>
      </c>
      <c r="CN200" s="21">
        <v>0</v>
      </c>
      <c r="CO200" s="21">
        <v>3356.93</v>
      </c>
      <c r="CP200" s="22">
        <v>381</v>
      </c>
      <c r="CQ200" s="22">
        <v>50.31</v>
      </c>
      <c r="CR200" s="22">
        <v>1293.6600000000001</v>
      </c>
      <c r="CS200" s="22">
        <v>100.72</v>
      </c>
      <c r="CT200" s="22">
        <v>1825.69</v>
      </c>
      <c r="CU200" s="23">
        <v>5182.62</v>
      </c>
      <c r="CV200" s="21">
        <v>3377.73</v>
      </c>
      <c r="CW200" s="21">
        <v>0</v>
      </c>
      <c r="CX200" s="21">
        <v>3377.73</v>
      </c>
      <c r="CY200" s="22">
        <v>376</v>
      </c>
      <c r="CZ200" s="22">
        <v>50.63</v>
      </c>
      <c r="DA200" s="22">
        <v>1296.1099999999999</v>
      </c>
      <c r="DB200" s="22">
        <v>136.71</v>
      </c>
      <c r="DC200" s="22">
        <v>1859.45</v>
      </c>
      <c r="DD200" s="23">
        <v>5237.18</v>
      </c>
      <c r="DE200" s="21">
        <v>5041.05</v>
      </c>
      <c r="DF200" s="21">
        <v>0</v>
      </c>
      <c r="DG200" s="21">
        <v>5041.05</v>
      </c>
      <c r="DH200" s="22">
        <v>604</v>
      </c>
      <c r="DI200" s="22">
        <v>515.24</v>
      </c>
      <c r="DJ200" s="22">
        <v>3908.64</v>
      </c>
      <c r="DK200" s="22">
        <v>189.86</v>
      </c>
      <c r="DL200" s="22">
        <v>5217.74</v>
      </c>
      <c r="DM200" s="23">
        <v>10258.790000000001</v>
      </c>
      <c r="DN200" s="73">
        <f t="shared" si="33"/>
        <v>44272.04</v>
      </c>
      <c r="DO200" s="73">
        <f t="shared" si="34"/>
        <v>853.75</v>
      </c>
      <c r="DP200" s="73">
        <f t="shared" si="35"/>
        <v>45125.79</v>
      </c>
      <c r="DQ200" s="22">
        <f t="shared" si="36"/>
        <v>5113</v>
      </c>
      <c r="DR200" s="22">
        <f t="shared" si="37"/>
        <v>1099.1599999999999</v>
      </c>
      <c r="DS200" s="22">
        <f t="shared" si="38"/>
        <v>19572.95</v>
      </c>
      <c r="DT200" s="22">
        <f t="shared" si="39"/>
        <v>1493.4700000000003</v>
      </c>
      <c r="DU200" s="22">
        <f t="shared" si="40"/>
        <v>27278.579999999994</v>
      </c>
      <c r="DV200" s="23">
        <f t="shared" si="41"/>
        <v>72404.37</v>
      </c>
      <c r="DW200" s="262">
        <f t="shared" si="42"/>
        <v>1305.1800000000003</v>
      </c>
      <c r="DX200" s="262"/>
      <c r="DY200" s="263">
        <f t="shared" si="43"/>
        <v>172.10999999999331</v>
      </c>
      <c r="DZ200" s="263"/>
    </row>
    <row r="201" spans="1:130" hidden="1" x14ac:dyDescent="0.25">
      <c r="A201" s="18">
        <v>1282</v>
      </c>
      <c r="B201" s="18" t="s">
        <v>647</v>
      </c>
      <c r="C201" s="18" t="s">
        <v>648</v>
      </c>
      <c r="D201" s="20">
        <v>1</v>
      </c>
      <c r="E201" s="18">
        <v>32746.79</v>
      </c>
      <c r="F201" s="18">
        <v>53551.040000000001</v>
      </c>
      <c r="G201" s="18" t="s">
        <v>157</v>
      </c>
      <c r="H201" s="18" t="s">
        <v>5</v>
      </c>
      <c r="I201" s="18" t="s">
        <v>649</v>
      </c>
      <c r="J201" s="21">
        <v>3696.45</v>
      </c>
      <c r="K201" s="21">
        <v>0</v>
      </c>
      <c r="L201" s="21">
        <v>3696.45</v>
      </c>
      <c r="M201" s="22">
        <v>415</v>
      </c>
      <c r="N201" s="22">
        <v>54.78</v>
      </c>
      <c r="O201" s="22">
        <v>1401.21</v>
      </c>
      <c r="P201" s="22">
        <v>161.41</v>
      </c>
      <c r="Q201" s="22">
        <v>2032.4</v>
      </c>
      <c r="R201" s="23">
        <v>5728.85</v>
      </c>
      <c r="S201" s="21">
        <v>3652.12</v>
      </c>
      <c r="T201" s="21">
        <v>0</v>
      </c>
      <c r="U201" s="21">
        <v>3652.12</v>
      </c>
      <c r="V201" s="22">
        <v>415</v>
      </c>
      <c r="W201" s="22">
        <v>54.75</v>
      </c>
      <c r="X201" s="22">
        <v>1401.67</v>
      </c>
      <c r="Y201" s="22">
        <v>140.41</v>
      </c>
      <c r="Z201" s="22">
        <v>2011.83</v>
      </c>
      <c r="AA201" s="23">
        <v>5663.95</v>
      </c>
      <c r="AB201" s="21">
        <v>3652.12</v>
      </c>
      <c r="AC201" s="21">
        <v>0</v>
      </c>
      <c r="AD201" s="21">
        <v>3652.12</v>
      </c>
      <c r="AE201" s="22">
        <v>415</v>
      </c>
      <c r="AF201" s="22">
        <v>54.75</v>
      </c>
      <c r="AG201" s="22">
        <v>1400.96</v>
      </c>
      <c r="AH201" s="22">
        <v>181.21</v>
      </c>
      <c r="AI201" s="22">
        <v>2051.92</v>
      </c>
      <c r="AJ201" s="23">
        <v>5704.04</v>
      </c>
      <c r="AK201" s="21">
        <v>3661.37</v>
      </c>
      <c r="AL201" s="21">
        <v>0</v>
      </c>
      <c r="AM201" s="21">
        <v>3661.37</v>
      </c>
      <c r="AN201" s="22">
        <v>415</v>
      </c>
      <c r="AO201" s="22">
        <v>54.88</v>
      </c>
      <c r="AP201" s="22">
        <v>1404.19</v>
      </c>
      <c r="AQ201" s="22">
        <v>160.94999999999999</v>
      </c>
      <c r="AR201" s="22">
        <v>2035.02</v>
      </c>
      <c r="AS201" s="23">
        <v>5696.39</v>
      </c>
      <c r="AT201" s="21">
        <v>3652.12</v>
      </c>
      <c r="AU201" s="21">
        <v>948.61</v>
      </c>
      <c r="AV201" s="21">
        <v>4600.7299999999996</v>
      </c>
      <c r="AW201" s="22">
        <v>543</v>
      </c>
      <c r="AX201" s="22">
        <v>54.75</v>
      </c>
      <c r="AY201" s="22">
        <v>1590.69</v>
      </c>
      <c r="AZ201" s="22">
        <v>158.22999999999999</v>
      </c>
      <c r="BA201" s="22">
        <v>2346.67</v>
      </c>
      <c r="BB201" s="23">
        <v>6947.4</v>
      </c>
      <c r="BC201" s="21">
        <v>5641.69</v>
      </c>
      <c r="BD201" s="21">
        <v>0</v>
      </c>
      <c r="BE201" s="21">
        <v>5641.69</v>
      </c>
      <c r="BF201" s="22">
        <v>662</v>
      </c>
      <c r="BG201" s="22">
        <v>81.739999999999995</v>
      </c>
      <c r="BH201" s="22">
        <v>2452.7800000000002</v>
      </c>
      <c r="BI201" s="22">
        <v>197.97</v>
      </c>
      <c r="BJ201" s="22">
        <v>3394.49</v>
      </c>
      <c r="BK201" s="23">
        <v>9036.18</v>
      </c>
      <c r="BL201" s="21">
        <v>3652.12</v>
      </c>
      <c r="BM201" s="21">
        <v>0</v>
      </c>
      <c r="BN201" s="21">
        <v>3652.12</v>
      </c>
      <c r="BO201" s="22">
        <v>412</v>
      </c>
      <c r="BP201" s="22">
        <v>54.75</v>
      </c>
      <c r="BQ201" s="22">
        <v>1400.96</v>
      </c>
      <c r="BR201" s="22">
        <v>130.21</v>
      </c>
      <c r="BS201" s="22">
        <v>1997.92</v>
      </c>
      <c r="BT201" s="23">
        <v>5650.04</v>
      </c>
      <c r="BU201" s="21">
        <v>3652.12</v>
      </c>
      <c r="BV201" s="21">
        <v>0</v>
      </c>
      <c r="BW201" s="21">
        <v>3652.12</v>
      </c>
      <c r="BX201" s="22">
        <v>414</v>
      </c>
      <c r="BY201" s="22">
        <v>54.75</v>
      </c>
      <c r="BZ201" s="22">
        <v>1400.96</v>
      </c>
      <c r="CA201" s="22">
        <v>176.11</v>
      </c>
      <c r="CB201" s="22">
        <v>2045.82</v>
      </c>
      <c r="CC201" s="23">
        <v>5697.94</v>
      </c>
      <c r="CD201" s="21">
        <v>4649.3</v>
      </c>
      <c r="CE201" s="21">
        <v>0</v>
      </c>
      <c r="CF201" s="21">
        <v>4649.3</v>
      </c>
      <c r="CG201" s="22">
        <v>552</v>
      </c>
      <c r="CH201" s="22">
        <v>69.7</v>
      </c>
      <c r="CI201" s="22">
        <v>2027.03</v>
      </c>
      <c r="CJ201" s="22">
        <v>77.44</v>
      </c>
      <c r="CK201" s="22">
        <v>2726.17</v>
      </c>
      <c r="CL201" s="23">
        <v>7375.47</v>
      </c>
      <c r="CM201" s="21">
        <v>3652.12</v>
      </c>
      <c r="CN201" s="21">
        <v>0</v>
      </c>
      <c r="CO201" s="21">
        <v>3652.12</v>
      </c>
      <c r="CP201" s="22">
        <v>421</v>
      </c>
      <c r="CQ201" s="22">
        <v>54.75</v>
      </c>
      <c r="CR201" s="22">
        <v>1405.36</v>
      </c>
      <c r="CS201" s="22">
        <v>171.01</v>
      </c>
      <c r="CT201" s="22">
        <v>2052.12</v>
      </c>
      <c r="CU201" s="23">
        <v>5704.24</v>
      </c>
      <c r="CV201" s="21">
        <v>13101.15</v>
      </c>
      <c r="CW201" s="21">
        <v>0</v>
      </c>
      <c r="CX201" s="21">
        <v>13101.15</v>
      </c>
      <c r="CY201" s="22">
        <v>1620</v>
      </c>
      <c r="CZ201" s="22">
        <v>720.51</v>
      </c>
      <c r="DA201" s="22">
        <v>7079.49</v>
      </c>
      <c r="DB201" s="22">
        <v>184.37</v>
      </c>
      <c r="DC201" s="22">
        <v>9604.3700000000008</v>
      </c>
      <c r="DD201" s="23">
        <v>22705.52</v>
      </c>
      <c r="DE201" s="21">
        <v>0</v>
      </c>
      <c r="DF201" s="21">
        <v>0</v>
      </c>
      <c r="DG201" s="21">
        <v>0</v>
      </c>
      <c r="DH201" s="22">
        <v>0</v>
      </c>
      <c r="DI201" s="22">
        <v>0</v>
      </c>
      <c r="DJ201" s="22">
        <v>0</v>
      </c>
      <c r="DK201" s="22">
        <v>0</v>
      </c>
      <c r="DL201" s="22">
        <v>0</v>
      </c>
      <c r="DM201" s="23">
        <v>0</v>
      </c>
      <c r="DN201" s="73">
        <f t="shared" si="33"/>
        <v>52662.68</v>
      </c>
      <c r="DO201" s="73">
        <f t="shared" si="34"/>
        <v>948.61</v>
      </c>
      <c r="DP201" s="73">
        <f t="shared" si="35"/>
        <v>53611.29</v>
      </c>
      <c r="DQ201" s="22">
        <f t="shared" si="36"/>
        <v>6284</v>
      </c>
      <c r="DR201" s="22">
        <f t="shared" si="37"/>
        <v>1310.1100000000001</v>
      </c>
      <c r="DS201" s="22">
        <f t="shared" si="38"/>
        <v>22965.300000000003</v>
      </c>
      <c r="DT201" s="22">
        <f t="shared" si="39"/>
        <v>1739.3200000000002</v>
      </c>
      <c r="DU201" s="22">
        <f t="shared" si="40"/>
        <v>32298.729999999996</v>
      </c>
      <c r="DV201" s="23">
        <f t="shared" si="41"/>
        <v>85910.02</v>
      </c>
      <c r="DW201" s="262">
        <f t="shared" si="42"/>
        <v>60.25</v>
      </c>
      <c r="DX201" s="262"/>
      <c r="DY201" s="263">
        <f t="shared" si="43"/>
        <v>-448.06000000000495</v>
      </c>
      <c r="DZ201" s="263"/>
    </row>
    <row r="202" spans="1:130" hidden="1" x14ac:dyDescent="0.25">
      <c r="A202" s="18">
        <v>1285</v>
      </c>
      <c r="B202" s="18" t="s">
        <v>660</v>
      </c>
      <c r="C202" s="18" t="s">
        <v>614</v>
      </c>
      <c r="D202" s="20">
        <v>1</v>
      </c>
      <c r="E202" s="18">
        <v>29083.18</v>
      </c>
      <c r="F202" s="18">
        <v>47011.49</v>
      </c>
      <c r="G202" s="18" t="s">
        <v>157</v>
      </c>
      <c r="H202" s="18" t="s">
        <v>5</v>
      </c>
      <c r="I202" s="18" t="s">
        <v>661</v>
      </c>
      <c r="J202" s="21">
        <v>3628.75</v>
      </c>
      <c r="K202" s="21">
        <v>0</v>
      </c>
      <c r="L202" s="21">
        <v>3628.75</v>
      </c>
      <c r="M202" s="22">
        <v>410</v>
      </c>
      <c r="N202" s="22">
        <v>54.32</v>
      </c>
      <c r="O202" s="22">
        <v>1390.32</v>
      </c>
      <c r="P202" s="22">
        <v>165.61</v>
      </c>
      <c r="Q202" s="22">
        <v>2020.25</v>
      </c>
      <c r="R202" s="23">
        <v>5649</v>
      </c>
      <c r="S202" s="21">
        <v>3623.55</v>
      </c>
      <c r="T202" s="21">
        <v>0</v>
      </c>
      <c r="U202" s="21">
        <v>3623.55</v>
      </c>
      <c r="V202" s="22">
        <v>410</v>
      </c>
      <c r="W202" s="22">
        <v>54.32</v>
      </c>
      <c r="X202" s="22">
        <v>1391.74</v>
      </c>
      <c r="Y202" s="22">
        <v>134.94</v>
      </c>
      <c r="Z202" s="22">
        <v>1991</v>
      </c>
      <c r="AA202" s="23">
        <v>5614.55</v>
      </c>
      <c r="AB202" s="21">
        <v>3623.55</v>
      </c>
      <c r="AC202" s="21">
        <v>0</v>
      </c>
      <c r="AD202" s="21">
        <v>3623.55</v>
      </c>
      <c r="AE202" s="22">
        <v>410</v>
      </c>
      <c r="AF202" s="22">
        <v>54.32</v>
      </c>
      <c r="AG202" s="22">
        <v>1391.03</v>
      </c>
      <c r="AH202" s="22">
        <v>180.84</v>
      </c>
      <c r="AI202" s="22">
        <v>2036.19</v>
      </c>
      <c r="AJ202" s="23">
        <v>5659.74</v>
      </c>
      <c r="AK202" s="21">
        <v>3686.34</v>
      </c>
      <c r="AL202" s="21">
        <v>0</v>
      </c>
      <c r="AM202" s="21">
        <v>3686.34</v>
      </c>
      <c r="AN202" s="22">
        <v>419</v>
      </c>
      <c r="AO202" s="22">
        <v>55.26</v>
      </c>
      <c r="AP202" s="22">
        <v>1412.89</v>
      </c>
      <c r="AQ202" s="22">
        <v>161.28</v>
      </c>
      <c r="AR202" s="22">
        <v>2048.4299999999998</v>
      </c>
      <c r="AS202" s="23">
        <v>5734.77</v>
      </c>
      <c r="AT202" s="21">
        <v>3655.94</v>
      </c>
      <c r="AU202" s="21">
        <v>948.61</v>
      </c>
      <c r="AV202" s="21">
        <v>4604.55</v>
      </c>
      <c r="AW202" s="22">
        <v>544</v>
      </c>
      <c r="AX202" s="22">
        <v>54.8</v>
      </c>
      <c r="AY202" s="22">
        <v>1592.02</v>
      </c>
      <c r="AZ202" s="22">
        <v>142.97999999999999</v>
      </c>
      <c r="BA202" s="22">
        <v>2333.8000000000002</v>
      </c>
      <c r="BB202" s="23">
        <v>6938.35</v>
      </c>
      <c r="BC202" s="21">
        <v>5476.64</v>
      </c>
      <c r="BD202" s="21">
        <v>0</v>
      </c>
      <c r="BE202" s="21">
        <v>5476.64</v>
      </c>
      <c r="BF202" s="22">
        <v>656</v>
      </c>
      <c r="BG202" s="22">
        <v>81.099999999999994</v>
      </c>
      <c r="BH202" s="22">
        <v>2337.19</v>
      </c>
      <c r="BI202" s="22">
        <v>175.35</v>
      </c>
      <c r="BJ202" s="22">
        <v>3249.64</v>
      </c>
      <c r="BK202" s="23">
        <v>8726.2800000000007</v>
      </c>
      <c r="BL202" s="21">
        <v>3623.55</v>
      </c>
      <c r="BM202" s="21">
        <v>0</v>
      </c>
      <c r="BN202" s="21">
        <v>3623.55</v>
      </c>
      <c r="BO202" s="22">
        <v>410</v>
      </c>
      <c r="BP202" s="22">
        <v>54.32</v>
      </c>
      <c r="BQ202" s="22">
        <v>1391.03</v>
      </c>
      <c r="BR202" s="22">
        <v>160.44</v>
      </c>
      <c r="BS202" s="22">
        <v>2015.79</v>
      </c>
      <c r="BT202" s="23">
        <v>5639.34</v>
      </c>
      <c r="BU202" s="21">
        <v>3623.55</v>
      </c>
      <c r="BV202" s="21">
        <v>0</v>
      </c>
      <c r="BW202" s="21">
        <v>3623.55</v>
      </c>
      <c r="BX202" s="22">
        <v>410</v>
      </c>
      <c r="BY202" s="22">
        <v>54.32</v>
      </c>
      <c r="BZ202" s="22">
        <v>1391.03</v>
      </c>
      <c r="CA202" s="22">
        <v>170.64</v>
      </c>
      <c r="CB202" s="22">
        <v>2025.99</v>
      </c>
      <c r="CC202" s="23">
        <v>5649.54</v>
      </c>
      <c r="CD202" s="21">
        <v>3748.25</v>
      </c>
      <c r="CE202" s="21">
        <v>0</v>
      </c>
      <c r="CF202" s="21">
        <v>3748.25</v>
      </c>
      <c r="CG202" s="22">
        <v>427</v>
      </c>
      <c r="CH202" s="22">
        <v>56.19</v>
      </c>
      <c r="CI202" s="22">
        <v>1659.21</v>
      </c>
      <c r="CJ202" s="22">
        <v>95.83</v>
      </c>
      <c r="CK202" s="22">
        <v>2238.23</v>
      </c>
      <c r="CL202" s="23">
        <v>5986.48</v>
      </c>
      <c r="CM202" s="21">
        <v>3623.55</v>
      </c>
      <c r="CN202" s="21">
        <v>0</v>
      </c>
      <c r="CO202" s="21">
        <v>3623.55</v>
      </c>
      <c r="CP202" s="22">
        <v>418</v>
      </c>
      <c r="CQ202" s="22">
        <v>54.32</v>
      </c>
      <c r="CR202" s="22">
        <v>1395.83</v>
      </c>
      <c r="CS202" s="22">
        <v>129.84</v>
      </c>
      <c r="CT202" s="22">
        <v>1997.99</v>
      </c>
      <c r="CU202" s="23">
        <v>5621.54</v>
      </c>
      <c r="CV202" s="21">
        <v>3623.55</v>
      </c>
      <c r="CW202" s="21">
        <v>0</v>
      </c>
      <c r="CX202" s="21">
        <v>3623.55</v>
      </c>
      <c r="CY202" s="22">
        <v>410</v>
      </c>
      <c r="CZ202" s="22">
        <v>54.32</v>
      </c>
      <c r="DA202" s="22">
        <v>1391.03</v>
      </c>
      <c r="DB202" s="22">
        <v>140.04</v>
      </c>
      <c r="DC202" s="22">
        <v>1995.39</v>
      </c>
      <c r="DD202" s="23">
        <v>5618.94</v>
      </c>
      <c r="DE202" s="21">
        <v>5409.04</v>
      </c>
      <c r="DF202" s="21">
        <v>0</v>
      </c>
      <c r="DG202" s="21">
        <v>5409.04</v>
      </c>
      <c r="DH202" s="22">
        <v>657</v>
      </c>
      <c r="DI202" s="22">
        <v>553.54</v>
      </c>
      <c r="DJ202" s="22">
        <v>4298.29</v>
      </c>
      <c r="DK202" s="22">
        <v>179.55</v>
      </c>
      <c r="DL202" s="22">
        <v>5688.38</v>
      </c>
      <c r="DM202" s="23">
        <v>11097.42</v>
      </c>
      <c r="DN202" s="73">
        <f t="shared" si="33"/>
        <v>47346.26</v>
      </c>
      <c r="DO202" s="73">
        <f t="shared" si="34"/>
        <v>948.61</v>
      </c>
      <c r="DP202" s="73">
        <f t="shared" si="35"/>
        <v>48294.87</v>
      </c>
      <c r="DQ202" s="22">
        <f t="shared" si="36"/>
        <v>5581</v>
      </c>
      <c r="DR202" s="22">
        <f t="shared" si="37"/>
        <v>1181.1300000000001</v>
      </c>
      <c r="DS202" s="22">
        <f t="shared" si="38"/>
        <v>21041.610000000004</v>
      </c>
      <c r="DT202" s="22">
        <f t="shared" si="39"/>
        <v>1837.3399999999997</v>
      </c>
      <c r="DU202" s="22">
        <f t="shared" si="40"/>
        <v>29641.080000000005</v>
      </c>
      <c r="DV202" s="23">
        <f t="shared" si="41"/>
        <v>77935.95</v>
      </c>
      <c r="DW202" s="262">
        <f t="shared" si="42"/>
        <v>1283.3800000000047</v>
      </c>
      <c r="DX202" s="262"/>
      <c r="DY202" s="263">
        <f t="shared" si="43"/>
        <v>557.90000000000509</v>
      </c>
      <c r="DZ202" s="263"/>
    </row>
    <row r="203" spans="1:130" hidden="1" x14ac:dyDescent="0.25">
      <c r="A203" s="18">
        <v>1287</v>
      </c>
      <c r="B203" s="18" t="s">
        <v>597</v>
      </c>
      <c r="C203" s="18" t="s">
        <v>598</v>
      </c>
      <c r="D203" s="20">
        <v>1</v>
      </c>
      <c r="E203" s="18">
        <v>12435.35</v>
      </c>
      <c r="F203" s="18">
        <v>28888.76</v>
      </c>
      <c r="G203" s="18" t="s">
        <v>157</v>
      </c>
      <c r="H203" s="18" t="s">
        <v>5</v>
      </c>
      <c r="I203" s="18" t="s">
        <v>182</v>
      </c>
      <c r="J203" s="21">
        <v>2394.7600000000002</v>
      </c>
      <c r="K203" s="21">
        <v>0</v>
      </c>
      <c r="L203" s="21">
        <v>2394.7600000000002</v>
      </c>
      <c r="M203" s="22">
        <v>224</v>
      </c>
      <c r="N203" s="22">
        <v>34.4</v>
      </c>
      <c r="O203" s="22">
        <v>768.84</v>
      </c>
      <c r="P203" s="22">
        <v>138.99</v>
      </c>
      <c r="Q203" s="22">
        <v>1166.23</v>
      </c>
      <c r="R203" s="23">
        <v>3560.99</v>
      </c>
      <c r="S203" s="21">
        <v>2189.38</v>
      </c>
      <c r="T203" s="21">
        <v>0</v>
      </c>
      <c r="U203" s="21">
        <v>2189.38</v>
      </c>
      <c r="V203" s="22">
        <v>210</v>
      </c>
      <c r="W203" s="22">
        <v>32.799999999999997</v>
      </c>
      <c r="X203" s="22">
        <v>673.17</v>
      </c>
      <c r="Y203" s="22">
        <v>120.47</v>
      </c>
      <c r="Z203" s="22">
        <v>1036.44</v>
      </c>
      <c r="AA203" s="23">
        <v>3225.82</v>
      </c>
      <c r="AB203" s="21">
        <v>2188.62</v>
      </c>
      <c r="AC203" s="21">
        <v>0</v>
      </c>
      <c r="AD203" s="21">
        <v>2188.62</v>
      </c>
      <c r="AE203" s="22">
        <v>210</v>
      </c>
      <c r="AF203" s="22">
        <v>32.79</v>
      </c>
      <c r="AG203" s="22">
        <v>672.08</v>
      </c>
      <c r="AH203" s="22">
        <v>151.06</v>
      </c>
      <c r="AI203" s="22">
        <v>1065.93</v>
      </c>
      <c r="AJ203" s="23">
        <v>3254.55</v>
      </c>
      <c r="AK203" s="21">
        <v>2212.1999999999998</v>
      </c>
      <c r="AL203" s="21">
        <v>0</v>
      </c>
      <c r="AM203" s="21">
        <v>2212.1999999999998</v>
      </c>
      <c r="AN203" s="22">
        <v>213</v>
      </c>
      <c r="AO203" s="22">
        <v>33.14</v>
      </c>
      <c r="AP203" s="22">
        <v>693.26</v>
      </c>
      <c r="AQ203" s="22">
        <v>141.27000000000001</v>
      </c>
      <c r="AR203" s="22">
        <v>1080.67</v>
      </c>
      <c r="AS203" s="23">
        <v>3292.87</v>
      </c>
      <c r="AT203" s="21">
        <v>2188.62</v>
      </c>
      <c r="AU203" s="21">
        <v>948.61</v>
      </c>
      <c r="AV203" s="21">
        <v>3137.23</v>
      </c>
      <c r="AW203" s="22">
        <v>338</v>
      </c>
      <c r="AX203" s="22">
        <v>32.79</v>
      </c>
      <c r="AY203" s="22">
        <v>861.8</v>
      </c>
      <c r="AZ203" s="22">
        <v>133.16</v>
      </c>
      <c r="BA203" s="22">
        <v>1365.75</v>
      </c>
      <c r="BB203" s="23">
        <v>4502.9799999999996</v>
      </c>
      <c r="BC203" s="21">
        <v>3645.71</v>
      </c>
      <c r="BD203" s="21">
        <v>0</v>
      </c>
      <c r="BE203" s="21">
        <v>3645.71</v>
      </c>
      <c r="BF203" s="22">
        <v>383</v>
      </c>
      <c r="BG203" s="22">
        <v>51.76</v>
      </c>
      <c r="BH203" s="22">
        <v>1293.9000000000001</v>
      </c>
      <c r="BI203" s="22">
        <v>171</v>
      </c>
      <c r="BJ203" s="22">
        <v>1899.66</v>
      </c>
      <c r="BK203" s="23">
        <v>5545.37</v>
      </c>
      <c r="BL203" s="21">
        <v>2202.7199999999998</v>
      </c>
      <c r="BM203" s="21">
        <v>0</v>
      </c>
      <c r="BN203" s="21">
        <v>2202.7199999999998</v>
      </c>
      <c r="BO203" s="22">
        <v>209</v>
      </c>
      <c r="BP203" s="22">
        <v>33</v>
      </c>
      <c r="BQ203" s="22">
        <v>684.76</v>
      </c>
      <c r="BR203" s="22">
        <v>105.41</v>
      </c>
      <c r="BS203" s="22">
        <v>1032.17</v>
      </c>
      <c r="BT203" s="23">
        <v>3234.89</v>
      </c>
      <c r="BU203" s="21">
        <v>2207.66</v>
      </c>
      <c r="BV203" s="21">
        <v>0</v>
      </c>
      <c r="BW203" s="21">
        <v>2207.66</v>
      </c>
      <c r="BX203" s="22">
        <v>211</v>
      </c>
      <c r="BY203" s="22">
        <v>33.07</v>
      </c>
      <c r="BZ203" s="22">
        <v>689.29</v>
      </c>
      <c r="CA203" s="22">
        <v>131</v>
      </c>
      <c r="CB203" s="22">
        <v>1064.3599999999999</v>
      </c>
      <c r="CC203" s="23">
        <v>3272.02</v>
      </c>
      <c r="CD203" s="21">
        <v>2306.35</v>
      </c>
      <c r="CE203" s="21">
        <v>0</v>
      </c>
      <c r="CF203" s="21">
        <v>2306.35</v>
      </c>
      <c r="CG203" s="22">
        <v>226</v>
      </c>
      <c r="CH203" s="22">
        <v>34.56</v>
      </c>
      <c r="CI203" s="22">
        <v>778.61</v>
      </c>
      <c r="CJ203" s="22">
        <v>117.44</v>
      </c>
      <c r="CK203" s="22">
        <v>1156.6099999999999</v>
      </c>
      <c r="CL203" s="23">
        <v>3462.96</v>
      </c>
      <c r="CM203" s="21">
        <v>2416.2199999999998</v>
      </c>
      <c r="CN203" s="21">
        <v>0</v>
      </c>
      <c r="CO203" s="21">
        <v>2416.2199999999998</v>
      </c>
      <c r="CP203" s="22">
        <v>249</v>
      </c>
      <c r="CQ203" s="22">
        <v>36.200000000000003</v>
      </c>
      <c r="CR203" s="22">
        <v>748.8</v>
      </c>
      <c r="CS203" s="22">
        <v>93.9</v>
      </c>
      <c r="CT203" s="22">
        <v>1127.9000000000001</v>
      </c>
      <c r="CU203" s="23">
        <v>3544.12</v>
      </c>
      <c r="CV203" s="21">
        <v>2324.87</v>
      </c>
      <c r="CW203" s="21">
        <v>0</v>
      </c>
      <c r="CX203" s="21">
        <v>2324.87</v>
      </c>
      <c r="CY203" s="22">
        <v>227</v>
      </c>
      <c r="CZ203" s="22">
        <v>34.83</v>
      </c>
      <c r="DA203" s="22">
        <v>706.31</v>
      </c>
      <c r="DB203" s="22">
        <v>127.97</v>
      </c>
      <c r="DC203" s="22">
        <v>1096.1099999999999</v>
      </c>
      <c r="DD203" s="23">
        <v>3420.98</v>
      </c>
      <c r="DE203" s="21">
        <v>3292.1</v>
      </c>
      <c r="DF203" s="21">
        <v>0</v>
      </c>
      <c r="DG203" s="21">
        <v>3292.1</v>
      </c>
      <c r="DH203" s="22">
        <v>361</v>
      </c>
      <c r="DI203" s="22">
        <v>341.8</v>
      </c>
      <c r="DJ203" s="22">
        <v>2114.34</v>
      </c>
      <c r="DK203" s="22">
        <v>161.80000000000001</v>
      </c>
      <c r="DL203" s="22">
        <v>2978.94</v>
      </c>
      <c r="DM203" s="23">
        <v>6271.04</v>
      </c>
      <c r="DN203" s="73">
        <f t="shared" si="33"/>
        <v>29569.209999999995</v>
      </c>
      <c r="DO203" s="73">
        <f t="shared" si="34"/>
        <v>948.61</v>
      </c>
      <c r="DP203" s="73">
        <f t="shared" si="35"/>
        <v>30517.819999999996</v>
      </c>
      <c r="DQ203" s="22">
        <f t="shared" si="36"/>
        <v>3061</v>
      </c>
      <c r="DR203" s="22">
        <f t="shared" si="37"/>
        <v>731.14</v>
      </c>
      <c r="DS203" s="22">
        <f t="shared" si="38"/>
        <v>10685.160000000002</v>
      </c>
      <c r="DT203" s="22">
        <f t="shared" si="39"/>
        <v>1593.4700000000003</v>
      </c>
      <c r="DU203" s="22">
        <f t="shared" si="40"/>
        <v>16070.770000000002</v>
      </c>
      <c r="DV203" s="23">
        <f t="shared" si="41"/>
        <v>46588.590000000004</v>
      </c>
      <c r="DW203" s="262">
        <f t="shared" si="42"/>
        <v>1629.0599999999977</v>
      </c>
      <c r="DX203" s="262"/>
      <c r="DY203" s="263">
        <f t="shared" si="43"/>
        <v>3635.4200000000019</v>
      </c>
      <c r="DZ203" s="263"/>
    </row>
    <row r="204" spans="1:130" hidden="1" x14ac:dyDescent="0.25">
      <c r="A204" s="18">
        <v>1289</v>
      </c>
      <c r="B204" s="18" t="s">
        <v>249</v>
      </c>
      <c r="C204" s="18" t="s">
        <v>250</v>
      </c>
      <c r="D204" s="20">
        <v>0.8</v>
      </c>
      <c r="E204" s="18">
        <v>13521.9</v>
      </c>
      <c r="F204" s="18">
        <v>25199.360000000001</v>
      </c>
      <c r="G204" s="18" t="s">
        <v>157</v>
      </c>
      <c r="H204" s="18" t="s">
        <v>5</v>
      </c>
      <c r="I204" s="18" t="s">
        <v>166</v>
      </c>
      <c r="J204" s="21">
        <v>1943.95</v>
      </c>
      <c r="K204" s="21">
        <v>0</v>
      </c>
      <c r="L204" s="21">
        <v>1943.95</v>
      </c>
      <c r="M204" s="22">
        <v>171</v>
      </c>
      <c r="N204" s="22">
        <v>29.12</v>
      </c>
      <c r="O204" s="22">
        <v>681.99</v>
      </c>
      <c r="P204" s="22">
        <v>116.11</v>
      </c>
      <c r="Q204" s="22">
        <v>998.22</v>
      </c>
      <c r="R204" s="23">
        <v>2942.17</v>
      </c>
      <c r="S204" s="21">
        <v>663.99</v>
      </c>
      <c r="T204" s="21">
        <v>0</v>
      </c>
      <c r="U204" s="21">
        <v>663.99</v>
      </c>
      <c r="V204" s="22">
        <v>-4</v>
      </c>
      <c r="W204" s="22">
        <v>9.9</v>
      </c>
      <c r="X204" s="22">
        <v>226.34</v>
      </c>
      <c r="Y204" s="22">
        <v>67.88</v>
      </c>
      <c r="Z204" s="22">
        <v>300.12</v>
      </c>
      <c r="AA204" s="23">
        <v>964.11</v>
      </c>
      <c r="AB204" s="21">
        <v>1269.31</v>
      </c>
      <c r="AC204" s="21">
        <v>0</v>
      </c>
      <c r="AD204" s="21">
        <v>1269.31</v>
      </c>
      <c r="AE204" s="22">
        <v>80</v>
      </c>
      <c r="AF204" s="22">
        <v>18.989999999999998</v>
      </c>
      <c r="AG204" s="22">
        <v>442.21</v>
      </c>
      <c r="AH204" s="22">
        <v>114.33</v>
      </c>
      <c r="AI204" s="22">
        <v>655.53</v>
      </c>
      <c r="AJ204" s="23">
        <v>1924.84</v>
      </c>
      <c r="AK204" s="21">
        <v>1295.28</v>
      </c>
      <c r="AL204" s="21">
        <v>0</v>
      </c>
      <c r="AM204" s="21">
        <v>1295.28</v>
      </c>
      <c r="AN204" s="22">
        <v>83</v>
      </c>
      <c r="AO204" s="22">
        <v>19.38</v>
      </c>
      <c r="AP204" s="22">
        <v>451.11</v>
      </c>
      <c r="AQ204" s="22">
        <v>104.6</v>
      </c>
      <c r="AR204" s="22">
        <v>658.09</v>
      </c>
      <c r="AS204" s="23">
        <v>1953.37</v>
      </c>
      <c r="AT204" s="21">
        <v>859.28</v>
      </c>
      <c r="AU204" s="21">
        <v>98.65</v>
      </c>
      <c r="AV204" s="21">
        <v>957.93</v>
      </c>
      <c r="AW204" s="22">
        <v>55</v>
      </c>
      <c r="AX204" s="22">
        <v>12.85</v>
      </c>
      <c r="AY204" s="22">
        <v>336.76</v>
      </c>
      <c r="AZ204" s="22">
        <v>67.58</v>
      </c>
      <c r="BA204" s="22">
        <v>472.19</v>
      </c>
      <c r="BB204" s="23">
        <v>1430.12</v>
      </c>
      <c r="BC204" s="21">
        <v>2250.17</v>
      </c>
      <c r="BD204" s="21">
        <v>0</v>
      </c>
      <c r="BE204" s="21">
        <v>2250.17</v>
      </c>
      <c r="BF204" s="22">
        <v>190</v>
      </c>
      <c r="BG204" s="22">
        <v>33.72</v>
      </c>
      <c r="BH204" s="22">
        <v>826.76</v>
      </c>
      <c r="BI204" s="22">
        <v>39.950000000000003</v>
      </c>
      <c r="BJ204" s="22">
        <v>1090.43</v>
      </c>
      <c r="BK204" s="23">
        <v>3340.6</v>
      </c>
      <c r="BL204" s="21">
        <v>13.2</v>
      </c>
      <c r="BM204" s="21">
        <v>0</v>
      </c>
      <c r="BN204" s="21">
        <v>13.2</v>
      </c>
      <c r="BO204" s="22">
        <v>-53</v>
      </c>
      <c r="BP204" s="22">
        <v>0.15</v>
      </c>
      <c r="BQ204" s="22">
        <v>21.6</v>
      </c>
      <c r="BR204" s="22">
        <v>0.22</v>
      </c>
      <c r="BS204" s="22">
        <v>-31.03</v>
      </c>
      <c r="BT204" s="23">
        <v>-17.829999999999998</v>
      </c>
      <c r="BU204" s="21">
        <v>251.86</v>
      </c>
      <c r="BV204" s="21">
        <v>0</v>
      </c>
      <c r="BW204" s="21">
        <v>251.86</v>
      </c>
      <c r="BX204" s="22">
        <v>-6</v>
      </c>
      <c r="BY204" s="22">
        <v>3.73</v>
      </c>
      <c r="BZ204" s="22">
        <v>103.27</v>
      </c>
      <c r="CA204" s="22">
        <v>4.46</v>
      </c>
      <c r="CB204" s="22">
        <v>105.46</v>
      </c>
      <c r="CC204" s="23">
        <v>357.32</v>
      </c>
      <c r="CD204" s="21">
        <v>729.1</v>
      </c>
      <c r="CE204" s="21">
        <v>0</v>
      </c>
      <c r="CF204" s="21">
        <v>729.1</v>
      </c>
      <c r="CG204" s="22">
        <v>35</v>
      </c>
      <c r="CH204" s="22">
        <v>10.89</v>
      </c>
      <c r="CI204" s="22">
        <v>266.60000000000002</v>
      </c>
      <c r="CJ204" s="22">
        <v>12.94</v>
      </c>
      <c r="CK204" s="22">
        <v>325.43</v>
      </c>
      <c r="CL204" s="23">
        <v>1054.53</v>
      </c>
      <c r="CM204" s="21">
        <v>121.68</v>
      </c>
      <c r="CN204" s="21">
        <v>0</v>
      </c>
      <c r="CO204" s="21">
        <v>121.68</v>
      </c>
      <c r="CP204" s="22">
        <v>-17</v>
      </c>
      <c r="CQ204" s="22">
        <v>1.78</v>
      </c>
      <c r="CR204" s="22">
        <v>57.24</v>
      </c>
      <c r="CS204" s="22">
        <v>2.15</v>
      </c>
      <c r="CT204" s="22">
        <v>44.17</v>
      </c>
      <c r="CU204" s="23">
        <v>165.85</v>
      </c>
      <c r="CV204" s="21">
        <v>404.29</v>
      </c>
      <c r="CW204" s="21">
        <v>0</v>
      </c>
      <c r="CX204" s="21">
        <v>404.29</v>
      </c>
      <c r="CY204" s="22">
        <v>7</v>
      </c>
      <c r="CZ204" s="22">
        <v>6.02</v>
      </c>
      <c r="DA204" s="22">
        <v>116.39</v>
      </c>
      <c r="DB204" s="22">
        <v>7.17</v>
      </c>
      <c r="DC204" s="22">
        <v>136.58000000000001</v>
      </c>
      <c r="DD204" s="23">
        <v>540.87</v>
      </c>
      <c r="DE204" s="21">
        <v>1701.65</v>
      </c>
      <c r="DF204" s="21">
        <v>0</v>
      </c>
      <c r="DG204" s="21">
        <v>1701.65</v>
      </c>
      <c r="DH204" s="22">
        <v>118</v>
      </c>
      <c r="DI204" s="22">
        <v>140.16999999999999</v>
      </c>
      <c r="DJ204" s="22">
        <v>771.74</v>
      </c>
      <c r="DK204" s="22">
        <v>31.55</v>
      </c>
      <c r="DL204" s="22">
        <v>1061.46</v>
      </c>
      <c r="DM204" s="23">
        <v>2763.11</v>
      </c>
      <c r="DN204" s="73">
        <f t="shared" si="33"/>
        <v>11503.760000000002</v>
      </c>
      <c r="DO204" s="73">
        <f t="shared" si="34"/>
        <v>98.65</v>
      </c>
      <c r="DP204" s="73">
        <f t="shared" si="35"/>
        <v>11602.410000000003</v>
      </c>
      <c r="DQ204" s="22">
        <f t="shared" si="36"/>
        <v>659</v>
      </c>
      <c r="DR204" s="22">
        <f t="shared" si="37"/>
        <v>286.70000000000005</v>
      </c>
      <c r="DS204" s="22">
        <f t="shared" si="38"/>
        <v>4302.0099999999993</v>
      </c>
      <c r="DT204" s="22">
        <f t="shared" si="39"/>
        <v>568.93999999999994</v>
      </c>
      <c r="DU204" s="22">
        <f t="shared" si="40"/>
        <v>5816.6500000000005</v>
      </c>
      <c r="DV204" s="23">
        <f t="shared" si="41"/>
        <v>17419.060000000001</v>
      </c>
      <c r="DW204" s="262">
        <f t="shared" si="42"/>
        <v>-13596.949999999997</v>
      </c>
      <c r="DX204" s="262"/>
      <c r="DY204" s="263">
        <f t="shared" si="43"/>
        <v>-7705.2499999999991</v>
      </c>
      <c r="DZ204" s="263"/>
    </row>
    <row r="205" spans="1:130" hidden="1" x14ac:dyDescent="0.25">
      <c r="A205" s="18">
        <v>1290</v>
      </c>
      <c r="B205" s="18" t="s">
        <v>669</v>
      </c>
      <c r="C205" s="18" t="s">
        <v>670</v>
      </c>
      <c r="D205" s="20">
        <v>1</v>
      </c>
      <c r="E205" s="18">
        <v>14219.69</v>
      </c>
      <c r="F205" s="18">
        <v>27754.5</v>
      </c>
      <c r="G205" s="18" t="s">
        <v>157</v>
      </c>
      <c r="H205" s="18" t="s">
        <v>5</v>
      </c>
      <c r="I205" s="18" t="s">
        <v>182</v>
      </c>
      <c r="J205" s="21">
        <v>2470.06</v>
      </c>
      <c r="K205" s="21">
        <v>0</v>
      </c>
      <c r="L205" s="21">
        <v>2470.06</v>
      </c>
      <c r="M205" s="22">
        <v>234</v>
      </c>
      <c r="N205" s="22">
        <v>35.520000000000003</v>
      </c>
      <c r="O205" s="22">
        <v>837.17</v>
      </c>
      <c r="P205" s="22">
        <v>94.43</v>
      </c>
      <c r="Q205" s="22">
        <v>1201.1199999999999</v>
      </c>
      <c r="R205" s="23">
        <v>3671.18</v>
      </c>
      <c r="S205" s="21">
        <v>2093.39</v>
      </c>
      <c r="T205" s="21">
        <v>0</v>
      </c>
      <c r="U205" s="21">
        <v>2093.39</v>
      </c>
      <c r="V205" s="22">
        <v>196</v>
      </c>
      <c r="W205" s="22">
        <v>31.36</v>
      </c>
      <c r="X205" s="22">
        <v>586.11</v>
      </c>
      <c r="Y205" s="22">
        <v>93.26</v>
      </c>
      <c r="Z205" s="22">
        <v>906.73</v>
      </c>
      <c r="AA205" s="23">
        <v>3000.12</v>
      </c>
      <c r="AB205" s="21">
        <v>2093.39</v>
      </c>
      <c r="AC205" s="21">
        <v>0</v>
      </c>
      <c r="AD205" s="21">
        <v>2093.39</v>
      </c>
      <c r="AE205" s="22">
        <v>196</v>
      </c>
      <c r="AF205" s="22">
        <v>31.36</v>
      </c>
      <c r="AG205" s="22">
        <v>585.65</v>
      </c>
      <c r="AH205" s="22">
        <v>98.36</v>
      </c>
      <c r="AI205" s="22">
        <v>911.37</v>
      </c>
      <c r="AJ205" s="23">
        <v>3004.76</v>
      </c>
      <c r="AK205" s="21">
        <v>2093.39</v>
      </c>
      <c r="AL205" s="21">
        <v>0</v>
      </c>
      <c r="AM205" s="21">
        <v>2093.39</v>
      </c>
      <c r="AN205" s="22">
        <v>196</v>
      </c>
      <c r="AO205" s="22">
        <v>31.36</v>
      </c>
      <c r="AP205" s="22">
        <v>585.65</v>
      </c>
      <c r="AQ205" s="22">
        <v>37.159999999999997</v>
      </c>
      <c r="AR205" s="22">
        <v>850.17</v>
      </c>
      <c r="AS205" s="23">
        <v>2943.56</v>
      </c>
      <c r="AT205" s="21">
        <v>2102.19</v>
      </c>
      <c r="AU205" s="21">
        <v>929.63</v>
      </c>
      <c r="AV205" s="21">
        <v>3031.82</v>
      </c>
      <c r="AW205" s="22">
        <v>323</v>
      </c>
      <c r="AX205" s="22">
        <v>31.49</v>
      </c>
      <c r="AY205" s="22">
        <v>779.54</v>
      </c>
      <c r="AZ205" s="22">
        <v>49.78</v>
      </c>
      <c r="BA205" s="22">
        <v>1183.81</v>
      </c>
      <c r="BB205" s="23">
        <v>4215.63</v>
      </c>
      <c r="BC205" s="21">
        <v>3376.63</v>
      </c>
      <c r="BD205" s="21">
        <v>0</v>
      </c>
      <c r="BE205" s="21">
        <v>3376.63</v>
      </c>
      <c r="BF205" s="22">
        <v>338</v>
      </c>
      <c r="BG205" s="22">
        <v>46.79</v>
      </c>
      <c r="BH205" s="22">
        <v>1176.01</v>
      </c>
      <c r="BI205" s="22">
        <v>109.84</v>
      </c>
      <c r="BJ205" s="22">
        <v>1670.64</v>
      </c>
      <c r="BK205" s="23">
        <v>5047.2700000000004</v>
      </c>
      <c r="BL205" s="21">
        <v>2093.39</v>
      </c>
      <c r="BM205" s="21">
        <v>0</v>
      </c>
      <c r="BN205" s="21">
        <v>2093.39</v>
      </c>
      <c r="BO205" s="22">
        <v>192</v>
      </c>
      <c r="BP205" s="22">
        <v>31.36</v>
      </c>
      <c r="BQ205" s="22">
        <v>585.65</v>
      </c>
      <c r="BR205" s="22">
        <v>93.26</v>
      </c>
      <c r="BS205" s="22">
        <v>902.27</v>
      </c>
      <c r="BT205" s="23">
        <v>2995.66</v>
      </c>
      <c r="BU205" s="21">
        <v>2093.39</v>
      </c>
      <c r="BV205" s="21">
        <v>0</v>
      </c>
      <c r="BW205" s="21">
        <v>2093.39</v>
      </c>
      <c r="BX205" s="22">
        <v>195</v>
      </c>
      <c r="BY205" s="22">
        <v>31.36</v>
      </c>
      <c r="BZ205" s="22">
        <v>585.65</v>
      </c>
      <c r="CA205" s="22">
        <v>113.66</v>
      </c>
      <c r="CB205" s="22">
        <v>925.67</v>
      </c>
      <c r="CC205" s="23">
        <v>3019.06</v>
      </c>
      <c r="CD205" s="21">
        <v>2181.5700000000002</v>
      </c>
      <c r="CE205" s="21">
        <v>0</v>
      </c>
      <c r="CF205" s="21">
        <v>2181.5700000000002</v>
      </c>
      <c r="CG205" s="22">
        <v>208</v>
      </c>
      <c r="CH205" s="22">
        <v>32.68</v>
      </c>
      <c r="CI205" s="22">
        <v>665.67</v>
      </c>
      <c r="CJ205" s="22">
        <v>99.93</v>
      </c>
      <c r="CK205" s="22">
        <v>1006.28</v>
      </c>
      <c r="CL205" s="23">
        <v>3187.85</v>
      </c>
      <c r="CM205" s="21">
        <v>2100.17</v>
      </c>
      <c r="CN205" s="21">
        <v>0</v>
      </c>
      <c r="CO205" s="21">
        <v>2100.17</v>
      </c>
      <c r="CP205" s="22">
        <v>205</v>
      </c>
      <c r="CQ205" s="22">
        <v>31.46</v>
      </c>
      <c r="CR205" s="22">
        <v>566.42999999999995</v>
      </c>
      <c r="CS205" s="22">
        <v>118.89</v>
      </c>
      <c r="CT205" s="22">
        <v>921.78</v>
      </c>
      <c r="CU205" s="23">
        <v>3021.95</v>
      </c>
      <c r="CV205" s="21">
        <v>2619.2800000000002</v>
      </c>
      <c r="CW205" s="21">
        <v>0</v>
      </c>
      <c r="CX205" s="21">
        <v>2619.2800000000002</v>
      </c>
      <c r="CY205" s="22">
        <v>268</v>
      </c>
      <c r="CZ205" s="22">
        <v>39.25</v>
      </c>
      <c r="DA205" s="22">
        <v>992.42</v>
      </c>
      <c r="DB205" s="22">
        <v>112.81</v>
      </c>
      <c r="DC205" s="22">
        <v>1412.48</v>
      </c>
      <c r="DD205" s="23">
        <v>4031.76</v>
      </c>
      <c r="DE205" s="21">
        <v>3193.25</v>
      </c>
      <c r="DF205" s="21">
        <v>0</v>
      </c>
      <c r="DG205" s="21">
        <v>3193.25</v>
      </c>
      <c r="DH205" s="22">
        <v>353</v>
      </c>
      <c r="DI205" s="22">
        <v>329.09</v>
      </c>
      <c r="DJ205" s="22">
        <v>1813.17</v>
      </c>
      <c r="DK205" s="22">
        <v>170.24</v>
      </c>
      <c r="DL205" s="22">
        <v>2665.5</v>
      </c>
      <c r="DM205" s="23">
        <v>5858.75</v>
      </c>
      <c r="DN205" s="73">
        <f t="shared" si="33"/>
        <v>28510.1</v>
      </c>
      <c r="DO205" s="73">
        <f t="shared" si="34"/>
        <v>929.63</v>
      </c>
      <c r="DP205" s="73">
        <f t="shared" si="35"/>
        <v>29439.729999999996</v>
      </c>
      <c r="DQ205" s="22">
        <f t="shared" si="36"/>
        <v>2904</v>
      </c>
      <c r="DR205" s="22">
        <f t="shared" si="37"/>
        <v>703.07999999999993</v>
      </c>
      <c r="DS205" s="22">
        <f t="shared" si="38"/>
        <v>9759.119999999999</v>
      </c>
      <c r="DT205" s="22">
        <f t="shared" si="39"/>
        <v>1191.6200000000001</v>
      </c>
      <c r="DU205" s="22">
        <f t="shared" si="40"/>
        <v>14557.820000000002</v>
      </c>
      <c r="DV205" s="23">
        <f t="shared" si="41"/>
        <v>43997.55</v>
      </c>
      <c r="DW205" s="262">
        <f t="shared" si="42"/>
        <v>1685.2299999999959</v>
      </c>
      <c r="DX205" s="262"/>
      <c r="DY205" s="263">
        <f t="shared" si="43"/>
        <v>338.13000000000102</v>
      </c>
      <c r="DZ205" s="263"/>
    </row>
    <row r="206" spans="1:130" hidden="1" x14ac:dyDescent="0.25">
      <c r="A206" s="18">
        <v>1291</v>
      </c>
      <c r="B206" s="18" t="s">
        <v>671</v>
      </c>
      <c r="C206" s="18" t="s">
        <v>672</v>
      </c>
      <c r="D206" s="20">
        <v>0.8</v>
      </c>
      <c r="E206" s="18">
        <v>37926.57</v>
      </c>
      <c r="F206" s="18">
        <v>59927.66</v>
      </c>
      <c r="G206" s="18" t="s">
        <v>157</v>
      </c>
      <c r="H206" s="18" t="s">
        <v>18</v>
      </c>
      <c r="I206" s="18" t="s">
        <v>366</v>
      </c>
      <c r="J206" s="21">
        <v>5255.1</v>
      </c>
      <c r="K206" s="21">
        <v>0</v>
      </c>
      <c r="L206" s="21">
        <v>5255.1</v>
      </c>
      <c r="M206" s="22">
        <v>636</v>
      </c>
      <c r="N206" s="22">
        <v>131.31</v>
      </c>
      <c r="O206" s="22">
        <v>2367.75</v>
      </c>
      <c r="P206" s="22">
        <v>167.26</v>
      </c>
      <c r="Q206" s="22">
        <v>3302.32</v>
      </c>
      <c r="R206" s="23">
        <v>8557.42</v>
      </c>
      <c r="S206" s="21">
        <v>5255.1</v>
      </c>
      <c r="T206" s="21">
        <v>0</v>
      </c>
      <c r="U206" s="21">
        <v>5255.1</v>
      </c>
      <c r="V206" s="22">
        <v>636</v>
      </c>
      <c r="W206" s="22">
        <v>131.31</v>
      </c>
      <c r="X206" s="22">
        <v>2370.0500000000002</v>
      </c>
      <c r="Y206" s="22">
        <v>136.66</v>
      </c>
      <c r="Z206" s="22">
        <v>3274.02</v>
      </c>
      <c r="AA206" s="23">
        <v>8529.1200000000008</v>
      </c>
      <c r="AB206" s="21">
        <v>3007.22</v>
      </c>
      <c r="AC206" s="21">
        <v>0</v>
      </c>
      <c r="AD206" s="21">
        <v>3007.22</v>
      </c>
      <c r="AE206" s="22">
        <v>329</v>
      </c>
      <c r="AF206" s="22">
        <v>75.12</v>
      </c>
      <c r="AG206" s="22">
        <v>1455.44</v>
      </c>
      <c r="AH206" s="22">
        <v>146.97</v>
      </c>
      <c r="AI206" s="22">
        <v>2006.53</v>
      </c>
      <c r="AJ206" s="23">
        <v>5013.75</v>
      </c>
      <c r="AK206" s="21">
        <v>3756.51</v>
      </c>
      <c r="AL206" s="21">
        <v>0</v>
      </c>
      <c r="AM206" s="21">
        <v>3756.51</v>
      </c>
      <c r="AN206" s="22">
        <v>431</v>
      </c>
      <c r="AO206" s="22">
        <v>93.85</v>
      </c>
      <c r="AP206" s="22">
        <v>1759.9</v>
      </c>
      <c r="AQ206" s="22">
        <v>65.33</v>
      </c>
      <c r="AR206" s="22">
        <v>2350.08</v>
      </c>
      <c r="AS206" s="23">
        <v>6106.59</v>
      </c>
      <c r="AT206" s="21">
        <v>3267</v>
      </c>
      <c r="AU206" s="21">
        <v>758.88</v>
      </c>
      <c r="AV206" s="21">
        <v>4025.88</v>
      </c>
      <c r="AW206" s="22">
        <v>467</v>
      </c>
      <c r="AX206" s="22">
        <v>81.61</v>
      </c>
      <c r="AY206" s="22">
        <v>1705.95</v>
      </c>
      <c r="AZ206" s="22">
        <v>68.87</v>
      </c>
      <c r="BA206" s="22">
        <v>2323.4299999999998</v>
      </c>
      <c r="BB206" s="23">
        <v>6349.31</v>
      </c>
      <c r="BC206" s="21">
        <v>6264.85</v>
      </c>
      <c r="BD206" s="21">
        <v>0</v>
      </c>
      <c r="BE206" s="21">
        <v>6264.85</v>
      </c>
      <c r="BF206" s="22">
        <v>771</v>
      </c>
      <c r="BG206" s="22">
        <v>155.59</v>
      </c>
      <c r="BH206" s="22">
        <v>2802.73</v>
      </c>
      <c r="BI206" s="22">
        <v>99.35</v>
      </c>
      <c r="BJ206" s="22">
        <v>3828.67</v>
      </c>
      <c r="BK206" s="23">
        <v>10093.52</v>
      </c>
      <c r="BL206" s="21">
        <v>3689.69</v>
      </c>
      <c r="BM206" s="21">
        <v>0</v>
      </c>
      <c r="BN206" s="21">
        <v>3689.69</v>
      </c>
      <c r="BO206" s="22">
        <v>419</v>
      </c>
      <c r="BP206" s="22">
        <v>92.18</v>
      </c>
      <c r="BQ206" s="22">
        <v>1721.11</v>
      </c>
      <c r="BR206" s="22">
        <v>64.430000000000007</v>
      </c>
      <c r="BS206" s="22">
        <v>2296.7199999999998</v>
      </c>
      <c r="BT206" s="23">
        <v>5986.41</v>
      </c>
      <c r="BU206" s="21">
        <v>549.28</v>
      </c>
      <c r="BV206" s="21">
        <v>0</v>
      </c>
      <c r="BW206" s="21">
        <v>549.28</v>
      </c>
      <c r="BX206" s="22">
        <v>-16</v>
      </c>
      <c r="BY206" s="22">
        <v>13.65</v>
      </c>
      <c r="BZ206" s="22">
        <v>298.77999999999997</v>
      </c>
      <c r="CA206" s="22">
        <v>21.84</v>
      </c>
      <c r="CB206" s="22">
        <v>318.27</v>
      </c>
      <c r="CC206" s="23">
        <v>867.55</v>
      </c>
      <c r="CD206" s="21">
        <v>2201.58</v>
      </c>
      <c r="CE206" s="21">
        <v>0</v>
      </c>
      <c r="CF206" s="21">
        <v>2201.58</v>
      </c>
      <c r="CG206" s="22">
        <v>214</v>
      </c>
      <c r="CH206" s="22">
        <v>54.98</v>
      </c>
      <c r="CI206" s="22">
        <v>1070.4100000000001</v>
      </c>
      <c r="CJ206" s="22">
        <v>44.25</v>
      </c>
      <c r="CK206" s="22">
        <v>1383.64</v>
      </c>
      <c r="CL206" s="23">
        <v>3585.22</v>
      </c>
      <c r="CM206" s="21">
        <v>2104.15</v>
      </c>
      <c r="CN206" s="21">
        <v>0</v>
      </c>
      <c r="CO206" s="21">
        <v>2104.15</v>
      </c>
      <c r="CP206" s="22">
        <v>208</v>
      </c>
      <c r="CQ206" s="22">
        <v>52.54</v>
      </c>
      <c r="CR206" s="22">
        <v>1030.69</v>
      </c>
      <c r="CS206" s="22">
        <v>42.94</v>
      </c>
      <c r="CT206" s="22">
        <v>1334.17</v>
      </c>
      <c r="CU206" s="23">
        <v>3438.32</v>
      </c>
      <c r="CV206" s="21">
        <v>4109.7700000000004</v>
      </c>
      <c r="CW206" s="21">
        <v>0</v>
      </c>
      <c r="CX206" s="21">
        <v>4109.7700000000004</v>
      </c>
      <c r="CY206" s="22">
        <v>700</v>
      </c>
      <c r="CZ206" s="22">
        <v>142.94</v>
      </c>
      <c r="DA206" s="22">
        <v>2567.0500000000002</v>
      </c>
      <c r="DB206" s="22">
        <v>126.48</v>
      </c>
      <c r="DC206" s="22">
        <v>3536.47</v>
      </c>
      <c r="DD206" s="23">
        <v>7646.24</v>
      </c>
      <c r="DE206" s="21">
        <v>7024.21</v>
      </c>
      <c r="DF206" s="21">
        <v>0</v>
      </c>
      <c r="DG206" s="21">
        <v>7024.21</v>
      </c>
      <c r="DH206" s="22">
        <v>882</v>
      </c>
      <c r="DI206" s="22">
        <v>655.8</v>
      </c>
      <c r="DJ206" s="22">
        <v>3122.9</v>
      </c>
      <c r="DK206" s="22">
        <v>175.95</v>
      </c>
      <c r="DL206" s="22">
        <v>4836.6499999999996</v>
      </c>
      <c r="DM206" s="23">
        <v>11860.86</v>
      </c>
      <c r="DN206" s="73">
        <f t="shared" si="33"/>
        <v>46484.46</v>
      </c>
      <c r="DO206" s="73">
        <f t="shared" si="34"/>
        <v>758.88</v>
      </c>
      <c r="DP206" s="73">
        <f t="shared" si="35"/>
        <v>47243.340000000004</v>
      </c>
      <c r="DQ206" s="22">
        <f t="shared" si="36"/>
        <v>5677</v>
      </c>
      <c r="DR206" s="22">
        <f t="shared" si="37"/>
        <v>1680.8799999999999</v>
      </c>
      <c r="DS206" s="22">
        <f t="shared" si="38"/>
        <v>22272.760000000002</v>
      </c>
      <c r="DT206" s="22">
        <f t="shared" si="39"/>
        <v>1160.3300000000002</v>
      </c>
      <c r="DU206" s="22">
        <f t="shared" si="40"/>
        <v>30790.970000000008</v>
      </c>
      <c r="DV206" s="23">
        <f t="shared" si="41"/>
        <v>78034.310000000012</v>
      </c>
      <c r="DW206" s="262">
        <f t="shared" si="42"/>
        <v>-12684.32</v>
      </c>
      <c r="DX206" s="262"/>
      <c r="DY206" s="263">
        <f t="shared" si="43"/>
        <v>-7135.5999999999913</v>
      </c>
      <c r="DZ206" s="263"/>
    </row>
    <row r="207" spans="1:130" hidden="1" x14ac:dyDescent="0.25">
      <c r="A207" s="18">
        <v>1292</v>
      </c>
      <c r="B207" s="18" t="s">
        <v>677</v>
      </c>
      <c r="C207" s="18" t="s">
        <v>315</v>
      </c>
      <c r="D207" s="20">
        <v>1</v>
      </c>
      <c r="E207" s="18">
        <v>19145.46</v>
      </c>
      <c r="F207" s="18">
        <v>34588.79</v>
      </c>
      <c r="G207" s="18" t="s">
        <v>157</v>
      </c>
      <c r="H207" s="18" t="s">
        <v>5</v>
      </c>
      <c r="I207" s="18" t="s">
        <v>489</v>
      </c>
      <c r="J207" s="21">
        <v>2738.09</v>
      </c>
      <c r="K207" s="21">
        <v>0</v>
      </c>
      <c r="L207" s="21">
        <v>2738.09</v>
      </c>
      <c r="M207" s="22">
        <v>275</v>
      </c>
      <c r="N207" s="22">
        <v>39.979999999999997</v>
      </c>
      <c r="O207" s="22">
        <v>1009.66</v>
      </c>
      <c r="P207" s="22">
        <v>140.11000000000001</v>
      </c>
      <c r="Q207" s="22">
        <v>1464.75</v>
      </c>
      <c r="R207" s="23">
        <v>4202.84</v>
      </c>
      <c r="S207" s="21">
        <v>2666.9</v>
      </c>
      <c r="T207" s="21">
        <v>0</v>
      </c>
      <c r="U207" s="21">
        <v>2666.9</v>
      </c>
      <c r="V207" s="22">
        <v>275</v>
      </c>
      <c r="W207" s="22">
        <v>39.96</v>
      </c>
      <c r="X207" s="22">
        <v>1010.33</v>
      </c>
      <c r="Y207" s="22">
        <v>123.85</v>
      </c>
      <c r="Z207" s="22">
        <v>1449.14</v>
      </c>
      <c r="AA207" s="23">
        <v>4116.04</v>
      </c>
      <c r="AB207" s="21">
        <v>2666.9</v>
      </c>
      <c r="AC207" s="21">
        <v>0</v>
      </c>
      <c r="AD207" s="21">
        <v>2666.9</v>
      </c>
      <c r="AE207" s="22">
        <v>275</v>
      </c>
      <c r="AF207" s="22">
        <v>39.96</v>
      </c>
      <c r="AG207" s="22">
        <v>1009.82</v>
      </c>
      <c r="AH207" s="22">
        <v>159.55000000000001</v>
      </c>
      <c r="AI207" s="22">
        <v>1484.33</v>
      </c>
      <c r="AJ207" s="23">
        <v>4151.2299999999996</v>
      </c>
      <c r="AK207" s="21">
        <v>2667.64</v>
      </c>
      <c r="AL207" s="21">
        <v>0</v>
      </c>
      <c r="AM207" s="21">
        <v>2667.64</v>
      </c>
      <c r="AN207" s="22">
        <v>275</v>
      </c>
      <c r="AO207" s="22">
        <v>39.97</v>
      </c>
      <c r="AP207" s="22">
        <v>1010.07</v>
      </c>
      <c r="AQ207" s="22">
        <v>149.37</v>
      </c>
      <c r="AR207" s="22">
        <v>1474.41</v>
      </c>
      <c r="AS207" s="23">
        <v>4142.05</v>
      </c>
      <c r="AT207" s="21">
        <v>2666.9</v>
      </c>
      <c r="AU207" s="21">
        <v>692.48</v>
      </c>
      <c r="AV207" s="21">
        <v>3359.38</v>
      </c>
      <c r="AW207" s="22">
        <v>370</v>
      </c>
      <c r="AX207" s="22">
        <v>39.96</v>
      </c>
      <c r="AY207" s="22">
        <v>1148.32</v>
      </c>
      <c r="AZ207" s="22">
        <v>133.13999999999999</v>
      </c>
      <c r="BA207" s="22">
        <v>1691.42</v>
      </c>
      <c r="BB207" s="23">
        <v>5050.8</v>
      </c>
      <c r="BC207" s="21">
        <v>4131.82</v>
      </c>
      <c r="BD207" s="21">
        <v>0</v>
      </c>
      <c r="BE207" s="21">
        <v>4131.82</v>
      </c>
      <c r="BF207" s="22">
        <v>456</v>
      </c>
      <c r="BG207" s="22">
        <v>59.68</v>
      </c>
      <c r="BH207" s="22">
        <v>1728.52</v>
      </c>
      <c r="BI207" s="22">
        <v>159.41</v>
      </c>
      <c r="BJ207" s="22">
        <v>2403.61</v>
      </c>
      <c r="BK207" s="23">
        <v>6535.43</v>
      </c>
      <c r="BL207" s="21">
        <v>2666.9</v>
      </c>
      <c r="BM207" s="21">
        <v>0</v>
      </c>
      <c r="BN207" s="21">
        <v>2666.9</v>
      </c>
      <c r="BO207" s="22">
        <v>274</v>
      </c>
      <c r="BP207" s="22">
        <v>39.96</v>
      </c>
      <c r="BQ207" s="22">
        <v>1009.82</v>
      </c>
      <c r="BR207" s="22">
        <v>134.05000000000001</v>
      </c>
      <c r="BS207" s="22">
        <v>1457.83</v>
      </c>
      <c r="BT207" s="23">
        <v>4124.7299999999996</v>
      </c>
      <c r="BU207" s="21">
        <v>2666.9</v>
      </c>
      <c r="BV207" s="21">
        <v>0</v>
      </c>
      <c r="BW207" s="21">
        <v>2666.9</v>
      </c>
      <c r="BX207" s="22">
        <v>275</v>
      </c>
      <c r="BY207" s="22">
        <v>39.96</v>
      </c>
      <c r="BZ207" s="22">
        <v>1009.82</v>
      </c>
      <c r="CA207" s="22">
        <v>149.35</v>
      </c>
      <c r="CB207" s="22">
        <v>1474.13</v>
      </c>
      <c r="CC207" s="23">
        <v>4141.03</v>
      </c>
      <c r="CD207" s="21">
        <v>2768.75</v>
      </c>
      <c r="CE207" s="21">
        <v>0</v>
      </c>
      <c r="CF207" s="21">
        <v>2768.75</v>
      </c>
      <c r="CG207" s="22">
        <v>288</v>
      </c>
      <c r="CH207" s="22">
        <v>41.49</v>
      </c>
      <c r="CI207" s="22">
        <v>1047.03</v>
      </c>
      <c r="CJ207" s="22">
        <v>120.56</v>
      </c>
      <c r="CK207" s="22">
        <v>1497.08</v>
      </c>
      <c r="CL207" s="23">
        <v>4265.83</v>
      </c>
      <c r="CM207" s="21">
        <v>2666.9</v>
      </c>
      <c r="CN207" s="21">
        <v>0</v>
      </c>
      <c r="CO207" s="21">
        <v>2666.9</v>
      </c>
      <c r="CP207" s="22">
        <v>283</v>
      </c>
      <c r="CQ207" s="22">
        <v>39.96</v>
      </c>
      <c r="CR207" s="22">
        <v>1014.62</v>
      </c>
      <c r="CS207" s="22">
        <v>98.35</v>
      </c>
      <c r="CT207" s="22">
        <v>1435.93</v>
      </c>
      <c r="CU207" s="23">
        <v>4102.83</v>
      </c>
      <c r="CV207" s="21">
        <v>2669.96</v>
      </c>
      <c r="CW207" s="21">
        <v>0</v>
      </c>
      <c r="CX207" s="21">
        <v>2669.96</v>
      </c>
      <c r="CY207" s="22">
        <v>275</v>
      </c>
      <c r="CZ207" s="22">
        <v>40.01</v>
      </c>
      <c r="DA207" s="22">
        <v>1010.95</v>
      </c>
      <c r="DB207" s="22">
        <v>129.01</v>
      </c>
      <c r="DC207" s="22">
        <v>1454.97</v>
      </c>
      <c r="DD207" s="23">
        <v>4124.93</v>
      </c>
      <c r="DE207" s="21">
        <v>3984.41</v>
      </c>
      <c r="DF207" s="21">
        <v>0</v>
      </c>
      <c r="DG207" s="21">
        <v>3984.41</v>
      </c>
      <c r="DH207" s="22">
        <v>458</v>
      </c>
      <c r="DI207" s="22">
        <v>406.83</v>
      </c>
      <c r="DJ207" s="22">
        <v>1252.32</v>
      </c>
      <c r="DK207" s="22">
        <v>157.46</v>
      </c>
      <c r="DL207" s="22">
        <v>2274.61</v>
      </c>
      <c r="DM207" s="23">
        <v>6259.02</v>
      </c>
      <c r="DN207" s="73">
        <f t="shared" si="33"/>
        <v>34962.070000000007</v>
      </c>
      <c r="DO207" s="73">
        <f t="shared" si="34"/>
        <v>692.48</v>
      </c>
      <c r="DP207" s="73">
        <f t="shared" si="35"/>
        <v>35654.550000000003</v>
      </c>
      <c r="DQ207" s="22">
        <f t="shared" si="36"/>
        <v>3779</v>
      </c>
      <c r="DR207" s="22">
        <f t="shared" si="37"/>
        <v>867.71999999999991</v>
      </c>
      <c r="DS207" s="22">
        <f t="shared" si="38"/>
        <v>13261.28</v>
      </c>
      <c r="DT207" s="22">
        <f t="shared" si="39"/>
        <v>1654.2099999999998</v>
      </c>
      <c r="DU207" s="22">
        <f t="shared" si="40"/>
        <v>19562.21</v>
      </c>
      <c r="DV207" s="23">
        <f t="shared" si="41"/>
        <v>55216.760000000009</v>
      </c>
      <c r="DW207" s="262">
        <f t="shared" si="42"/>
        <v>1065.760000000002</v>
      </c>
      <c r="DX207" s="262"/>
      <c r="DY207" s="263">
        <f t="shared" si="43"/>
        <v>416.75</v>
      </c>
      <c r="DZ207" s="263"/>
    </row>
    <row r="208" spans="1:130" hidden="1" x14ac:dyDescent="0.25">
      <c r="A208" s="18">
        <v>1294</v>
      </c>
      <c r="B208" s="18" t="s">
        <v>251</v>
      </c>
      <c r="C208" s="18" t="s">
        <v>221</v>
      </c>
      <c r="D208" s="20">
        <v>0.9</v>
      </c>
      <c r="E208" s="18">
        <v>15090.26</v>
      </c>
      <c r="F208" s="18">
        <v>27157.759999999998</v>
      </c>
      <c r="G208" s="18" t="s">
        <v>157</v>
      </c>
      <c r="H208" s="18" t="s">
        <v>5</v>
      </c>
      <c r="I208" s="18" t="s">
        <v>166</v>
      </c>
      <c r="J208" s="21">
        <v>2108.4299999999998</v>
      </c>
      <c r="K208" s="21">
        <v>0</v>
      </c>
      <c r="L208" s="21">
        <v>2108.4299999999998</v>
      </c>
      <c r="M208" s="22">
        <v>189</v>
      </c>
      <c r="N208" s="22">
        <v>30.61</v>
      </c>
      <c r="O208" s="22">
        <v>674.55</v>
      </c>
      <c r="P208" s="22">
        <v>139.16</v>
      </c>
      <c r="Q208" s="22">
        <v>1033.32</v>
      </c>
      <c r="R208" s="23">
        <v>3141.75</v>
      </c>
      <c r="S208" s="21">
        <v>2218.2800000000002</v>
      </c>
      <c r="T208" s="21">
        <v>0</v>
      </c>
      <c r="U208" s="21">
        <v>2218.2800000000002</v>
      </c>
      <c r="V208" s="22">
        <v>213</v>
      </c>
      <c r="W208" s="22">
        <v>33.229999999999997</v>
      </c>
      <c r="X208" s="22">
        <v>750.08</v>
      </c>
      <c r="Y208" s="22">
        <v>110.78</v>
      </c>
      <c r="Z208" s="22">
        <v>1107.0899999999999</v>
      </c>
      <c r="AA208" s="23">
        <v>3325.37</v>
      </c>
      <c r="AB208" s="21">
        <v>2043.43</v>
      </c>
      <c r="AC208" s="21">
        <v>0</v>
      </c>
      <c r="AD208" s="21">
        <v>2043.43</v>
      </c>
      <c r="AE208" s="22">
        <v>189</v>
      </c>
      <c r="AF208" s="22">
        <v>30.61</v>
      </c>
      <c r="AG208" s="22">
        <v>674.95</v>
      </c>
      <c r="AH208" s="22">
        <v>153.59</v>
      </c>
      <c r="AI208" s="22">
        <v>1048.1500000000001</v>
      </c>
      <c r="AJ208" s="23">
        <v>3091.58</v>
      </c>
      <c r="AK208" s="21">
        <v>2083.9</v>
      </c>
      <c r="AL208" s="21">
        <v>0</v>
      </c>
      <c r="AM208" s="21">
        <v>2083.9</v>
      </c>
      <c r="AN208" s="22">
        <v>195</v>
      </c>
      <c r="AO208" s="22">
        <v>31.22</v>
      </c>
      <c r="AP208" s="22">
        <v>711.77</v>
      </c>
      <c r="AQ208" s="22">
        <v>144.1</v>
      </c>
      <c r="AR208" s="22">
        <v>1082.0899999999999</v>
      </c>
      <c r="AS208" s="23">
        <v>3165.99</v>
      </c>
      <c r="AT208" s="21">
        <v>2063.75</v>
      </c>
      <c r="AU208" s="21">
        <v>836.68</v>
      </c>
      <c r="AV208" s="21">
        <v>2900.43</v>
      </c>
      <c r="AW208" s="22">
        <v>306</v>
      </c>
      <c r="AX208" s="22">
        <v>30.91</v>
      </c>
      <c r="AY208" s="22">
        <v>860.81</v>
      </c>
      <c r="AZ208" s="22">
        <v>114.15</v>
      </c>
      <c r="BA208" s="22">
        <v>1311.87</v>
      </c>
      <c r="BB208" s="23">
        <v>4212.3</v>
      </c>
      <c r="BC208" s="21">
        <v>3230.54</v>
      </c>
      <c r="BD208" s="21">
        <v>0</v>
      </c>
      <c r="BE208" s="21">
        <v>3230.54</v>
      </c>
      <c r="BF208" s="22">
        <v>328</v>
      </c>
      <c r="BG208" s="22">
        <v>45.69</v>
      </c>
      <c r="BH208" s="22">
        <v>1149.22</v>
      </c>
      <c r="BI208" s="22">
        <v>138.16999999999999</v>
      </c>
      <c r="BJ208" s="22">
        <v>1661.08</v>
      </c>
      <c r="BK208" s="23">
        <v>4891.62</v>
      </c>
      <c r="BL208" s="21">
        <v>2060.5700000000002</v>
      </c>
      <c r="BM208" s="21">
        <v>0</v>
      </c>
      <c r="BN208" s="21">
        <v>2060.5700000000002</v>
      </c>
      <c r="BO208" s="22">
        <v>190</v>
      </c>
      <c r="BP208" s="22">
        <v>30.87</v>
      </c>
      <c r="BQ208" s="22">
        <v>690.61</v>
      </c>
      <c r="BR208" s="22">
        <v>143.68</v>
      </c>
      <c r="BS208" s="22">
        <v>1055.1600000000001</v>
      </c>
      <c r="BT208" s="23">
        <v>3115.73</v>
      </c>
      <c r="BU208" s="21">
        <v>2060.5700000000002</v>
      </c>
      <c r="BV208" s="21">
        <v>0</v>
      </c>
      <c r="BW208" s="21">
        <v>2060.5700000000002</v>
      </c>
      <c r="BX208" s="22">
        <v>191</v>
      </c>
      <c r="BY208" s="22">
        <v>30.87</v>
      </c>
      <c r="BZ208" s="22">
        <v>690.61</v>
      </c>
      <c r="CA208" s="22">
        <v>138.58000000000001</v>
      </c>
      <c r="CB208" s="22">
        <v>1051.06</v>
      </c>
      <c r="CC208" s="23">
        <v>3111.63</v>
      </c>
      <c r="CD208" s="21">
        <v>2143.85</v>
      </c>
      <c r="CE208" s="21">
        <v>0</v>
      </c>
      <c r="CF208" s="21">
        <v>2143.85</v>
      </c>
      <c r="CG208" s="22">
        <v>203</v>
      </c>
      <c r="CH208" s="22">
        <v>32.119999999999997</v>
      </c>
      <c r="CI208" s="22">
        <v>766.09</v>
      </c>
      <c r="CJ208" s="22">
        <v>150.26</v>
      </c>
      <c r="CK208" s="22">
        <v>1151.47</v>
      </c>
      <c r="CL208" s="23">
        <v>3295.32</v>
      </c>
      <c r="CM208" s="21">
        <v>2060.5700000000002</v>
      </c>
      <c r="CN208" s="21">
        <v>0</v>
      </c>
      <c r="CO208" s="21">
        <v>2060.5700000000002</v>
      </c>
      <c r="CP208" s="22">
        <v>200</v>
      </c>
      <c r="CQ208" s="22">
        <v>30.87</v>
      </c>
      <c r="CR208" s="22">
        <v>668.04</v>
      </c>
      <c r="CS208" s="22">
        <v>56.98</v>
      </c>
      <c r="CT208" s="22">
        <v>955.89</v>
      </c>
      <c r="CU208" s="23">
        <v>3016.46</v>
      </c>
      <c r="CV208" s="21">
        <v>2520.79</v>
      </c>
      <c r="CW208" s="21">
        <v>0</v>
      </c>
      <c r="CX208" s="21">
        <v>2520.79</v>
      </c>
      <c r="CY208" s="22">
        <v>255</v>
      </c>
      <c r="CZ208" s="22">
        <v>37.770000000000003</v>
      </c>
      <c r="DA208" s="22">
        <v>956.42</v>
      </c>
      <c r="DB208" s="22">
        <v>116.16</v>
      </c>
      <c r="DC208" s="22">
        <v>1365.35</v>
      </c>
      <c r="DD208" s="23">
        <v>3886.14</v>
      </c>
      <c r="DE208" s="21">
        <v>3138.53</v>
      </c>
      <c r="DF208" s="21">
        <v>0</v>
      </c>
      <c r="DG208" s="21">
        <v>3138.53</v>
      </c>
      <c r="DH208" s="22">
        <v>340</v>
      </c>
      <c r="DI208" s="22">
        <v>321.57</v>
      </c>
      <c r="DJ208" s="22">
        <v>1963.18</v>
      </c>
      <c r="DK208" s="22">
        <v>174.37</v>
      </c>
      <c r="DL208" s="22">
        <v>2799.12</v>
      </c>
      <c r="DM208" s="23">
        <v>5937.65</v>
      </c>
      <c r="DN208" s="73">
        <f t="shared" si="33"/>
        <v>27733.21</v>
      </c>
      <c r="DO208" s="73">
        <f t="shared" si="34"/>
        <v>836.68</v>
      </c>
      <c r="DP208" s="73">
        <f t="shared" si="35"/>
        <v>28569.89</v>
      </c>
      <c r="DQ208" s="22">
        <f t="shared" si="36"/>
        <v>2799</v>
      </c>
      <c r="DR208" s="22">
        <f t="shared" si="37"/>
        <v>686.33999999999992</v>
      </c>
      <c r="DS208" s="22">
        <f t="shared" si="38"/>
        <v>10556.33</v>
      </c>
      <c r="DT208" s="22">
        <f t="shared" si="39"/>
        <v>1579.98</v>
      </c>
      <c r="DU208" s="22">
        <f t="shared" si="40"/>
        <v>15621.649999999998</v>
      </c>
      <c r="DV208" s="23">
        <f t="shared" si="41"/>
        <v>44191.54</v>
      </c>
      <c r="DW208" s="262">
        <f t="shared" si="42"/>
        <v>1412.130000000001</v>
      </c>
      <c r="DX208" s="262"/>
      <c r="DY208" s="263">
        <f t="shared" si="43"/>
        <v>531.3899999999976</v>
      </c>
      <c r="DZ208" s="263"/>
    </row>
    <row r="209" spans="1:130" hidden="1" x14ac:dyDescent="0.25">
      <c r="A209" s="18">
        <v>1295</v>
      </c>
      <c r="B209" s="18" t="s">
        <v>686</v>
      </c>
      <c r="C209" s="18" t="s">
        <v>217</v>
      </c>
      <c r="D209" s="20">
        <v>0.8</v>
      </c>
      <c r="E209" s="18">
        <v>15776.26</v>
      </c>
      <c r="F209" s="18">
        <v>28414.84</v>
      </c>
      <c r="G209" s="18" t="s">
        <v>157</v>
      </c>
      <c r="H209" s="18" t="s">
        <v>5</v>
      </c>
      <c r="I209" s="18" t="s">
        <v>282</v>
      </c>
      <c r="J209" s="21">
        <v>2363.67</v>
      </c>
      <c r="K209" s="21">
        <v>0</v>
      </c>
      <c r="L209" s="21">
        <v>2363.67</v>
      </c>
      <c r="M209" s="22">
        <v>227</v>
      </c>
      <c r="N209" s="22">
        <v>34.83</v>
      </c>
      <c r="O209" s="22">
        <v>884.37</v>
      </c>
      <c r="P209" s="22">
        <v>123.4</v>
      </c>
      <c r="Q209" s="22">
        <v>1269.5999999999999</v>
      </c>
      <c r="R209" s="23">
        <v>3633.27</v>
      </c>
      <c r="S209" s="21">
        <v>2145.83</v>
      </c>
      <c r="T209" s="21">
        <v>0</v>
      </c>
      <c r="U209" s="21">
        <v>2145.83</v>
      </c>
      <c r="V209" s="22">
        <v>204</v>
      </c>
      <c r="W209" s="22">
        <v>32.14</v>
      </c>
      <c r="X209" s="22">
        <v>819.92</v>
      </c>
      <c r="Y209" s="22">
        <v>104.39</v>
      </c>
      <c r="Z209" s="22">
        <v>1160.45</v>
      </c>
      <c r="AA209" s="23">
        <v>3306.28</v>
      </c>
      <c r="AB209" s="21">
        <v>2143.9299999999998</v>
      </c>
      <c r="AC209" s="21">
        <v>0</v>
      </c>
      <c r="AD209" s="21">
        <v>2143.9299999999998</v>
      </c>
      <c r="AE209" s="22">
        <v>203</v>
      </c>
      <c r="AF209" s="22">
        <v>32.119999999999997</v>
      </c>
      <c r="AG209" s="22">
        <v>818.79</v>
      </c>
      <c r="AH209" s="22">
        <v>109.46</v>
      </c>
      <c r="AI209" s="22">
        <v>1163.3699999999999</v>
      </c>
      <c r="AJ209" s="23">
        <v>3307.3</v>
      </c>
      <c r="AK209" s="21">
        <v>2169.87</v>
      </c>
      <c r="AL209" s="21">
        <v>0</v>
      </c>
      <c r="AM209" s="21">
        <v>2169.87</v>
      </c>
      <c r="AN209" s="22">
        <v>207</v>
      </c>
      <c r="AO209" s="22">
        <v>32.51</v>
      </c>
      <c r="AP209" s="22">
        <v>828.24</v>
      </c>
      <c r="AQ209" s="22">
        <v>115.03</v>
      </c>
      <c r="AR209" s="22">
        <v>1182.78</v>
      </c>
      <c r="AS209" s="23">
        <v>3352.65</v>
      </c>
      <c r="AT209" s="21">
        <v>2288.8000000000002</v>
      </c>
      <c r="AU209" s="21">
        <v>758.88</v>
      </c>
      <c r="AV209" s="21">
        <v>3047.68</v>
      </c>
      <c r="AW209" s="22">
        <v>326</v>
      </c>
      <c r="AX209" s="22">
        <v>34.29</v>
      </c>
      <c r="AY209" s="22">
        <v>1021.18</v>
      </c>
      <c r="AZ209" s="22">
        <v>101.81</v>
      </c>
      <c r="BA209" s="22">
        <v>1483.28</v>
      </c>
      <c r="BB209" s="23">
        <v>4530.96</v>
      </c>
      <c r="BC209" s="21">
        <v>3310.14</v>
      </c>
      <c r="BD209" s="21">
        <v>0</v>
      </c>
      <c r="BE209" s="21">
        <v>3310.14</v>
      </c>
      <c r="BF209" s="22">
        <v>348</v>
      </c>
      <c r="BG209" s="22">
        <v>47.97</v>
      </c>
      <c r="BH209" s="22">
        <v>1396.78</v>
      </c>
      <c r="BI209" s="22">
        <v>124.6</v>
      </c>
      <c r="BJ209" s="22">
        <v>1917.35</v>
      </c>
      <c r="BK209" s="23">
        <v>5227.49</v>
      </c>
      <c r="BL209" s="21">
        <v>2143.9299999999998</v>
      </c>
      <c r="BM209" s="21">
        <v>0</v>
      </c>
      <c r="BN209" s="21">
        <v>2143.9299999999998</v>
      </c>
      <c r="BO209" s="22">
        <v>202</v>
      </c>
      <c r="BP209" s="22">
        <v>32.119999999999997</v>
      </c>
      <c r="BQ209" s="22">
        <v>818.79</v>
      </c>
      <c r="BR209" s="22">
        <v>129.86000000000001</v>
      </c>
      <c r="BS209" s="22">
        <v>1182.77</v>
      </c>
      <c r="BT209" s="23">
        <v>3326.7</v>
      </c>
      <c r="BU209" s="21">
        <v>2143.9299999999998</v>
      </c>
      <c r="BV209" s="21">
        <v>0</v>
      </c>
      <c r="BW209" s="21">
        <v>2143.9299999999998</v>
      </c>
      <c r="BX209" s="22">
        <v>203</v>
      </c>
      <c r="BY209" s="22">
        <v>32.119999999999997</v>
      </c>
      <c r="BZ209" s="22">
        <v>818.79</v>
      </c>
      <c r="CA209" s="22">
        <v>124.76</v>
      </c>
      <c r="CB209" s="22">
        <v>1178.67</v>
      </c>
      <c r="CC209" s="23">
        <v>3322.6</v>
      </c>
      <c r="CD209" s="21">
        <v>2230.29</v>
      </c>
      <c r="CE209" s="21">
        <v>0</v>
      </c>
      <c r="CF209" s="21">
        <v>2230.29</v>
      </c>
      <c r="CG209" s="22">
        <v>214</v>
      </c>
      <c r="CH209" s="22">
        <v>33.409999999999997</v>
      </c>
      <c r="CI209" s="22">
        <v>850.33</v>
      </c>
      <c r="CJ209" s="22">
        <v>85.51</v>
      </c>
      <c r="CK209" s="22">
        <v>1183.25</v>
      </c>
      <c r="CL209" s="23">
        <v>3413.54</v>
      </c>
      <c r="CM209" s="21">
        <v>2131.15</v>
      </c>
      <c r="CN209" s="21">
        <v>0</v>
      </c>
      <c r="CO209" s="21">
        <v>2131.15</v>
      </c>
      <c r="CP209" s="22">
        <v>210</v>
      </c>
      <c r="CQ209" s="22">
        <v>31.92</v>
      </c>
      <c r="CR209" s="22">
        <v>818.94</v>
      </c>
      <c r="CS209" s="22">
        <v>73.540000000000006</v>
      </c>
      <c r="CT209" s="22">
        <v>1134.4000000000001</v>
      </c>
      <c r="CU209" s="23">
        <v>3265.55</v>
      </c>
      <c r="CV209" s="21">
        <v>2692.6</v>
      </c>
      <c r="CW209" s="21">
        <v>0</v>
      </c>
      <c r="CX209" s="21">
        <v>2692.6</v>
      </c>
      <c r="CY209" s="22">
        <v>278</v>
      </c>
      <c r="CZ209" s="22">
        <v>40.35</v>
      </c>
      <c r="DA209" s="22">
        <v>1019.19</v>
      </c>
      <c r="DB209" s="22">
        <v>119.22</v>
      </c>
      <c r="DC209" s="22">
        <v>1456.76</v>
      </c>
      <c r="DD209" s="23">
        <v>4149.3599999999997</v>
      </c>
      <c r="DE209" s="21">
        <v>3257</v>
      </c>
      <c r="DF209" s="21">
        <v>0</v>
      </c>
      <c r="DG209" s="21">
        <v>3257</v>
      </c>
      <c r="DH209" s="22">
        <v>357</v>
      </c>
      <c r="DI209" s="22">
        <v>337.22</v>
      </c>
      <c r="DJ209" s="22">
        <v>1033.46</v>
      </c>
      <c r="DK209" s="22">
        <v>125.47</v>
      </c>
      <c r="DL209" s="22">
        <v>1853.15</v>
      </c>
      <c r="DM209" s="23">
        <v>5110.1499999999996</v>
      </c>
      <c r="DN209" s="73">
        <f t="shared" si="33"/>
        <v>29021.14</v>
      </c>
      <c r="DO209" s="73">
        <f t="shared" si="34"/>
        <v>758.88</v>
      </c>
      <c r="DP209" s="73">
        <f t="shared" si="35"/>
        <v>29780.02</v>
      </c>
      <c r="DQ209" s="22">
        <f t="shared" si="36"/>
        <v>2979</v>
      </c>
      <c r="DR209" s="22">
        <f t="shared" si="37"/>
        <v>721</v>
      </c>
      <c r="DS209" s="22">
        <f t="shared" si="38"/>
        <v>11128.780000000002</v>
      </c>
      <c r="DT209" s="22">
        <f t="shared" si="39"/>
        <v>1337.05</v>
      </c>
      <c r="DU209" s="22">
        <f t="shared" si="40"/>
        <v>16165.83</v>
      </c>
      <c r="DV209" s="23">
        <f t="shared" si="41"/>
        <v>45945.85</v>
      </c>
      <c r="DW209" s="262">
        <f t="shared" si="42"/>
        <v>1365.1800000000003</v>
      </c>
      <c r="DX209" s="262"/>
      <c r="DY209" s="263">
        <f t="shared" si="43"/>
        <v>389.56999999999971</v>
      </c>
      <c r="DZ209" s="263"/>
    </row>
    <row r="210" spans="1:130" hidden="1" x14ac:dyDescent="0.25">
      <c r="A210" s="18">
        <v>1297</v>
      </c>
      <c r="B210" s="18" t="s">
        <v>214</v>
      </c>
      <c r="C210" s="18" t="s">
        <v>353</v>
      </c>
      <c r="D210" s="20">
        <v>1</v>
      </c>
      <c r="E210" s="18">
        <v>800.42</v>
      </c>
      <c r="F210" s="18">
        <v>2514.25</v>
      </c>
      <c r="G210" s="18" t="s">
        <v>157</v>
      </c>
      <c r="H210" s="18" t="s">
        <v>5</v>
      </c>
      <c r="I210" s="18" t="s">
        <v>182</v>
      </c>
      <c r="J210" s="21">
        <v>0</v>
      </c>
      <c r="K210" s="21">
        <v>0</v>
      </c>
      <c r="L210" s="21">
        <v>0</v>
      </c>
      <c r="M210" s="22">
        <v>0</v>
      </c>
      <c r="N210" s="22">
        <v>0</v>
      </c>
      <c r="O210" s="22">
        <v>0</v>
      </c>
      <c r="P210" s="22">
        <v>0</v>
      </c>
      <c r="Q210" s="22">
        <v>0</v>
      </c>
      <c r="R210" s="23">
        <v>0</v>
      </c>
      <c r="S210" s="21">
        <v>0</v>
      </c>
      <c r="T210" s="21">
        <v>0</v>
      </c>
      <c r="U210" s="21">
        <v>0</v>
      </c>
      <c r="V210" s="22">
        <v>0</v>
      </c>
      <c r="W210" s="22">
        <v>0</v>
      </c>
      <c r="X210" s="22">
        <v>0</v>
      </c>
      <c r="Y210" s="22">
        <v>0</v>
      </c>
      <c r="Z210" s="22">
        <v>0</v>
      </c>
      <c r="AA210" s="23">
        <v>0</v>
      </c>
      <c r="AB210" s="21">
        <v>0</v>
      </c>
      <c r="AC210" s="21">
        <v>0</v>
      </c>
      <c r="AD210" s="21">
        <v>0</v>
      </c>
      <c r="AE210" s="22">
        <v>0</v>
      </c>
      <c r="AF210" s="22">
        <v>0</v>
      </c>
      <c r="AG210" s="22">
        <v>0</v>
      </c>
      <c r="AH210" s="22">
        <v>0</v>
      </c>
      <c r="AI210" s="22">
        <v>0</v>
      </c>
      <c r="AJ210" s="23">
        <v>0</v>
      </c>
      <c r="AK210" s="21">
        <v>0</v>
      </c>
      <c r="AL210" s="21">
        <v>0</v>
      </c>
      <c r="AM210" s="21">
        <v>0</v>
      </c>
      <c r="AN210" s="22">
        <v>0</v>
      </c>
      <c r="AO210" s="22">
        <v>0</v>
      </c>
      <c r="AP210" s="22">
        <v>0</v>
      </c>
      <c r="AQ210" s="22">
        <v>0</v>
      </c>
      <c r="AR210" s="22">
        <v>0</v>
      </c>
      <c r="AS210" s="23">
        <v>0</v>
      </c>
      <c r="AT210" s="21">
        <v>0</v>
      </c>
      <c r="AU210" s="21">
        <v>0</v>
      </c>
      <c r="AV210" s="21">
        <v>0</v>
      </c>
      <c r="AW210" s="22">
        <v>0</v>
      </c>
      <c r="AX210" s="22">
        <v>0</v>
      </c>
      <c r="AY210" s="22">
        <v>0</v>
      </c>
      <c r="AZ210" s="22">
        <v>0</v>
      </c>
      <c r="BA210" s="22">
        <v>0</v>
      </c>
      <c r="BB210" s="23">
        <v>0</v>
      </c>
      <c r="BC210" s="21">
        <v>4102.3</v>
      </c>
      <c r="BD210" s="21">
        <v>0</v>
      </c>
      <c r="BE210" s="21">
        <v>4102.3</v>
      </c>
      <c r="BF210" s="22">
        <v>106</v>
      </c>
      <c r="BG210" s="22">
        <v>62.85</v>
      </c>
      <c r="BH210" s="22">
        <v>498.33</v>
      </c>
      <c r="BI210" s="22">
        <v>65.930000000000007</v>
      </c>
      <c r="BJ210" s="22">
        <v>733.11</v>
      </c>
      <c r="BK210" s="23">
        <v>4835.41</v>
      </c>
      <c r="BL210" s="21">
        <v>1585.07</v>
      </c>
      <c r="BM210" s="21">
        <v>0</v>
      </c>
      <c r="BN210" s="21">
        <v>1585.07</v>
      </c>
      <c r="BO210" s="22">
        <v>0</v>
      </c>
      <c r="BP210" s="22">
        <v>0</v>
      </c>
      <c r="BQ210" s="22">
        <v>0</v>
      </c>
      <c r="BR210" s="22">
        <v>21.24</v>
      </c>
      <c r="BS210" s="22">
        <v>21.24</v>
      </c>
      <c r="BT210" s="23">
        <v>1606.31</v>
      </c>
      <c r="BU210" s="21">
        <v>0</v>
      </c>
      <c r="BV210" s="21">
        <v>0</v>
      </c>
      <c r="BW210" s="21">
        <v>0</v>
      </c>
      <c r="BX210" s="22">
        <v>0</v>
      </c>
      <c r="BY210" s="22">
        <v>0</v>
      </c>
      <c r="BZ210" s="22">
        <v>0</v>
      </c>
      <c r="CA210" s="22">
        <v>0</v>
      </c>
      <c r="CB210" s="22">
        <v>0</v>
      </c>
      <c r="CC210" s="23">
        <v>0</v>
      </c>
      <c r="CD210" s="21">
        <v>0</v>
      </c>
      <c r="CE210" s="21">
        <v>0</v>
      </c>
      <c r="CF210" s="21">
        <v>0</v>
      </c>
      <c r="CG210" s="22">
        <v>0</v>
      </c>
      <c r="CH210" s="22">
        <v>0</v>
      </c>
      <c r="CI210" s="22">
        <v>0</v>
      </c>
      <c r="CJ210" s="22">
        <v>0</v>
      </c>
      <c r="CK210" s="22">
        <v>0</v>
      </c>
      <c r="CL210" s="23">
        <v>0</v>
      </c>
      <c r="CM210" s="21">
        <v>0</v>
      </c>
      <c r="CN210" s="21">
        <v>0</v>
      </c>
      <c r="CO210" s="21">
        <v>0</v>
      </c>
      <c r="CP210" s="22">
        <v>0</v>
      </c>
      <c r="CQ210" s="22">
        <v>0</v>
      </c>
      <c r="CR210" s="22">
        <v>0</v>
      </c>
      <c r="CS210" s="22">
        <v>0</v>
      </c>
      <c r="CT210" s="22">
        <v>0</v>
      </c>
      <c r="CU210" s="23">
        <v>0</v>
      </c>
      <c r="CV210" s="21"/>
      <c r="CW210" s="21"/>
      <c r="CX210" s="21"/>
      <c r="CY210" s="22"/>
      <c r="CZ210" s="22"/>
      <c r="DA210" s="22"/>
      <c r="DB210" s="22"/>
      <c r="DC210" s="22"/>
      <c r="DD210" s="23"/>
      <c r="DN210" s="73">
        <f t="shared" si="33"/>
        <v>5687.37</v>
      </c>
      <c r="DO210" s="73">
        <f t="shared" si="34"/>
        <v>0</v>
      </c>
      <c r="DP210" s="73">
        <f t="shared" si="35"/>
        <v>5687.37</v>
      </c>
      <c r="DQ210" s="22">
        <f t="shared" si="36"/>
        <v>106</v>
      </c>
      <c r="DR210" s="22">
        <f t="shared" si="37"/>
        <v>62.85</v>
      </c>
      <c r="DS210" s="22">
        <f t="shared" si="38"/>
        <v>498.33</v>
      </c>
      <c r="DT210" s="22">
        <f t="shared" si="39"/>
        <v>87.17</v>
      </c>
      <c r="DU210" s="22">
        <f t="shared" si="40"/>
        <v>754.35</v>
      </c>
      <c r="DV210" s="23">
        <f t="shared" si="41"/>
        <v>6441.7199999999993</v>
      </c>
      <c r="DW210" s="262">
        <f t="shared" si="42"/>
        <v>3173.12</v>
      </c>
      <c r="DX210" s="262"/>
      <c r="DY210" s="263">
        <f t="shared" si="43"/>
        <v>-46.069999999999936</v>
      </c>
      <c r="DZ210" s="263"/>
    </row>
    <row r="211" spans="1:130" hidden="1" x14ac:dyDescent="0.25">
      <c r="A211" s="18">
        <v>1300</v>
      </c>
      <c r="B211" s="18" t="s">
        <v>889</v>
      </c>
      <c r="C211" s="18" t="s">
        <v>184</v>
      </c>
      <c r="D211" s="20">
        <v>0</v>
      </c>
      <c r="G211" s="18" t="s">
        <v>157</v>
      </c>
      <c r="H211" s="18" t="s">
        <v>5</v>
      </c>
      <c r="I211" s="18" t="s">
        <v>182</v>
      </c>
      <c r="J211" s="21"/>
      <c r="K211" s="21"/>
      <c r="L211" s="21"/>
      <c r="M211" s="22"/>
      <c r="N211" s="22"/>
      <c r="O211" s="22"/>
      <c r="P211" s="22"/>
      <c r="Q211" s="22"/>
      <c r="R211" s="23"/>
      <c r="S211" s="21"/>
      <c r="T211" s="21"/>
      <c r="U211" s="21"/>
      <c r="V211" s="22"/>
      <c r="W211" s="22"/>
      <c r="X211" s="22"/>
      <c r="Y211" s="22"/>
      <c r="Z211" s="22"/>
      <c r="AA211" s="23"/>
      <c r="AB211" s="21"/>
      <c r="AC211" s="21"/>
      <c r="AD211" s="21"/>
      <c r="AE211" s="22"/>
      <c r="AF211" s="22"/>
      <c r="AG211" s="22"/>
      <c r="AH211" s="22"/>
      <c r="AI211" s="22"/>
      <c r="AJ211" s="23"/>
      <c r="AK211" s="21"/>
      <c r="AL211" s="21"/>
      <c r="AM211" s="21"/>
      <c r="AN211" s="22"/>
      <c r="AO211" s="22"/>
      <c r="AP211" s="22"/>
      <c r="AQ211" s="22"/>
      <c r="AR211" s="22"/>
      <c r="AS211" s="23"/>
      <c r="AT211" s="21">
        <v>0</v>
      </c>
      <c r="AU211" s="21">
        <v>550.19000000000005</v>
      </c>
      <c r="AV211" s="21">
        <v>550.19000000000005</v>
      </c>
      <c r="AW211" s="22">
        <v>23</v>
      </c>
      <c r="AX211" s="22">
        <v>0</v>
      </c>
      <c r="AY211" s="22">
        <v>110.04</v>
      </c>
      <c r="AZ211" s="22">
        <v>7.37</v>
      </c>
      <c r="BA211" s="22">
        <v>140.41</v>
      </c>
      <c r="BB211" s="23">
        <v>690.6</v>
      </c>
      <c r="BC211" s="21"/>
      <c r="BD211" s="21"/>
      <c r="BE211" s="21"/>
      <c r="BF211" s="22"/>
      <c r="BG211" s="22"/>
      <c r="BH211" s="22"/>
      <c r="BI211" s="22"/>
      <c r="BJ211" s="22"/>
      <c r="BK211" s="23"/>
      <c r="BL211" s="21"/>
      <c r="BM211" s="21"/>
      <c r="BN211" s="21"/>
      <c r="BO211" s="22"/>
      <c r="BP211" s="22"/>
      <c r="BQ211" s="22"/>
      <c r="BR211" s="22"/>
      <c r="BS211" s="22"/>
      <c r="BT211" s="23"/>
      <c r="BU211" s="21"/>
      <c r="BV211" s="21"/>
      <c r="BW211" s="21"/>
      <c r="BX211" s="22"/>
      <c r="BY211" s="22"/>
      <c r="BZ211" s="22"/>
      <c r="CA211" s="22"/>
      <c r="CB211" s="22"/>
      <c r="CC211" s="23"/>
      <c r="CD211" s="21"/>
      <c r="CE211" s="21"/>
      <c r="CF211" s="21"/>
      <c r="CG211" s="22"/>
      <c r="CH211" s="22"/>
      <c r="CI211" s="22"/>
      <c r="CJ211" s="22"/>
      <c r="CK211" s="22"/>
      <c r="CL211" s="23"/>
      <c r="CM211" s="21"/>
      <c r="CN211" s="21"/>
      <c r="CO211" s="21"/>
      <c r="CP211" s="22"/>
      <c r="CQ211" s="22"/>
      <c r="CR211" s="22"/>
      <c r="CS211" s="22"/>
      <c r="CT211" s="22"/>
      <c r="CU211" s="23"/>
      <c r="CV211" s="21"/>
      <c r="CW211" s="21"/>
      <c r="CX211" s="21"/>
      <c r="CY211" s="22"/>
      <c r="CZ211" s="22"/>
      <c r="DA211" s="22"/>
      <c r="DB211" s="22"/>
      <c r="DC211" s="22"/>
      <c r="DD211" s="23"/>
      <c r="DN211" s="73">
        <f t="shared" si="33"/>
        <v>0</v>
      </c>
      <c r="DO211" s="73">
        <f t="shared" si="34"/>
        <v>550.19000000000005</v>
      </c>
      <c r="DP211" s="73">
        <f t="shared" si="35"/>
        <v>550.19000000000005</v>
      </c>
      <c r="DQ211" s="22">
        <f t="shared" si="36"/>
        <v>23</v>
      </c>
      <c r="DR211" s="22">
        <f t="shared" si="37"/>
        <v>0</v>
      </c>
      <c r="DS211" s="22">
        <f t="shared" si="38"/>
        <v>110.04</v>
      </c>
      <c r="DT211" s="22">
        <f t="shared" si="39"/>
        <v>7.37</v>
      </c>
      <c r="DU211" s="22">
        <f t="shared" si="40"/>
        <v>140.41</v>
      </c>
      <c r="DV211" s="23">
        <f t="shared" si="41"/>
        <v>690.6</v>
      </c>
      <c r="DW211" s="262">
        <f t="shared" si="42"/>
        <v>550.19000000000005</v>
      </c>
      <c r="DX211" s="262"/>
      <c r="DY211" s="263">
        <f t="shared" si="43"/>
        <v>140.41</v>
      </c>
      <c r="DZ211" s="263"/>
    </row>
    <row r="212" spans="1:130" hidden="1" x14ac:dyDescent="0.25">
      <c r="A212" s="18">
        <v>1301</v>
      </c>
      <c r="B212" s="18" t="s">
        <v>229</v>
      </c>
      <c r="C212" s="18" t="s">
        <v>230</v>
      </c>
      <c r="D212" s="20">
        <v>0.9</v>
      </c>
      <c r="E212" s="18">
        <v>17001.740000000002</v>
      </c>
      <c r="F212" s="18">
        <v>30660.49</v>
      </c>
      <c r="G212" s="18" t="s">
        <v>157</v>
      </c>
      <c r="H212" s="18" t="s">
        <v>5</v>
      </c>
      <c r="I212" s="18" t="s">
        <v>231</v>
      </c>
      <c r="J212" s="21">
        <v>2395.0100000000002</v>
      </c>
      <c r="K212" s="21">
        <v>0</v>
      </c>
      <c r="L212" s="21">
        <v>2395.0100000000002</v>
      </c>
      <c r="M212" s="22">
        <v>227</v>
      </c>
      <c r="N212" s="22">
        <v>34.75</v>
      </c>
      <c r="O212" s="22">
        <v>882.53</v>
      </c>
      <c r="P212" s="22">
        <v>144.19</v>
      </c>
      <c r="Q212" s="22">
        <v>1288.47</v>
      </c>
      <c r="R212" s="23">
        <v>3683.48</v>
      </c>
      <c r="S212" s="21">
        <v>2319.61</v>
      </c>
      <c r="T212" s="21">
        <v>0</v>
      </c>
      <c r="U212" s="21">
        <v>2319.61</v>
      </c>
      <c r="V212" s="22">
        <v>227</v>
      </c>
      <c r="W212" s="22">
        <v>34.75</v>
      </c>
      <c r="X212" s="22">
        <v>883.41</v>
      </c>
      <c r="Y212" s="22">
        <v>122.78</v>
      </c>
      <c r="Z212" s="22">
        <v>1267.94</v>
      </c>
      <c r="AA212" s="23">
        <v>3587.55</v>
      </c>
      <c r="AB212" s="21">
        <v>2319.61</v>
      </c>
      <c r="AC212" s="21">
        <v>0</v>
      </c>
      <c r="AD212" s="21">
        <v>2319.61</v>
      </c>
      <c r="AE212" s="22">
        <v>227</v>
      </c>
      <c r="AF212" s="22">
        <v>34.75</v>
      </c>
      <c r="AG212" s="22">
        <v>882.97</v>
      </c>
      <c r="AH212" s="22">
        <v>158.47999999999999</v>
      </c>
      <c r="AI212" s="22">
        <v>1303.2</v>
      </c>
      <c r="AJ212" s="23">
        <v>3622.81</v>
      </c>
      <c r="AK212" s="21">
        <v>2341.1999999999998</v>
      </c>
      <c r="AL212" s="21">
        <v>0</v>
      </c>
      <c r="AM212" s="21">
        <v>2341.1999999999998</v>
      </c>
      <c r="AN212" s="22">
        <v>230</v>
      </c>
      <c r="AO212" s="22">
        <v>35.07</v>
      </c>
      <c r="AP212" s="22">
        <v>890.86</v>
      </c>
      <c r="AQ212" s="22">
        <v>148.66</v>
      </c>
      <c r="AR212" s="22">
        <v>1304.5899999999999</v>
      </c>
      <c r="AS212" s="23">
        <v>3645.79</v>
      </c>
      <c r="AT212" s="21">
        <v>2342.44</v>
      </c>
      <c r="AU212" s="21">
        <v>836.68</v>
      </c>
      <c r="AV212" s="21">
        <v>3179.12</v>
      </c>
      <c r="AW212" s="22">
        <v>344</v>
      </c>
      <c r="AX212" s="22">
        <v>35.1</v>
      </c>
      <c r="AY212" s="22">
        <v>1058.6500000000001</v>
      </c>
      <c r="AZ212" s="22">
        <v>134.4</v>
      </c>
      <c r="BA212" s="22">
        <v>1572.15</v>
      </c>
      <c r="BB212" s="23">
        <v>4751.2700000000004</v>
      </c>
      <c r="BC212" s="21">
        <v>3709.66</v>
      </c>
      <c r="BD212" s="21">
        <v>0</v>
      </c>
      <c r="BE212" s="21">
        <v>3709.66</v>
      </c>
      <c r="BF212" s="22">
        <v>384</v>
      </c>
      <c r="BG212" s="22">
        <v>51.9</v>
      </c>
      <c r="BH212" s="22">
        <v>1300.5</v>
      </c>
      <c r="BI212" s="22">
        <v>151.5</v>
      </c>
      <c r="BJ212" s="22">
        <v>1887.9</v>
      </c>
      <c r="BK212" s="23">
        <v>5597.56</v>
      </c>
      <c r="BL212" s="21">
        <v>2319.61</v>
      </c>
      <c r="BM212" s="21">
        <v>0</v>
      </c>
      <c r="BN212" s="21">
        <v>2319.61</v>
      </c>
      <c r="BO212" s="22">
        <v>227</v>
      </c>
      <c r="BP212" s="22">
        <v>34.75</v>
      </c>
      <c r="BQ212" s="22">
        <v>882.97</v>
      </c>
      <c r="BR212" s="22">
        <v>143.18</v>
      </c>
      <c r="BS212" s="22">
        <v>1287.9000000000001</v>
      </c>
      <c r="BT212" s="23">
        <v>3607.51</v>
      </c>
      <c r="BU212" s="21">
        <v>2319.61</v>
      </c>
      <c r="BV212" s="21">
        <v>0</v>
      </c>
      <c r="BW212" s="21">
        <v>2319.61</v>
      </c>
      <c r="BX212" s="22">
        <v>227</v>
      </c>
      <c r="BY212" s="22">
        <v>34.75</v>
      </c>
      <c r="BZ212" s="22">
        <v>882.97</v>
      </c>
      <c r="CA212" s="22">
        <v>153.38</v>
      </c>
      <c r="CB212" s="22">
        <v>1298.0999999999999</v>
      </c>
      <c r="CC212" s="23">
        <v>3617.71</v>
      </c>
      <c r="CD212" s="21">
        <v>2434.39</v>
      </c>
      <c r="CE212" s="21">
        <v>0</v>
      </c>
      <c r="CF212" s="21">
        <v>2434.39</v>
      </c>
      <c r="CG212" s="22">
        <v>243</v>
      </c>
      <c r="CH212" s="22">
        <v>36.479999999999997</v>
      </c>
      <c r="CI212" s="22">
        <v>924.87</v>
      </c>
      <c r="CJ212" s="22">
        <v>150.32</v>
      </c>
      <c r="CK212" s="22">
        <v>1354.67</v>
      </c>
      <c r="CL212" s="23">
        <v>3789.06</v>
      </c>
      <c r="CM212" s="21">
        <v>2329.1799999999998</v>
      </c>
      <c r="CN212" s="21">
        <v>0</v>
      </c>
      <c r="CO212" s="21">
        <v>2329.1799999999998</v>
      </c>
      <c r="CP212" s="22">
        <v>236</v>
      </c>
      <c r="CQ212" s="22">
        <v>34.89</v>
      </c>
      <c r="CR212" s="22">
        <v>891.25</v>
      </c>
      <c r="CS212" s="22">
        <v>46.45</v>
      </c>
      <c r="CT212" s="22">
        <v>1208.5899999999999</v>
      </c>
      <c r="CU212" s="23">
        <v>3537.77</v>
      </c>
      <c r="CV212" s="21">
        <v>2777.91</v>
      </c>
      <c r="CW212" s="21">
        <v>0</v>
      </c>
      <c r="CX212" s="21">
        <v>2777.91</v>
      </c>
      <c r="CY212" s="22">
        <v>290</v>
      </c>
      <c r="CZ212" s="22">
        <v>41.63</v>
      </c>
      <c r="DA212" s="22">
        <v>1050.3699999999999</v>
      </c>
      <c r="DB212" s="22">
        <v>115.63</v>
      </c>
      <c r="DC212" s="22">
        <v>1497.63</v>
      </c>
      <c r="DD212" s="23">
        <v>4275.54</v>
      </c>
      <c r="DE212" s="21">
        <v>3551.83</v>
      </c>
      <c r="DF212" s="21">
        <v>0</v>
      </c>
      <c r="DG212" s="21">
        <v>3551.83</v>
      </c>
      <c r="DH212" s="22">
        <v>398</v>
      </c>
      <c r="DI212" s="22">
        <v>361.29</v>
      </c>
      <c r="DJ212" s="22">
        <v>1333.05</v>
      </c>
      <c r="DK212" s="22">
        <v>156.21</v>
      </c>
      <c r="DL212" s="22">
        <v>2248.5500000000002</v>
      </c>
      <c r="DM212" s="23">
        <v>5800.38</v>
      </c>
      <c r="DN212" s="73">
        <f t="shared" si="33"/>
        <v>31160.059999999998</v>
      </c>
      <c r="DO212" s="73">
        <f t="shared" si="34"/>
        <v>836.68</v>
      </c>
      <c r="DP212" s="73">
        <f t="shared" si="35"/>
        <v>31996.739999999998</v>
      </c>
      <c r="DQ212" s="22">
        <f t="shared" si="36"/>
        <v>3260</v>
      </c>
      <c r="DR212" s="22">
        <f t="shared" si="37"/>
        <v>770.11</v>
      </c>
      <c r="DS212" s="22">
        <f t="shared" si="38"/>
        <v>11864.400000000001</v>
      </c>
      <c r="DT212" s="22">
        <f t="shared" si="39"/>
        <v>1625.1800000000003</v>
      </c>
      <c r="DU212" s="22">
        <f t="shared" si="40"/>
        <v>17519.689999999999</v>
      </c>
      <c r="DV212" s="23">
        <f t="shared" si="41"/>
        <v>49516.429999999993</v>
      </c>
      <c r="DW212" s="262">
        <f t="shared" si="42"/>
        <v>1336.2499999999964</v>
      </c>
      <c r="DX212" s="262"/>
      <c r="DY212" s="263">
        <f t="shared" si="43"/>
        <v>517.94999999999709</v>
      </c>
      <c r="DZ212" s="263"/>
    </row>
    <row r="213" spans="1:130" hidden="1" x14ac:dyDescent="0.25">
      <c r="A213" s="18">
        <v>1302</v>
      </c>
      <c r="B213" s="18" t="s">
        <v>806</v>
      </c>
      <c r="C213" s="18" t="s">
        <v>271</v>
      </c>
      <c r="D213" s="20">
        <v>0</v>
      </c>
      <c r="G213" s="18" t="s">
        <v>157</v>
      </c>
      <c r="H213" s="18" t="s">
        <v>18</v>
      </c>
      <c r="I213" s="18" t="s">
        <v>787</v>
      </c>
      <c r="J213" s="21">
        <v>0</v>
      </c>
      <c r="K213" s="21">
        <v>0</v>
      </c>
      <c r="L213" s="21">
        <v>0</v>
      </c>
      <c r="M213" s="22">
        <v>0</v>
      </c>
      <c r="N213" s="22">
        <v>0</v>
      </c>
      <c r="O213" s="22">
        <v>0</v>
      </c>
      <c r="P213" s="22">
        <v>0</v>
      </c>
      <c r="Q213" s="22">
        <v>0</v>
      </c>
      <c r="R213" s="23">
        <v>0</v>
      </c>
      <c r="S213" s="21">
        <v>0</v>
      </c>
      <c r="T213" s="21">
        <v>0</v>
      </c>
      <c r="U213" s="21">
        <v>0</v>
      </c>
      <c r="V213" s="22">
        <v>0</v>
      </c>
      <c r="W213" s="22">
        <v>0</v>
      </c>
      <c r="X213" s="22">
        <v>0</v>
      </c>
      <c r="Y213" s="22">
        <v>0</v>
      </c>
      <c r="Z213" s="22">
        <v>0</v>
      </c>
      <c r="AA213" s="23">
        <v>0</v>
      </c>
      <c r="AB213" s="21">
        <v>0</v>
      </c>
      <c r="AC213" s="21">
        <v>0</v>
      </c>
      <c r="AD213" s="21">
        <v>0</v>
      </c>
      <c r="AE213" s="22">
        <v>0</v>
      </c>
      <c r="AF213" s="22">
        <v>0</v>
      </c>
      <c r="AG213" s="22">
        <v>0</v>
      </c>
      <c r="AH213" s="22">
        <v>0</v>
      </c>
      <c r="AI213" s="22">
        <v>0</v>
      </c>
      <c r="AJ213" s="23">
        <v>0</v>
      </c>
      <c r="AK213" s="21"/>
      <c r="AL213" s="21"/>
      <c r="AM213" s="21"/>
      <c r="AN213" s="22"/>
      <c r="AO213" s="22"/>
      <c r="AP213" s="22"/>
      <c r="AQ213" s="22"/>
      <c r="AR213" s="22"/>
      <c r="AS213" s="23"/>
      <c r="AT213" s="21">
        <v>0</v>
      </c>
      <c r="AU213" s="21">
        <v>948.61</v>
      </c>
      <c r="AV213" s="21">
        <v>948.61</v>
      </c>
      <c r="AW213" s="22">
        <v>40</v>
      </c>
      <c r="AX213" s="22">
        <v>0</v>
      </c>
      <c r="AY213" s="22">
        <v>189.72</v>
      </c>
      <c r="AZ213" s="22">
        <v>12.71</v>
      </c>
      <c r="BA213" s="22">
        <v>242.43</v>
      </c>
      <c r="BB213" s="23">
        <v>1191.04</v>
      </c>
      <c r="BC213" s="21"/>
      <c r="BD213" s="21"/>
      <c r="BE213" s="21"/>
      <c r="BF213" s="22"/>
      <c r="BG213" s="22"/>
      <c r="BH213" s="22"/>
      <c r="BI213" s="22"/>
      <c r="BJ213" s="22"/>
      <c r="BK213" s="23"/>
      <c r="BL213" s="21"/>
      <c r="BM213" s="21"/>
      <c r="BN213" s="21"/>
      <c r="BO213" s="22"/>
      <c r="BP213" s="22"/>
      <c r="BQ213" s="22"/>
      <c r="BR213" s="22"/>
      <c r="BS213" s="22"/>
      <c r="BT213" s="23"/>
      <c r="BU213" s="21"/>
      <c r="BV213" s="21"/>
      <c r="BW213" s="21"/>
      <c r="BX213" s="22"/>
      <c r="BY213" s="22"/>
      <c r="BZ213" s="22"/>
      <c r="CA213" s="22"/>
      <c r="CB213" s="22"/>
      <c r="CC213" s="23"/>
      <c r="CD213" s="21"/>
      <c r="CE213" s="21"/>
      <c r="CF213" s="21"/>
      <c r="CG213" s="22"/>
      <c r="CH213" s="22"/>
      <c r="CI213" s="22"/>
      <c r="CJ213" s="22"/>
      <c r="CK213" s="22"/>
      <c r="CL213" s="23"/>
      <c r="CM213" s="21"/>
      <c r="CN213" s="21"/>
      <c r="CO213" s="21"/>
      <c r="CP213" s="22"/>
      <c r="CQ213" s="22"/>
      <c r="CR213" s="22"/>
      <c r="CS213" s="22"/>
      <c r="CT213" s="22"/>
      <c r="CU213" s="23"/>
      <c r="CV213" s="21"/>
      <c r="CW213" s="21"/>
      <c r="CX213" s="21"/>
      <c r="CY213" s="22"/>
      <c r="CZ213" s="22"/>
      <c r="DA213" s="22"/>
      <c r="DB213" s="22"/>
      <c r="DC213" s="22"/>
      <c r="DD213" s="23"/>
      <c r="DN213" s="73">
        <f t="shared" si="33"/>
        <v>0</v>
      </c>
      <c r="DO213" s="73">
        <f t="shared" si="34"/>
        <v>948.61</v>
      </c>
      <c r="DP213" s="73">
        <f t="shared" si="35"/>
        <v>948.61</v>
      </c>
      <c r="DQ213" s="22">
        <f t="shared" si="36"/>
        <v>40</v>
      </c>
      <c r="DR213" s="22">
        <f t="shared" si="37"/>
        <v>0</v>
      </c>
      <c r="DS213" s="22">
        <f t="shared" si="38"/>
        <v>189.72</v>
      </c>
      <c r="DT213" s="22">
        <f t="shared" si="39"/>
        <v>12.71</v>
      </c>
      <c r="DU213" s="22">
        <f t="shared" si="40"/>
        <v>242.43</v>
      </c>
      <c r="DV213" s="23">
        <f t="shared" si="41"/>
        <v>1191.04</v>
      </c>
      <c r="DW213" s="262">
        <f t="shared" si="42"/>
        <v>948.61</v>
      </c>
      <c r="DX213" s="262"/>
      <c r="DY213" s="263">
        <f t="shared" si="43"/>
        <v>242.43</v>
      </c>
      <c r="DZ213" s="263"/>
    </row>
    <row r="214" spans="1:130" hidden="1" x14ac:dyDescent="0.25">
      <c r="A214" s="18">
        <v>1305</v>
      </c>
      <c r="B214" s="18" t="s">
        <v>705</v>
      </c>
      <c r="C214" s="18" t="s">
        <v>706</v>
      </c>
      <c r="D214" s="20">
        <v>1</v>
      </c>
      <c r="E214" s="18">
        <v>21493.14</v>
      </c>
      <c r="F214" s="18">
        <v>38890.83</v>
      </c>
      <c r="G214" s="18" t="s">
        <v>157</v>
      </c>
      <c r="H214" s="18" t="s">
        <v>9</v>
      </c>
      <c r="I214" s="18" t="s">
        <v>707</v>
      </c>
      <c r="J214" s="21">
        <v>3441.51</v>
      </c>
      <c r="K214" s="21">
        <v>0</v>
      </c>
      <c r="L214" s="21">
        <v>3441.51</v>
      </c>
      <c r="M214" s="22">
        <v>374</v>
      </c>
      <c r="N214" s="22">
        <v>50.73</v>
      </c>
      <c r="O214" s="22">
        <v>1271.2</v>
      </c>
      <c r="P214" s="22">
        <v>162.85</v>
      </c>
      <c r="Q214" s="22">
        <v>1858.78</v>
      </c>
      <c r="R214" s="23">
        <v>5300.29</v>
      </c>
      <c r="S214" s="21">
        <v>2790.69</v>
      </c>
      <c r="T214" s="21">
        <v>0</v>
      </c>
      <c r="U214" s="21">
        <v>2790.69</v>
      </c>
      <c r="V214" s="22">
        <v>292</v>
      </c>
      <c r="W214" s="22">
        <v>41.82</v>
      </c>
      <c r="X214" s="22">
        <v>1055.7</v>
      </c>
      <c r="Y214" s="22">
        <v>131.15</v>
      </c>
      <c r="Z214" s="22">
        <v>1520.67</v>
      </c>
      <c r="AA214" s="23">
        <v>4311.3599999999997</v>
      </c>
      <c r="AB214" s="21">
        <v>2790.69</v>
      </c>
      <c r="AC214" s="21">
        <v>0</v>
      </c>
      <c r="AD214" s="21">
        <v>2790.69</v>
      </c>
      <c r="AE214" s="22">
        <v>292</v>
      </c>
      <c r="AF214" s="22">
        <v>41.82</v>
      </c>
      <c r="AG214" s="22">
        <v>1055.04</v>
      </c>
      <c r="AH214" s="22">
        <v>166.85</v>
      </c>
      <c r="AI214" s="22">
        <v>1555.71</v>
      </c>
      <c r="AJ214" s="23">
        <v>4346.3999999999996</v>
      </c>
      <c r="AK214" s="21">
        <v>2795.86</v>
      </c>
      <c r="AL214" s="21">
        <v>0</v>
      </c>
      <c r="AM214" s="21">
        <v>2795.86</v>
      </c>
      <c r="AN214" s="22">
        <v>293</v>
      </c>
      <c r="AO214" s="22">
        <v>41.9</v>
      </c>
      <c r="AP214" s="22">
        <v>1056.94</v>
      </c>
      <c r="AQ214" s="22">
        <v>156.74</v>
      </c>
      <c r="AR214" s="22">
        <v>1548.58</v>
      </c>
      <c r="AS214" s="23">
        <v>4344.4399999999996</v>
      </c>
      <c r="AT214" s="21">
        <v>2790.69</v>
      </c>
      <c r="AU214" s="21">
        <v>882.21</v>
      </c>
      <c r="AV214" s="21">
        <v>3672.9</v>
      </c>
      <c r="AW214" s="22">
        <v>412</v>
      </c>
      <c r="AX214" s="22">
        <v>41.82</v>
      </c>
      <c r="AY214" s="22">
        <v>1231.48</v>
      </c>
      <c r="AZ214" s="22">
        <v>127.68</v>
      </c>
      <c r="BA214" s="22">
        <v>1812.98</v>
      </c>
      <c r="BB214" s="23">
        <v>5485.88</v>
      </c>
      <c r="BC214" s="21">
        <v>4359.1000000000004</v>
      </c>
      <c r="BD214" s="21">
        <v>0</v>
      </c>
      <c r="BE214" s="21">
        <v>4359.1000000000004</v>
      </c>
      <c r="BF214" s="22">
        <v>482</v>
      </c>
      <c r="BG214" s="22">
        <v>62.46</v>
      </c>
      <c r="BH214" s="22">
        <v>1807.49</v>
      </c>
      <c r="BI214" s="22">
        <v>173.47</v>
      </c>
      <c r="BJ214" s="22">
        <v>2525.42</v>
      </c>
      <c r="BK214" s="23">
        <v>6884.52</v>
      </c>
      <c r="BL214" s="21">
        <v>2811.5</v>
      </c>
      <c r="BM214" s="21">
        <v>0</v>
      </c>
      <c r="BN214" s="21">
        <v>2811.5</v>
      </c>
      <c r="BO214" s="22">
        <v>292</v>
      </c>
      <c r="BP214" s="22">
        <v>42.13</v>
      </c>
      <c r="BQ214" s="22">
        <v>1062.6400000000001</v>
      </c>
      <c r="BR214" s="22">
        <v>157.02000000000001</v>
      </c>
      <c r="BS214" s="22">
        <v>1553.79</v>
      </c>
      <c r="BT214" s="23">
        <v>4365.29</v>
      </c>
      <c r="BU214" s="21">
        <v>2790.69</v>
      </c>
      <c r="BV214" s="21">
        <v>0</v>
      </c>
      <c r="BW214" s="21">
        <v>2790.69</v>
      </c>
      <c r="BX214" s="22">
        <v>291</v>
      </c>
      <c r="BY214" s="22">
        <v>41.82</v>
      </c>
      <c r="BZ214" s="22">
        <v>1055.04</v>
      </c>
      <c r="CA214" s="22">
        <v>146.44999999999999</v>
      </c>
      <c r="CB214" s="22">
        <v>1534.31</v>
      </c>
      <c r="CC214" s="23">
        <v>4325</v>
      </c>
      <c r="CD214" s="21">
        <v>2839.24</v>
      </c>
      <c r="CE214" s="21">
        <v>0</v>
      </c>
      <c r="CF214" s="21">
        <v>2839.24</v>
      </c>
      <c r="CG214" s="22">
        <v>299</v>
      </c>
      <c r="CH214" s="22">
        <v>42.55</v>
      </c>
      <c r="CI214" s="22">
        <v>1072.76</v>
      </c>
      <c r="CJ214" s="22">
        <v>152.41</v>
      </c>
      <c r="CK214" s="22">
        <v>1566.72</v>
      </c>
      <c r="CL214" s="23">
        <v>4405.96</v>
      </c>
      <c r="CM214" s="21">
        <v>3124.49</v>
      </c>
      <c r="CN214" s="21">
        <v>0</v>
      </c>
      <c r="CO214" s="21">
        <v>3124.49</v>
      </c>
      <c r="CP214" s="22">
        <v>346</v>
      </c>
      <c r="CQ214" s="22">
        <v>46.83</v>
      </c>
      <c r="CR214" s="22">
        <v>1181.76</v>
      </c>
      <c r="CS214" s="22">
        <v>101.38</v>
      </c>
      <c r="CT214" s="22">
        <v>1675.97</v>
      </c>
      <c r="CU214" s="23">
        <v>4800.46</v>
      </c>
      <c r="CV214" s="21">
        <v>4736.62</v>
      </c>
      <c r="CW214" s="21">
        <v>0</v>
      </c>
      <c r="CX214" s="21">
        <v>4736.62</v>
      </c>
      <c r="CY214" s="22">
        <v>594</v>
      </c>
      <c r="CZ214" s="22">
        <v>71.02</v>
      </c>
      <c r="DA214" s="22">
        <v>2323.5500000000002</v>
      </c>
      <c r="DB214" s="22">
        <v>160.62</v>
      </c>
      <c r="DC214" s="22">
        <v>3149.19</v>
      </c>
      <c r="DD214" s="23">
        <v>7885.81</v>
      </c>
      <c r="DE214" s="21">
        <v>4379.53</v>
      </c>
      <c r="DF214" s="21">
        <v>0</v>
      </c>
      <c r="DG214" s="21">
        <v>4379.53</v>
      </c>
      <c r="DH214" s="22">
        <v>518</v>
      </c>
      <c r="DI214" s="22">
        <v>459.37</v>
      </c>
      <c r="DJ214" s="22">
        <v>1137.05</v>
      </c>
      <c r="DK214" s="22">
        <v>189.98</v>
      </c>
      <c r="DL214" s="22">
        <v>2304.4</v>
      </c>
      <c r="DM214" s="23">
        <v>6683.93</v>
      </c>
      <c r="DN214" s="73">
        <f t="shared" si="33"/>
        <v>39650.61</v>
      </c>
      <c r="DO214" s="73">
        <f t="shared" si="34"/>
        <v>882.21</v>
      </c>
      <c r="DP214" s="73">
        <f t="shared" si="35"/>
        <v>40532.82</v>
      </c>
      <c r="DQ214" s="22">
        <f t="shared" si="36"/>
        <v>4485</v>
      </c>
      <c r="DR214" s="22">
        <f t="shared" si="37"/>
        <v>984.27</v>
      </c>
      <c r="DS214" s="22">
        <f t="shared" si="38"/>
        <v>15310.649999999998</v>
      </c>
      <c r="DT214" s="22">
        <f t="shared" si="39"/>
        <v>1826.6</v>
      </c>
      <c r="DU214" s="22">
        <f t="shared" si="40"/>
        <v>22606.52</v>
      </c>
      <c r="DV214" s="23">
        <f t="shared" si="41"/>
        <v>63139.34</v>
      </c>
      <c r="DW214" s="262">
        <f t="shared" si="42"/>
        <v>1641.989999999998</v>
      </c>
      <c r="DX214" s="262"/>
      <c r="DY214" s="263">
        <f t="shared" si="43"/>
        <v>1113.380000000001</v>
      </c>
      <c r="DZ214" s="263"/>
    </row>
    <row r="215" spans="1:130" hidden="1" x14ac:dyDescent="0.25">
      <c r="A215" s="18">
        <v>1307</v>
      </c>
      <c r="B215" s="18" t="s">
        <v>708</v>
      </c>
      <c r="C215" s="18" t="s">
        <v>219</v>
      </c>
      <c r="D215" s="20">
        <v>1</v>
      </c>
      <c r="E215" s="18">
        <v>17802.669999999998</v>
      </c>
      <c r="F215" s="18">
        <v>35326</v>
      </c>
      <c r="G215" s="18" t="s">
        <v>157</v>
      </c>
      <c r="H215" s="18" t="s">
        <v>5</v>
      </c>
      <c r="I215" s="18" t="s">
        <v>282</v>
      </c>
      <c r="J215" s="21">
        <v>3242.52</v>
      </c>
      <c r="K215" s="21">
        <v>0</v>
      </c>
      <c r="L215" s="21">
        <v>3242.52</v>
      </c>
      <c r="M215" s="22">
        <v>347</v>
      </c>
      <c r="N215" s="22">
        <v>47.78</v>
      </c>
      <c r="O215" s="22">
        <v>1199.51</v>
      </c>
      <c r="P215" s="22">
        <v>159.34</v>
      </c>
      <c r="Q215" s="22">
        <v>1753.63</v>
      </c>
      <c r="R215" s="23">
        <v>4996.1499999999996</v>
      </c>
      <c r="S215" s="21">
        <v>3187.92</v>
      </c>
      <c r="T215" s="21">
        <v>0</v>
      </c>
      <c r="U215" s="21">
        <v>3187.92</v>
      </c>
      <c r="V215" s="22">
        <v>347</v>
      </c>
      <c r="W215" s="22">
        <v>47.78</v>
      </c>
      <c r="X215" s="22">
        <v>1200.75</v>
      </c>
      <c r="Y215" s="22">
        <v>133.11000000000001</v>
      </c>
      <c r="Z215" s="22">
        <v>1728.64</v>
      </c>
      <c r="AA215" s="23">
        <v>4916.5600000000004</v>
      </c>
      <c r="AB215" s="21">
        <v>2617.14</v>
      </c>
      <c r="AC215" s="21">
        <v>0</v>
      </c>
      <c r="AD215" s="21">
        <v>2617.14</v>
      </c>
      <c r="AE215" s="22">
        <v>268</v>
      </c>
      <c r="AF215" s="22">
        <v>39.21</v>
      </c>
      <c r="AG215" s="22">
        <v>991.62</v>
      </c>
      <c r="AH215" s="22">
        <v>163.77000000000001</v>
      </c>
      <c r="AI215" s="22">
        <v>1462.6</v>
      </c>
      <c r="AJ215" s="23">
        <v>4079.74</v>
      </c>
      <c r="AK215" s="21">
        <v>2620.87</v>
      </c>
      <c r="AL215" s="21">
        <v>0</v>
      </c>
      <c r="AM215" s="21">
        <v>2620.87</v>
      </c>
      <c r="AN215" s="22">
        <v>269</v>
      </c>
      <c r="AO215" s="22">
        <v>39.270000000000003</v>
      </c>
      <c r="AP215" s="22">
        <v>993.01</v>
      </c>
      <c r="AQ215" s="22">
        <v>153.63999999999999</v>
      </c>
      <c r="AR215" s="22">
        <v>1454.92</v>
      </c>
      <c r="AS215" s="23">
        <v>4075.79</v>
      </c>
      <c r="AT215" s="21">
        <v>2617.14</v>
      </c>
      <c r="AU215" s="21">
        <v>872.72</v>
      </c>
      <c r="AV215" s="21">
        <v>3489.86</v>
      </c>
      <c r="AW215" s="22">
        <v>387</v>
      </c>
      <c r="AX215" s="22">
        <v>39.21</v>
      </c>
      <c r="AY215" s="22">
        <v>1166.1600000000001</v>
      </c>
      <c r="AZ215" s="22">
        <v>124.46</v>
      </c>
      <c r="BA215" s="22">
        <v>1716.83</v>
      </c>
      <c r="BB215" s="23">
        <v>5206.6899999999996</v>
      </c>
      <c r="BC215" s="21">
        <v>4063.45</v>
      </c>
      <c r="BD215" s="21">
        <v>0</v>
      </c>
      <c r="BE215" s="21">
        <v>4063.45</v>
      </c>
      <c r="BF215" s="22">
        <v>445</v>
      </c>
      <c r="BG215" s="22">
        <v>58.58</v>
      </c>
      <c r="BH215" s="22">
        <v>1697.25</v>
      </c>
      <c r="BI215" s="22">
        <v>158.16999999999999</v>
      </c>
      <c r="BJ215" s="22">
        <v>2359</v>
      </c>
      <c r="BK215" s="23">
        <v>6422.45</v>
      </c>
      <c r="BL215" s="21">
        <v>2617.14</v>
      </c>
      <c r="BM215" s="21">
        <v>0</v>
      </c>
      <c r="BN215" s="21">
        <v>2617.14</v>
      </c>
      <c r="BO215" s="22">
        <v>267</v>
      </c>
      <c r="BP215" s="22">
        <v>39.21</v>
      </c>
      <c r="BQ215" s="22">
        <v>991.62</v>
      </c>
      <c r="BR215" s="22">
        <v>153.57</v>
      </c>
      <c r="BS215" s="22">
        <v>1451.4</v>
      </c>
      <c r="BT215" s="23">
        <v>4068.54</v>
      </c>
      <c r="BU215" s="21">
        <v>2617.14</v>
      </c>
      <c r="BV215" s="21">
        <v>0</v>
      </c>
      <c r="BW215" s="21">
        <v>2617.14</v>
      </c>
      <c r="BX215" s="22">
        <v>268</v>
      </c>
      <c r="BY215" s="22">
        <v>39.21</v>
      </c>
      <c r="BZ215" s="22">
        <v>991.62</v>
      </c>
      <c r="CA215" s="22">
        <v>148.47</v>
      </c>
      <c r="CB215" s="22">
        <v>1447.3</v>
      </c>
      <c r="CC215" s="23">
        <v>4064.44</v>
      </c>
      <c r="CD215" s="21">
        <v>2757.96</v>
      </c>
      <c r="CE215" s="21">
        <v>0</v>
      </c>
      <c r="CF215" s="21">
        <v>2757.96</v>
      </c>
      <c r="CG215" s="22">
        <v>287</v>
      </c>
      <c r="CH215" s="22">
        <v>41.33</v>
      </c>
      <c r="CI215" s="22">
        <v>1043.08</v>
      </c>
      <c r="CJ215" s="22">
        <v>99.97</v>
      </c>
      <c r="CK215" s="22">
        <v>1471.38</v>
      </c>
      <c r="CL215" s="23">
        <v>4229.34</v>
      </c>
      <c r="CM215" s="21">
        <v>2617.14</v>
      </c>
      <c r="CN215" s="21">
        <v>0</v>
      </c>
      <c r="CO215" s="21">
        <v>2617.14</v>
      </c>
      <c r="CP215" s="22">
        <v>277</v>
      </c>
      <c r="CQ215" s="22">
        <v>39.21</v>
      </c>
      <c r="CR215" s="22">
        <v>996.42</v>
      </c>
      <c r="CS215" s="22">
        <v>92.37</v>
      </c>
      <c r="CT215" s="22">
        <v>1405</v>
      </c>
      <c r="CU215" s="23">
        <v>4022.14</v>
      </c>
      <c r="CV215" s="21">
        <v>3779.85</v>
      </c>
      <c r="CW215" s="21">
        <v>0</v>
      </c>
      <c r="CX215" s="21">
        <v>3779.85</v>
      </c>
      <c r="CY215" s="22">
        <v>428</v>
      </c>
      <c r="CZ215" s="22">
        <v>56.67</v>
      </c>
      <c r="DA215" s="22">
        <v>1416.33</v>
      </c>
      <c r="DB215" s="22">
        <v>158.91999999999999</v>
      </c>
      <c r="DC215" s="22">
        <v>2059.92</v>
      </c>
      <c r="DD215" s="23">
        <v>5839.77</v>
      </c>
      <c r="DE215" s="21">
        <v>3978.87</v>
      </c>
      <c r="DF215" s="21">
        <v>0</v>
      </c>
      <c r="DG215" s="21">
        <v>3978.87</v>
      </c>
      <c r="DH215" s="22">
        <v>456</v>
      </c>
      <c r="DI215" s="22">
        <v>424.41</v>
      </c>
      <c r="DJ215" s="22">
        <v>1254.7</v>
      </c>
      <c r="DK215" s="22">
        <v>162.46</v>
      </c>
      <c r="DL215" s="22">
        <v>2297.5700000000002</v>
      </c>
      <c r="DM215" s="23">
        <v>6276.44</v>
      </c>
      <c r="DN215" s="73">
        <f t="shared" si="33"/>
        <v>36717.14</v>
      </c>
      <c r="DO215" s="73">
        <f t="shared" si="34"/>
        <v>872.72</v>
      </c>
      <c r="DP215" s="73">
        <f t="shared" si="35"/>
        <v>37589.86</v>
      </c>
      <c r="DQ215" s="22">
        <f t="shared" si="36"/>
        <v>4046</v>
      </c>
      <c r="DR215" s="22">
        <f t="shared" si="37"/>
        <v>911.87</v>
      </c>
      <c r="DS215" s="22">
        <f t="shared" si="38"/>
        <v>13942.070000000002</v>
      </c>
      <c r="DT215" s="22">
        <f t="shared" si="39"/>
        <v>1708.25</v>
      </c>
      <c r="DU215" s="22">
        <f t="shared" si="40"/>
        <v>20608.190000000002</v>
      </c>
      <c r="DV215" s="23">
        <f t="shared" si="41"/>
        <v>58198.05</v>
      </c>
      <c r="DW215" s="262">
        <f t="shared" si="42"/>
        <v>2263.8600000000006</v>
      </c>
      <c r="DX215" s="262"/>
      <c r="DY215" s="263">
        <f t="shared" si="43"/>
        <v>2805.5200000000041</v>
      </c>
      <c r="DZ215" s="263"/>
    </row>
    <row r="216" spans="1:130" hidden="1" x14ac:dyDescent="0.25">
      <c r="A216" s="18">
        <v>1308</v>
      </c>
      <c r="B216" s="18" t="s">
        <v>709</v>
      </c>
      <c r="C216" s="18" t="s">
        <v>212</v>
      </c>
      <c r="D216" s="20">
        <v>1</v>
      </c>
      <c r="E216" s="18">
        <v>0</v>
      </c>
      <c r="F216" s="18">
        <v>0</v>
      </c>
      <c r="G216" s="18" t="s">
        <v>157</v>
      </c>
      <c r="H216" s="18" t="s">
        <v>5</v>
      </c>
      <c r="I216" s="18" t="s">
        <v>231</v>
      </c>
      <c r="J216" s="21">
        <v>0</v>
      </c>
      <c r="K216" s="21">
        <v>0</v>
      </c>
      <c r="L216" s="21">
        <v>0</v>
      </c>
      <c r="M216" s="22">
        <v>0</v>
      </c>
      <c r="N216" s="22">
        <v>0</v>
      </c>
      <c r="O216" s="22">
        <v>0</v>
      </c>
      <c r="P216" s="22">
        <v>0</v>
      </c>
      <c r="Q216" s="22">
        <v>0</v>
      </c>
      <c r="R216" s="23">
        <v>0</v>
      </c>
      <c r="S216" s="21">
        <v>0</v>
      </c>
      <c r="T216" s="21">
        <v>0</v>
      </c>
      <c r="U216" s="21">
        <v>0</v>
      </c>
      <c r="V216" s="22">
        <v>0</v>
      </c>
      <c r="W216" s="22">
        <v>0</v>
      </c>
      <c r="X216" s="22">
        <v>0</v>
      </c>
      <c r="Y216" s="22">
        <v>0</v>
      </c>
      <c r="Z216" s="22">
        <v>0</v>
      </c>
      <c r="AA216" s="23">
        <v>0</v>
      </c>
      <c r="AB216" s="21">
        <v>0</v>
      </c>
      <c r="AC216" s="21">
        <v>0</v>
      </c>
      <c r="AD216" s="21">
        <v>0</v>
      </c>
      <c r="AE216" s="22">
        <v>0</v>
      </c>
      <c r="AF216" s="22">
        <v>0</v>
      </c>
      <c r="AG216" s="22">
        <v>0</v>
      </c>
      <c r="AH216" s="22">
        <v>0</v>
      </c>
      <c r="AI216" s="22">
        <v>0</v>
      </c>
      <c r="AJ216" s="23">
        <v>0</v>
      </c>
      <c r="AK216" s="21">
        <v>0</v>
      </c>
      <c r="AL216" s="21">
        <v>0</v>
      </c>
      <c r="AM216" s="21">
        <v>0</v>
      </c>
      <c r="AN216" s="22">
        <v>0</v>
      </c>
      <c r="AO216" s="22">
        <v>0</v>
      </c>
      <c r="AP216" s="22">
        <v>0</v>
      </c>
      <c r="AQ216" s="22">
        <v>0</v>
      </c>
      <c r="AR216" s="22">
        <v>0</v>
      </c>
      <c r="AS216" s="23">
        <v>0</v>
      </c>
      <c r="AT216" s="21">
        <v>0</v>
      </c>
      <c r="AU216" s="21">
        <v>0</v>
      </c>
      <c r="AV216" s="21">
        <v>0</v>
      </c>
      <c r="AW216" s="22">
        <v>0</v>
      </c>
      <c r="AX216" s="22">
        <v>0</v>
      </c>
      <c r="AY216" s="22">
        <v>0</v>
      </c>
      <c r="AZ216" s="22">
        <v>0</v>
      </c>
      <c r="BA216" s="22">
        <v>0</v>
      </c>
      <c r="BB216" s="23">
        <v>0</v>
      </c>
      <c r="BC216" s="21">
        <v>0</v>
      </c>
      <c r="BD216" s="21">
        <v>0</v>
      </c>
      <c r="BE216" s="21">
        <v>0</v>
      </c>
      <c r="BF216" s="22">
        <v>0</v>
      </c>
      <c r="BG216" s="22">
        <v>0</v>
      </c>
      <c r="BH216" s="22">
        <v>0</v>
      </c>
      <c r="BI216" s="22">
        <v>0</v>
      </c>
      <c r="BJ216" s="22">
        <v>0</v>
      </c>
      <c r="BK216" s="23">
        <v>0</v>
      </c>
      <c r="BL216" s="21">
        <v>0</v>
      </c>
      <c r="BM216" s="21">
        <v>0</v>
      </c>
      <c r="BN216" s="21">
        <v>0</v>
      </c>
      <c r="BO216" s="22">
        <v>0</v>
      </c>
      <c r="BP216" s="22">
        <v>0</v>
      </c>
      <c r="BQ216" s="22">
        <v>0</v>
      </c>
      <c r="BR216" s="22">
        <v>0</v>
      </c>
      <c r="BS216" s="22">
        <v>0</v>
      </c>
      <c r="BT216" s="23">
        <v>0</v>
      </c>
      <c r="BU216" s="21">
        <v>0</v>
      </c>
      <c r="BV216" s="21">
        <v>0</v>
      </c>
      <c r="BW216" s="21">
        <v>0</v>
      </c>
      <c r="BX216" s="22">
        <v>0</v>
      </c>
      <c r="BY216" s="22">
        <v>0</v>
      </c>
      <c r="BZ216" s="22">
        <v>0</v>
      </c>
      <c r="CA216" s="22">
        <v>0</v>
      </c>
      <c r="CB216" s="22">
        <v>0</v>
      </c>
      <c r="CC216" s="23">
        <v>0</v>
      </c>
      <c r="CD216" s="21">
        <v>0</v>
      </c>
      <c r="CE216" s="21">
        <v>0</v>
      </c>
      <c r="CF216" s="21">
        <v>0</v>
      </c>
      <c r="CG216" s="22">
        <v>0</v>
      </c>
      <c r="CH216" s="22">
        <v>0</v>
      </c>
      <c r="CI216" s="22">
        <v>0</v>
      </c>
      <c r="CJ216" s="22">
        <v>0</v>
      </c>
      <c r="CK216" s="22">
        <v>0</v>
      </c>
      <c r="CL216" s="23">
        <v>0</v>
      </c>
      <c r="CM216" s="21">
        <v>0</v>
      </c>
      <c r="CN216" s="21">
        <v>0</v>
      </c>
      <c r="CO216" s="21">
        <v>0</v>
      </c>
      <c r="CP216" s="22">
        <v>0</v>
      </c>
      <c r="CQ216" s="22">
        <v>0</v>
      </c>
      <c r="CR216" s="22">
        <v>0</v>
      </c>
      <c r="CS216" s="22">
        <v>0</v>
      </c>
      <c r="CT216" s="22">
        <v>0</v>
      </c>
      <c r="CU216" s="23">
        <v>0</v>
      </c>
      <c r="CV216" s="21">
        <v>0</v>
      </c>
      <c r="CW216" s="21">
        <v>0</v>
      </c>
      <c r="CX216" s="21">
        <v>0</v>
      </c>
      <c r="CY216" s="22">
        <v>0</v>
      </c>
      <c r="CZ216" s="22">
        <v>0</v>
      </c>
      <c r="DA216" s="22">
        <v>0</v>
      </c>
      <c r="DB216" s="22">
        <v>0</v>
      </c>
      <c r="DC216" s="22">
        <v>0</v>
      </c>
      <c r="DD216" s="23">
        <v>0</v>
      </c>
      <c r="DE216" s="21">
        <v>47.61</v>
      </c>
      <c r="DF216" s="21">
        <v>0</v>
      </c>
      <c r="DG216" s="21">
        <v>47.61</v>
      </c>
      <c r="DH216" s="22">
        <v>2</v>
      </c>
      <c r="DI216" s="22">
        <v>1.2</v>
      </c>
      <c r="DJ216" s="22">
        <v>5.4</v>
      </c>
      <c r="DK216" s="22">
        <v>0.65</v>
      </c>
      <c r="DL216" s="22">
        <v>9.25</v>
      </c>
      <c r="DM216" s="23">
        <v>56.86</v>
      </c>
      <c r="DN216" s="73">
        <f t="shared" si="33"/>
        <v>47.61</v>
      </c>
      <c r="DO216" s="73">
        <f t="shared" si="34"/>
        <v>0</v>
      </c>
      <c r="DP216" s="73">
        <f t="shared" si="35"/>
        <v>47.61</v>
      </c>
      <c r="DQ216" s="22">
        <f t="shared" si="36"/>
        <v>2</v>
      </c>
      <c r="DR216" s="22">
        <f t="shared" si="37"/>
        <v>1.2</v>
      </c>
      <c r="DS216" s="22">
        <f t="shared" si="38"/>
        <v>5.4</v>
      </c>
      <c r="DT216" s="22">
        <f t="shared" si="39"/>
        <v>0.65</v>
      </c>
      <c r="DU216" s="22">
        <f t="shared" si="40"/>
        <v>9.25</v>
      </c>
      <c r="DV216" s="23">
        <f t="shared" si="41"/>
        <v>56.86</v>
      </c>
      <c r="DW216" s="262">
        <f t="shared" si="42"/>
        <v>47.61</v>
      </c>
      <c r="DX216" s="262"/>
      <c r="DY216" s="263">
        <f t="shared" si="43"/>
        <v>9.25</v>
      </c>
      <c r="DZ216" s="263"/>
    </row>
    <row r="217" spans="1:130" hidden="1" x14ac:dyDescent="0.25">
      <c r="A217" s="18">
        <v>1310</v>
      </c>
      <c r="B217" s="18" t="s">
        <v>710</v>
      </c>
      <c r="C217" s="18" t="s">
        <v>711</v>
      </c>
      <c r="D217" s="20">
        <v>0</v>
      </c>
      <c r="E217" s="18">
        <v>11433.57</v>
      </c>
      <c r="F217" s="18">
        <v>20136.919999999998</v>
      </c>
      <c r="G217" s="18" t="s">
        <v>157</v>
      </c>
      <c r="H217" s="18" t="s">
        <v>5</v>
      </c>
      <c r="I217" s="18" t="s">
        <v>191</v>
      </c>
      <c r="J217" s="21">
        <v>2724.53</v>
      </c>
      <c r="K217" s="21">
        <v>0</v>
      </c>
      <c r="L217" s="21">
        <v>2724.53</v>
      </c>
      <c r="M217" s="22">
        <v>283</v>
      </c>
      <c r="N217" s="22">
        <v>40.83</v>
      </c>
      <c r="O217" s="22">
        <v>1030.3499999999999</v>
      </c>
      <c r="P217" s="22">
        <v>150.38</v>
      </c>
      <c r="Q217" s="22">
        <v>1504.56</v>
      </c>
      <c r="R217" s="23">
        <v>4229.09</v>
      </c>
      <c r="S217" s="21">
        <v>2702.84</v>
      </c>
      <c r="T217" s="21">
        <v>0</v>
      </c>
      <c r="U217" s="21">
        <v>2702.84</v>
      </c>
      <c r="V217" s="22">
        <v>280</v>
      </c>
      <c r="W217" s="22">
        <v>40.5</v>
      </c>
      <c r="X217" s="22">
        <v>1023.46</v>
      </c>
      <c r="Y217" s="22">
        <v>129.59</v>
      </c>
      <c r="Z217" s="22">
        <v>1473.55</v>
      </c>
      <c r="AA217" s="23">
        <v>4176.3900000000003</v>
      </c>
      <c r="AB217" s="21">
        <v>2702.84</v>
      </c>
      <c r="AC217" s="21">
        <v>0</v>
      </c>
      <c r="AD217" s="21">
        <v>2702.84</v>
      </c>
      <c r="AE217" s="22">
        <v>280</v>
      </c>
      <c r="AF217" s="22">
        <v>40.5</v>
      </c>
      <c r="AG217" s="22">
        <v>1022.94</v>
      </c>
      <c r="AH217" s="22">
        <v>47.99</v>
      </c>
      <c r="AI217" s="22">
        <v>1391.43</v>
      </c>
      <c r="AJ217" s="23">
        <v>4094.27</v>
      </c>
      <c r="AK217" s="21">
        <v>12659.73</v>
      </c>
      <c r="AL217" s="21">
        <v>0</v>
      </c>
      <c r="AM217" s="21">
        <v>12659.73</v>
      </c>
      <c r="AN217" s="22">
        <v>883</v>
      </c>
      <c r="AO217" s="22">
        <v>397.67</v>
      </c>
      <c r="AP217" s="22">
        <v>5851.31</v>
      </c>
      <c r="AQ217" s="22">
        <v>195.15</v>
      </c>
      <c r="AR217" s="22">
        <v>7327.13</v>
      </c>
      <c r="AS217" s="23">
        <v>19986.86</v>
      </c>
      <c r="AT217" s="21">
        <v>0</v>
      </c>
      <c r="AU217" s="21">
        <v>948.61</v>
      </c>
      <c r="AV217" s="21">
        <v>948.61</v>
      </c>
      <c r="AW217" s="22">
        <v>129</v>
      </c>
      <c r="AX217" s="22">
        <v>0</v>
      </c>
      <c r="AY217" s="22">
        <v>189.72</v>
      </c>
      <c r="AZ217" s="22">
        <v>12.71</v>
      </c>
      <c r="BA217" s="22">
        <v>331.43</v>
      </c>
      <c r="BB217" s="23">
        <v>1280.04</v>
      </c>
      <c r="BC217" s="21">
        <v>0</v>
      </c>
      <c r="BD217" s="21">
        <v>0</v>
      </c>
      <c r="BE217" s="21">
        <v>0</v>
      </c>
      <c r="BF217" s="22">
        <v>0</v>
      </c>
      <c r="BG217" s="22">
        <v>0</v>
      </c>
      <c r="BH217" s="22">
        <v>0</v>
      </c>
      <c r="BI217" s="22">
        <v>0</v>
      </c>
      <c r="BJ217" s="22">
        <v>0</v>
      </c>
      <c r="BK217" s="23">
        <v>0</v>
      </c>
      <c r="BL217" s="21">
        <v>0</v>
      </c>
      <c r="BM217" s="21">
        <v>0</v>
      </c>
      <c r="BN217" s="21">
        <v>0</v>
      </c>
      <c r="BO217" s="22">
        <v>-3</v>
      </c>
      <c r="BP217" s="22">
        <v>0</v>
      </c>
      <c r="BQ217" s="22">
        <v>0</v>
      </c>
      <c r="BR217" s="22">
        <v>0</v>
      </c>
      <c r="BS217" s="22">
        <v>-3</v>
      </c>
      <c r="BT217" s="23">
        <v>-3</v>
      </c>
      <c r="BU217" s="21"/>
      <c r="BV217" s="21"/>
      <c r="BW217" s="21"/>
      <c r="BX217" s="22"/>
      <c r="BY217" s="22"/>
      <c r="BZ217" s="22"/>
      <c r="CA217" s="22"/>
      <c r="CB217" s="22"/>
      <c r="CC217" s="23"/>
      <c r="CD217" s="21">
        <v>0</v>
      </c>
      <c r="CE217" s="21">
        <v>0</v>
      </c>
      <c r="CF217" s="21">
        <v>0</v>
      </c>
      <c r="CG217" s="22">
        <v>0</v>
      </c>
      <c r="CH217" s="22">
        <v>0</v>
      </c>
      <c r="CI217" s="22">
        <v>0</v>
      </c>
      <c r="CJ217" s="22">
        <v>0</v>
      </c>
      <c r="CK217" s="22">
        <v>0</v>
      </c>
      <c r="CL217" s="23">
        <v>0</v>
      </c>
      <c r="CM217" s="21">
        <v>0</v>
      </c>
      <c r="CN217" s="21">
        <v>0</v>
      </c>
      <c r="CO217" s="21">
        <v>0</v>
      </c>
      <c r="CP217" s="22">
        <v>0</v>
      </c>
      <c r="CQ217" s="22">
        <v>0</v>
      </c>
      <c r="CR217" s="22">
        <v>0</v>
      </c>
      <c r="CS217" s="22">
        <v>0</v>
      </c>
      <c r="CT217" s="22">
        <v>0</v>
      </c>
      <c r="CU217" s="23">
        <v>0</v>
      </c>
      <c r="CV217" s="21"/>
      <c r="CW217" s="21"/>
      <c r="CX217" s="21"/>
      <c r="CY217" s="22"/>
      <c r="CZ217" s="22"/>
      <c r="DA217" s="22"/>
      <c r="DB217" s="22"/>
      <c r="DC217" s="22"/>
      <c r="DD217" s="23"/>
      <c r="DN217" s="73">
        <f t="shared" si="33"/>
        <v>20789.940000000002</v>
      </c>
      <c r="DO217" s="73">
        <f t="shared" si="34"/>
        <v>948.61</v>
      </c>
      <c r="DP217" s="73">
        <f t="shared" si="35"/>
        <v>21738.550000000003</v>
      </c>
      <c r="DQ217" s="22">
        <f t="shared" si="36"/>
        <v>1852</v>
      </c>
      <c r="DR217" s="22">
        <f t="shared" si="37"/>
        <v>519.5</v>
      </c>
      <c r="DS217" s="22">
        <f t="shared" si="38"/>
        <v>9117.7800000000007</v>
      </c>
      <c r="DT217" s="22">
        <f t="shared" si="39"/>
        <v>535.82000000000005</v>
      </c>
      <c r="DU217" s="22">
        <f t="shared" si="40"/>
        <v>12025.1</v>
      </c>
      <c r="DV217" s="23">
        <f t="shared" si="41"/>
        <v>33763.65</v>
      </c>
      <c r="DW217" s="262">
        <f t="shared" si="42"/>
        <v>1601.6300000000047</v>
      </c>
      <c r="DX217" s="262"/>
      <c r="DY217" s="263">
        <f t="shared" si="43"/>
        <v>591.53000000000065</v>
      </c>
      <c r="DZ217" s="263"/>
    </row>
    <row r="218" spans="1:130" hidden="1" x14ac:dyDescent="0.25">
      <c r="A218" s="18">
        <v>1314</v>
      </c>
      <c r="B218" s="18" t="s">
        <v>718</v>
      </c>
      <c r="C218" s="18" t="s">
        <v>315</v>
      </c>
      <c r="D218" s="20">
        <v>0.8</v>
      </c>
      <c r="E218" s="18">
        <v>17185.63</v>
      </c>
      <c r="F218" s="18">
        <v>28278.19</v>
      </c>
      <c r="G218" s="18" t="s">
        <v>157</v>
      </c>
      <c r="H218" s="18" t="s">
        <v>6</v>
      </c>
      <c r="I218" s="18" t="s">
        <v>156</v>
      </c>
      <c r="J218" s="21">
        <v>2844.22</v>
      </c>
      <c r="K218" s="21">
        <v>0</v>
      </c>
      <c r="L218" s="21">
        <v>2844.22</v>
      </c>
      <c r="M218" s="22">
        <v>293</v>
      </c>
      <c r="N218" s="22">
        <v>41.65</v>
      </c>
      <c r="O218" s="22">
        <v>1077.78</v>
      </c>
      <c r="P218" s="22">
        <v>121.61</v>
      </c>
      <c r="Q218" s="22">
        <v>1534.04</v>
      </c>
      <c r="R218" s="23">
        <v>4378.26</v>
      </c>
      <c r="S218" s="21">
        <v>2750.82</v>
      </c>
      <c r="T218" s="21">
        <v>0</v>
      </c>
      <c r="U218" s="21">
        <v>2750.82</v>
      </c>
      <c r="V218" s="22">
        <v>290</v>
      </c>
      <c r="W218" s="22">
        <v>41.22</v>
      </c>
      <c r="X218" s="22">
        <v>1068.96</v>
      </c>
      <c r="Y218" s="22">
        <v>64.14</v>
      </c>
      <c r="Z218" s="22">
        <v>1464.32</v>
      </c>
      <c r="AA218" s="23">
        <v>4215.1400000000003</v>
      </c>
      <c r="AB218" s="21">
        <v>2747.44</v>
      </c>
      <c r="AC218" s="21">
        <v>0</v>
      </c>
      <c r="AD218" s="21">
        <v>2747.44</v>
      </c>
      <c r="AE218" s="22">
        <v>288</v>
      </c>
      <c r="AF218" s="22">
        <v>41.17</v>
      </c>
      <c r="AG218" s="22">
        <v>1067.24</v>
      </c>
      <c r="AH218" s="22">
        <v>48.78</v>
      </c>
      <c r="AI218" s="22">
        <v>1445.19</v>
      </c>
      <c r="AJ218" s="23">
        <v>4192.63</v>
      </c>
      <c r="AK218" s="21">
        <v>2751.41</v>
      </c>
      <c r="AL218" s="21">
        <v>0</v>
      </c>
      <c r="AM218" s="21">
        <v>2751.41</v>
      </c>
      <c r="AN218" s="22">
        <v>290</v>
      </c>
      <c r="AO218" s="22">
        <v>41.23</v>
      </c>
      <c r="AP218" s="22">
        <v>1068.6400000000001</v>
      </c>
      <c r="AQ218" s="22">
        <v>48.85</v>
      </c>
      <c r="AR218" s="22">
        <v>1448.72</v>
      </c>
      <c r="AS218" s="23">
        <v>4200.13</v>
      </c>
      <c r="AT218" s="21">
        <v>2743.47</v>
      </c>
      <c r="AU218" s="21">
        <v>758.88</v>
      </c>
      <c r="AV218" s="21">
        <v>3502.35</v>
      </c>
      <c r="AW218" s="22">
        <v>391</v>
      </c>
      <c r="AX218" s="22">
        <v>41.11</v>
      </c>
      <c r="AY218" s="22">
        <v>1217.67</v>
      </c>
      <c r="AZ218" s="22">
        <v>58.88</v>
      </c>
      <c r="BA218" s="22">
        <v>1708.66</v>
      </c>
      <c r="BB218" s="23">
        <v>5211.01</v>
      </c>
      <c r="BC218" s="21">
        <v>14774.77</v>
      </c>
      <c r="BD218" s="21">
        <v>0</v>
      </c>
      <c r="BE218" s="21">
        <v>14774.77</v>
      </c>
      <c r="BF218" s="22">
        <v>1366</v>
      </c>
      <c r="BG218" s="22">
        <v>505.92</v>
      </c>
      <c r="BH218" s="22">
        <v>7462.93</v>
      </c>
      <c r="BI218" s="22">
        <v>228.94</v>
      </c>
      <c r="BJ218" s="22">
        <v>9563.7900000000009</v>
      </c>
      <c r="BK218" s="23">
        <v>24338.560000000001</v>
      </c>
      <c r="BL218" s="21">
        <v>0</v>
      </c>
      <c r="BM218" s="21">
        <v>0</v>
      </c>
      <c r="BN218" s="21">
        <v>0</v>
      </c>
      <c r="BO218" s="22">
        <v>-3</v>
      </c>
      <c r="BP218" s="22">
        <v>0</v>
      </c>
      <c r="BQ218" s="22">
        <v>0</v>
      </c>
      <c r="BR218" s="22">
        <v>0</v>
      </c>
      <c r="BS218" s="22">
        <v>-3</v>
      </c>
      <c r="BT218" s="23">
        <v>-3</v>
      </c>
      <c r="BU218" s="21">
        <v>0</v>
      </c>
      <c r="BV218" s="21">
        <v>0</v>
      </c>
      <c r="BW218" s="21">
        <v>0</v>
      </c>
      <c r="BX218" s="22">
        <v>0</v>
      </c>
      <c r="BY218" s="22">
        <v>0</v>
      </c>
      <c r="BZ218" s="22">
        <v>0</v>
      </c>
      <c r="CA218" s="22">
        <v>0</v>
      </c>
      <c r="CB218" s="22">
        <v>0</v>
      </c>
      <c r="CC218" s="23">
        <v>0</v>
      </c>
      <c r="CD218" s="21">
        <v>0</v>
      </c>
      <c r="CE218" s="21">
        <v>0</v>
      </c>
      <c r="CF218" s="21">
        <v>0</v>
      </c>
      <c r="CG218" s="22">
        <v>0</v>
      </c>
      <c r="CH218" s="22">
        <v>0</v>
      </c>
      <c r="CI218" s="22">
        <v>0</v>
      </c>
      <c r="CJ218" s="22">
        <v>0</v>
      </c>
      <c r="CK218" s="22">
        <v>0</v>
      </c>
      <c r="CL218" s="23">
        <v>0</v>
      </c>
      <c r="CM218" s="21">
        <v>0</v>
      </c>
      <c r="CN218" s="21">
        <v>0</v>
      </c>
      <c r="CO218" s="21">
        <v>0</v>
      </c>
      <c r="CP218" s="22">
        <v>0</v>
      </c>
      <c r="CQ218" s="22">
        <v>0</v>
      </c>
      <c r="CR218" s="22">
        <v>0</v>
      </c>
      <c r="CS218" s="22">
        <v>0</v>
      </c>
      <c r="CT218" s="22">
        <v>0</v>
      </c>
      <c r="CU218" s="23">
        <v>0</v>
      </c>
      <c r="CV218" s="21"/>
      <c r="CW218" s="21"/>
      <c r="CX218" s="21"/>
      <c r="CY218" s="22"/>
      <c r="CZ218" s="22"/>
      <c r="DA218" s="22"/>
      <c r="DB218" s="22"/>
      <c r="DC218" s="22"/>
      <c r="DD218" s="23"/>
      <c r="DN218" s="73">
        <f t="shared" si="33"/>
        <v>28612.129999999997</v>
      </c>
      <c r="DO218" s="73">
        <f t="shared" si="34"/>
        <v>758.88</v>
      </c>
      <c r="DP218" s="73">
        <f t="shared" si="35"/>
        <v>29371.010000000002</v>
      </c>
      <c r="DQ218" s="22">
        <f t="shared" si="36"/>
        <v>2915</v>
      </c>
      <c r="DR218" s="22">
        <f t="shared" si="37"/>
        <v>712.3</v>
      </c>
      <c r="DS218" s="22">
        <f t="shared" si="38"/>
        <v>12963.220000000001</v>
      </c>
      <c r="DT218" s="22">
        <f t="shared" si="39"/>
        <v>571.20000000000005</v>
      </c>
      <c r="DU218" s="22">
        <f t="shared" si="40"/>
        <v>17161.72</v>
      </c>
      <c r="DV218" s="23">
        <f t="shared" si="41"/>
        <v>46532.73000000001</v>
      </c>
      <c r="DW218" s="262">
        <f t="shared" si="42"/>
        <v>1092.8200000000033</v>
      </c>
      <c r="DX218" s="262"/>
      <c r="DY218" s="263">
        <f t="shared" si="43"/>
        <v>-23.909999999999854</v>
      </c>
      <c r="DZ218" s="263"/>
    </row>
    <row r="219" spans="1:130" hidden="1" x14ac:dyDescent="0.25">
      <c r="A219" s="18">
        <v>1318</v>
      </c>
      <c r="B219" s="18" t="s">
        <v>893</v>
      </c>
      <c r="C219" s="18" t="s">
        <v>245</v>
      </c>
      <c r="D219" s="20">
        <v>0</v>
      </c>
      <c r="G219" s="18" t="s">
        <v>157</v>
      </c>
      <c r="H219" s="18" t="s">
        <v>6</v>
      </c>
      <c r="I219" s="18" t="s">
        <v>156</v>
      </c>
      <c r="J219" s="21"/>
      <c r="K219" s="21"/>
      <c r="L219" s="21"/>
      <c r="M219" s="22"/>
      <c r="N219" s="22"/>
      <c r="O219" s="22"/>
      <c r="P219" s="22"/>
      <c r="Q219" s="22"/>
      <c r="R219" s="23"/>
      <c r="S219" s="21"/>
      <c r="T219" s="21"/>
      <c r="U219" s="21"/>
      <c r="V219" s="22"/>
      <c r="W219" s="22"/>
      <c r="X219" s="22"/>
      <c r="Y219" s="22"/>
      <c r="Z219" s="22"/>
      <c r="AA219" s="23"/>
      <c r="AB219" s="21"/>
      <c r="AC219" s="21"/>
      <c r="AD219" s="21"/>
      <c r="AE219" s="22"/>
      <c r="AF219" s="22"/>
      <c r="AG219" s="22"/>
      <c r="AH219" s="22"/>
      <c r="AI219" s="22"/>
      <c r="AJ219" s="23"/>
      <c r="AK219" s="21"/>
      <c r="AL219" s="21"/>
      <c r="AM219" s="21"/>
      <c r="AN219" s="22"/>
      <c r="AO219" s="22"/>
      <c r="AP219" s="22"/>
      <c r="AQ219" s="22"/>
      <c r="AR219" s="22"/>
      <c r="AS219" s="23"/>
      <c r="AT219" s="21">
        <v>0</v>
      </c>
      <c r="AU219" s="21">
        <v>355.73</v>
      </c>
      <c r="AV219" s="21">
        <v>355.73</v>
      </c>
      <c r="AW219" s="22">
        <v>15</v>
      </c>
      <c r="AX219" s="22">
        <v>0</v>
      </c>
      <c r="AY219" s="22">
        <v>71.150000000000006</v>
      </c>
      <c r="AZ219" s="22">
        <v>4.7699999999999996</v>
      </c>
      <c r="BA219" s="22">
        <v>90.92</v>
      </c>
      <c r="BB219" s="23">
        <v>446.65</v>
      </c>
      <c r="BC219" s="21"/>
      <c r="BD219" s="21"/>
      <c r="BE219" s="21"/>
      <c r="BF219" s="22"/>
      <c r="BG219" s="22"/>
      <c r="BH219" s="22"/>
      <c r="BI219" s="22"/>
      <c r="BJ219" s="22"/>
      <c r="BK219" s="23"/>
      <c r="BL219" s="21"/>
      <c r="BM219" s="21"/>
      <c r="BN219" s="21"/>
      <c r="BO219" s="22"/>
      <c r="BP219" s="22"/>
      <c r="BQ219" s="22"/>
      <c r="BR219" s="22"/>
      <c r="BS219" s="22"/>
      <c r="BT219" s="23"/>
      <c r="BU219" s="21"/>
      <c r="BV219" s="21"/>
      <c r="BW219" s="21"/>
      <c r="BX219" s="22"/>
      <c r="BY219" s="22"/>
      <c r="BZ219" s="22"/>
      <c r="CA219" s="22"/>
      <c r="CB219" s="22"/>
      <c r="CC219" s="23"/>
      <c r="CD219" s="21"/>
      <c r="CE219" s="21"/>
      <c r="CF219" s="21"/>
      <c r="CG219" s="22"/>
      <c r="CH219" s="22"/>
      <c r="CI219" s="22"/>
      <c r="CJ219" s="22"/>
      <c r="CK219" s="22"/>
      <c r="CL219" s="23"/>
      <c r="CM219" s="21"/>
      <c r="CN219" s="21"/>
      <c r="CO219" s="21"/>
      <c r="CP219" s="22"/>
      <c r="CQ219" s="22"/>
      <c r="CR219" s="22"/>
      <c r="CS219" s="22"/>
      <c r="CT219" s="22"/>
      <c r="CU219" s="23"/>
      <c r="CV219" s="21"/>
      <c r="CW219" s="21"/>
      <c r="CX219" s="21"/>
      <c r="CY219" s="22"/>
      <c r="CZ219" s="22"/>
      <c r="DA219" s="22"/>
      <c r="DB219" s="22"/>
      <c r="DC219" s="22"/>
      <c r="DD219" s="23"/>
      <c r="DN219" s="73">
        <f t="shared" si="33"/>
        <v>0</v>
      </c>
      <c r="DO219" s="73">
        <f t="shared" si="34"/>
        <v>355.73</v>
      </c>
      <c r="DP219" s="73">
        <f t="shared" si="35"/>
        <v>355.73</v>
      </c>
      <c r="DQ219" s="22">
        <f t="shared" si="36"/>
        <v>15</v>
      </c>
      <c r="DR219" s="22">
        <f t="shared" si="37"/>
        <v>0</v>
      </c>
      <c r="DS219" s="22">
        <f t="shared" si="38"/>
        <v>71.150000000000006</v>
      </c>
      <c r="DT219" s="22">
        <f t="shared" si="39"/>
        <v>4.7699999999999996</v>
      </c>
      <c r="DU219" s="22">
        <f t="shared" si="40"/>
        <v>90.92</v>
      </c>
      <c r="DV219" s="23">
        <f t="shared" si="41"/>
        <v>446.65</v>
      </c>
      <c r="DW219" s="262">
        <f t="shared" si="42"/>
        <v>355.73</v>
      </c>
      <c r="DX219" s="262"/>
      <c r="DY219" s="263">
        <f t="shared" si="43"/>
        <v>90.92</v>
      </c>
      <c r="DZ219" s="263"/>
    </row>
    <row r="220" spans="1:130" hidden="1" x14ac:dyDescent="0.25">
      <c r="A220" s="18">
        <v>1325</v>
      </c>
      <c r="B220" s="18" t="s">
        <v>736</v>
      </c>
      <c r="C220" s="18" t="s">
        <v>315</v>
      </c>
      <c r="D220" s="20">
        <v>1</v>
      </c>
      <c r="E220" s="18">
        <v>18510.759999999998</v>
      </c>
      <c r="F220" s="18">
        <v>34341.269999999997</v>
      </c>
      <c r="G220" s="18" t="s">
        <v>157</v>
      </c>
      <c r="H220" s="18" t="s">
        <v>21</v>
      </c>
      <c r="I220" s="18" t="s">
        <v>256</v>
      </c>
      <c r="J220" s="21">
        <v>2735.06</v>
      </c>
      <c r="K220" s="21">
        <v>0</v>
      </c>
      <c r="L220" s="21">
        <v>2735.06</v>
      </c>
      <c r="M220" s="22">
        <v>271</v>
      </c>
      <c r="N220" s="22">
        <v>40.049999999999997</v>
      </c>
      <c r="O220" s="22">
        <v>974.4</v>
      </c>
      <c r="P220" s="22">
        <v>99.29</v>
      </c>
      <c r="Q220" s="22">
        <v>1384.74</v>
      </c>
      <c r="R220" s="23">
        <v>4119.8</v>
      </c>
      <c r="S220" s="21">
        <v>2649.31</v>
      </c>
      <c r="T220" s="21">
        <v>0</v>
      </c>
      <c r="U220" s="21">
        <v>2649.31</v>
      </c>
      <c r="V220" s="22">
        <v>268</v>
      </c>
      <c r="W220" s="22">
        <v>39.700000000000003</v>
      </c>
      <c r="X220" s="22">
        <v>966.94</v>
      </c>
      <c r="Y220" s="22">
        <v>118.44</v>
      </c>
      <c r="Z220" s="22">
        <v>1393.08</v>
      </c>
      <c r="AA220" s="23">
        <v>4042.39</v>
      </c>
      <c r="AB220" s="21">
        <v>2647.85</v>
      </c>
      <c r="AC220" s="21">
        <v>0</v>
      </c>
      <c r="AD220" s="21">
        <v>2647.85</v>
      </c>
      <c r="AE220" s="22">
        <v>268</v>
      </c>
      <c r="AF220" s="22">
        <v>39.68</v>
      </c>
      <c r="AG220" s="22">
        <v>965.89</v>
      </c>
      <c r="AH220" s="22">
        <v>149.02000000000001</v>
      </c>
      <c r="AI220" s="22">
        <v>1422.59</v>
      </c>
      <c r="AJ220" s="23">
        <v>4070.44</v>
      </c>
      <c r="AK220" s="21">
        <v>2722.28</v>
      </c>
      <c r="AL220" s="21">
        <v>0</v>
      </c>
      <c r="AM220" s="21">
        <v>2722.28</v>
      </c>
      <c r="AN220" s="22">
        <v>278</v>
      </c>
      <c r="AO220" s="22">
        <v>40.799999999999997</v>
      </c>
      <c r="AP220" s="22">
        <v>993.06</v>
      </c>
      <c r="AQ220" s="22">
        <v>155.43</v>
      </c>
      <c r="AR220" s="22">
        <v>1467.29</v>
      </c>
      <c r="AS220" s="23">
        <v>4189.57</v>
      </c>
      <c r="AT220" s="21">
        <v>2651.44</v>
      </c>
      <c r="AU220" s="21">
        <v>948.61</v>
      </c>
      <c r="AV220" s="21">
        <v>3600.05</v>
      </c>
      <c r="AW220" s="22">
        <v>397</v>
      </c>
      <c r="AX220" s="22">
        <v>39.729999999999997</v>
      </c>
      <c r="AY220" s="22">
        <v>1156.92</v>
      </c>
      <c r="AZ220" s="22">
        <v>110.78</v>
      </c>
      <c r="BA220" s="22">
        <v>1704.43</v>
      </c>
      <c r="BB220" s="23">
        <v>5304.48</v>
      </c>
      <c r="BC220" s="21">
        <v>4125.82</v>
      </c>
      <c r="BD220" s="21">
        <v>0</v>
      </c>
      <c r="BE220" s="21">
        <v>4125.82</v>
      </c>
      <c r="BF220" s="22">
        <v>448</v>
      </c>
      <c r="BG220" s="22">
        <v>59.32</v>
      </c>
      <c r="BH220" s="22">
        <v>1681.24</v>
      </c>
      <c r="BI220" s="22">
        <v>123.52</v>
      </c>
      <c r="BJ220" s="22">
        <v>2312.08</v>
      </c>
      <c r="BK220" s="23">
        <v>6437.9</v>
      </c>
      <c r="BL220" s="21">
        <v>2647.85</v>
      </c>
      <c r="BM220" s="21">
        <v>0</v>
      </c>
      <c r="BN220" s="21">
        <v>2647.85</v>
      </c>
      <c r="BO220" s="22">
        <v>268</v>
      </c>
      <c r="BP220" s="22">
        <v>39.68</v>
      </c>
      <c r="BQ220" s="22">
        <v>965.89</v>
      </c>
      <c r="BR220" s="22">
        <v>138.82</v>
      </c>
      <c r="BS220" s="22">
        <v>1412.39</v>
      </c>
      <c r="BT220" s="23">
        <v>4060.24</v>
      </c>
      <c r="BU220" s="21">
        <v>2647.85</v>
      </c>
      <c r="BV220" s="21">
        <v>0</v>
      </c>
      <c r="BW220" s="21">
        <v>2647.85</v>
      </c>
      <c r="BX220" s="22">
        <v>268</v>
      </c>
      <c r="BY220" s="22">
        <v>39.68</v>
      </c>
      <c r="BZ220" s="22">
        <v>965.89</v>
      </c>
      <c r="CA220" s="22">
        <v>149.02000000000001</v>
      </c>
      <c r="CB220" s="22">
        <v>1422.59</v>
      </c>
      <c r="CC220" s="23">
        <v>4070.44</v>
      </c>
      <c r="CD220" s="21">
        <v>2647.85</v>
      </c>
      <c r="CE220" s="21">
        <v>0</v>
      </c>
      <c r="CF220" s="21">
        <v>2647.85</v>
      </c>
      <c r="CG220" s="22">
        <v>268</v>
      </c>
      <c r="CH220" s="22">
        <v>39.68</v>
      </c>
      <c r="CI220" s="22">
        <v>965.89</v>
      </c>
      <c r="CJ220" s="22">
        <v>149.02000000000001</v>
      </c>
      <c r="CK220" s="22">
        <v>1422.59</v>
      </c>
      <c r="CL220" s="23">
        <v>4070.44</v>
      </c>
      <c r="CM220" s="21">
        <v>2713.02</v>
      </c>
      <c r="CN220" s="21">
        <v>0</v>
      </c>
      <c r="CO220" s="21">
        <v>2713.02</v>
      </c>
      <c r="CP220" s="22">
        <v>277</v>
      </c>
      <c r="CQ220" s="22">
        <v>40.65</v>
      </c>
      <c r="CR220" s="22">
        <v>989.68</v>
      </c>
      <c r="CS220" s="22">
        <v>104.27</v>
      </c>
      <c r="CT220" s="22">
        <v>1411.6</v>
      </c>
      <c r="CU220" s="23">
        <v>4124.62</v>
      </c>
      <c r="CV220" s="21">
        <v>2647.85</v>
      </c>
      <c r="CW220" s="21">
        <v>0</v>
      </c>
      <c r="CX220" s="21">
        <v>2647.85</v>
      </c>
      <c r="CY220" s="22">
        <v>268</v>
      </c>
      <c r="CZ220" s="22">
        <v>39.68</v>
      </c>
      <c r="DA220" s="22">
        <v>965.89</v>
      </c>
      <c r="DB220" s="22">
        <v>92.92</v>
      </c>
      <c r="DC220" s="22">
        <v>1366.49</v>
      </c>
      <c r="DD220" s="23">
        <v>4014.34</v>
      </c>
      <c r="DE220" s="21">
        <v>3951.09</v>
      </c>
      <c r="DF220" s="21">
        <v>0</v>
      </c>
      <c r="DG220" s="21">
        <v>3951.09</v>
      </c>
      <c r="DH220" s="22">
        <v>445</v>
      </c>
      <c r="DI220" s="22">
        <v>404.47</v>
      </c>
      <c r="DJ220" s="22">
        <v>1204.6099999999999</v>
      </c>
      <c r="DK220" s="22">
        <v>172.16</v>
      </c>
      <c r="DL220" s="22">
        <v>2226.2399999999998</v>
      </c>
      <c r="DM220" s="23">
        <v>6177.33</v>
      </c>
      <c r="DN220" s="73">
        <f t="shared" si="33"/>
        <v>34787.269999999997</v>
      </c>
      <c r="DO220" s="73">
        <f t="shared" si="34"/>
        <v>948.61</v>
      </c>
      <c r="DP220" s="73">
        <f t="shared" si="35"/>
        <v>35735.87999999999</v>
      </c>
      <c r="DQ220" s="22">
        <f t="shared" si="36"/>
        <v>3724</v>
      </c>
      <c r="DR220" s="22">
        <f t="shared" si="37"/>
        <v>863.12000000000012</v>
      </c>
      <c r="DS220" s="22">
        <f t="shared" si="38"/>
        <v>12796.3</v>
      </c>
      <c r="DT220" s="22">
        <f t="shared" si="39"/>
        <v>1562.69</v>
      </c>
      <c r="DU220" s="22">
        <f t="shared" si="40"/>
        <v>18946.11</v>
      </c>
      <c r="DV220" s="23">
        <f t="shared" si="41"/>
        <v>54681.990000000005</v>
      </c>
      <c r="DW220" s="262">
        <f t="shared" si="42"/>
        <v>1394.6099999999933</v>
      </c>
      <c r="DX220" s="262"/>
      <c r="DY220" s="263">
        <f t="shared" si="43"/>
        <v>435.35000000000218</v>
      </c>
      <c r="DZ220" s="263"/>
    </row>
    <row r="221" spans="1:130" hidden="1" x14ac:dyDescent="0.25">
      <c r="A221" s="18">
        <v>1326</v>
      </c>
      <c r="B221" s="18" t="s">
        <v>737</v>
      </c>
      <c r="C221" s="18" t="s">
        <v>481</v>
      </c>
      <c r="D221" s="20">
        <v>1</v>
      </c>
      <c r="E221" s="18">
        <v>23251.65</v>
      </c>
      <c r="F221" s="18">
        <v>41273.730000000003</v>
      </c>
      <c r="G221" s="18" t="s">
        <v>157</v>
      </c>
      <c r="H221" s="18" t="s">
        <v>5</v>
      </c>
      <c r="I221" s="18" t="s">
        <v>738</v>
      </c>
      <c r="J221" s="21">
        <v>3183.01</v>
      </c>
      <c r="K221" s="21">
        <v>0</v>
      </c>
      <c r="L221" s="21">
        <v>3183.01</v>
      </c>
      <c r="M221" s="22">
        <v>349</v>
      </c>
      <c r="N221" s="22">
        <v>47.7</v>
      </c>
      <c r="O221" s="22">
        <v>1223.57</v>
      </c>
      <c r="P221" s="22">
        <v>158.53</v>
      </c>
      <c r="Q221" s="22">
        <v>1778.8</v>
      </c>
      <c r="R221" s="23">
        <v>4961.8100000000004</v>
      </c>
      <c r="S221" s="21">
        <v>3181.12</v>
      </c>
      <c r="T221" s="21">
        <v>0</v>
      </c>
      <c r="U221" s="21">
        <v>3181.12</v>
      </c>
      <c r="V221" s="22">
        <v>349</v>
      </c>
      <c r="W221" s="22">
        <v>47.68</v>
      </c>
      <c r="X221" s="22">
        <v>1224.1099999999999</v>
      </c>
      <c r="Y221" s="22">
        <v>138.08000000000001</v>
      </c>
      <c r="Z221" s="22">
        <v>1758.87</v>
      </c>
      <c r="AA221" s="23">
        <v>4939.99</v>
      </c>
      <c r="AB221" s="21">
        <v>3181.12</v>
      </c>
      <c r="AC221" s="21">
        <v>0</v>
      </c>
      <c r="AD221" s="21">
        <v>3181.12</v>
      </c>
      <c r="AE221" s="22">
        <v>349</v>
      </c>
      <c r="AF221" s="22">
        <v>47.68</v>
      </c>
      <c r="AG221" s="22">
        <v>1223.49</v>
      </c>
      <c r="AH221" s="22">
        <v>173.78</v>
      </c>
      <c r="AI221" s="22">
        <v>1793.95</v>
      </c>
      <c r="AJ221" s="23">
        <v>4975.07</v>
      </c>
      <c r="AK221" s="21">
        <v>3190.59</v>
      </c>
      <c r="AL221" s="21">
        <v>0</v>
      </c>
      <c r="AM221" s="21">
        <v>3190.59</v>
      </c>
      <c r="AN221" s="22">
        <v>351</v>
      </c>
      <c r="AO221" s="22">
        <v>47.82</v>
      </c>
      <c r="AP221" s="22">
        <v>1227.03</v>
      </c>
      <c r="AQ221" s="22">
        <v>153.55000000000001</v>
      </c>
      <c r="AR221" s="22">
        <v>1779.4</v>
      </c>
      <c r="AS221" s="23">
        <v>4969.99</v>
      </c>
      <c r="AT221" s="21">
        <v>3181.12</v>
      </c>
      <c r="AU221" s="21">
        <v>920.15</v>
      </c>
      <c r="AV221" s="21">
        <v>4101.2700000000004</v>
      </c>
      <c r="AW221" s="22">
        <v>474</v>
      </c>
      <c r="AX221" s="22">
        <v>47.68</v>
      </c>
      <c r="AY221" s="22">
        <v>1407.52</v>
      </c>
      <c r="AZ221" s="22">
        <v>135.11000000000001</v>
      </c>
      <c r="BA221" s="22">
        <v>2064.31</v>
      </c>
      <c r="BB221" s="23">
        <v>6165.58</v>
      </c>
      <c r="BC221" s="21">
        <v>4752.3500000000004</v>
      </c>
      <c r="BD221" s="21">
        <v>0</v>
      </c>
      <c r="BE221" s="21">
        <v>4752.3500000000004</v>
      </c>
      <c r="BF221" s="22">
        <v>567</v>
      </c>
      <c r="BG221" s="22">
        <v>71.25</v>
      </c>
      <c r="BH221" s="22">
        <v>2136.23</v>
      </c>
      <c r="BI221" s="22">
        <v>165.63</v>
      </c>
      <c r="BJ221" s="22">
        <v>2940.11</v>
      </c>
      <c r="BK221" s="23">
        <v>7692.46</v>
      </c>
      <c r="BL221" s="21">
        <v>3181.12</v>
      </c>
      <c r="BM221" s="21">
        <v>0</v>
      </c>
      <c r="BN221" s="21">
        <v>3181.12</v>
      </c>
      <c r="BO221" s="22">
        <v>349</v>
      </c>
      <c r="BP221" s="22">
        <v>47.68</v>
      </c>
      <c r="BQ221" s="22">
        <v>1182.46</v>
      </c>
      <c r="BR221" s="22">
        <v>148.63999999999999</v>
      </c>
      <c r="BS221" s="22">
        <v>1727.78</v>
      </c>
      <c r="BT221" s="23">
        <v>4908.8999999999996</v>
      </c>
      <c r="BU221" s="21">
        <v>3181.12</v>
      </c>
      <c r="BV221" s="21">
        <v>0</v>
      </c>
      <c r="BW221" s="21">
        <v>3181.12</v>
      </c>
      <c r="BX221" s="22">
        <v>349</v>
      </c>
      <c r="BY221" s="22">
        <v>47.68</v>
      </c>
      <c r="BZ221" s="22">
        <v>1223.49</v>
      </c>
      <c r="CA221" s="22">
        <v>168.68</v>
      </c>
      <c r="CB221" s="22">
        <v>1788.85</v>
      </c>
      <c r="CC221" s="23">
        <v>4969.97</v>
      </c>
      <c r="CD221" s="21">
        <v>3238.04</v>
      </c>
      <c r="CE221" s="21">
        <v>0</v>
      </c>
      <c r="CF221" s="21">
        <v>3238.04</v>
      </c>
      <c r="CG221" s="22">
        <v>357</v>
      </c>
      <c r="CH221" s="22">
        <v>48.54</v>
      </c>
      <c r="CI221" s="22">
        <v>1244.76</v>
      </c>
      <c r="CJ221" s="22">
        <v>154.4</v>
      </c>
      <c r="CK221" s="22">
        <v>1804.7</v>
      </c>
      <c r="CL221" s="23">
        <v>5042.74</v>
      </c>
      <c r="CM221" s="21">
        <v>3205.51</v>
      </c>
      <c r="CN221" s="21">
        <v>0</v>
      </c>
      <c r="CO221" s="21">
        <v>3205.51</v>
      </c>
      <c r="CP221" s="22">
        <v>360</v>
      </c>
      <c r="CQ221" s="22">
        <v>48.04</v>
      </c>
      <c r="CR221" s="22">
        <v>1237.3800000000001</v>
      </c>
      <c r="CS221" s="22">
        <v>77.31</v>
      </c>
      <c r="CT221" s="22">
        <v>1722.73</v>
      </c>
      <c r="CU221" s="23">
        <v>4928.24</v>
      </c>
      <c r="CV221" s="21">
        <v>3181.12</v>
      </c>
      <c r="CW221" s="21">
        <v>0</v>
      </c>
      <c r="CX221" s="21">
        <v>3181.12</v>
      </c>
      <c r="CY221" s="22">
        <v>349</v>
      </c>
      <c r="CZ221" s="22">
        <v>47.68</v>
      </c>
      <c r="DA221" s="22">
        <v>1223.49</v>
      </c>
      <c r="DB221" s="22">
        <v>132.97999999999999</v>
      </c>
      <c r="DC221" s="22">
        <v>1753.15</v>
      </c>
      <c r="DD221" s="23">
        <v>4934.2700000000004</v>
      </c>
      <c r="DE221" s="21">
        <v>4752.3500000000004</v>
      </c>
      <c r="DF221" s="21">
        <v>0</v>
      </c>
      <c r="DG221" s="21">
        <v>4752.3500000000004</v>
      </c>
      <c r="DH221" s="22">
        <v>565</v>
      </c>
      <c r="DI221" s="22">
        <v>485.04</v>
      </c>
      <c r="DJ221" s="22">
        <v>1605.5</v>
      </c>
      <c r="DK221" s="22">
        <v>175.17</v>
      </c>
      <c r="DL221" s="22">
        <v>2830.71</v>
      </c>
      <c r="DM221" s="23">
        <v>7583.06</v>
      </c>
      <c r="DN221" s="73">
        <f t="shared" si="33"/>
        <v>41408.57</v>
      </c>
      <c r="DO221" s="73">
        <f t="shared" si="34"/>
        <v>920.15</v>
      </c>
      <c r="DP221" s="73">
        <f t="shared" si="35"/>
        <v>42328.72</v>
      </c>
      <c r="DQ221" s="22">
        <f t="shared" si="36"/>
        <v>4768</v>
      </c>
      <c r="DR221" s="22">
        <f t="shared" si="37"/>
        <v>1034.47</v>
      </c>
      <c r="DS221" s="22">
        <f t="shared" si="38"/>
        <v>16159.03</v>
      </c>
      <c r="DT221" s="22">
        <f t="shared" si="39"/>
        <v>1781.8600000000004</v>
      </c>
      <c r="DU221" s="22">
        <f t="shared" si="40"/>
        <v>23743.360000000001</v>
      </c>
      <c r="DV221" s="23">
        <f t="shared" si="41"/>
        <v>66072.08</v>
      </c>
      <c r="DW221" s="262">
        <f t="shared" si="42"/>
        <v>1054.989999999998</v>
      </c>
      <c r="DX221" s="262"/>
      <c r="DY221" s="263">
        <f t="shared" si="43"/>
        <v>491.70999999999913</v>
      </c>
      <c r="DZ221" s="263"/>
    </row>
    <row r="222" spans="1:130" hidden="1" x14ac:dyDescent="0.25">
      <c r="A222" s="18">
        <v>1327</v>
      </c>
      <c r="B222" s="18" t="s">
        <v>743</v>
      </c>
      <c r="C222" s="18" t="s">
        <v>300</v>
      </c>
      <c r="D222" s="20">
        <v>0.8</v>
      </c>
      <c r="E222" s="18">
        <v>15491.95</v>
      </c>
      <c r="F222" s="18">
        <v>27893.84</v>
      </c>
      <c r="G222" s="18" t="s">
        <v>157</v>
      </c>
      <c r="H222" s="18" t="s">
        <v>9</v>
      </c>
      <c r="I222" s="18" t="s">
        <v>744</v>
      </c>
      <c r="J222" s="21">
        <v>2214.2399999999998</v>
      </c>
      <c r="K222" s="21">
        <v>0</v>
      </c>
      <c r="L222" s="21">
        <v>2214.2399999999998</v>
      </c>
      <c r="M222" s="22">
        <v>205</v>
      </c>
      <c r="N222" s="22">
        <v>32.31</v>
      </c>
      <c r="O222" s="22">
        <v>823.16</v>
      </c>
      <c r="P222" s="22">
        <v>115.56</v>
      </c>
      <c r="Q222" s="22">
        <v>1176.03</v>
      </c>
      <c r="R222" s="23">
        <v>3390.27</v>
      </c>
      <c r="S222" s="21">
        <v>2113.2600000000002</v>
      </c>
      <c r="T222" s="21">
        <v>0</v>
      </c>
      <c r="U222" s="21">
        <v>2113.2600000000002</v>
      </c>
      <c r="V222" s="22">
        <v>198</v>
      </c>
      <c r="W222" s="22">
        <v>31.65</v>
      </c>
      <c r="X222" s="22">
        <v>808.01</v>
      </c>
      <c r="Y222" s="22">
        <v>98.72</v>
      </c>
      <c r="Z222" s="22">
        <v>1136.3800000000001</v>
      </c>
      <c r="AA222" s="23">
        <v>3249.64</v>
      </c>
      <c r="AB222" s="21">
        <v>2113.2600000000002</v>
      </c>
      <c r="AC222" s="21">
        <v>0</v>
      </c>
      <c r="AD222" s="21">
        <v>2113.2600000000002</v>
      </c>
      <c r="AE222" s="22">
        <v>198</v>
      </c>
      <c r="AF222" s="22">
        <v>31.65</v>
      </c>
      <c r="AG222" s="22">
        <v>807.59</v>
      </c>
      <c r="AH222" s="22">
        <v>129.32</v>
      </c>
      <c r="AI222" s="22">
        <v>1166.56</v>
      </c>
      <c r="AJ222" s="23">
        <v>3279.82</v>
      </c>
      <c r="AK222" s="21">
        <v>2138.34</v>
      </c>
      <c r="AL222" s="21">
        <v>0</v>
      </c>
      <c r="AM222" s="21">
        <v>2138.34</v>
      </c>
      <c r="AN222" s="22">
        <v>202</v>
      </c>
      <c r="AO222" s="22">
        <v>32.03</v>
      </c>
      <c r="AP222" s="22">
        <v>816.76</v>
      </c>
      <c r="AQ222" s="22">
        <v>114.47</v>
      </c>
      <c r="AR222" s="22">
        <v>1165.26</v>
      </c>
      <c r="AS222" s="23">
        <v>3303.6</v>
      </c>
      <c r="AT222" s="21">
        <v>2127.91</v>
      </c>
      <c r="AU222" s="21">
        <v>758.88</v>
      </c>
      <c r="AV222" s="21">
        <v>2886.79</v>
      </c>
      <c r="AW222" s="22">
        <v>304</v>
      </c>
      <c r="AX222" s="22">
        <v>31.88</v>
      </c>
      <c r="AY222" s="22">
        <v>964.7</v>
      </c>
      <c r="AZ222" s="22">
        <v>124.45</v>
      </c>
      <c r="BA222" s="22">
        <v>1425.03</v>
      </c>
      <c r="BB222" s="23">
        <v>4311.82</v>
      </c>
      <c r="BC222" s="21">
        <v>3316.91</v>
      </c>
      <c r="BD222" s="21">
        <v>0</v>
      </c>
      <c r="BE222" s="21">
        <v>3316.91</v>
      </c>
      <c r="BF222" s="22">
        <v>342</v>
      </c>
      <c r="BG222" s="22">
        <v>47.3</v>
      </c>
      <c r="BH222" s="22">
        <v>1377.54</v>
      </c>
      <c r="BI222" s="22">
        <v>129.58000000000001</v>
      </c>
      <c r="BJ222" s="22">
        <v>1896.42</v>
      </c>
      <c r="BK222" s="23">
        <v>5213.33</v>
      </c>
      <c r="BL222" s="21">
        <v>2113.2600000000002</v>
      </c>
      <c r="BM222" s="21">
        <v>0</v>
      </c>
      <c r="BN222" s="21">
        <v>2113.2600000000002</v>
      </c>
      <c r="BO222" s="22">
        <v>197</v>
      </c>
      <c r="BP222" s="22">
        <v>31.65</v>
      </c>
      <c r="BQ222" s="22">
        <v>807.59</v>
      </c>
      <c r="BR222" s="22">
        <v>108.92</v>
      </c>
      <c r="BS222" s="22">
        <v>1145.1600000000001</v>
      </c>
      <c r="BT222" s="23">
        <v>3258.42</v>
      </c>
      <c r="BU222" s="21">
        <v>2113.2600000000002</v>
      </c>
      <c r="BV222" s="21">
        <v>0</v>
      </c>
      <c r="BW222" s="21">
        <v>2113.2600000000002</v>
      </c>
      <c r="BX222" s="22">
        <v>198</v>
      </c>
      <c r="BY222" s="22">
        <v>31.65</v>
      </c>
      <c r="BZ222" s="22">
        <v>807.59</v>
      </c>
      <c r="CA222" s="22">
        <v>103.82</v>
      </c>
      <c r="CB222" s="22">
        <v>1141.06</v>
      </c>
      <c r="CC222" s="23">
        <v>3254.32</v>
      </c>
      <c r="CD222" s="21">
        <v>2165.9</v>
      </c>
      <c r="CE222" s="21">
        <v>0</v>
      </c>
      <c r="CF222" s="21">
        <v>2165.9</v>
      </c>
      <c r="CG222" s="22">
        <v>206</v>
      </c>
      <c r="CH222" s="22">
        <v>32.450000000000003</v>
      </c>
      <c r="CI222" s="22">
        <v>826.81</v>
      </c>
      <c r="CJ222" s="22">
        <v>84.35</v>
      </c>
      <c r="CK222" s="22">
        <v>1149.6099999999999</v>
      </c>
      <c r="CL222" s="23">
        <v>3315.51</v>
      </c>
      <c r="CM222" s="21">
        <v>2100.38</v>
      </c>
      <c r="CN222" s="21">
        <v>0</v>
      </c>
      <c r="CO222" s="21">
        <v>2100.38</v>
      </c>
      <c r="CP222" s="22">
        <v>205</v>
      </c>
      <c r="CQ222" s="22">
        <v>31.47</v>
      </c>
      <c r="CR222" s="22">
        <v>807.69</v>
      </c>
      <c r="CS222" s="22">
        <v>103.59</v>
      </c>
      <c r="CT222" s="22">
        <v>1147.75</v>
      </c>
      <c r="CU222" s="23">
        <v>3248.13</v>
      </c>
      <c r="CV222" s="21">
        <v>2532.27</v>
      </c>
      <c r="CW222" s="21">
        <v>0</v>
      </c>
      <c r="CX222" s="21">
        <v>2532.27</v>
      </c>
      <c r="CY222" s="22">
        <v>256</v>
      </c>
      <c r="CZ222" s="22">
        <v>37.950000000000003</v>
      </c>
      <c r="DA222" s="22">
        <v>960.66</v>
      </c>
      <c r="DB222" s="22">
        <v>116.35</v>
      </c>
      <c r="DC222" s="22">
        <v>1370.96</v>
      </c>
      <c r="DD222" s="23">
        <v>3903.23</v>
      </c>
      <c r="DE222" s="21">
        <v>3213.28</v>
      </c>
      <c r="DF222" s="21">
        <v>0</v>
      </c>
      <c r="DG222" s="21">
        <v>3213.28</v>
      </c>
      <c r="DH222" s="22">
        <v>354</v>
      </c>
      <c r="DI222" s="22">
        <v>328.26</v>
      </c>
      <c r="DJ222" s="22">
        <v>1020.18</v>
      </c>
      <c r="DK222" s="22">
        <v>150.19999999999999</v>
      </c>
      <c r="DL222" s="22">
        <v>1852.64</v>
      </c>
      <c r="DM222" s="23">
        <v>5065.92</v>
      </c>
      <c r="DN222" s="73">
        <f t="shared" si="33"/>
        <v>28262.270000000004</v>
      </c>
      <c r="DO222" s="73">
        <f t="shared" si="34"/>
        <v>758.88</v>
      </c>
      <c r="DP222" s="73">
        <f t="shared" si="35"/>
        <v>29021.15</v>
      </c>
      <c r="DQ222" s="22">
        <f t="shared" si="36"/>
        <v>2865</v>
      </c>
      <c r="DR222" s="22">
        <f t="shared" si="37"/>
        <v>700.25</v>
      </c>
      <c r="DS222" s="22">
        <f t="shared" si="38"/>
        <v>10828.28</v>
      </c>
      <c r="DT222" s="22">
        <f t="shared" si="39"/>
        <v>1379.3300000000002</v>
      </c>
      <c r="DU222" s="22">
        <f t="shared" si="40"/>
        <v>15772.86</v>
      </c>
      <c r="DV222" s="23">
        <f t="shared" si="41"/>
        <v>44794.01</v>
      </c>
      <c r="DW222" s="262">
        <f t="shared" si="42"/>
        <v>1127.3100000000013</v>
      </c>
      <c r="DX222" s="262"/>
      <c r="DY222" s="263">
        <f t="shared" si="43"/>
        <v>280.90999999999985</v>
      </c>
      <c r="DZ222" s="263"/>
    </row>
    <row r="223" spans="1:130" hidden="1" x14ac:dyDescent="0.25">
      <c r="A223" s="18">
        <v>1329</v>
      </c>
      <c r="B223" s="18" t="s">
        <v>747</v>
      </c>
      <c r="C223" s="18" t="s">
        <v>250</v>
      </c>
      <c r="D223" s="20">
        <v>1</v>
      </c>
      <c r="E223" s="18">
        <v>16737.37</v>
      </c>
      <c r="F223" s="18">
        <v>32187.34</v>
      </c>
      <c r="G223" s="18" t="s">
        <v>157</v>
      </c>
      <c r="H223" s="18" t="s">
        <v>5</v>
      </c>
      <c r="I223" s="18" t="s">
        <v>231</v>
      </c>
      <c r="J223" s="21">
        <v>2509.48</v>
      </c>
      <c r="K223" s="21">
        <v>0</v>
      </c>
      <c r="L223" s="21">
        <v>2509.48</v>
      </c>
      <c r="M223" s="22">
        <v>240</v>
      </c>
      <c r="N223" s="22">
        <v>36.159999999999997</v>
      </c>
      <c r="O223" s="22">
        <v>875.25</v>
      </c>
      <c r="P223" s="22">
        <v>146.13999999999999</v>
      </c>
      <c r="Q223" s="22">
        <v>1297.55</v>
      </c>
      <c r="R223" s="23">
        <v>3807.03</v>
      </c>
      <c r="S223" s="21">
        <v>2407.64</v>
      </c>
      <c r="T223" s="21">
        <v>0</v>
      </c>
      <c r="U223" s="21">
        <v>2407.64</v>
      </c>
      <c r="V223" s="22">
        <v>239</v>
      </c>
      <c r="W223" s="22">
        <v>36.07</v>
      </c>
      <c r="X223" s="22">
        <v>871.13</v>
      </c>
      <c r="Y223" s="22">
        <v>124.35</v>
      </c>
      <c r="Z223" s="22">
        <v>1270.55</v>
      </c>
      <c r="AA223" s="23">
        <v>3678.19</v>
      </c>
      <c r="AB223" s="21">
        <v>2407.64</v>
      </c>
      <c r="AC223" s="21">
        <v>0</v>
      </c>
      <c r="AD223" s="21">
        <v>2407.64</v>
      </c>
      <c r="AE223" s="22">
        <v>239</v>
      </c>
      <c r="AF223" s="22">
        <v>36.07</v>
      </c>
      <c r="AG223" s="22">
        <v>870.64</v>
      </c>
      <c r="AH223" s="22">
        <v>160.05000000000001</v>
      </c>
      <c r="AI223" s="22">
        <v>1305.76</v>
      </c>
      <c r="AJ223" s="23">
        <v>3713.4</v>
      </c>
      <c r="AK223" s="21">
        <v>2407.64</v>
      </c>
      <c r="AL223" s="21">
        <v>0</v>
      </c>
      <c r="AM223" s="21">
        <v>2407.64</v>
      </c>
      <c r="AN223" s="22">
        <v>239</v>
      </c>
      <c r="AO223" s="22">
        <v>36.07</v>
      </c>
      <c r="AP223" s="22">
        <v>870.64</v>
      </c>
      <c r="AQ223" s="22">
        <v>124.35</v>
      </c>
      <c r="AR223" s="22">
        <v>1270.06</v>
      </c>
      <c r="AS223" s="23">
        <v>3677.7</v>
      </c>
      <c r="AT223" s="21">
        <v>2437.0100000000002</v>
      </c>
      <c r="AU223" s="21">
        <v>948.61</v>
      </c>
      <c r="AV223" s="21">
        <v>3385.62</v>
      </c>
      <c r="AW223" s="22">
        <v>373</v>
      </c>
      <c r="AX223" s="22">
        <v>36.51</v>
      </c>
      <c r="AY223" s="22">
        <v>1086.8499999999999</v>
      </c>
      <c r="AZ223" s="22">
        <v>147.78</v>
      </c>
      <c r="BA223" s="22">
        <v>1644.14</v>
      </c>
      <c r="BB223" s="23">
        <v>5029.76</v>
      </c>
      <c r="BC223" s="21">
        <v>3788.21</v>
      </c>
      <c r="BD223" s="21">
        <v>0</v>
      </c>
      <c r="BE223" s="21">
        <v>3788.21</v>
      </c>
      <c r="BF223" s="22">
        <v>403</v>
      </c>
      <c r="BG223" s="22">
        <v>53.86</v>
      </c>
      <c r="BH223" s="22">
        <v>1348.13</v>
      </c>
      <c r="BI223" s="22">
        <v>153.12</v>
      </c>
      <c r="BJ223" s="22">
        <v>1958.11</v>
      </c>
      <c r="BK223" s="23">
        <v>5746.32</v>
      </c>
      <c r="BL223" s="21">
        <v>2407.64</v>
      </c>
      <c r="BM223" s="21">
        <v>0</v>
      </c>
      <c r="BN223" s="21">
        <v>2407.64</v>
      </c>
      <c r="BO223" s="22">
        <v>238</v>
      </c>
      <c r="BP223" s="22">
        <v>36.07</v>
      </c>
      <c r="BQ223" s="22">
        <v>870.64</v>
      </c>
      <c r="BR223" s="22">
        <v>129.44999999999999</v>
      </c>
      <c r="BS223" s="22">
        <v>1274.1600000000001</v>
      </c>
      <c r="BT223" s="23">
        <v>3681.8</v>
      </c>
      <c r="BU223" s="21">
        <v>2407.64</v>
      </c>
      <c r="BV223" s="21">
        <v>0</v>
      </c>
      <c r="BW223" s="21">
        <v>2407.64</v>
      </c>
      <c r="BX223" s="22">
        <v>239</v>
      </c>
      <c r="BY223" s="22">
        <v>36.07</v>
      </c>
      <c r="BZ223" s="22">
        <v>870.64</v>
      </c>
      <c r="CA223" s="22">
        <v>154.94999999999999</v>
      </c>
      <c r="CB223" s="22">
        <v>1300.6600000000001</v>
      </c>
      <c r="CC223" s="23">
        <v>3708.3</v>
      </c>
      <c r="CD223" s="21">
        <v>2474.04</v>
      </c>
      <c r="CE223" s="21">
        <v>0</v>
      </c>
      <c r="CF223" s="21">
        <v>2474.04</v>
      </c>
      <c r="CG223" s="22">
        <v>248</v>
      </c>
      <c r="CH223" s="22">
        <v>37.07</v>
      </c>
      <c r="CI223" s="22">
        <v>930.73</v>
      </c>
      <c r="CJ223" s="22">
        <v>94.93</v>
      </c>
      <c r="CK223" s="22">
        <v>1310.73</v>
      </c>
      <c r="CL223" s="23">
        <v>3784.77</v>
      </c>
      <c r="CM223" s="21">
        <v>2500.09</v>
      </c>
      <c r="CN223" s="21">
        <v>0</v>
      </c>
      <c r="CO223" s="21">
        <v>2500.09</v>
      </c>
      <c r="CP223" s="22">
        <v>260</v>
      </c>
      <c r="CQ223" s="22">
        <v>37.46</v>
      </c>
      <c r="CR223" s="22">
        <v>887.01</v>
      </c>
      <c r="CS223" s="22">
        <v>125.99</v>
      </c>
      <c r="CT223" s="22">
        <v>1310.46</v>
      </c>
      <c r="CU223" s="23">
        <v>3810.55</v>
      </c>
      <c r="CV223" s="21">
        <v>3134.21</v>
      </c>
      <c r="CW223" s="21">
        <v>0</v>
      </c>
      <c r="CX223" s="21">
        <v>3134.21</v>
      </c>
      <c r="CY223" s="22">
        <v>339</v>
      </c>
      <c r="CZ223" s="22">
        <v>46.98</v>
      </c>
      <c r="DA223" s="22">
        <v>1180.51</v>
      </c>
      <c r="DB223" s="22">
        <v>152.55000000000001</v>
      </c>
      <c r="DC223" s="22">
        <v>1719.04</v>
      </c>
      <c r="DD223" s="23">
        <v>4853.25</v>
      </c>
      <c r="DE223" s="21">
        <v>3664.62</v>
      </c>
      <c r="DF223" s="21">
        <v>0</v>
      </c>
      <c r="DG223" s="21">
        <v>3664.62</v>
      </c>
      <c r="DH223" s="22">
        <v>414</v>
      </c>
      <c r="DI223" s="22">
        <v>377.16</v>
      </c>
      <c r="DJ223" s="22">
        <v>1742.2</v>
      </c>
      <c r="DK223" s="22">
        <v>178.62</v>
      </c>
      <c r="DL223" s="22">
        <v>2711.98</v>
      </c>
      <c r="DM223" s="23">
        <v>6376.6</v>
      </c>
      <c r="DN223" s="73">
        <f t="shared" si="33"/>
        <v>32545.859999999997</v>
      </c>
      <c r="DO223" s="73">
        <f t="shared" si="34"/>
        <v>948.61</v>
      </c>
      <c r="DP223" s="73">
        <f t="shared" si="35"/>
        <v>33494.47</v>
      </c>
      <c r="DQ223" s="22">
        <f t="shared" si="36"/>
        <v>3471</v>
      </c>
      <c r="DR223" s="22">
        <f t="shared" si="37"/>
        <v>805.55</v>
      </c>
      <c r="DS223" s="22">
        <f t="shared" si="38"/>
        <v>12404.370000000003</v>
      </c>
      <c r="DT223" s="22">
        <f t="shared" si="39"/>
        <v>1692.2800000000002</v>
      </c>
      <c r="DU223" s="22">
        <f t="shared" si="40"/>
        <v>18373.2</v>
      </c>
      <c r="DV223" s="23">
        <f t="shared" si="41"/>
        <v>51867.67</v>
      </c>
      <c r="DW223" s="262">
        <f t="shared" si="42"/>
        <v>1307.130000000001</v>
      </c>
      <c r="DX223" s="262"/>
      <c r="DY223" s="263">
        <f t="shared" si="43"/>
        <v>1635.8300000000017</v>
      </c>
      <c r="DZ223" s="263"/>
    </row>
    <row r="224" spans="1:130" hidden="1" x14ac:dyDescent="0.25">
      <c r="A224" s="18">
        <v>1333</v>
      </c>
      <c r="B224" s="18" t="s">
        <v>757</v>
      </c>
      <c r="C224" s="18" t="s">
        <v>404</v>
      </c>
      <c r="D224" s="20">
        <v>1</v>
      </c>
      <c r="E224" s="18">
        <v>30207.06</v>
      </c>
      <c r="F224" s="18">
        <v>48933.93</v>
      </c>
      <c r="G224" s="18" t="s">
        <v>157</v>
      </c>
      <c r="H224" s="18" t="s">
        <v>5</v>
      </c>
      <c r="I224" s="18" t="s">
        <v>285</v>
      </c>
      <c r="J224" s="21">
        <v>3822.99</v>
      </c>
      <c r="K224" s="21">
        <v>0</v>
      </c>
      <c r="L224" s="21">
        <v>3822.99</v>
      </c>
      <c r="M224" s="22">
        <v>437</v>
      </c>
      <c r="N224" s="22">
        <v>57.19</v>
      </c>
      <c r="O224" s="22">
        <v>1456.98</v>
      </c>
      <c r="P224" s="22">
        <v>66.239999999999995</v>
      </c>
      <c r="Q224" s="22">
        <v>2017.41</v>
      </c>
      <c r="R224" s="23">
        <v>5840.4</v>
      </c>
      <c r="S224" s="21">
        <v>3772.03</v>
      </c>
      <c r="T224" s="21">
        <v>0</v>
      </c>
      <c r="U224" s="21">
        <v>3772.03</v>
      </c>
      <c r="V224" s="22">
        <v>431</v>
      </c>
      <c r="W224" s="22">
        <v>56.55</v>
      </c>
      <c r="X224" s="22">
        <v>1443.47</v>
      </c>
      <c r="Y224" s="22">
        <v>136.94</v>
      </c>
      <c r="Z224" s="22">
        <v>2067.96</v>
      </c>
      <c r="AA224" s="23">
        <v>5839.99</v>
      </c>
      <c r="AB224" s="21">
        <v>3771.44</v>
      </c>
      <c r="AC224" s="21">
        <v>0</v>
      </c>
      <c r="AD224" s="21">
        <v>3771.44</v>
      </c>
      <c r="AE224" s="22">
        <v>431</v>
      </c>
      <c r="AF224" s="22">
        <v>56.53</v>
      </c>
      <c r="AG224" s="22">
        <v>1442.53</v>
      </c>
      <c r="AH224" s="22">
        <v>65.53</v>
      </c>
      <c r="AI224" s="22">
        <v>1995.59</v>
      </c>
      <c r="AJ224" s="23">
        <v>5767.03</v>
      </c>
      <c r="AK224" s="21">
        <v>3771.44</v>
      </c>
      <c r="AL224" s="21">
        <v>0</v>
      </c>
      <c r="AM224" s="21">
        <v>3771.44</v>
      </c>
      <c r="AN224" s="22">
        <v>431</v>
      </c>
      <c r="AO224" s="22">
        <v>56.53</v>
      </c>
      <c r="AP224" s="22">
        <v>1442.53</v>
      </c>
      <c r="AQ224" s="22">
        <v>167.53</v>
      </c>
      <c r="AR224" s="22">
        <v>2097.59</v>
      </c>
      <c r="AS224" s="23">
        <v>5869.03</v>
      </c>
      <c r="AT224" s="21">
        <v>4000.43</v>
      </c>
      <c r="AU224" s="21">
        <v>758.88</v>
      </c>
      <c r="AV224" s="21">
        <v>4759.3100000000004</v>
      </c>
      <c r="AW224" s="22">
        <v>565</v>
      </c>
      <c r="AX224" s="22">
        <v>59.97</v>
      </c>
      <c r="AY224" s="22">
        <v>1910.75</v>
      </c>
      <c r="AZ224" s="22">
        <v>78.819999999999993</v>
      </c>
      <c r="BA224" s="22">
        <v>2614.54</v>
      </c>
      <c r="BB224" s="23">
        <v>7373.85</v>
      </c>
      <c r="BC224" s="21">
        <v>5698.47</v>
      </c>
      <c r="BD224" s="21">
        <v>0</v>
      </c>
      <c r="BE224" s="21">
        <v>5698.47</v>
      </c>
      <c r="BF224" s="22">
        <v>687</v>
      </c>
      <c r="BG224" s="22">
        <v>84.42</v>
      </c>
      <c r="BH224" s="22">
        <v>2529.0500000000002</v>
      </c>
      <c r="BI224" s="22">
        <v>127.36</v>
      </c>
      <c r="BJ224" s="22">
        <v>3427.83</v>
      </c>
      <c r="BK224" s="23">
        <v>9126.2999999999993</v>
      </c>
      <c r="BL224" s="21">
        <v>3771.44</v>
      </c>
      <c r="BM224" s="21">
        <v>0</v>
      </c>
      <c r="BN224" s="21">
        <v>3771.44</v>
      </c>
      <c r="BO224" s="22">
        <v>431</v>
      </c>
      <c r="BP224" s="22">
        <v>56.53</v>
      </c>
      <c r="BQ224" s="22">
        <v>1442.53</v>
      </c>
      <c r="BR224" s="22">
        <v>162.43</v>
      </c>
      <c r="BS224" s="22">
        <v>2092.4899999999998</v>
      </c>
      <c r="BT224" s="23">
        <v>5863.93</v>
      </c>
      <c r="BU224" s="21">
        <v>3771.44</v>
      </c>
      <c r="BV224" s="21">
        <v>0</v>
      </c>
      <c r="BW224" s="21">
        <v>3771.44</v>
      </c>
      <c r="BX224" s="22">
        <v>431</v>
      </c>
      <c r="BY224" s="22">
        <v>56.53</v>
      </c>
      <c r="BZ224" s="22">
        <v>1442.53</v>
      </c>
      <c r="CA224" s="22">
        <v>167.53</v>
      </c>
      <c r="CB224" s="22">
        <v>2097.59</v>
      </c>
      <c r="CC224" s="23">
        <v>5869.03</v>
      </c>
      <c r="CD224" s="21">
        <v>3813.73</v>
      </c>
      <c r="CE224" s="21">
        <v>0</v>
      </c>
      <c r="CF224" s="21">
        <v>3813.73</v>
      </c>
      <c r="CG224" s="22">
        <v>437</v>
      </c>
      <c r="CH224" s="22">
        <v>57.17</v>
      </c>
      <c r="CI224" s="22">
        <v>1457.23</v>
      </c>
      <c r="CJ224" s="22">
        <v>157.91999999999999</v>
      </c>
      <c r="CK224" s="22">
        <v>2109.3200000000002</v>
      </c>
      <c r="CL224" s="23">
        <v>5923.05</v>
      </c>
      <c r="CM224" s="21">
        <v>3656.75</v>
      </c>
      <c r="CN224" s="21">
        <v>0</v>
      </c>
      <c r="CO224" s="21">
        <v>3656.75</v>
      </c>
      <c r="CP224" s="22">
        <v>422</v>
      </c>
      <c r="CQ224" s="22">
        <v>54.81</v>
      </c>
      <c r="CR224" s="22">
        <v>1407.41</v>
      </c>
      <c r="CS224" s="22">
        <v>63.98</v>
      </c>
      <c r="CT224" s="22">
        <v>1948.2</v>
      </c>
      <c r="CU224" s="23">
        <v>5604.95</v>
      </c>
      <c r="CV224" s="21">
        <v>3709.26</v>
      </c>
      <c r="CW224" s="21">
        <v>0</v>
      </c>
      <c r="CX224" s="21">
        <v>3709.26</v>
      </c>
      <c r="CY224" s="22">
        <v>422</v>
      </c>
      <c r="CZ224" s="22">
        <v>55.6</v>
      </c>
      <c r="DA224" s="22">
        <v>1420.86</v>
      </c>
      <c r="DB224" s="22">
        <v>64.7</v>
      </c>
      <c r="DC224" s="22">
        <v>1963.16</v>
      </c>
      <c r="DD224" s="23">
        <v>5672.42</v>
      </c>
      <c r="DE224" s="21">
        <v>5537.6</v>
      </c>
      <c r="DF224" s="21">
        <v>0</v>
      </c>
      <c r="DG224" s="21">
        <v>5537.6</v>
      </c>
      <c r="DH224" s="22">
        <v>671</v>
      </c>
      <c r="DI224" s="22">
        <v>572.95000000000005</v>
      </c>
      <c r="DJ224" s="22">
        <v>4318.2</v>
      </c>
      <c r="DK224" s="22">
        <v>206.8</v>
      </c>
      <c r="DL224" s="22">
        <v>5768.95</v>
      </c>
      <c r="DM224" s="23">
        <v>11306.55</v>
      </c>
      <c r="DN224" s="73">
        <f t="shared" si="33"/>
        <v>49097.020000000004</v>
      </c>
      <c r="DO224" s="73">
        <f t="shared" si="34"/>
        <v>758.88</v>
      </c>
      <c r="DP224" s="73">
        <f t="shared" si="35"/>
        <v>49855.900000000009</v>
      </c>
      <c r="DQ224" s="22">
        <f t="shared" si="36"/>
        <v>5796</v>
      </c>
      <c r="DR224" s="22">
        <f t="shared" si="37"/>
        <v>1224.7800000000002</v>
      </c>
      <c r="DS224" s="22">
        <f t="shared" si="38"/>
        <v>21714.07</v>
      </c>
      <c r="DT224" s="22">
        <f t="shared" si="39"/>
        <v>1465.78</v>
      </c>
      <c r="DU224" s="22">
        <f t="shared" si="40"/>
        <v>30200.63</v>
      </c>
      <c r="DV224" s="23">
        <f t="shared" si="41"/>
        <v>80056.53</v>
      </c>
      <c r="DW224" s="262">
        <f t="shared" si="42"/>
        <v>921.97000000000844</v>
      </c>
      <c r="DX224" s="262"/>
      <c r="DY224" s="263">
        <f t="shared" si="43"/>
        <v>-6.430000000000291</v>
      </c>
      <c r="DZ224" s="263"/>
    </row>
    <row r="225" spans="1:130" hidden="1" x14ac:dyDescent="0.25">
      <c r="A225" s="18">
        <v>1335</v>
      </c>
      <c r="B225" s="18" t="s">
        <v>758</v>
      </c>
      <c r="C225" s="18" t="s">
        <v>341</v>
      </c>
      <c r="D225" s="20">
        <v>1</v>
      </c>
      <c r="E225" s="18">
        <v>19049.830000000002</v>
      </c>
      <c r="F225" s="18">
        <v>33794.080000000002</v>
      </c>
      <c r="G225" s="18" t="s">
        <v>157</v>
      </c>
      <c r="H225" s="18" t="s">
        <v>25</v>
      </c>
      <c r="I225" s="18" t="s">
        <v>312</v>
      </c>
      <c r="J225" s="21">
        <v>2691.4</v>
      </c>
      <c r="K225" s="21">
        <v>0</v>
      </c>
      <c r="L225" s="21">
        <v>2691.4</v>
      </c>
      <c r="M225" s="22">
        <v>266</v>
      </c>
      <c r="N225" s="22">
        <v>65.069999999999993</v>
      </c>
      <c r="O225" s="22">
        <v>986.92</v>
      </c>
      <c r="P225" s="22">
        <v>139.21</v>
      </c>
      <c r="Q225" s="22">
        <v>1457.2</v>
      </c>
      <c r="R225" s="23">
        <v>4148.6000000000004</v>
      </c>
      <c r="S225" s="21">
        <v>2605.6</v>
      </c>
      <c r="T225" s="21">
        <v>0</v>
      </c>
      <c r="U225" s="21">
        <v>2605.6</v>
      </c>
      <c r="V225" s="22">
        <v>266</v>
      </c>
      <c r="W225" s="22">
        <v>65.069999999999993</v>
      </c>
      <c r="X225" s="22">
        <v>987.94</v>
      </c>
      <c r="Y225" s="22">
        <v>122.76</v>
      </c>
      <c r="Z225" s="22">
        <v>1441.77</v>
      </c>
      <c r="AA225" s="23">
        <v>4047.37</v>
      </c>
      <c r="AB225" s="21">
        <v>2605.6</v>
      </c>
      <c r="AC225" s="21">
        <v>0</v>
      </c>
      <c r="AD225" s="21">
        <v>2605.6</v>
      </c>
      <c r="AE225" s="22">
        <v>266</v>
      </c>
      <c r="AF225" s="22">
        <v>65.069999999999993</v>
      </c>
      <c r="AG225" s="22">
        <v>987.43</v>
      </c>
      <c r="AH225" s="22">
        <v>163.56</v>
      </c>
      <c r="AI225" s="22">
        <v>1482.06</v>
      </c>
      <c r="AJ225" s="23">
        <v>4087.66</v>
      </c>
      <c r="AK225" s="21">
        <v>2605.6</v>
      </c>
      <c r="AL225" s="21">
        <v>0</v>
      </c>
      <c r="AM225" s="21">
        <v>2605.6</v>
      </c>
      <c r="AN225" s="22">
        <v>266</v>
      </c>
      <c r="AO225" s="22">
        <v>65.069999999999993</v>
      </c>
      <c r="AP225" s="22">
        <v>987.43</v>
      </c>
      <c r="AQ225" s="22">
        <v>153.36000000000001</v>
      </c>
      <c r="AR225" s="22">
        <v>1471.86</v>
      </c>
      <c r="AS225" s="23">
        <v>4077.46</v>
      </c>
      <c r="AT225" s="21">
        <v>2605.6</v>
      </c>
      <c r="AU225" s="21">
        <v>948.61</v>
      </c>
      <c r="AV225" s="21">
        <v>3554.21</v>
      </c>
      <c r="AW225" s="22">
        <v>396</v>
      </c>
      <c r="AX225" s="22">
        <v>65.069999999999993</v>
      </c>
      <c r="AY225" s="22">
        <v>1177.1500000000001</v>
      </c>
      <c r="AZ225" s="22">
        <v>145.68</v>
      </c>
      <c r="BA225" s="22">
        <v>1783.9</v>
      </c>
      <c r="BB225" s="23">
        <v>5338.11</v>
      </c>
      <c r="BC225" s="21">
        <v>4147.55</v>
      </c>
      <c r="BD225" s="21">
        <v>0</v>
      </c>
      <c r="BE225" s="21">
        <v>4147.55</v>
      </c>
      <c r="BF225" s="22">
        <v>444</v>
      </c>
      <c r="BG225" s="22">
        <v>97.2</v>
      </c>
      <c r="BH225" s="22">
        <v>1689.86</v>
      </c>
      <c r="BI225" s="22">
        <v>184.73</v>
      </c>
      <c r="BJ225" s="22">
        <v>2415.79</v>
      </c>
      <c r="BK225" s="23">
        <v>6563.34</v>
      </c>
      <c r="BL225" s="21">
        <v>2651.19</v>
      </c>
      <c r="BM225" s="21">
        <v>0</v>
      </c>
      <c r="BN225" s="21">
        <v>2651.19</v>
      </c>
      <c r="BO225" s="22">
        <v>266</v>
      </c>
      <c r="BP225" s="22">
        <v>65.069999999999993</v>
      </c>
      <c r="BQ225" s="22">
        <v>987.43</v>
      </c>
      <c r="BR225" s="22">
        <v>143.77000000000001</v>
      </c>
      <c r="BS225" s="22">
        <v>1462.27</v>
      </c>
      <c r="BT225" s="23">
        <v>4113.46</v>
      </c>
      <c r="BU225" s="21">
        <v>2651.19</v>
      </c>
      <c r="BV225" s="21">
        <v>0</v>
      </c>
      <c r="BW225" s="21">
        <v>2651.19</v>
      </c>
      <c r="BX225" s="22">
        <v>266</v>
      </c>
      <c r="BY225" s="22">
        <v>65.069999999999993</v>
      </c>
      <c r="BZ225" s="22">
        <v>987.43</v>
      </c>
      <c r="CA225" s="22">
        <v>159.07</v>
      </c>
      <c r="CB225" s="22">
        <v>1477.57</v>
      </c>
      <c r="CC225" s="23">
        <v>4128.76</v>
      </c>
      <c r="CD225" s="21">
        <v>2762.76</v>
      </c>
      <c r="CE225" s="21">
        <v>0</v>
      </c>
      <c r="CF225" s="21">
        <v>2762.76</v>
      </c>
      <c r="CG225" s="22">
        <v>281</v>
      </c>
      <c r="CH225" s="22">
        <v>67.86</v>
      </c>
      <c r="CI225" s="22">
        <v>1028.17</v>
      </c>
      <c r="CJ225" s="22">
        <v>79.459999999999994</v>
      </c>
      <c r="CK225" s="22">
        <v>1456.49</v>
      </c>
      <c r="CL225" s="23">
        <v>4219.25</v>
      </c>
      <c r="CM225" s="21">
        <v>2651.19</v>
      </c>
      <c r="CN225" s="21">
        <v>0</v>
      </c>
      <c r="CO225" s="21">
        <v>2651.19</v>
      </c>
      <c r="CP225" s="22">
        <v>274</v>
      </c>
      <c r="CQ225" s="22">
        <v>65.069999999999993</v>
      </c>
      <c r="CR225" s="22">
        <v>992.23</v>
      </c>
      <c r="CS225" s="22">
        <v>143.77000000000001</v>
      </c>
      <c r="CT225" s="22">
        <v>1475.07</v>
      </c>
      <c r="CU225" s="23">
        <v>4126.26</v>
      </c>
      <c r="CV225" s="21">
        <v>2651.19</v>
      </c>
      <c r="CW225" s="21">
        <v>0</v>
      </c>
      <c r="CX225" s="21">
        <v>2651.19</v>
      </c>
      <c r="CY225" s="22">
        <v>266</v>
      </c>
      <c r="CZ225" s="22">
        <v>65.069999999999993</v>
      </c>
      <c r="DA225" s="22">
        <v>987.43</v>
      </c>
      <c r="DB225" s="22">
        <v>138.66999999999999</v>
      </c>
      <c r="DC225" s="22">
        <v>1457.17</v>
      </c>
      <c r="DD225" s="23">
        <v>4108.3599999999997</v>
      </c>
      <c r="DE225" s="21">
        <v>3935.74</v>
      </c>
      <c r="DF225" s="21">
        <v>0</v>
      </c>
      <c r="DG225" s="21">
        <v>3935.74</v>
      </c>
      <c r="DH225" s="22">
        <v>447</v>
      </c>
      <c r="DI225" s="22">
        <v>436.36</v>
      </c>
      <c r="DJ225" s="22">
        <v>1223.32</v>
      </c>
      <c r="DK225" s="22">
        <v>176.79</v>
      </c>
      <c r="DL225" s="22">
        <v>2283.4699999999998</v>
      </c>
      <c r="DM225" s="23">
        <v>6219.21</v>
      </c>
      <c r="DN225" s="73">
        <f t="shared" si="33"/>
        <v>34564.609999999993</v>
      </c>
      <c r="DO225" s="73">
        <f t="shared" si="34"/>
        <v>948.61</v>
      </c>
      <c r="DP225" s="73">
        <f t="shared" si="35"/>
        <v>35513.219999999994</v>
      </c>
      <c r="DQ225" s="22">
        <f t="shared" si="36"/>
        <v>3704</v>
      </c>
      <c r="DR225" s="22">
        <f t="shared" si="37"/>
        <v>1187.0499999999997</v>
      </c>
      <c r="DS225" s="22">
        <f t="shared" si="38"/>
        <v>13022.74</v>
      </c>
      <c r="DT225" s="22">
        <f t="shared" si="39"/>
        <v>1750.8300000000002</v>
      </c>
      <c r="DU225" s="22">
        <f t="shared" si="40"/>
        <v>19664.620000000003</v>
      </c>
      <c r="DV225" s="23">
        <f t="shared" si="41"/>
        <v>55177.840000000004</v>
      </c>
      <c r="DW225" s="262">
        <f t="shared" si="42"/>
        <v>1719.1399999999921</v>
      </c>
      <c r="DX225" s="262"/>
      <c r="DY225" s="263">
        <f t="shared" si="43"/>
        <v>614.79000000000087</v>
      </c>
      <c r="DZ225" s="263"/>
    </row>
    <row r="226" spans="1:130" hidden="1" x14ac:dyDescent="0.25">
      <c r="A226" s="18">
        <v>1336</v>
      </c>
      <c r="B226" s="18" t="s">
        <v>789</v>
      </c>
      <c r="C226" s="18" t="s">
        <v>290</v>
      </c>
      <c r="D226" s="20">
        <v>1</v>
      </c>
      <c r="E226" s="18">
        <v>17690.21</v>
      </c>
      <c r="F226" s="18">
        <v>33364.99</v>
      </c>
      <c r="G226" s="18" t="s">
        <v>157</v>
      </c>
      <c r="H226" s="18" t="s">
        <v>5</v>
      </c>
      <c r="I226" s="18" t="s">
        <v>231</v>
      </c>
      <c r="J226" s="21">
        <v>2646.27</v>
      </c>
      <c r="K226" s="21">
        <v>0</v>
      </c>
      <c r="L226" s="21">
        <v>2646.27</v>
      </c>
      <c r="M226" s="22">
        <v>260</v>
      </c>
      <c r="N226" s="22">
        <v>38.33</v>
      </c>
      <c r="O226" s="22">
        <v>969.5</v>
      </c>
      <c r="P226" s="22">
        <v>133.30000000000001</v>
      </c>
      <c r="Q226" s="22">
        <v>1401.13</v>
      </c>
      <c r="R226" s="23">
        <v>4047.4</v>
      </c>
      <c r="S226" s="21">
        <v>2493.34</v>
      </c>
      <c r="T226" s="21">
        <v>0</v>
      </c>
      <c r="U226" s="21">
        <v>2493.34</v>
      </c>
      <c r="V226" s="22">
        <v>251</v>
      </c>
      <c r="W226" s="22">
        <v>37.36</v>
      </c>
      <c r="X226" s="22">
        <v>946.93</v>
      </c>
      <c r="Y226" s="22">
        <v>125.87</v>
      </c>
      <c r="Z226" s="22">
        <v>1361.16</v>
      </c>
      <c r="AA226" s="23">
        <v>3854.5</v>
      </c>
      <c r="AB226" s="21">
        <v>2493.34</v>
      </c>
      <c r="AC226" s="21">
        <v>0</v>
      </c>
      <c r="AD226" s="21">
        <v>2493.34</v>
      </c>
      <c r="AE226" s="22">
        <v>251</v>
      </c>
      <c r="AF226" s="22">
        <v>37.36</v>
      </c>
      <c r="AG226" s="22">
        <v>946.43</v>
      </c>
      <c r="AH226" s="22">
        <v>156.47</v>
      </c>
      <c r="AI226" s="22">
        <v>1391.26</v>
      </c>
      <c r="AJ226" s="23">
        <v>3884.6</v>
      </c>
      <c r="AK226" s="21">
        <v>2493.34</v>
      </c>
      <c r="AL226" s="21">
        <v>0</v>
      </c>
      <c r="AM226" s="21">
        <v>2493.34</v>
      </c>
      <c r="AN226" s="22">
        <v>251</v>
      </c>
      <c r="AO226" s="22">
        <v>37.36</v>
      </c>
      <c r="AP226" s="22">
        <v>946.43</v>
      </c>
      <c r="AQ226" s="22">
        <v>141.16999999999999</v>
      </c>
      <c r="AR226" s="22">
        <v>1375.96</v>
      </c>
      <c r="AS226" s="23">
        <v>3869.3</v>
      </c>
      <c r="AT226" s="21">
        <v>2644.09</v>
      </c>
      <c r="AU226" s="21">
        <v>844.26</v>
      </c>
      <c r="AV226" s="21">
        <v>3488.35</v>
      </c>
      <c r="AW226" s="22">
        <v>386</v>
      </c>
      <c r="AX226" s="22">
        <v>39.619999999999997</v>
      </c>
      <c r="AY226" s="22">
        <v>1167.79</v>
      </c>
      <c r="AZ226" s="22">
        <v>139.86000000000001</v>
      </c>
      <c r="BA226" s="22">
        <v>1733.27</v>
      </c>
      <c r="BB226" s="23">
        <v>5221.62</v>
      </c>
      <c r="BC226" s="21">
        <v>3893.36</v>
      </c>
      <c r="BD226" s="21">
        <v>0</v>
      </c>
      <c r="BE226" s="21">
        <v>3893.36</v>
      </c>
      <c r="BF226" s="22">
        <v>421</v>
      </c>
      <c r="BG226" s="22">
        <v>55.79</v>
      </c>
      <c r="BH226" s="22">
        <v>1395.11</v>
      </c>
      <c r="BI226" s="22">
        <v>170.39</v>
      </c>
      <c r="BJ226" s="22">
        <v>2042.29</v>
      </c>
      <c r="BK226" s="23">
        <v>5935.65</v>
      </c>
      <c r="BL226" s="21">
        <v>1280.3499999999999</v>
      </c>
      <c r="BM226" s="21">
        <v>0</v>
      </c>
      <c r="BN226" s="21">
        <v>1280.3499999999999</v>
      </c>
      <c r="BO226" s="22">
        <v>85</v>
      </c>
      <c r="BP226" s="22">
        <v>19.170000000000002</v>
      </c>
      <c r="BQ226" s="22">
        <v>524.51</v>
      </c>
      <c r="BR226" s="22">
        <v>63.53</v>
      </c>
      <c r="BS226" s="22">
        <v>692.21</v>
      </c>
      <c r="BT226" s="23">
        <v>1972.56</v>
      </c>
      <c r="BU226" s="21">
        <v>2442.8000000000002</v>
      </c>
      <c r="BV226" s="21">
        <v>0</v>
      </c>
      <c r="BW226" s="21">
        <v>2442.8000000000002</v>
      </c>
      <c r="BX226" s="22">
        <v>244</v>
      </c>
      <c r="BY226" s="22">
        <v>36.6</v>
      </c>
      <c r="BZ226" s="22">
        <v>928.82</v>
      </c>
      <c r="CA226" s="22">
        <v>94.38</v>
      </c>
      <c r="CB226" s="22">
        <v>1303.8</v>
      </c>
      <c r="CC226" s="23">
        <v>3746.6</v>
      </c>
      <c r="CD226" s="21">
        <v>2604.58</v>
      </c>
      <c r="CE226" s="21">
        <v>0</v>
      </c>
      <c r="CF226" s="21">
        <v>2604.58</v>
      </c>
      <c r="CG226" s="22">
        <v>266</v>
      </c>
      <c r="CH226" s="22">
        <v>39.03</v>
      </c>
      <c r="CI226" s="22">
        <v>987.06</v>
      </c>
      <c r="CJ226" s="22">
        <v>138.05000000000001</v>
      </c>
      <c r="CK226" s="22">
        <v>1430.14</v>
      </c>
      <c r="CL226" s="23">
        <v>4034.72</v>
      </c>
      <c r="CM226" s="21">
        <v>2592.62</v>
      </c>
      <c r="CN226" s="21">
        <v>0</v>
      </c>
      <c r="CO226" s="21">
        <v>2592.62</v>
      </c>
      <c r="CP226" s="22">
        <v>272</v>
      </c>
      <c r="CQ226" s="22">
        <v>38.85</v>
      </c>
      <c r="CR226" s="22">
        <v>968.57</v>
      </c>
      <c r="CS226" s="22">
        <v>71.540000000000006</v>
      </c>
      <c r="CT226" s="22">
        <v>1350.96</v>
      </c>
      <c r="CU226" s="23">
        <v>3943.58</v>
      </c>
      <c r="CV226" s="21">
        <v>3256.64</v>
      </c>
      <c r="CW226" s="21">
        <v>0</v>
      </c>
      <c r="CX226" s="21">
        <v>3256.64</v>
      </c>
      <c r="CY226" s="22">
        <v>356</v>
      </c>
      <c r="CZ226" s="22">
        <v>48.81</v>
      </c>
      <c r="DA226" s="22">
        <v>1225.22</v>
      </c>
      <c r="DB226" s="22">
        <v>139.43</v>
      </c>
      <c r="DC226" s="22">
        <v>1769.46</v>
      </c>
      <c r="DD226" s="23">
        <v>5026.1000000000004</v>
      </c>
      <c r="DE226" s="21">
        <v>3810.37</v>
      </c>
      <c r="DF226" s="21">
        <v>0</v>
      </c>
      <c r="DG226" s="21">
        <v>3810.37</v>
      </c>
      <c r="DH226" s="22">
        <v>434</v>
      </c>
      <c r="DI226" s="22">
        <v>380.71</v>
      </c>
      <c r="DJ226" s="22">
        <v>1446.36</v>
      </c>
      <c r="DK226" s="22">
        <v>174.77</v>
      </c>
      <c r="DL226" s="22">
        <v>2435.84</v>
      </c>
      <c r="DM226" s="23">
        <v>6246.21</v>
      </c>
      <c r="DN226" s="73">
        <f t="shared" si="33"/>
        <v>32651.1</v>
      </c>
      <c r="DO226" s="73">
        <f t="shared" si="34"/>
        <v>844.26</v>
      </c>
      <c r="DP226" s="73">
        <f t="shared" si="35"/>
        <v>33495.359999999993</v>
      </c>
      <c r="DQ226" s="22">
        <f t="shared" si="36"/>
        <v>3477</v>
      </c>
      <c r="DR226" s="22">
        <f t="shared" si="37"/>
        <v>808.99</v>
      </c>
      <c r="DS226" s="22">
        <f t="shared" si="38"/>
        <v>12452.73</v>
      </c>
      <c r="DT226" s="22">
        <f t="shared" si="39"/>
        <v>1548.7599999999998</v>
      </c>
      <c r="DU226" s="22">
        <f t="shared" si="40"/>
        <v>18287.479999999996</v>
      </c>
      <c r="DV226" s="23">
        <f t="shared" si="41"/>
        <v>51782.84</v>
      </c>
      <c r="DW226" s="262">
        <f t="shared" si="42"/>
        <v>130.36999999999534</v>
      </c>
      <c r="DX226" s="262"/>
      <c r="DY226" s="263">
        <f t="shared" si="43"/>
        <v>597.2699999999968</v>
      </c>
      <c r="DZ226" s="263"/>
    </row>
    <row r="227" spans="1:130" hidden="1" x14ac:dyDescent="0.25">
      <c r="A227" s="18">
        <v>1340</v>
      </c>
      <c r="B227" s="18" t="s">
        <v>770</v>
      </c>
      <c r="C227" s="18" t="s">
        <v>771</v>
      </c>
      <c r="D227" s="20">
        <v>1</v>
      </c>
      <c r="E227" s="18">
        <v>18740.169999999998</v>
      </c>
      <c r="F227" s="18">
        <v>33846.1</v>
      </c>
      <c r="G227" s="18" t="s">
        <v>157</v>
      </c>
      <c r="H227" s="18" t="s">
        <v>5</v>
      </c>
      <c r="I227" s="18" t="s">
        <v>410</v>
      </c>
      <c r="J227" s="21">
        <v>2765.33</v>
      </c>
      <c r="K227" s="21">
        <v>0</v>
      </c>
      <c r="L227" s="21">
        <v>2765.33</v>
      </c>
      <c r="M227" s="22">
        <v>275</v>
      </c>
      <c r="N227" s="22">
        <v>39.92</v>
      </c>
      <c r="O227" s="22">
        <v>1008.2</v>
      </c>
      <c r="P227" s="22">
        <v>150.66</v>
      </c>
      <c r="Q227" s="22">
        <v>1473.78</v>
      </c>
      <c r="R227" s="23">
        <v>4239.1099999999997</v>
      </c>
      <c r="S227" s="21">
        <v>2611.0100000000002</v>
      </c>
      <c r="T227" s="21">
        <v>0</v>
      </c>
      <c r="U227" s="21">
        <v>2611.0100000000002</v>
      </c>
      <c r="V227" s="22">
        <v>268</v>
      </c>
      <c r="W227" s="22">
        <v>39.119999999999997</v>
      </c>
      <c r="X227" s="22">
        <v>989.93</v>
      </c>
      <c r="Y227" s="22">
        <v>127.96</v>
      </c>
      <c r="Z227" s="22">
        <v>1425.01</v>
      </c>
      <c r="AA227" s="23">
        <v>4036.02</v>
      </c>
      <c r="AB227" s="21">
        <v>2609.7600000000002</v>
      </c>
      <c r="AC227" s="21">
        <v>0</v>
      </c>
      <c r="AD227" s="21">
        <v>2609.7600000000002</v>
      </c>
      <c r="AE227" s="22">
        <v>267</v>
      </c>
      <c r="AF227" s="22">
        <v>39.11</v>
      </c>
      <c r="AG227" s="22">
        <v>988.94</v>
      </c>
      <c r="AH227" s="22">
        <v>158.54</v>
      </c>
      <c r="AI227" s="22">
        <v>1453.59</v>
      </c>
      <c r="AJ227" s="23">
        <v>4063.35</v>
      </c>
      <c r="AK227" s="21">
        <v>2609.7600000000002</v>
      </c>
      <c r="AL227" s="21">
        <v>0</v>
      </c>
      <c r="AM227" s="21">
        <v>2609.7600000000002</v>
      </c>
      <c r="AN227" s="22">
        <v>267</v>
      </c>
      <c r="AO227" s="22">
        <v>39.11</v>
      </c>
      <c r="AP227" s="22">
        <v>988.94</v>
      </c>
      <c r="AQ227" s="22">
        <v>148.34</v>
      </c>
      <c r="AR227" s="22">
        <v>1443.39</v>
      </c>
      <c r="AS227" s="23">
        <v>4053.15</v>
      </c>
      <c r="AT227" s="21">
        <v>2637.31</v>
      </c>
      <c r="AU227" s="21">
        <v>777.86</v>
      </c>
      <c r="AV227" s="21">
        <v>3415.17</v>
      </c>
      <c r="AW227" s="22">
        <v>377</v>
      </c>
      <c r="AX227" s="22">
        <v>39.520000000000003</v>
      </c>
      <c r="AY227" s="22">
        <v>1154.5899999999999</v>
      </c>
      <c r="AZ227" s="22">
        <v>143.94999999999999</v>
      </c>
      <c r="BA227" s="22">
        <v>1715.06</v>
      </c>
      <c r="BB227" s="23">
        <v>5130.2299999999996</v>
      </c>
      <c r="BC227" s="21">
        <v>4132.9399999999996</v>
      </c>
      <c r="BD227" s="21">
        <v>0</v>
      </c>
      <c r="BE227" s="21">
        <v>4132.9399999999996</v>
      </c>
      <c r="BF227" s="22">
        <v>445</v>
      </c>
      <c r="BG227" s="22">
        <v>58.49</v>
      </c>
      <c r="BH227" s="22">
        <v>1694.73</v>
      </c>
      <c r="BI227" s="22">
        <v>164.19</v>
      </c>
      <c r="BJ227" s="22">
        <v>2362.41</v>
      </c>
      <c r="BK227" s="23">
        <v>6495.35</v>
      </c>
      <c r="BL227" s="21">
        <v>1882.69</v>
      </c>
      <c r="BM227" s="21">
        <v>0</v>
      </c>
      <c r="BN227" s="21">
        <v>1882.69</v>
      </c>
      <c r="BO227" s="22">
        <v>166</v>
      </c>
      <c r="BP227" s="22">
        <v>28.2</v>
      </c>
      <c r="BQ227" s="22">
        <v>735.65</v>
      </c>
      <c r="BR227" s="22">
        <v>115.03</v>
      </c>
      <c r="BS227" s="22">
        <v>1044.8800000000001</v>
      </c>
      <c r="BT227" s="23">
        <v>2927.57</v>
      </c>
      <c r="BU227" s="21">
        <v>2402.0300000000002</v>
      </c>
      <c r="BV227" s="21">
        <v>0</v>
      </c>
      <c r="BW227" s="21">
        <v>2402.0300000000002</v>
      </c>
      <c r="BX227" s="22">
        <v>239</v>
      </c>
      <c r="BY227" s="22">
        <v>35.99</v>
      </c>
      <c r="BZ227" s="22">
        <v>916.58</v>
      </c>
      <c r="CA227" s="22">
        <v>144.63999999999999</v>
      </c>
      <c r="CB227" s="22">
        <v>1336.21</v>
      </c>
      <c r="CC227" s="23">
        <v>3738.24</v>
      </c>
      <c r="CD227" s="21">
        <v>2616.79</v>
      </c>
      <c r="CE227" s="21">
        <v>0</v>
      </c>
      <c r="CF227" s="21">
        <v>2616.79</v>
      </c>
      <c r="CG227" s="22">
        <v>268</v>
      </c>
      <c r="CH227" s="22">
        <v>39.21</v>
      </c>
      <c r="CI227" s="22">
        <v>991.5</v>
      </c>
      <c r="CJ227" s="22">
        <v>82.16</v>
      </c>
      <c r="CK227" s="22">
        <v>1380.87</v>
      </c>
      <c r="CL227" s="23">
        <v>3997.66</v>
      </c>
      <c r="CM227" s="21">
        <v>2127.6799999999998</v>
      </c>
      <c r="CN227" s="21">
        <v>0</v>
      </c>
      <c r="CO227" s="21">
        <v>2127.6799999999998</v>
      </c>
      <c r="CP227" s="22">
        <v>210</v>
      </c>
      <c r="CQ227" s="22">
        <v>31.87</v>
      </c>
      <c r="CR227" s="22">
        <v>825.49</v>
      </c>
      <c r="CS227" s="22">
        <v>114.28</v>
      </c>
      <c r="CT227" s="22">
        <v>1181.6400000000001</v>
      </c>
      <c r="CU227" s="23">
        <v>3309.32</v>
      </c>
      <c r="CV227" s="21">
        <v>2609.7600000000002</v>
      </c>
      <c r="CW227" s="21">
        <v>0</v>
      </c>
      <c r="CX227" s="21">
        <v>2609.7600000000002</v>
      </c>
      <c r="CY227" s="22">
        <v>267</v>
      </c>
      <c r="CZ227" s="22">
        <v>39.11</v>
      </c>
      <c r="DA227" s="22">
        <v>988.94</v>
      </c>
      <c r="DB227" s="22">
        <v>92.24</v>
      </c>
      <c r="DC227" s="22">
        <v>1387.29</v>
      </c>
      <c r="DD227" s="23">
        <v>3997.05</v>
      </c>
      <c r="DE227" s="21">
        <v>3893.97</v>
      </c>
      <c r="DF227" s="21">
        <v>0</v>
      </c>
      <c r="DG227" s="21">
        <v>3893.97</v>
      </c>
      <c r="DH227" s="22">
        <v>444</v>
      </c>
      <c r="DI227" s="22">
        <v>383.73</v>
      </c>
      <c r="DJ227" s="22">
        <v>1224.03</v>
      </c>
      <c r="DK227" s="22">
        <v>181.35</v>
      </c>
      <c r="DL227" s="22">
        <v>2233.11</v>
      </c>
      <c r="DM227" s="23">
        <v>6127.08</v>
      </c>
      <c r="DN227" s="73">
        <f t="shared" si="33"/>
        <v>32899.03</v>
      </c>
      <c r="DO227" s="73">
        <f t="shared" si="34"/>
        <v>777.86</v>
      </c>
      <c r="DP227" s="73">
        <f t="shared" si="35"/>
        <v>33676.89</v>
      </c>
      <c r="DQ227" s="22">
        <f t="shared" si="36"/>
        <v>3493</v>
      </c>
      <c r="DR227" s="22">
        <f t="shared" si="37"/>
        <v>813.38000000000011</v>
      </c>
      <c r="DS227" s="22">
        <f t="shared" si="38"/>
        <v>12507.52</v>
      </c>
      <c r="DT227" s="22">
        <f t="shared" si="39"/>
        <v>1623.34</v>
      </c>
      <c r="DU227" s="22">
        <f t="shared" si="40"/>
        <v>18437.239999999998</v>
      </c>
      <c r="DV227" s="23">
        <f t="shared" si="41"/>
        <v>52114.13</v>
      </c>
      <c r="DW227" s="262">
        <f t="shared" si="42"/>
        <v>-169.20999999999913</v>
      </c>
      <c r="DX227" s="262"/>
      <c r="DY227" s="263">
        <f t="shared" si="43"/>
        <v>-302.93000000000029</v>
      </c>
      <c r="DZ227" s="263"/>
    </row>
    <row r="228" spans="1:130" hidden="1" x14ac:dyDescent="0.25">
      <c r="A228" s="18">
        <v>1344</v>
      </c>
      <c r="B228" s="18" t="s">
        <v>684</v>
      </c>
      <c r="C228" s="18" t="s">
        <v>414</v>
      </c>
      <c r="D228" s="20">
        <v>1</v>
      </c>
      <c r="E228" s="18">
        <v>31669.17</v>
      </c>
      <c r="F228" s="18">
        <v>51434.94</v>
      </c>
      <c r="G228" s="18" t="s">
        <v>157</v>
      </c>
      <c r="H228" s="18" t="s">
        <v>6</v>
      </c>
      <c r="I228" s="18" t="s">
        <v>685</v>
      </c>
      <c r="J228" s="21">
        <v>3984.59</v>
      </c>
      <c r="K228" s="21">
        <v>0</v>
      </c>
      <c r="L228" s="21">
        <v>3984.59</v>
      </c>
      <c r="M228" s="22">
        <v>447</v>
      </c>
      <c r="N228" s="22">
        <v>58.33</v>
      </c>
      <c r="O228" s="22">
        <v>1716.68</v>
      </c>
      <c r="P228" s="22">
        <v>155.11000000000001</v>
      </c>
      <c r="Q228" s="22">
        <v>2377.12</v>
      </c>
      <c r="R228" s="23">
        <v>6361.71</v>
      </c>
      <c r="S228" s="21">
        <v>3890.99</v>
      </c>
      <c r="T228" s="21">
        <v>0</v>
      </c>
      <c r="U228" s="21">
        <v>3890.99</v>
      </c>
      <c r="V228" s="22">
        <v>447</v>
      </c>
      <c r="W228" s="22">
        <v>58.33</v>
      </c>
      <c r="X228" s="22">
        <v>1718.24</v>
      </c>
      <c r="Y228" s="22">
        <v>169.16</v>
      </c>
      <c r="Z228" s="22">
        <v>2392.73</v>
      </c>
      <c r="AA228" s="23">
        <v>6283.72</v>
      </c>
      <c r="AB228" s="21">
        <v>3890.99</v>
      </c>
      <c r="AC228" s="21">
        <v>0</v>
      </c>
      <c r="AD228" s="21">
        <v>3890.99</v>
      </c>
      <c r="AE228" s="22">
        <v>447</v>
      </c>
      <c r="AF228" s="22">
        <v>58.33</v>
      </c>
      <c r="AG228" s="22">
        <v>1717.46</v>
      </c>
      <c r="AH228" s="22">
        <v>184.46</v>
      </c>
      <c r="AI228" s="22">
        <v>2407.25</v>
      </c>
      <c r="AJ228" s="23">
        <v>6298.24</v>
      </c>
      <c r="AK228" s="21">
        <v>3983.61</v>
      </c>
      <c r="AL228" s="21">
        <v>0</v>
      </c>
      <c r="AM228" s="21">
        <v>3983.61</v>
      </c>
      <c r="AN228" s="22">
        <v>460</v>
      </c>
      <c r="AO228" s="22">
        <v>59.72</v>
      </c>
      <c r="AP228" s="22">
        <v>1755.25</v>
      </c>
      <c r="AQ228" s="22">
        <v>175.52</v>
      </c>
      <c r="AR228" s="22">
        <v>2450.4899999999998</v>
      </c>
      <c r="AS228" s="23">
        <v>6434.1</v>
      </c>
      <c r="AT228" s="21">
        <v>3932.21</v>
      </c>
      <c r="AU228" s="21">
        <v>948.61</v>
      </c>
      <c r="AV228" s="21">
        <v>4880.82</v>
      </c>
      <c r="AW228" s="22">
        <v>582</v>
      </c>
      <c r="AX228" s="22">
        <v>58.95</v>
      </c>
      <c r="AY228" s="22">
        <v>1924.01</v>
      </c>
      <c r="AZ228" s="22">
        <v>151.83000000000001</v>
      </c>
      <c r="BA228" s="22">
        <v>2716.79</v>
      </c>
      <c r="BB228" s="23">
        <v>7597.61</v>
      </c>
      <c r="BC228" s="21">
        <v>6024.9</v>
      </c>
      <c r="BD228" s="21">
        <v>0</v>
      </c>
      <c r="BE228" s="21">
        <v>6024.9</v>
      </c>
      <c r="BF228" s="22">
        <v>712</v>
      </c>
      <c r="BG228" s="22">
        <v>87.1</v>
      </c>
      <c r="BH228" s="22">
        <v>2605.0300000000002</v>
      </c>
      <c r="BI228" s="22">
        <v>192.96</v>
      </c>
      <c r="BJ228" s="22">
        <v>3597.09</v>
      </c>
      <c r="BK228" s="23">
        <v>9621.99</v>
      </c>
      <c r="BL228" s="21">
        <v>3890.99</v>
      </c>
      <c r="BM228" s="21">
        <v>0</v>
      </c>
      <c r="BN228" s="21">
        <v>3890.99</v>
      </c>
      <c r="BO228" s="22">
        <v>447</v>
      </c>
      <c r="BP228" s="22">
        <v>58.33</v>
      </c>
      <c r="BQ228" s="22">
        <v>1717.46</v>
      </c>
      <c r="BR228" s="22">
        <v>148.76</v>
      </c>
      <c r="BS228" s="22">
        <v>2371.5500000000002</v>
      </c>
      <c r="BT228" s="23">
        <v>6262.54</v>
      </c>
      <c r="BU228" s="21">
        <v>3890.99</v>
      </c>
      <c r="BV228" s="21">
        <v>0</v>
      </c>
      <c r="BW228" s="21">
        <v>3890.99</v>
      </c>
      <c r="BX228" s="22">
        <v>447</v>
      </c>
      <c r="BY228" s="22">
        <v>58.33</v>
      </c>
      <c r="BZ228" s="22">
        <v>1717.46</v>
      </c>
      <c r="CA228" s="22">
        <v>148.76</v>
      </c>
      <c r="CB228" s="22">
        <v>2371.5500000000002</v>
      </c>
      <c r="CC228" s="23">
        <v>6262.54</v>
      </c>
      <c r="CD228" s="21">
        <v>3994.86</v>
      </c>
      <c r="CE228" s="21">
        <v>0</v>
      </c>
      <c r="CF228" s="21">
        <v>3994.86</v>
      </c>
      <c r="CG228" s="22">
        <v>461</v>
      </c>
      <c r="CH228" s="22">
        <v>59.88</v>
      </c>
      <c r="CI228" s="22">
        <v>1759.86</v>
      </c>
      <c r="CJ228" s="22">
        <v>124.67</v>
      </c>
      <c r="CK228" s="22">
        <v>2405.41</v>
      </c>
      <c r="CL228" s="23">
        <v>6400.27</v>
      </c>
      <c r="CM228" s="21">
        <v>3890.99</v>
      </c>
      <c r="CN228" s="21">
        <v>0</v>
      </c>
      <c r="CO228" s="21">
        <v>3890.99</v>
      </c>
      <c r="CP228" s="22">
        <v>455</v>
      </c>
      <c r="CQ228" s="22">
        <v>58.33</v>
      </c>
      <c r="CR228" s="22">
        <v>1722.26</v>
      </c>
      <c r="CS228" s="22">
        <v>107.96</v>
      </c>
      <c r="CT228" s="22">
        <v>2343.5500000000002</v>
      </c>
      <c r="CU228" s="23">
        <v>6234.54</v>
      </c>
      <c r="CV228" s="21">
        <v>4540.1899999999996</v>
      </c>
      <c r="CW228" s="21">
        <v>0</v>
      </c>
      <c r="CX228" s="21">
        <v>4540.1899999999996</v>
      </c>
      <c r="CY228" s="22">
        <v>537</v>
      </c>
      <c r="CZ228" s="22">
        <v>68.069999999999993</v>
      </c>
      <c r="DA228" s="22">
        <v>1982.46</v>
      </c>
      <c r="DB228" s="22">
        <v>152.47</v>
      </c>
      <c r="DC228" s="22">
        <v>2740</v>
      </c>
      <c r="DD228" s="23">
        <v>7280.19</v>
      </c>
      <c r="DE228" s="21">
        <v>6047.87</v>
      </c>
      <c r="DF228" s="21">
        <v>0</v>
      </c>
      <c r="DG228" s="21">
        <v>6047.87</v>
      </c>
      <c r="DH228" s="22">
        <v>744</v>
      </c>
      <c r="DI228" s="22">
        <v>606.91999999999996</v>
      </c>
      <c r="DJ228" s="22">
        <v>2493.4499999999998</v>
      </c>
      <c r="DK228" s="22">
        <v>172.92</v>
      </c>
      <c r="DL228" s="22">
        <v>4017.29</v>
      </c>
      <c r="DM228" s="23">
        <v>10065.16</v>
      </c>
      <c r="DN228" s="73">
        <f t="shared" si="33"/>
        <v>51963.18</v>
      </c>
      <c r="DO228" s="73">
        <f t="shared" si="34"/>
        <v>948.61</v>
      </c>
      <c r="DP228" s="73">
        <f t="shared" si="35"/>
        <v>52911.79</v>
      </c>
      <c r="DQ228" s="22">
        <f t="shared" si="36"/>
        <v>6186</v>
      </c>
      <c r="DR228" s="22">
        <f t="shared" si="37"/>
        <v>1290.6199999999999</v>
      </c>
      <c r="DS228" s="22">
        <f t="shared" si="38"/>
        <v>22829.62</v>
      </c>
      <c r="DT228" s="22">
        <f t="shared" si="39"/>
        <v>1884.5800000000002</v>
      </c>
      <c r="DU228" s="22">
        <f t="shared" si="40"/>
        <v>32190.82</v>
      </c>
      <c r="DV228" s="23">
        <f t="shared" si="41"/>
        <v>85102.61</v>
      </c>
      <c r="DW228" s="262">
        <f t="shared" si="42"/>
        <v>1476.8499999999985</v>
      </c>
      <c r="DX228" s="262"/>
      <c r="DY228" s="263">
        <f t="shared" si="43"/>
        <v>521.65000000000146</v>
      </c>
      <c r="DZ228" s="263"/>
    </row>
    <row r="229" spans="1:130" hidden="1" x14ac:dyDescent="0.25">
      <c r="A229" s="18">
        <v>1347</v>
      </c>
      <c r="B229" s="18" t="s">
        <v>785</v>
      </c>
      <c r="C229" s="18" t="s">
        <v>245</v>
      </c>
      <c r="D229" s="20">
        <v>1</v>
      </c>
      <c r="E229" s="18">
        <v>14253.93</v>
      </c>
      <c r="F229" s="18">
        <v>36856.97</v>
      </c>
      <c r="G229" s="18" t="s">
        <v>157</v>
      </c>
      <c r="H229" s="18" t="s">
        <v>5</v>
      </c>
      <c r="I229" s="18" t="s">
        <v>410</v>
      </c>
      <c r="J229" s="21">
        <v>2797.98</v>
      </c>
      <c r="K229" s="21">
        <v>0</v>
      </c>
      <c r="L229" s="21">
        <v>2797.98</v>
      </c>
      <c r="M229" s="22">
        <v>282</v>
      </c>
      <c r="N229" s="22">
        <v>40.72</v>
      </c>
      <c r="O229" s="22">
        <v>1027.74</v>
      </c>
      <c r="P229" s="22">
        <v>141.13</v>
      </c>
      <c r="Q229" s="22">
        <v>1491.59</v>
      </c>
      <c r="R229" s="23">
        <v>4289.57</v>
      </c>
      <c r="S229" s="21">
        <v>2666.9</v>
      </c>
      <c r="T229" s="21">
        <v>0</v>
      </c>
      <c r="U229" s="21">
        <v>2666.9</v>
      </c>
      <c r="V229" s="22">
        <v>275</v>
      </c>
      <c r="W229" s="22">
        <v>39.96</v>
      </c>
      <c r="X229" s="22">
        <v>1010.34</v>
      </c>
      <c r="Y229" s="22">
        <v>103.45</v>
      </c>
      <c r="Z229" s="22">
        <v>1428.75</v>
      </c>
      <c r="AA229" s="23">
        <v>4095.65</v>
      </c>
      <c r="AB229" s="21">
        <v>2666.9</v>
      </c>
      <c r="AC229" s="21">
        <v>0</v>
      </c>
      <c r="AD229" s="21">
        <v>2666.9</v>
      </c>
      <c r="AE229" s="22">
        <v>275</v>
      </c>
      <c r="AF229" s="22">
        <v>39.96</v>
      </c>
      <c r="AG229" s="22">
        <v>1009.82</v>
      </c>
      <c r="AH229" s="22">
        <v>164.65</v>
      </c>
      <c r="AI229" s="22">
        <v>1489.43</v>
      </c>
      <c r="AJ229" s="23">
        <v>4156.33</v>
      </c>
      <c r="AK229" s="21">
        <v>2666.9</v>
      </c>
      <c r="AL229" s="21">
        <v>0</v>
      </c>
      <c r="AM229" s="21">
        <v>2666.9</v>
      </c>
      <c r="AN229" s="22">
        <v>275</v>
      </c>
      <c r="AO229" s="22">
        <v>39.96</v>
      </c>
      <c r="AP229" s="22">
        <v>1009.82</v>
      </c>
      <c r="AQ229" s="22">
        <v>154.44999999999999</v>
      </c>
      <c r="AR229" s="22">
        <v>1479.23</v>
      </c>
      <c r="AS229" s="23">
        <v>4146.13</v>
      </c>
      <c r="AT229" s="21">
        <v>2666.9</v>
      </c>
      <c r="AU229" s="21">
        <v>948.61</v>
      </c>
      <c r="AV229" s="21">
        <v>3615.51</v>
      </c>
      <c r="AW229" s="22">
        <v>404</v>
      </c>
      <c r="AX229" s="22">
        <v>39.96</v>
      </c>
      <c r="AY229" s="22">
        <v>1199.54</v>
      </c>
      <c r="AZ229" s="22">
        <v>151.87</v>
      </c>
      <c r="BA229" s="22">
        <v>1795.37</v>
      </c>
      <c r="BB229" s="23">
        <v>5410.88</v>
      </c>
      <c r="BC229" s="21">
        <v>4162.8900000000003</v>
      </c>
      <c r="BD229" s="21">
        <v>0</v>
      </c>
      <c r="BE229" s="21">
        <v>4162.8900000000003</v>
      </c>
      <c r="BF229" s="22">
        <v>459</v>
      </c>
      <c r="BG229" s="22">
        <v>59.99</v>
      </c>
      <c r="BH229" s="22">
        <v>1737.34</v>
      </c>
      <c r="BI229" s="22">
        <v>185.43</v>
      </c>
      <c r="BJ229" s="22">
        <v>2441.7600000000002</v>
      </c>
      <c r="BK229" s="23">
        <v>6604.65</v>
      </c>
      <c r="BL229" s="21">
        <v>2666.9</v>
      </c>
      <c r="BM229" s="21">
        <v>0</v>
      </c>
      <c r="BN229" s="21">
        <v>2666.9</v>
      </c>
      <c r="BO229" s="22">
        <v>273</v>
      </c>
      <c r="BP229" s="22">
        <v>39.96</v>
      </c>
      <c r="BQ229" s="22">
        <v>1009.82</v>
      </c>
      <c r="BR229" s="22">
        <v>72.849999999999994</v>
      </c>
      <c r="BS229" s="22">
        <v>1395.63</v>
      </c>
      <c r="BT229" s="23">
        <v>4062.53</v>
      </c>
      <c r="BU229" s="21">
        <v>2666.9</v>
      </c>
      <c r="BV229" s="21">
        <v>0</v>
      </c>
      <c r="BW229" s="21">
        <v>2666.9</v>
      </c>
      <c r="BX229" s="22">
        <v>275</v>
      </c>
      <c r="BY229" s="22">
        <v>39.96</v>
      </c>
      <c r="BZ229" s="22">
        <v>1009.82</v>
      </c>
      <c r="CA229" s="22">
        <v>139.15</v>
      </c>
      <c r="CB229" s="22">
        <v>1463.93</v>
      </c>
      <c r="CC229" s="23">
        <v>4130.83</v>
      </c>
      <c r="CD229" s="21">
        <v>2717.67</v>
      </c>
      <c r="CE229" s="21">
        <v>0</v>
      </c>
      <c r="CF229" s="21">
        <v>2717.67</v>
      </c>
      <c r="CG229" s="22">
        <v>282</v>
      </c>
      <c r="CH229" s="22">
        <v>40.729999999999997</v>
      </c>
      <c r="CI229" s="22">
        <v>1028.3800000000001</v>
      </c>
      <c r="CJ229" s="22">
        <v>150.25</v>
      </c>
      <c r="CK229" s="22">
        <v>1501.36</v>
      </c>
      <c r="CL229" s="23">
        <v>4219.03</v>
      </c>
      <c r="CM229" s="21">
        <v>3237.94</v>
      </c>
      <c r="CN229" s="21">
        <v>0</v>
      </c>
      <c r="CO229" s="21">
        <v>3237.94</v>
      </c>
      <c r="CP229" s="22">
        <v>361</v>
      </c>
      <c r="CQ229" s="22">
        <v>48.53</v>
      </c>
      <c r="CR229" s="22">
        <v>1223.17</v>
      </c>
      <c r="CS229" s="22">
        <v>83</v>
      </c>
      <c r="CT229" s="22">
        <v>1715.7</v>
      </c>
      <c r="CU229" s="23">
        <v>4953.6400000000003</v>
      </c>
      <c r="CV229" s="21">
        <v>4031.8</v>
      </c>
      <c r="CW229" s="21">
        <v>0</v>
      </c>
      <c r="CX229" s="21">
        <v>4031.8</v>
      </c>
      <c r="CY229" s="22">
        <v>463</v>
      </c>
      <c r="CZ229" s="22">
        <v>60.45</v>
      </c>
      <c r="DA229" s="22">
        <v>1508.34</v>
      </c>
      <c r="DB229" s="22">
        <v>127.69</v>
      </c>
      <c r="DC229" s="22">
        <v>2159.48</v>
      </c>
      <c r="DD229" s="23">
        <v>6191.28</v>
      </c>
      <c r="DE229" s="21">
        <v>4051.04</v>
      </c>
      <c r="DF229" s="21">
        <v>0</v>
      </c>
      <c r="DG229" s="21">
        <v>4051.04</v>
      </c>
      <c r="DH229" s="22">
        <v>467</v>
      </c>
      <c r="DI229" s="22">
        <v>428.01</v>
      </c>
      <c r="DJ229" s="22">
        <v>1275.4000000000001</v>
      </c>
      <c r="DK229" s="22">
        <v>189.24</v>
      </c>
      <c r="DL229" s="22">
        <v>2359.65</v>
      </c>
      <c r="DM229" s="23">
        <v>6410.69</v>
      </c>
      <c r="DN229" s="73">
        <f t="shared" si="33"/>
        <v>37000.720000000001</v>
      </c>
      <c r="DO229" s="73">
        <f t="shared" si="34"/>
        <v>948.61</v>
      </c>
      <c r="DP229" s="73">
        <f t="shared" si="35"/>
        <v>37949.33</v>
      </c>
      <c r="DQ229" s="22">
        <f t="shared" si="36"/>
        <v>4091</v>
      </c>
      <c r="DR229" s="22">
        <f t="shared" si="37"/>
        <v>918.19</v>
      </c>
      <c r="DS229" s="22">
        <f t="shared" si="38"/>
        <v>14049.529999999999</v>
      </c>
      <c r="DT229" s="22">
        <f t="shared" si="39"/>
        <v>1663.16</v>
      </c>
      <c r="DU229" s="22">
        <f t="shared" si="40"/>
        <v>20721.880000000005</v>
      </c>
      <c r="DV229" s="23">
        <f t="shared" si="41"/>
        <v>58671.21</v>
      </c>
      <c r="DW229" s="262">
        <f t="shared" si="42"/>
        <v>1092.3600000000006</v>
      </c>
      <c r="DX229" s="262"/>
      <c r="DY229" s="263">
        <f t="shared" si="43"/>
        <v>6467.9500000000044</v>
      </c>
      <c r="DZ229" s="263"/>
    </row>
    <row r="230" spans="1:130" hidden="1" x14ac:dyDescent="0.25">
      <c r="A230" s="18">
        <v>1349</v>
      </c>
      <c r="B230" s="18" t="s">
        <v>797</v>
      </c>
      <c r="C230" s="18" t="s">
        <v>798</v>
      </c>
      <c r="D230" s="20">
        <v>1</v>
      </c>
      <c r="E230" s="18">
        <v>17280.669999999998</v>
      </c>
      <c r="F230" s="18">
        <v>32087.18</v>
      </c>
      <c r="G230" s="18" t="s">
        <v>157</v>
      </c>
      <c r="H230" s="18" t="s">
        <v>5</v>
      </c>
      <c r="I230" s="18" t="s">
        <v>166</v>
      </c>
      <c r="J230" s="21">
        <v>3009.37</v>
      </c>
      <c r="K230" s="21">
        <v>0</v>
      </c>
      <c r="L230" s="21">
        <v>3009.37</v>
      </c>
      <c r="M230" s="22">
        <v>317</v>
      </c>
      <c r="N230" s="22">
        <v>45.1</v>
      </c>
      <c r="O230" s="22">
        <v>1097.3399999999999</v>
      </c>
      <c r="P230" s="22">
        <v>145.24</v>
      </c>
      <c r="Q230" s="22">
        <v>1604.68</v>
      </c>
      <c r="R230" s="23">
        <v>4614.05</v>
      </c>
      <c r="S230" s="21">
        <v>2974.88</v>
      </c>
      <c r="T230" s="21">
        <v>0</v>
      </c>
      <c r="U230" s="21">
        <v>2974.88</v>
      </c>
      <c r="V230" s="22">
        <v>313</v>
      </c>
      <c r="W230" s="22">
        <v>44.58</v>
      </c>
      <c r="X230" s="22">
        <v>1085.92</v>
      </c>
      <c r="Y230" s="22">
        <v>144.62</v>
      </c>
      <c r="Z230" s="22">
        <v>1588.12</v>
      </c>
      <c r="AA230" s="23">
        <v>4563</v>
      </c>
      <c r="AB230" s="21">
        <v>2445.7199999999998</v>
      </c>
      <c r="AC230" s="21">
        <v>0</v>
      </c>
      <c r="AD230" s="21">
        <v>2445.7199999999998</v>
      </c>
      <c r="AE230" s="22">
        <v>240</v>
      </c>
      <c r="AF230" s="22">
        <v>36.64</v>
      </c>
      <c r="AG230" s="22">
        <v>868.1</v>
      </c>
      <c r="AH230" s="22">
        <v>160.72</v>
      </c>
      <c r="AI230" s="22">
        <v>1305.46</v>
      </c>
      <c r="AJ230" s="23">
        <v>3751.18</v>
      </c>
      <c r="AK230" s="21">
        <v>2445.7199999999998</v>
      </c>
      <c r="AL230" s="21">
        <v>0</v>
      </c>
      <c r="AM230" s="21">
        <v>2445.7199999999998</v>
      </c>
      <c r="AN230" s="22">
        <v>240</v>
      </c>
      <c r="AO230" s="22">
        <v>36.64</v>
      </c>
      <c r="AP230" s="22">
        <v>868.1</v>
      </c>
      <c r="AQ230" s="22">
        <v>119.92</v>
      </c>
      <c r="AR230" s="22">
        <v>1264.6600000000001</v>
      </c>
      <c r="AS230" s="23">
        <v>3710.38</v>
      </c>
      <c r="AT230" s="21">
        <v>2445.7199999999998</v>
      </c>
      <c r="AU230" s="21">
        <v>939.13</v>
      </c>
      <c r="AV230" s="21">
        <v>3384.85</v>
      </c>
      <c r="AW230" s="22">
        <v>368</v>
      </c>
      <c r="AX230" s="22">
        <v>36.64</v>
      </c>
      <c r="AY230" s="22">
        <v>1055.92</v>
      </c>
      <c r="AZ230" s="22">
        <v>142.71</v>
      </c>
      <c r="BA230" s="22">
        <v>1603.27</v>
      </c>
      <c r="BB230" s="23">
        <v>4988.12</v>
      </c>
      <c r="BC230" s="21">
        <v>3720.53</v>
      </c>
      <c r="BD230" s="21">
        <v>0</v>
      </c>
      <c r="BE230" s="21">
        <v>3720.53</v>
      </c>
      <c r="BF230" s="22">
        <v>406</v>
      </c>
      <c r="BG230" s="22">
        <v>54.72</v>
      </c>
      <c r="BH230" s="22">
        <v>1332.03</v>
      </c>
      <c r="BI230" s="22">
        <v>167.75</v>
      </c>
      <c r="BJ230" s="22">
        <v>1960.5</v>
      </c>
      <c r="BK230" s="23">
        <v>5681.03</v>
      </c>
      <c r="BL230" s="21">
        <v>2457.91</v>
      </c>
      <c r="BM230" s="21">
        <v>0</v>
      </c>
      <c r="BN230" s="21">
        <v>2457.91</v>
      </c>
      <c r="BO230" s="22">
        <v>241</v>
      </c>
      <c r="BP230" s="22">
        <v>36.83</v>
      </c>
      <c r="BQ230" s="22">
        <v>879.08</v>
      </c>
      <c r="BR230" s="22">
        <v>140.54</v>
      </c>
      <c r="BS230" s="22">
        <v>1297.45</v>
      </c>
      <c r="BT230" s="23">
        <v>3755.36</v>
      </c>
      <c r="BU230" s="21">
        <v>2445.7199999999998</v>
      </c>
      <c r="BV230" s="21">
        <v>0</v>
      </c>
      <c r="BW230" s="21">
        <v>2445.7199999999998</v>
      </c>
      <c r="BX230" s="22">
        <v>240</v>
      </c>
      <c r="BY230" s="22">
        <v>36.64</v>
      </c>
      <c r="BZ230" s="22">
        <v>868.1</v>
      </c>
      <c r="CA230" s="22">
        <v>145.41999999999999</v>
      </c>
      <c r="CB230" s="22">
        <v>1290.1600000000001</v>
      </c>
      <c r="CC230" s="23">
        <v>3735.88</v>
      </c>
      <c r="CD230" s="21">
        <v>2567.58</v>
      </c>
      <c r="CE230" s="21">
        <v>0</v>
      </c>
      <c r="CF230" s="21">
        <v>2567.58</v>
      </c>
      <c r="CG230" s="22">
        <v>256</v>
      </c>
      <c r="CH230" s="22">
        <v>38.47</v>
      </c>
      <c r="CI230" s="22">
        <v>936.57</v>
      </c>
      <c r="CJ230" s="22">
        <v>106.79</v>
      </c>
      <c r="CK230" s="22">
        <v>1337.83</v>
      </c>
      <c r="CL230" s="23">
        <v>3905.41</v>
      </c>
      <c r="CM230" s="21">
        <v>2430.75</v>
      </c>
      <c r="CN230" s="21">
        <v>0</v>
      </c>
      <c r="CO230" s="21">
        <v>2430.75</v>
      </c>
      <c r="CP230" s="22">
        <v>237</v>
      </c>
      <c r="CQ230" s="22">
        <v>36.42</v>
      </c>
      <c r="CR230" s="22">
        <v>832.68</v>
      </c>
      <c r="CS230" s="22">
        <v>109.46</v>
      </c>
      <c r="CT230" s="22">
        <v>1215.56</v>
      </c>
      <c r="CU230" s="23">
        <v>3646.31</v>
      </c>
      <c r="CV230" s="21">
        <v>2773.92</v>
      </c>
      <c r="CW230" s="21">
        <v>0</v>
      </c>
      <c r="CX230" s="21">
        <v>2773.92</v>
      </c>
      <c r="CY230" s="22">
        <v>285</v>
      </c>
      <c r="CZ230" s="22">
        <v>41.57</v>
      </c>
      <c r="DA230" s="22">
        <v>1011.93</v>
      </c>
      <c r="DB230" s="22">
        <v>146.15</v>
      </c>
      <c r="DC230" s="22">
        <v>1484.65</v>
      </c>
      <c r="DD230" s="23">
        <v>4258.57</v>
      </c>
      <c r="DE230" s="21">
        <v>3691.94</v>
      </c>
      <c r="DF230" s="21">
        <v>0</v>
      </c>
      <c r="DG230" s="21">
        <v>3691.94</v>
      </c>
      <c r="DH230" s="22">
        <v>412</v>
      </c>
      <c r="DI230" s="22">
        <v>388.43</v>
      </c>
      <c r="DJ230" s="22">
        <v>1514.29</v>
      </c>
      <c r="DK230" s="22">
        <v>177.76</v>
      </c>
      <c r="DL230" s="22">
        <v>2492.48</v>
      </c>
      <c r="DM230" s="23">
        <v>6184.42</v>
      </c>
      <c r="DN230" s="73">
        <f t="shared" si="33"/>
        <v>33409.760000000002</v>
      </c>
      <c r="DO230" s="73">
        <f t="shared" si="34"/>
        <v>939.13</v>
      </c>
      <c r="DP230" s="73">
        <f t="shared" si="35"/>
        <v>34348.89</v>
      </c>
      <c r="DQ230" s="22">
        <f t="shared" si="36"/>
        <v>3555</v>
      </c>
      <c r="DR230" s="22">
        <f t="shared" si="37"/>
        <v>832.68000000000006</v>
      </c>
      <c r="DS230" s="22">
        <f t="shared" si="38"/>
        <v>12350.060000000001</v>
      </c>
      <c r="DT230" s="22">
        <f t="shared" si="39"/>
        <v>1707.0800000000002</v>
      </c>
      <c r="DU230" s="22">
        <f t="shared" si="40"/>
        <v>18444.82</v>
      </c>
      <c r="DV230" s="23">
        <f t="shared" si="41"/>
        <v>52793.71</v>
      </c>
      <c r="DW230" s="262">
        <f t="shared" si="42"/>
        <v>2261.7099999999991</v>
      </c>
      <c r="DX230" s="262"/>
      <c r="DY230" s="263">
        <f t="shared" si="43"/>
        <v>1164.1500000000015</v>
      </c>
      <c r="DZ230" s="263"/>
    </row>
    <row r="231" spans="1:130" hidden="1" x14ac:dyDescent="0.25">
      <c r="A231" s="18">
        <v>1350</v>
      </c>
      <c r="B231" s="18" t="s">
        <v>804</v>
      </c>
      <c r="C231" s="18" t="s">
        <v>278</v>
      </c>
      <c r="D231" s="20">
        <v>0.9</v>
      </c>
      <c r="E231" s="18">
        <v>16232.46</v>
      </c>
      <c r="F231" s="18">
        <v>29250.799999999999</v>
      </c>
      <c r="G231" s="18" t="s">
        <v>157</v>
      </c>
      <c r="H231" s="18" t="s">
        <v>5</v>
      </c>
      <c r="I231" s="18" t="s">
        <v>282</v>
      </c>
      <c r="J231" s="21">
        <v>2390.7399999999998</v>
      </c>
      <c r="K231" s="21">
        <v>0</v>
      </c>
      <c r="L231" s="21">
        <v>2390.7399999999998</v>
      </c>
      <c r="M231" s="22">
        <v>223</v>
      </c>
      <c r="N231" s="22">
        <v>34.299999999999997</v>
      </c>
      <c r="O231" s="22">
        <v>871.46</v>
      </c>
      <c r="P231" s="22">
        <v>144</v>
      </c>
      <c r="Q231" s="22">
        <v>1272.76</v>
      </c>
      <c r="R231" s="23">
        <v>3663.5</v>
      </c>
      <c r="S231" s="21">
        <v>2253.88</v>
      </c>
      <c r="T231" s="21">
        <v>0</v>
      </c>
      <c r="U231" s="21">
        <v>2253.88</v>
      </c>
      <c r="V231" s="22">
        <v>218</v>
      </c>
      <c r="W231" s="22">
        <v>33.770000000000003</v>
      </c>
      <c r="X231" s="22">
        <v>859.4</v>
      </c>
      <c r="Y231" s="22">
        <v>121.61</v>
      </c>
      <c r="Z231" s="22">
        <v>1232.78</v>
      </c>
      <c r="AA231" s="23">
        <v>3486.66</v>
      </c>
      <c r="AB231" s="21">
        <v>2253.88</v>
      </c>
      <c r="AC231" s="21">
        <v>0</v>
      </c>
      <c r="AD231" s="21">
        <v>2253.88</v>
      </c>
      <c r="AE231" s="22">
        <v>218</v>
      </c>
      <c r="AF231" s="22">
        <v>33.770000000000003</v>
      </c>
      <c r="AG231" s="22">
        <v>858.96</v>
      </c>
      <c r="AH231" s="22">
        <v>157.31</v>
      </c>
      <c r="AI231" s="22">
        <v>1268.04</v>
      </c>
      <c r="AJ231" s="23">
        <v>3521.92</v>
      </c>
      <c r="AK231" s="21">
        <v>2258.5300000000002</v>
      </c>
      <c r="AL231" s="21">
        <v>0</v>
      </c>
      <c r="AM231" s="21">
        <v>2258.5300000000002</v>
      </c>
      <c r="AN231" s="22">
        <v>219</v>
      </c>
      <c r="AO231" s="22">
        <v>33.840000000000003</v>
      </c>
      <c r="AP231" s="22">
        <v>860.66</v>
      </c>
      <c r="AQ231" s="22">
        <v>131.9</v>
      </c>
      <c r="AR231" s="22">
        <v>1245.4000000000001</v>
      </c>
      <c r="AS231" s="23">
        <v>3503.93</v>
      </c>
      <c r="AT231" s="21">
        <v>2273.52</v>
      </c>
      <c r="AU231" s="21">
        <v>853.75</v>
      </c>
      <c r="AV231" s="21">
        <v>3127.27</v>
      </c>
      <c r="AW231" s="22">
        <v>336</v>
      </c>
      <c r="AX231" s="22">
        <v>34.06</v>
      </c>
      <c r="AY231" s="22">
        <v>1036.8599999999999</v>
      </c>
      <c r="AZ231" s="22">
        <v>143.6</v>
      </c>
      <c r="BA231" s="22">
        <v>1550.52</v>
      </c>
      <c r="BB231" s="23">
        <v>4677.79</v>
      </c>
      <c r="BC231" s="21">
        <v>3611.21</v>
      </c>
      <c r="BD231" s="21">
        <v>0</v>
      </c>
      <c r="BE231" s="21">
        <v>3611.21</v>
      </c>
      <c r="BF231" s="22">
        <v>371</v>
      </c>
      <c r="BG231" s="22">
        <v>50.43</v>
      </c>
      <c r="BH231" s="22">
        <v>1264.54</v>
      </c>
      <c r="BI231" s="22">
        <v>149.75</v>
      </c>
      <c r="BJ231" s="22">
        <v>1835.72</v>
      </c>
      <c r="BK231" s="23">
        <v>5446.93</v>
      </c>
      <c r="BL231" s="21">
        <v>2253.88</v>
      </c>
      <c r="BM231" s="21">
        <v>0</v>
      </c>
      <c r="BN231" s="21">
        <v>2253.88</v>
      </c>
      <c r="BO231" s="22">
        <v>218</v>
      </c>
      <c r="BP231" s="22">
        <v>33.770000000000003</v>
      </c>
      <c r="BQ231" s="22">
        <v>858.96</v>
      </c>
      <c r="BR231" s="22">
        <v>147.11000000000001</v>
      </c>
      <c r="BS231" s="22">
        <v>1257.8399999999999</v>
      </c>
      <c r="BT231" s="23">
        <v>3511.72</v>
      </c>
      <c r="BU231" s="21">
        <v>2253.88</v>
      </c>
      <c r="BV231" s="21">
        <v>0</v>
      </c>
      <c r="BW231" s="21">
        <v>2253.88</v>
      </c>
      <c r="BX231" s="22">
        <v>218</v>
      </c>
      <c r="BY231" s="22">
        <v>33.770000000000003</v>
      </c>
      <c r="BZ231" s="22">
        <v>858.96</v>
      </c>
      <c r="CA231" s="22">
        <v>152.21</v>
      </c>
      <c r="CB231" s="22">
        <v>1262.94</v>
      </c>
      <c r="CC231" s="23">
        <v>3516.82</v>
      </c>
      <c r="CD231" s="21">
        <v>2309.4299999999998</v>
      </c>
      <c r="CE231" s="21">
        <v>0</v>
      </c>
      <c r="CF231" s="21">
        <v>2309.4299999999998</v>
      </c>
      <c r="CG231" s="22">
        <v>226</v>
      </c>
      <c r="CH231" s="22">
        <v>34.6</v>
      </c>
      <c r="CI231" s="22">
        <v>879.25</v>
      </c>
      <c r="CJ231" s="22">
        <v>153.21</v>
      </c>
      <c r="CK231" s="22">
        <v>1293.06</v>
      </c>
      <c r="CL231" s="23">
        <v>3602.49</v>
      </c>
      <c r="CM231" s="21">
        <v>2260.0500000000002</v>
      </c>
      <c r="CN231" s="21">
        <v>0</v>
      </c>
      <c r="CO231" s="21">
        <v>2260.0500000000002</v>
      </c>
      <c r="CP231" s="22">
        <v>227</v>
      </c>
      <c r="CQ231" s="22">
        <v>33.86</v>
      </c>
      <c r="CR231" s="22">
        <v>848.86</v>
      </c>
      <c r="CS231" s="22">
        <v>70.72</v>
      </c>
      <c r="CT231" s="22">
        <v>1180.44</v>
      </c>
      <c r="CU231" s="23">
        <v>3440.49</v>
      </c>
      <c r="CV231" s="21">
        <v>2255.4</v>
      </c>
      <c r="CW231" s="21">
        <v>0</v>
      </c>
      <c r="CX231" s="21">
        <v>2255.4</v>
      </c>
      <c r="CY231" s="22">
        <v>218</v>
      </c>
      <c r="CZ231" s="22">
        <v>33.79</v>
      </c>
      <c r="DA231" s="22">
        <v>839.92</v>
      </c>
      <c r="DB231" s="22">
        <v>136.94</v>
      </c>
      <c r="DC231" s="22">
        <v>1228.6500000000001</v>
      </c>
      <c r="DD231" s="23">
        <v>3484.05</v>
      </c>
      <c r="DE231" s="21">
        <v>3423.89</v>
      </c>
      <c r="DF231" s="21">
        <v>0</v>
      </c>
      <c r="DG231" s="21">
        <v>3423.89</v>
      </c>
      <c r="DH231" s="22">
        <v>380</v>
      </c>
      <c r="DI231" s="22">
        <v>345.49</v>
      </c>
      <c r="DJ231" s="22">
        <v>1323.08</v>
      </c>
      <c r="DK231" s="22">
        <v>174.34</v>
      </c>
      <c r="DL231" s="22">
        <v>2222.91</v>
      </c>
      <c r="DM231" s="23">
        <v>5646.8</v>
      </c>
      <c r="DN231" s="73">
        <f t="shared" si="33"/>
        <v>29798.290000000005</v>
      </c>
      <c r="DO231" s="73">
        <f t="shared" si="34"/>
        <v>853.75</v>
      </c>
      <c r="DP231" s="73">
        <f t="shared" si="35"/>
        <v>30652.040000000005</v>
      </c>
      <c r="DQ231" s="22">
        <f t="shared" si="36"/>
        <v>3072</v>
      </c>
      <c r="DR231" s="22">
        <f t="shared" si="37"/>
        <v>735.45</v>
      </c>
      <c r="DS231" s="22">
        <f t="shared" si="38"/>
        <v>11360.91</v>
      </c>
      <c r="DT231" s="22">
        <f t="shared" si="39"/>
        <v>1682.7</v>
      </c>
      <c r="DU231" s="22">
        <f t="shared" si="40"/>
        <v>16851.059999999998</v>
      </c>
      <c r="DV231" s="23">
        <f t="shared" si="41"/>
        <v>47503.100000000006</v>
      </c>
      <c r="DW231" s="262">
        <f t="shared" si="42"/>
        <v>1401.2400000000052</v>
      </c>
      <c r="DX231" s="262"/>
      <c r="DY231" s="263">
        <f t="shared" si="43"/>
        <v>618.59999999999854</v>
      </c>
      <c r="DZ231" s="263"/>
    </row>
    <row r="232" spans="1:130" hidden="1" x14ac:dyDescent="0.25">
      <c r="A232" s="18">
        <v>1353</v>
      </c>
      <c r="B232" s="18" t="s">
        <v>810</v>
      </c>
      <c r="C232" s="18" t="s">
        <v>811</v>
      </c>
      <c r="D232" s="20">
        <v>1</v>
      </c>
      <c r="E232" s="18">
        <v>19738.89</v>
      </c>
      <c r="F232" s="18">
        <v>35735.15</v>
      </c>
      <c r="G232" s="18" t="s">
        <v>157</v>
      </c>
      <c r="H232" s="18" t="s">
        <v>5</v>
      </c>
      <c r="I232" s="18" t="s">
        <v>282</v>
      </c>
      <c r="J232" s="21">
        <v>3321.96</v>
      </c>
      <c r="K232" s="21">
        <v>0</v>
      </c>
      <c r="L232" s="21">
        <v>3321.96</v>
      </c>
      <c r="M232" s="22">
        <v>360</v>
      </c>
      <c r="N232" s="22">
        <v>49.2</v>
      </c>
      <c r="O232" s="22">
        <v>1234.22</v>
      </c>
      <c r="P232" s="22">
        <v>160.81</v>
      </c>
      <c r="Q232" s="22">
        <v>1804.23</v>
      </c>
      <c r="R232" s="23">
        <v>5126.1899999999996</v>
      </c>
      <c r="S232" s="21">
        <v>2660.24</v>
      </c>
      <c r="T232" s="21">
        <v>0</v>
      </c>
      <c r="U232" s="21">
        <v>2660.24</v>
      </c>
      <c r="V232" s="22">
        <v>274</v>
      </c>
      <c r="W232" s="22">
        <v>39.869999999999997</v>
      </c>
      <c r="X232" s="22">
        <v>1007.99</v>
      </c>
      <c r="Y232" s="22">
        <v>123.74</v>
      </c>
      <c r="Z232" s="22">
        <v>1445.6</v>
      </c>
      <c r="AA232" s="23">
        <v>4105.84</v>
      </c>
      <c r="AB232" s="21">
        <v>2657.38</v>
      </c>
      <c r="AC232" s="21">
        <v>0</v>
      </c>
      <c r="AD232" s="21">
        <v>2657.38</v>
      </c>
      <c r="AE232" s="22">
        <v>274</v>
      </c>
      <c r="AF232" s="22">
        <v>39.82</v>
      </c>
      <c r="AG232" s="22">
        <v>1006.34</v>
      </c>
      <c r="AH232" s="22">
        <v>138.97</v>
      </c>
      <c r="AI232" s="22">
        <v>1459.13</v>
      </c>
      <c r="AJ232" s="23">
        <v>4116.51</v>
      </c>
      <c r="AK232" s="21">
        <v>2719.43</v>
      </c>
      <c r="AL232" s="21">
        <v>0</v>
      </c>
      <c r="AM232" s="21">
        <v>2719.43</v>
      </c>
      <c r="AN232" s="22">
        <v>282</v>
      </c>
      <c r="AO232" s="22">
        <v>40.75</v>
      </c>
      <c r="AP232" s="22">
        <v>1029.02</v>
      </c>
      <c r="AQ232" s="22">
        <v>145.18</v>
      </c>
      <c r="AR232" s="22">
        <v>1496.95</v>
      </c>
      <c r="AS232" s="23">
        <v>4216.38</v>
      </c>
      <c r="AT232" s="21">
        <v>2693.23</v>
      </c>
      <c r="AU232" s="21">
        <v>948.61</v>
      </c>
      <c r="AV232" s="21">
        <v>3641.84</v>
      </c>
      <c r="AW232" s="22">
        <v>408</v>
      </c>
      <c r="AX232" s="22">
        <v>40.36</v>
      </c>
      <c r="AY232" s="22">
        <v>1209.1600000000001</v>
      </c>
      <c r="AZ232" s="22">
        <v>126.83</v>
      </c>
      <c r="BA232" s="22">
        <v>1784.35</v>
      </c>
      <c r="BB232" s="23">
        <v>5426.19</v>
      </c>
      <c r="BC232" s="21">
        <v>4123.72</v>
      </c>
      <c r="BD232" s="21">
        <v>0</v>
      </c>
      <c r="BE232" s="21">
        <v>4123.72</v>
      </c>
      <c r="BF232" s="22">
        <v>454</v>
      </c>
      <c r="BG232" s="22">
        <v>59.52</v>
      </c>
      <c r="BH232" s="22">
        <v>1723.96</v>
      </c>
      <c r="BI232" s="22">
        <v>159.26</v>
      </c>
      <c r="BJ232" s="22">
        <v>2396.7399999999998</v>
      </c>
      <c r="BK232" s="23">
        <v>6520.46</v>
      </c>
      <c r="BL232" s="21">
        <v>2657.38</v>
      </c>
      <c r="BM232" s="21">
        <v>0</v>
      </c>
      <c r="BN232" s="21">
        <v>2657.38</v>
      </c>
      <c r="BO232" s="22">
        <v>274</v>
      </c>
      <c r="BP232" s="22">
        <v>39.82</v>
      </c>
      <c r="BQ232" s="22">
        <v>1006.34</v>
      </c>
      <c r="BR232" s="22">
        <v>144.07</v>
      </c>
      <c r="BS232" s="22">
        <v>1464.23</v>
      </c>
      <c r="BT232" s="23">
        <v>4121.6099999999997</v>
      </c>
      <c r="BU232" s="21">
        <v>2657.38</v>
      </c>
      <c r="BV232" s="21">
        <v>0</v>
      </c>
      <c r="BW232" s="21">
        <v>2657.38</v>
      </c>
      <c r="BX232" s="22">
        <v>274</v>
      </c>
      <c r="BY232" s="22">
        <v>39.82</v>
      </c>
      <c r="BZ232" s="22">
        <v>1006.34</v>
      </c>
      <c r="CA232" s="22">
        <v>159.37</v>
      </c>
      <c r="CB232" s="22">
        <v>1479.53</v>
      </c>
      <c r="CC232" s="23">
        <v>4136.91</v>
      </c>
      <c r="CD232" s="21">
        <v>2771.06</v>
      </c>
      <c r="CE232" s="21">
        <v>0</v>
      </c>
      <c r="CF232" s="21">
        <v>2771.06</v>
      </c>
      <c r="CG232" s="22">
        <v>290</v>
      </c>
      <c r="CH232" s="22">
        <v>41.52</v>
      </c>
      <c r="CI232" s="22">
        <v>1047.8699999999999</v>
      </c>
      <c r="CJ232" s="22">
        <v>100.2</v>
      </c>
      <c r="CK232" s="22">
        <v>1479.59</v>
      </c>
      <c r="CL232" s="23">
        <v>4250.6499999999996</v>
      </c>
      <c r="CM232" s="21">
        <v>2640.79</v>
      </c>
      <c r="CN232" s="21">
        <v>0</v>
      </c>
      <c r="CO232" s="21">
        <v>2640.79</v>
      </c>
      <c r="CP232" s="22">
        <v>280</v>
      </c>
      <c r="CQ232" s="22">
        <v>39.57</v>
      </c>
      <c r="CR232" s="22">
        <v>1005.08</v>
      </c>
      <c r="CS232" s="22">
        <v>92.79</v>
      </c>
      <c r="CT232" s="22">
        <v>1417.44</v>
      </c>
      <c r="CU232" s="23">
        <v>4058.23</v>
      </c>
      <c r="CV232" s="21">
        <v>3722.61</v>
      </c>
      <c r="CW232" s="21">
        <v>0</v>
      </c>
      <c r="CX232" s="21">
        <v>3722.61</v>
      </c>
      <c r="CY232" s="22">
        <v>421</v>
      </c>
      <c r="CZ232" s="22">
        <v>55.8</v>
      </c>
      <c r="DA232" s="22">
        <v>1395.42</v>
      </c>
      <c r="DB232" s="22">
        <v>152.82</v>
      </c>
      <c r="DC232" s="22">
        <v>2025.04</v>
      </c>
      <c r="DD232" s="23">
        <v>5747.65</v>
      </c>
      <c r="DE232" s="21">
        <v>4051.04</v>
      </c>
      <c r="DF232" s="21">
        <v>0</v>
      </c>
      <c r="DG232" s="21">
        <v>4051.04</v>
      </c>
      <c r="DH232" s="22">
        <v>462</v>
      </c>
      <c r="DI232" s="22">
        <v>425.26</v>
      </c>
      <c r="DJ232" s="22">
        <v>1277.29</v>
      </c>
      <c r="DK232" s="22">
        <v>189.24</v>
      </c>
      <c r="DL232" s="22">
        <v>2353.79</v>
      </c>
      <c r="DM232" s="23">
        <v>6404.83</v>
      </c>
      <c r="DN232" s="73">
        <f t="shared" si="33"/>
        <v>36676.22</v>
      </c>
      <c r="DO232" s="73">
        <f t="shared" si="34"/>
        <v>948.61</v>
      </c>
      <c r="DP232" s="73">
        <f t="shared" si="35"/>
        <v>37624.83</v>
      </c>
      <c r="DQ232" s="22">
        <f t="shared" si="36"/>
        <v>4053</v>
      </c>
      <c r="DR232" s="22">
        <f t="shared" si="37"/>
        <v>911.31</v>
      </c>
      <c r="DS232" s="22">
        <f t="shared" si="38"/>
        <v>13949.029999999999</v>
      </c>
      <c r="DT232" s="22">
        <f t="shared" si="39"/>
        <v>1693.28</v>
      </c>
      <c r="DU232" s="22">
        <f t="shared" si="40"/>
        <v>20606.620000000003</v>
      </c>
      <c r="DV232" s="23">
        <f t="shared" si="41"/>
        <v>58231.450000000004</v>
      </c>
      <c r="DW232" s="262">
        <f t="shared" si="42"/>
        <v>1889.6800000000003</v>
      </c>
      <c r="DX232" s="262"/>
      <c r="DY232" s="263">
        <f t="shared" si="43"/>
        <v>867.7300000000032</v>
      </c>
      <c r="DZ232" s="263"/>
    </row>
    <row r="233" spans="1:130" hidden="1" x14ac:dyDescent="0.25">
      <c r="A233" s="18">
        <v>1356</v>
      </c>
      <c r="B233" s="18" t="s">
        <v>405</v>
      </c>
      <c r="C233" s="18" t="s">
        <v>406</v>
      </c>
      <c r="D233" s="20">
        <v>0.8</v>
      </c>
      <c r="E233" s="18">
        <v>18419.37</v>
      </c>
      <c r="F233" s="18">
        <v>32711.85</v>
      </c>
      <c r="G233" s="18" t="s">
        <v>157</v>
      </c>
      <c r="H233" s="18" t="s">
        <v>6</v>
      </c>
      <c r="I233" s="18" t="s">
        <v>156</v>
      </c>
      <c r="J233" s="21">
        <v>2571.7800000000002</v>
      </c>
      <c r="K233" s="21">
        <v>0</v>
      </c>
      <c r="L233" s="21">
        <v>2571.7800000000002</v>
      </c>
      <c r="M233" s="22">
        <v>256</v>
      </c>
      <c r="N233" s="22">
        <v>37.6</v>
      </c>
      <c r="O233" s="22">
        <v>972.2</v>
      </c>
      <c r="P233" s="22">
        <v>111.69</v>
      </c>
      <c r="Q233" s="22">
        <v>1377.49</v>
      </c>
      <c r="R233" s="23">
        <v>3949.27</v>
      </c>
      <c r="S233" s="21">
        <v>2509.38</v>
      </c>
      <c r="T233" s="21">
        <v>0</v>
      </c>
      <c r="U233" s="21">
        <v>2509.38</v>
      </c>
      <c r="V233" s="22">
        <v>256</v>
      </c>
      <c r="W233" s="22">
        <v>37.6</v>
      </c>
      <c r="X233" s="22">
        <v>973.18</v>
      </c>
      <c r="Y233" s="22">
        <v>105.76</v>
      </c>
      <c r="Z233" s="22">
        <v>1372.54</v>
      </c>
      <c r="AA233" s="23">
        <v>3881.92</v>
      </c>
      <c r="AB233" s="21">
        <v>2524.61</v>
      </c>
      <c r="AC233" s="21">
        <v>0</v>
      </c>
      <c r="AD233" s="21">
        <v>2524.61</v>
      </c>
      <c r="AE233" s="22">
        <v>258</v>
      </c>
      <c r="AF233" s="22">
        <v>37.83</v>
      </c>
      <c r="AG233" s="22">
        <v>978.36</v>
      </c>
      <c r="AH233" s="22">
        <v>131.52000000000001</v>
      </c>
      <c r="AI233" s="22">
        <v>1405.71</v>
      </c>
      <c r="AJ233" s="23">
        <v>3930.32</v>
      </c>
      <c r="AK233" s="21">
        <v>2524.61</v>
      </c>
      <c r="AL233" s="21">
        <v>0</v>
      </c>
      <c r="AM233" s="21">
        <v>2524.61</v>
      </c>
      <c r="AN233" s="22">
        <v>258</v>
      </c>
      <c r="AO233" s="22">
        <v>37.83</v>
      </c>
      <c r="AP233" s="22">
        <v>978.36</v>
      </c>
      <c r="AQ233" s="22">
        <v>131.52000000000001</v>
      </c>
      <c r="AR233" s="22">
        <v>1405.71</v>
      </c>
      <c r="AS233" s="23">
        <v>3930.32</v>
      </c>
      <c r="AT233" s="21">
        <v>2392.91</v>
      </c>
      <c r="AU233" s="21">
        <v>743.71</v>
      </c>
      <c r="AV233" s="21">
        <v>3136.62</v>
      </c>
      <c r="AW233" s="22">
        <v>341</v>
      </c>
      <c r="AX233" s="22">
        <v>35.85</v>
      </c>
      <c r="AY233" s="22">
        <v>1081.46</v>
      </c>
      <c r="AZ233" s="22">
        <v>98.35</v>
      </c>
      <c r="BA233" s="22">
        <v>1556.66</v>
      </c>
      <c r="BB233" s="23">
        <v>4693.28</v>
      </c>
      <c r="BC233" s="21">
        <v>2990.57</v>
      </c>
      <c r="BD233" s="21">
        <v>0</v>
      </c>
      <c r="BE233" s="21">
        <v>2990.57</v>
      </c>
      <c r="BF233" s="22">
        <v>304</v>
      </c>
      <c r="BG233" s="22">
        <v>42.6</v>
      </c>
      <c r="BH233" s="22">
        <v>1290.22</v>
      </c>
      <c r="BI233" s="22">
        <v>123.85</v>
      </c>
      <c r="BJ233" s="22">
        <v>1760.67</v>
      </c>
      <c r="BK233" s="23">
        <v>4751.24</v>
      </c>
      <c r="BL233" s="21">
        <v>2524.61</v>
      </c>
      <c r="BM233" s="21">
        <v>0</v>
      </c>
      <c r="BN233" s="21">
        <v>2524.61</v>
      </c>
      <c r="BO233" s="22">
        <v>256</v>
      </c>
      <c r="BP233" s="22">
        <v>37.83</v>
      </c>
      <c r="BQ233" s="22">
        <v>978.36</v>
      </c>
      <c r="BR233" s="22">
        <v>44.82</v>
      </c>
      <c r="BS233" s="22">
        <v>1317.01</v>
      </c>
      <c r="BT233" s="23">
        <v>3841.62</v>
      </c>
      <c r="BU233" s="21">
        <v>2524.61</v>
      </c>
      <c r="BV233" s="21">
        <v>0</v>
      </c>
      <c r="BW233" s="21">
        <v>2524.61</v>
      </c>
      <c r="BX233" s="22">
        <v>258</v>
      </c>
      <c r="BY233" s="22">
        <v>37.83</v>
      </c>
      <c r="BZ233" s="22">
        <v>978.36</v>
      </c>
      <c r="CA233" s="22">
        <v>90.72</v>
      </c>
      <c r="CB233" s="22">
        <v>1364.91</v>
      </c>
      <c r="CC233" s="23">
        <v>3889.52</v>
      </c>
      <c r="CD233" s="21">
        <v>2628.06</v>
      </c>
      <c r="CE233" s="21">
        <v>0</v>
      </c>
      <c r="CF233" s="21">
        <v>2628.06</v>
      </c>
      <c r="CG233" s="22">
        <v>272</v>
      </c>
      <c r="CH233" s="22">
        <v>39.380000000000003</v>
      </c>
      <c r="CI233" s="22">
        <v>1017</v>
      </c>
      <c r="CJ233" s="22">
        <v>112.97</v>
      </c>
      <c r="CK233" s="22">
        <v>1441.35</v>
      </c>
      <c r="CL233" s="23">
        <v>4069.41</v>
      </c>
      <c r="CM233" s="21">
        <v>2509.75</v>
      </c>
      <c r="CN233" s="21">
        <v>0</v>
      </c>
      <c r="CO233" s="21">
        <v>2509.75</v>
      </c>
      <c r="CP233" s="22">
        <v>264</v>
      </c>
      <c r="CQ233" s="22">
        <v>37.61</v>
      </c>
      <c r="CR233" s="22">
        <v>977.59</v>
      </c>
      <c r="CS233" s="22">
        <v>64.959999999999994</v>
      </c>
      <c r="CT233" s="22">
        <v>1344.16</v>
      </c>
      <c r="CU233" s="23">
        <v>3853.91</v>
      </c>
      <c r="CV233" s="21">
        <v>2524.61</v>
      </c>
      <c r="CW233" s="21">
        <v>0</v>
      </c>
      <c r="CX233" s="21">
        <v>2524.61</v>
      </c>
      <c r="CY233" s="22">
        <v>258</v>
      </c>
      <c r="CZ233" s="22">
        <v>37.83</v>
      </c>
      <c r="DA233" s="22">
        <v>978.36</v>
      </c>
      <c r="DB233" s="22">
        <v>106.02</v>
      </c>
      <c r="DC233" s="22">
        <v>1380.21</v>
      </c>
      <c r="DD233" s="23">
        <v>3904.82</v>
      </c>
      <c r="DE233" s="21">
        <v>3767.99</v>
      </c>
      <c r="DF233" s="21">
        <v>0</v>
      </c>
      <c r="DG233" s="21">
        <v>3767.99</v>
      </c>
      <c r="DH233" s="22">
        <v>431</v>
      </c>
      <c r="DI233" s="22">
        <v>374</v>
      </c>
      <c r="DJ233" s="22">
        <v>1272.22</v>
      </c>
      <c r="DK233" s="22">
        <v>133.22</v>
      </c>
      <c r="DL233" s="22">
        <v>2210.44</v>
      </c>
      <c r="DM233" s="23">
        <v>5978.43</v>
      </c>
      <c r="DN233" s="73">
        <f t="shared" si="33"/>
        <v>31993.490000000005</v>
      </c>
      <c r="DO233" s="73">
        <f t="shared" si="34"/>
        <v>743.71</v>
      </c>
      <c r="DP233" s="73">
        <f t="shared" si="35"/>
        <v>32737.200000000004</v>
      </c>
      <c r="DQ233" s="22">
        <f t="shared" si="36"/>
        <v>3412</v>
      </c>
      <c r="DR233" s="22">
        <f t="shared" si="37"/>
        <v>793.79</v>
      </c>
      <c r="DS233" s="22">
        <f t="shared" si="38"/>
        <v>12475.67</v>
      </c>
      <c r="DT233" s="22">
        <f t="shared" si="39"/>
        <v>1255.4000000000003</v>
      </c>
      <c r="DU233" s="22">
        <f t="shared" si="40"/>
        <v>17936.859999999997</v>
      </c>
      <c r="DV233" s="23">
        <f t="shared" si="41"/>
        <v>50674.06</v>
      </c>
      <c r="DW233" s="262">
        <f t="shared" si="42"/>
        <v>25.350000000005821</v>
      </c>
      <c r="DX233" s="262"/>
      <c r="DY233" s="263">
        <f t="shared" si="43"/>
        <v>-482.51000000000204</v>
      </c>
      <c r="DZ233" s="263"/>
    </row>
    <row r="234" spans="1:130" hidden="1" x14ac:dyDescent="0.25">
      <c r="A234" s="18">
        <v>1362</v>
      </c>
      <c r="B234" s="18" t="s">
        <v>239</v>
      </c>
      <c r="C234" s="18" t="s">
        <v>240</v>
      </c>
      <c r="D234" s="20">
        <v>1</v>
      </c>
      <c r="E234" s="18">
        <v>25594.81</v>
      </c>
      <c r="F234" s="18">
        <v>45740.22</v>
      </c>
      <c r="G234" s="18" t="s">
        <v>157</v>
      </c>
      <c r="H234" s="18" t="s">
        <v>5</v>
      </c>
      <c r="I234" s="18" t="s">
        <v>241</v>
      </c>
      <c r="J234" s="21">
        <v>3593.8</v>
      </c>
      <c r="K234" s="21">
        <v>0</v>
      </c>
      <c r="L234" s="21">
        <v>3593.8</v>
      </c>
      <c r="M234" s="22">
        <v>397</v>
      </c>
      <c r="N234" s="22">
        <v>52.86</v>
      </c>
      <c r="O234" s="22">
        <v>1356.44</v>
      </c>
      <c r="P234" s="22">
        <v>63.12</v>
      </c>
      <c r="Q234" s="22">
        <v>1869.42</v>
      </c>
      <c r="R234" s="23">
        <v>5463.22</v>
      </c>
      <c r="S234" s="21">
        <v>3509.28</v>
      </c>
      <c r="T234" s="21">
        <v>0</v>
      </c>
      <c r="U234" s="21">
        <v>3509.28</v>
      </c>
      <c r="V234" s="22">
        <v>394</v>
      </c>
      <c r="W234" s="22">
        <v>52.6</v>
      </c>
      <c r="X234" s="22">
        <v>1351.94</v>
      </c>
      <c r="Y234" s="22">
        <v>220.09</v>
      </c>
      <c r="Z234" s="22">
        <v>2018.63</v>
      </c>
      <c r="AA234" s="23">
        <v>5527.91</v>
      </c>
      <c r="AB234" s="21">
        <v>3509.28</v>
      </c>
      <c r="AC234" s="21">
        <v>0</v>
      </c>
      <c r="AD234" s="21">
        <v>3509.28</v>
      </c>
      <c r="AE234" s="22">
        <v>394</v>
      </c>
      <c r="AF234" s="22">
        <v>52.6</v>
      </c>
      <c r="AG234" s="22">
        <v>1351.25</v>
      </c>
      <c r="AH234" s="22">
        <v>179.29</v>
      </c>
      <c r="AI234" s="22">
        <v>1977.14</v>
      </c>
      <c r="AJ234" s="23">
        <v>5486.42</v>
      </c>
      <c r="AK234" s="21">
        <v>3532.36</v>
      </c>
      <c r="AL234" s="21">
        <v>0</v>
      </c>
      <c r="AM234" s="21">
        <v>3532.36</v>
      </c>
      <c r="AN234" s="22">
        <v>397</v>
      </c>
      <c r="AO234" s="22">
        <v>52.95</v>
      </c>
      <c r="AP234" s="22">
        <v>1359.26</v>
      </c>
      <c r="AQ234" s="22">
        <v>169.39</v>
      </c>
      <c r="AR234" s="22">
        <v>1978.6</v>
      </c>
      <c r="AS234" s="23">
        <v>5510.96</v>
      </c>
      <c r="AT234" s="21">
        <v>3509.28</v>
      </c>
      <c r="AU234" s="21">
        <v>948.61</v>
      </c>
      <c r="AV234" s="21">
        <v>4457.8900000000003</v>
      </c>
      <c r="AW234" s="22">
        <v>524</v>
      </c>
      <c r="AX234" s="22">
        <v>52.6</v>
      </c>
      <c r="AY234" s="22">
        <v>1540.97</v>
      </c>
      <c r="AZ234" s="22">
        <v>130.80000000000001</v>
      </c>
      <c r="BA234" s="22">
        <v>2248.37</v>
      </c>
      <c r="BB234" s="23">
        <v>6706.26</v>
      </c>
      <c r="BC234" s="21">
        <v>5370.67</v>
      </c>
      <c r="BD234" s="21">
        <v>0</v>
      </c>
      <c r="BE234" s="21">
        <v>5370.67</v>
      </c>
      <c r="BF234" s="22">
        <v>633</v>
      </c>
      <c r="BG234" s="22">
        <v>78.569999999999993</v>
      </c>
      <c r="BH234" s="22">
        <v>2268.4499999999998</v>
      </c>
      <c r="BI234" s="22">
        <v>189.21</v>
      </c>
      <c r="BJ234" s="22">
        <v>3169.23</v>
      </c>
      <c r="BK234" s="23">
        <v>8539.9</v>
      </c>
      <c r="BL234" s="21">
        <v>3509.28</v>
      </c>
      <c r="BM234" s="21">
        <v>0</v>
      </c>
      <c r="BN234" s="21">
        <v>3509.28</v>
      </c>
      <c r="BO234" s="22">
        <v>392</v>
      </c>
      <c r="BP234" s="22">
        <v>52.6</v>
      </c>
      <c r="BQ234" s="22">
        <v>1351.25</v>
      </c>
      <c r="BR234" s="22">
        <v>158.88999999999999</v>
      </c>
      <c r="BS234" s="22">
        <v>1954.74</v>
      </c>
      <c r="BT234" s="23">
        <v>5464.02</v>
      </c>
      <c r="BU234" s="21">
        <v>3509.28</v>
      </c>
      <c r="BV234" s="21">
        <v>0</v>
      </c>
      <c r="BW234" s="21">
        <v>3509.28</v>
      </c>
      <c r="BX234" s="22">
        <v>394</v>
      </c>
      <c r="BY234" s="22">
        <v>52.6</v>
      </c>
      <c r="BZ234" s="22">
        <v>1351.25</v>
      </c>
      <c r="CA234" s="22">
        <v>169.09</v>
      </c>
      <c r="CB234" s="22">
        <v>1966.94</v>
      </c>
      <c r="CC234" s="23">
        <v>5476.22</v>
      </c>
      <c r="CD234" s="21">
        <v>3600.65</v>
      </c>
      <c r="CE234" s="21">
        <v>0</v>
      </c>
      <c r="CF234" s="21">
        <v>3600.65</v>
      </c>
      <c r="CG234" s="22">
        <v>406</v>
      </c>
      <c r="CH234" s="22">
        <v>53.97</v>
      </c>
      <c r="CI234" s="22">
        <v>1383.06</v>
      </c>
      <c r="CJ234" s="22">
        <v>149.93</v>
      </c>
      <c r="CK234" s="22">
        <v>1992.96</v>
      </c>
      <c r="CL234" s="23">
        <v>5593.61</v>
      </c>
      <c r="CM234" s="21">
        <v>3536.69</v>
      </c>
      <c r="CN234" s="21">
        <v>0</v>
      </c>
      <c r="CO234" s="21">
        <v>3536.69</v>
      </c>
      <c r="CP234" s="22">
        <v>406</v>
      </c>
      <c r="CQ234" s="22">
        <v>53.01</v>
      </c>
      <c r="CR234" s="22">
        <v>1365.57</v>
      </c>
      <c r="CS234" s="22">
        <v>92.96</v>
      </c>
      <c r="CT234" s="22">
        <v>1917.54</v>
      </c>
      <c r="CU234" s="23">
        <v>5454.23</v>
      </c>
      <c r="CV234" s="21">
        <v>3509.28</v>
      </c>
      <c r="CW234" s="21">
        <v>0</v>
      </c>
      <c r="CX234" s="21">
        <v>3509.28</v>
      </c>
      <c r="CY234" s="22">
        <v>394</v>
      </c>
      <c r="CZ234" s="22">
        <v>52.6</v>
      </c>
      <c r="DA234" s="22">
        <v>1351.25</v>
      </c>
      <c r="DB234" s="22">
        <v>128.29</v>
      </c>
      <c r="DC234" s="22">
        <v>1926.14</v>
      </c>
      <c r="DD234" s="23">
        <v>5435.42</v>
      </c>
      <c r="DE234" s="21">
        <v>5451.89</v>
      </c>
      <c r="DF234" s="21">
        <v>0</v>
      </c>
      <c r="DG234" s="21">
        <v>5451.89</v>
      </c>
      <c r="DH234" s="22">
        <v>667</v>
      </c>
      <c r="DI234" s="22">
        <v>540.89</v>
      </c>
      <c r="DJ234" s="22">
        <v>4468.3100000000004</v>
      </c>
      <c r="DK234" s="22">
        <v>180.12</v>
      </c>
      <c r="DL234" s="22">
        <v>5856.32</v>
      </c>
      <c r="DM234" s="23">
        <v>11308.21</v>
      </c>
      <c r="DN234" s="73">
        <f t="shared" si="33"/>
        <v>46141.74</v>
      </c>
      <c r="DO234" s="73">
        <f t="shared" si="34"/>
        <v>948.61</v>
      </c>
      <c r="DP234" s="73">
        <f t="shared" si="35"/>
        <v>47090.35</v>
      </c>
      <c r="DQ234" s="22">
        <f t="shared" si="36"/>
        <v>5398</v>
      </c>
      <c r="DR234" s="22">
        <f t="shared" si="37"/>
        <v>1147.8499999999999</v>
      </c>
      <c r="DS234" s="22">
        <f t="shared" si="38"/>
        <v>20499</v>
      </c>
      <c r="DT234" s="22">
        <f t="shared" si="39"/>
        <v>1831.1799999999998</v>
      </c>
      <c r="DU234" s="22">
        <f t="shared" si="40"/>
        <v>28876.03</v>
      </c>
      <c r="DV234" s="23">
        <f t="shared" si="41"/>
        <v>75966.38</v>
      </c>
      <c r="DW234" s="262">
        <f t="shared" si="42"/>
        <v>1350.1299999999974</v>
      </c>
      <c r="DX234" s="262"/>
      <c r="DY234" s="263">
        <f t="shared" si="43"/>
        <v>3281.2199999999975</v>
      </c>
      <c r="DZ234" s="263"/>
    </row>
    <row r="235" spans="1:130" hidden="1" x14ac:dyDescent="0.25">
      <c r="A235" s="18">
        <v>1367</v>
      </c>
      <c r="B235" s="18" t="s">
        <v>269</v>
      </c>
      <c r="C235" s="18" t="s">
        <v>211</v>
      </c>
      <c r="D235" s="20">
        <v>0</v>
      </c>
      <c r="G235" s="18" t="s">
        <v>157</v>
      </c>
      <c r="H235" s="18" t="s">
        <v>5</v>
      </c>
      <c r="I235" s="18" t="s">
        <v>855</v>
      </c>
      <c r="J235" s="21"/>
      <c r="K235" s="21"/>
      <c r="L235" s="21"/>
      <c r="M235" s="22"/>
      <c r="N235" s="22"/>
      <c r="O235" s="22"/>
      <c r="P235" s="22"/>
      <c r="Q235" s="22"/>
      <c r="R235" s="23"/>
      <c r="S235" s="21"/>
      <c r="T235" s="21"/>
      <c r="U235" s="21"/>
      <c r="V235" s="22"/>
      <c r="W235" s="22"/>
      <c r="X235" s="22"/>
      <c r="Y235" s="22"/>
      <c r="Z235" s="22"/>
      <c r="AA235" s="23"/>
      <c r="AB235" s="21"/>
      <c r="AC235" s="21"/>
      <c r="AD235" s="21"/>
      <c r="AE235" s="22"/>
      <c r="AF235" s="22"/>
      <c r="AG235" s="22"/>
      <c r="AH235" s="22"/>
      <c r="AI235" s="22"/>
      <c r="AJ235" s="23"/>
      <c r="AK235" s="21"/>
      <c r="AL235" s="21"/>
      <c r="AM235" s="21"/>
      <c r="AN235" s="22"/>
      <c r="AO235" s="22"/>
      <c r="AP235" s="22"/>
      <c r="AQ235" s="22"/>
      <c r="AR235" s="22"/>
      <c r="AS235" s="23"/>
      <c r="AT235" s="21">
        <v>0</v>
      </c>
      <c r="AU235" s="21">
        <v>474.31</v>
      </c>
      <c r="AV235" s="21">
        <v>474.31</v>
      </c>
      <c r="AW235" s="22">
        <v>20</v>
      </c>
      <c r="AX235" s="22">
        <v>0</v>
      </c>
      <c r="AY235" s="22">
        <v>94.87</v>
      </c>
      <c r="AZ235" s="22">
        <v>6.36</v>
      </c>
      <c r="BA235" s="22">
        <v>121.23</v>
      </c>
      <c r="BB235" s="23">
        <v>595.54</v>
      </c>
      <c r="BC235" s="21"/>
      <c r="BD235" s="21"/>
      <c r="BE235" s="21"/>
      <c r="BF235" s="22"/>
      <c r="BG235" s="22"/>
      <c r="BH235" s="22"/>
      <c r="BI235" s="22"/>
      <c r="BJ235" s="22"/>
      <c r="BK235" s="23"/>
      <c r="BL235" s="21"/>
      <c r="BM235" s="21"/>
      <c r="BN235" s="21"/>
      <c r="BO235" s="22"/>
      <c r="BP235" s="22"/>
      <c r="BQ235" s="22"/>
      <c r="BR235" s="22"/>
      <c r="BS235" s="22"/>
      <c r="BT235" s="23"/>
      <c r="BU235" s="21"/>
      <c r="BV235" s="21"/>
      <c r="BW235" s="21"/>
      <c r="BX235" s="22"/>
      <c r="BY235" s="22"/>
      <c r="BZ235" s="22"/>
      <c r="CA235" s="22"/>
      <c r="CB235" s="22"/>
      <c r="CC235" s="23"/>
      <c r="CD235" s="21"/>
      <c r="CE235" s="21"/>
      <c r="CF235" s="21"/>
      <c r="CG235" s="22"/>
      <c r="CH235" s="22"/>
      <c r="CI235" s="22"/>
      <c r="CJ235" s="22"/>
      <c r="CK235" s="22"/>
      <c r="CL235" s="23"/>
      <c r="CM235" s="21"/>
      <c r="CN235" s="21"/>
      <c r="CO235" s="21"/>
      <c r="CP235" s="22"/>
      <c r="CQ235" s="22"/>
      <c r="CR235" s="22"/>
      <c r="CS235" s="22"/>
      <c r="CT235" s="22"/>
      <c r="CU235" s="23"/>
      <c r="CV235" s="21"/>
      <c r="CW235" s="21"/>
      <c r="CX235" s="21"/>
      <c r="CY235" s="22"/>
      <c r="CZ235" s="22"/>
      <c r="DA235" s="22"/>
      <c r="DB235" s="22"/>
      <c r="DC235" s="22"/>
      <c r="DD235" s="23"/>
      <c r="DN235" s="73">
        <f t="shared" si="33"/>
        <v>0</v>
      </c>
      <c r="DO235" s="73">
        <f t="shared" si="34"/>
        <v>474.31</v>
      </c>
      <c r="DP235" s="73">
        <f t="shared" si="35"/>
        <v>474.31</v>
      </c>
      <c r="DQ235" s="22">
        <f t="shared" si="36"/>
        <v>20</v>
      </c>
      <c r="DR235" s="22">
        <f t="shared" si="37"/>
        <v>0</v>
      </c>
      <c r="DS235" s="22">
        <f t="shared" si="38"/>
        <v>94.87</v>
      </c>
      <c r="DT235" s="22">
        <f t="shared" si="39"/>
        <v>6.36</v>
      </c>
      <c r="DU235" s="22">
        <f t="shared" si="40"/>
        <v>121.23</v>
      </c>
      <c r="DV235" s="23">
        <f t="shared" si="41"/>
        <v>595.54</v>
      </c>
      <c r="DW235" s="262">
        <f t="shared" si="42"/>
        <v>474.31</v>
      </c>
      <c r="DX235" s="262"/>
      <c r="DY235" s="263">
        <f t="shared" si="43"/>
        <v>121.23</v>
      </c>
      <c r="DZ235" s="263"/>
    </row>
    <row r="236" spans="1:130" hidden="1" x14ac:dyDescent="0.25">
      <c r="A236" s="18">
        <v>1369</v>
      </c>
      <c r="B236" s="18" t="s">
        <v>275</v>
      </c>
      <c r="C236" s="18" t="s">
        <v>278</v>
      </c>
      <c r="D236" s="20">
        <v>1</v>
      </c>
      <c r="E236" s="18">
        <v>23771.15</v>
      </c>
      <c r="F236" s="18">
        <v>42263.99</v>
      </c>
      <c r="G236" s="18" t="s">
        <v>157</v>
      </c>
      <c r="H236" s="18" t="s">
        <v>5</v>
      </c>
      <c r="I236" s="18" t="s">
        <v>279</v>
      </c>
      <c r="J236" s="21">
        <v>3343.1</v>
      </c>
      <c r="K236" s="21">
        <v>0</v>
      </c>
      <c r="L236" s="21">
        <v>3343.1</v>
      </c>
      <c r="M236" s="22">
        <v>360</v>
      </c>
      <c r="N236" s="22">
        <v>48.82</v>
      </c>
      <c r="O236" s="22">
        <v>1251.31</v>
      </c>
      <c r="P236" s="22">
        <v>155.88999999999999</v>
      </c>
      <c r="Q236" s="22">
        <v>1816.02</v>
      </c>
      <c r="R236" s="23">
        <v>5159.12</v>
      </c>
      <c r="S236" s="21">
        <v>3258.61</v>
      </c>
      <c r="T236" s="21">
        <v>0</v>
      </c>
      <c r="U236" s="21">
        <v>3258.61</v>
      </c>
      <c r="V236" s="22">
        <v>360</v>
      </c>
      <c r="W236" s="22">
        <v>48.84</v>
      </c>
      <c r="X236" s="22">
        <v>1253.0899999999999</v>
      </c>
      <c r="Y236" s="22">
        <v>139.47</v>
      </c>
      <c r="Z236" s="22">
        <v>1801.4</v>
      </c>
      <c r="AA236" s="23">
        <v>5060.01</v>
      </c>
      <c r="AB236" s="21">
        <v>3257.3</v>
      </c>
      <c r="AC236" s="21">
        <v>0</v>
      </c>
      <c r="AD236" s="21">
        <v>3257.3</v>
      </c>
      <c r="AE236" s="22">
        <v>360</v>
      </c>
      <c r="AF236" s="22">
        <v>48.82</v>
      </c>
      <c r="AG236" s="22">
        <v>1251.95</v>
      </c>
      <c r="AH236" s="22">
        <v>170.03</v>
      </c>
      <c r="AI236" s="22">
        <v>1830.8</v>
      </c>
      <c r="AJ236" s="23">
        <v>5088.1000000000004</v>
      </c>
      <c r="AK236" s="21">
        <v>3321.67</v>
      </c>
      <c r="AL236" s="21">
        <v>0</v>
      </c>
      <c r="AM236" s="21">
        <v>3321.67</v>
      </c>
      <c r="AN236" s="22">
        <v>368</v>
      </c>
      <c r="AO236" s="22">
        <v>49.79</v>
      </c>
      <c r="AP236" s="22">
        <v>1275.97</v>
      </c>
      <c r="AQ236" s="22">
        <v>160.97999999999999</v>
      </c>
      <c r="AR236" s="22">
        <v>1854.74</v>
      </c>
      <c r="AS236" s="23">
        <v>5176.41</v>
      </c>
      <c r="AT236" s="21">
        <v>3276.63</v>
      </c>
      <c r="AU236" s="21">
        <v>939.13</v>
      </c>
      <c r="AV236" s="21">
        <v>4215.76</v>
      </c>
      <c r="AW236" s="22">
        <v>490</v>
      </c>
      <c r="AX236" s="22">
        <v>49.11</v>
      </c>
      <c r="AY236" s="22">
        <v>1446.98</v>
      </c>
      <c r="AZ236" s="22">
        <v>152.36000000000001</v>
      </c>
      <c r="BA236" s="22">
        <v>2138.4499999999998</v>
      </c>
      <c r="BB236" s="23">
        <v>6354.21</v>
      </c>
      <c r="BC236" s="21">
        <v>5111.09</v>
      </c>
      <c r="BD236" s="21">
        <v>0</v>
      </c>
      <c r="BE236" s="21">
        <v>5111.09</v>
      </c>
      <c r="BF236" s="22">
        <v>583</v>
      </c>
      <c r="BG236" s="22">
        <v>73.08</v>
      </c>
      <c r="BH236" s="22">
        <v>2174.63</v>
      </c>
      <c r="BI236" s="22">
        <v>194.05</v>
      </c>
      <c r="BJ236" s="22">
        <v>3024.76</v>
      </c>
      <c r="BK236" s="23">
        <v>8135.85</v>
      </c>
      <c r="BL236" s="21">
        <v>3257.3</v>
      </c>
      <c r="BM236" s="21">
        <v>0</v>
      </c>
      <c r="BN236" s="21">
        <v>3257.3</v>
      </c>
      <c r="BO236" s="22">
        <v>359</v>
      </c>
      <c r="BP236" s="22">
        <v>48.82</v>
      </c>
      <c r="BQ236" s="22">
        <v>1263.48</v>
      </c>
      <c r="BR236" s="22">
        <v>160.56</v>
      </c>
      <c r="BS236" s="22">
        <v>1831.86</v>
      </c>
      <c r="BT236" s="23">
        <v>5089.16</v>
      </c>
      <c r="BU236" s="21">
        <v>1965.32</v>
      </c>
      <c r="BV236" s="21">
        <v>0</v>
      </c>
      <c r="BW236" s="21">
        <v>1965.32</v>
      </c>
      <c r="BX236" s="22">
        <v>184</v>
      </c>
      <c r="BY236" s="22">
        <v>29.44</v>
      </c>
      <c r="BZ236" s="22">
        <v>761.78</v>
      </c>
      <c r="CA236" s="22">
        <v>118.54</v>
      </c>
      <c r="CB236" s="22">
        <v>1093.76</v>
      </c>
      <c r="CC236" s="23">
        <v>3059.08</v>
      </c>
      <c r="CD236" s="21">
        <v>3129.37</v>
      </c>
      <c r="CE236" s="21">
        <v>0</v>
      </c>
      <c r="CF236" s="21">
        <v>3129.37</v>
      </c>
      <c r="CG236" s="22">
        <v>342</v>
      </c>
      <c r="CH236" s="22">
        <v>46.9</v>
      </c>
      <c r="CI236" s="22">
        <v>1208.8399999999999</v>
      </c>
      <c r="CJ236" s="22">
        <v>142.26</v>
      </c>
      <c r="CK236" s="22">
        <v>1740</v>
      </c>
      <c r="CL236" s="23">
        <v>4869.37</v>
      </c>
      <c r="CM236" s="21">
        <v>3236.96</v>
      </c>
      <c r="CN236" s="21">
        <v>0</v>
      </c>
      <c r="CO236" s="21">
        <v>3236.96</v>
      </c>
      <c r="CP236" s="22">
        <v>365</v>
      </c>
      <c r="CQ236" s="22">
        <v>48.52</v>
      </c>
      <c r="CR236" s="22">
        <v>1249.95</v>
      </c>
      <c r="CS236" s="22">
        <v>57.47</v>
      </c>
      <c r="CT236" s="22">
        <v>1720.94</v>
      </c>
      <c r="CU236" s="23">
        <v>4957.8999999999996</v>
      </c>
      <c r="CV236" s="21">
        <v>3257.3</v>
      </c>
      <c r="CW236" s="21">
        <v>0</v>
      </c>
      <c r="CX236" s="21">
        <v>3257.3</v>
      </c>
      <c r="CY236" s="22">
        <v>360</v>
      </c>
      <c r="CZ236" s="22">
        <v>48.82</v>
      </c>
      <c r="DA236" s="22">
        <v>1251.95</v>
      </c>
      <c r="DB236" s="22">
        <v>119.03</v>
      </c>
      <c r="DC236" s="22">
        <v>1779.8</v>
      </c>
      <c r="DD236" s="23">
        <v>5037.1000000000004</v>
      </c>
      <c r="DE236" s="21">
        <v>4873.6499999999996</v>
      </c>
      <c r="DF236" s="21">
        <v>0</v>
      </c>
      <c r="DG236" s="21">
        <v>4873.6499999999996</v>
      </c>
      <c r="DH236" s="22">
        <v>582</v>
      </c>
      <c r="DI236" s="22">
        <v>482.44</v>
      </c>
      <c r="DJ236" s="22">
        <v>1557.19</v>
      </c>
      <c r="DK236" s="22">
        <v>198.75</v>
      </c>
      <c r="DL236" s="22">
        <v>2820.38</v>
      </c>
      <c r="DM236" s="23">
        <v>7694.03</v>
      </c>
      <c r="DN236" s="73">
        <f t="shared" si="33"/>
        <v>41288.300000000003</v>
      </c>
      <c r="DO236" s="73">
        <f t="shared" si="34"/>
        <v>939.13</v>
      </c>
      <c r="DP236" s="73">
        <f t="shared" si="35"/>
        <v>42227.430000000008</v>
      </c>
      <c r="DQ236" s="22">
        <f t="shared" si="36"/>
        <v>4713</v>
      </c>
      <c r="DR236" s="22">
        <f t="shared" si="37"/>
        <v>1023.3999999999999</v>
      </c>
      <c r="DS236" s="22">
        <f t="shared" si="38"/>
        <v>15947.120000000003</v>
      </c>
      <c r="DT236" s="22">
        <f t="shared" si="39"/>
        <v>1769.3899999999999</v>
      </c>
      <c r="DU236" s="22">
        <f t="shared" si="40"/>
        <v>23452.91</v>
      </c>
      <c r="DV236" s="23">
        <f t="shared" si="41"/>
        <v>65680.340000000011</v>
      </c>
      <c r="DW236" s="262">
        <f t="shared" si="42"/>
        <v>-36.559999999990396</v>
      </c>
      <c r="DX236" s="262"/>
      <c r="DY236" s="263">
        <f t="shared" si="43"/>
        <v>-318.2400000000016</v>
      </c>
      <c r="DZ236" s="263"/>
    </row>
    <row r="237" spans="1:130" hidden="1" x14ac:dyDescent="0.25">
      <c r="A237" s="18">
        <v>1371</v>
      </c>
      <c r="B237" s="18" t="s">
        <v>283</v>
      </c>
      <c r="C237" s="18" t="s">
        <v>284</v>
      </c>
      <c r="D237" s="20">
        <v>1</v>
      </c>
      <c r="E237" s="18">
        <v>23811.06</v>
      </c>
      <c r="F237" s="18">
        <v>43036.08</v>
      </c>
      <c r="G237" s="18" t="s">
        <v>157</v>
      </c>
      <c r="H237" s="18" t="s">
        <v>5</v>
      </c>
      <c r="I237" s="18" t="s">
        <v>285</v>
      </c>
      <c r="J237" s="21">
        <v>2812.53</v>
      </c>
      <c r="K237" s="21">
        <v>0</v>
      </c>
      <c r="L237" s="21">
        <v>2812.53</v>
      </c>
      <c r="M237" s="22">
        <v>281</v>
      </c>
      <c r="N237" s="22">
        <v>40.590000000000003</v>
      </c>
      <c r="O237" s="22">
        <v>1024.5</v>
      </c>
      <c r="P237" s="22">
        <v>151.47999999999999</v>
      </c>
      <c r="Q237" s="22">
        <v>1497.57</v>
      </c>
      <c r="R237" s="23">
        <v>4310.1000000000004</v>
      </c>
      <c r="S237" s="21">
        <v>2695.47</v>
      </c>
      <c r="T237" s="21">
        <v>0</v>
      </c>
      <c r="U237" s="21">
        <v>2695.47</v>
      </c>
      <c r="V237" s="22">
        <v>279</v>
      </c>
      <c r="W237" s="22">
        <v>40.39</v>
      </c>
      <c r="X237" s="22">
        <v>1020.79</v>
      </c>
      <c r="Y237" s="22">
        <v>134.56</v>
      </c>
      <c r="Z237" s="22">
        <v>1474.74</v>
      </c>
      <c r="AA237" s="23">
        <v>4170.21</v>
      </c>
      <c r="AB237" s="21">
        <v>2695.47</v>
      </c>
      <c r="AC237" s="21">
        <v>0</v>
      </c>
      <c r="AD237" s="21">
        <v>2695.47</v>
      </c>
      <c r="AE237" s="22">
        <v>279</v>
      </c>
      <c r="AF237" s="22">
        <v>40.39</v>
      </c>
      <c r="AG237" s="22">
        <v>1020.27</v>
      </c>
      <c r="AH237" s="22">
        <v>165.16</v>
      </c>
      <c r="AI237" s="22">
        <v>1504.82</v>
      </c>
      <c r="AJ237" s="23">
        <v>4200.29</v>
      </c>
      <c r="AK237" s="21">
        <v>2695.47</v>
      </c>
      <c r="AL237" s="21">
        <v>0</v>
      </c>
      <c r="AM237" s="21">
        <v>2695.47</v>
      </c>
      <c r="AN237" s="22">
        <v>279</v>
      </c>
      <c r="AO237" s="22">
        <v>40.39</v>
      </c>
      <c r="AP237" s="22">
        <v>1020.27</v>
      </c>
      <c r="AQ237" s="22">
        <v>154.96</v>
      </c>
      <c r="AR237" s="22">
        <v>1494.62</v>
      </c>
      <c r="AS237" s="23">
        <v>4190.09</v>
      </c>
      <c r="AT237" s="21">
        <v>2695.47</v>
      </c>
      <c r="AU237" s="21">
        <v>948.61</v>
      </c>
      <c r="AV237" s="21">
        <v>3644.08</v>
      </c>
      <c r="AW237" s="22">
        <v>408</v>
      </c>
      <c r="AX237" s="22">
        <v>40.39</v>
      </c>
      <c r="AY237" s="22">
        <v>1209.99</v>
      </c>
      <c r="AZ237" s="22">
        <v>152.37</v>
      </c>
      <c r="BA237" s="22">
        <v>1810.75</v>
      </c>
      <c r="BB237" s="23">
        <v>5454.83</v>
      </c>
      <c r="BC237" s="21">
        <v>4287.0200000000004</v>
      </c>
      <c r="BD237" s="21">
        <v>0</v>
      </c>
      <c r="BE237" s="21">
        <v>4287.0200000000004</v>
      </c>
      <c r="BF237" s="22">
        <v>463</v>
      </c>
      <c r="BG237" s="22">
        <v>60.41</v>
      </c>
      <c r="BH237" s="22">
        <v>1749.19</v>
      </c>
      <c r="BI237" s="22">
        <v>182.1</v>
      </c>
      <c r="BJ237" s="22">
        <v>2454.6999999999998</v>
      </c>
      <c r="BK237" s="23">
        <v>6741.72</v>
      </c>
      <c r="BL237" s="21">
        <v>2695.47</v>
      </c>
      <c r="BM237" s="21">
        <v>0</v>
      </c>
      <c r="BN237" s="21">
        <v>2695.47</v>
      </c>
      <c r="BO237" s="22">
        <v>275</v>
      </c>
      <c r="BP237" s="22">
        <v>40.39</v>
      </c>
      <c r="BQ237" s="22">
        <v>1020.27</v>
      </c>
      <c r="BR237" s="22">
        <v>139.66</v>
      </c>
      <c r="BS237" s="22">
        <v>1475.32</v>
      </c>
      <c r="BT237" s="23">
        <v>4170.79</v>
      </c>
      <c r="BU237" s="21">
        <v>2695.47</v>
      </c>
      <c r="BV237" s="21">
        <v>0</v>
      </c>
      <c r="BW237" s="21">
        <v>2695.47</v>
      </c>
      <c r="BX237" s="22">
        <v>278</v>
      </c>
      <c r="BY237" s="22">
        <v>40.39</v>
      </c>
      <c r="BZ237" s="22">
        <v>1020.27</v>
      </c>
      <c r="CA237" s="22">
        <v>149.86000000000001</v>
      </c>
      <c r="CB237" s="22">
        <v>1488.52</v>
      </c>
      <c r="CC237" s="23">
        <v>4183.99</v>
      </c>
      <c r="CD237" s="21">
        <v>2746.02</v>
      </c>
      <c r="CE237" s="21">
        <v>0</v>
      </c>
      <c r="CF237" s="21">
        <v>2746.02</v>
      </c>
      <c r="CG237" s="22">
        <v>286</v>
      </c>
      <c r="CH237" s="22">
        <v>41.15</v>
      </c>
      <c r="CI237" s="22">
        <v>1038.74</v>
      </c>
      <c r="CJ237" s="22">
        <v>135.44999999999999</v>
      </c>
      <c r="CK237" s="22">
        <v>1501.34</v>
      </c>
      <c r="CL237" s="23">
        <v>4247.3599999999997</v>
      </c>
      <c r="CM237" s="21">
        <v>2702.69</v>
      </c>
      <c r="CN237" s="21">
        <v>0</v>
      </c>
      <c r="CO237" s="21">
        <v>2702.69</v>
      </c>
      <c r="CP237" s="22">
        <v>288</v>
      </c>
      <c r="CQ237" s="22">
        <v>40.5</v>
      </c>
      <c r="CR237" s="22">
        <v>1027.68</v>
      </c>
      <c r="CS237" s="22">
        <v>124.49</v>
      </c>
      <c r="CT237" s="22">
        <v>1480.67</v>
      </c>
      <c r="CU237" s="23">
        <v>4183.3599999999997</v>
      </c>
      <c r="CV237" s="21">
        <v>2695.47</v>
      </c>
      <c r="CW237" s="21">
        <v>0</v>
      </c>
      <c r="CX237" s="21">
        <v>2695.47</v>
      </c>
      <c r="CY237" s="22">
        <v>278</v>
      </c>
      <c r="CZ237" s="22">
        <v>40.39</v>
      </c>
      <c r="DA237" s="22">
        <v>1020.27</v>
      </c>
      <c r="DB237" s="22">
        <v>47.86</v>
      </c>
      <c r="DC237" s="22">
        <v>1386.52</v>
      </c>
      <c r="DD237" s="23">
        <v>4081.99</v>
      </c>
      <c r="DE237" s="21">
        <v>13565.64</v>
      </c>
      <c r="DF237" s="21">
        <v>0</v>
      </c>
      <c r="DG237" s="21">
        <v>13565.64</v>
      </c>
      <c r="DH237" s="22">
        <v>1781</v>
      </c>
      <c r="DI237" s="22">
        <v>649.39</v>
      </c>
      <c r="DJ237" s="22">
        <v>4794.28</v>
      </c>
      <c r="DK237" s="22">
        <v>149.91</v>
      </c>
      <c r="DL237" s="22">
        <v>7374.58</v>
      </c>
      <c r="DM237" s="23">
        <v>20940.22</v>
      </c>
      <c r="DN237" s="73">
        <f t="shared" si="33"/>
        <v>44982.19</v>
      </c>
      <c r="DO237" s="73">
        <f t="shared" si="34"/>
        <v>948.61</v>
      </c>
      <c r="DP237" s="73">
        <f t="shared" si="35"/>
        <v>45930.8</v>
      </c>
      <c r="DQ237" s="22">
        <f t="shared" si="36"/>
        <v>5175</v>
      </c>
      <c r="DR237" s="22">
        <f t="shared" si="37"/>
        <v>1114.77</v>
      </c>
      <c r="DS237" s="22">
        <f t="shared" si="38"/>
        <v>16966.52</v>
      </c>
      <c r="DT237" s="22">
        <f t="shared" si="39"/>
        <v>1687.8600000000001</v>
      </c>
      <c r="DU237" s="22">
        <f t="shared" si="40"/>
        <v>24944.15</v>
      </c>
      <c r="DV237" s="23">
        <f t="shared" si="41"/>
        <v>70874.950000000012</v>
      </c>
      <c r="DW237" s="262">
        <f t="shared" si="42"/>
        <v>2894.7200000000012</v>
      </c>
      <c r="DX237" s="262"/>
      <c r="DY237" s="263">
        <f t="shared" si="43"/>
        <v>1133.0900000000001</v>
      </c>
      <c r="DZ237" s="263"/>
    </row>
    <row r="238" spans="1:130" hidden="1" x14ac:dyDescent="0.25">
      <c r="A238" s="18">
        <v>1372</v>
      </c>
      <c r="B238" s="18" t="s">
        <v>180</v>
      </c>
      <c r="C238" s="18" t="s">
        <v>181</v>
      </c>
      <c r="D238" s="20">
        <v>1</v>
      </c>
      <c r="E238" s="18">
        <v>18475.28</v>
      </c>
      <c r="F238" s="18">
        <v>33360.699999999997</v>
      </c>
      <c r="G238" s="18" t="s">
        <v>157</v>
      </c>
      <c r="H238" s="18" t="s">
        <v>5</v>
      </c>
      <c r="I238" s="18" t="s">
        <v>182</v>
      </c>
      <c r="J238" s="21">
        <v>3003.95</v>
      </c>
      <c r="K238" s="21">
        <v>0</v>
      </c>
      <c r="L238" s="21">
        <v>3003.95</v>
      </c>
      <c r="M238" s="22">
        <v>308</v>
      </c>
      <c r="N238" s="22">
        <v>43.58</v>
      </c>
      <c r="O238" s="22">
        <v>1097.24</v>
      </c>
      <c r="P238" s="22">
        <v>144.72</v>
      </c>
      <c r="Q238" s="22">
        <v>1593.54</v>
      </c>
      <c r="R238" s="23">
        <v>4597.49</v>
      </c>
      <c r="S238" s="21">
        <v>2866.79</v>
      </c>
      <c r="T238" s="21">
        <v>0</v>
      </c>
      <c r="U238" s="21">
        <v>2866.79</v>
      </c>
      <c r="V238" s="22">
        <v>303</v>
      </c>
      <c r="W238" s="22">
        <v>42.96</v>
      </c>
      <c r="X238" s="22">
        <v>1042.1600000000001</v>
      </c>
      <c r="Y238" s="22">
        <v>132.5</v>
      </c>
      <c r="Z238" s="22">
        <v>1520.62</v>
      </c>
      <c r="AA238" s="23">
        <v>4387.41</v>
      </c>
      <c r="AB238" s="21">
        <v>2572.2600000000002</v>
      </c>
      <c r="AC238" s="21">
        <v>0</v>
      </c>
      <c r="AD238" s="21">
        <v>2572.2600000000002</v>
      </c>
      <c r="AE238" s="22">
        <v>262</v>
      </c>
      <c r="AF238" s="22">
        <v>38.549999999999997</v>
      </c>
      <c r="AG238" s="22">
        <v>975.27</v>
      </c>
      <c r="AH238" s="22">
        <v>157.86000000000001</v>
      </c>
      <c r="AI238" s="22">
        <v>1433.68</v>
      </c>
      <c r="AJ238" s="23">
        <v>4005.94</v>
      </c>
      <c r="AK238" s="21">
        <v>2607.9299999999998</v>
      </c>
      <c r="AL238" s="21">
        <v>0</v>
      </c>
      <c r="AM238" s="21">
        <v>2607.9299999999998</v>
      </c>
      <c r="AN238" s="22">
        <v>267</v>
      </c>
      <c r="AO238" s="22">
        <v>39.08</v>
      </c>
      <c r="AP238" s="22">
        <v>988.29</v>
      </c>
      <c r="AQ238" s="22">
        <v>153.41</v>
      </c>
      <c r="AR238" s="22">
        <v>1447.78</v>
      </c>
      <c r="AS238" s="23">
        <v>4055.71</v>
      </c>
      <c r="AT238" s="21">
        <v>2579.0700000000002</v>
      </c>
      <c r="AU238" s="21">
        <v>948.61</v>
      </c>
      <c r="AV238" s="21">
        <v>3527.68</v>
      </c>
      <c r="AW238" s="22">
        <v>392</v>
      </c>
      <c r="AX238" s="22">
        <v>38.64</v>
      </c>
      <c r="AY238" s="22">
        <v>1167.46</v>
      </c>
      <c r="AZ238" s="22">
        <v>124.81</v>
      </c>
      <c r="BA238" s="22">
        <v>1722.91</v>
      </c>
      <c r="BB238" s="23">
        <v>5250.59</v>
      </c>
      <c r="BC238" s="21">
        <v>4087.03</v>
      </c>
      <c r="BD238" s="21">
        <v>0</v>
      </c>
      <c r="BE238" s="21">
        <v>4087.03</v>
      </c>
      <c r="BF238" s="22">
        <v>437</v>
      </c>
      <c r="BG238" s="22">
        <v>57.6</v>
      </c>
      <c r="BH238" s="22">
        <v>1439.25</v>
      </c>
      <c r="BI238" s="22">
        <v>178.6</v>
      </c>
      <c r="BJ238" s="22">
        <v>2112.4499999999998</v>
      </c>
      <c r="BK238" s="23">
        <v>6199.48</v>
      </c>
      <c r="BL238" s="21">
        <v>2572.2600000000002</v>
      </c>
      <c r="BM238" s="21">
        <v>0</v>
      </c>
      <c r="BN238" s="21">
        <v>2572.2600000000002</v>
      </c>
      <c r="BO238" s="22">
        <v>261</v>
      </c>
      <c r="BP238" s="22">
        <v>38.549999999999997</v>
      </c>
      <c r="BQ238" s="22">
        <v>975.27</v>
      </c>
      <c r="BR238" s="22">
        <v>142.56</v>
      </c>
      <c r="BS238" s="22">
        <v>1417.38</v>
      </c>
      <c r="BT238" s="23">
        <v>3989.64</v>
      </c>
      <c r="BU238" s="21">
        <v>2572.2600000000002</v>
      </c>
      <c r="BV238" s="21">
        <v>0</v>
      </c>
      <c r="BW238" s="21">
        <v>2572.2600000000002</v>
      </c>
      <c r="BX238" s="22">
        <v>262</v>
      </c>
      <c r="BY238" s="22">
        <v>38.549999999999997</v>
      </c>
      <c r="BZ238" s="22">
        <v>975.27</v>
      </c>
      <c r="CA238" s="22">
        <v>147.66</v>
      </c>
      <c r="CB238" s="22">
        <v>1423.48</v>
      </c>
      <c r="CC238" s="23">
        <v>3995.74</v>
      </c>
      <c r="CD238" s="21">
        <v>2684.42</v>
      </c>
      <c r="CE238" s="21">
        <v>0</v>
      </c>
      <c r="CF238" s="21">
        <v>2684.42</v>
      </c>
      <c r="CG238" s="22">
        <v>277</v>
      </c>
      <c r="CH238" s="22">
        <v>40.229999999999997</v>
      </c>
      <c r="CI238" s="22">
        <v>1016.21</v>
      </c>
      <c r="CJ238" s="22">
        <v>149.66</v>
      </c>
      <c r="CK238" s="22">
        <v>1483.1</v>
      </c>
      <c r="CL238" s="23">
        <v>4167.5200000000004</v>
      </c>
      <c r="CM238" s="21">
        <v>2577.3200000000002</v>
      </c>
      <c r="CN238" s="21">
        <v>0</v>
      </c>
      <c r="CO238" s="21">
        <v>2577.3200000000002</v>
      </c>
      <c r="CP238" s="22">
        <v>271</v>
      </c>
      <c r="CQ238" s="22">
        <v>38.619999999999997</v>
      </c>
      <c r="CR238" s="22">
        <v>981.89</v>
      </c>
      <c r="CS238" s="22">
        <v>71.25</v>
      </c>
      <c r="CT238" s="22">
        <v>1362.76</v>
      </c>
      <c r="CU238" s="23">
        <v>3940.08</v>
      </c>
      <c r="CV238" s="21">
        <v>2581.5300000000002</v>
      </c>
      <c r="CW238" s="21">
        <v>0</v>
      </c>
      <c r="CX238" s="21">
        <v>2581.5300000000002</v>
      </c>
      <c r="CY238" s="22">
        <v>263</v>
      </c>
      <c r="CZ238" s="22">
        <v>38.68</v>
      </c>
      <c r="DA238" s="22">
        <v>978.65</v>
      </c>
      <c r="DB238" s="22">
        <v>127.43</v>
      </c>
      <c r="DC238" s="22">
        <v>1407.76</v>
      </c>
      <c r="DD238" s="23">
        <v>3989.29</v>
      </c>
      <c r="DE238" s="21">
        <v>3889.85</v>
      </c>
      <c r="DF238" s="21">
        <v>0</v>
      </c>
      <c r="DG238" s="21">
        <v>3889.85</v>
      </c>
      <c r="DH238" s="22">
        <v>443</v>
      </c>
      <c r="DI238" s="22">
        <v>400.55</v>
      </c>
      <c r="DJ238" s="22">
        <v>1456.48</v>
      </c>
      <c r="DK238" s="22">
        <v>171.07</v>
      </c>
      <c r="DL238" s="22">
        <v>2471.1</v>
      </c>
      <c r="DM238" s="23">
        <v>6360.95</v>
      </c>
      <c r="DN238" s="73">
        <f t="shared" si="33"/>
        <v>34594.67</v>
      </c>
      <c r="DO238" s="73">
        <f t="shared" si="34"/>
        <v>948.61</v>
      </c>
      <c r="DP238" s="73">
        <f t="shared" si="35"/>
        <v>35543.279999999999</v>
      </c>
      <c r="DQ238" s="22">
        <f t="shared" si="36"/>
        <v>3746</v>
      </c>
      <c r="DR238" s="22">
        <f t="shared" si="37"/>
        <v>855.59000000000015</v>
      </c>
      <c r="DS238" s="22">
        <f t="shared" si="38"/>
        <v>13093.44</v>
      </c>
      <c r="DT238" s="22">
        <f t="shared" si="39"/>
        <v>1701.5300000000002</v>
      </c>
      <c r="DU238" s="22">
        <f t="shared" si="40"/>
        <v>19396.559999999998</v>
      </c>
      <c r="DV238" s="23">
        <f t="shared" si="41"/>
        <v>54939.840000000004</v>
      </c>
      <c r="DW238" s="262">
        <f t="shared" si="42"/>
        <v>2182.5800000000017</v>
      </c>
      <c r="DX238" s="262"/>
      <c r="DY238" s="263">
        <f t="shared" si="43"/>
        <v>921.27999999999884</v>
      </c>
      <c r="DZ238" s="263"/>
    </row>
    <row r="239" spans="1:130" hidden="1" x14ac:dyDescent="0.25">
      <c r="A239" s="18">
        <v>1374</v>
      </c>
      <c r="B239" s="18" t="s">
        <v>301</v>
      </c>
      <c r="C239" s="18" t="s">
        <v>302</v>
      </c>
      <c r="D239" s="20">
        <v>1</v>
      </c>
      <c r="E239" s="18">
        <v>16802.59</v>
      </c>
      <c r="F239" s="18">
        <v>30649.29</v>
      </c>
      <c r="G239" s="18" t="s">
        <v>157</v>
      </c>
      <c r="H239" s="18" t="s">
        <v>19</v>
      </c>
      <c r="I239" s="18" t="s">
        <v>256</v>
      </c>
      <c r="J239" s="21">
        <v>2417.23</v>
      </c>
      <c r="K239" s="21">
        <v>0</v>
      </c>
      <c r="L239" s="21">
        <v>2417.23</v>
      </c>
      <c r="M239" s="22">
        <v>228</v>
      </c>
      <c r="N239" s="22">
        <v>58.94</v>
      </c>
      <c r="O239" s="22">
        <v>789.82</v>
      </c>
      <c r="P239" s="22">
        <v>139.57</v>
      </c>
      <c r="Q239" s="22">
        <v>1216.33</v>
      </c>
      <c r="R239" s="23">
        <v>3633.56</v>
      </c>
      <c r="S239" s="21">
        <v>2382.5700000000002</v>
      </c>
      <c r="T239" s="21">
        <v>0</v>
      </c>
      <c r="U239" s="21">
        <v>2382.5700000000002</v>
      </c>
      <c r="V239" s="22">
        <v>228</v>
      </c>
      <c r="W239" s="22">
        <v>58.94</v>
      </c>
      <c r="X239" s="22">
        <v>790.74</v>
      </c>
      <c r="Y239" s="22">
        <v>118.71</v>
      </c>
      <c r="Z239" s="22">
        <v>1196.3900000000001</v>
      </c>
      <c r="AA239" s="23">
        <v>3578.96</v>
      </c>
      <c r="AB239" s="21">
        <v>2382.5700000000002</v>
      </c>
      <c r="AC239" s="21">
        <v>0</v>
      </c>
      <c r="AD239" s="21">
        <v>2382.5700000000002</v>
      </c>
      <c r="AE239" s="22">
        <v>228</v>
      </c>
      <c r="AF239" s="22">
        <v>58.94</v>
      </c>
      <c r="AG239" s="22">
        <v>790.28</v>
      </c>
      <c r="AH239" s="22">
        <v>154.41</v>
      </c>
      <c r="AI239" s="22">
        <v>1231.6300000000001</v>
      </c>
      <c r="AJ239" s="23">
        <v>3614.2</v>
      </c>
      <c r="AK239" s="21">
        <v>2360.0300000000002</v>
      </c>
      <c r="AL239" s="21">
        <v>0</v>
      </c>
      <c r="AM239" s="21">
        <v>2360.0300000000002</v>
      </c>
      <c r="AN239" s="22">
        <v>228</v>
      </c>
      <c r="AO239" s="22">
        <v>58.94</v>
      </c>
      <c r="AP239" s="22">
        <v>790.28</v>
      </c>
      <c r="AQ239" s="22">
        <v>149</v>
      </c>
      <c r="AR239" s="22">
        <v>1226.22</v>
      </c>
      <c r="AS239" s="23">
        <v>3586.25</v>
      </c>
      <c r="AT239" s="21">
        <v>2387.77</v>
      </c>
      <c r="AU239" s="21">
        <v>808.78</v>
      </c>
      <c r="AV239" s="21">
        <v>3196.55</v>
      </c>
      <c r="AW239" s="22">
        <v>338</v>
      </c>
      <c r="AX239" s="22">
        <v>58.94</v>
      </c>
      <c r="AY239" s="22">
        <v>952.04</v>
      </c>
      <c r="AZ239" s="22">
        <v>119.41</v>
      </c>
      <c r="BA239" s="22">
        <v>1468.39</v>
      </c>
      <c r="BB239" s="23">
        <v>4664.9399999999996</v>
      </c>
      <c r="BC239" s="21">
        <v>3671.73</v>
      </c>
      <c r="BD239" s="21">
        <v>0</v>
      </c>
      <c r="BE239" s="21">
        <v>3671.73</v>
      </c>
      <c r="BF239" s="22">
        <v>388</v>
      </c>
      <c r="BG239" s="22">
        <v>87.99</v>
      </c>
      <c r="BH239" s="22">
        <v>1285.0999999999999</v>
      </c>
      <c r="BI239" s="22">
        <v>151.24</v>
      </c>
      <c r="BJ239" s="22">
        <v>1912.33</v>
      </c>
      <c r="BK239" s="23">
        <v>5584.06</v>
      </c>
      <c r="BL239" s="21">
        <v>2382.5700000000002</v>
      </c>
      <c r="BM239" s="21">
        <v>0</v>
      </c>
      <c r="BN239" s="21">
        <v>2382.5700000000002</v>
      </c>
      <c r="BO239" s="22">
        <v>222</v>
      </c>
      <c r="BP239" s="22">
        <v>58.94</v>
      </c>
      <c r="BQ239" s="22">
        <v>790.28</v>
      </c>
      <c r="BR239" s="22">
        <v>134.01</v>
      </c>
      <c r="BS239" s="22">
        <v>1205.23</v>
      </c>
      <c r="BT239" s="23">
        <v>3587.8</v>
      </c>
      <c r="BU239" s="21">
        <v>2382.5700000000002</v>
      </c>
      <c r="BV239" s="21">
        <v>0</v>
      </c>
      <c r="BW239" s="21">
        <v>2382.5700000000002</v>
      </c>
      <c r="BX239" s="22">
        <v>227</v>
      </c>
      <c r="BY239" s="22">
        <v>58.94</v>
      </c>
      <c r="BZ239" s="22">
        <v>790.28</v>
      </c>
      <c r="CA239" s="22">
        <v>144.21</v>
      </c>
      <c r="CB239" s="22">
        <v>1220.43</v>
      </c>
      <c r="CC239" s="23">
        <v>3603</v>
      </c>
      <c r="CD239" s="21">
        <v>2387.6799999999998</v>
      </c>
      <c r="CE239" s="21">
        <v>0</v>
      </c>
      <c r="CF239" s="21">
        <v>2387.6799999999998</v>
      </c>
      <c r="CG239" s="22">
        <v>229</v>
      </c>
      <c r="CH239" s="22">
        <v>59.06</v>
      </c>
      <c r="CI239" s="22">
        <v>795.04</v>
      </c>
      <c r="CJ239" s="22">
        <v>123.9</v>
      </c>
      <c r="CK239" s="22">
        <v>1207</v>
      </c>
      <c r="CL239" s="23">
        <v>3594.68</v>
      </c>
      <c r="CM239" s="21">
        <v>2368.63</v>
      </c>
      <c r="CN239" s="21">
        <v>0</v>
      </c>
      <c r="CO239" s="21">
        <v>2368.63</v>
      </c>
      <c r="CP239" s="22">
        <v>226</v>
      </c>
      <c r="CQ239" s="22">
        <v>58.59</v>
      </c>
      <c r="CR239" s="22">
        <v>755.8</v>
      </c>
      <c r="CS239" s="22">
        <v>87.85</v>
      </c>
      <c r="CT239" s="22">
        <v>1128.24</v>
      </c>
      <c r="CU239" s="23">
        <v>3496.87</v>
      </c>
      <c r="CV239" s="21">
        <v>2401.61</v>
      </c>
      <c r="CW239" s="21">
        <v>0</v>
      </c>
      <c r="CX239" s="21">
        <v>2401.61</v>
      </c>
      <c r="CY239" s="22">
        <v>230</v>
      </c>
      <c r="CZ239" s="22">
        <v>59.41</v>
      </c>
      <c r="DA239" s="22">
        <v>777.4</v>
      </c>
      <c r="DB239" s="22">
        <v>124.14</v>
      </c>
      <c r="DC239" s="22">
        <v>1190.95</v>
      </c>
      <c r="DD239" s="23">
        <v>3592.56</v>
      </c>
      <c r="DE239" s="21">
        <v>3573.29</v>
      </c>
      <c r="DF239" s="21">
        <v>0</v>
      </c>
      <c r="DG239" s="21">
        <v>3573.29</v>
      </c>
      <c r="DH239" s="22">
        <v>399</v>
      </c>
      <c r="DI239" s="22">
        <v>395.21</v>
      </c>
      <c r="DJ239" s="22">
        <v>2046.71</v>
      </c>
      <c r="DK239" s="22">
        <v>176.91</v>
      </c>
      <c r="DL239" s="22">
        <v>3017.83</v>
      </c>
      <c r="DM239" s="23">
        <v>6591.12</v>
      </c>
      <c r="DN239" s="73">
        <f t="shared" si="33"/>
        <v>31098.250000000004</v>
      </c>
      <c r="DO239" s="73">
        <f t="shared" si="34"/>
        <v>808.78</v>
      </c>
      <c r="DP239" s="73">
        <f t="shared" si="35"/>
        <v>31907.030000000002</v>
      </c>
      <c r="DQ239" s="22">
        <f t="shared" si="36"/>
        <v>3171</v>
      </c>
      <c r="DR239" s="22">
        <f t="shared" si="37"/>
        <v>1072.8399999999999</v>
      </c>
      <c r="DS239" s="22">
        <f t="shared" si="38"/>
        <v>11353.77</v>
      </c>
      <c r="DT239" s="22">
        <f t="shared" si="39"/>
        <v>1623.3600000000001</v>
      </c>
      <c r="DU239" s="22">
        <f t="shared" si="40"/>
        <v>17220.97</v>
      </c>
      <c r="DV239" s="23">
        <f t="shared" si="41"/>
        <v>49128</v>
      </c>
      <c r="DW239" s="262">
        <f t="shared" si="42"/>
        <v>1257.7400000000016</v>
      </c>
      <c r="DX239" s="262"/>
      <c r="DY239" s="263">
        <f t="shared" si="43"/>
        <v>418.38000000000102</v>
      </c>
      <c r="DZ239" s="263"/>
    </row>
    <row r="240" spans="1:130" hidden="1" x14ac:dyDescent="0.25">
      <c r="A240" s="18">
        <v>1376</v>
      </c>
      <c r="B240" s="18" t="s">
        <v>303</v>
      </c>
      <c r="C240" s="18" t="s">
        <v>305</v>
      </c>
      <c r="D240" s="20">
        <v>1</v>
      </c>
      <c r="E240" s="18">
        <v>29380.38</v>
      </c>
      <c r="F240" s="18">
        <v>47519.86</v>
      </c>
      <c r="G240" s="18" t="s">
        <v>157</v>
      </c>
      <c r="H240" s="18" t="s">
        <v>20</v>
      </c>
      <c r="I240" s="18" t="s">
        <v>254</v>
      </c>
      <c r="J240" s="21">
        <v>3829.51</v>
      </c>
      <c r="K240" s="21">
        <v>0</v>
      </c>
      <c r="L240" s="21">
        <v>3829.51</v>
      </c>
      <c r="M240" s="22">
        <v>432</v>
      </c>
      <c r="N240" s="22">
        <v>56.67</v>
      </c>
      <c r="O240" s="22">
        <v>1444.78</v>
      </c>
      <c r="P240" s="22">
        <v>168.32</v>
      </c>
      <c r="Q240" s="22">
        <v>2101.77</v>
      </c>
      <c r="R240" s="23">
        <v>5931.28</v>
      </c>
      <c r="S240" s="21">
        <v>3661.96</v>
      </c>
      <c r="T240" s="21">
        <v>0</v>
      </c>
      <c r="U240" s="21">
        <v>3661.96</v>
      </c>
      <c r="V240" s="22">
        <v>415</v>
      </c>
      <c r="W240" s="22">
        <v>54.9</v>
      </c>
      <c r="X240" s="22">
        <v>1405.16</v>
      </c>
      <c r="Y240" s="22">
        <v>120.16</v>
      </c>
      <c r="Z240" s="22">
        <v>1995.22</v>
      </c>
      <c r="AA240" s="23">
        <v>5657.18</v>
      </c>
      <c r="AB240" s="21">
        <v>3661.96</v>
      </c>
      <c r="AC240" s="21">
        <v>0</v>
      </c>
      <c r="AD240" s="21">
        <v>3661.96</v>
      </c>
      <c r="AE240" s="22">
        <v>415</v>
      </c>
      <c r="AF240" s="22">
        <v>54.9</v>
      </c>
      <c r="AG240" s="22">
        <v>1404.41</v>
      </c>
      <c r="AH240" s="22">
        <v>166.06</v>
      </c>
      <c r="AI240" s="22">
        <v>2040.37</v>
      </c>
      <c r="AJ240" s="23">
        <v>5702.33</v>
      </c>
      <c r="AK240" s="21">
        <v>3661.96</v>
      </c>
      <c r="AL240" s="21">
        <v>0</v>
      </c>
      <c r="AM240" s="21">
        <v>3661.96</v>
      </c>
      <c r="AN240" s="22">
        <v>415</v>
      </c>
      <c r="AO240" s="22">
        <v>54.9</v>
      </c>
      <c r="AP240" s="22">
        <v>1404.41</v>
      </c>
      <c r="AQ240" s="22">
        <v>140.56</v>
      </c>
      <c r="AR240" s="22">
        <v>2014.87</v>
      </c>
      <c r="AS240" s="23">
        <v>5676.83</v>
      </c>
      <c r="AT240" s="21">
        <v>3661.96</v>
      </c>
      <c r="AU240" s="21">
        <v>948.61</v>
      </c>
      <c r="AV240" s="21">
        <v>4610.57</v>
      </c>
      <c r="AW240" s="22">
        <v>544</v>
      </c>
      <c r="AX240" s="22">
        <v>54.9</v>
      </c>
      <c r="AY240" s="22">
        <v>1594.13</v>
      </c>
      <c r="AZ240" s="22">
        <v>137.97</v>
      </c>
      <c r="BA240" s="22">
        <v>2331</v>
      </c>
      <c r="BB240" s="23">
        <v>6941.57</v>
      </c>
      <c r="BC240" s="21">
        <v>5630.7</v>
      </c>
      <c r="BD240" s="21">
        <v>0</v>
      </c>
      <c r="BE240" s="21">
        <v>5630.7</v>
      </c>
      <c r="BF240" s="22">
        <v>665</v>
      </c>
      <c r="BG240" s="22">
        <v>82.05</v>
      </c>
      <c r="BH240" s="22">
        <v>2461.34</v>
      </c>
      <c r="BI240" s="22">
        <v>202.93</v>
      </c>
      <c r="BJ240" s="22">
        <v>3411.32</v>
      </c>
      <c r="BK240" s="23">
        <v>9042.02</v>
      </c>
      <c r="BL240" s="21">
        <v>3661.96</v>
      </c>
      <c r="BM240" s="21">
        <v>0</v>
      </c>
      <c r="BN240" s="21">
        <v>3661.96</v>
      </c>
      <c r="BO240" s="22">
        <v>414</v>
      </c>
      <c r="BP240" s="22">
        <v>54.9</v>
      </c>
      <c r="BQ240" s="22">
        <v>1404.41</v>
      </c>
      <c r="BR240" s="22">
        <v>155.86000000000001</v>
      </c>
      <c r="BS240" s="22">
        <v>2029.17</v>
      </c>
      <c r="BT240" s="23">
        <v>5691.13</v>
      </c>
      <c r="BU240" s="21">
        <v>3661.96</v>
      </c>
      <c r="BV240" s="21">
        <v>0</v>
      </c>
      <c r="BW240" s="21">
        <v>3661.96</v>
      </c>
      <c r="BX240" s="22">
        <v>415</v>
      </c>
      <c r="BY240" s="22">
        <v>54.9</v>
      </c>
      <c r="BZ240" s="22">
        <v>1404.41</v>
      </c>
      <c r="CA240" s="22">
        <v>145.66</v>
      </c>
      <c r="CB240" s="22">
        <v>2019.97</v>
      </c>
      <c r="CC240" s="23">
        <v>5681.93</v>
      </c>
      <c r="CD240" s="21">
        <v>3730.63</v>
      </c>
      <c r="CE240" s="21">
        <v>0</v>
      </c>
      <c r="CF240" s="21">
        <v>3730.63</v>
      </c>
      <c r="CG240" s="22">
        <v>425</v>
      </c>
      <c r="CH240" s="22">
        <v>55.92</v>
      </c>
      <c r="CI240" s="22">
        <v>1651.98</v>
      </c>
      <c r="CJ240" s="22">
        <v>166.99</v>
      </c>
      <c r="CK240" s="22">
        <v>2299.89</v>
      </c>
      <c r="CL240" s="23">
        <v>6030.52</v>
      </c>
      <c r="CM240" s="21">
        <v>3691.39</v>
      </c>
      <c r="CN240" s="21">
        <v>0</v>
      </c>
      <c r="CO240" s="21">
        <v>3691.39</v>
      </c>
      <c r="CP240" s="22">
        <v>428</v>
      </c>
      <c r="CQ240" s="22">
        <v>55.33</v>
      </c>
      <c r="CR240" s="22">
        <v>1419.45</v>
      </c>
      <c r="CS240" s="22">
        <v>84.85</v>
      </c>
      <c r="CT240" s="22">
        <v>1987.63</v>
      </c>
      <c r="CU240" s="23">
        <v>5679.02</v>
      </c>
      <c r="CV240" s="21">
        <v>3661.96</v>
      </c>
      <c r="CW240" s="21">
        <v>0</v>
      </c>
      <c r="CX240" s="21">
        <v>3661.96</v>
      </c>
      <c r="CY240" s="22">
        <v>415</v>
      </c>
      <c r="CZ240" s="22">
        <v>54.9</v>
      </c>
      <c r="DA240" s="22">
        <v>1404.41</v>
      </c>
      <c r="DB240" s="22">
        <v>125.26</v>
      </c>
      <c r="DC240" s="22">
        <v>1999.57</v>
      </c>
      <c r="DD240" s="23">
        <v>5661.53</v>
      </c>
      <c r="DE240" s="21">
        <v>5471.26</v>
      </c>
      <c r="DF240" s="21">
        <v>0</v>
      </c>
      <c r="DG240" s="21">
        <v>5471.26</v>
      </c>
      <c r="DH240" s="22">
        <v>668</v>
      </c>
      <c r="DI240" s="22">
        <v>559.53</v>
      </c>
      <c r="DJ240" s="22">
        <v>4249.12</v>
      </c>
      <c r="DK240" s="22">
        <v>175.29</v>
      </c>
      <c r="DL240" s="22">
        <v>5651.94</v>
      </c>
      <c r="DM240" s="23">
        <v>11123.2</v>
      </c>
      <c r="DN240" s="73">
        <f t="shared" si="33"/>
        <v>47987.21</v>
      </c>
      <c r="DO240" s="73">
        <f t="shared" si="34"/>
        <v>948.61</v>
      </c>
      <c r="DP240" s="73">
        <f t="shared" si="35"/>
        <v>48935.82</v>
      </c>
      <c r="DQ240" s="22">
        <f t="shared" si="36"/>
        <v>5651</v>
      </c>
      <c r="DR240" s="22">
        <f t="shared" si="37"/>
        <v>1193.8</v>
      </c>
      <c r="DS240" s="22">
        <f t="shared" si="38"/>
        <v>21248.01</v>
      </c>
      <c r="DT240" s="22">
        <f t="shared" si="39"/>
        <v>1789.91</v>
      </c>
      <c r="DU240" s="22">
        <f t="shared" si="40"/>
        <v>29882.719999999998</v>
      </c>
      <c r="DV240" s="23">
        <f t="shared" si="41"/>
        <v>78818.540000000008</v>
      </c>
      <c r="DW240" s="262">
        <f t="shared" si="42"/>
        <v>1415.9599999999991</v>
      </c>
      <c r="DX240" s="262"/>
      <c r="DY240" s="263">
        <f t="shared" si="43"/>
        <v>502.33999999999651</v>
      </c>
      <c r="DZ240" s="263"/>
    </row>
    <row r="241" spans="1:130" hidden="1" x14ac:dyDescent="0.25">
      <c r="A241" s="18">
        <v>1378</v>
      </c>
      <c r="B241" s="18" t="s">
        <v>861</v>
      </c>
      <c r="C241" s="18" t="s">
        <v>240</v>
      </c>
      <c r="D241" s="20">
        <v>0</v>
      </c>
      <c r="G241" s="18" t="s">
        <v>157</v>
      </c>
      <c r="H241" s="18" t="s">
        <v>6</v>
      </c>
      <c r="I241" s="18" t="s">
        <v>360</v>
      </c>
      <c r="J241" s="21"/>
      <c r="K241" s="21"/>
      <c r="L241" s="21"/>
      <c r="M241" s="22"/>
      <c r="N241" s="22"/>
      <c r="O241" s="22"/>
      <c r="P241" s="22"/>
      <c r="Q241" s="22"/>
      <c r="R241" s="23"/>
      <c r="S241" s="21"/>
      <c r="T241" s="21"/>
      <c r="U241" s="21"/>
      <c r="V241" s="22"/>
      <c r="W241" s="22"/>
      <c r="X241" s="22"/>
      <c r="Y241" s="22"/>
      <c r="Z241" s="22"/>
      <c r="AA241" s="23"/>
      <c r="AB241" s="21"/>
      <c r="AC241" s="21"/>
      <c r="AD241" s="21"/>
      <c r="AE241" s="22"/>
      <c r="AF241" s="22"/>
      <c r="AG241" s="22"/>
      <c r="AH241" s="22"/>
      <c r="AI241" s="22"/>
      <c r="AJ241" s="23"/>
      <c r="AK241" s="21"/>
      <c r="AL241" s="21"/>
      <c r="AM241" s="21"/>
      <c r="AN241" s="22"/>
      <c r="AO241" s="22"/>
      <c r="AP241" s="22"/>
      <c r="AQ241" s="22"/>
      <c r="AR241" s="22"/>
      <c r="AS241" s="23"/>
      <c r="AT241" s="21">
        <v>0</v>
      </c>
      <c r="AU241" s="21">
        <v>284.58</v>
      </c>
      <c r="AV241" s="21">
        <v>284.58</v>
      </c>
      <c r="AW241" s="22">
        <v>12</v>
      </c>
      <c r="AX241" s="22">
        <v>0</v>
      </c>
      <c r="AY241" s="22">
        <v>56.91</v>
      </c>
      <c r="AZ241" s="22">
        <v>3.81</v>
      </c>
      <c r="BA241" s="22">
        <v>72.72</v>
      </c>
      <c r="BB241" s="23">
        <v>357.3</v>
      </c>
      <c r="BC241" s="21"/>
      <c r="BD241" s="21"/>
      <c r="BE241" s="21"/>
      <c r="BF241" s="22"/>
      <c r="BG241" s="22"/>
      <c r="BH241" s="22"/>
      <c r="BI241" s="22"/>
      <c r="BJ241" s="22"/>
      <c r="BK241" s="23"/>
      <c r="BL241" s="21"/>
      <c r="BM241" s="21"/>
      <c r="BN241" s="21"/>
      <c r="BO241" s="22"/>
      <c r="BP241" s="22"/>
      <c r="BQ241" s="22"/>
      <c r="BR241" s="22"/>
      <c r="BS241" s="22"/>
      <c r="BT241" s="23"/>
      <c r="BU241" s="21"/>
      <c r="BV241" s="21"/>
      <c r="BW241" s="21"/>
      <c r="BX241" s="22"/>
      <c r="BY241" s="22"/>
      <c r="BZ241" s="22"/>
      <c r="CA241" s="22"/>
      <c r="CB241" s="22"/>
      <c r="CC241" s="23"/>
      <c r="CD241" s="21"/>
      <c r="CE241" s="21"/>
      <c r="CF241" s="21"/>
      <c r="CG241" s="22"/>
      <c r="CH241" s="22"/>
      <c r="CI241" s="22"/>
      <c r="CJ241" s="22"/>
      <c r="CK241" s="22"/>
      <c r="CL241" s="23"/>
      <c r="CM241" s="21"/>
      <c r="CN241" s="21"/>
      <c r="CO241" s="21"/>
      <c r="CP241" s="22"/>
      <c r="CQ241" s="22"/>
      <c r="CR241" s="22"/>
      <c r="CS241" s="22"/>
      <c r="CT241" s="22"/>
      <c r="CU241" s="23"/>
      <c r="CV241" s="21"/>
      <c r="CW241" s="21"/>
      <c r="CX241" s="21"/>
      <c r="CY241" s="22"/>
      <c r="CZ241" s="22"/>
      <c r="DA241" s="22"/>
      <c r="DB241" s="22"/>
      <c r="DC241" s="22"/>
      <c r="DD241" s="23"/>
      <c r="DN241" s="73">
        <f t="shared" si="33"/>
        <v>0</v>
      </c>
      <c r="DO241" s="73">
        <f t="shared" si="34"/>
        <v>284.58</v>
      </c>
      <c r="DP241" s="73">
        <f t="shared" si="35"/>
        <v>284.58</v>
      </c>
      <c r="DQ241" s="22">
        <f t="shared" si="36"/>
        <v>12</v>
      </c>
      <c r="DR241" s="22">
        <f t="shared" si="37"/>
        <v>0</v>
      </c>
      <c r="DS241" s="22">
        <f t="shared" si="38"/>
        <v>56.91</v>
      </c>
      <c r="DT241" s="22">
        <f t="shared" si="39"/>
        <v>3.81</v>
      </c>
      <c r="DU241" s="22">
        <f t="shared" si="40"/>
        <v>72.72</v>
      </c>
      <c r="DV241" s="23">
        <f t="shared" si="41"/>
        <v>357.3</v>
      </c>
      <c r="DW241" s="262">
        <f t="shared" si="42"/>
        <v>284.58</v>
      </c>
      <c r="DX241" s="262"/>
      <c r="DY241" s="263">
        <f t="shared" si="43"/>
        <v>72.72</v>
      </c>
      <c r="DZ241" s="263"/>
    </row>
    <row r="242" spans="1:130" hidden="1" x14ac:dyDescent="0.25">
      <c r="A242" s="18">
        <v>1379</v>
      </c>
      <c r="B242" s="18" t="s">
        <v>531</v>
      </c>
      <c r="C242" s="18" t="s">
        <v>532</v>
      </c>
      <c r="D242" s="20">
        <v>1</v>
      </c>
      <c r="E242" s="18">
        <v>21908.43</v>
      </c>
      <c r="F242" s="18">
        <v>39651.83</v>
      </c>
      <c r="G242" s="18" t="s">
        <v>157</v>
      </c>
      <c r="H242" s="18" t="s">
        <v>5</v>
      </c>
      <c r="I242" s="18" t="s">
        <v>182</v>
      </c>
      <c r="J242" s="21">
        <v>2983.41</v>
      </c>
      <c r="K242" s="21">
        <v>0</v>
      </c>
      <c r="L242" s="21">
        <v>2983.41</v>
      </c>
      <c r="M242" s="22">
        <v>306</v>
      </c>
      <c r="N242" s="22">
        <v>43.27</v>
      </c>
      <c r="O242" s="22">
        <v>1089.72</v>
      </c>
      <c r="P242" s="22">
        <v>154.56</v>
      </c>
      <c r="Q242" s="22">
        <v>1593.55</v>
      </c>
      <c r="R242" s="23">
        <v>4576.96</v>
      </c>
      <c r="S242" s="21">
        <v>2949.96</v>
      </c>
      <c r="T242" s="21">
        <v>0</v>
      </c>
      <c r="U242" s="21">
        <v>2949.96</v>
      </c>
      <c r="V242" s="22">
        <v>314</v>
      </c>
      <c r="W242" s="22">
        <v>44.21</v>
      </c>
      <c r="X242" s="22">
        <v>1113.78</v>
      </c>
      <c r="Y242" s="22">
        <v>123.78</v>
      </c>
      <c r="Z242" s="22">
        <v>1595.77</v>
      </c>
      <c r="AA242" s="23">
        <v>4545.7299999999996</v>
      </c>
      <c r="AB242" s="21">
        <v>2483.8200000000002</v>
      </c>
      <c r="AC242" s="21">
        <v>0</v>
      </c>
      <c r="AD242" s="21">
        <v>2483.8200000000002</v>
      </c>
      <c r="AE242" s="22">
        <v>250</v>
      </c>
      <c r="AF242" s="22">
        <v>37.22</v>
      </c>
      <c r="AG242" s="22">
        <v>939.48</v>
      </c>
      <c r="AH242" s="22">
        <v>161.41</v>
      </c>
      <c r="AI242" s="22">
        <v>1388.11</v>
      </c>
      <c r="AJ242" s="23">
        <v>3871.93</v>
      </c>
      <c r="AK242" s="21">
        <v>2493.6999999999998</v>
      </c>
      <c r="AL242" s="21">
        <v>0</v>
      </c>
      <c r="AM242" s="21">
        <v>2493.6999999999998</v>
      </c>
      <c r="AN242" s="22">
        <v>251</v>
      </c>
      <c r="AO242" s="22">
        <v>37.36</v>
      </c>
      <c r="AP242" s="22">
        <v>946.55</v>
      </c>
      <c r="AQ242" s="22">
        <v>120.78</v>
      </c>
      <c r="AR242" s="22">
        <v>1355.69</v>
      </c>
      <c r="AS242" s="23">
        <v>3849.39</v>
      </c>
      <c r="AT242" s="21">
        <v>2488.8000000000002</v>
      </c>
      <c r="AU242" s="21">
        <v>901.18</v>
      </c>
      <c r="AV242" s="21">
        <v>3389.98</v>
      </c>
      <c r="AW242" s="22">
        <v>373</v>
      </c>
      <c r="AX242" s="22">
        <v>37.29</v>
      </c>
      <c r="AY242" s="22">
        <v>1124.26</v>
      </c>
      <c r="AZ242" s="22">
        <v>137.87</v>
      </c>
      <c r="BA242" s="22">
        <v>1672.42</v>
      </c>
      <c r="BB242" s="23">
        <v>5062.3999999999996</v>
      </c>
      <c r="BC242" s="21">
        <v>3915.48</v>
      </c>
      <c r="BD242" s="21">
        <v>0</v>
      </c>
      <c r="BE242" s="21">
        <v>3915.48</v>
      </c>
      <c r="BF242" s="22">
        <v>418</v>
      </c>
      <c r="BG242" s="22">
        <v>55.58</v>
      </c>
      <c r="BH242" s="22">
        <v>1389.88</v>
      </c>
      <c r="BI242" s="22">
        <v>175.72</v>
      </c>
      <c r="BJ242" s="22">
        <v>2039.18</v>
      </c>
      <c r="BK242" s="23">
        <v>5954.66</v>
      </c>
      <c r="BL242" s="21">
        <v>2483.8200000000002</v>
      </c>
      <c r="BM242" s="21">
        <v>0</v>
      </c>
      <c r="BN242" s="21">
        <v>2483.8200000000002</v>
      </c>
      <c r="BO242" s="22">
        <v>248</v>
      </c>
      <c r="BP242" s="22">
        <v>37.22</v>
      </c>
      <c r="BQ242" s="22">
        <v>939.48</v>
      </c>
      <c r="BR242" s="22">
        <v>125.71</v>
      </c>
      <c r="BS242" s="22">
        <v>1350.41</v>
      </c>
      <c r="BT242" s="23">
        <v>3834.23</v>
      </c>
      <c r="BU242" s="21">
        <v>2483.8200000000002</v>
      </c>
      <c r="BV242" s="21">
        <v>0</v>
      </c>
      <c r="BW242" s="21">
        <v>2483.8200000000002</v>
      </c>
      <c r="BX242" s="22">
        <v>249</v>
      </c>
      <c r="BY242" s="22">
        <v>37.22</v>
      </c>
      <c r="BZ242" s="22">
        <v>939.48</v>
      </c>
      <c r="CA242" s="22">
        <v>151.21</v>
      </c>
      <c r="CB242" s="22">
        <v>1376.91</v>
      </c>
      <c r="CC242" s="23">
        <v>3860.73</v>
      </c>
      <c r="CD242" s="21">
        <v>2624.26</v>
      </c>
      <c r="CE242" s="21">
        <v>0</v>
      </c>
      <c r="CF242" s="21">
        <v>2624.26</v>
      </c>
      <c r="CG242" s="22">
        <v>269</v>
      </c>
      <c r="CH242" s="22">
        <v>39.33</v>
      </c>
      <c r="CI242" s="22">
        <v>994.22</v>
      </c>
      <c r="CJ242" s="22">
        <v>92.5</v>
      </c>
      <c r="CK242" s="22">
        <v>1395.05</v>
      </c>
      <c r="CL242" s="23">
        <v>4019.31</v>
      </c>
      <c r="CM242" s="21">
        <v>2483.8200000000002</v>
      </c>
      <c r="CN242" s="21">
        <v>0</v>
      </c>
      <c r="CO242" s="21">
        <v>2483.8200000000002</v>
      </c>
      <c r="CP242" s="22">
        <v>258</v>
      </c>
      <c r="CQ242" s="22">
        <v>37.22</v>
      </c>
      <c r="CR242" s="22">
        <v>914.26</v>
      </c>
      <c r="CS242" s="22">
        <v>110.41</v>
      </c>
      <c r="CT242" s="22">
        <v>1319.89</v>
      </c>
      <c r="CU242" s="23">
        <v>3803.71</v>
      </c>
      <c r="CV242" s="21">
        <v>2483.8200000000002</v>
      </c>
      <c r="CW242" s="21">
        <v>0</v>
      </c>
      <c r="CX242" s="21">
        <v>2483.8200000000002</v>
      </c>
      <c r="CY242" s="22">
        <v>249</v>
      </c>
      <c r="CZ242" s="22">
        <v>37.22</v>
      </c>
      <c r="DA242" s="22">
        <v>909.46</v>
      </c>
      <c r="DB242" s="22">
        <v>44.11</v>
      </c>
      <c r="DC242" s="22">
        <v>1239.79</v>
      </c>
      <c r="DD242" s="23">
        <v>3723.61</v>
      </c>
      <c r="DE242" s="21">
        <v>11452.01</v>
      </c>
      <c r="DF242" s="21">
        <v>0</v>
      </c>
      <c r="DG242" s="21">
        <v>11452.01</v>
      </c>
      <c r="DH242" s="22">
        <v>1487</v>
      </c>
      <c r="DI242" s="22">
        <v>581.71</v>
      </c>
      <c r="DJ242" s="22">
        <v>4296.83</v>
      </c>
      <c r="DK242" s="22">
        <v>203.38</v>
      </c>
      <c r="DL242" s="22">
        <v>6568.92</v>
      </c>
      <c r="DM242" s="23">
        <v>18020.93</v>
      </c>
      <c r="DN242" s="73">
        <f t="shared" si="33"/>
        <v>41326.720000000001</v>
      </c>
      <c r="DO242" s="73">
        <f t="shared" si="34"/>
        <v>901.18</v>
      </c>
      <c r="DP242" s="73">
        <f t="shared" si="35"/>
        <v>42227.9</v>
      </c>
      <c r="DQ242" s="22">
        <f t="shared" si="36"/>
        <v>4672</v>
      </c>
      <c r="DR242" s="22">
        <f t="shared" si="37"/>
        <v>1024.8499999999999</v>
      </c>
      <c r="DS242" s="22">
        <f t="shared" si="38"/>
        <v>15597.4</v>
      </c>
      <c r="DT242" s="22">
        <f t="shared" si="39"/>
        <v>1601.44</v>
      </c>
      <c r="DU242" s="22">
        <f t="shared" si="40"/>
        <v>22895.689999999995</v>
      </c>
      <c r="DV242" s="23">
        <f t="shared" si="41"/>
        <v>65123.59</v>
      </c>
      <c r="DW242" s="262">
        <f t="shared" si="42"/>
        <v>2576.0699999999997</v>
      </c>
      <c r="DX242" s="262"/>
      <c r="DY242" s="263">
        <f t="shared" si="43"/>
        <v>987.25999999999476</v>
      </c>
      <c r="DZ242" s="263"/>
    </row>
    <row r="243" spans="1:130" hidden="1" x14ac:dyDescent="0.25">
      <c r="A243" s="18">
        <v>1380</v>
      </c>
      <c r="B243" s="18" t="s">
        <v>319</v>
      </c>
      <c r="C243" s="18" t="s">
        <v>184</v>
      </c>
      <c r="D243" s="20">
        <v>1</v>
      </c>
      <c r="E243" s="18">
        <v>19348.150000000001</v>
      </c>
      <c r="F243" s="18">
        <v>34960.199999999997</v>
      </c>
      <c r="G243" s="18" t="s">
        <v>157</v>
      </c>
      <c r="H243" s="18" t="s">
        <v>5</v>
      </c>
      <c r="I243" s="18" t="s">
        <v>258</v>
      </c>
      <c r="J243" s="21">
        <v>3295.98</v>
      </c>
      <c r="K243" s="21">
        <v>0</v>
      </c>
      <c r="L243" s="21">
        <v>3295.98</v>
      </c>
      <c r="M243" s="22">
        <v>347</v>
      </c>
      <c r="N243" s="22">
        <v>47.8</v>
      </c>
      <c r="O243" s="22">
        <v>1200.04</v>
      </c>
      <c r="P243" s="22">
        <v>58.05</v>
      </c>
      <c r="Q243" s="22">
        <v>1652.89</v>
      </c>
      <c r="R243" s="23">
        <v>4948.87</v>
      </c>
      <c r="S243" s="21">
        <v>2671.86</v>
      </c>
      <c r="T243" s="21">
        <v>0</v>
      </c>
      <c r="U243" s="21">
        <v>2671.86</v>
      </c>
      <c r="V243" s="22">
        <v>275</v>
      </c>
      <c r="W243" s="22">
        <v>40.04</v>
      </c>
      <c r="X243" s="22">
        <v>1012.25</v>
      </c>
      <c r="Y243" s="22">
        <v>139.24</v>
      </c>
      <c r="Z243" s="22">
        <v>1466.53</v>
      </c>
      <c r="AA243" s="23">
        <v>4138.3900000000003</v>
      </c>
      <c r="AB243" s="21">
        <v>2643.33</v>
      </c>
      <c r="AC243" s="21">
        <v>0</v>
      </c>
      <c r="AD243" s="21">
        <v>2643.33</v>
      </c>
      <c r="AE243" s="22">
        <v>272</v>
      </c>
      <c r="AF243" s="22">
        <v>39.61</v>
      </c>
      <c r="AG243" s="22">
        <v>1001.2</v>
      </c>
      <c r="AH243" s="22">
        <v>164.23</v>
      </c>
      <c r="AI243" s="22">
        <v>1477.04</v>
      </c>
      <c r="AJ243" s="23">
        <v>4120.37</v>
      </c>
      <c r="AK243" s="21">
        <v>2638.33</v>
      </c>
      <c r="AL243" s="21">
        <v>0</v>
      </c>
      <c r="AM243" s="21">
        <v>2638.33</v>
      </c>
      <c r="AN243" s="22">
        <v>271</v>
      </c>
      <c r="AO243" s="22">
        <v>39.54</v>
      </c>
      <c r="AP243" s="22">
        <v>999.4</v>
      </c>
      <c r="AQ243" s="22">
        <v>153.94999999999999</v>
      </c>
      <c r="AR243" s="22">
        <v>1463.89</v>
      </c>
      <c r="AS243" s="23">
        <v>4102.22</v>
      </c>
      <c r="AT243" s="21">
        <v>2679.39</v>
      </c>
      <c r="AU243" s="21">
        <v>948.61</v>
      </c>
      <c r="AV243" s="21">
        <v>3628</v>
      </c>
      <c r="AW243" s="22">
        <v>406</v>
      </c>
      <c r="AX243" s="22">
        <v>40.15</v>
      </c>
      <c r="AY243" s="22">
        <v>1204.1099999999999</v>
      </c>
      <c r="AZ243" s="22">
        <v>146.99</v>
      </c>
      <c r="BA243" s="22">
        <v>1797.25</v>
      </c>
      <c r="BB243" s="23">
        <v>5425.25</v>
      </c>
      <c r="BC243" s="21">
        <v>4199.88</v>
      </c>
      <c r="BD243" s="21">
        <v>0</v>
      </c>
      <c r="BE243" s="21">
        <v>4199.88</v>
      </c>
      <c r="BF243" s="22">
        <v>453</v>
      </c>
      <c r="BG243" s="22">
        <v>59.37</v>
      </c>
      <c r="BH243" s="22">
        <v>1719.87</v>
      </c>
      <c r="BI243" s="22">
        <v>160.24</v>
      </c>
      <c r="BJ243" s="22">
        <v>2392.48</v>
      </c>
      <c r="BK243" s="23">
        <v>6592.36</v>
      </c>
      <c r="BL243" s="21">
        <v>2638.33</v>
      </c>
      <c r="BM243" s="21">
        <v>0</v>
      </c>
      <c r="BN243" s="21">
        <v>2638.33</v>
      </c>
      <c r="BO243" s="22">
        <v>270</v>
      </c>
      <c r="BP243" s="22">
        <v>39.54</v>
      </c>
      <c r="BQ243" s="22">
        <v>999.4</v>
      </c>
      <c r="BR243" s="22">
        <v>46.85</v>
      </c>
      <c r="BS243" s="22">
        <v>1355.79</v>
      </c>
      <c r="BT243" s="23">
        <v>3994.12</v>
      </c>
      <c r="BU243" s="21">
        <v>2638.33</v>
      </c>
      <c r="BV243" s="21">
        <v>0</v>
      </c>
      <c r="BW243" s="21">
        <v>2638.33</v>
      </c>
      <c r="BX243" s="22">
        <v>271</v>
      </c>
      <c r="BY243" s="22">
        <v>39.54</v>
      </c>
      <c r="BZ243" s="22">
        <v>999.4</v>
      </c>
      <c r="CA243" s="22">
        <v>159.05000000000001</v>
      </c>
      <c r="CB243" s="22">
        <v>1468.99</v>
      </c>
      <c r="CC243" s="23">
        <v>4107.32</v>
      </c>
      <c r="CD243" s="21">
        <v>2717.93</v>
      </c>
      <c r="CE243" s="21">
        <v>0</v>
      </c>
      <c r="CF243" s="21">
        <v>2717.93</v>
      </c>
      <c r="CG243" s="22">
        <v>282</v>
      </c>
      <c r="CH243" s="22">
        <v>40.729999999999997</v>
      </c>
      <c r="CI243" s="22">
        <v>1028.47</v>
      </c>
      <c r="CJ243" s="22">
        <v>48.25</v>
      </c>
      <c r="CK243" s="22">
        <v>1399.45</v>
      </c>
      <c r="CL243" s="23">
        <v>4117.38</v>
      </c>
      <c r="CM243" s="21">
        <v>2729.3</v>
      </c>
      <c r="CN243" s="21">
        <v>0</v>
      </c>
      <c r="CO243" s="21">
        <v>2729.3</v>
      </c>
      <c r="CP243" s="22">
        <v>291</v>
      </c>
      <c r="CQ243" s="22">
        <v>40.9</v>
      </c>
      <c r="CR243" s="22">
        <v>1037.4100000000001</v>
      </c>
      <c r="CS243" s="22">
        <v>109.66</v>
      </c>
      <c r="CT243" s="22">
        <v>1478.97</v>
      </c>
      <c r="CU243" s="23">
        <v>4208.2700000000004</v>
      </c>
      <c r="CV243" s="21">
        <v>3259.81</v>
      </c>
      <c r="CW243" s="21">
        <v>0</v>
      </c>
      <c r="CX243" s="21">
        <v>3259.81</v>
      </c>
      <c r="CY243" s="22">
        <v>357</v>
      </c>
      <c r="CZ243" s="22">
        <v>48.86</v>
      </c>
      <c r="DA243" s="22">
        <v>1226.3900000000001</v>
      </c>
      <c r="DB243" s="22">
        <v>98.68</v>
      </c>
      <c r="DC243" s="22">
        <v>1730.93</v>
      </c>
      <c r="DD243" s="23">
        <v>4990.74</v>
      </c>
      <c r="DE243" s="21">
        <v>4023.88</v>
      </c>
      <c r="DF243" s="21">
        <v>0</v>
      </c>
      <c r="DG243" s="21">
        <v>4023.88</v>
      </c>
      <c r="DH243" s="22">
        <v>463</v>
      </c>
      <c r="DI243" s="22">
        <v>417.93</v>
      </c>
      <c r="DJ243" s="22">
        <v>1267.93</v>
      </c>
      <c r="DK243" s="22">
        <v>168.35</v>
      </c>
      <c r="DL243" s="22">
        <v>2317.21</v>
      </c>
      <c r="DM243" s="23">
        <v>6341.09</v>
      </c>
      <c r="DN243" s="73">
        <f t="shared" si="33"/>
        <v>36136.35</v>
      </c>
      <c r="DO243" s="73">
        <f t="shared" si="34"/>
        <v>948.61</v>
      </c>
      <c r="DP243" s="73">
        <f t="shared" si="35"/>
        <v>37084.959999999999</v>
      </c>
      <c r="DQ243" s="22">
        <f t="shared" si="36"/>
        <v>3958</v>
      </c>
      <c r="DR243" s="22">
        <f t="shared" si="37"/>
        <v>894.01</v>
      </c>
      <c r="DS243" s="22">
        <f t="shared" si="38"/>
        <v>13695.869999999997</v>
      </c>
      <c r="DT243" s="22">
        <f t="shared" si="39"/>
        <v>1453.5400000000002</v>
      </c>
      <c r="DU243" s="22">
        <f t="shared" si="40"/>
        <v>20001.419999999998</v>
      </c>
      <c r="DV243" s="23">
        <f t="shared" si="41"/>
        <v>57086.380000000005</v>
      </c>
      <c r="DW243" s="262">
        <f t="shared" si="42"/>
        <v>2124.760000000002</v>
      </c>
      <c r="DX243" s="262"/>
      <c r="DY243" s="263">
        <f t="shared" si="43"/>
        <v>653.2699999999968</v>
      </c>
      <c r="DZ243" s="263"/>
    </row>
    <row r="244" spans="1:130" hidden="1" x14ac:dyDescent="0.25">
      <c r="A244" s="18">
        <v>1383</v>
      </c>
      <c r="B244" s="18" t="s">
        <v>324</v>
      </c>
      <c r="C244" s="18" t="s">
        <v>250</v>
      </c>
      <c r="D244" s="20">
        <v>1</v>
      </c>
      <c r="E244" s="18">
        <v>17214.61</v>
      </c>
      <c r="F244" s="18">
        <v>31050.560000000001</v>
      </c>
      <c r="G244" s="18" t="s">
        <v>157</v>
      </c>
      <c r="H244" s="18" t="s">
        <v>5</v>
      </c>
      <c r="I244" s="18" t="s">
        <v>182</v>
      </c>
      <c r="J244" s="21">
        <v>2588.0100000000002</v>
      </c>
      <c r="K244" s="21">
        <v>0</v>
      </c>
      <c r="L244" s="21">
        <v>2588.0100000000002</v>
      </c>
      <c r="M244" s="22">
        <v>250</v>
      </c>
      <c r="N244" s="22">
        <v>37.26</v>
      </c>
      <c r="O244" s="22">
        <v>941.49</v>
      </c>
      <c r="P244" s="22">
        <v>147.51</v>
      </c>
      <c r="Q244" s="22">
        <v>1376.26</v>
      </c>
      <c r="R244" s="23">
        <v>3964.27</v>
      </c>
      <c r="S244" s="21">
        <v>2397.52</v>
      </c>
      <c r="T244" s="21">
        <v>0</v>
      </c>
      <c r="U244" s="21">
        <v>2397.52</v>
      </c>
      <c r="V244" s="22">
        <v>238</v>
      </c>
      <c r="W244" s="22">
        <v>35.92</v>
      </c>
      <c r="X244" s="22">
        <v>861.84</v>
      </c>
      <c r="Y244" s="22">
        <v>124.17</v>
      </c>
      <c r="Z244" s="22">
        <v>1259.93</v>
      </c>
      <c r="AA244" s="23">
        <v>3657.45</v>
      </c>
      <c r="AB244" s="21">
        <v>2394.56</v>
      </c>
      <c r="AC244" s="21">
        <v>0</v>
      </c>
      <c r="AD244" s="21">
        <v>2394.56</v>
      </c>
      <c r="AE244" s="22">
        <v>237</v>
      </c>
      <c r="AF244" s="22">
        <v>35.880000000000003</v>
      </c>
      <c r="AG244" s="22">
        <v>858.69</v>
      </c>
      <c r="AH244" s="22">
        <v>149.62</v>
      </c>
      <c r="AI244" s="22">
        <v>1281.19</v>
      </c>
      <c r="AJ244" s="23">
        <v>3675.75</v>
      </c>
      <c r="AK244" s="21">
        <v>2428.6999999999998</v>
      </c>
      <c r="AL244" s="21">
        <v>0</v>
      </c>
      <c r="AM244" s="21">
        <v>2428.6999999999998</v>
      </c>
      <c r="AN244" s="22">
        <v>242</v>
      </c>
      <c r="AO244" s="22">
        <v>36.39</v>
      </c>
      <c r="AP244" s="22">
        <v>889.56</v>
      </c>
      <c r="AQ244" s="22">
        <v>150.22999999999999</v>
      </c>
      <c r="AR244" s="22">
        <v>1318.18</v>
      </c>
      <c r="AS244" s="23">
        <v>3746.88</v>
      </c>
      <c r="AT244" s="21">
        <v>2434.5100000000002</v>
      </c>
      <c r="AU244" s="21">
        <v>948.61</v>
      </c>
      <c r="AV244" s="21">
        <v>3383.12</v>
      </c>
      <c r="AW244" s="22">
        <v>372</v>
      </c>
      <c r="AX244" s="22">
        <v>36.479999999999997</v>
      </c>
      <c r="AY244" s="22">
        <v>1084.51</v>
      </c>
      <c r="AZ244" s="22">
        <v>132.44</v>
      </c>
      <c r="BA244" s="22">
        <v>1625.43</v>
      </c>
      <c r="BB244" s="23">
        <v>5008.55</v>
      </c>
      <c r="BC244" s="21">
        <v>3810.19</v>
      </c>
      <c r="BD244" s="21">
        <v>0</v>
      </c>
      <c r="BE244" s="21">
        <v>3810.19</v>
      </c>
      <c r="BF244" s="22">
        <v>400</v>
      </c>
      <c r="BG244" s="22">
        <v>53.57</v>
      </c>
      <c r="BH244" s="22">
        <v>1340.97</v>
      </c>
      <c r="BI244" s="22">
        <v>143.13</v>
      </c>
      <c r="BJ244" s="22">
        <v>1937.67</v>
      </c>
      <c r="BK244" s="23">
        <v>5747.86</v>
      </c>
      <c r="BL244" s="21">
        <v>2394.56</v>
      </c>
      <c r="BM244" s="21">
        <v>0</v>
      </c>
      <c r="BN244" s="21">
        <v>2394.56</v>
      </c>
      <c r="BO244" s="22">
        <v>236</v>
      </c>
      <c r="BP244" s="22">
        <v>35.880000000000003</v>
      </c>
      <c r="BQ244" s="22">
        <v>858.69</v>
      </c>
      <c r="BR244" s="22">
        <v>134.32</v>
      </c>
      <c r="BS244" s="22">
        <v>1264.8900000000001</v>
      </c>
      <c r="BT244" s="23">
        <v>3659.45</v>
      </c>
      <c r="BU244" s="21">
        <v>2394.56</v>
      </c>
      <c r="BV244" s="21">
        <v>0</v>
      </c>
      <c r="BW244" s="21">
        <v>2394.56</v>
      </c>
      <c r="BX244" s="22">
        <v>237</v>
      </c>
      <c r="BY244" s="22">
        <v>35.880000000000003</v>
      </c>
      <c r="BZ244" s="22">
        <v>858.69</v>
      </c>
      <c r="CA244" s="22">
        <v>144.52000000000001</v>
      </c>
      <c r="CB244" s="22">
        <v>1276.0899999999999</v>
      </c>
      <c r="CC244" s="23">
        <v>3670.65</v>
      </c>
      <c r="CD244" s="21">
        <v>2487.1799999999998</v>
      </c>
      <c r="CE244" s="21">
        <v>0</v>
      </c>
      <c r="CF244" s="21">
        <v>2487.1799999999998</v>
      </c>
      <c r="CG244" s="22">
        <v>250</v>
      </c>
      <c r="CH244" s="22">
        <v>37.26</v>
      </c>
      <c r="CI244" s="22">
        <v>942.67</v>
      </c>
      <c r="CJ244" s="22">
        <v>151.25</v>
      </c>
      <c r="CK244" s="22">
        <v>1381.18</v>
      </c>
      <c r="CL244" s="23">
        <v>3868.36</v>
      </c>
      <c r="CM244" s="21">
        <v>2394.56</v>
      </c>
      <c r="CN244" s="21">
        <v>0</v>
      </c>
      <c r="CO244" s="21">
        <v>2394.56</v>
      </c>
      <c r="CP244" s="22">
        <v>246</v>
      </c>
      <c r="CQ244" s="22">
        <v>35.880000000000003</v>
      </c>
      <c r="CR244" s="22">
        <v>833.35</v>
      </c>
      <c r="CS244" s="22">
        <v>62.92</v>
      </c>
      <c r="CT244" s="22">
        <v>1178.1500000000001</v>
      </c>
      <c r="CU244" s="23">
        <v>3572.71</v>
      </c>
      <c r="CV244" s="21">
        <v>2395.83</v>
      </c>
      <c r="CW244" s="21">
        <v>0</v>
      </c>
      <c r="CX244" s="21">
        <v>2395.83</v>
      </c>
      <c r="CY244" s="22">
        <v>237</v>
      </c>
      <c r="CZ244" s="22">
        <v>35.9</v>
      </c>
      <c r="DA244" s="22">
        <v>829.7</v>
      </c>
      <c r="DB244" s="22">
        <v>134.33000000000001</v>
      </c>
      <c r="DC244" s="22">
        <v>1236.93</v>
      </c>
      <c r="DD244" s="23">
        <v>3632.76</v>
      </c>
      <c r="DE244" s="21">
        <v>3573.59</v>
      </c>
      <c r="DF244" s="21">
        <v>0</v>
      </c>
      <c r="DG244" s="21">
        <v>3573.59</v>
      </c>
      <c r="DH244" s="22">
        <v>402</v>
      </c>
      <c r="DI244" s="22">
        <v>366.8</v>
      </c>
      <c r="DJ244" s="22">
        <v>1775.79</v>
      </c>
      <c r="DK244" s="22">
        <v>177</v>
      </c>
      <c r="DL244" s="22">
        <v>2721.59</v>
      </c>
      <c r="DM244" s="23">
        <v>6295.18</v>
      </c>
      <c r="DN244" s="73">
        <f t="shared" si="33"/>
        <v>31693.770000000008</v>
      </c>
      <c r="DO244" s="73">
        <f t="shared" si="34"/>
        <v>948.61</v>
      </c>
      <c r="DP244" s="73">
        <f t="shared" si="35"/>
        <v>32642.38</v>
      </c>
      <c r="DQ244" s="22">
        <f t="shared" si="36"/>
        <v>3347</v>
      </c>
      <c r="DR244" s="22">
        <f t="shared" si="37"/>
        <v>783.09999999999991</v>
      </c>
      <c r="DS244" s="22">
        <f t="shared" si="38"/>
        <v>12075.95</v>
      </c>
      <c r="DT244" s="22">
        <f t="shared" si="39"/>
        <v>1651.44</v>
      </c>
      <c r="DU244" s="22">
        <f t="shared" si="40"/>
        <v>17857.489999999998</v>
      </c>
      <c r="DV244" s="23">
        <f t="shared" si="41"/>
        <v>50499.87</v>
      </c>
      <c r="DW244" s="262">
        <f t="shared" si="42"/>
        <v>1591.8199999999997</v>
      </c>
      <c r="DX244" s="262"/>
      <c r="DY244" s="263">
        <f t="shared" si="43"/>
        <v>642.87999999999738</v>
      </c>
      <c r="DZ244" s="263"/>
    </row>
    <row r="245" spans="1:130" hidden="1" x14ac:dyDescent="0.25">
      <c r="A245" s="18">
        <v>1386</v>
      </c>
      <c r="B245" s="18" t="s">
        <v>199</v>
      </c>
      <c r="C245" s="18" t="s">
        <v>200</v>
      </c>
      <c r="D245" s="20">
        <v>1</v>
      </c>
      <c r="E245" s="18">
        <v>22894.959999999999</v>
      </c>
      <c r="F245" s="18">
        <v>40778.480000000003</v>
      </c>
      <c r="G245" s="18" t="s">
        <v>157</v>
      </c>
      <c r="H245" s="18" t="s">
        <v>5</v>
      </c>
      <c r="I245" s="18" t="s">
        <v>201</v>
      </c>
      <c r="J245" s="21">
        <v>2749.22</v>
      </c>
      <c r="K245" s="21">
        <v>0</v>
      </c>
      <c r="L245" s="21">
        <v>2749.22</v>
      </c>
      <c r="M245" s="22">
        <v>279</v>
      </c>
      <c r="N245" s="22">
        <v>40.11</v>
      </c>
      <c r="O245" s="22">
        <v>1034.51</v>
      </c>
      <c r="P245" s="22">
        <v>150.5</v>
      </c>
      <c r="Q245" s="22">
        <v>1504.12</v>
      </c>
      <c r="R245" s="23">
        <v>4253.34</v>
      </c>
      <c r="S245" s="21">
        <v>2676.42</v>
      </c>
      <c r="T245" s="21">
        <v>0</v>
      </c>
      <c r="U245" s="21">
        <v>2676.42</v>
      </c>
      <c r="V245" s="22">
        <v>279</v>
      </c>
      <c r="W245" s="22">
        <v>40.11</v>
      </c>
      <c r="X245" s="22">
        <v>1035.53</v>
      </c>
      <c r="Y245" s="22">
        <v>108.72</v>
      </c>
      <c r="Z245" s="22">
        <v>1463.36</v>
      </c>
      <c r="AA245" s="23">
        <v>4139.78</v>
      </c>
      <c r="AB245" s="21">
        <v>2676.42</v>
      </c>
      <c r="AC245" s="21">
        <v>0</v>
      </c>
      <c r="AD245" s="21">
        <v>2676.42</v>
      </c>
      <c r="AE245" s="22">
        <v>279</v>
      </c>
      <c r="AF245" s="22">
        <v>40.11</v>
      </c>
      <c r="AG245" s="22">
        <v>1035.02</v>
      </c>
      <c r="AH245" s="22">
        <v>154.62</v>
      </c>
      <c r="AI245" s="22">
        <v>1508.75</v>
      </c>
      <c r="AJ245" s="23">
        <v>4185.17</v>
      </c>
      <c r="AK245" s="21">
        <v>2676.42</v>
      </c>
      <c r="AL245" s="21">
        <v>0</v>
      </c>
      <c r="AM245" s="21">
        <v>2676.42</v>
      </c>
      <c r="AN245" s="22">
        <v>279</v>
      </c>
      <c r="AO245" s="22">
        <v>40.11</v>
      </c>
      <c r="AP245" s="22">
        <v>1035.02</v>
      </c>
      <c r="AQ245" s="22">
        <v>154.62</v>
      </c>
      <c r="AR245" s="22">
        <v>1508.75</v>
      </c>
      <c r="AS245" s="23">
        <v>4185.17</v>
      </c>
      <c r="AT245" s="21">
        <v>2699.5</v>
      </c>
      <c r="AU245" s="21">
        <v>929.63</v>
      </c>
      <c r="AV245" s="21">
        <v>3629.13</v>
      </c>
      <c r="AW245" s="22">
        <v>409</v>
      </c>
      <c r="AX245" s="22">
        <v>40.450000000000003</v>
      </c>
      <c r="AY245" s="22">
        <v>1229.5899999999999</v>
      </c>
      <c r="AZ245" s="22">
        <v>152.19</v>
      </c>
      <c r="BA245" s="22">
        <v>1831.23</v>
      </c>
      <c r="BB245" s="23">
        <v>5460.36</v>
      </c>
      <c r="BC245" s="21">
        <v>4195.62</v>
      </c>
      <c r="BD245" s="21">
        <v>0</v>
      </c>
      <c r="BE245" s="21">
        <v>4195.62</v>
      </c>
      <c r="BF245" s="22">
        <v>463</v>
      </c>
      <c r="BG245" s="22">
        <v>60.06</v>
      </c>
      <c r="BH245" s="22">
        <v>1771.62</v>
      </c>
      <c r="BI245" s="22">
        <v>170.58</v>
      </c>
      <c r="BJ245" s="22">
        <v>2465.2600000000002</v>
      </c>
      <c r="BK245" s="23">
        <v>6660.88</v>
      </c>
      <c r="BL245" s="21">
        <v>2680.22</v>
      </c>
      <c r="BM245" s="21">
        <v>0</v>
      </c>
      <c r="BN245" s="21">
        <v>2680.22</v>
      </c>
      <c r="BO245" s="22">
        <v>275</v>
      </c>
      <c r="BP245" s="22">
        <v>40.17</v>
      </c>
      <c r="BQ245" s="22">
        <v>1036.46</v>
      </c>
      <c r="BR245" s="22">
        <v>129.19</v>
      </c>
      <c r="BS245" s="22">
        <v>1480.82</v>
      </c>
      <c r="BT245" s="23">
        <v>4161.04</v>
      </c>
      <c r="BU245" s="21">
        <v>2676.42</v>
      </c>
      <c r="BV245" s="21">
        <v>0</v>
      </c>
      <c r="BW245" s="21">
        <v>2676.42</v>
      </c>
      <c r="BX245" s="22">
        <v>278</v>
      </c>
      <c r="BY245" s="22">
        <v>40.11</v>
      </c>
      <c r="BZ245" s="22">
        <v>1035.02</v>
      </c>
      <c r="CA245" s="22">
        <v>159.72</v>
      </c>
      <c r="CB245" s="22">
        <v>1512.85</v>
      </c>
      <c r="CC245" s="23">
        <v>4189.2700000000004</v>
      </c>
      <c r="CD245" s="21">
        <v>2790.56</v>
      </c>
      <c r="CE245" s="21">
        <v>0</v>
      </c>
      <c r="CF245" s="21">
        <v>2790.56</v>
      </c>
      <c r="CG245" s="22">
        <v>294</v>
      </c>
      <c r="CH245" s="22">
        <v>41.82</v>
      </c>
      <c r="CI245" s="22">
        <v>1077.6500000000001</v>
      </c>
      <c r="CJ245" s="22">
        <v>80.150000000000006</v>
      </c>
      <c r="CK245" s="22">
        <v>1493.62</v>
      </c>
      <c r="CL245" s="23">
        <v>4284.18</v>
      </c>
      <c r="CM245" s="21">
        <v>2676.42</v>
      </c>
      <c r="CN245" s="21">
        <v>0</v>
      </c>
      <c r="CO245" s="21">
        <v>2676.42</v>
      </c>
      <c r="CP245" s="22">
        <v>287</v>
      </c>
      <c r="CQ245" s="22">
        <v>40.11</v>
      </c>
      <c r="CR245" s="22">
        <v>1039.82</v>
      </c>
      <c r="CS245" s="22">
        <v>154.62</v>
      </c>
      <c r="CT245" s="22">
        <v>1521.55</v>
      </c>
      <c r="CU245" s="23">
        <v>4197.97</v>
      </c>
      <c r="CV245" s="21">
        <v>7890.9</v>
      </c>
      <c r="CW245" s="21">
        <v>0</v>
      </c>
      <c r="CX245" s="21">
        <v>7890.9</v>
      </c>
      <c r="CY245" s="22">
        <v>1002</v>
      </c>
      <c r="CZ245" s="22">
        <v>118.35</v>
      </c>
      <c r="DA245" s="22">
        <v>3597.52</v>
      </c>
      <c r="DB245" s="22">
        <v>191.14</v>
      </c>
      <c r="DC245" s="22">
        <v>4909.01</v>
      </c>
      <c r="DD245" s="23">
        <v>12799.91</v>
      </c>
      <c r="DE245" s="21">
        <v>4695.22</v>
      </c>
      <c r="DF245" s="21">
        <v>0</v>
      </c>
      <c r="DG245" s="21">
        <v>4695.22</v>
      </c>
      <c r="DH245" s="22">
        <v>564</v>
      </c>
      <c r="DI245" s="22">
        <v>478.31</v>
      </c>
      <c r="DJ245" s="22">
        <v>933.22</v>
      </c>
      <c r="DK245" s="22">
        <v>200.68</v>
      </c>
      <c r="DL245" s="22">
        <v>2176.21</v>
      </c>
      <c r="DM245" s="23">
        <v>6871.43</v>
      </c>
      <c r="DN245" s="73">
        <f t="shared" si="33"/>
        <v>41083.340000000004</v>
      </c>
      <c r="DO245" s="73">
        <f t="shared" si="34"/>
        <v>929.63</v>
      </c>
      <c r="DP245" s="73">
        <f t="shared" si="35"/>
        <v>42012.970000000008</v>
      </c>
      <c r="DQ245" s="22">
        <f t="shared" si="36"/>
        <v>4688</v>
      </c>
      <c r="DR245" s="22">
        <f t="shared" si="37"/>
        <v>1019.8199999999999</v>
      </c>
      <c r="DS245" s="22">
        <f t="shared" si="38"/>
        <v>15860.98</v>
      </c>
      <c r="DT245" s="22">
        <f t="shared" si="39"/>
        <v>1806.7300000000002</v>
      </c>
      <c r="DU245" s="22">
        <f t="shared" si="40"/>
        <v>23375.53</v>
      </c>
      <c r="DV245" s="23">
        <f t="shared" si="41"/>
        <v>65388.499999999993</v>
      </c>
      <c r="DW245" s="262">
        <f t="shared" si="42"/>
        <v>1234.4900000000052</v>
      </c>
      <c r="DX245" s="262"/>
      <c r="DY245" s="263">
        <f t="shared" si="43"/>
        <v>480.56999999999971</v>
      </c>
      <c r="DZ245" s="263"/>
    </row>
    <row r="246" spans="1:130" hidden="1" x14ac:dyDescent="0.25">
      <c r="A246" s="18">
        <v>1388</v>
      </c>
      <c r="B246" s="18" t="s">
        <v>336</v>
      </c>
      <c r="C246" s="18" t="s">
        <v>186</v>
      </c>
      <c r="D246" s="20">
        <v>0.8</v>
      </c>
      <c r="E246" s="18">
        <v>14708.11</v>
      </c>
      <c r="F246" s="18">
        <v>26457.49</v>
      </c>
      <c r="G246" s="18" t="s">
        <v>157</v>
      </c>
      <c r="H246" s="18" t="s">
        <v>5</v>
      </c>
      <c r="I246" s="18" t="s">
        <v>231</v>
      </c>
      <c r="J246" s="21">
        <v>2094.48</v>
      </c>
      <c r="K246" s="21">
        <v>0</v>
      </c>
      <c r="L246" s="21">
        <v>2094.48</v>
      </c>
      <c r="M246" s="22">
        <v>188</v>
      </c>
      <c r="N246" s="22">
        <v>30.51</v>
      </c>
      <c r="O246" s="22">
        <v>779.43</v>
      </c>
      <c r="P246" s="22">
        <v>118.54</v>
      </c>
      <c r="Q246" s="22">
        <v>1116.48</v>
      </c>
      <c r="R246" s="23">
        <v>3210.96</v>
      </c>
      <c r="S246" s="21">
        <v>2042.61</v>
      </c>
      <c r="T246" s="21">
        <v>0</v>
      </c>
      <c r="U246" s="21">
        <v>2042.61</v>
      </c>
      <c r="V246" s="22">
        <v>189</v>
      </c>
      <c r="W246" s="22">
        <v>30.6</v>
      </c>
      <c r="X246" s="22">
        <v>782.17</v>
      </c>
      <c r="Y246" s="22">
        <v>51.58</v>
      </c>
      <c r="Z246" s="22">
        <v>1053.3499999999999</v>
      </c>
      <c r="AA246" s="23">
        <v>3095.96</v>
      </c>
      <c r="AB246" s="21">
        <v>400.67</v>
      </c>
      <c r="AC246" s="21">
        <v>0</v>
      </c>
      <c r="AD246" s="21">
        <v>400.67</v>
      </c>
      <c r="AE246" s="22">
        <v>-35</v>
      </c>
      <c r="AF246" s="22">
        <v>5.97</v>
      </c>
      <c r="AG246" s="22">
        <v>206.83</v>
      </c>
      <c r="AH246" s="22">
        <v>78.5</v>
      </c>
      <c r="AI246" s="22">
        <v>256.3</v>
      </c>
      <c r="AJ246" s="23">
        <v>656.97</v>
      </c>
      <c r="AK246" s="21">
        <v>2086.54</v>
      </c>
      <c r="AL246" s="21">
        <v>0</v>
      </c>
      <c r="AM246" s="21">
        <v>2086.54</v>
      </c>
      <c r="AN246" s="22">
        <v>195</v>
      </c>
      <c r="AO246" s="22">
        <v>31.26</v>
      </c>
      <c r="AP246" s="22">
        <v>797.83</v>
      </c>
      <c r="AQ246" s="22">
        <v>123.74</v>
      </c>
      <c r="AR246" s="22">
        <v>1147.83</v>
      </c>
      <c r="AS246" s="23">
        <v>3234.37</v>
      </c>
      <c r="AT246" s="21">
        <v>2066.44</v>
      </c>
      <c r="AU246" s="21">
        <v>758.88</v>
      </c>
      <c r="AV246" s="21">
        <v>2825.32</v>
      </c>
      <c r="AW246" s="22">
        <v>296</v>
      </c>
      <c r="AX246" s="22">
        <v>30.96</v>
      </c>
      <c r="AY246" s="22">
        <v>942.27</v>
      </c>
      <c r="AZ246" s="22">
        <v>97.86</v>
      </c>
      <c r="BA246" s="22">
        <v>1367.09</v>
      </c>
      <c r="BB246" s="23">
        <v>4192.41</v>
      </c>
      <c r="BC246" s="21">
        <v>3220.36</v>
      </c>
      <c r="BD246" s="21">
        <v>0</v>
      </c>
      <c r="BE246" s="21">
        <v>3220.36</v>
      </c>
      <c r="BF246" s="22">
        <v>326</v>
      </c>
      <c r="BG246" s="22">
        <v>45.57</v>
      </c>
      <c r="BH246" s="22">
        <v>1146.45</v>
      </c>
      <c r="BI246" s="22">
        <v>122.7</v>
      </c>
      <c r="BJ246" s="22">
        <v>1640.72</v>
      </c>
      <c r="BK246" s="23">
        <v>4861.08</v>
      </c>
      <c r="BL246" s="21">
        <v>2037.28</v>
      </c>
      <c r="BM246" s="21">
        <v>0</v>
      </c>
      <c r="BN246" s="21">
        <v>2037.28</v>
      </c>
      <c r="BO246" s="22">
        <v>188</v>
      </c>
      <c r="BP246" s="22">
        <v>30.51</v>
      </c>
      <c r="BQ246" s="22">
        <v>779.82</v>
      </c>
      <c r="BR246" s="22">
        <v>127.96</v>
      </c>
      <c r="BS246" s="22">
        <v>1126.29</v>
      </c>
      <c r="BT246" s="23">
        <v>3163.57</v>
      </c>
      <c r="BU246" s="21">
        <v>2037.28</v>
      </c>
      <c r="BV246" s="21">
        <v>0</v>
      </c>
      <c r="BW246" s="21">
        <v>2037.28</v>
      </c>
      <c r="BX246" s="22">
        <v>188</v>
      </c>
      <c r="BY246" s="22">
        <v>30.51</v>
      </c>
      <c r="BZ246" s="22">
        <v>779.82</v>
      </c>
      <c r="CA246" s="22">
        <v>127.96</v>
      </c>
      <c r="CB246" s="22">
        <v>1126.29</v>
      </c>
      <c r="CC246" s="23">
        <v>3163.57</v>
      </c>
      <c r="CD246" s="21">
        <v>2094.25</v>
      </c>
      <c r="CE246" s="21">
        <v>0</v>
      </c>
      <c r="CF246" s="21">
        <v>2094.25</v>
      </c>
      <c r="CG246" s="22">
        <v>195</v>
      </c>
      <c r="CH246" s="22">
        <v>31.37</v>
      </c>
      <c r="CI246" s="22">
        <v>800.64</v>
      </c>
      <c r="CJ246" s="22">
        <v>72.87</v>
      </c>
      <c r="CK246" s="22">
        <v>1099.8800000000001</v>
      </c>
      <c r="CL246" s="23">
        <v>3194.13</v>
      </c>
      <c r="CM246" s="21">
        <v>2093.84</v>
      </c>
      <c r="CN246" s="21">
        <v>0</v>
      </c>
      <c r="CO246" s="21">
        <v>2093.84</v>
      </c>
      <c r="CP246" s="22">
        <v>204</v>
      </c>
      <c r="CQ246" s="22">
        <v>31.36</v>
      </c>
      <c r="CR246" s="22">
        <v>805.29</v>
      </c>
      <c r="CS246" s="22">
        <v>98.37</v>
      </c>
      <c r="CT246" s="22">
        <v>1139.02</v>
      </c>
      <c r="CU246" s="23">
        <v>3232.86</v>
      </c>
      <c r="CV246" s="21">
        <v>2037.28</v>
      </c>
      <c r="CW246" s="21">
        <v>0</v>
      </c>
      <c r="CX246" s="21">
        <v>2037.28</v>
      </c>
      <c r="CY246" s="22">
        <v>188</v>
      </c>
      <c r="CZ246" s="22">
        <v>30.51</v>
      </c>
      <c r="DA246" s="22">
        <v>779.82</v>
      </c>
      <c r="DB246" s="22">
        <v>112.66</v>
      </c>
      <c r="DC246" s="22">
        <v>1110.99</v>
      </c>
      <c r="DD246" s="23">
        <v>3148.27</v>
      </c>
      <c r="DE246" s="21">
        <v>3055.2</v>
      </c>
      <c r="DF246" s="21">
        <v>0</v>
      </c>
      <c r="DG246" s="21">
        <v>3055.2</v>
      </c>
      <c r="DH246" s="22">
        <v>330</v>
      </c>
      <c r="DI246" s="22">
        <v>295.75</v>
      </c>
      <c r="DJ246" s="22">
        <v>1151.6500000000001</v>
      </c>
      <c r="DK246" s="22">
        <v>147.38999999999999</v>
      </c>
      <c r="DL246" s="22">
        <v>1924.79</v>
      </c>
      <c r="DM246" s="23">
        <v>4979.99</v>
      </c>
      <c r="DN246" s="73">
        <f t="shared" si="33"/>
        <v>25266.230000000003</v>
      </c>
      <c r="DO246" s="73">
        <f t="shared" si="34"/>
        <v>758.88</v>
      </c>
      <c r="DP246" s="73">
        <f t="shared" si="35"/>
        <v>26025.11</v>
      </c>
      <c r="DQ246" s="22">
        <f t="shared" si="36"/>
        <v>2452</v>
      </c>
      <c r="DR246" s="22">
        <f t="shared" si="37"/>
        <v>624.88</v>
      </c>
      <c r="DS246" s="22">
        <f t="shared" si="38"/>
        <v>9752.0199999999986</v>
      </c>
      <c r="DT246" s="22">
        <f t="shared" si="39"/>
        <v>1280.1300000000001</v>
      </c>
      <c r="DU246" s="22">
        <f t="shared" si="40"/>
        <v>14109.029999999999</v>
      </c>
      <c r="DV246" s="23">
        <f t="shared" si="41"/>
        <v>40134.14</v>
      </c>
      <c r="DW246" s="262">
        <f t="shared" si="42"/>
        <v>-432.38000000000102</v>
      </c>
      <c r="DX246" s="262"/>
      <c r="DY246" s="263">
        <f t="shared" si="43"/>
        <v>-599.08000000000175</v>
      </c>
      <c r="DZ246" s="263"/>
    </row>
    <row r="247" spans="1:130" hidden="1" x14ac:dyDescent="0.25">
      <c r="A247" s="18">
        <v>1390</v>
      </c>
      <c r="B247" s="18" t="s">
        <v>342</v>
      </c>
      <c r="C247" s="18" t="s">
        <v>343</v>
      </c>
      <c r="D247" s="20">
        <v>1</v>
      </c>
      <c r="E247" s="18">
        <v>17239.86</v>
      </c>
      <c r="F247" s="18">
        <v>31096.84</v>
      </c>
      <c r="G247" s="18" t="s">
        <v>157</v>
      </c>
      <c r="H247" s="18" t="s">
        <v>5</v>
      </c>
      <c r="I247" s="18" t="s">
        <v>182</v>
      </c>
      <c r="J247" s="21">
        <v>2444.9699999999998</v>
      </c>
      <c r="K247" s="21">
        <v>0</v>
      </c>
      <c r="L247" s="21">
        <v>2444.9699999999998</v>
      </c>
      <c r="M247" s="22">
        <v>233</v>
      </c>
      <c r="N247" s="22">
        <v>35.43</v>
      </c>
      <c r="O247" s="22">
        <v>830.83</v>
      </c>
      <c r="P247" s="22">
        <v>145.06</v>
      </c>
      <c r="Q247" s="22">
        <v>1244.32</v>
      </c>
      <c r="R247" s="23">
        <v>3689.29</v>
      </c>
      <c r="S247" s="21">
        <v>2351.4299999999998</v>
      </c>
      <c r="T247" s="21">
        <v>0</v>
      </c>
      <c r="U247" s="21">
        <v>2351.4299999999998</v>
      </c>
      <c r="V247" s="22">
        <v>232</v>
      </c>
      <c r="W247" s="22">
        <v>35.229999999999997</v>
      </c>
      <c r="X247" s="22">
        <v>820.14</v>
      </c>
      <c r="Y247" s="22">
        <v>123.35</v>
      </c>
      <c r="Z247" s="22">
        <v>1210.72</v>
      </c>
      <c r="AA247" s="23">
        <v>3562.15</v>
      </c>
      <c r="AB247" s="21">
        <v>2350.5</v>
      </c>
      <c r="AC247" s="21">
        <v>0</v>
      </c>
      <c r="AD247" s="21">
        <v>2350.5</v>
      </c>
      <c r="AE247" s="22">
        <v>231</v>
      </c>
      <c r="AF247" s="22">
        <v>35.22</v>
      </c>
      <c r="AG247" s="22">
        <v>818.65</v>
      </c>
      <c r="AH247" s="22">
        <v>143.74</v>
      </c>
      <c r="AI247" s="22">
        <v>1228.6099999999999</v>
      </c>
      <c r="AJ247" s="23">
        <v>3579.11</v>
      </c>
      <c r="AK247" s="21">
        <v>2408.37</v>
      </c>
      <c r="AL247" s="21">
        <v>0</v>
      </c>
      <c r="AM247" s="21">
        <v>2408.37</v>
      </c>
      <c r="AN247" s="22">
        <v>239</v>
      </c>
      <c r="AO247" s="22">
        <v>36.090000000000003</v>
      </c>
      <c r="AP247" s="22">
        <v>871.13</v>
      </c>
      <c r="AQ247" s="22">
        <v>144.76</v>
      </c>
      <c r="AR247" s="22">
        <v>1290.98</v>
      </c>
      <c r="AS247" s="23">
        <v>3699.35</v>
      </c>
      <c r="AT247" s="21">
        <v>2350.5</v>
      </c>
      <c r="AU247" s="21">
        <v>948.61</v>
      </c>
      <c r="AV247" s="21">
        <v>3299.11</v>
      </c>
      <c r="AW247" s="22">
        <v>361</v>
      </c>
      <c r="AX247" s="22">
        <v>35.22</v>
      </c>
      <c r="AY247" s="22">
        <v>1008.37</v>
      </c>
      <c r="AZ247" s="22">
        <v>120.75</v>
      </c>
      <c r="BA247" s="22">
        <v>1525.34</v>
      </c>
      <c r="BB247" s="23">
        <v>4824.45</v>
      </c>
      <c r="BC247" s="21">
        <v>3708.42</v>
      </c>
      <c r="BD247" s="21">
        <v>0</v>
      </c>
      <c r="BE247" s="21">
        <v>3708.42</v>
      </c>
      <c r="BF247" s="22">
        <v>393</v>
      </c>
      <c r="BG247" s="22">
        <v>52.74</v>
      </c>
      <c r="BH247" s="22">
        <v>1320.9</v>
      </c>
      <c r="BI247" s="22">
        <v>177.23</v>
      </c>
      <c r="BJ247" s="22">
        <v>1943.87</v>
      </c>
      <c r="BK247" s="23">
        <v>5652.29</v>
      </c>
      <c r="BL247" s="21">
        <v>2350.5</v>
      </c>
      <c r="BM247" s="21">
        <v>0</v>
      </c>
      <c r="BN247" s="21">
        <v>2350.5</v>
      </c>
      <c r="BO247" s="22">
        <v>229</v>
      </c>
      <c r="BP247" s="22">
        <v>35.22</v>
      </c>
      <c r="BQ247" s="22">
        <v>818.65</v>
      </c>
      <c r="BR247" s="22">
        <v>113.14</v>
      </c>
      <c r="BS247" s="22">
        <v>1196.01</v>
      </c>
      <c r="BT247" s="23">
        <v>3546.51</v>
      </c>
      <c r="BU247" s="21">
        <v>2350.5</v>
      </c>
      <c r="BV247" s="21">
        <v>0</v>
      </c>
      <c r="BW247" s="21">
        <v>2350.5</v>
      </c>
      <c r="BX247" s="22">
        <v>231</v>
      </c>
      <c r="BY247" s="22">
        <v>35.22</v>
      </c>
      <c r="BZ247" s="22">
        <v>818.65</v>
      </c>
      <c r="CA247" s="22">
        <v>138.63999999999999</v>
      </c>
      <c r="CB247" s="22">
        <v>1223.51</v>
      </c>
      <c r="CC247" s="23">
        <v>3574.01</v>
      </c>
      <c r="CD247" s="21">
        <v>2350.5</v>
      </c>
      <c r="CE247" s="21">
        <v>0</v>
      </c>
      <c r="CF247" s="21">
        <v>2350.5</v>
      </c>
      <c r="CG247" s="22">
        <v>231</v>
      </c>
      <c r="CH247" s="22">
        <v>35.22</v>
      </c>
      <c r="CI247" s="22">
        <v>818.65</v>
      </c>
      <c r="CJ247" s="22">
        <v>133.54</v>
      </c>
      <c r="CK247" s="22">
        <v>1218.4100000000001</v>
      </c>
      <c r="CL247" s="23">
        <v>3568.91</v>
      </c>
      <c r="CM247" s="21">
        <v>2409.56</v>
      </c>
      <c r="CN247" s="21">
        <v>0</v>
      </c>
      <c r="CO247" s="21">
        <v>2409.56</v>
      </c>
      <c r="CP247" s="22">
        <v>248</v>
      </c>
      <c r="CQ247" s="22">
        <v>36.1</v>
      </c>
      <c r="CR247" s="22">
        <v>854.91</v>
      </c>
      <c r="CS247" s="22">
        <v>139.69</v>
      </c>
      <c r="CT247" s="22">
        <v>1278.7</v>
      </c>
      <c r="CU247" s="23">
        <v>3688.26</v>
      </c>
      <c r="CV247" s="21">
        <v>2861.9</v>
      </c>
      <c r="CW247" s="21">
        <v>0</v>
      </c>
      <c r="CX247" s="21">
        <v>2861.9</v>
      </c>
      <c r="CY247" s="22">
        <v>301</v>
      </c>
      <c r="CZ247" s="22">
        <v>42.89</v>
      </c>
      <c r="DA247" s="22">
        <v>1081.05</v>
      </c>
      <c r="DB247" s="22">
        <v>76.319999999999993</v>
      </c>
      <c r="DC247" s="22">
        <v>1501.26</v>
      </c>
      <c r="DD247" s="23">
        <v>4363.16</v>
      </c>
      <c r="DE247" s="21">
        <v>3363.46</v>
      </c>
      <c r="DF247" s="21">
        <v>0</v>
      </c>
      <c r="DG247" s="21">
        <v>3363.46</v>
      </c>
      <c r="DH247" s="22">
        <v>373</v>
      </c>
      <c r="DI247" s="22">
        <v>360.39</v>
      </c>
      <c r="DJ247" s="22">
        <v>1895.14</v>
      </c>
      <c r="DK247" s="22">
        <v>152.87</v>
      </c>
      <c r="DL247" s="22">
        <v>2781.4</v>
      </c>
      <c r="DM247" s="23">
        <v>6144.86</v>
      </c>
      <c r="DN247" s="73">
        <f t="shared" si="33"/>
        <v>31300.610000000004</v>
      </c>
      <c r="DO247" s="73">
        <f t="shared" si="34"/>
        <v>948.61</v>
      </c>
      <c r="DP247" s="73">
        <f t="shared" si="35"/>
        <v>32249.220000000005</v>
      </c>
      <c r="DQ247" s="22">
        <f t="shared" si="36"/>
        <v>3302</v>
      </c>
      <c r="DR247" s="22">
        <f t="shared" si="37"/>
        <v>774.97</v>
      </c>
      <c r="DS247" s="22">
        <f t="shared" si="38"/>
        <v>11957.069999999998</v>
      </c>
      <c r="DT247" s="22">
        <f t="shared" si="39"/>
        <v>1609.0900000000001</v>
      </c>
      <c r="DU247" s="22">
        <f t="shared" si="40"/>
        <v>17643.13</v>
      </c>
      <c r="DV247" s="23">
        <f t="shared" si="41"/>
        <v>49892.350000000006</v>
      </c>
      <c r="DW247" s="262">
        <f t="shared" si="42"/>
        <v>1152.3800000000047</v>
      </c>
      <c r="DX247" s="262"/>
      <c r="DY247" s="263">
        <f t="shared" si="43"/>
        <v>403.27000000000044</v>
      </c>
      <c r="DZ247" s="263"/>
    </row>
    <row r="248" spans="1:130" hidden="1" x14ac:dyDescent="0.25">
      <c r="A248" s="18">
        <v>1391</v>
      </c>
      <c r="B248" s="18" t="s">
        <v>863</v>
      </c>
      <c r="C248" s="18" t="s">
        <v>864</v>
      </c>
      <c r="D248" s="20">
        <v>0</v>
      </c>
      <c r="G248" s="18" t="s">
        <v>157</v>
      </c>
      <c r="H248" s="18" t="s">
        <v>5</v>
      </c>
      <c r="I248" s="18" t="s">
        <v>415</v>
      </c>
      <c r="J248" s="21"/>
      <c r="K248" s="21"/>
      <c r="L248" s="21"/>
      <c r="M248" s="22"/>
      <c r="N248" s="22"/>
      <c r="O248" s="22"/>
      <c r="P248" s="22"/>
      <c r="Q248" s="22"/>
      <c r="R248" s="23"/>
      <c r="S248" s="21"/>
      <c r="T248" s="21"/>
      <c r="U248" s="21"/>
      <c r="V248" s="22"/>
      <c r="W248" s="22"/>
      <c r="X248" s="22"/>
      <c r="Y248" s="22"/>
      <c r="Z248" s="22"/>
      <c r="AA248" s="23"/>
      <c r="AB248" s="21"/>
      <c r="AC248" s="21"/>
      <c r="AD248" s="21"/>
      <c r="AE248" s="22"/>
      <c r="AF248" s="22"/>
      <c r="AG248" s="22"/>
      <c r="AH248" s="22"/>
      <c r="AI248" s="22"/>
      <c r="AJ248" s="23"/>
      <c r="AK248" s="21"/>
      <c r="AL248" s="21"/>
      <c r="AM248" s="21"/>
      <c r="AN248" s="22"/>
      <c r="AO248" s="22"/>
      <c r="AP248" s="22"/>
      <c r="AQ248" s="22"/>
      <c r="AR248" s="22"/>
      <c r="AS248" s="23"/>
      <c r="AT248" s="21">
        <v>0</v>
      </c>
      <c r="AU248" s="21">
        <v>711.46</v>
      </c>
      <c r="AV248" s="21">
        <v>711.46</v>
      </c>
      <c r="AW248" s="22">
        <v>30</v>
      </c>
      <c r="AX248" s="22">
        <v>0</v>
      </c>
      <c r="AY248" s="22">
        <v>142.29</v>
      </c>
      <c r="AZ248" s="22">
        <v>9.5299999999999994</v>
      </c>
      <c r="BA248" s="22">
        <v>181.82</v>
      </c>
      <c r="BB248" s="23">
        <v>893.28</v>
      </c>
      <c r="BC248" s="21"/>
      <c r="BD248" s="21"/>
      <c r="BE248" s="21"/>
      <c r="BF248" s="22"/>
      <c r="BG248" s="22"/>
      <c r="BH248" s="22"/>
      <c r="BI248" s="22"/>
      <c r="BJ248" s="22"/>
      <c r="BK248" s="23"/>
      <c r="BL248" s="21"/>
      <c r="BM248" s="21"/>
      <c r="BN248" s="21"/>
      <c r="BO248" s="22"/>
      <c r="BP248" s="22"/>
      <c r="BQ248" s="22"/>
      <c r="BR248" s="22"/>
      <c r="BS248" s="22"/>
      <c r="BT248" s="23"/>
      <c r="BU248" s="21"/>
      <c r="BV248" s="21"/>
      <c r="BW248" s="21"/>
      <c r="BX248" s="22"/>
      <c r="BY248" s="22"/>
      <c r="BZ248" s="22"/>
      <c r="CA248" s="22"/>
      <c r="CB248" s="22"/>
      <c r="CC248" s="23"/>
      <c r="CD248" s="21"/>
      <c r="CE248" s="21"/>
      <c r="CF248" s="21"/>
      <c r="CG248" s="22"/>
      <c r="CH248" s="22"/>
      <c r="CI248" s="22"/>
      <c r="CJ248" s="22"/>
      <c r="CK248" s="22"/>
      <c r="CL248" s="23"/>
      <c r="CM248" s="21"/>
      <c r="CN248" s="21"/>
      <c r="CO248" s="21"/>
      <c r="CP248" s="22"/>
      <c r="CQ248" s="22"/>
      <c r="CR248" s="22"/>
      <c r="CS248" s="22"/>
      <c r="CT248" s="22"/>
      <c r="CU248" s="23"/>
      <c r="CV248" s="21"/>
      <c r="CW248" s="21"/>
      <c r="CX248" s="21"/>
      <c r="CY248" s="22"/>
      <c r="CZ248" s="22"/>
      <c r="DA248" s="22"/>
      <c r="DB248" s="22"/>
      <c r="DC248" s="22"/>
      <c r="DD248" s="23"/>
      <c r="DN248" s="73">
        <f t="shared" si="33"/>
        <v>0</v>
      </c>
      <c r="DO248" s="73">
        <f t="shared" si="34"/>
        <v>711.46</v>
      </c>
      <c r="DP248" s="73">
        <f t="shared" si="35"/>
        <v>711.46</v>
      </c>
      <c r="DQ248" s="22">
        <f t="shared" si="36"/>
        <v>30</v>
      </c>
      <c r="DR248" s="22">
        <f t="shared" si="37"/>
        <v>0</v>
      </c>
      <c r="DS248" s="22">
        <f t="shared" si="38"/>
        <v>142.29</v>
      </c>
      <c r="DT248" s="22">
        <f t="shared" si="39"/>
        <v>9.5299999999999994</v>
      </c>
      <c r="DU248" s="22">
        <f t="shared" si="40"/>
        <v>181.82</v>
      </c>
      <c r="DV248" s="23">
        <f t="shared" si="41"/>
        <v>893.28</v>
      </c>
      <c r="DW248" s="262">
        <f t="shared" si="42"/>
        <v>711.46</v>
      </c>
      <c r="DX248" s="262"/>
      <c r="DY248" s="263">
        <f t="shared" si="43"/>
        <v>181.82</v>
      </c>
      <c r="DZ248" s="263"/>
    </row>
    <row r="249" spans="1:130" hidden="1" x14ac:dyDescent="0.25">
      <c r="A249" s="18">
        <v>1392</v>
      </c>
      <c r="B249" s="18" t="s">
        <v>344</v>
      </c>
      <c r="C249" s="18" t="s">
        <v>345</v>
      </c>
      <c r="D249" s="20">
        <v>1</v>
      </c>
      <c r="E249" s="18">
        <v>21769.03</v>
      </c>
      <c r="F249" s="18">
        <v>36387.58</v>
      </c>
      <c r="G249" s="18" t="s">
        <v>157</v>
      </c>
      <c r="H249" s="18" t="s">
        <v>5</v>
      </c>
      <c r="I249" s="18" t="s">
        <v>169</v>
      </c>
      <c r="J249" s="21">
        <v>3448.2</v>
      </c>
      <c r="K249" s="21">
        <v>0</v>
      </c>
      <c r="L249" s="21">
        <v>3448.2</v>
      </c>
      <c r="M249" s="22">
        <v>377</v>
      </c>
      <c r="N249" s="22">
        <v>16.920000000000002</v>
      </c>
      <c r="O249" s="22">
        <v>1299.29</v>
      </c>
      <c r="P249" s="22">
        <v>162.96</v>
      </c>
      <c r="Q249" s="22">
        <v>1856.17</v>
      </c>
      <c r="R249" s="23">
        <v>5304.37</v>
      </c>
      <c r="S249" s="21">
        <v>3385.8</v>
      </c>
      <c r="T249" s="21">
        <v>0</v>
      </c>
      <c r="U249" s="21">
        <v>3385.8</v>
      </c>
      <c r="V249" s="22">
        <v>377</v>
      </c>
      <c r="W249" s="22">
        <v>16.920000000000002</v>
      </c>
      <c r="X249" s="22">
        <v>1300.5899999999999</v>
      </c>
      <c r="Y249" s="22">
        <v>126.42</v>
      </c>
      <c r="Z249" s="22">
        <v>1820.93</v>
      </c>
      <c r="AA249" s="23">
        <v>5206.7299999999996</v>
      </c>
      <c r="AB249" s="21">
        <v>3385.8</v>
      </c>
      <c r="AC249" s="21">
        <v>0</v>
      </c>
      <c r="AD249" s="21">
        <v>3385.8</v>
      </c>
      <c r="AE249" s="22">
        <v>377</v>
      </c>
      <c r="AF249" s="22">
        <v>16.920000000000002</v>
      </c>
      <c r="AG249" s="22">
        <v>1299.94</v>
      </c>
      <c r="AH249" s="22">
        <v>177.42</v>
      </c>
      <c r="AI249" s="22">
        <v>1871.28</v>
      </c>
      <c r="AJ249" s="23">
        <v>5257.08</v>
      </c>
      <c r="AK249" s="21">
        <v>3422.26</v>
      </c>
      <c r="AL249" s="21">
        <v>0</v>
      </c>
      <c r="AM249" s="21">
        <v>3422.26</v>
      </c>
      <c r="AN249" s="22">
        <v>383</v>
      </c>
      <c r="AO249" s="22">
        <v>17.100000000000001</v>
      </c>
      <c r="AP249" s="22">
        <v>1313.54</v>
      </c>
      <c r="AQ249" s="22">
        <v>60.76</v>
      </c>
      <c r="AR249" s="22">
        <v>1774.4</v>
      </c>
      <c r="AS249" s="23">
        <v>5196.66</v>
      </c>
      <c r="AT249" s="21">
        <v>3472.72</v>
      </c>
      <c r="AU249" s="21">
        <v>948.61</v>
      </c>
      <c r="AV249" s="21">
        <v>4421.33</v>
      </c>
      <c r="AW249" s="22">
        <v>518</v>
      </c>
      <c r="AX249" s="22">
        <v>17.350000000000001</v>
      </c>
      <c r="AY249" s="22">
        <v>1522.08</v>
      </c>
      <c r="AZ249" s="22">
        <v>74.38</v>
      </c>
      <c r="BA249" s="22">
        <v>2131.81</v>
      </c>
      <c r="BB249" s="23">
        <v>6553.14</v>
      </c>
      <c r="BC249" s="21">
        <v>5129.82</v>
      </c>
      <c r="BD249" s="21">
        <v>0</v>
      </c>
      <c r="BE249" s="21">
        <v>5129.82</v>
      </c>
      <c r="BF249" s="22">
        <v>608</v>
      </c>
      <c r="BG249" s="22">
        <v>25.27</v>
      </c>
      <c r="BH249" s="22">
        <v>2231.98</v>
      </c>
      <c r="BI249" s="22">
        <v>84.37</v>
      </c>
      <c r="BJ249" s="22">
        <v>2949.62</v>
      </c>
      <c r="BK249" s="23">
        <v>8079.44</v>
      </c>
      <c r="BL249" s="21">
        <v>14681.5</v>
      </c>
      <c r="BM249" s="21">
        <v>0</v>
      </c>
      <c r="BN249" s="21">
        <v>14681.5</v>
      </c>
      <c r="BO249" s="22">
        <v>1453</v>
      </c>
      <c r="BP249" s="22">
        <v>441.14</v>
      </c>
      <c r="BQ249" s="22">
        <v>7144.49</v>
      </c>
      <c r="BR249" s="22">
        <v>213.48</v>
      </c>
      <c r="BS249" s="22">
        <v>9252.11</v>
      </c>
      <c r="BT249" s="23">
        <v>23933.61</v>
      </c>
      <c r="BU249" s="21">
        <v>0</v>
      </c>
      <c r="BV249" s="21">
        <v>0</v>
      </c>
      <c r="BW249" s="21">
        <v>0</v>
      </c>
      <c r="BX249" s="22">
        <v>0</v>
      </c>
      <c r="BY249" s="22">
        <v>0</v>
      </c>
      <c r="BZ249" s="22">
        <v>0</v>
      </c>
      <c r="CA249" s="22">
        <v>0</v>
      </c>
      <c r="CB249" s="22">
        <v>0</v>
      </c>
      <c r="CC249" s="23">
        <v>0</v>
      </c>
      <c r="CD249" s="21">
        <v>0</v>
      </c>
      <c r="CE249" s="21">
        <v>0</v>
      </c>
      <c r="CF249" s="21">
        <v>0</v>
      </c>
      <c r="CG249" s="22">
        <v>0</v>
      </c>
      <c r="CH249" s="22">
        <v>0</v>
      </c>
      <c r="CI249" s="22">
        <v>661.93</v>
      </c>
      <c r="CJ249" s="22">
        <v>0</v>
      </c>
      <c r="CK249" s="22">
        <v>661.93</v>
      </c>
      <c r="CL249" s="23">
        <v>661.93</v>
      </c>
      <c r="CM249" s="21">
        <v>0</v>
      </c>
      <c r="CN249" s="21">
        <v>0</v>
      </c>
      <c r="CO249" s="21">
        <v>0</v>
      </c>
      <c r="CP249" s="22">
        <v>0</v>
      </c>
      <c r="CQ249" s="22">
        <v>0</v>
      </c>
      <c r="CR249" s="22">
        <v>0</v>
      </c>
      <c r="CS249" s="22">
        <v>0</v>
      </c>
      <c r="CT249" s="22">
        <v>0</v>
      </c>
      <c r="CU249" s="23">
        <v>0</v>
      </c>
      <c r="CV249" s="21"/>
      <c r="CW249" s="21"/>
      <c r="CX249" s="21"/>
      <c r="CY249" s="22"/>
      <c r="CZ249" s="22"/>
      <c r="DA249" s="22"/>
      <c r="DB249" s="22"/>
      <c r="DC249" s="22"/>
      <c r="DD249" s="23"/>
      <c r="DN249" s="73">
        <f t="shared" si="33"/>
        <v>36926.1</v>
      </c>
      <c r="DO249" s="73">
        <f t="shared" si="34"/>
        <v>948.61</v>
      </c>
      <c r="DP249" s="73">
        <f t="shared" si="35"/>
        <v>37874.71</v>
      </c>
      <c r="DQ249" s="22">
        <f t="shared" si="36"/>
        <v>4093</v>
      </c>
      <c r="DR249" s="22">
        <f t="shared" si="37"/>
        <v>551.62</v>
      </c>
      <c r="DS249" s="22">
        <f t="shared" si="38"/>
        <v>16773.84</v>
      </c>
      <c r="DT249" s="22">
        <f t="shared" si="39"/>
        <v>899.79</v>
      </c>
      <c r="DU249" s="22">
        <f t="shared" si="40"/>
        <v>22318.25</v>
      </c>
      <c r="DV249" s="23">
        <f t="shared" si="41"/>
        <v>60192.959999999999</v>
      </c>
      <c r="DW249" s="262">
        <f t="shared" si="42"/>
        <v>1487.1299999999974</v>
      </c>
      <c r="DX249" s="262"/>
      <c r="DY249" s="263">
        <f t="shared" si="43"/>
        <v>549.22000000000116</v>
      </c>
      <c r="DZ249" s="263"/>
    </row>
    <row r="250" spans="1:130" hidden="1" x14ac:dyDescent="0.25">
      <c r="A250" s="18">
        <v>1400</v>
      </c>
      <c r="B250" s="18" t="s">
        <v>683</v>
      </c>
      <c r="C250" s="18" t="s">
        <v>245</v>
      </c>
      <c r="D250" s="20">
        <v>1</v>
      </c>
      <c r="E250" s="18">
        <v>16931.78</v>
      </c>
      <c r="F250" s="18">
        <v>29982.7</v>
      </c>
      <c r="G250" s="18" t="s">
        <v>157</v>
      </c>
      <c r="H250" s="18" t="s">
        <v>9</v>
      </c>
      <c r="I250" s="18" t="s">
        <v>277</v>
      </c>
      <c r="J250" s="21">
        <v>669.99</v>
      </c>
      <c r="K250" s="21">
        <v>0</v>
      </c>
      <c r="L250" s="21">
        <v>669.99</v>
      </c>
      <c r="M250" s="22">
        <v>33</v>
      </c>
      <c r="N250" s="22">
        <v>16.68</v>
      </c>
      <c r="O250" s="22">
        <v>266</v>
      </c>
      <c r="P250" s="22">
        <v>11.89</v>
      </c>
      <c r="Q250" s="22">
        <v>327.57</v>
      </c>
      <c r="R250" s="23">
        <v>997.56</v>
      </c>
      <c r="S250" s="21">
        <v>958.16</v>
      </c>
      <c r="T250" s="21">
        <v>0</v>
      </c>
      <c r="U250" s="21">
        <v>958.16</v>
      </c>
      <c r="V250" s="22">
        <v>58</v>
      </c>
      <c r="W250" s="22">
        <v>23.89</v>
      </c>
      <c r="X250" s="22">
        <v>356.75</v>
      </c>
      <c r="Y250" s="22">
        <v>17</v>
      </c>
      <c r="Z250" s="22">
        <v>455.64</v>
      </c>
      <c r="AA250" s="23">
        <v>1413.8</v>
      </c>
      <c r="AB250" s="21">
        <v>814.07</v>
      </c>
      <c r="AC250" s="21">
        <v>0</v>
      </c>
      <c r="AD250" s="21">
        <v>814.07</v>
      </c>
      <c r="AE250" s="22">
        <v>45</v>
      </c>
      <c r="AF250" s="22">
        <v>20.29</v>
      </c>
      <c r="AG250" s="22">
        <v>311.39</v>
      </c>
      <c r="AH250" s="22">
        <v>14.45</v>
      </c>
      <c r="AI250" s="22">
        <v>391.13</v>
      </c>
      <c r="AJ250" s="23">
        <v>1205.2</v>
      </c>
      <c r="AK250" s="21">
        <v>862.1</v>
      </c>
      <c r="AL250" s="21">
        <v>0</v>
      </c>
      <c r="AM250" s="21">
        <v>862.1</v>
      </c>
      <c r="AN250" s="22">
        <v>49</v>
      </c>
      <c r="AO250" s="22">
        <v>21.49</v>
      </c>
      <c r="AP250" s="22">
        <v>326.35000000000002</v>
      </c>
      <c r="AQ250" s="22">
        <v>15.3</v>
      </c>
      <c r="AR250" s="22">
        <v>412.14</v>
      </c>
      <c r="AS250" s="23">
        <v>1274.24</v>
      </c>
      <c r="AT250" s="21">
        <v>814.07</v>
      </c>
      <c r="AU250" s="21">
        <v>825.29</v>
      </c>
      <c r="AV250" s="21">
        <v>1639.36</v>
      </c>
      <c r="AW250" s="22">
        <v>115</v>
      </c>
      <c r="AX250" s="22">
        <v>20.29</v>
      </c>
      <c r="AY250" s="22">
        <v>476.44</v>
      </c>
      <c r="AZ250" s="22">
        <v>25.51</v>
      </c>
      <c r="BA250" s="22">
        <v>637.24</v>
      </c>
      <c r="BB250" s="23">
        <v>2276.6</v>
      </c>
      <c r="BC250" s="21">
        <v>1995.3</v>
      </c>
      <c r="BD250" s="21">
        <v>0</v>
      </c>
      <c r="BE250" s="21">
        <v>1995.3</v>
      </c>
      <c r="BF250" s="22">
        <v>147</v>
      </c>
      <c r="BG250" s="22">
        <v>49.82</v>
      </c>
      <c r="BH250" s="22">
        <v>778.08</v>
      </c>
      <c r="BI250" s="22">
        <v>35.43</v>
      </c>
      <c r="BJ250" s="22">
        <v>1010.33</v>
      </c>
      <c r="BK250" s="23">
        <v>3005.63</v>
      </c>
      <c r="BL250" s="21">
        <v>833.09</v>
      </c>
      <c r="BM250" s="21">
        <v>0</v>
      </c>
      <c r="BN250" s="21">
        <v>833.09</v>
      </c>
      <c r="BO250" s="22">
        <v>47</v>
      </c>
      <c r="BP250" s="22">
        <v>20.76</v>
      </c>
      <c r="BQ250" s="22">
        <v>321.48</v>
      </c>
      <c r="BR250" s="22">
        <v>14.79</v>
      </c>
      <c r="BS250" s="22">
        <v>404.03</v>
      </c>
      <c r="BT250" s="23">
        <v>1237.1199999999999</v>
      </c>
      <c r="BU250" s="21">
        <v>823.76</v>
      </c>
      <c r="BV250" s="21">
        <v>0</v>
      </c>
      <c r="BW250" s="21">
        <v>823.76</v>
      </c>
      <c r="BX250" s="22">
        <v>46</v>
      </c>
      <c r="BY250" s="22">
        <v>20.52</v>
      </c>
      <c r="BZ250" s="22">
        <v>318.52999999999997</v>
      </c>
      <c r="CA250" s="22">
        <v>14.62</v>
      </c>
      <c r="CB250" s="22">
        <v>399.67</v>
      </c>
      <c r="CC250" s="23">
        <v>1223.43</v>
      </c>
      <c r="CD250" s="21">
        <v>-23.13</v>
      </c>
      <c r="CE250" s="21">
        <v>0</v>
      </c>
      <c r="CF250" s="21">
        <v>-23.13</v>
      </c>
      <c r="CG250" s="22">
        <v>18</v>
      </c>
      <c r="CH250" s="22">
        <v>12.3</v>
      </c>
      <c r="CI250" s="22">
        <v>214.29</v>
      </c>
      <c r="CJ250" s="22">
        <v>1.84</v>
      </c>
      <c r="CK250" s="22">
        <v>246.43</v>
      </c>
      <c r="CL250" s="23">
        <v>223.3</v>
      </c>
      <c r="CM250" s="21">
        <v>833.09</v>
      </c>
      <c r="CN250" s="21">
        <v>0</v>
      </c>
      <c r="CO250" s="21">
        <v>833.09</v>
      </c>
      <c r="CP250" s="22">
        <v>52</v>
      </c>
      <c r="CQ250" s="22">
        <v>20.76</v>
      </c>
      <c r="CR250" s="22">
        <v>315.41000000000003</v>
      </c>
      <c r="CS250" s="22">
        <v>14.79</v>
      </c>
      <c r="CT250" s="22">
        <v>402.96</v>
      </c>
      <c r="CU250" s="23">
        <v>1236.05</v>
      </c>
      <c r="CV250" s="21">
        <v>881.14</v>
      </c>
      <c r="CW250" s="21">
        <v>0</v>
      </c>
      <c r="CX250" s="21">
        <v>881.14</v>
      </c>
      <c r="CY250" s="22">
        <v>51</v>
      </c>
      <c r="CZ250" s="22">
        <v>21.96</v>
      </c>
      <c r="DA250" s="22">
        <v>325.19</v>
      </c>
      <c r="DB250" s="22">
        <v>15.63</v>
      </c>
      <c r="DC250" s="22">
        <v>413.78</v>
      </c>
      <c r="DD250" s="23">
        <v>1294.92</v>
      </c>
      <c r="DE250" s="21">
        <v>-2564.62</v>
      </c>
      <c r="DF250" s="21">
        <v>0</v>
      </c>
      <c r="DG250" s="21">
        <v>-2564.62</v>
      </c>
      <c r="DH250" s="22">
        <v>-26</v>
      </c>
      <c r="DI250" s="22">
        <v>99.69</v>
      </c>
      <c r="DJ250" s="22">
        <v>369.49</v>
      </c>
      <c r="DK250" s="22">
        <v>-33.01</v>
      </c>
      <c r="DL250" s="22">
        <v>410.17</v>
      </c>
      <c r="DM250" s="23">
        <v>-2154.4499999999998</v>
      </c>
      <c r="DN250" s="73">
        <f t="shared" si="33"/>
        <v>6897.0199999999995</v>
      </c>
      <c r="DO250" s="73">
        <f t="shared" si="34"/>
        <v>825.29</v>
      </c>
      <c r="DP250" s="73">
        <f t="shared" si="35"/>
        <v>7722.31</v>
      </c>
      <c r="DQ250" s="22">
        <f t="shared" si="36"/>
        <v>635</v>
      </c>
      <c r="DR250" s="22">
        <f t="shared" si="37"/>
        <v>348.45</v>
      </c>
      <c r="DS250" s="22">
        <f t="shared" si="38"/>
        <v>4379.4000000000005</v>
      </c>
      <c r="DT250" s="22">
        <f t="shared" si="39"/>
        <v>148.24</v>
      </c>
      <c r="DU250" s="22">
        <f t="shared" si="40"/>
        <v>5511.09</v>
      </c>
      <c r="DV250" s="23">
        <f t="shared" si="41"/>
        <v>13233.399999999998</v>
      </c>
      <c r="DW250" s="262">
        <f t="shared" si="42"/>
        <v>-22260.39</v>
      </c>
      <c r="DX250" s="262"/>
      <c r="DY250" s="263">
        <f t="shared" si="43"/>
        <v>-11420.689999999999</v>
      </c>
      <c r="DZ250" s="263"/>
    </row>
    <row r="251" spans="1:130" hidden="1" x14ac:dyDescent="0.25">
      <c r="A251" s="18">
        <v>1401</v>
      </c>
      <c r="B251" s="18" t="s">
        <v>303</v>
      </c>
      <c r="C251" s="18" t="s">
        <v>304</v>
      </c>
      <c r="D251" s="20">
        <v>0.8</v>
      </c>
      <c r="E251" s="18">
        <v>10868.78</v>
      </c>
      <c r="F251" s="18">
        <v>21489.29</v>
      </c>
      <c r="G251" s="18" t="s">
        <v>157</v>
      </c>
      <c r="H251" s="18" t="s">
        <v>5</v>
      </c>
      <c r="I251" s="18" t="s">
        <v>298</v>
      </c>
      <c r="J251" s="21">
        <v>1755.45</v>
      </c>
      <c r="K251" s="21">
        <v>0</v>
      </c>
      <c r="L251" s="21">
        <v>1755.45</v>
      </c>
      <c r="M251" s="22">
        <v>138</v>
      </c>
      <c r="N251" s="22">
        <v>41.8</v>
      </c>
      <c r="O251" s="22">
        <v>475.12</v>
      </c>
      <c r="P251" s="22">
        <v>112.41</v>
      </c>
      <c r="Q251" s="22">
        <v>767.33</v>
      </c>
      <c r="R251" s="23">
        <v>2522.7800000000002</v>
      </c>
      <c r="S251" s="21">
        <v>1654.46</v>
      </c>
      <c r="T251" s="21">
        <v>0</v>
      </c>
      <c r="U251" s="21">
        <v>1654.46</v>
      </c>
      <c r="V251" s="22">
        <v>136</v>
      </c>
      <c r="W251" s="22">
        <v>41.29</v>
      </c>
      <c r="X251" s="22">
        <v>457.35</v>
      </c>
      <c r="Y251" s="22">
        <v>95.67</v>
      </c>
      <c r="Z251" s="22">
        <v>730.31</v>
      </c>
      <c r="AA251" s="23">
        <v>2384.77</v>
      </c>
      <c r="AB251" s="21">
        <v>1654.46</v>
      </c>
      <c r="AC251" s="21">
        <v>0</v>
      </c>
      <c r="AD251" s="21">
        <v>1654.46</v>
      </c>
      <c r="AE251" s="22">
        <v>136</v>
      </c>
      <c r="AF251" s="22">
        <v>41.29</v>
      </c>
      <c r="AG251" s="22">
        <v>457.03</v>
      </c>
      <c r="AH251" s="22">
        <v>116.07</v>
      </c>
      <c r="AI251" s="22">
        <v>750.39</v>
      </c>
      <c r="AJ251" s="23">
        <v>2404.85</v>
      </c>
      <c r="AK251" s="21">
        <v>1654.46</v>
      </c>
      <c r="AL251" s="21">
        <v>0</v>
      </c>
      <c r="AM251" s="21">
        <v>1654.46</v>
      </c>
      <c r="AN251" s="22">
        <v>136</v>
      </c>
      <c r="AO251" s="22">
        <v>41.29</v>
      </c>
      <c r="AP251" s="22">
        <v>457.03</v>
      </c>
      <c r="AQ251" s="22">
        <v>95.67</v>
      </c>
      <c r="AR251" s="22">
        <v>729.99</v>
      </c>
      <c r="AS251" s="23">
        <v>2384.4499999999998</v>
      </c>
      <c r="AT251" s="21">
        <v>1663.88</v>
      </c>
      <c r="AU251" s="21">
        <v>758.88</v>
      </c>
      <c r="AV251" s="21">
        <v>2422.7600000000002</v>
      </c>
      <c r="AW251" s="22">
        <v>240</v>
      </c>
      <c r="AX251" s="22">
        <v>41.52</v>
      </c>
      <c r="AY251" s="22">
        <v>617.35</v>
      </c>
      <c r="AZ251" s="22">
        <v>111.12</v>
      </c>
      <c r="BA251" s="22">
        <v>1009.99</v>
      </c>
      <c r="BB251" s="23">
        <v>3432.75</v>
      </c>
      <c r="BC251" s="21">
        <v>2659.91</v>
      </c>
      <c r="BD251" s="21">
        <v>0</v>
      </c>
      <c r="BE251" s="21">
        <v>2659.91</v>
      </c>
      <c r="BF251" s="22">
        <v>248</v>
      </c>
      <c r="BG251" s="22">
        <v>61.62</v>
      </c>
      <c r="BH251" s="22">
        <v>936.99</v>
      </c>
      <c r="BI251" s="22">
        <v>122.88</v>
      </c>
      <c r="BJ251" s="22">
        <v>1369.49</v>
      </c>
      <c r="BK251" s="23">
        <v>4029.4</v>
      </c>
      <c r="BL251" s="21">
        <v>1654.46</v>
      </c>
      <c r="BM251" s="21">
        <v>0</v>
      </c>
      <c r="BN251" s="21">
        <v>1654.46</v>
      </c>
      <c r="BO251" s="22">
        <v>136</v>
      </c>
      <c r="BP251" s="22">
        <v>41.29</v>
      </c>
      <c r="BQ251" s="22">
        <v>457.03</v>
      </c>
      <c r="BR251" s="22">
        <v>121.17</v>
      </c>
      <c r="BS251" s="22">
        <v>755.49</v>
      </c>
      <c r="BT251" s="23">
        <v>2409.9499999999998</v>
      </c>
      <c r="BU251" s="21">
        <v>1654.46</v>
      </c>
      <c r="BV251" s="21">
        <v>0</v>
      </c>
      <c r="BW251" s="21">
        <v>1654.46</v>
      </c>
      <c r="BX251" s="22">
        <v>136</v>
      </c>
      <c r="BY251" s="22">
        <v>41.29</v>
      </c>
      <c r="BZ251" s="22">
        <v>457.03</v>
      </c>
      <c r="CA251" s="22">
        <v>121.17</v>
      </c>
      <c r="CB251" s="22">
        <v>755.49</v>
      </c>
      <c r="CC251" s="23">
        <v>2409.9499999999998</v>
      </c>
      <c r="CD251" s="21">
        <v>1686.72</v>
      </c>
      <c r="CE251" s="21">
        <v>0</v>
      </c>
      <c r="CF251" s="21">
        <v>1686.72</v>
      </c>
      <c r="CG251" s="22">
        <v>140</v>
      </c>
      <c r="CH251" s="22">
        <v>42.09</v>
      </c>
      <c r="CI251" s="22">
        <v>486.29</v>
      </c>
      <c r="CJ251" s="22">
        <v>96.24</v>
      </c>
      <c r="CK251" s="22">
        <v>764.62</v>
      </c>
      <c r="CL251" s="23">
        <v>2451.34</v>
      </c>
      <c r="CM251" s="21">
        <v>1670.34</v>
      </c>
      <c r="CN251" s="21">
        <v>0</v>
      </c>
      <c r="CO251" s="21">
        <v>1670.34</v>
      </c>
      <c r="CP251" s="22">
        <v>146</v>
      </c>
      <c r="CQ251" s="22">
        <v>41.69</v>
      </c>
      <c r="CR251" s="22">
        <v>458.7</v>
      </c>
      <c r="CS251" s="22">
        <v>65.349999999999994</v>
      </c>
      <c r="CT251" s="22">
        <v>711.74</v>
      </c>
      <c r="CU251" s="23">
        <v>2382.08</v>
      </c>
      <c r="CV251" s="21">
        <v>1670.6</v>
      </c>
      <c r="CW251" s="21">
        <v>0</v>
      </c>
      <c r="CX251" s="21">
        <v>1670.6</v>
      </c>
      <c r="CY251" s="22">
        <v>137</v>
      </c>
      <c r="CZ251" s="22">
        <v>41.69</v>
      </c>
      <c r="DA251" s="22">
        <v>447.45</v>
      </c>
      <c r="DB251" s="22">
        <v>95.95</v>
      </c>
      <c r="DC251" s="22">
        <v>722.09</v>
      </c>
      <c r="DD251" s="23">
        <v>2392.69</v>
      </c>
      <c r="DE251" s="21">
        <v>2488.77</v>
      </c>
      <c r="DF251" s="21">
        <v>0</v>
      </c>
      <c r="DG251" s="21">
        <v>2488.77</v>
      </c>
      <c r="DH251" s="22">
        <v>248</v>
      </c>
      <c r="DI251" s="22">
        <v>277.75</v>
      </c>
      <c r="DJ251" s="22">
        <v>1445.98</v>
      </c>
      <c r="DK251" s="22">
        <v>111.83</v>
      </c>
      <c r="DL251" s="22">
        <v>2083.56</v>
      </c>
      <c r="DM251" s="23">
        <v>4572.33</v>
      </c>
      <c r="DN251" s="73">
        <f t="shared" si="33"/>
        <v>21867.969999999994</v>
      </c>
      <c r="DO251" s="73">
        <f t="shared" si="34"/>
        <v>758.88</v>
      </c>
      <c r="DP251" s="73">
        <f t="shared" si="35"/>
        <v>22626.85</v>
      </c>
      <c r="DQ251" s="22">
        <f t="shared" si="36"/>
        <v>1977</v>
      </c>
      <c r="DR251" s="22">
        <f t="shared" si="37"/>
        <v>754.61</v>
      </c>
      <c r="DS251" s="22">
        <f t="shared" si="38"/>
        <v>7153.3499999999985</v>
      </c>
      <c r="DT251" s="22">
        <f t="shared" si="39"/>
        <v>1265.53</v>
      </c>
      <c r="DU251" s="22">
        <f t="shared" si="40"/>
        <v>11150.489999999998</v>
      </c>
      <c r="DV251" s="23">
        <f t="shared" si="41"/>
        <v>33777.339999999997</v>
      </c>
      <c r="DW251" s="262">
        <f t="shared" si="42"/>
        <v>1137.5599999999977</v>
      </c>
      <c r="DX251" s="262"/>
      <c r="DY251" s="263">
        <f t="shared" si="43"/>
        <v>281.70999999999731</v>
      </c>
      <c r="DZ251" s="263"/>
    </row>
    <row r="252" spans="1:130" hidden="1" x14ac:dyDescent="0.25">
      <c r="A252" s="18">
        <v>1402</v>
      </c>
      <c r="B252" s="18" t="s">
        <v>280</v>
      </c>
      <c r="C252" s="18" t="s">
        <v>281</v>
      </c>
      <c r="D252" s="20">
        <v>1</v>
      </c>
      <c r="E252" s="18">
        <v>13195.57</v>
      </c>
      <c r="F252" s="18">
        <v>29878.1</v>
      </c>
      <c r="G252" s="18" t="s">
        <v>157</v>
      </c>
      <c r="H252" s="18" t="s">
        <v>5</v>
      </c>
      <c r="I252" s="18" t="s">
        <v>282</v>
      </c>
      <c r="J252" s="21">
        <v>2837.77</v>
      </c>
      <c r="K252" s="21">
        <v>0</v>
      </c>
      <c r="L252" s="21">
        <v>2837.77</v>
      </c>
      <c r="M252" s="22">
        <v>288</v>
      </c>
      <c r="N252" s="22">
        <v>41.47</v>
      </c>
      <c r="O252" s="22">
        <v>1046.05</v>
      </c>
      <c r="P252" s="22">
        <v>141.88</v>
      </c>
      <c r="Q252" s="22">
        <v>1517.4</v>
      </c>
      <c r="R252" s="23">
        <v>4355.17</v>
      </c>
      <c r="S252" s="21">
        <v>2767.57</v>
      </c>
      <c r="T252" s="21">
        <v>0</v>
      </c>
      <c r="U252" s="21">
        <v>2767.57</v>
      </c>
      <c r="V252" s="22">
        <v>288</v>
      </c>
      <c r="W252" s="22">
        <v>41.47</v>
      </c>
      <c r="X252" s="22">
        <v>957.8</v>
      </c>
      <c r="Y252" s="22">
        <v>130.74</v>
      </c>
      <c r="Z252" s="22">
        <v>1418.01</v>
      </c>
      <c r="AA252" s="23">
        <v>4185.58</v>
      </c>
      <c r="AB252" s="21">
        <v>2255.27</v>
      </c>
      <c r="AC252" s="21">
        <v>0</v>
      </c>
      <c r="AD252" s="21">
        <v>2255.27</v>
      </c>
      <c r="AE252" s="22">
        <v>218</v>
      </c>
      <c r="AF252" s="22">
        <v>33.78</v>
      </c>
      <c r="AG252" s="22">
        <v>732.43</v>
      </c>
      <c r="AH252" s="22">
        <v>157.34</v>
      </c>
      <c r="AI252" s="22">
        <v>1141.55</v>
      </c>
      <c r="AJ252" s="23">
        <v>3396.82</v>
      </c>
      <c r="AK252" s="21">
        <v>2317.39</v>
      </c>
      <c r="AL252" s="21">
        <v>0</v>
      </c>
      <c r="AM252" s="21">
        <v>2317.39</v>
      </c>
      <c r="AN252" s="22">
        <v>227</v>
      </c>
      <c r="AO252" s="22">
        <v>34.72</v>
      </c>
      <c r="AP252" s="22">
        <v>788.65</v>
      </c>
      <c r="AQ252" s="22">
        <v>148.24</v>
      </c>
      <c r="AR252" s="22">
        <v>1198.6099999999999</v>
      </c>
      <c r="AS252" s="23">
        <v>3516</v>
      </c>
      <c r="AT252" s="21">
        <v>2288.0100000000002</v>
      </c>
      <c r="AU252" s="21">
        <v>948.61</v>
      </c>
      <c r="AV252" s="21">
        <v>3236.62</v>
      </c>
      <c r="AW252" s="22">
        <v>352</v>
      </c>
      <c r="AX252" s="22">
        <v>34.28</v>
      </c>
      <c r="AY252" s="22">
        <v>951.92</v>
      </c>
      <c r="AZ252" s="22">
        <v>119.64</v>
      </c>
      <c r="BA252" s="22">
        <v>1457.84</v>
      </c>
      <c r="BB252" s="23">
        <v>4694.46</v>
      </c>
      <c r="BC252" s="21">
        <v>3643.83</v>
      </c>
      <c r="BD252" s="21">
        <v>0</v>
      </c>
      <c r="BE252" s="21">
        <v>3643.83</v>
      </c>
      <c r="BF252" s="22">
        <v>384</v>
      </c>
      <c r="BG252" s="22">
        <v>51.93</v>
      </c>
      <c r="BH252" s="22">
        <v>1301.1199999999999</v>
      </c>
      <c r="BI252" s="22">
        <v>165.92</v>
      </c>
      <c r="BJ252" s="22">
        <v>1902.97</v>
      </c>
      <c r="BK252" s="23">
        <v>5546.8</v>
      </c>
      <c r="BL252" s="21">
        <v>2274.3200000000002</v>
      </c>
      <c r="BM252" s="21">
        <v>0</v>
      </c>
      <c r="BN252" s="21">
        <v>2274.3200000000002</v>
      </c>
      <c r="BO252" s="22">
        <v>221</v>
      </c>
      <c r="BP252" s="22">
        <v>34.08</v>
      </c>
      <c r="BQ252" s="22">
        <v>749.67</v>
      </c>
      <c r="BR252" s="22">
        <v>96.48</v>
      </c>
      <c r="BS252" s="22">
        <v>1101.23</v>
      </c>
      <c r="BT252" s="23">
        <v>3375.55</v>
      </c>
      <c r="BU252" s="21">
        <v>2274.3200000000002</v>
      </c>
      <c r="BV252" s="21">
        <v>0</v>
      </c>
      <c r="BW252" s="21">
        <v>2274.3200000000002</v>
      </c>
      <c r="BX252" s="22">
        <v>221</v>
      </c>
      <c r="BY252" s="22">
        <v>34.08</v>
      </c>
      <c r="BZ252" s="22">
        <v>749.67</v>
      </c>
      <c r="CA252" s="22">
        <v>152.58000000000001</v>
      </c>
      <c r="CB252" s="22">
        <v>1157.33</v>
      </c>
      <c r="CC252" s="23">
        <v>3431.65</v>
      </c>
      <c r="CD252" s="21">
        <v>2329.29</v>
      </c>
      <c r="CE252" s="21">
        <v>0</v>
      </c>
      <c r="CF252" s="21">
        <v>2329.29</v>
      </c>
      <c r="CG252" s="22">
        <v>229</v>
      </c>
      <c r="CH252" s="22">
        <v>34.9</v>
      </c>
      <c r="CI252" s="22">
        <v>799.48</v>
      </c>
      <c r="CJ252" s="22">
        <v>128.05000000000001</v>
      </c>
      <c r="CK252" s="22">
        <v>1191.43</v>
      </c>
      <c r="CL252" s="23">
        <v>3520.72</v>
      </c>
      <c r="CM252" s="21">
        <v>2274.3200000000002</v>
      </c>
      <c r="CN252" s="21">
        <v>0</v>
      </c>
      <c r="CO252" s="21">
        <v>2274.3200000000002</v>
      </c>
      <c r="CP252" s="22">
        <v>229</v>
      </c>
      <c r="CQ252" s="22">
        <v>34.08</v>
      </c>
      <c r="CR252" s="22">
        <v>724.26</v>
      </c>
      <c r="CS252" s="22">
        <v>70.98</v>
      </c>
      <c r="CT252" s="22">
        <v>1058.32</v>
      </c>
      <c r="CU252" s="23">
        <v>3332.64</v>
      </c>
      <c r="CV252" s="21">
        <v>2668.6</v>
      </c>
      <c r="CW252" s="21">
        <v>0</v>
      </c>
      <c r="CX252" s="21">
        <v>2668.6</v>
      </c>
      <c r="CY252" s="22">
        <v>275</v>
      </c>
      <c r="CZ252" s="22">
        <v>39.99</v>
      </c>
      <c r="DA252" s="22">
        <v>888.33</v>
      </c>
      <c r="DB252" s="22">
        <v>139.19</v>
      </c>
      <c r="DC252" s="22">
        <v>1342.51</v>
      </c>
      <c r="DD252" s="23">
        <v>4011.11</v>
      </c>
      <c r="DE252" s="21">
        <v>3393.23</v>
      </c>
      <c r="DF252" s="21">
        <v>0</v>
      </c>
      <c r="DG252" s="21">
        <v>3393.23</v>
      </c>
      <c r="DH252" s="22">
        <v>376</v>
      </c>
      <c r="DI252" s="22">
        <v>361.28</v>
      </c>
      <c r="DJ252" s="22">
        <v>2085.84</v>
      </c>
      <c r="DK252" s="22">
        <v>178.89</v>
      </c>
      <c r="DL252" s="22">
        <v>3002.01</v>
      </c>
      <c r="DM252" s="23">
        <v>6395.24</v>
      </c>
      <c r="DN252" s="73">
        <f t="shared" si="33"/>
        <v>31323.919999999998</v>
      </c>
      <c r="DO252" s="73">
        <f t="shared" si="34"/>
        <v>948.61</v>
      </c>
      <c r="DP252" s="73">
        <f t="shared" si="35"/>
        <v>32272.529999999995</v>
      </c>
      <c r="DQ252" s="22">
        <f t="shared" si="36"/>
        <v>3308</v>
      </c>
      <c r="DR252" s="22">
        <f t="shared" si="37"/>
        <v>776.06</v>
      </c>
      <c r="DS252" s="22">
        <f t="shared" si="38"/>
        <v>11775.22</v>
      </c>
      <c r="DT252" s="22">
        <f t="shared" si="39"/>
        <v>1629.9299999999998</v>
      </c>
      <c r="DU252" s="22">
        <f t="shared" si="40"/>
        <v>17489.21</v>
      </c>
      <c r="DV252" s="23">
        <f t="shared" si="41"/>
        <v>49761.74</v>
      </c>
      <c r="DW252" s="262">
        <f t="shared" si="42"/>
        <v>2394.4299999999967</v>
      </c>
      <c r="DX252" s="262"/>
      <c r="DY252" s="263">
        <f t="shared" si="43"/>
        <v>4293.6399999999994</v>
      </c>
      <c r="DZ252" s="263"/>
    </row>
    <row r="253" spans="1:130" hidden="1" x14ac:dyDescent="0.25">
      <c r="A253" s="18">
        <v>1407</v>
      </c>
      <c r="B253" s="18" t="s">
        <v>313</v>
      </c>
      <c r="C253" s="18" t="s">
        <v>206</v>
      </c>
      <c r="D253" s="20">
        <v>1</v>
      </c>
      <c r="E253" s="18">
        <v>20747.71</v>
      </c>
      <c r="F253" s="18">
        <v>36254.71</v>
      </c>
      <c r="G253" s="18" t="s">
        <v>157</v>
      </c>
      <c r="H253" s="18" t="s">
        <v>6</v>
      </c>
      <c r="I253" s="18" t="s">
        <v>176</v>
      </c>
      <c r="J253" s="21">
        <v>2886.4</v>
      </c>
      <c r="K253" s="21">
        <v>0</v>
      </c>
      <c r="L253" s="21">
        <v>2886.4</v>
      </c>
      <c r="M253" s="22">
        <v>295</v>
      </c>
      <c r="N253" s="22">
        <v>69.819999999999993</v>
      </c>
      <c r="O253" s="22">
        <v>1078.93</v>
      </c>
      <c r="P253" s="22">
        <v>50.85</v>
      </c>
      <c r="Q253" s="22">
        <v>1494.6</v>
      </c>
      <c r="R253" s="23">
        <v>4381</v>
      </c>
      <c r="S253" s="21">
        <v>2795.4</v>
      </c>
      <c r="T253" s="21">
        <v>0</v>
      </c>
      <c r="U253" s="21">
        <v>2795.4</v>
      </c>
      <c r="V253" s="22">
        <v>295</v>
      </c>
      <c r="W253" s="22">
        <v>69.819999999999993</v>
      </c>
      <c r="X253" s="22">
        <v>1080.03</v>
      </c>
      <c r="Y253" s="22">
        <v>49.64</v>
      </c>
      <c r="Z253" s="22">
        <v>1494.49</v>
      </c>
      <c r="AA253" s="23">
        <v>4289.8900000000003</v>
      </c>
      <c r="AB253" s="21">
        <v>2795.4</v>
      </c>
      <c r="AC253" s="21">
        <v>0</v>
      </c>
      <c r="AD253" s="21">
        <v>2795.4</v>
      </c>
      <c r="AE253" s="22">
        <v>295</v>
      </c>
      <c r="AF253" s="22">
        <v>69.819999999999993</v>
      </c>
      <c r="AG253" s="22">
        <v>1079.48</v>
      </c>
      <c r="AH253" s="22">
        <v>49.64</v>
      </c>
      <c r="AI253" s="22">
        <v>1493.94</v>
      </c>
      <c r="AJ253" s="23">
        <v>4289.34</v>
      </c>
      <c r="AK253" s="21">
        <v>2818.5</v>
      </c>
      <c r="AL253" s="21">
        <v>0</v>
      </c>
      <c r="AM253" s="21">
        <v>2818.5</v>
      </c>
      <c r="AN253" s="22">
        <v>298</v>
      </c>
      <c r="AO253" s="22">
        <v>70.400000000000006</v>
      </c>
      <c r="AP253" s="22">
        <v>1088.08</v>
      </c>
      <c r="AQ253" s="22">
        <v>50.05</v>
      </c>
      <c r="AR253" s="22">
        <v>1506.53</v>
      </c>
      <c r="AS253" s="23">
        <v>4325.03</v>
      </c>
      <c r="AT253" s="21">
        <v>2825.59</v>
      </c>
      <c r="AU253" s="21">
        <v>948.61</v>
      </c>
      <c r="AV253" s="21">
        <v>3774.2</v>
      </c>
      <c r="AW253" s="22">
        <v>429</v>
      </c>
      <c r="AX253" s="22">
        <v>70.569999999999993</v>
      </c>
      <c r="AY253" s="22">
        <v>1280.47</v>
      </c>
      <c r="AZ253" s="22">
        <v>144.49</v>
      </c>
      <c r="BA253" s="22">
        <v>1924.53</v>
      </c>
      <c r="BB253" s="23">
        <v>5698.73</v>
      </c>
      <c r="BC253" s="21">
        <v>4379.42</v>
      </c>
      <c r="BD253" s="21">
        <v>0</v>
      </c>
      <c r="BE253" s="21">
        <v>4379.42</v>
      </c>
      <c r="BF253" s="22">
        <v>486</v>
      </c>
      <c r="BG253" s="22">
        <v>104.23</v>
      </c>
      <c r="BH253" s="22">
        <v>1843.4</v>
      </c>
      <c r="BI253" s="22">
        <v>76.87</v>
      </c>
      <c r="BJ253" s="22">
        <v>2510.5</v>
      </c>
      <c r="BK253" s="23">
        <v>6889.92</v>
      </c>
      <c r="BL253" s="21">
        <v>2795.4</v>
      </c>
      <c r="BM253" s="21">
        <v>0</v>
      </c>
      <c r="BN253" s="21">
        <v>2795.4</v>
      </c>
      <c r="BO253" s="22">
        <v>294</v>
      </c>
      <c r="BP253" s="22">
        <v>69.819999999999993</v>
      </c>
      <c r="BQ253" s="22">
        <v>1079.48</v>
      </c>
      <c r="BR253" s="22">
        <v>49.64</v>
      </c>
      <c r="BS253" s="22">
        <v>1492.94</v>
      </c>
      <c r="BT253" s="23">
        <v>4288.34</v>
      </c>
      <c r="BU253" s="21">
        <v>2795.4</v>
      </c>
      <c r="BV253" s="21">
        <v>0</v>
      </c>
      <c r="BW253" s="21">
        <v>2795.4</v>
      </c>
      <c r="BX253" s="22">
        <v>295</v>
      </c>
      <c r="BY253" s="22">
        <v>69.819999999999993</v>
      </c>
      <c r="BZ253" s="22">
        <v>1079.48</v>
      </c>
      <c r="CA253" s="22">
        <v>151.63999999999999</v>
      </c>
      <c r="CB253" s="22">
        <v>1595.94</v>
      </c>
      <c r="CC253" s="23">
        <v>4391.34</v>
      </c>
      <c r="CD253" s="21">
        <v>2844.82</v>
      </c>
      <c r="CE253" s="21">
        <v>0</v>
      </c>
      <c r="CF253" s="21">
        <v>2844.82</v>
      </c>
      <c r="CG253" s="22">
        <v>302</v>
      </c>
      <c r="CH253" s="22">
        <v>71.05</v>
      </c>
      <c r="CI253" s="22">
        <v>1097.9100000000001</v>
      </c>
      <c r="CJ253" s="22">
        <v>147.41</v>
      </c>
      <c r="CK253" s="22">
        <v>1618.37</v>
      </c>
      <c r="CL253" s="23">
        <v>4463.1899999999996</v>
      </c>
      <c r="CM253" s="21">
        <v>2834.44</v>
      </c>
      <c r="CN253" s="21">
        <v>0</v>
      </c>
      <c r="CO253" s="21">
        <v>2834.44</v>
      </c>
      <c r="CP253" s="22">
        <v>309</v>
      </c>
      <c r="CQ253" s="22">
        <v>70.8</v>
      </c>
      <c r="CR253" s="22">
        <v>1098.8499999999999</v>
      </c>
      <c r="CS253" s="22">
        <v>106.42</v>
      </c>
      <c r="CT253" s="22">
        <v>1585.07</v>
      </c>
      <c r="CU253" s="23">
        <v>4419.51</v>
      </c>
      <c r="CV253" s="21">
        <v>2795.4</v>
      </c>
      <c r="CW253" s="21">
        <v>0</v>
      </c>
      <c r="CX253" s="21">
        <v>2795.4</v>
      </c>
      <c r="CY253" s="22">
        <v>295</v>
      </c>
      <c r="CZ253" s="22">
        <v>69.819999999999993</v>
      </c>
      <c r="DA253" s="22">
        <v>1079.48</v>
      </c>
      <c r="DB253" s="22">
        <v>146.54</v>
      </c>
      <c r="DC253" s="22">
        <v>1590.84</v>
      </c>
      <c r="DD253" s="23">
        <v>4386.24</v>
      </c>
      <c r="DE253" s="21">
        <v>4169.9799999999996</v>
      </c>
      <c r="DF253" s="21">
        <v>0</v>
      </c>
      <c r="DG253" s="21">
        <v>4169.9799999999996</v>
      </c>
      <c r="DH253" s="22">
        <v>490</v>
      </c>
      <c r="DI253" s="22">
        <v>468.26</v>
      </c>
      <c r="DJ253" s="22">
        <v>1342.57</v>
      </c>
      <c r="DK253" s="22">
        <v>165.86</v>
      </c>
      <c r="DL253" s="22">
        <v>2466.69</v>
      </c>
      <c r="DM253" s="23">
        <v>6636.67</v>
      </c>
      <c r="DN253" s="73">
        <f t="shared" si="33"/>
        <v>36736.15</v>
      </c>
      <c r="DO253" s="73">
        <f t="shared" si="34"/>
        <v>948.61</v>
      </c>
      <c r="DP253" s="73">
        <f t="shared" si="35"/>
        <v>37684.759999999995</v>
      </c>
      <c r="DQ253" s="22">
        <f t="shared" si="36"/>
        <v>4083</v>
      </c>
      <c r="DR253" s="22">
        <f t="shared" si="37"/>
        <v>1274.2299999999998</v>
      </c>
      <c r="DS253" s="22">
        <f t="shared" si="38"/>
        <v>14228.16</v>
      </c>
      <c r="DT253" s="22">
        <f t="shared" si="39"/>
        <v>1189.0499999999997</v>
      </c>
      <c r="DU253" s="22">
        <f t="shared" si="40"/>
        <v>20774.439999999999</v>
      </c>
      <c r="DV253" s="23">
        <f t="shared" si="41"/>
        <v>58459.199999999997</v>
      </c>
      <c r="DW253" s="262">
        <f t="shared" si="42"/>
        <v>1430.0499999999956</v>
      </c>
      <c r="DX253" s="262"/>
      <c r="DY253" s="263">
        <f t="shared" si="43"/>
        <v>26.729999999999563</v>
      </c>
      <c r="DZ253" s="263"/>
    </row>
    <row r="254" spans="1:130" hidden="1" x14ac:dyDescent="0.25">
      <c r="A254" s="18">
        <v>1408</v>
      </c>
      <c r="B254" s="18" t="s">
        <v>817</v>
      </c>
      <c r="C254" s="18" t="s">
        <v>219</v>
      </c>
      <c r="D254" s="20">
        <v>0</v>
      </c>
      <c r="G254" s="18" t="s">
        <v>157</v>
      </c>
      <c r="H254" s="18" t="s">
        <v>5</v>
      </c>
      <c r="I254" s="18" t="s">
        <v>814</v>
      </c>
      <c r="J254" s="21"/>
      <c r="K254" s="21"/>
      <c r="L254" s="21"/>
      <c r="M254" s="22"/>
      <c r="N254" s="22"/>
      <c r="O254" s="22"/>
      <c r="P254" s="22"/>
      <c r="Q254" s="22"/>
      <c r="R254" s="23"/>
      <c r="S254" s="21">
        <v>0</v>
      </c>
      <c r="T254" s="21">
        <v>0</v>
      </c>
      <c r="U254" s="21">
        <v>0</v>
      </c>
      <c r="V254" s="22">
        <v>0</v>
      </c>
      <c r="W254" s="22">
        <v>0</v>
      </c>
      <c r="X254" s="22">
        <v>0</v>
      </c>
      <c r="Y254" s="22">
        <v>0</v>
      </c>
      <c r="Z254" s="22">
        <v>0</v>
      </c>
      <c r="AA254" s="23">
        <v>0</v>
      </c>
      <c r="AB254" s="21">
        <v>0</v>
      </c>
      <c r="AC254" s="21">
        <v>0</v>
      </c>
      <c r="AD254" s="21">
        <v>0</v>
      </c>
      <c r="AE254" s="22">
        <v>0</v>
      </c>
      <c r="AF254" s="22">
        <v>0</v>
      </c>
      <c r="AG254" s="22">
        <v>0</v>
      </c>
      <c r="AH254" s="22">
        <v>0</v>
      </c>
      <c r="AI254" s="22">
        <v>0</v>
      </c>
      <c r="AJ254" s="23">
        <v>0</v>
      </c>
      <c r="AK254" s="21"/>
      <c r="AL254" s="21"/>
      <c r="AM254" s="21"/>
      <c r="AN254" s="22"/>
      <c r="AO254" s="22"/>
      <c r="AP254" s="22"/>
      <c r="AQ254" s="22"/>
      <c r="AR254" s="22"/>
      <c r="AS254" s="23"/>
      <c r="AT254" s="21">
        <v>29.69</v>
      </c>
      <c r="AU254" s="21">
        <v>948.61</v>
      </c>
      <c r="AV254" s="21">
        <v>978.3</v>
      </c>
      <c r="AW254" s="22">
        <v>41</v>
      </c>
      <c r="AX254" s="22">
        <v>1.04</v>
      </c>
      <c r="AY254" s="22">
        <v>196.13</v>
      </c>
      <c r="AZ254" s="22">
        <v>13.11</v>
      </c>
      <c r="BA254" s="22">
        <v>251.28</v>
      </c>
      <c r="BB254" s="23">
        <v>1229.58</v>
      </c>
      <c r="BC254" s="21"/>
      <c r="BD254" s="21"/>
      <c r="BE254" s="21"/>
      <c r="BF254" s="22"/>
      <c r="BG254" s="22"/>
      <c r="BH254" s="22"/>
      <c r="BI254" s="22"/>
      <c r="BJ254" s="22"/>
      <c r="BK254" s="23"/>
      <c r="BL254" s="21"/>
      <c r="BM254" s="21"/>
      <c r="BN254" s="21"/>
      <c r="BO254" s="22"/>
      <c r="BP254" s="22"/>
      <c r="BQ254" s="22"/>
      <c r="BR254" s="22"/>
      <c r="BS254" s="22"/>
      <c r="BT254" s="23"/>
      <c r="BU254" s="21"/>
      <c r="BV254" s="21"/>
      <c r="BW254" s="21"/>
      <c r="BX254" s="22"/>
      <c r="BY254" s="22"/>
      <c r="BZ254" s="22"/>
      <c r="CA254" s="22"/>
      <c r="CB254" s="22"/>
      <c r="CC254" s="23"/>
      <c r="CD254" s="21"/>
      <c r="CE254" s="21"/>
      <c r="CF254" s="21"/>
      <c r="CG254" s="22"/>
      <c r="CH254" s="22"/>
      <c r="CI254" s="22"/>
      <c r="CJ254" s="22"/>
      <c r="CK254" s="22"/>
      <c r="CL254" s="23"/>
      <c r="CM254" s="21"/>
      <c r="CN254" s="21"/>
      <c r="CO254" s="21"/>
      <c r="CP254" s="22"/>
      <c r="CQ254" s="22"/>
      <c r="CR254" s="22"/>
      <c r="CS254" s="22"/>
      <c r="CT254" s="22"/>
      <c r="CU254" s="23"/>
      <c r="CV254" s="21"/>
      <c r="CW254" s="21"/>
      <c r="CX254" s="21"/>
      <c r="CY254" s="22"/>
      <c r="CZ254" s="22"/>
      <c r="DA254" s="22"/>
      <c r="DB254" s="22"/>
      <c r="DC254" s="22"/>
      <c r="DD254" s="23"/>
      <c r="DN254" s="73">
        <f t="shared" si="33"/>
        <v>29.69</v>
      </c>
      <c r="DO254" s="73">
        <f t="shared" si="34"/>
        <v>948.61</v>
      </c>
      <c r="DP254" s="73">
        <f t="shared" si="35"/>
        <v>978.3</v>
      </c>
      <c r="DQ254" s="22">
        <f t="shared" si="36"/>
        <v>41</v>
      </c>
      <c r="DR254" s="22">
        <f t="shared" si="37"/>
        <v>1.04</v>
      </c>
      <c r="DS254" s="22">
        <f t="shared" si="38"/>
        <v>196.13</v>
      </c>
      <c r="DT254" s="22">
        <f t="shared" si="39"/>
        <v>13.11</v>
      </c>
      <c r="DU254" s="22">
        <f t="shared" si="40"/>
        <v>251.28</v>
      </c>
      <c r="DV254" s="23">
        <f t="shared" si="41"/>
        <v>1229.58</v>
      </c>
      <c r="DW254" s="262">
        <f t="shared" si="42"/>
        <v>978.3</v>
      </c>
      <c r="DX254" s="262"/>
      <c r="DY254" s="263">
        <f t="shared" si="43"/>
        <v>251.28</v>
      </c>
      <c r="DZ254" s="263"/>
    </row>
    <row r="255" spans="1:130" hidden="1" x14ac:dyDescent="0.25">
      <c r="A255" s="18">
        <v>1413</v>
      </c>
      <c r="B255" s="18" t="s">
        <v>694</v>
      </c>
      <c r="C255" s="18" t="s">
        <v>250</v>
      </c>
      <c r="D255" s="20">
        <v>1</v>
      </c>
      <c r="E255" s="18">
        <v>15410.52</v>
      </c>
      <c r="F255" s="18">
        <v>28849.53</v>
      </c>
      <c r="G255" s="18" t="s">
        <v>157</v>
      </c>
      <c r="H255" s="18" t="s">
        <v>5</v>
      </c>
      <c r="I255" s="18" t="s">
        <v>204</v>
      </c>
      <c r="J255" s="21">
        <v>2252.9299999999998</v>
      </c>
      <c r="K255" s="21">
        <v>0</v>
      </c>
      <c r="L255" s="21">
        <v>2252.9299999999998</v>
      </c>
      <c r="M255" s="22">
        <v>216</v>
      </c>
      <c r="N255" s="22">
        <v>33.520000000000003</v>
      </c>
      <c r="O255" s="22">
        <v>715.73</v>
      </c>
      <c r="P255" s="22">
        <v>131.72999999999999</v>
      </c>
      <c r="Q255" s="22">
        <v>1096.98</v>
      </c>
      <c r="R255" s="23">
        <v>3349.91</v>
      </c>
      <c r="S255" s="21">
        <v>2227.4699999999998</v>
      </c>
      <c r="T255" s="21">
        <v>0</v>
      </c>
      <c r="U255" s="21">
        <v>2227.4699999999998</v>
      </c>
      <c r="V255" s="22">
        <v>214</v>
      </c>
      <c r="W255" s="22">
        <v>33.369999999999997</v>
      </c>
      <c r="X255" s="22">
        <v>707.6</v>
      </c>
      <c r="Y255" s="22">
        <v>116.04</v>
      </c>
      <c r="Z255" s="22">
        <v>1071.01</v>
      </c>
      <c r="AA255" s="23">
        <v>3298.48</v>
      </c>
      <c r="AB255" s="21">
        <v>2226.71</v>
      </c>
      <c r="AC255" s="21">
        <v>0</v>
      </c>
      <c r="AD255" s="21">
        <v>2226.71</v>
      </c>
      <c r="AE255" s="22">
        <v>214</v>
      </c>
      <c r="AF255" s="22">
        <v>33.36</v>
      </c>
      <c r="AG255" s="22">
        <v>706.48</v>
      </c>
      <c r="AH255" s="22">
        <v>146.63</v>
      </c>
      <c r="AI255" s="22">
        <v>1100.47</v>
      </c>
      <c r="AJ255" s="23">
        <v>3327.18</v>
      </c>
      <c r="AK255" s="21">
        <v>2253.89</v>
      </c>
      <c r="AL255" s="21">
        <v>0</v>
      </c>
      <c r="AM255" s="21">
        <v>2253.89</v>
      </c>
      <c r="AN255" s="22">
        <v>218</v>
      </c>
      <c r="AO255" s="22">
        <v>33.770000000000003</v>
      </c>
      <c r="AP255" s="22">
        <v>731.12</v>
      </c>
      <c r="AQ255" s="22">
        <v>131.81</v>
      </c>
      <c r="AR255" s="22">
        <v>1114.7</v>
      </c>
      <c r="AS255" s="23">
        <v>3368.59</v>
      </c>
      <c r="AT255" s="21">
        <v>2229.04</v>
      </c>
      <c r="AU255" s="21">
        <v>939.13</v>
      </c>
      <c r="AV255" s="21">
        <v>3168.17</v>
      </c>
      <c r="AW255" s="22">
        <v>342</v>
      </c>
      <c r="AX255" s="22">
        <v>33.39</v>
      </c>
      <c r="AY255" s="22">
        <v>896.34</v>
      </c>
      <c r="AZ255" s="22">
        <v>123.57</v>
      </c>
      <c r="BA255" s="22">
        <v>1395.3</v>
      </c>
      <c r="BB255" s="23">
        <v>4563.47</v>
      </c>
      <c r="BC255" s="21">
        <v>3415.41</v>
      </c>
      <c r="BD255" s="21">
        <v>0</v>
      </c>
      <c r="BE255" s="21">
        <v>3415.41</v>
      </c>
      <c r="BF255" s="22">
        <v>365</v>
      </c>
      <c r="BG255" s="22">
        <v>49.79</v>
      </c>
      <c r="BH255" s="22">
        <v>1249.03</v>
      </c>
      <c r="BI255" s="22">
        <v>172.44</v>
      </c>
      <c r="BJ255" s="22">
        <v>1836.26</v>
      </c>
      <c r="BK255" s="23">
        <v>5251.67</v>
      </c>
      <c r="BL255" s="21">
        <v>2229.59</v>
      </c>
      <c r="BM255" s="21">
        <v>0</v>
      </c>
      <c r="BN255" s="21">
        <v>2229.59</v>
      </c>
      <c r="BO255" s="22">
        <v>214</v>
      </c>
      <c r="BP255" s="22">
        <v>33.4</v>
      </c>
      <c r="BQ255" s="22">
        <v>709.13</v>
      </c>
      <c r="BR255" s="22">
        <v>131.38999999999999</v>
      </c>
      <c r="BS255" s="22">
        <v>1087.92</v>
      </c>
      <c r="BT255" s="23">
        <v>3317.51</v>
      </c>
      <c r="BU255" s="21">
        <v>2226.71</v>
      </c>
      <c r="BV255" s="21">
        <v>0</v>
      </c>
      <c r="BW255" s="21">
        <v>2226.71</v>
      </c>
      <c r="BX255" s="22">
        <v>214</v>
      </c>
      <c r="BY255" s="22">
        <v>33.36</v>
      </c>
      <c r="BZ255" s="22">
        <v>706.48</v>
      </c>
      <c r="CA255" s="22">
        <v>131.33000000000001</v>
      </c>
      <c r="CB255" s="22">
        <v>1085.17</v>
      </c>
      <c r="CC255" s="23">
        <v>3311.88</v>
      </c>
      <c r="CD255" s="21">
        <v>2202.13</v>
      </c>
      <c r="CE255" s="21">
        <v>0</v>
      </c>
      <c r="CF255" s="21">
        <v>2202.13</v>
      </c>
      <c r="CG255" s="22">
        <v>211</v>
      </c>
      <c r="CH255" s="22">
        <v>32.99</v>
      </c>
      <c r="CI255" s="22">
        <v>740.67</v>
      </c>
      <c r="CJ255" s="22">
        <v>79.89</v>
      </c>
      <c r="CK255" s="22">
        <v>1064.55</v>
      </c>
      <c r="CL255" s="23">
        <v>3266.68</v>
      </c>
      <c r="CM255" s="21">
        <v>2229.59</v>
      </c>
      <c r="CN255" s="21">
        <v>0</v>
      </c>
      <c r="CO255" s="21">
        <v>2229.59</v>
      </c>
      <c r="CP255" s="22">
        <v>223</v>
      </c>
      <c r="CQ255" s="22">
        <v>33.4</v>
      </c>
      <c r="CR255" s="22">
        <v>683.64</v>
      </c>
      <c r="CS255" s="22">
        <v>141.59</v>
      </c>
      <c r="CT255" s="22">
        <v>1081.6300000000001</v>
      </c>
      <c r="CU255" s="23">
        <v>3311.22</v>
      </c>
      <c r="CV255" s="21">
        <v>2227.65</v>
      </c>
      <c r="CW255" s="21">
        <v>0</v>
      </c>
      <c r="CX255" s="21">
        <v>2227.65</v>
      </c>
      <c r="CY255" s="22">
        <v>214</v>
      </c>
      <c r="CZ255" s="22">
        <v>33.369999999999997</v>
      </c>
      <c r="DA255" s="22">
        <v>677.17</v>
      </c>
      <c r="DB255" s="22">
        <v>105.86</v>
      </c>
      <c r="DC255" s="22">
        <v>1030.4000000000001</v>
      </c>
      <c r="DD255" s="23">
        <v>3258.05</v>
      </c>
      <c r="DE255" s="21">
        <v>3327.57</v>
      </c>
      <c r="DF255" s="21">
        <v>0</v>
      </c>
      <c r="DG255" s="21">
        <v>3327.57</v>
      </c>
      <c r="DH255" s="22">
        <v>368</v>
      </c>
      <c r="DI255" s="22">
        <v>338.94</v>
      </c>
      <c r="DJ255" s="22">
        <v>2123.4</v>
      </c>
      <c r="DK255" s="22">
        <v>162.43</v>
      </c>
      <c r="DL255" s="22">
        <v>2992.77</v>
      </c>
      <c r="DM255" s="23">
        <v>6320.34</v>
      </c>
      <c r="DN255" s="73">
        <f t="shared" si="33"/>
        <v>29048.690000000002</v>
      </c>
      <c r="DO255" s="73">
        <f t="shared" si="34"/>
        <v>939.13</v>
      </c>
      <c r="DP255" s="73">
        <f t="shared" si="35"/>
        <v>29987.82</v>
      </c>
      <c r="DQ255" s="22">
        <f t="shared" si="36"/>
        <v>3013</v>
      </c>
      <c r="DR255" s="22">
        <f t="shared" si="37"/>
        <v>722.66000000000008</v>
      </c>
      <c r="DS255" s="22">
        <f t="shared" si="38"/>
        <v>10646.789999999999</v>
      </c>
      <c r="DT255" s="22">
        <f t="shared" si="39"/>
        <v>1574.71</v>
      </c>
      <c r="DU255" s="22">
        <f t="shared" si="40"/>
        <v>15957.159999999998</v>
      </c>
      <c r="DV255" s="23">
        <f t="shared" si="41"/>
        <v>45944.98000000001</v>
      </c>
      <c r="DW255" s="262">
        <f t="shared" si="42"/>
        <v>1138.2900000000009</v>
      </c>
      <c r="DX255" s="262"/>
      <c r="DY255" s="263">
        <f t="shared" si="43"/>
        <v>546.6399999999976</v>
      </c>
      <c r="DZ255" s="263"/>
    </row>
    <row r="256" spans="1:130" hidden="1" x14ac:dyDescent="0.25">
      <c r="A256" s="18">
        <v>1420</v>
      </c>
      <c r="B256" s="18" t="s">
        <v>518</v>
      </c>
      <c r="C256" s="18" t="s">
        <v>339</v>
      </c>
      <c r="D256" s="20">
        <v>0</v>
      </c>
      <c r="G256" s="18" t="s">
        <v>157</v>
      </c>
      <c r="H256" s="18" t="s">
        <v>5</v>
      </c>
      <c r="I256" s="18" t="s">
        <v>814</v>
      </c>
      <c r="J256" s="21"/>
      <c r="K256" s="21"/>
      <c r="L256" s="21"/>
      <c r="M256" s="22"/>
      <c r="N256" s="22"/>
      <c r="O256" s="22"/>
      <c r="P256" s="22"/>
      <c r="Q256" s="22"/>
      <c r="R256" s="23"/>
      <c r="S256" s="21">
        <v>0</v>
      </c>
      <c r="T256" s="21">
        <v>0</v>
      </c>
      <c r="U256" s="21">
        <v>0</v>
      </c>
      <c r="V256" s="22">
        <v>0</v>
      </c>
      <c r="W256" s="22">
        <v>0</v>
      </c>
      <c r="X256" s="22">
        <v>0</v>
      </c>
      <c r="Y256" s="22">
        <v>0</v>
      </c>
      <c r="Z256" s="22">
        <v>0</v>
      </c>
      <c r="AA256" s="23">
        <v>0</v>
      </c>
      <c r="AB256" s="21">
        <v>0</v>
      </c>
      <c r="AC256" s="21">
        <v>0</v>
      </c>
      <c r="AD256" s="21">
        <v>0</v>
      </c>
      <c r="AE256" s="22">
        <v>0</v>
      </c>
      <c r="AF256" s="22">
        <v>0</v>
      </c>
      <c r="AG256" s="22">
        <v>0</v>
      </c>
      <c r="AH256" s="22">
        <v>0</v>
      </c>
      <c r="AI256" s="22">
        <v>0</v>
      </c>
      <c r="AJ256" s="23">
        <v>0</v>
      </c>
      <c r="AK256" s="21"/>
      <c r="AL256" s="21"/>
      <c r="AM256" s="21"/>
      <c r="AN256" s="22"/>
      <c r="AO256" s="22"/>
      <c r="AP256" s="22"/>
      <c r="AQ256" s="22"/>
      <c r="AR256" s="22"/>
      <c r="AS256" s="23"/>
      <c r="AT256" s="21">
        <v>10.16</v>
      </c>
      <c r="AU256" s="21">
        <v>948.61</v>
      </c>
      <c r="AV256" s="21">
        <v>958.77</v>
      </c>
      <c r="AW256" s="22">
        <v>40</v>
      </c>
      <c r="AX256" s="22">
        <v>0.35</v>
      </c>
      <c r="AY256" s="22">
        <v>191.92</v>
      </c>
      <c r="AZ256" s="22">
        <v>12.85</v>
      </c>
      <c r="BA256" s="22">
        <v>245.12</v>
      </c>
      <c r="BB256" s="23">
        <v>1203.8900000000001</v>
      </c>
      <c r="BC256" s="21"/>
      <c r="BD256" s="21"/>
      <c r="BE256" s="21"/>
      <c r="BF256" s="22"/>
      <c r="BG256" s="22"/>
      <c r="BH256" s="22"/>
      <c r="BI256" s="22"/>
      <c r="BJ256" s="22"/>
      <c r="BK256" s="23"/>
      <c r="BL256" s="21"/>
      <c r="BM256" s="21"/>
      <c r="BN256" s="21"/>
      <c r="BO256" s="22"/>
      <c r="BP256" s="22"/>
      <c r="BQ256" s="22"/>
      <c r="BR256" s="22"/>
      <c r="BS256" s="22"/>
      <c r="BT256" s="23"/>
      <c r="BU256" s="21"/>
      <c r="BV256" s="21"/>
      <c r="BW256" s="21"/>
      <c r="BX256" s="22"/>
      <c r="BY256" s="22"/>
      <c r="BZ256" s="22"/>
      <c r="CA256" s="22"/>
      <c r="CB256" s="22"/>
      <c r="CC256" s="23"/>
      <c r="CD256" s="21"/>
      <c r="CE256" s="21"/>
      <c r="CF256" s="21"/>
      <c r="CG256" s="22"/>
      <c r="CH256" s="22"/>
      <c r="CI256" s="22"/>
      <c r="CJ256" s="22"/>
      <c r="CK256" s="22"/>
      <c r="CL256" s="23"/>
      <c r="CM256" s="21"/>
      <c r="CN256" s="21"/>
      <c r="CO256" s="21"/>
      <c r="CP256" s="22"/>
      <c r="CQ256" s="22"/>
      <c r="CR256" s="22"/>
      <c r="CS256" s="22"/>
      <c r="CT256" s="22"/>
      <c r="CU256" s="23"/>
      <c r="CV256" s="21"/>
      <c r="CW256" s="21"/>
      <c r="CX256" s="21"/>
      <c r="CY256" s="22"/>
      <c r="CZ256" s="22"/>
      <c r="DA256" s="22"/>
      <c r="DB256" s="22"/>
      <c r="DC256" s="22"/>
      <c r="DD256" s="23"/>
      <c r="DN256" s="73">
        <f t="shared" si="33"/>
        <v>10.16</v>
      </c>
      <c r="DO256" s="73">
        <f t="shared" si="34"/>
        <v>948.61</v>
      </c>
      <c r="DP256" s="73">
        <f t="shared" si="35"/>
        <v>958.77</v>
      </c>
      <c r="DQ256" s="22">
        <f t="shared" si="36"/>
        <v>40</v>
      </c>
      <c r="DR256" s="22">
        <f t="shared" si="37"/>
        <v>0.35</v>
      </c>
      <c r="DS256" s="22">
        <f t="shared" si="38"/>
        <v>191.92</v>
      </c>
      <c r="DT256" s="22">
        <f t="shared" si="39"/>
        <v>12.85</v>
      </c>
      <c r="DU256" s="22">
        <f t="shared" si="40"/>
        <v>245.12</v>
      </c>
      <c r="DV256" s="23">
        <f t="shared" si="41"/>
        <v>1203.8900000000001</v>
      </c>
      <c r="DW256" s="262">
        <f t="shared" si="42"/>
        <v>958.77</v>
      </c>
      <c r="DX256" s="262"/>
      <c r="DY256" s="263">
        <f t="shared" si="43"/>
        <v>245.12</v>
      </c>
      <c r="DZ256" s="263"/>
    </row>
    <row r="257" spans="1:130" hidden="1" x14ac:dyDescent="0.25">
      <c r="A257" s="18">
        <v>1422</v>
      </c>
      <c r="B257" s="18" t="s">
        <v>726</v>
      </c>
      <c r="C257" s="18" t="s">
        <v>247</v>
      </c>
      <c r="D257" s="20">
        <v>1</v>
      </c>
      <c r="E257" s="18">
        <v>15058.01</v>
      </c>
      <c r="F257" s="18">
        <v>28525.7</v>
      </c>
      <c r="G257" s="18" t="s">
        <v>157</v>
      </c>
      <c r="H257" s="18" t="s">
        <v>5</v>
      </c>
      <c r="I257" s="18" t="s">
        <v>368</v>
      </c>
      <c r="J257" s="21">
        <v>2243.42</v>
      </c>
      <c r="K257" s="21">
        <v>0</v>
      </c>
      <c r="L257" s="21">
        <v>2243.42</v>
      </c>
      <c r="M257" s="22">
        <v>212</v>
      </c>
      <c r="N257" s="22">
        <v>33.1</v>
      </c>
      <c r="O257" s="22">
        <v>690.52</v>
      </c>
      <c r="P257" s="22">
        <v>141.68</v>
      </c>
      <c r="Q257" s="22">
        <v>1077.3</v>
      </c>
      <c r="R257" s="23">
        <v>3320.72</v>
      </c>
      <c r="S257" s="21">
        <v>2188.61</v>
      </c>
      <c r="T257" s="21">
        <v>0</v>
      </c>
      <c r="U257" s="21">
        <v>2188.61</v>
      </c>
      <c r="V257" s="22">
        <v>210</v>
      </c>
      <c r="W257" s="22">
        <v>32.79</v>
      </c>
      <c r="X257" s="22">
        <v>672.49</v>
      </c>
      <c r="Y257" s="22">
        <v>130.66</v>
      </c>
      <c r="Z257" s="22">
        <v>1045.94</v>
      </c>
      <c r="AA257" s="23">
        <v>3234.55</v>
      </c>
      <c r="AB257" s="21">
        <v>2188.61</v>
      </c>
      <c r="AC257" s="21">
        <v>0</v>
      </c>
      <c r="AD257" s="21">
        <v>2188.61</v>
      </c>
      <c r="AE257" s="22">
        <v>210</v>
      </c>
      <c r="AF257" s="22">
        <v>32.79</v>
      </c>
      <c r="AG257" s="22">
        <v>672.06</v>
      </c>
      <c r="AH257" s="22">
        <v>151.06</v>
      </c>
      <c r="AI257" s="22">
        <v>1065.9100000000001</v>
      </c>
      <c r="AJ257" s="23">
        <v>3254.52</v>
      </c>
      <c r="AK257" s="21">
        <v>2213.08</v>
      </c>
      <c r="AL257" s="21">
        <v>0</v>
      </c>
      <c r="AM257" s="21">
        <v>2213.08</v>
      </c>
      <c r="AN257" s="22">
        <v>213</v>
      </c>
      <c r="AO257" s="22">
        <v>33.15</v>
      </c>
      <c r="AP257" s="22">
        <v>694.19</v>
      </c>
      <c r="AQ257" s="22">
        <v>146.38999999999999</v>
      </c>
      <c r="AR257" s="22">
        <v>1086.73</v>
      </c>
      <c r="AS257" s="23">
        <v>3299.81</v>
      </c>
      <c r="AT257" s="21">
        <v>2188.61</v>
      </c>
      <c r="AU257" s="21">
        <v>948.61</v>
      </c>
      <c r="AV257" s="21">
        <v>3137.22</v>
      </c>
      <c r="AW257" s="22">
        <v>338</v>
      </c>
      <c r="AX257" s="22">
        <v>32.79</v>
      </c>
      <c r="AY257" s="22">
        <v>861.78</v>
      </c>
      <c r="AZ257" s="22">
        <v>117.86</v>
      </c>
      <c r="BA257" s="22">
        <v>1350.43</v>
      </c>
      <c r="BB257" s="23">
        <v>4487.6499999999996</v>
      </c>
      <c r="BC257" s="21">
        <v>3402.44</v>
      </c>
      <c r="BD257" s="21">
        <v>0</v>
      </c>
      <c r="BE257" s="21">
        <v>3402.44</v>
      </c>
      <c r="BF257" s="22">
        <v>361</v>
      </c>
      <c r="BG257" s="22">
        <v>49.36</v>
      </c>
      <c r="BH257" s="22">
        <v>1238.5899999999999</v>
      </c>
      <c r="BI257" s="22">
        <v>161.94</v>
      </c>
      <c r="BJ257" s="22">
        <v>1810.89</v>
      </c>
      <c r="BK257" s="23">
        <v>5213.33</v>
      </c>
      <c r="BL257" s="21">
        <v>2207.66</v>
      </c>
      <c r="BM257" s="21">
        <v>0</v>
      </c>
      <c r="BN257" s="21">
        <v>2207.66</v>
      </c>
      <c r="BO257" s="22">
        <v>208</v>
      </c>
      <c r="BP257" s="22">
        <v>33.07</v>
      </c>
      <c r="BQ257" s="22">
        <v>689.29</v>
      </c>
      <c r="BR257" s="22">
        <v>120.8</v>
      </c>
      <c r="BS257" s="22">
        <v>1051.1600000000001</v>
      </c>
      <c r="BT257" s="23">
        <v>3258.82</v>
      </c>
      <c r="BU257" s="21">
        <v>2207.66</v>
      </c>
      <c r="BV257" s="21">
        <v>0</v>
      </c>
      <c r="BW257" s="21">
        <v>2207.66</v>
      </c>
      <c r="BX257" s="22">
        <v>211</v>
      </c>
      <c r="BY257" s="22">
        <v>33.07</v>
      </c>
      <c r="BZ257" s="22">
        <v>689.29</v>
      </c>
      <c r="CA257" s="22">
        <v>120.8</v>
      </c>
      <c r="CB257" s="22">
        <v>1054.1600000000001</v>
      </c>
      <c r="CC257" s="23">
        <v>3261.82</v>
      </c>
      <c r="CD257" s="21">
        <v>2282.2199999999998</v>
      </c>
      <c r="CE257" s="21">
        <v>0</v>
      </c>
      <c r="CF257" s="21">
        <v>2282.2199999999998</v>
      </c>
      <c r="CG257" s="22">
        <v>222</v>
      </c>
      <c r="CH257" s="22">
        <v>34.19</v>
      </c>
      <c r="CI257" s="22">
        <v>756.94</v>
      </c>
      <c r="CJ257" s="22">
        <v>127.21</v>
      </c>
      <c r="CK257" s="22">
        <v>1140.3399999999999</v>
      </c>
      <c r="CL257" s="23">
        <v>3422.56</v>
      </c>
      <c r="CM257" s="21">
        <v>2207.66</v>
      </c>
      <c r="CN257" s="21">
        <v>0</v>
      </c>
      <c r="CO257" s="21">
        <v>2207.66</v>
      </c>
      <c r="CP257" s="22">
        <v>220</v>
      </c>
      <c r="CQ257" s="22">
        <v>33.07</v>
      </c>
      <c r="CR257" s="22">
        <v>663.88</v>
      </c>
      <c r="CS257" s="22">
        <v>69.8</v>
      </c>
      <c r="CT257" s="22">
        <v>986.75</v>
      </c>
      <c r="CU257" s="23">
        <v>3194.41</v>
      </c>
      <c r="CV257" s="21">
        <v>2207.66</v>
      </c>
      <c r="CW257" s="21">
        <v>0</v>
      </c>
      <c r="CX257" s="21">
        <v>2207.66</v>
      </c>
      <c r="CY257" s="22">
        <v>211</v>
      </c>
      <c r="CZ257" s="22">
        <v>33.07</v>
      </c>
      <c r="DA257" s="22">
        <v>659.08</v>
      </c>
      <c r="DB257" s="22">
        <v>90.2</v>
      </c>
      <c r="DC257" s="22">
        <v>993.35</v>
      </c>
      <c r="DD257" s="23">
        <v>3201.01</v>
      </c>
      <c r="DE257" s="21">
        <v>3293.24</v>
      </c>
      <c r="DF257" s="21">
        <v>0</v>
      </c>
      <c r="DG257" s="21">
        <v>3293.24</v>
      </c>
      <c r="DH257" s="22">
        <v>364</v>
      </c>
      <c r="DI257" s="22">
        <v>335.91</v>
      </c>
      <c r="DJ257" s="22">
        <v>2077</v>
      </c>
      <c r="DK257" s="22">
        <v>156.72</v>
      </c>
      <c r="DL257" s="22">
        <v>2933.63</v>
      </c>
      <c r="DM257" s="23">
        <v>6226.87</v>
      </c>
      <c r="DN257" s="73">
        <f t="shared" si="33"/>
        <v>28830.870000000003</v>
      </c>
      <c r="DO257" s="73">
        <f t="shared" si="34"/>
        <v>948.61</v>
      </c>
      <c r="DP257" s="73">
        <f t="shared" si="35"/>
        <v>29779.480000000003</v>
      </c>
      <c r="DQ257" s="22">
        <f t="shared" si="36"/>
        <v>2980</v>
      </c>
      <c r="DR257" s="22">
        <f t="shared" si="37"/>
        <v>716.36</v>
      </c>
      <c r="DS257" s="22">
        <f t="shared" si="38"/>
        <v>10365.11</v>
      </c>
      <c r="DT257" s="22">
        <f t="shared" si="39"/>
        <v>1535.12</v>
      </c>
      <c r="DU257" s="22">
        <f t="shared" si="40"/>
        <v>15596.59</v>
      </c>
      <c r="DV257" s="23">
        <f t="shared" si="41"/>
        <v>45376.070000000007</v>
      </c>
      <c r="DW257" s="262">
        <f t="shared" si="42"/>
        <v>1253.7800000000025</v>
      </c>
      <c r="DX257" s="262"/>
      <c r="DY257" s="263">
        <f t="shared" si="43"/>
        <v>538.57999999999993</v>
      </c>
      <c r="DZ257" s="263"/>
    </row>
    <row r="258" spans="1:130" hidden="1" x14ac:dyDescent="0.25">
      <c r="A258" s="18">
        <v>1425</v>
      </c>
      <c r="B258" s="18" t="s">
        <v>1000</v>
      </c>
      <c r="C258" s="18" t="s">
        <v>335</v>
      </c>
      <c r="D258" s="20">
        <v>0.8</v>
      </c>
      <c r="E258" s="18">
        <v>12418.9</v>
      </c>
      <c r="F258" s="18">
        <v>23113.94</v>
      </c>
      <c r="G258" s="18" t="s">
        <v>157</v>
      </c>
      <c r="H258" s="18" t="s">
        <v>5</v>
      </c>
      <c r="I258" s="18" t="s">
        <v>282</v>
      </c>
      <c r="J258" s="21">
        <v>1823.81</v>
      </c>
      <c r="K258" s="21">
        <v>0</v>
      </c>
      <c r="L258" s="21">
        <v>1823.81</v>
      </c>
      <c r="M258" s="22">
        <v>153</v>
      </c>
      <c r="N258" s="22">
        <v>26.69</v>
      </c>
      <c r="O258" s="22">
        <v>572.47</v>
      </c>
      <c r="P258" s="22">
        <v>108.69</v>
      </c>
      <c r="Q258" s="22">
        <v>860.85</v>
      </c>
      <c r="R258" s="23">
        <v>2684.66</v>
      </c>
      <c r="S258" s="21">
        <v>1778.26</v>
      </c>
      <c r="T258" s="21">
        <v>0</v>
      </c>
      <c r="U258" s="21">
        <v>1778.26</v>
      </c>
      <c r="V258" s="22">
        <v>153</v>
      </c>
      <c r="W258" s="22">
        <v>26.63</v>
      </c>
      <c r="X258" s="22">
        <v>569.49</v>
      </c>
      <c r="Y258" s="22">
        <v>92.77</v>
      </c>
      <c r="Z258" s="22">
        <v>841.89</v>
      </c>
      <c r="AA258" s="23">
        <v>2620.15</v>
      </c>
      <c r="AB258" s="21">
        <v>1658.03</v>
      </c>
      <c r="AC258" s="21">
        <v>0</v>
      </c>
      <c r="AD258" s="21">
        <v>1658.03</v>
      </c>
      <c r="AE258" s="22">
        <v>136</v>
      </c>
      <c r="AF258" s="22">
        <v>24.83</v>
      </c>
      <c r="AG258" s="22">
        <v>535.1</v>
      </c>
      <c r="AH258" s="22">
        <v>116.13</v>
      </c>
      <c r="AI258" s="22">
        <v>812.06</v>
      </c>
      <c r="AJ258" s="23">
        <v>2470.09</v>
      </c>
      <c r="AK258" s="21">
        <v>1809.86</v>
      </c>
      <c r="AL258" s="21">
        <v>0</v>
      </c>
      <c r="AM258" s="21">
        <v>1809.86</v>
      </c>
      <c r="AN258" s="22">
        <v>157</v>
      </c>
      <c r="AO258" s="22">
        <v>27.1</v>
      </c>
      <c r="AP258" s="22">
        <v>597.92999999999995</v>
      </c>
      <c r="AQ258" s="22">
        <v>108.63</v>
      </c>
      <c r="AR258" s="22">
        <v>890.66</v>
      </c>
      <c r="AS258" s="23">
        <v>2700.52</v>
      </c>
      <c r="AT258" s="21">
        <v>1795.82</v>
      </c>
      <c r="AU258" s="21">
        <v>758.88</v>
      </c>
      <c r="AV258" s="21">
        <v>2554.6999999999998</v>
      </c>
      <c r="AW258" s="22">
        <v>258</v>
      </c>
      <c r="AX258" s="22">
        <v>26.89</v>
      </c>
      <c r="AY258" s="22">
        <v>736.92</v>
      </c>
      <c r="AZ258" s="22">
        <v>62.45</v>
      </c>
      <c r="BA258" s="22">
        <v>1084.26</v>
      </c>
      <c r="BB258" s="23">
        <v>3638.96</v>
      </c>
      <c r="BC258" s="21">
        <v>2761.63</v>
      </c>
      <c r="BD258" s="21">
        <v>0</v>
      </c>
      <c r="BE258" s="21">
        <v>2761.63</v>
      </c>
      <c r="BF258" s="22">
        <v>273</v>
      </c>
      <c r="BG258" s="22">
        <v>39.75</v>
      </c>
      <c r="BH258" s="22">
        <v>1004.51</v>
      </c>
      <c r="BI258" s="22">
        <v>104.65</v>
      </c>
      <c r="BJ258" s="22">
        <v>1421.91</v>
      </c>
      <c r="BK258" s="23">
        <v>4183.54</v>
      </c>
      <c r="BL258" s="21">
        <v>1778.26</v>
      </c>
      <c r="BM258" s="21">
        <v>0</v>
      </c>
      <c r="BN258" s="21">
        <v>1778.26</v>
      </c>
      <c r="BO258" s="22">
        <v>152</v>
      </c>
      <c r="BP258" s="22">
        <v>26.63</v>
      </c>
      <c r="BQ258" s="22">
        <v>569.14</v>
      </c>
      <c r="BR258" s="22">
        <v>123.37</v>
      </c>
      <c r="BS258" s="22">
        <v>871.14</v>
      </c>
      <c r="BT258" s="23">
        <v>2649.4</v>
      </c>
      <c r="BU258" s="21">
        <v>1778.26</v>
      </c>
      <c r="BV258" s="21">
        <v>0</v>
      </c>
      <c r="BW258" s="21">
        <v>1778.26</v>
      </c>
      <c r="BX258" s="22">
        <v>153</v>
      </c>
      <c r="BY258" s="22">
        <v>26.63</v>
      </c>
      <c r="BZ258" s="22">
        <v>569.14</v>
      </c>
      <c r="CA258" s="22">
        <v>118.27</v>
      </c>
      <c r="CB258" s="22">
        <v>867.04</v>
      </c>
      <c r="CC258" s="23">
        <v>2645.3</v>
      </c>
      <c r="CD258" s="21">
        <v>1840.94</v>
      </c>
      <c r="CE258" s="21">
        <v>0</v>
      </c>
      <c r="CF258" s="21">
        <v>1840.94</v>
      </c>
      <c r="CG258" s="22">
        <v>161</v>
      </c>
      <c r="CH258" s="22">
        <v>27.57</v>
      </c>
      <c r="CI258" s="22">
        <v>625.95000000000005</v>
      </c>
      <c r="CJ258" s="22">
        <v>32.68</v>
      </c>
      <c r="CK258" s="22">
        <v>847.2</v>
      </c>
      <c r="CL258" s="23">
        <v>2688.14</v>
      </c>
      <c r="CM258" s="21">
        <v>1793.5</v>
      </c>
      <c r="CN258" s="21">
        <v>0</v>
      </c>
      <c r="CO258" s="21">
        <v>1793.5</v>
      </c>
      <c r="CP258" s="22">
        <v>163</v>
      </c>
      <c r="CQ258" s="22">
        <v>26.86</v>
      </c>
      <c r="CR258" s="22">
        <v>563.63</v>
      </c>
      <c r="CS258" s="22">
        <v>82.85</v>
      </c>
      <c r="CT258" s="22">
        <v>836.34</v>
      </c>
      <c r="CU258" s="23">
        <v>2629.84</v>
      </c>
      <c r="CV258" s="21">
        <v>1793.93</v>
      </c>
      <c r="CW258" s="21">
        <v>0</v>
      </c>
      <c r="CX258" s="21">
        <v>1793.93</v>
      </c>
      <c r="CY258" s="22">
        <v>155</v>
      </c>
      <c r="CZ258" s="22">
        <v>26.86</v>
      </c>
      <c r="DA258" s="22">
        <v>559.30999999999995</v>
      </c>
      <c r="DB258" s="22">
        <v>82.85</v>
      </c>
      <c r="DC258" s="22">
        <v>824.02</v>
      </c>
      <c r="DD258" s="23">
        <v>2617.9499999999998</v>
      </c>
      <c r="DE258" s="21">
        <v>2680.36</v>
      </c>
      <c r="DF258" s="21">
        <v>0</v>
      </c>
      <c r="DG258" s="21">
        <v>2680.36</v>
      </c>
      <c r="DH258" s="22">
        <v>276</v>
      </c>
      <c r="DI258" s="22">
        <v>271.24</v>
      </c>
      <c r="DJ258" s="22">
        <v>1720.33</v>
      </c>
      <c r="DK258" s="22">
        <v>110.14</v>
      </c>
      <c r="DL258" s="22">
        <v>2377.71</v>
      </c>
      <c r="DM258" s="23">
        <v>5058.07</v>
      </c>
      <c r="DN258" s="73">
        <f t="shared" si="33"/>
        <v>23292.66</v>
      </c>
      <c r="DO258" s="73">
        <f t="shared" si="34"/>
        <v>758.88</v>
      </c>
      <c r="DP258" s="73">
        <f t="shared" si="35"/>
        <v>24051.54</v>
      </c>
      <c r="DQ258" s="22">
        <f t="shared" si="36"/>
        <v>2190</v>
      </c>
      <c r="DR258" s="22">
        <f t="shared" si="37"/>
        <v>577.68000000000006</v>
      </c>
      <c r="DS258" s="22">
        <f t="shared" si="38"/>
        <v>8623.92</v>
      </c>
      <c r="DT258" s="22">
        <f t="shared" si="39"/>
        <v>1143.48</v>
      </c>
      <c r="DU258" s="22">
        <f t="shared" si="40"/>
        <v>12535.080000000002</v>
      </c>
      <c r="DV258" s="23">
        <f t="shared" si="41"/>
        <v>36586.620000000003</v>
      </c>
      <c r="DW258" s="262">
        <f t="shared" si="42"/>
        <v>937.60000000000218</v>
      </c>
      <c r="DX258" s="262"/>
      <c r="DY258" s="263">
        <f t="shared" si="43"/>
        <v>116.18000000000211</v>
      </c>
      <c r="DZ258" s="263"/>
    </row>
    <row r="259" spans="1:130" hidden="1" x14ac:dyDescent="0.25">
      <c r="A259" s="18">
        <v>1426</v>
      </c>
      <c r="B259" s="18" t="s">
        <v>676</v>
      </c>
      <c r="C259" s="18" t="s">
        <v>250</v>
      </c>
      <c r="D259" s="20">
        <v>1</v>
      </c>
      <c r="E259" s="18">
        <v>14851.65</v>
      </c>
      <c r="F259" s="18">
        <v>28335.34</v>
      </c>
      <c r="G259" s="18" t="s">
        <v>157</v>
      </c>
      <c r="H259" s="18" t="s">
        <v>5</v>
      </c>
      <c r="I259" s="18" t="s">
        <v>368</v>
      </c>
      <c r="J259" s="21">
        <v>2092.92</v>
      </c>
      <c r="K259" s="21">
        <v>0</v>
      </c>
      <c r="L259" s="21">
        <v>2092.92</v>
      </c>
      <c r="M259" s="22">
        <v>196</v>
      </c>
      <c r="N259" s="22">
        <v>31.35</v>
      </c>
      <c r="O259" s="22">
        <v>639.64</v>
      </c>
      <c r="P259" s="22">
        <v>128.96</v>
      </c>
      <c r="Q259" s="22">
        <v>995.95</v>
      </c>
      <c r="R259" s="23">
        <v>3088.87</v>
      </c>
      <c r="S259" s="21">
        <v>2179.1</v>
      </c>
      <c r="T259" s="21">
        <v>0</v>
      </c>
      <c r="U259" s="21">
        <v>2179.1</v>
      </c>
      <c r="V259" s="22">
        <v>208</v>
      </c>
      <c r="W259" s="22">
        <v>32.64</v>
      </c>
      <c r="X259" s="22">
        <v>663.83</v>
      </c>
      <c r="Y259" s="22">
        <v>115.19</v>
      </c>
      <c r="Z259" s="22">
        <v>1019.66</v>
      </c>
      <c r="AA259" s="23">
        <v>3198.76</v>
      </c>
      <c r="AB259" s="21">
        <v>2179.1</v>
      </c>
      <c r="AC259" s="21">
        <v>0</v>
      </c>
      <c r="AD259" s="21">
        <v>2179.1</v>
      </c>
      <c r="AE259" s="22">
        <v>208</v>
      </c>
      <c r="AF259" s="22">
        <v>32.64</v>
      </c>
      <c r="AG259" s="22">
        <v>663.41</v>
      </c>
      <c r="AH259" s="22">
        <v>130.49</v>
      </c>
      <c r="AI259" s="22">
        <v>1034.54</v>
      </c>
      <c r="AJ259" s="23">
        <v>3213.64</v>
      </c>
      <c r="AK259" s="21">
        <v>2179.1</v>
      </c>
      <c r="AL259" s="21">
        <v>0</v>
      </c>
      <c r="AM259" s="21">
        <v>2179.1</v>
      </c>
      <c r="AN259" s="22">
        <v>208</v>
      </c>
      <c r="AO259" s="22">
        <v>32.64</v>
      </c>
      <c r="AP259" s="22">
        <v>663.41</v>
      </c>
      <c r="AQ259" s="22">
        <v>145.79</v>
      </c>
      <c r="AR259" s="22">
        <v>1049.8399999999999</v>
      </c>
      <c r="AS259" s="23">
        <v>3228.94</v>
      </c>
      <c r="AT259" s="21">
        <v>2203.6799999999998</v>
      </c>
      <c r="AU259" s="21">
        <v>929.63</v>
      </c>
      <c r="AV259" s="21">
        <v>3133.31</v>
      </c>
      <c r="AW259" s="22">
        <v>338</v>
      </c>
      <c r="AX259" s="22">
        <v>33.01</v>
      </c>
      <c r="AY259" s="22">
        <v>871.59</v>
      </c>
      <c r="AZ259" s="22">
        <v>143.38</v>
      </c>
      <c r="BA259" s="22">
        <v>1385.98</v>
      </c>
      <c r="BB259" s="23">
        <v>4519.29</v>
      </c>
      <c r="BC259" s="21">
        <v>3279</v>
      </c>
      <c r="BD259" s="21">
        <v>0</v>
      </c>
      <c r="BE259" s="21">
        <v>3279</v>
      </c>
      <c r="BF259" s="22">
        <v>355</v>
      </c>
      <c r="BG259" s="22">
        <v>48.72</v>
      </c>
      <c r="BH259" s="22">
        <v>1222.95</v>
      </c>
      <c r="BI259" s="22">
        <v>144.80000000000001</v>
      </c>
      <c r="BJ259" s="22">
        <v>1771.47</v>
      </c>
      <c r="BK259" s="23">
        <v>5050.47</v>
      </c>
      <c r="BL259" s="21">
        <v>2179.1</v>
      </c>
      <c r="BM259" s="21">
        <v>0</v>
      </c>
      <c r="BN259" s="21">
        <v>2179.1</v>
      </c>
      <c r="BO259" s="22">
        <v>204</v>
      </c>
      <c r="BP259" s="22">
        <v>32.64</v>
      </c>
      <c r="BQ259" s="22">
        <v>663.41</v>
      </c>
      <c r="BR259" s="22">
        <v>140.69</v>
      </c>
      <c r="BS259" s="22">
        <v>1040.74</v>
      </c>
      <c r="BT259" s="23">
        <v>3219.84</v>
      </c>
      <c r="BU259" s="21">
        <v>2179.1</v>
      </c>
      <c r="BV259" s="21">
        <v>0</v>
      </c>
      <c r="BW259" s="21">
        <v>2179.1</v>
      </c>
      <c r="BX259" s="22">
        <v>207</v>
      </c>
      <c r="BY259" s="22">
        <v>32.64</v>
      </c>
      <c r="BZ259" s="22">
        <v>663.41</v>
      </c>
      <c r="CA259" s="22">
        <v>125.39</v>
      </c>
      <c r="CB259" s="22">
        <v>1028.44</v>
      </c>
      <c r="CC259" s="23">
        <v>3207.54</v>
      </c>
      <c r="CD259" s="21">
        <v>2287.6999999999998</v>
      </c>
      <c r="CE259" s="21">
        <v>0</v>
      </c>
      <c r="CF259" s="21">
        <v>2287.6999999999998</v>
      </c>
      <c r="CG259" s="22">
        <v>223</v>
      </c>
      <c r="CH259" s="22">
        <v>34.270000000000003</v>
      </c>
      <c r="CI259" s="22">
        <v>761.85</v>
      </c>
      <c r="CJ259" s="22">
        <v>40.630000000000003</v>
      </c>
      <c r="CK259" s="22">
        <v>1059.75</v>
      </c>
      <c r="CL259" s="23">
        <v>3347.45</v>
      </c>
      <c r="CM259" s="21">
        <v>2198.14</v>
      </c>
      <c r="CN259" s="21">
        <v>0</v>
      </c>
      <c r="CO259" s="21">
        <v>2198.14</v>
      </c>
      <c r="CP259" s="22">
        <v>218</v>
      </c>
      <c r="CQ259" s="22">
        <v>32.93</v>
      </c>
      <c r="CR259" s="22">
        <v>655.27</v>
      </c>
      <c r="CS259" s="22">
        <v>146.13</v>
      </c>
      <c r="CT259" s="22">
        <v>1052.33</v>
      </c>
      <c r="CU259" s="23">
        <v>3250.47</v>
      </c>
      <c r="CV259" s="21">
        <v>2198.14</v>
      </c>
      <c r="CW259" s="21">
        <v>0</v>
      </c>
      <c r="CX259" s="21">
        <v>2198.14</v>
      </c>
      <c r="CY259" s="22">
        <v>210</v>
      </c>
      <c r="CZ259" s="22">
        <v>32.93</v>
      </c>
      <c r="DA259" s="22">
        <v>650.47</v>
      </c>
      <c r="DB259" s="22">
        <v>135.93</v>
      </c>
      <c r="DC259" s="22">
        <v>1029.33</v>
      </c>
      <c r="DD259" s="23">
        <v>3227.47</v>
      </c>
      <c r="DE259" s="21">
        <v>3281.51</v>
      </c>
      <c r="DF259" s="21">
        <v>0</v>
      </c>
      <c r="DG259" s="21">
        <v>3281.51</v>
      </c>
      <c r="DH259" s="22">
        <v>364</v>
      </c>
      <c r="DI259" s="22">
        <v>332.94</v>
      </c>
      <c r="DJ259" s="22">
        <v>2043.42</v>
      </c>
      <c r="DK259" s="22">
        <v>176.9</v>
      </c>
      <c r="DL259" s="22">
        <v>2917.26</v>
      </c>
      <c r="DM259" s="23">
        <v>6198.77</v>
      </c>
      <c r="DN259" s="73">
        <f t="shared" si="33"/>
        <v>28436.590000000004</v>
      </c>
      <c r="DO259" s="73">
        <f t="shared" si="34"/>
        <v>929.63</v>
      </c>
      <c r="DP259" s="73">
        <f t="shared" si="35"/>
        <v>29366.22</v>
      </c>
      <c r="DQ259" s="22">
        <f t="shared" si="36"/>
        <v>2939</v>
      </c>
      <c r="DR259" s="22">
        <f t="shared" si="37"/>
        <v>709.34999999999991</v>
      </c>
      <c r="DS259" s="22">
        <f t="shared" si="38"/>
        <v>10162.66</v>
      </c>
      <c r="DT259" s="22">
        <f t="shared" si="39"/>
        <v>1574.2800000000004</v>
      </c>
      <c r="DU259" s="22">
        <f t="shared" si="40"/>
        <v>15385.29</v>
      </c>
      <c r="DV259" s="23">
        <f t="shared" si="41"/>
        <v>44751.510000000009</v>
      </c>
      <c r="DW259" s="262">
        <f t="shared" si="42"/>
        <v>1030.880000000001</v>
      </c>
      <c r="DX259" s="262"/>
      <c r="DY259" s="263">
        <f t="shared" si="43"/>
        <v>533.64000000000124</v>
      </c>
      <c r="DZ259" s="263"/>
    </row>
    <row r="260" spans="1:130" hidden="1" x14ac:dyDescent="0.25">
      <c r="A260" s="18">
        <v>1436</v>
      </c>
      <c r="B260" s="18" t="s">
        <v>656</v>
      </c>
      <c r="C260" s="18" t="s">
        <v>659</v>
      </c>
      <c r="D260" s="20">
        <v>0.9</v>
      </c>
      <c r="E260" s="18">
        <v>12579.24</v>
      </c>
      <c r="F260" s="18">
        <v>27679.27</v>
      </c>
      <c r="G260" s="18" t="s">
        <v>157</v>
      </c>
      <c r="H260" s="18" t="s">
        <v>5</v>
      </c>
      <c r="I260" s="18" t="s">
        <v>410</v>
      </c>
      <c r="J260" s="21">
        <v>2235.64</v>
      </c>
      <c r="K260" s="21">
        <v>0</v>
      </c>
      <c r="L260" s="21">
        <v>2235.64</v>
      </c>
      <c r="M260" s="22">
        <v>205</v>
      </c>
      <c r="N260" s="22">
        <v>32.32</v>
      </c>
      <c r="O260" s="22">
        <v>778.15</v>
      </c>
      <c r="P260" s="22">
        <v>141.35</v>
      </c>
      <c r="Q260" s="22">
        <v>1156.82</v>
      </c>
      <c r="R260" s="23">
        <v>3392.46</v>
      </c>
      <c r="S260" s="21">
        <v>2121.65</v>
      </c>
      <c r="T260" s="21">
        <v>0</v>
      </c>
      <c r="U260" s="21">
        <v>2121.65</v>
      </c>
      <c r="V260" s="22">
        <v>200</v>
      </c>
      <c r="W260" s="22">
        <v>31.78</v>
      </c>
      <c r="X260" s="22">
        <v>662.44</v>
      </c>
      <c r="Y260" s="22">
        <v>119.27</v>
      </c>
      <c r="Z260" s="22">
        <v>1013.49</v>
      </c>
      <c r="AA260" s="23">
        <v>3135.14</v>
      </c>
      <c r="AB260" s="21">
        <v>1953.92</v>
      </c>
      <c r="AC260" s="21">
        <v>0</v>
      </c>
      <c r="AD260" s="21">
        <v>1953.92</v>
      </c>
      <c r="AE260" s="22">
        <v>176</v>
      </c>
      <c r="AF260" s="22">
        <v>29.27</v>
      </c>
      <c r="AG260" s="22">
        <v>593.89</v>
      </c>
      <c r="AH260" s="22">
        <v>111.18</v>
      </c>
      <c r="AI260" s="22">
        <v>910.34</v>
      </c>
      <c r="AJ260" s="23">
        <v>2864.26</v>
      </c>
      <c r="AK260" s="21">
        <v>1963.26</v>
      </c>
      <c r="AL260" s="21">
        <v>0</v>
      </c>
      <c r="AM260" s="21">
        <v>1963.26</v>
      </c>
      <c r="AN260" s="22">
        <v>178</v>
      </c>
      <c r="AO260" s="22">
        <v>29.4</v>
      </c>
      <c r="AP260" s="22">
        <v>602.25</v>
      </c>
      <c r="AQ260" s="22">
        <v>131.75</v>
      </c>
      <c r="AR260" s="22">
        <v>941.4</v>
      </c>
      <c r="AS260" s="23">
        <v>2904.66</v>
      </c>
      <c r="AT260" s="21">
        <v>1958.98</v>
      </c>
      <c r="AU260" s="21">
        <v>836.68</v>
      </c>
      <c r="AV260" s="21">
        <v>2795.66</v>
      </c>
      <c r="AW260" s="22">
        <v>291</v>
      </c>
      <c r="AX260" s="22">
        <v>29.34</v>
      </c>
      <c r="AY260" s="22">
        <v>765.8</v>
      </c>
      <c r="AZ260" s="22">
        <v>132.69</v>
      </c>
      <c r="BA260" s="22">
        <v>1218.83</v>
      </c>
      <c r="BB260" s="23">
        <v>4014.49</v>
      </c>
      <c r="BC260" s="21">
        <v>3070.27</v>
      </c>
      <c r="BD260" s="21">
        <v>0</v>
      </c>
      <c r="BE260" s="21">
        <v>3070.27</v>
      </c>
      <c r="BF260" s="22">
        <v>309</v>
      </c>
      <c r="BG260" s="22">
        <v>43.68</v>
      </c>
      <c r="BH260" s="22">
        <v>1100.17</v>
      </c>
      <c r="BI260" s="22">
        <v>140.54</v>
      </c>
      <c r="BJ260" s="22">
        <v>1593.39</v>
      </c>
      <c r="BK260" s="23">
        <v>4663.66</v>
      </c>
      <c r="BL260" s="21">
        <v>1953.92</v>
      </c>
      <c r="BM260" s="21">
        <v>0</v>
      </c>
      <c r="BN260" s="21">
        <v>1953.92</v>
      </c>
      <c r="BO260" s="22">
        <v>175</v>
      </c>
      <c r="BP260" s="22">
        <v>29.27</v>
      </c>
      <c r="BQ260" s="22">
        <v>593.89</v>
      </c>
      <c r="BR260" s="22">
        <v>126.48</v>
      </c>
      <c r="BS260" s="22">
        <v>924.64</v>
      </c>
      <c r="BT260" s="23">
        <v>2878.56</v>
      </c>
      <c r="BU260" s="21">
        <v>1953.92</v>
      </c>
      <c r="BV260" s="21">
        <v>0</v>
      </c>
      <c r="BW260" s="21">
        <v>1953.92</v>
      </c>
      <c r="BX260" s="22">
        <v>176</v>
      </c>
      <c r="BY260" s="22">
        <v>29.27</v>
      </c>
      <c r="BZ260" s="22">
        <v>593.89</v>
      </c>
      <c r="CA260" s="22">
        <v>146.88</v>
      </c>
      <c r="CB260" s="22">
        <v>946.04</v>
      </c>
      <c r="CC260" s="23">
        <v>2899.96</v>
      </c>
      <c r="CD260" s="21">
        <v>1986.89</v>
      </c>
      <c r="CE260" s="21">
        <v>0</v>
      </c>
      <c r="CF260" s="21">
        <v>1986.89</v>
      </c>
      <c r="CG260" s="22">
        <v>181</v>
      </c>
      <c r="CH260" s="22">
        <v>29.76</v>
      </c>
      <c r="CI260" s="22">
        <v>623.74</v>
      </c>
      <c r="CJ260" s="22">
        <v>116.87</v>
      </c>
      <c r="CK260" s="22">
        <v>951.37</v>
      </c>
      <c r="CL260" s="23">
        <v>2938.26</v>
      </c>
      <c r="CM260" s="21">
        <v>2214.66</v>
      </c>
      <c r="CN260" s="21">
        <v>0</v>
      </c>
      <c r="CO260" s="21">
        <v>2214.66</v>
      </c>
      <c r="CP260" s="22">
        <v>220</v>
      </c>
      <c r="CQ260" s="22">
        <v>33.18</v>
      </c>
      <c r="CR260" s="22">
        <v>699.92</v>
      </c>
      <c r="CS260" s="22">
        <v>80.12</v>
      </c>
      <c r="CT260" s="22">
        <v>1033.22</v>
      </c>
      <c r="CU260" s="23">
        <v>3247.88</v>
      </c>
      <c r="CV260" s="21">
        <v>3751.91</v>
      </c>
      <c r="CW260" s="21">
        <v>0</v>
      </c>
      <c r="CX260" s="21">
        <v>3751.91</v>
      </c>
      <c r="CY260" s="22">
        <v>424</v>
      </c>
      <c r="CZ260" s="22">
        <v>56.25</v>
      </c>
      <c r="DA260" s="22">
        <v>1406.15</v>
      </c>
      <c r="DB260" s="22">
        <v>132.91999999999999</v>
      </c>
      <c r="DC260" s="22">
        <v>2019.32</v>
      </c>
      <c r="DD260" s="23">
        <v>5771.23</v>
      </c>
      <c r="DE260" s="21">
        <v>3354.1</v>
      </c>
      <c r="DF260" s="21">
        <v>0</v>
      </c>
      <c r="DG260" s="21">
        <v>3354.1</v>
      </c>
      <c r="DH260" s="22">
        <v>374</v>
      </c>
      <c r="DI260" s="22">
        <v>332.8</v>
      </c>
      <c r="DJ260" s="22">
        <v>2427.9699999999998</v>
      </c>
      <c r="DK260" s="22">
        <v>152.71</v>
      </c>
      <c r="DL260" s="22">
        <v>3287.48</v>
      </c>
      <c r="DM260" s="23">
        <v>6641.58</v>
      </c>
      <c r="DN260" s="73">
        <f t="shared" ref="DN260:DN323" si="44">J260+S260+AB260+AK260+AT260+BC260+BL260+BU260+CD260+CM260+CV260+DE260</f>
        <v>28519.119999999995</v>
      </c>
      <c r="DO260" s="73">
        <f t="shared" ref="DO260:DO323" si="45">K260+T260+AC260+AL260+AU260+BD260+BM260+BV260+CE260+CN260+CW260+DF260</f>
        <v>836.68</v>
      </c>
      <c r="DP260" s="73">
        <f t="shared" ref="DP260:DP323" si="46">L260+U260+AD260+AM260+AV260+BE260+BN260+BW260+CF260+CO260+CX260+DG260</f>
        <v>29355.799999999996</v>
      </c>
      <c r="DQ260" s="22">
        <f t="shared" ref="DQ260:DQ323" si="47">M260+V260+AE260+AN260+AW260+BF260+BO260+BX260+CG260+CP260+CY260+DH260</f>
        <v>2909</v>
      </c>
      <c r="DR260" s="22">
        <f t="shared" ref="DR260:DR323" si="48">N260+W260+AF260+AO260+AX260+BG260+BP260+BY260+CH260+CQ260+CZ260+DI260</f>
        <v>706.32</v>
      </c>
      <c r="DS260" s="22">
        <f t="shared" ref="DS260:DS323" si="49">O260+X260+AG260+AP260+AY260+BH260+BQ260+BZ260+CI260+CR260+DA260+DJ260</f>
        <v>10848.26</v>
      </c>
      <c r="DT260" s="22">
        <f t="shared" ref="DT260:DT323" si="50">P260+Y260+AH260+AQ260+AZ260+BI260+BR260+CA260+CJ260+CS260+DB260+DK260</f>
        <v>1532.7599999999998</v>
      </c>
      <c r="DU260" s="22">
        <f t="shared" ref="DU260:DU323" si="51">Q260+Z260+AI260+AR260+BA260+BJ260+BS260+CB260+CK260+CT260+DC260+DL260</f>
        <v>15996.34</v>
      </c>
      <c r="DV260" s="23">
        <f t="shared" ref="DV260:DV323" si="52">R260+AA260+AJ260+AS260+BB260+BK260+BT260+CC260+CL260+CU260+DD260+DM260</f>
        <v>45352.14</v>
      </c>
      <c r="DW260" s="262">
        <f t="shared" ref="DW260:DW323" si="53">DP260-F260</f>
        <v>1676.5299999999952</v>
      </c>
      <c r="DX260" s="262"/>
      <c r="DY260" s="263">
        <f t="shared" ref="DY260:DY323" si="54">DU260-E260</f>
        <v>3417.1000000000004</v>
      </c>
      <c r="DZ260" s="263"/>
    </row>
    <row r="261" spans="1:130" hidden="1" x14ac:dyDescent="0.25">
      <c r="A261" s="18">
        <v>1438</v>
      </c>
      <c r="B261" s="18" t="s">
        <v>521</v>
      </c>
      <c r="C261" s="18" t="s">
        <v>302</v>
      </c>
      <c r="D261" s="20">
        <v>0.9</v>
      </c>
      <c r="E261" s="18">
        <v>18831.060000000001</v>
      </c>
      <c r="F261" s="18">
        <v>33453.86</v>
      </c>
      <c r="G261" s="18" t="s">
        <v>157</v>
      </c>
      <c r="H261" s="18" t="s">
        <v>6</v>
      </c>
      <c r="I261" s="18" t="s">
        <v>156</v>
      </c>
      <c r="J261" s="21">
        <v>2649.63</v>
      </c>
      <c r="K261" s="21">
        <v>0</v>
      </c>
      <c r="L261" s="21">
        <v>2649.63</v>
      </c>
      <c r="M261" s="22">
        <v>263</v>
      </c>
      <c r="N261" s="22">
        <v>12.81</v>
      </c>
      <c r="O261" s="22">
        <v>992.46</v>
      </c>
      <c r="P261" s="22">
        <v>138.47999999999999</v>
      </c>
      <c r="Q261" s="22">
        <v>1406.75</v>
      </c>
      <c r="R261" s="23">
        <v>4056.38</v>
      </c>
      <c r="S261" s="21">
        <v>2580.9699999999998</v>
      </c>
      <c r="T261" s="21">
        <v>0</v>
      </c>
      <c r="U261" s="21">
        <v>2580.9699999999998</v>
      </c>
      <c r="V261" s="22">
        <v>265</v>
      </c>
      <c r="W261" s="22">
        <v>12.89</v>
      </c>
      <c r="X261" s="22">
        <v>999.92</v>
      </c>
      <c r="Y261" s="22">
        <v>117.22</v>
      </c>
      <c r="Z261" s="22">
        <v>1395.03</v>
      </c>
      <c r="AA261" s="23">
        <v>3976</v>
      </c>
      <c r="AB261" s="21">
        <v>2580.9699999999998</v>
      </c>
      <c r="AC261" s="21">
        <v>0</v>
      </c>
      <c r="AD261" s="21">
        <v>2580.9699999999998</v>
      </c>
      <c r="AE261" s="22">
        <v>265</v>
      </c>
      <c r="AF261" s="22">
        <v>12.89</v>
      </c>
      <c r="AG261" s="22">
        <v>999.4</v>
      </c>
      <c r="AH261" s="22">
        <v>152.91999999999999</v>
      </c>
      <c r="AI261" s="22">
        <v>1430.21</v>
      </c>
      <c r="AJ261" s="23">
        <v>4011.18</v>
      </c>
      <c r="AK261" s="21">
        <v>2589.3000000000002</v>
      </c>
      <c r="AL261" s="21">
        <v>0</v>
      </c>
      <c r="AM261" s="21">
        <v>2589.3000000000002</v>
      </c>
      <c r="AN261" s="22">
        <v>267</v>
      </c>
      <c r="AO261" s="22">
        <v>12.93</v>
      </c>
      <c r="AP261" s="22">
        <v>1002.51</v>
      </c>
      <c r="AQ261" s="22">
        <v>153.07</v>
      </c>
      <c r="AR261" s="22">
        <v>1435.51</v>
      </c>
      <c r="AS261" s="23">
        <v>4024.81</v>
      </c>
      <c r="AT261" s="21">
        <v>2580.9699999999998</v>
      </c>
      <c r="AU261" s="21">
        <v>853.75</v>
      </c>
      <c r="AV261" s="21">
        <v>3434.72</v>
      </c>
      <c r="AW261" s="22">
        <v>381</v>
      </c>
      <c r="AX261" s="22">
        <v>12.89</v>
      </c>
      <c r="AY261" s="22">
        <v>1170.1500000000001</v>
      </c>
      <c r="AZ261" s="22">
        <v>57.27</v>
      </c>
      <c r="BA261" s="22">
        <v>1621.31</v>
      </c>
      <c r="BB261" s="23">
        <v>5056.03</v>
      </c>
      <c r="BC261" s="21">
        <v>4059.76</v>
      </c>
      <c r="BD261" s="21">
        <v>0</v>
      </c>
      <c r="BE261" s="21">
        <v>4059.76</v>
      </c>
      <c r="BF261" s="22">
        <v>442</v>
      </c>
      <c r="BG261" s="22">
        <v>19.25</v>
      </c>
      <c r="BH261" s="22">
        <v>1704.88</v>
      </c>
      <c r="BI261" s="22">
        <v>157.88999999999999</v>
      </c>
      <c r="BJ261" s="22">
        <v>2324.02</v>
      </c>
      <c r="BK261" s="23">
        <v>6383.78</v>
      </c>
      <c r="BL261" s="21">
        <v>2580.9699999999998</v>
      </c>
      <c r="BM261" s="21">
        <v>0</v>
      </c>
      <c r="BN261" s="21">
        <v>2580.9699999999998</v>
      </c>
      <c r="BO261" s="22">
        <v>264</v>
      </c>
      <c r="BP261" s="22">
        <v>12.89</v>
      </c>
      <c r="BQ261" s="22">
        <v>999.4</v>
      </c>
      <c r="BR261" s="22">
        <v>122.32</v>
      </c>
      <c r="BS261" s="22">
        <v>1398.61</v>
      </c>
      <c r="BT261" s="23">
        <v>3979.58</v>
      </c>
      <c r="BU261" s="21">
        <v>2580.9699999999998</v>
      </c>
      <c r="BV261" s="21">
        <v>0</v>
      </c>
      <c r="BW261" s="21">
        <v>2580.9699999999998</v>
      </c>
      <c r="BX261" s="22">
        <v>265</v>
      </c>
      <c r="BY261" s="22">
        <v>12.89</v>
      </c>
      <c r="BZ261" s="22">
        <v>999.4</v>
      </c>
      <c r="CA261" s="22">
        <v>152.91999999999999</v>
      </c>
      <c r="CB261" s="22">
        <v>1430.21</v>
      </c>
      <c r="CC261" s="23">
        <v>4011.18</v>
      </c>
      <c r="CD261" s="21">
        <v>2611.1799999999998</v>
      </c>
      <c r="CE261" s="21">
        <v>0</v>
      </c>
      <c r="CF261" s="21">
        <v>2611.1799999999998</v>
      </c>
      <c r="CG261" s="22">
        <v>270</v>
      </c>
      <c r="CH261" s="22">
        <v>13.04</v>
      </c>
      <c r="CI261" s="22">
        <v>1010.68</v>
      </c>
      <c r="CJ261" s="22">
        <v>148.37</v>
      </c>
      <c r="CK261" s="22">
        <v>1442.09</v>
      </c>
      <c r="CL261" s="23">
        <v>4053.27</v>
      </c>
      <c r="CM261" s="21">
        <v>2584.33</v>
      </c>
      <c r="CN261" s="21">
        <v>0</v>
      </c>
      <c r="CO261" s="21">
        <v>2584.33</v>
      </c>
      <c r="CP261" s="22">
        <v>274</v>
      </c>
      <c r="CQ261" s="22">
        <v>12.91</v>
      </c>
      <c r="CR261" s="22">
        <v>1005.44</v>
      </c>
      <c r="CS261" s="22">
        <v>45.88</v>
      </c>
      <c r="CT261" s="22">
        <v>1338.23</v>
      </c>
      <c r="CU261" s="23">
        <v>3922.56</v>
      </c>
      <c r="CV261" s="21">
        <v>2580.9699999999998</v>
      </c>
      <c r="CW261" s="21">
        <v>0</v>
      </c>
      <c r="CX261" s="21">
        <v>2580.9699999999998</v>
      </c>
      <c r="CY261" s="22">
        <v>265</v>
      </c>
      <c r="CZ261" s="22">
        <v>12.89</v>
      </c>
      <c r="DA261" s="22">
        <v>999.4</v>
      </c>
      <c r="DB261" s="22">
        <v>112.12</v>
      </c>
      <c r="DC261" s="22">
        <v>1389.41</v>
      </c>
      <c r="DD261" s="23">
        <v>3970.38</v>
      </c>
      <c r="DE261" s="21">
        <v>3851.76</v>
      </c>
      <c r="DF261" s="21">
        <v>0</v>
      </c>
      <c r="DG261" s="21">
        <v>3851.76</v>
      </c>
      <c r="DH261" s="22">
        <v>447</v>
      </c>
      <c r="DI261" s="22">
        <v>354.31</v>
      </c>
      <c r="DJ261" s="22">
        <v>1242.94</v>
      </c>
      <c r="DK261" s="22">
        <v>139.80000000000001</v>
      </c>
      <c r="DL261" s="22">
        <v>2184.0500000000002</v>
      </c>
      <c r="DM261" s="23">
        <v>6035.81</v>
      </c>
      <c r="DN261" s="73">
        <f t="shared" si="44"/>
        <v>33831.780000000006</v>
      </c>
      <c r="DO261" s="73">
        <f t="shared" si="45"/>
        <v>853.75</v>
      </c>
      <c r="DP261" s="73">
        <f t="shared" si="46"/>
        <v>34685.530000000006</v>
      </c>
      <c r="DQ261" s="22">
        <f t="shared" si="47"/>
        <v>3668</v>
      </c>
      <c r="DR261" s="22">
        <f t="shared" si="48"/>
        <v>502.59</v>
      </c>
      <c r="DS261" s="22">
        <f t="shared" si="49"/>
        <v>13126.580000000002</v>
      </c>
      <c r="DT261" s="22">
        <f t="shared" si="50"/>
        <v>1498.26</v>
      </c>
      <c r="DU261" s="22">
        <f t="shared" si="51"/>
        <v>18795.43</v>
      </c>
      <c r="DV261" s="23">
        <f t="shared" si="52"/>
        <v>53480.959999999985</v>
      </c>
      <c r="DW261" s="262">
        <f t="shared" si="53"/>
        <v>1231.6700000000055</v>
      </c>
      <c r="DX261" s="262"/>
      <c r="DY261" s="263">
        <f t="shared" si="54"/>
        <v>-35.630000000001019</v>
      </c>
      <c r="DZ261" s="263"/>
    </row>
    <row r="262" spans="1:130" hidden="1" x14ac:dyDescent="0.25">
      <c r="A262" s="18">
        <v>1443</v>
      </c>
      <c r="B262" s="18" t="s">
        <v>292</v>
      </c>
      <c r="C262" s="18" t="s">
        <v>293</v>
      </c>
      <c r="D262" s="20">
        <v>0.9</v>
      </c>
      <c r="E262" s="18">
        <v>14426.47</v>
      </c>
      <c r="F262" s="18">
        <v>26911.19</v>
      </c>
      <c r="G262" s="18" t="s">
        <v>157</v>
      </c>
      <c r="H262" s="18" t="s">
        <v>5</v>
      </c>
      <c r="I262" s="18" t="s">
        <v>204</v>
      </c>
      <c r="J262" s="21">
        <v>2127.4899999999998</v>
      </c>
      <c r="K262" s="21">
        <v>0</v>
      </c>
      <c r="L262" s="21">
        <v>2127.4899999999998</v>
      </c>
      <c r="M262" s="22">
        <v>194</v>
      </c>
      <c r="N262" s="22">
        <v>31.64</v>
      </c>
      <c r="O262" s="22">
        <v>699.67</v>
      </c>
      <c r="P262" s="22">
        <v>129.5</v>
      </c>
      <c r="Q262" s="22">
        <v>1054.81</v>
      </c>
      <c r="R262" s="23">
        <v>3182.3</v>
      </c>
      <c r="S262" s="21">
        <v>2065.65</v>
      </c>
      <c r="T262" s="21">
        <v>0</v>
      </c>
      <c r="U262" s="21">
        <v>2065.65</v>
      </c>
      <c r="V262" s="22">
        <v>188</v>
      </c>
      <c r="W262" s="22">
        <v>30.94</v>
      </c>
      <c r="X262" s="22">
        <v>658.54</v>
      </c>
      <c r="Y262" s="22">
        <v>118.27</v>
      </c>
      <c r="Z262" s="22">
        <v>995.75</v>
      </c>
      <c r="AA262" s="23">
        <v>3061.4</v>
      </c>
      <c r="AB262" s="21">
        <v>2065.34</v>
      </c>
      <c r="AC262" s="21">
        <v>0</v>
      </c>
      <c r="AD262" s="21">
        <v>2065.34</v>
      </c>
      <c r="AE262" s="22">
        <v>188</v>
      </c>
      <c r="AF262" s="22">
        <v>30.93</v>
      </c>
      <c r="AG262" s="22">
        <v>657.83</v>
      </c>
      <c r="AH262" s="22">
        <v>143.76</v>
      </c>
      <c r="AI262" s="22">
        <v>1020.52</v>
      </c>
      <c r="AJ262" s="23">
        <v>3085.86</v>
      </c>
      <c r="AK262" s="21">
        <v>2065.34</v>
      </c>
      <c r="AL262" s="21">
        <v>0</v>
      </c>
      <c r="AM262" s="21">
        <v>2065.34</v>
      </c>
      <c r="AN262" s="22">
        <v>188</v>
      </c>
      <c r="AO262" s="22">
        <v>30.93</v>
      </c>
      <c r="AP262" s="22">
        <v>657.83</v>
      </c>
      <c r="AQ262" s="22">
        <v>143.76</v>
      </c>
      <c r="AR262" s="22">
        <v>1020.52</v>
      </c>
      <c r="AS262" s="23">
        <v>3085.86</v>
      </c>
      <c r="AT262" s="21">
        <v>2065.34</v>
      </c>
      <c r="AU262" s="21">
        <v>853.75</v>
      </c>
      <c r="AV262" s="21">
        <v>2919.09</v>
      </c>
      <c r="AW262" s="22">
        <v>304</v>
      </c>
      <c r="AX262" s="22">
        <v>30.93</v>
      </c>
      <c r="AY262" s="22">
        <v>828.58</v>
      </c>
      <c r="AZ262" s="22">
        <v>114.41</v>
      </c>
      <c r="BA262" s="22">
        <v>1277.92</v>
      </c>
      <c r="BB262" s="23">
        <v>4197.01</v>
      </c>
      <c r="BC262" s="21">
        <v>3115.22</v>
      </c>
      <c r="BD262" s="21">
        <v>0</v>
      </c>
      <c r="BE262" s="21">
        <v>3115.22</v>
      </c>
      <c r="BF262" s="22">
        <v>331</v>
      </c>
      <c r="BG262" s="22">
        <v>46.57</v>
      </c>
      <c r="BH262" s="22">
        <v>1133.77</v>
      </c>
      <c r="BI262" s="22">
        <v>55.28</v>
      </c>
      <c r="BJ262" s="22">
        <v>1566.62</v>
      </c>
      <c r="BK262" s="23">
        <v>4681.84</v>
      </c>
      <c r="BL262" s="21">
        <v>2082.48</v>
      </c>
      <c r="BM262" s="21">
        <v>0</v>
      </c>
      <c r="BN262" s="21">
        <v>2082.48</v>
      </c>
      <c r="BO262" s="22">
        <v>188</v>
      </c>
      <c r="BP262" s="22">
        <v>31.2</v>
      </c>
      <c r="BQ262" s="22">
        <v>673.48</v>
      </c>
      <c r="BR262" s="22">
        <v>230.76</v>
      </c>
      <c r="BS262" s="22">
        <v>1123.44</v>
      </c>
      <c r="BT262" s="23">
        <v>3205.92</v>
      </c>
      <c r="BU262" s="21">
        <v>2082.48</v>
      </c>
      <c r="BV262" s="21">
        <v>0</v>
      </c>
      <c r="BW262" s="21">
        <v>2082.48</v>
      </c>
      <c r="BX262" s="22">
        <v>189</v>
      </c>
      <c r="BY262" s="22">
        <v>31.2</v>
      </c>
      <c r="BZ262" s="22">
        <v>673.48</v>
      </c>
      <c r="CA262" s="22">
        <v>138.96</v>
      </c>
      <c r="CB262" s="22">
        <v>1032.6400000000001</v>
      </c>
      <c r="CC262" s="23">
        <v>3115.12</v>
      </c>
      <c r="CD262" s="21">
        <v>2159.1</v>
      </c>
      <c r="CE262" s="21">
        <v>0</v>
      </c>
      <c r="CF262" s="21">
        <v>2159.1</v>
      </c>
      <c r="CG262" s="22">
        <v>200</v>
      </c>
      <c r="CH262" s="22">
        <v>32.340000000000003</v>
      </c>
      <c r="CI262" s="22">
        <v>742.94</v>
      </c>
      <c r="CJ262" s="22">
        <v>38.340000000000003</v>
      </c>
      <c r="CK262" s="22">
        <v>1013.62</v>
      </c>
      <c r="CL262" s="23">
        <v>3172.72</v>
      </c>
      <c r="CM262" s="21">
        <v>2070.09</v>
      </c>
      <c r="CN262" s="21">
        <v>0</v>
      </c>
      <c r="CO262" s="21">
        <v>2070.09</v>
      </c>
      <c r="CP262" s="22">
        <v>188</v>
      </c>
      <c r="CQ262" s="22">
        <v>31.01</v>
      </c>
      <c r="CR262" s="22">
        <v>642.39</v>
      </c>
      <c r="CS262" s="22">
        <v>154.05000000000001</v>
      </c>
      <c r="CT262" s="22">
        <v>1015.45</v>
      </c>
      <c r="CU262" s="23">
        <v>3085.54</v>
      </c>
      <c r="CV262" s="21">
        <v>2083.48</v>
      </c>
      <c r="CW262" s="21">
        <v>0</v>
      </c>
      <c r="CX262" s="21">
        <v>2083.48</v>
      </c>
      <c r="CY262" s="22">
        <v>190</v>
      </c>
      <c r="CZ262" s="22">
        <v>31.21</v>
      </c>
      <c r="DA262" s="22">
        <v>647.16</v>
      </c>
      <c r="DB262" s="22">
        <v>128.79</v>
      </c>
      <c r="DC262" s="22">
        <v>997.16</v>
      </c>
      <c r="DD262" s="23">
        <v>3080.64</v>
      </c>
      <c r="DE262" s="21">
        <v>3106.09</v>
      </c>
      <c r="DF262" s="21">
        <v>0</v>
      </c>
      <c r="DG262" s="21">
        <v>3106.09</v>
      </c>
      <c r="DH262" s="22">
        <v>331</v>
      </c>
      <c r="DI262" s="22">
        <v>316.87</v>
      </c>
      <c r="DJ262" s="22">
        <v>2025.5</v>
      </c>
      <c r="DK262" s="22">
        <v>143.19</v>
      </c>
      <c r="DL262" s="22">
        <v>2816.56</v>
      </c>
      <c r="DM262" s="23">
        <v>5922.65</v>
      </c>
      <c r="DN262" s="73">
        <f t="shared" si="44"/>
        <v>27088.1</v>
      </c>
      <c r="DO262" s="73">
        <f t="shared" si="45"/>
        <v>853.75</v>
      </c>
      <c r="DP262" s="73">
        <f t="shared" si="46"/>
        <v>27941.85</v>
      </c>
      <c r="DQ262" s="22">
        <f t="shared" si="47"/>
        <v>2679</v>
      </c>
      <c r="DR262" s="22">
        <f t="shared" si="48"/>
        <v>675.77</v>
      </c>
      <c r="DS262" s="22">
        <f t="shared" si="49"/>
        <v>10041.169999999998</v>
      </c>
      <c r="DT262" s="22">
        <f t="shared" si="50"/>
        <v>1539.0699999999997</v>
      </c>
      <c r="DU262" s="22">
        <f t="shared" si="51"/>
        <v>14935.01</v>
      </c>
      <c r="DV262" s="23">
        <f t="shared" si="52"/>
        <v>42876.86</v>
      </c>
      <c r="DW262" s="262">
        <f t="shared" si="53"/>
        <v>1030.6599999999999</v>
      </c>
      <c r="DX262" s="262"/>
      <c r="DY262" s="263">
        <f t="shared" si="54"/>
        <v>508.54000000000087</v>
      </c>
      <c r="DZ262" s="263"/>
    </row>
    <row r="263" spans="1:130" hidden="1" x14ac:dyDescent="0.25">
      <c r="A263" s="18">
        <v>1456</v>
      </c>
      <c r="B263" s="18" t="s">
        <v>583</v>
      </c>
      <c r="C263" s="18" t="s">
        <v>584</v>
      </c>
      <c r="D263" s="20">
        <v>1</v>
      </c>
      <c r="E263" s="18">
        <v>6620.39</v>
      </c>
      <c r="F263" s="18">
        <v>27465.54</v>
      </c>
      <c r="G263" s="18" t="s">
        <v>157</v>
      </c>
      <c r="H263" s="18" t="s">
        <v>5</v>
      </c>
      <c r="I263" s="18" t="s">
        <v>298</v>
      </c>
      <c r="J263" s="21">
        <v>2613.46</v>
      </c>
      <c r="K263" s="21">
        <v>0</v>
      </c>
      <c r="L263" s="21">
        <v>2613.46</v>
      </c>
      <c r="M263" s="22">
        <v>255</v>
      </c>
      <c r="N263" s="22">
        <v>62.86</v>
      </c>
      <c r="O263" s="22">
        <v>954.68</v>
      </c>
      <c r="P263" s="22">
        <v>147.97999999999999</v>
      </c>
      <c r="Q263" s="22">
        <v>1420.52</v>
      </c>
      <c r="R263" s="23">
        <v>4033.98</v>
      </c>
      <c r="S263" s="21">
        <v>2302.67</v>
      </c>
      <c r="T263" s="21">
        <v>0</v>
      </c>
      <c r="U263" s="21">
        <v>2302.67</v>
      </c>
      <c r="V263" s="22">
        <v>224</v>
      </c>
      <c r="W263" s="22">
        <v>57.5</v>
      </c>
      <c r="X263" s="22">
        <v>630.76</v>
      </c>
      <c r="Y263" s="22">
        <v>117.39</v>
      </c>
      <c r="Z263" s="22">
        <v>1029.6500000000001</v>
      </c>
      <c r="AA263" s="23">
        <v>3332.32</v>
      </c>
      <c r="AB263" s="21">
        <v>1988.64</v>
      </c>
      <c r="AC263" s="21">
        <v>0</v>
      </c>
      <c r="AD263" s="21">
        <v>1988.64</v>
      </c>
      <c r="AE263" s="22">
        <v>182</v>
      </c>
      <c r="AF263" s="22">
        <v>49.65</v>
      </c>
      <c r="AG263" s="22">
        <v>490.84</v>
      </c>
      <c r="AH263" s="22">
        <v>147.51</v>
      </c>
      <c r="AI263" s="22">
        <v>870</v>
      </c>
      <c r="AJ263" s="23">
        <v>2858.64</v>
      </c>
      <c r="AK263" s="21">
        <v>1988.64</v>
      </c>
      <c r="AL263" s="21">
        <v>0</v>
      </c>
      <c r="AM263" s="21">
        <v>1988.64</v>
      </c>
      <c r="AN263" s="22">
        <v>182</v>
      </c>
      <c r="AO263" s="22">
        <v>49.65</v>
      </c>
      <c r="AP263" s="22">
        <v>490.84</v>
      </c>
      <c r="AQ263" s="22">
        <v>137.31</v>
      </c>
      <c r="AR263" s="22">
        <v>859.8</v>
      </c>
      <c r="AS263" s="23">
        <v>2848.44</v>
      </c>
      <c r="AT263" s="21">
        <v>1993.14</v>
      </c>
      <c r="AU263" s="21">
        <v>948.61</v>
      </c>
      <c r="AV263" s="21">
        <v>2941.75</v>
      </c>
      <c r="AW263" s="22">
        <v>311</v>
      </c>
      <c r="AX263" s="22">
        <v>49.76</v>
      </c>
      <c r="AY263" s="22">
        <v>684.57</v>
      </c>
      <c r="AZ263" s="22">
        <v>139.9</v>
      </c>
      <c r="BA263" s="22">
        <v>1185.23</v>
      </c>
      <c r="BB263" s="23">
        <v>4126.9799999999996</v>
      </c>
      <c r="BC263" s="21">
        <v>3214.94</v>
      </c>
      <c r="BD263" s="21">
        <v>0</v>
      </c>
      <c r="BE263" s="21">
        <v>3214.94</v>
      </c>
      <c r="BF263" s="22">
        <v>319</v>
      </c>
      <c r="BG263" s="22">
        <v>74.52</v>
      </c>
      <c r="BH263" s="22">
        <v>1125.47</v>
      </c>
      <c r="BI263" s="22">
        <v>168.28</v>
      </c>
      <c r="BJ263" s="22">
        <v>1687.27</v>
      </c>
      <c r="BK263" s="23">
        <v>4902.21</v>
      </c>
      <c r="BL263" s="21">
        <v>1988.64</v>
      </c>
      <c r="BM263" s="21">
        <v>0</v>
      </c>
      <c r="BN263" s="21">
        <v>1988.64</v>
      </c>
      <c r="BO263" s="22">
        <v>179</v>
      </c>
      <c r="BP263" s="22">
        <v>49.65</v>
      </c>
      <c r="BQ263" s="22">
        <v>490.84</v>
      </c>
      <c r="BR263" s="22">
        <v>122.01</v>
      </c>
      <c r="BS263" s="22">
        <v>841.5</v>
      </c>
      <c r="BT263" s="23">
        <v>2830.14</v>
      </c>
      <c r="BU263" s="21">
        <v>1988.64</v>
      </c>
      <c r="BV263" s="21">
        <v>0</v>
      </c>
      <c r="BW263" s="21">
        <v>1988.64</v>
      </c>
      <c r="BX263" s="22">
        <v>181</v>
      </c>
      <c r="BY263" s="22">
        <v>49.65</v>
      </c>
      <c r="BZ263" s="22">
        <v>490.84</v>
      </c>
      <c r="CA263" s="22">
        <v>147.51</v>
      </c>
      <c r="CB263" s="22">
        <v>869</v>
      </c>
      <c r="CC263" s="23">
        <v>2857.64</v>
      </c>
      <c r="CD263" s="21">
        <v>2173.14</v>
      </c>
      <c r="CE263" s="21">
        <v>0</v>
      </c>
      <c r="CF263" s="21">
        <v>2173.14</v>
      </c>
      <c r="CG263" s="22">
        <v>204</v>
      </c>
      <c r="CH263" s="22">
        <v>53.79</v>
      </c>
      <c r="CI263" s="22">
        <v>640.73</v>
      </c>
      <c r="CJ263" s="22">
        <v>64</v>
      </c>
      <c r="CK263" s="22">
        <v>962.52</v>
      </c>
      <c r="CL263" s="23">
        <v>3135.66</v>
      </c>
      <c r="CM263" s="21">
        <v>2367.4499999999998</v>
      </c>
      <c r="CN263" s="21">
        <v>0</v>
      </c>
      <c r="CO263" s="21">
        <v>2367.4499999999998</v>
      </c>
      <c r="CP263" s="22">
        <v>239</v>
      </c>
      <c r="CQ263" s="22">
        <v>58.64</v>
      </c>
      <c r="CR263" s="22">
        <v>611.69000000000005</v>
      </c>
      <c r="CS263" s="22">
        <v>143.94999999999999</v>
      </c>
      <c r="CT263" s="22">
        <v>1053.28</v>
      </c>
      <c r="CU263" s="23">
        <v>3420.73</v>
      </c>
      <c r="CV263" s="21">
        <v>3087.61</v>
      </c>
      <c r="CW263" s="21">
        <v>0</v>
      </c>
      <c r="CX263" s="21">
        <v>3087.61</v>
      </c>
      <c r="CY263" s="22">
        <v>330</v>
      </c>
      <c r="CZ263" s="22">
        <v>76.650000000000006</v>
      </c>
      <c r="DA263" s="22">
        <v>1156.55</v>
      </c>
      <c r="DB263" s="22">
        <v>146.55000000000001</v>
      </c>
      <c r="DC263" s="22">
        <v>1709.75</v>
      </c>
      <c r="DD263" s="23">
        <v>4797.3599999999997</v>
      </c>
      <c r="DE263" s="21">
        <v>3083.69</v>
      </c>
      <c r="DF263" s="21">
        <v>0</v>
      </c>
      <c r="DG263" s="21">
        <v>3083.69</v>
      </c>
      <c r="DH263" s="22">
        <v>332</v>
      </c>
      <c r="DI263" s="22">
        <v>360.09</v>
      </c>
      <c r="DJ263" s="22">
        <v>1332.26</v>
      </c>
      <c r="DK263" s="22">
        <v>173.31</v>
      </c>
      <c r="DL263" s="22">
        <v>2197.66</v>
      </c>
      <c r="DM263" s="23">
        <v>5281.35</v>
      </c>
      <c r="DN263" s="73">
        <f t="shared" si="44"/>
        <v>28790.66</v>
      </c>
      <c r="DO263" s="73">
        <f t="shared" si="45"/>
        <v>948.61</v>
      </c>
      <c r="DP263" s="73">
        <f t="shared" si="46"/>
        <v>29739.27</v>
      </c>
      <c r="DQ263" s="22">
        <f t="shared" si="47"/>
        <v>2938</v>
      </c>
      <c r="DR263" s="22">
        <f t="shared" si="48"/>
        <v>992.40999999999985</v>
      </c>
      <c r="DS263" s="22">
        <f t="shared" si="49"/>
        <v>9100.0700000000015</v>
      </c>
      <c r="DT263" s="22">
        <f t="shared" si="50"/>
        <v>1655.6999999999998</v>
      </c>
      <c r="DU263" s="22">
        <f t="shared" si="51"/>
        <v>14686.180000000002</v>
      </c>
      <c r="DV263" s="23">
        <f t="shared" si="52"/>
        <v>44425.45</v>
      </c>
      <c r="DW263" s="262">
        <f t="shared" si="53"/>
        <v>2273.7299999999996</v>
      </c>
      <c r="DX263" s="262"/>
      <c r="DY263" s="263">
        <f t="shared" si="54"/>
        <v>8065.7900000000018</v>
      </c>
      <c r="DZ263" s="263"/>
    </row>
    <row r="264" spans="1:130" hidden="1" x14ac:dyDescent="0.25">
      <c r="A264" s="18">
        <v>1461</v>
      </c>
      <c r="B264" s="18" t="s">
        <v>378</v>
      </c>
      <c r="C264" s="18" t="s">
        <v>343</v>
      </c>
      <c r="D264" s="20">
        <v>1</v>
      </c>
      <c r="E264" s="18">
        <v>18865.32</v>
      </c>
      <c r="F264" s="18">
        <v>33515.61</v>
      </c>
      <c r="G264" s="18" t="s">
        <v>157</v>
      </c>
      <c r="H264" s="18" t="s">
        <v>25</v>
      </c>
      <c r="I264" s="18" t="s">
        <v>312</v>
      </c>
      <c r="J264" s="21">
        <v>2633.64</v>
      </c>
      <c r="K264" s="21">
        <v>0</v>
      </c>
      <c r="L264" s="21">
        <v>2633.64</v>
      </c>
      <c r="M264" s="22">
        <v>265</v>
      </c>
      <c r="N264" s="22">
        <v>38.64</v>
      </c>
      <c r="O264" s="22">
        <v>998.17</v>
      </c>
      <c r="P264" s="22">
        <v>138.32</v>
      </c>
      <c r="Q264" s="22">
        <v>1440.13</v>
      </c>
      <c r="R264" s="23">
        <v>4073.77</v>
      </c>
      <c r="S264" s="21">
        <v>2579.04</v>
      </c>
      <c r="T264" s="21">
        <v>0</v>
      </c>
      <c r="U264" s="21">
        <v>2579.04</v>
      </c>
      <c r="V264" s="22">
        <v>265</v>
      </c>
      <c r="W264" s="22">
        <v>38.64</v>
      </c>
      <c r="X264" s="22">
        <v>999.15</v>
      </c>
      <c r="Y264" s="22">
        <v>45.79</v>
      </c>
      <c r="Z264" s="22">
        <v>1348.58</v>
      </c>
      <c r="AA264" s="23">
        <v>3927.62</v>
      </c>
      <c r="AB264" s="21">
        <v>2579.04</v>
      </c>
      <c r="AC264" s="21">
        <v>0</v>
      </c>
      <c r="AD264" s="21">
        <v>2579.04</v>
      </c>
      <c r="AE264" s="22">
        <v>265</v>
      </c>
      <c r="AF264" s="22">
        <v>38.64</v>
      </c>
      <c r="AG264" s="22">
        <v>998.66</v>
      </c>
      <c r="AH264" s="22">
        <v>163.09</v>
      </c>
      <c r="AI264" s="22">
        <v>1465.39</v>
      </c>
      <c r="AJ264" s="23">
        <v>4044.43</v>
      </c>
      <c r="AK264" s="21">
        <v>2579.04</v>
      </c>
      <c r="AL264" s="21">
        <v>0</v>
      </c>
      <c r="AM264" s="21">
        <v>2579.04</v>
      </c>
      <c r="AN264" s="22">
        <v>265</v>
      </c>
      <c r="AO264" s="22">
        <v>38.64</v>
      </c>
      <c r="AP264" s="22">
        <v>998.66</v>
      </c>
      <c r="AQ264" s="22">
        <v>127.39</v>
      </c>
      <c r="AR264" s="22">
        <v>1429.69</v>
      </c>
      <c r="AS264" s="23">
        <v>4008.73</v>
      </c>
      <c r="AT264" s="21">
        <v>2579.04</v>
      </c>
      <c r="AU264" s="21">
        <v>948.61</v>
      </c>
      <c r="AV264" s="21">
        <v>3527.65</v>
      </c>
      <c r="AW264" s="22">
        <v>394</v>
      </c>
      <c r="AX264" s="22">
        <v>38.64</v>
      </c>
      <c r="AY264" s="22">
        <v>1188.3900000000001</v>
      </c>
      <c r="AZ264" s="22">
        <v>58.51</v>
      </c>
      <c r="BA264" s="22">
        <v>1679.54</v>
      </c>
      <c r="BB264" s="23">
        <v>5207.1899999999996</v>
      </c>
      <c r="BC264" s="21">
        <v>3951.71</v>
      </c>
      <c r="BD264" s="21">
        <v>0</v>
      </c>
      <c r="BE264" s="21">
        <v>3951.71</v>
      </c>
      <c r="BF264" s="22">
        <v>442</v>
      </c>
      <c r="BG264" s="22">
        <v>57.72</v>
      </c>
      <c r="BH264" s="22">
        <v>1473.37</v>
      </c>
      <c r="BI264" s="22">
        <v>156.43</v>
      </c>
      <c r="BJ264" s="22">
        <v>2129.52</v>
      </c>
      <c r="BK264" s="23">
        <v>6081.23</v>
      </c>
      <c r="BL264" s="21">
        <v>2579.04</v>
      </c>
      <c r="BM264" s="21">
        <v>0</v>
      </c>
      <c r="BN264" s="21">
        <v>2579.04</v>
      </c>
      <c r="BO264" s="22">
        <v>264</v>
      </c>
      <c r="BP264" s="22">
        <v>38.64</v>
      </c>
      <c r="BQ264" s="22">
        <v>998.66</v>
      </c>
      <c r="BR264" s="22">
        <v>152.88999999999999</v>
      </c>
      <c r="BS264" s="22">
        <v>1454.19</v>
      </c>
      <c r="BT264" s="23">
        <v>4033.23</v>
      </c>
      <c r="BU264" s="21">
        <v>2579.04</v>
      </c>
      <c r="BV264" s="21">
        <v>0</v>
      </c>
      <c r="BW264" s="21">
        <v>2579.04</v>
      </c>
      <c r="BX264" s="22">
        <v>265</v>
      </c>
      <c r="BY264" s="22">
        <v>38.64</v>
      </c>
      <c r="BZ264" s="22">
        <v>998.66</v>
      </c>
      <c r="CA264" s="22">
        <v>152.88999999999999</v>
      </c>
      <c r="CB264" s="22">
        <v>1455.19</v>
      </c>
      <c r="CC264" s="23">
        <v>4034.23</v>
      </c>
      <c r="CD264" s="21">
        <v>2641.74</v>
      </c>
      <c r="CE264" s="21">
        <v>0</v>
      </c>
      <c r="CF264" s="21">
        <v>2641.74</v>
      </c>
      <c r="CG264" s="22">
        <v>274</v>
      </c>
      <c r="CH264" s="22">
        <v>39.590000000000003</v>
      </c>
      <c r="CI264" s="22">
        <v>1022.11</v>
      </c>
      <c r="CJ264" s="22">
        <v>154</v>
      </c>
      <c r="CK264" s="22">
        <v>1489.7</v>
      </c>
      <c r="CL264" s="23">
        <v>4131.4399999999996</v>
      </c>
      <c r="CM264" s="21">
        <v>2598.09</v>
      </c>
      <c r="CN264" s="21">
        <v>0</v>
      </c>
      <c r="CO264" s="21">
        <v>2598.09</v>
      </c>
      <c r="CP264" s="22">
        <v>276</v>
      </c>
      <c r="CQ264" s="22">
        <v>38.93</v>
      </c>
      <c r="CR264" s="22">
        <v>1010.58</v>
      </c>
      <c r="CS264" s="22">
        <v>46.14</v>
      </c>
      <c r="CT264" s="22">
        <v>1371.65</v>
      </c>
      <c r="CU264" s="23">
        <v>3969.74</v>
      </c>
      <c r="CV264" s="21">
        <v>2598.09</v>
      </c>
      <c r="CW264" s="21">
        <v>0</v>
      </c>
      <c r="CX264" s="21">
        <v>2598.09</v>
      </c>
      <c r="CY264" s="22">
        <v>268</v>
      </c>
      <c r="CZ264" s="22">
        <v>38.93</v>
      </c>
      <c r="DA264" s="22">
        <v>1005.78</v>
      </c>
      <c r="DB264" s="22">
        <v>137.94</v>
      </c>
      <c r="DC264" s="22">
        <v>1450.65</v>
      </c>
      <c r="DD264" s="23">
        <v>4048.74</v>
      </c>
      <c r="DE264" s="21">
        <v>3889.68</v>
      </c>
      <c r="DF264" s="21">
        <v>0</v>
      </c>
      <c r="DG264" s="21">
        <v>3889.68</v>
      </c>
      <c r="DH264" s="22">
        <v>450</v>
      </c>
      <c r="DI264" s="22">
        <v>394.3</v>
      </c>
      <c r="DJ264" s="22">
        <v>1488.04</v>
      </c>
      <c r="DK264" s="22">
        <v>160.87</v>
      </c>
      <c r="DL264" s="22">
        <v>2493.21</v>
      </c>
      <c r="DM264" s="23">
        <v>6382.89</v>
      </c>
      <c r="DN264" s="73">
        <f t="shared" si="44"/>
        <v>33787.19</v>
      </c>
      <c r="DO264" s="73">
        <f t="shared" si="45"/>
        <v>948.61</v>
      </c>
      <c r="DP264" s="73">
        <f t="shared" si="46"/>
        <v>34735.800000000003</v>
      </c>
      <c r="DQ264" s="22">
        <f t="shared" si="47"/>
        <v>3693</v>
      </c>
      <c r="DR264" s="22">
        <f t="shared" si="48"/>
        <v>839.95</v>
      </c>
      <c r="DS264" s="22">
        <f t="shared" si="49"/>
        <v>13180.23</v>
      </c>
      <c r="DT264" s="22">
        <f t="shared" si="50"/>
        <v>1494.2600000000002</v>
      </c>
      <c r="DU264" s="22">
        <f t="shared" si="51"/>
        <v>19207.440000000002</v>
      </c>
      <c r="DV264" s="23">
        <f t="shared" si="52"/>
        <v>53943.24</v>
      </c>
      <c r="DW264" s="262">
        <f t="shared" si="53"/>
        <v>1220.1900000000023</v>
      </c>
      <c r="DX264" s="262"/>
      <c r="DY264" s="263">
        <f t="shared" si="54"/>
        <v>342.12000000000262</v>
      </c>
      <c r="DZ264" s="263"/>
    </row>
    <row r="265" spans="1:130" hidden="1" x14ac:dyDescent="0.25">
      <c r="A265" s="18">
        <v>1463</v>
      </c>
      <c r="B265" s="18" t="s">
        <v>207</v>
      </c>
      <c r="C265" s="18" t="s">
        <v>208</v>
      </c>
      <c r="D265" s="20">
        <v>1</v>
      </c>
      <c r="E265" s="18">
        <v>79261.05</v>
      </c>
      <c r="F265" s="18">
        <v>121946.83</v>
      </c>
      <c r="G265" s="18" t="s">
        <v>157</v>
      </c>
      <c r="H265" s="18" t="s">
        <v>5</v>
      </c>
      <c r="I265" s="18" t="s">
        <v>209</v>
      </c>
      <c r="J265" s="21">
        <v>8947.6</v>
      </c>
      <c r="K265" s="21">
        <v>0</v>
      </c>
      <c r="L265" s="21">
        <v>8947.6</v>
      </c>
      <c r="M265" s="22">
        <v>1188</v>
      </c>
      <c r="N265" s="22">
        <v>227.46</v>
      </c>
      <c r="O265" s="22">
        <v>4202.45</v>
      </c>
      <c r="P265" s="22">
        <v>237.76</v>
      </c>
      <c r="Q265" s="22">
        <v>5855.67</v>
      </c>
      <c r="R265" s="23">
        <v>14803.27</v>
      </c>
      <c r="S265" s="21">
        <v>8825.48</v>
      </c>
      <c r="T265" s="21">
        <v>0</v>
      </c>
      <c r="U265" s="21">
        <v>8825.48</v>
      </c>
      <c r="V265" s="22">
        <v>1171</v>
      </c>
      <c r="W265" s="22">
        <v>224.41</v>
      </c>
      <c r="X265" s="22">
        <v>4152.03</v>
      </c>
      <c r="Y265" s="22">
        <v>215.7</v>
      </c>
      <c r="Z265" s="22">
        <v>5763.14</v>
      </c>
      <c r="AA265" s="23">
        <v>14588.62</v>
      </c>
      <c r="AB265" s="21">
        <v>8825.48</v>
      </c>
      <c r="AC265" s="21">
        <v>0</v>
      </c>
      <c r="AD265" s="21">
        <v>8825.48</v>
      </c>
      <c r="AE265" s="22">
        <v>1171</v>
      </c>
      <c r="AF265" s="22">
        <v>224.41</v>
      </c>
      <c r="AG265" s="22">
        <v>4149.8900000000003</v>
      </c>
      <c r="AH265" s="22">
        <v>236.1</v>
      </c>
      <c r="AI265" s="22">
        <v>5781.4</v>
      </c>
      <c r="AJ265" s="23">
        <v>14606.88</v>
      </c>
      <c r="AK265" s="21">
        <v>8978.1299999999992</v>
      </c>
      <c r="AL265" s="21">
        <v>0</v>
      </c>
      <c r="AM265" s="21">
        <v>8978.1299999999992</v>
      </c>
      <c r="AN265" s="22">
        <v>1193</v>
      </c>
      <c r="AO265" s="22">
        <v>228.23</v>
      </c>
      <c r="AP265" s="22">
        <v>4218.25</v>
      </c>
      <c r="AQ265" s="22">
        <v>243.27</v>
      </c>
      <c r="AR265" s="22">
        <v>5882.75</v>
      </c>
      <c r="AS265" s="23">
        <v>14860.88</v>
      </c>
      <c r="AT265" s="21">
        <v>8863.85</v>
      </c>
      <c r="AU265" s="21">
        <v>948.61</v>
      </c>
      <c r="AV265" s="21">
        <v>9812.4599999999991</v>
      </c>
      <c r="AW265" s="22">
        <v>1305</v>
      </c>
      <c r="AX265" s="22">
        <v>225.37</v>
      </c>
      <c r="AY265" s="22">
        <v>4356.8100000000004</v>
      </c>
      <c r="AZ265" s="22">
        <v>218.72</v>
      </c>
      <c r="BA265" s="22">
        <v>6105.9</v>
      </c>
      <c r="BB265" s="23">
        <v>15918.36</v>
      </c>
      <c r="BC265" s="21">
        <v>13172.55</v>
      </c>
      <c r="BD265" s="21">
        <v>0</v>
      </c>
      <c r="BE265" s="21">
        <v>13172.55</v>
      </c>
      <c r="BF265" s="22">
        <v>1782</v>
      </c>
      <c r="BG265" s="22">
        <v>333.09</v>
      </c>
      <c r="BH265" s="22">
        <v>6096.63</v>
      </c>
      <c r="BI265" s="22">
        <v>295.05</v>
      </c>
      <c r="BJ265" s="22">
        <v>8506.77</v>
      </c>
      <c r="BK265" s="23">
        <v>21679.32</v>
      </c>
      <c r="BL265" s="21">
        <v>8825.48</v>
      </c>
      <c r="BM265" s="21">
        <v>0</v>
      </c>
      <c r="BN265" s="21">
        <v>8825.48</v>
      </c>
      <c r="BO265" s="22">
        <v>1170</v>
      </c>
      <c r="BP265" s="22">
        <v>224.41</v>
      </c>
      <c r="BQ265" s="22">
        <v>4149.8900000000003</v>
      </c>
      <c r="BR265" s="22">
        <v>231</v>
      </c>
      <c r="BS265" s="22">
        <v>5775.3</v>
      </c>
      <c r="BT265" s="23">
        <v>14600.78</v>
      </c>
      <c r="BU265" s="21">
        <v>8825.48</v>
      </c>
      <c r="BV265" s="21">
        <v>0</v>
      </c>
      <c r="BW265" s="21">
        <v>8825.48</v>
      </c>
      <c r="BX265" s="22">
        <v>1171</v>
      </c>
      <c r="BY265" s="22">
        <v>224.41</v>
      </c>
      <c r="BZ265" s="22">
        <v>4149.8900000000003</v>
      </c>
      <c r="CA265" s="22">
        <v>231</v>
      </c>
      <c r="CB265" s="22">
        <v>5776.3</v>
      </c>
      <c r="CC265" s="23">
        <v>14601.78</v>
      </c>
      <c r="CD265" s="21">
        <v>9102.6200000000008</v>
      </c>
      <c r="CE265" s="21">
        <v>7389.06</v>
      </c>
      <c r="CF265" s="21">
        <v>16491.68</v>
      </c>
      <c r="CG265" s="22">
        <v>2248</v>
      </c>
      <c r="CH265" s="22">
        <v>416.06</v>
      </c>
      <c r="CI265" s="22">
        <v>7581.99</v>
      </c>
      <c r="CJ265" s="22">
        <v>304.35000000000002</v>
      </c>
      <c r="CK265" s="22">
        <v>10550.4</v>
      </c>
      <c r="CL265" s="23">
        <v>27042.080000000002</v>
      </c>
      <c r="CM265" s="21">
        <v>8825.48</v>
      </c>
      <c r="CN265" s="21">
        <v>0</v>
      </c>
      <c r="CO265" s="21">
        <v>8825.48</v>
      </c>
      <c r="CP265" s="22">
        <v>1171</v>
      </c>
      <c r="CQ265" s="22">
        <v>223.14</v>
      </c>
      <c r="CR265" s="22">
        <v>4131.83</v>
      </c>
      <c r="CS265" s="22">
        <v>190.19</v>
      </c>
      <c r="CT265" s="22">
        <v>5716.16</v>
      </c>
      <c r="CU265" s="23">
        <v>14541.64</v>
      </c>
      <c r="CV265" s="21">
        <v>8830.15</v>
      </c>
      <c r="CW265" s="21">
        <v>0</v>
      </c>
      <c r="CX265" s="21">
        <v>8830.15</v>
      </c>
      <c r="CY265" s="22">
        <v>1164</v>
      </c>
      <c r="CZ265" s="22">
        <v>223.25</v>
      </c>
      <c r="DA265" s="22">
        <v>4129.1000000000004</v>
      </c>
      <c r="DB265" s="22">
        <v>215.75</v>
      </c>
      <c r="DC265" s="22">
        <v>5732.1</v>
      </c>
      <c r="DD265" s="23">
        <v>14562.25</v>
      </c>
      <c r="DE265" s="21">
        <v>13172.55</v>
      </c>
      <c r="DF265" s="21">
        <v>0</v>
      </c>
      <c r="DG265" s="21">
        <v>13172.55</v>
      </c>
      <c r="DH265" s="22">
        <v>1776</v>
      </c>
      <c r="DI265" s="22">
        <v>1574.23</v>
      </c>
      <c r="DJ265" s="22">
        <v>6073.74</v>
      </c>
      <c r="DK265" s="22">
        <v>289.94</v>
      </c>
      <c r="DL265" s="22">
        <v>9713.91</v>
      </c>
      <c r="DM265" s="23">
        <v>22886.46</v>
      </c>
      <c r="DN265" s="73">
        <f t="shared" si="44"/>
        <v>115194.84999999998</v>
      </c>
      <c r="DO265" s="73">
        <f t="shared" si="45"/>
        <v>8337.67</v>
      </c>
      <c r="DP265" s="73">
        <f t="shared" si="46"/>
        <v>123532.51999999999</v>
      </c>
      <c r="DQ265" s="22">
        <f t="shared" si="47"/>
        <v>16510</v>
      </c>
      <c r="DR265" s="22">
        <f t="shared" si="48"/>
        <v>4348.47</v>
      </c>
      <c r="DS265" s="22">
        <f t="shared" si="49"/>
        <v>57392.5</v>
      </c>
      <c r="DT265" s="22">
        <f t="shared" si="50"/>
        <v>2908.83</v>
      </c>
      <c r="DU265" s="22">
        <f t="shared" si="51"/>
        <v>81159.800000000017</v>
      </c>
      <c r="DV265" s="23">
        <f t="shared" si="52"/>
        <v>204692.31999999998</v>
      </c>
      <c r="DW265" s="262">
        <f t="shared" si="53"/>
        <v>1585.6899999999878</v>
      </c>
      <c r="DX265" s="262"/>
      <c r="DY265" s="263">
        <f t="shared" si="54"/>
        <v>1898.7500000000146</v>
      </c>
      <c r="DZ265" s="263"/>
    </row>
    <row r="266" spans="1:130" hidden="1" x14ac:dyDescent="0.25">
      <c r="A266" s="18">
        <v>1465</v>
      </c>
      <c r="B266" s="18" t="s">
        <v>866</v>
      </c>
      <c r="C266" s="18" t="s">
        <v>245</v>
      </c>
      <c r="D266" s="20">
        <v>0</v>
      </c>
      <c r="G266" s="18" t="s">
        <v>157</v>
      </c>
      <c r="H266" s="18" t="s">
        <v>19</v>
      </c>
      <c r="I266" s="18" t="s">
        <v>163</v>
      </c>
      <c r="J266" s="21"/>
      <c r="K266" s="21"/>
      <c r="L266" s="21"/>
      <c r="M266" s="22"/>
      <c r="N266" s="22"/>
      <c r="O266" s="22"/>
      <c r="P266" s="22"/>
      <c r="Q266" s="22"/>
      <c r="R266" s="23"/>
      <c r="S266" s="21"/>
      <c r="T266" s="21"/>
      <c r="U266" s="21"/>
      <c r="V266" s="22"/>
      <c r="W266" s="22"/>
      <c r="X266" s="22"/>
      <c r="Y266" s="22"/>
      <c r="Z266" s="22"/>
      <c r="AA266" s="23"/>
      <c r="AB266" s="21"/>
      <c r="AC266" s="21"/>
      <c r="AD266" s="21"/>
      <c r="AE266" s="22"/>
      <c r="AF266" s="22"/>
      <c r="AG266" s="22"/>
      <c r="AH266" s="22"/>
      <c r="AI266" s="22"/>
      <c r="AJ266" s="23"/>
      <c r="AK266" s="21"/>
      <c r="AL266" s="21"/>
      <c r="AM266" s="21"/>
      <c r="AN266" s="22"/>
      <c r="AO266" s="22"/>
      <c r="AP266" s="22"/>
      <c r="AQ266" s="22"/>
      <c r="AR266" s="22"/>
      <c r="AS266" s="23"/>
      <c r="AT266" s="21">
        <v>0</v>
      </c>
      <c r="AU266" s="21">
        <v>256.13</v>
      </c>
      <c r="AV266" s="21">
        <v>256.13</v>
      </c>
      <c r="AW266" s="22">
        <v>10</v>
      </c>
      <c r="AX266" s="22">
        <v>0</v>
      </c>
      <c r="AY266" s="22">
        <v>51.22</v>
      </c>
      <c r="AZ266" s="22">
        <v>3.43</v>
      </c>
      <c r="BA266" s="22">
        <v>64.650000000000006</v>
      </c>
      <c r="BB266" s="23">
        <v>320.77999999999997</v>
      </c>
      <c r="BC266" s="21"/>
      <c r="BD266" s="21"/>
      <c r="BE266" s="21"/>
      <c r="BF266" s="22"/>
      <c r="BG266" s="22"/>
      <c r="BH266" s="22"/>
      <c r="BI266" s="22"/>
      <c r="BJ266" s="22"/>
      <c r="BK266" s="23"/>
      <c r="BL266" s="21"/>
      <c r="BM266" s="21"/>
      <c r="BN266" s="21"/>
      <c r="BO266" s="22"/>
      <c r="BP266" s="22"/>
      <c r="BQ266" s="22"/>
      <c r="BR266" s="22"/>
      <c r="BS266" s="22"/>
      <c r="BT266" s="23"/>
      <c r="BU266" s="21"/>
      <c r="BV266" s="21"/>
      <c r="BW266" s="21"/>
      <c r="BX266" s="22"/>
      <c r="BY266" s="22"/>
      <c r="BZ266" s="22"/>
      <c r="CA266" s="22"/>
      <c r="CB266" s="22"/>
      <c r="CC266" s="23"/>
      <c r="CD266" s="21"/>
      <c r="CE266" s="21"/>
      <c r="CF266" s="21"/>
      <c r="CG266" s="22"/>
      <c r="CH266" s="22"/>
      <c r="CI266" s="22"/>
      <c r="CJ266" s="22"/>
      <c r="CK266" s="22"/>
      <c r="CL266" s="23"/>
      <c r="CM266" s="21"/>
      <c r="CN266" s="21"/>
      <c r="CO266" s="21"/>
      <c r="CP266" s="22"/>
      <c r="CQ266" s="22"/>
      <c r="CR266" s="22"/>
      <c r="CS266" s="22"/>
      <c r="CT266" s="22"/>
      <c r="CU266" s="23"/>
      <c r="CV266" s="21"/>
      <c r="CW266" s="21"/>
      <c r="CX266" s="21"/>
      <c r="CY266" s="22"/>
      <c r="CZ266" s="22"/>
      <c r="DA266" s="22"/>
      <c r="DB266" s="22"/>
      <c r="DC266" s="22"/>
      <c r="DD266" s="23"/>
      <c r="DN266" s="73">
        <f t="shared" si="44"/>
        <v>0</v>
      </c>
      <c r="DO266" s="73">
        <f t="shared" si="45"/>
        <v>256.13</v>
      </c>
      <c r="DP266" s="73">
        <f t="shared" si="46"/>
        <v>256.13</v>
      </c>
      <c r="DQ266" s="22">
        <f t="shared" si="47"/>
        <v>10</v>
      </c>
      <c r="DR266" s="22">
        <f t="shared" si="48"/>
        <v>0</v>
      </c>
      <c r="DS266" s="22">
        <f t="shared" si="49"/>
        <v>51.22</v>
      </c>
      <c r="DT266" s="22">
        <f t="shared" si="50"/>
        <v>3.43</v>
      </c>
      <c r="DU266" s="22">
        <f t="shared" si="51"/>
        <v>64.650000000000006</v>
      </c>
      <c r="DV266" s="23">
        <f t="shared" si="52"/>
        <v>320.77999999999997</v>
      </c>
      <c r="DW266" s="262">
        <f t="shared" si="53"/>
        <v>256.13</v>
      </c>
      <c r="DX266" s="262"/>
      <c r="DY266" s="263">
        <f t="shared" si="54"/>
        <v>64.650000000000006</v>
      </c>
      <c r="DZ266" s="263"/>
    </row>
    <row r="267" spans="1:130" hidden="1" x14ac:dyDescent="0.25">
      <c r="A267" s="18">
        <v>1466</v>
      </c>
      <c r="B267" s="18" t="s">
        <v>656</v>
      </c>
      <c r="C267" s="18" t="s">
        <v>657</v>
      </c>
      <c r="D267" s="20">
        <v>1</v>
      </c>
      <c r="E267" s="18">
        <v>22045.87</v>
      </c>
      <c r="F267" s="18">
        <v>38553.03</v>
      </c>
      <c r="G267" s="18" t="s">
        <v>157</v>
      </c>
      <c r="H267" s="18" t="s">
        <v>18</v>
      </c>
      <c r="I267" s="18" t="s">
        <v>658</v>
      </c>
      <c r="J267" s="21">
        <v>3046.84</v>
      </c>
      <c r="K267" s="21">
        <v>0</v>
      </c>
      <c r="L267" s="21">
        <v>3046.84</v>
      </c>
      <c r="M267" s="22">
        <v>319</v>
      </c>
      <c r="N267" s="22">
        <v>73.94</v>
      </c>
      <c r="O267" s="22">
        <v>1140.3399999999999</v>
      </c>
      <c r="P267" s="22">
        <v>145.51</v>
      </c>
      <c r="Q267" s="22">
        <v>1678.79</v>
      </c>
      <c r="R267" s="23">
        <v>4725.63</v>
      </c>
      <c r="S267" s="21">
        <v>3002.64</v>
      </c>
      <c r="T267" s="21">
        <v>0</v>
      </c>
      <c r="U267" s="21">
        <v>3002.64</v>
      </c>
      <c r="V267" s="22">
        <v>319</v>
      </c>
      <c r="W267" s="22">
        <v>73.94</v>
      </c>
      <c r="X267" s="22">
        <v>1141.5</v>
      </c>
      <c r="Y267" s="22">
        <v>129.63</v>
      </c>
      <c r="Z267" s="22">
        <v>1664.07</v>
      </c>
      <c r="AA267" s="23">
        <v>4666.71</v>
      </c>
      <c r="AB267" s="21">
        <v>3002.64</v>
      </c>
      <c r="AC267" s="21">
        <v>0</v>
      </c>
      <c r="AD267" s="21">
        <v>3002.64</v>
      </c>
      <c r="AE267" s="22">
        <v>319</v>
      </c>
      <c r="AF267" s="22">
        <v>73.94</v>
      </c>
      <c r="AG267" s="22">
        <v>1140.92</v>
      </c>
      <c r="AH267" s="22">
        <v>170.43</v>
      </c>
      <c r="AI267" s="22">
        <v>1704.29</v>
      </c>
      <c r="AJ267" s="23">
        <v>4706.93</v>
      </c>
      <c r="AK267" s="21">
        <v>3002.64</v>
      </c>
      <c r="AL267" s="21">
        <v>0</v>
      </c>
      <c r="AM267" s="21">
        <v>3002.64</v>
      </c>
      <c r="AN267" s="22">
        <v>319</v>
      </c>
      <c r="AO267" s="22">
        <v>73.94</v>
      </c>
      <c r="AP267" s="22">
        <v>1140.92</v>
      </c>
      <c r="AQ267" s="22">
        <v>150.03</v>
      </c>
      <c r="AR267" s="22">
        <v>1683.89</v>
      </c>
      <c r="AS267" s="23">
        <v>4686.53</v>
      </c>
      <c r="AT267" s="21">
        <v>3002.64</v>
      </c>
      <c r="AU267" s="21">
        <v>948.61</v>
      </c>
      <c r="AV267" s="21">
        <v>3951.25</v>
      </c>
      <c r="AW267" s="22">
        <v>447</v>
      </c>
      <c r="AX267" s="22">
        <v>73.94</v>
      </c>
      <c r="AY267" s="22">
        <v>1330.64</v>
      </c>
      <c r="AZ267" s="22">
        <v>116.83</v>
      </c>
      <c r="BA267" s="22">
        <v>1968.41</v>
      </c>
      <c r="BB267" s="23">
        <v>5919.66</v>
      </c>
      <c r="BC267" s="21">
        <v>4622.93</v>
      </c>
      <c r="BD267" s="21">
        <v>0</v>
      </c>
      <c r="BE267" s="21">
        <v>4622.93</v>
      </c>
      <c r="BF267" s="22">
        <v>525</v>
      </c>
      <c r="BG267" s="22">
        <v>111.2</v>
      </c>
      <c r="BH267" s="22">
        <v>1964.23</v>
      </c>
      <c r="BI267" s="22">
        <v>168.04</v>
      </c>
      <c r="BJ267" s="22">
        <v>2768.47</v>
      </c>
      <c r="BK267" s="23">
        <v>7391.4</v>
      </c>
      <c r="BL267" s="21">
        <v>3021.69</v>
      </c>
      <c r="BM267" s="21">
        <v>0</v>
      </c>
      <c r="BN267" s="21">
        <v>3021.69</v>
      </c>
      <c r="BO267" s="22">
        <v>316</v>
      </c>
      <c r="BP267" s="22">
        <v>74.41</v>
      </c>
      <c r="BQ267" s="22">
        <v>1148.02</v>
      </c>
      <c r="BR267" s="22">
        <v>160.57</v>
      </c>
      <c r="BS267" s="22">
        <v>1699</v>
      </c>
      <c r="BT267" s="23">
        <v>4720.6899999999996</v>
      </c>
      <c r="BU267" s="21">
        <v>2975.49</v>
      </c>
      <c r="BV267" s="21">
        <v>0</v>
      </c>
      <c r="BW267" s="21">
        <v>2975.49</v>
      </c>
      <c r="BX267" s="22">
        <v>320</v>
      </c>
      <c r="BY267" s="22">
        <v>74.41</v>
      </c>
      <c r="BZ267" s="22">
        <v>1148.02</v>
      </c>
      <c r="CA267" s="22">
        <v>149.75</v>
      </c>
      <c r="CB267" s="22">
        <v>1692.18</v>
      </c>
      <c r="CC267" s="23">
        <v>4667.67</v>
      </c>
      <c r="CD267" s="21">
        <v>3123.58</v>
      </c>
      <c r="CE267" s="21">
        <v>0</v>
      </c>
      <c r="CF267" s="21">
        <v>3123.58</v>
      </c>
      <c r="CG267" s="22">
        <v>335</v>
      </c>
      <c r="CH267" s="22">
        <v>76.91</v>
      </c>
      <c r="CI267" s="22">
        <v>1185.31</v>
      </c>
      <c r="CJ267" s="22">
        <v>157.27000000000001</v>
      </c>
      <c r="CK267" s="22">
        <v>1754.49</v>
      </c>
      <c r="CL267" s="23">
        <v>4878.07</v>
      </c>
      <c r="CM267" s="21">
        <v>3028.35</v>
      </c>
      <c r="CN267" s="21">
        <v>0</v>
      </c>
      <c r="CO267" s="21">
        <v>3028.35</v>
      </c>
      <c r="CP267" s="22">
        <v>329</v>
      </c>
      <c r="CQ267" s="22">
        <v>74.58</v>
      </c>
      <c r="CR267" s="22">
        <v>1155.29</v>
      </c>
      <c r="CS267" s="22">
        <v>73.989999999999995</v>
      </c>
      <c r="CT267" s="22">
        <v>1632.86</v>
      </c>
      <c r="CU267" s="23">
        <v>4661.21</v>
      </c>
      <c r="CV267" s="21">
        <v>3022.79</v>
      </c>
      <c r="CW267" s="21">
        <v>0</v>
      </c>
      <c r="CX267" s="21">
        <v>3022.79</v>
      </c>
      <c r="CY267" s="22">
        <v>320</v>
      </c>
      <c r="CZ267" s="22">
        <v>74.44</v>
      </c>
      <c r="DA267" s="22">
        <v>1148.43</v>
      </c>
      <c r="DB267" s="22">
        <v>124.9</v>
      </c>
      <c r="DC267" s="22">
        <v>1667.77</v>
      </c>
      <c r="DD267" s="23">
        <v>4690.5600000000004</v>
      </c>
      <c r="DE267" s="21">
        <v>4492.93</v>
      </c>
      <c r="DF267" s="21">
        <v>0</v>
      </c>
      <c r="DG267" s="21">
        <v>4492.93</v>
      </c>
      <c r="DH267" s="22">
        <v>529</v>
      </c>
      <c r="DI267" s="22">
        <v>497.93</v>
      </c>
      <c r="DJ267" s="22">
        <v>1430.45</v>
      </c>
      <c r="DK267" s="22">
        <v>161.19999999999999</v>
      </c>
      <c r="DL267" s="22">
        <v>2618.58</v>
      </c>
      <c r="DM267" s="23">
        <v>7111.51</v>
      </c>
      <c r="DN267" s="73">
        <f t="shared" si="44"/>
        <v>39345.159999999996</v>
      </c>
      <c r="DO267" s="73">
        <f t="shared" si="45"/>
        <v>948.61</v>
      </c>
      <c r="DP267" s="73">
        <f t="shared" si="46"/>
        <v>40293.769999999997</v>
      </c>
      <c r="DQ267" s="22">
        <f t="shared" si="47"/>
        <v>4397</v>
      </c>
      <c r="DR267" s="22">
        <f t="shared" si="48"/>
        <v>1353.58</v>
      </c>
      <c r="DS267" s="22">
        <f t="shared" si="49"/>
        <v>15074.070000000003</v>
      </c>
      <c r="DT267" s="22">
        <f t="shared" si="50"/>
        <v>1708.15</v>
      </c>
      <c r="DU267" s="22">
        <f t="shared" si="51"/>
        <v>22532.800000000003</v>
      </c>
      <c r="DV267" s="23">
        <f t="shared" si="52"/>
        <v>62826.57</v>
      </c>
      <c r="DW267" s="262">
        <f t="shared" si="53"/>
        <v>1740.739999999998</v>
      </c>
      <c r="DX267" s="262"/>
      <c r="DY267" s="263">
        <f t="shared" si="54"/>
        <v>486.93000000000393</v>
      </c>
      <c r="DZ267" s="263"/>
    </row>
    <row r="268" spans="1:130" hidden="1" x14ac:dyDescent="0.25">
      <c r="A268" s="18">
        <v>1468</v>
      </c>
      <c r="B268" s="18" t="s">
        <v>501</v>
      </c>
      <c r="C268" s="18" t="s">
        <v>462</v>
      </c>
      <c r="D268" s="20">
        <v>1</v>
      </c>
      <c r="E268" s="18">
        <v>14435.5</v>
      </c>
      <c r="F268" s="18">
        <v>28392.73</v>
      </c>
      <c r="G268" s="18" t="s">
        <v>157</v>
      </c>
      <c r="H268" s="18" t="s">
        <v>5</v>
      </c>
      <c r="I268" s="18" t="s">
        <v>298</v>
      </c>
      <c r="J268" s="21">
        <v>2554.88</v>
      </c>
      <c r="K268" s="21">
        <v>0</v>
      </c>
      <c r="L268" s="21">
        <v>2554.88</v>
      </c>
      <c r="M268" s="22">
        <v>249</v>
      </c>
      <c r="N268" s="22">
        <v>61.85</v>
      </c>
      <c r="O268" s="22">
        <v>932.76</v>
      </c>
      <c r="P268" s="22">
        <v>45.03</v>
      </c>
      <c r="Q268" s="22">
        <v>1288.6400000000001</v>
      </c>
      <c r="R268" s="23">
        <v>3843.52</v>
      </c>
      <c r="S268" s="21">
        <v>2275.4699999999998</v>
      </c>
      <c r="T268" s="21">
        <v>0</v>
      </c>
      <c r="U268" s="21">
        <v>2275.4699999999998</v>
      </c>
      <c r="V268" s="22">
        <v>221</v>
      </c>
      <c r="W268" s="22">
        <v>56.81</v>
      </c>
      <c r="X268" s="22">
        <v>628.99</v>
      </c>
      <c r="Y268" s="22">
        <v>40.4</v>
      </c>
      <c r="Z268" s="22">
        <v>947.2</v>
      </c>
      <c r="AA268" s="23">
        <v>3222.67</v>
      </c>
      <c r="AB268" s="21">
        <v>2036.25</v>
      </c>
      <c r="AC268" s="21">
        <v>0</v>
      </c>
      <c r="AD268" s="21">
        <v>2036.25</v>
      </c>
      <c r="AE268" s="22">
        <v>188</v>
      </c>
      <c r="AF268" s="22">
        <v>50.84</v>
      </c>
      <c r="AG268" s="22">
        <v>533.83000000000004</v>
      </c>
      <c r="AH268" s="22">
        <v>36.15</v>
      </c>
      <c r="AI268" s="22">
        <v>808.82</v>
      </c>
      <c r="AJ268" s="23">
        <v>2845.07</v>
      </c>
      <c r="AK268" s="21">
        <v>2036.25</v>
      </c>
      <c r="AL268" s="21">
        <v>0</v>
      </c>
      <c r="AM268" s="21">
        <v>2036.25</v>
      </c>
      <c r="AN268" s="22">
        <v>188</v>
      </c>
      <c r="AO268" s="22">
        <v>50.84</v>
      </c>
      <c r="AP268" s="22">
        <v>533.83000000000004</v>
      </c>
      <c r="AQ268" s="22">
        <v>36.15</v>
      </c>
      <c r="AR268" s="22">
        <v>808.82</v>
      </c>
      <c r="AS268" s="23">
        <v>2845.07</v>
      </c>
      <c r="AT268" s="21">
        <v>2037.09</v>
      </c>
      <c r="AU268" s="21">
        <v>948.61</v>
      </c>
      <c r="AV268" s="21">
        <v>2985.7</v>
      </c>
      <c r="AW268" s="22">
        <v>317</v>
      </c>
      <c r="AX268" s="22">
        <v>50.85</v>
      </c>
      <c r="AY268" s="22">
        <v>724.36</v>
      </c>
      <c r="AZ268" s="22">
        <v>48.88</v>
      </c>
      <c r="BA268" s="22">
        <v>1141.0899999999999</v>
      </c>
      <c r="BB268" s="23">
        <v>4126.79</v>
      </c>
      <c r="BC268" s="21">
        <v>3475.23</v>
      </c>
      <c r="BD268" s="21">
        <v>0</v>
      </c>
      <c r="BE268" s="21">
        <v>3475.23</v>
      </c>
      <c r="BF268" s="22">
        <v>361</v>
      </c>
      <c r="BG268" s="22">
        <v>82.26</v>
      </c>
      <c r="BH268" s="22">
        <v>1238.58</v>
      </c>
      <c r="BI268" s="22">
        <v>60.92</v>
      </c>
      <c r="BJ268" s="22">
        <v>1742.76</v>
      </c>
      <c r="BK268" s="23">
        <v>5217.99</v>
      </c>
      <c r="BL268" s="21">
        <v>2207.66</v>
      </c>
      <c r="BM268" s="21">
        <v>0</v>
      </c>
      <c r="BN268" s="21">
        <v>2207.66</v>
      </c>
      <c r="BO268" s="22">
        <v>211</v>
      </c>
      <c r="BP268" s="22">
        <v>55.12</v>
      </c>
      <c r="BQ268" s="22">
        <v>689.29</v>
      </c>
      <c r="BR268" s="22">
        <v>39.200000000000003</v>
      </c>
      <c r="BS268" s="22">
        <v>994.61</v>
      </c>
      <c r="BT268" s="23">
        <v>3202.27</v>
      </c>
      <c r="BU268" s="21">
        <v>2226.71</v>
      </c>
      <c r="BV268" s="21">
        <v>0</v>
      </c>
      <c r="BW268" s="21">
        <v>2226.71</v>
      </c>
      <c r="BX268" s="22">
        <v>214</v>
      </c>
      <c r="BY268" s="22">
        <v>55.6</v>
      </c>
      <c r="BZ268" s="22">
        <v>706.48</v>
      </c>
      <c r="CA268" s="22">
        <v>39.53</v>
      </c>
      <c r="CB268" s="22">
        <v>1015.61</v>
      </c>
      <c r="CC268" s="23">
        <v>3242.32</v>
      </c>
      <c r="CD268" s="21">
        <v>2348.23</v>
      </c>
      <c r="CE268" s="21">
        <v>0</v>
      </c>
      <c r="CF268" s="21">
        <v>2348.23</v>
      </c>
      <c r="CG268" s="22">
        <v>231</v>
      </c>
      <c r="CH268" s="22">
        <v>58.64</v>
      </c>
      <c r="CI268" s="22">
        <v>816.73</v>
      </c>
      <c r="CJ268" s="22">
        <v>41.7</v>
      </c>
      <c r="CK268" s="22">
        <v>1148.07</v>
      </c>
      <c r="CL268" s="23">
        <v>3496.3</v>
      </c>
      <c r="CM268" s="21">
        <v>2226.71</v>
      </c>
      <c r="CN268" s="21">
        <v>0</v>
      </c>
      <c r="CO268" s="21">
        <v>2226.71</v>
      </c>
      <c r="CP268" s="22">
        <v>223</v>
      </c>
      <c r="CQ268" s="22">
        <v>55.6</v>
      </c>
      <c r="CR268" s="22">
        <v>681.03</v>
      </c>
      <c r="CS268" s="22">
        <v>39.53</v>
      </c>
      <c r="CT268" s="22">
        <v>999.16</v>
      </c>
      <c r="CU268" s="23">
        <v>3225.87</v>
      </c>
      <c r="CV268" s="21">
        <v>2326.13</v>
      </c>
      <c r="CW268" s="21">
        <v>0</v>
      </c>
      <c r="CX268" s="21">
        <v>2326.13</v>
      </c>
      <c r="CY268" s="22">
        <v>227</v>
      </c>
      <c r="CZ268" s="22">
        <v>58.09</v>
      </c>
      <c r="DA268" s="22">
        <v>723.42</v>
      </c>
      <c r="DB268" s="22">
        <v>41.3</v>
      </c>
      <c r="DC268" s="22">
        <v>1049.81</v>
      </c>
      <c r="DD268" s="23">
        <v>3375.94</v>
      </c>
      <c r="DE268" s="21">
        <v>3259.62</v>
      </c>
      <c r="DF268" s="21">
        <v>0</v>
      </c>
      <c r="DG268" s="21">
        <v>3259.62</v>
      </c>
      <c r="DH268" s="22">
        <v>358</v>
      </c>
      <c r="DI268" s="22">
        <v>368.6</v>
      </c>
      <c r="DJ268" s="22">
        <v>1612.53</v>
      </c>
      <c r="DK268" s="22">
        <v>59.22</v>
      </c>
      <c r="DL268" s="22">
        <v>2398.35</v>
      </c>
      <c r="DM268" s="23">
        <v>5657.97</v>
      </c>
      <c r="DN268" s="73">
        <f t="shared" si="44"/>
        <v>29010.23</v>
      </c>
      <c r="DO268" s="73">
        <f t="shared" si="45"/>
        <v>948.61</v>
      </c>
      <c r="DP268" s="73">
        <f t="shared" si="46"/>
        <v>29958.839999999997</v>
      </c>
      <c r="DQ268" s="22">
        <f t="shared" si="47"/>
        <v>2988</v>
      </c>
      <c r="DR268" s="22">
        <f t="shared" si="48"/>
        <v>1005.1000000000001</v>
      </c>
      <c r="DS268" s="22">
        <f t="shared" si="49"/>
        <v>9821.83</v>
      </c>
      <c r="DT268" s="22">
        <f t="shared" si="50"/>
        <v>528.01</v>
      </c>
      <c r="DU268" s="22">
        <f t="shared" si="51"/>
        <v>14342.94</v>
      </c>
      <c r="DV268" s="23">
        <f t="shared" si="52"/>
        <v>44301.780000000006</v>
      </c>
      <c r="DW268" s="262">
        <f t="shared" si="53"/>
        <v>1566.1099999999969</v>
      </c>
      <c r="DX268" s="262"/>
      <c r="DY268" s="263">
        <f t="shared" si="54"/>
        <v>-92.559999999999491</v>
      </c>
      <c r="DZ268" s="263"/>
    </row>
    <row r="269" spans="1:130" hidden="1" x14ac:dyDescent="0.25">
      <c r="A269" s="18">
        <v>1478</v>
      </c>
      <c r="B269" s="18" t="s">
        <v>346</v>
      </c>
      <c r="C269" s="18" t="s">
        <v>347</v>
      </c>
      <c r="D269" s="20">
        <v>1</v>
      </c>
      <c r="E269" s="18">
        <v>19021.439999999999</v>
      </c>
      <c r="F269" s="18">
        <v>33789.03</v>
      </c>
      <c r="G269" s="18" t="s">
        <v>157</v>
      </c>
      <c r="H269" s="18" t="s">
        <v>5</v>
      </c>
      <c r="I269" s="18" t="s">
        <v>348</v>
      </c>
      <c r="J269" s="21">
        <v>2652.24</v>
      </c>
      <c r="K269" s="21">
        <v>0</v>
      </c>
      <c r="L269" s="21">
        <v>2652.24</v>
      </c>
      <c r="M269" s="22">
        <v>268</v>
      </c>
      <c r="N269" s="22">
        <v>38.97</v>
      </c>
      <c r="O269" s="22">
        <v>1006.09</v>
      </c>
      <c r="P269" s="22">
        <v>143.77000000000001</v>
      </c>
      <c r="Q269" s="22">
        <v>1456.83</v>
      </c>
      <c r="R269" s="23">
        <v>4109.07</v>
      </c>
      <c r="S269" s="21">
        <v>2600.2399999999998</v>
      </c>
      <c r="T269" s="21">
        <v>0</v>
      </c>
      <c r="U269" s="21">
        <v>2600.2399999999998</v>
      </c>
      <c r="V269" s="22">
        <v>268</v>
      </c>
      <c r="W269" s="22">
        <v>38.97</v>
      </c>
      <c r="X269" s="22">
        <v>1007.13</v>
      </c>
      <c r="Y269" s="22">
        <v>148.16999999999999</v>
      </c>
      <c r="Z269" s="22">
        <v>1462.27</v>
      </c>
      <c r="AA269" s="23">
        <v>4062.51</v>
      </c>
      <c r="AB269" s="21">
        <v>2600.2399999999998</v>
      </c>
      <c r="AC269" s="21">
        <v>0</v>
      </c>
      <c r="AD269" s="21">
        <v>2600.2399999999998</v>
      </c>
      <c r="AE269" s="22">
        <v>268</v>
      </c>
      <c r="AF269" s="22">
        <v>38.97</v>
      </c>
      <c r="AG269" s="22">
        <v>1006.61</v>
      </c>
      <c r="AH269" s="22">
        <v>163.47</v>
      </c>
      <c r="AI269" s="22">
        <v>1477.05</v>
      </c>
      <c r="AJ269" s="23">
        <v>4077.29</v>
      </c>
      <c r="AK269" s="21">
        <v>2600.2399999999998</v>
      </c>
      <c r="AL269" s="21">
        <v>0</v>
      </c>
      <c r="AM269" s="21">
        <v>2600.2399999999998</v>
      </c>
      <c r="AN269" s="22">
        <v>268</v>
      </c>
      <c r="AO269" s="22">
        <v>38.97</v>
      </c>
      <c r="AP269" s="22">
        <v>1006.61</v>
      </c>
      <c r="AQ269" s="22">
        <v>153.27000000000001</v>
      </c>
      <c r="AR269" s="22">
        <v>1466.85</v>
      </c>
      <c r="AS269" s="23">
        <v>4067.09</v>
      </c>
      <c r="AT269" s="21">
        <v>2600.2399999999998</v>
      </c>
      <c r="AU269" s="21">
        <v>948.61</v>
      </c>
      <c r="AV269" s="21">
        <v>3548.85</v>
      </c>
      <c r="AW269" s="22">
        <v>397</v>
      </c>
      <c r="AX269" s="22">
        <v>38.97</v>
      </c>
      <c r="AY269" s="22">
        <v>1196.33</v>
      </c>
      <c r="AZ269" s="22">
        <v>150.69</v>
      </c>
      <c r="BA269" s="22">
        <v>1782.99</v>
      </c>
      <c r="BB269" s="23">
        <v>5331.84</v>
      </c>
      <c r="BC269" s="21">
        <v>4063.03</v>
      </c>
      <c r="BD269" s="21">
        <v>0</v>
      </c>
      <c r="BE269" s="21">
        <v>4063.03</v>
      </c>
      <c r="BF269" s="22">
        <v>446</v>
      </c>
      <c r="BG269" s="22">
        <v>58.18</v>
      </c>
      <c r="BH269" s="22">
        <v>1484.84</v>
      </c>
      <c r="BI269" s="22">
        <v>183.56</v>
      </c>
      <c r="BJ269" s="22">
        <v>2172.58</v>
      </c>
      <c r="BK269" s="23">
        <v>6235.61</v>
      </c>
      <c r="BL269" s="21">
        <v>2600.2399999999998</v>
      </c>
      <c r="BM269" s="21">
        <v>0</v>
      </c>
      <c r="BN269" s="21">
        <v>2600.2399999999998</v>
      </c>
      <c r="BO269" s="22">
        <v>268</v>
      </c>
      <c r="BP269" s="22">
        <v>38.97</v>
      </c>
      <c r="BQ269" s="22">
        <v>1006.61</v>
      </c>
      <c r="BR269" s="22">
        <v>143.07</v>
      </c>
      <c r="BS269" s="22">
        <v>1456.65</v>
      </c>
      <c r="BT269" s="23">
        <v>4056.89</v>
      </c>
      <c r="BU269" s="21">
        <v>2600.2399999999998</v>
      </c>
      <c r="BV269" s="21">
        <v>0</v>
      </c>
      <c r="BW269" s="21">
        <v>2600.2399999999998</v>
      </c>
      <c r="BX269" s="22">
        <v>268</v>
      </c>
      <c r="BY269" s="22">
        <v>38.97</v>
      </c>
      <c r="BZ269" s="22">
        <v>1006.61</v>
      </c>
      <c r="CA269" s="22">
        <v>153.27000000000001</v>
      </c>
      <c r="CB269" s="22">
        <v>1466.85</v>
      </c>
      <c r="CC269" s="23">
        <v>4067.09</v>
      </c>
      <c r="CD269" s="21">
        <v>2600.2399999999998</v>
      </c>
      <c r="CE269" s="21">
        <v>0</v>
      </c>
      <c r="CF269" s="21">
        <v>2600.2399999999998</v>
      </c>
      <c r="CG269" s="22">
        <v>268</v>
      </c>
      <c r="CH269" s="22">
        <v>38.97</v>
      </c>
      <c r="CI269" s="22">
        <v>1006.61</v>
      </c>
      <c r="CJ269" s="22">
        <v>158.37</v>
      </c>
      <c r="CK269" s="22">
        <v>1471.95</v>
      </c>
      <c r="CL269" s="23">
        <v>4072.19</v>
      </c>
      <c r="CM269" s="21">
        <v>2619.2800000000002</v>
      </c>
      <c r="CN269" s="21">
        <v>0</v>
      </c>
      <c r="CO269" s="21">
        <v>2619.2800000000002</v>
      </c>
      <c r="CP269" s="22">
        <v>279</v>
      </c>
      <c r="CQ269" s="22">
        <v>39.25</v>
      </c>
      <c r="CR269" s="22">
        <v>1018.5</v>
      </c>
      <c r="CS269" s="22">
        <v>153.61000000000001</v>
      </c>
      <c r="CT269" s="22">
        <v>1490.36</v>
      </c>
      <c r="CU269" s="23">
        <v>4109.6400000000003</v>
      </c>
      <c r="CV269" s="21">
        <v>2619.2800000000002</v>
      </c>
      <c r="CW269" s="21">
        <v>0</v>
      </c>
      <c r="CX269" s="21">
        <v>2619.2800000000002</v>
      </c>
      <c r="CY269" s="22">
        <v>271</v>
      </c>
      <c r="CZ269" s="22">
        <v>39.25</v>
      </c>
      <c r="DA269" s="22">
        <v>1013.7</v>
      </c>
      <c r="DB269" s="22">
        <v>87.31</v>
      </c>
      <c r="DC269" s="22">
        <v>1411.26</v>
      </c>
      <c r="DD269" s="23">
        <v>4030.54</v>
      </c>
      <c r="DE269" s="21">
        <v>3909.59</v>
      </c>
      <c r="DF269" s="21">
        <v>0</v>
      </c>
      <c r="DG269" s="21">
        <v>3909.59</v>
      </c>
      <c r="DH269" s="22">
        <v>452</v>
      </c>
      <c r="DI269" s="22">
        <v>396.6</v>
      </c>
      <c r="DJ269" s="22">
        <v>1495.48</v>
      </c>
      <c r="DK269" s="22">
        <v>176.53</v>
      </c>
      <c r="DL269" s="22">
        <v>2520.61</v>
      </c>
      <c r="DM269" s="23">
        <v>6430.2</v>
      </c>
      <c r="DN269" s="73">
        <f t="shared" si="44"/>
        <v>34065.099999999991</v>
      </c>
      <c r="DO269" s="73">
        <f t="shared" si="45"/>
        <v>948.61</v>
      </c>
      <c r="DP269" s="73">
        <f t="shared" si="46"/>
        <v>35013.709999999992</v>
      </c>
      <c r="DQ269" s="22">
        <f t="shared" si="47"/>
        <v>3721</v>
      </c>
      <c r="DR269" s="22">
        <f t="shared" si="48"/>
        <v>845.04000000000008</v>
      </c>
      <c r="DS269" s="22">
        <f t="shared" si="49"/>
        <v>13255.12</v>
      </c>
      <c r="DT269" s="22">
        <f t="shared" si="50"/>
        <v>1815.09</v>
      </c>
      <c r="DU269" s="22">
        <f t="shared" si="51"/>
        <v>19636.25</v>
      </c>
      <c r="DV269" s="23">
        <f t="shared" si="52"/>
        <v>54649.96</v>
      </c>
      <c r="DW269" s="262">
        <f t="shared" si="53"/>
        <v>1224.679999999993</v>
      </c>
      <c r="DX269" s="262"/>
      <c r="DY269" s="263">
        <f t="shared" si="54"/>
        <v>614.81000000000131</v>
      </c>
      <c r="DZ269" s="263"/>
    </row>
    <row r="270" spans="1:130" hidden="1" x14ac:dyDescent="0.25">
      <c r="A270" s="18">
        <v>1479</v>
      </c>
      <c r="B270" s="18" t="s">
        <v>255</v>
      </c>
      <c r="C270" s="18" t="s">
        <v>250</v>
      </c>
      <c r="D270" s="20">
        <v>1</v>
      </c>
      <c r="E270" s="18">
        <v>14121.44</v>
      </c>
      <c r="F270" s="18">
        <v>27411.61</v>
      </c>
      <c r="G270" s="18" t="s">
        <v>157</v>
      </c>
      <c r="H270" s="18" t="s">
        <v>19</v>
      </c>
      <c r="I270" s="18" t="s">
        <v>256</v>
      </c>
      <c r="J270" s="21">
        <v>2085.27</v>
      </c>
      <c r="K270" s="21">
        <v>0</v>
      </c>
      <c r="L270" s="21">
        <v>2085.27</v>
      </c>
      <c r="M270" s="22">
        <v>191</v>
      </c>
      <c r="N270" s="22">
        <v>51.26</v>
      </c>
      <c r="O270" s="22">
        <v>548.88</v>
      </c>
      <c r="P270" s="22">
        <v>138.88</v>
      </c>
      <c r="Q270" s="22">
        <v>930.02</v>
      </c>
      <c r="R270" s="23">
        <v>3015.29</v>
      </c>
      <c r="S270" s="21">
        <v>2055.2399999999998</v>
      </c>
      <c r="T270" s="21">
        <v>0</v>
      </c>
      <c r="U270" s="21">
        <v>2055.2399999999998</v>
      </c>
      <c r="V270" s="22">
        <v>188</v>
      </c>
      <c r="W270" s="22">
        <v>50.84</v>
      </c>
      <c r="X270" s="22">
        <v>534.23</v>
      </c>
      <c r="Y270" s="22">
        <v>118.01</v>
      </c>
      <c r="Z270" s="22">
        <v>891.08</v>
      </c>
      <c r="AA270" s="23">
        <v>2946.32</v>
      </c>
      <c r="AB270" s="21">
        <v>2055.2399999999998</v>
      </c>
      <c r="AC270" s="21">
        <v>0</v>
      </c>
      <c r="AD270" s="21">
        <v>2055.2399999999998</v>
      </c>
      <c r="AE270" s="22">
        <v>188</v>
      </c>
      <c r="AF270" s="22">
        <v>50.84</v>
      </c>
      <c r="AG270" s="22">
        <v>533.83000000000004</v>
      </c>
      <c r="AH270" s="22">
        <v>153.71</v>
      </c>
      <c r="AI270" s="22">
        <v>926.38</v>
      </c>
      <c r="AJ270" s="23">
        <v>2981.62</v>
      </c>
      <c r="AK270" s="21">
        <v>2055.2399999999998</v>
      </c>
      <c r="AL270" s="21">
        <v>0</v>
      </c>
      <c r="AM270" s="21">
        <v>2055.2399999999998</v>
      </c>
      <c r="AN270" s="22">
        <v>188</v>
      </c>
      <c r="AO270" s="22">
        <v>50.84</v>
      </c>
      <c r="AP270" s="22">
        <v>533.83000000000004</v>
      </c>
      <c r="AQ270" s="22">
        <v>118.01</v>
      </c>
      <c r="AR270" s="22">
        <v>890.68</v>
      </c>
      <c r="AS270" s="23">
        <v>2945.92</v>
      </c>
      <c r="AT270" s="21">
        <v>2068.7199999999998</v>
      </c>
      <c r="AU270" s="21">
        <v>948.61</v>
      </c>
      <c r="AV270" s="21">
        <v>3017.33</v>
      </c>
      <c r="AW270" s="22">
        <v>319</v>
      </c>
      <c r="AX270" s="22">
        <v>51.17</v>
      </c>
      <c r="AY270" s="22">
        <v>735.86</v>
      </c>
      <c r="AZ270" s="22">
        <v>141.16</v>
      </c>
      <c r="BA270" s="22">
        <v>1247.19</v>
      </c>
      <c r="BB270" s="23">
        <v>4264.5200000000004</v>
      </c>
      <c r="BC270" s="21">
        <v>3156.6</v>
      </c>
      <c r="BD270" s="21">
        <v>0</v>
      </c>
      <c r="BE270" s="21">
        <v>3156.6</v>
      </c>
      <c r="BF270" s="22">
        <v>326</v>
      </c>
      <c r="BG270" s="22">
        <v>75.84</v>
      </c>
      <c r="BH270" s="22">
        <v>1144.7</v>
      </c>
      <c r="BI270" s="22">
        <v>142.22999999999999</v>
      </c>
      <c r="BJ270" s="22">
        <v>1688.77</v>
      </c>
      <c r="BK270" s="23">
        <v>4845.37</v>
      </c>
      <c r="BL270" s="21">
        <v>2055.2399999999998</v>
      </c>
      <c r="BM270" s="21">
        <v>0</v>
      </c>
      <c r="BN270" s="21">
        <v>2055.2399999999998</v>
      </c>
      <c r="BO270" s="22">
        <v>188</v>
      </c>
      <c r="BP270" s="22">
        <v>50.84</v>
      </c>
      <c r="BQ270" s="22">
        <v>533.83000000000004</v>
      </c>
      <c r="BR270" s="22">
        <v>138.41</v>
      </c>
      <c r="BS270" s="22">
        <v>911.08</v>
      </c>
      <c r="BT270" s="23">
        <v>2966.32</v>
      </c>
      <c r="BU270" s="21">
        <v>2032.74</v>
      </c>
      <c r="BV270" s="21">
        <v>0</v>
      </c>
      <c r="BW270" s="21">
        <v>2032.74</v>
      </c>
      <c r="BX270" s="22">
        <v>188</v>
      </c>
      <c r="BY270" s="22">
        <v>50.84</v>
      </c>
      <c r="BZ270" s="22">
        <v>533.83000000000004</v>
      </c>
      <c r="CA270" s="22">
        <v>138.11000000000001</v>
      </c>
      <c r="CB270" s="22">
        <v>910.78</v>
      </c>
      <c r="CC270" s="23">
        <v>2943.52</v>
      </c>
      <c r="CD270" s="21">
        <v>2132.79</v>
      </c>
      <c r="CE270" s="21">
        <v>0</v>
      </c>
      <c r="CF270" s="21">
        <v>2132.79</v>
      </c>
      <c r="CG270" s="22">
        <v>198</v>
      </c>
      <c r="CH270" s="22">
        <v>52.77</v>
      </c>
      <c r="CI270" s="22">
        <v>604.08000000000004</v>
      </c>
      <c r="CJ270" s="22">
        <v>78.59</v>
      </c>
      <c r="CK270" s="22">
        <v>933.44</v>
      </c>
      <c r="CL270" s="23">
        <v>3066.23</v>
      </c>
      <c r="CM270" s="21">
        <v>2074.29</v>
      </c>
      <c r="CN270" s="21">
        <v>0</v>
      </c>
      <c r="CO270" s="21">
        <v>2074.29</v>
      </c>
      <c r="CP270" s="22">
        <v>198</v>
      </c>
      <c r="CQ270" s="22">
        <v>51.31</v>
      </c>
      <c r="CR270" s="22">
        <v>525.85</v>
      </c>
      <c r="CS270" s="22">
        <v>118.35</v>
      </c>
      <c r="CT270" s="22">
        <v>893.51</v>
      </c>
      <c r="CU270" s="23">
        <v>2967.8</v>
      </c>
      <c r="CV270" s="21">
        <v>2077.71</v>
      </c>
      <c r="CW270" s="21">
        <v>0</v>
      </c>
      <c r="CX270" s="21">
        <v>2077.71</v>
      </c>
      <c r="CY270" s="22">
        <v>191</v>
      </c>
      <c r="CZ270" s="22">
        <v>51.4</v>
      </c>
      <c r="DA270" s="22">
        <v>524.12</v>
      </c>
      <c r="DB270" s="22">
        <v>128.61000000000001</v>
      </c>
      <c r="DC270" s="22">
        <v>895.13</v>
      </c>
      <c r="DD270" s="23">
        <v>2972.84</v>
      </c>
      <c r="DE270" s="21">
        <v>3083.69</v>
      </c>
      <c r="DF270" s="21">
        <v>0</v>
      </c>
      <c r="DG270" s="21">
        <v>3083.69</v>
      </c>
      <c r="DH270" s="22">
        <v>331</v>
      </c>
      <c r="DI270" s="22">
        <v>342.34</v>
      </c>
      <c r="DJ270" s="22">
        <v>1732.7</v>
      </c>
      <c r="DK270" s="22">
        <v>147.81</v>
      </c>
      <c r="DL270" s="22">
        <v>2553.85</v>
      </c>
      <c r="DM270" s="23">
        <v>5637.54</v>
      </c>
      <c r="DN270" s="73">
        <f t="shared" si="44"/>
        <v>26932.77</v>
      </c>
      <c r="DO270" s="73">
        <f t="shared" si="45"/>
        <v>948.61</v>
      </c>
      <c r="DP270" s="73">
        <f t="shared" si="46"/>
        <v>27881.38</v>
      </c>
      <c r="DQ270" s="22">
        <f t="shared" si="47"/>
        <v>2694</v>
      </c>
      <c r="DR270" s="22">
        <f t="shared" si="48"/>
        <v>930.29</v>
      </c>
      <c r="DS270" s="22">
        <f t="shared" si="49"/>
        <v>8485.74</v>
      </c>
      <c r="DT270" s="22">
        <f t="shared" si="50"/>
        <v>1561.8799999999997</v>
      </c>
      <c r="DU270" s="22">
        <f t="shared" si="51"/>
        <v>13671.910000000002</v>
      </c>
      <c r="DV270" s="23">
        <f t="shared" si="52"/>
        <v>41553.29</v>
      </c>
      <c r="DW270" s="262">
        <f t="shared" si="53"/>
        <v>469.77000000000044</v>
      </c>
      <c r="DX270" s="262"/>
      <c r="DY270" s="263">
        <f t="shared" si="54"/>
        <v>-449.52999999999884</v>
      </c>
      <c r="DZ270" s="263"/>
    </row>
    <row r="271" spans="1:130" hidden="1" x14ac:dyDescent="0.25">
      <c r="A271" s="18">
        <v>1480</v>
      </c>
      <c r="B271" s="18" t="s">
        <v>542</v>
      </c>
      <c r="C271" s="18" t="s">
        <v>543</v>
      </c>
      <c r="D271" s="20">
        <v>0.9</v>
      </c>
      <c r="E271" s="18">
        <v>14654.75</v>
      </c>
      <c r="F271" s="18">
        <v>26662.63</v>
      </c>
      <c r="G271" s="18" t="s">
        <v>157</v>
      </c>
      <c r="H271" s="18" t="s">
        <v>5</v>
      </c>
      <c r="I271" s="18" t="s">
        <v>563</v>
      </c>
      <c r="J271" s="21">
        <v>2095.67</v>
      </c>
      <c r="K271" s="21">
        <v>0</v>
      </c>
      <c r="L271" s="21">
        <v>2095.67</v>
      </c>
      <c r="M271" s="22">
        <v>197</v>
      </c>
      <c r="N271" s="22">
        <v>31.39</v>
      </c>
      <c r="O271" s="22">
        <v>721.88</v>
      </c>
      <c r="P271" s="22">
        <v>134.1</v>
      </c>
      <c r="Q271" s="22">
        <v>1084.3699999999999</v>
      </c>
      <c r="R271" s="23">
        <v>3180.04</v>
      </c>
      <c r="S271" s="21">
        <v>1878.29</v>
      </c>
      <c r="T271" s="21">
        <v>0</v>
      </c>
      <c r="U271" s="21">
        <v>1878.29</v>
      </c>
      <c r="V271" s="22">
        <v>166</v>
      </c>
      <c r="W271" s="22">
        <v>28.13</v>
      </c>
      <c r="X271" s="22">
        <v>634.03</v>
      </c>
      <c r="Y271" s="22">
        <v>114.95</v>
      </c>
      <c r="Z271" s="22">
        <v>943.11</v>
      </c>
      <c r="AA271" s="23">
        <v>2821.4</v>
      </c>
      <c r="AB271" s="21">
        <v>2056.77</v>
      </c>
      <c r="AC271" s="21">
        <v>0</v>
      </c>
      <c r="AD271" s="21">
        <v>2056.77</v>
      </c>
      <c r="AE271" s="22">
        <v>191</v>
      </c>
      <c r="AF271" s="22">
        <v>30.81</v>
      </c>
      <c r="AG271" s="22">
        <v>687.15</v>
      </c>
      <c r="AH271" s="22">
        <v>138.52000000000001</v>
      </c>
      <c r="AI271" s="22">
        <v>1047.48</v>
      </c>
      <c r="AJ271" s="23">
        <v>3104.25</v>
      </c>
      <c r="AK271" s="21">
        <v>2082.13</v>
      </c>
      <c r="AL271" s="21">
        <v>0</v>
      </c>
      <c r="AM271" s="21">
        <v>2082.13</v>
      </c>
      <c r="AN271" s="22">
        <v>195</v>
      </c>
      <c r="AO271" s="22">
        <v>31.19</v>
      </c>
      <c r="AP271" s="22">
        <v>710.15</v>
      </c>
      <c r="AQ271" s="22">
        <v>113.46</v>
      </c>
      <c r="AR271" s="22">
        <v>1049.8</v>
      </c>
      <c r="AS271" s="23">
        <v>3131.93</v>
      </c>
      <c r="AT271" s="21">
        <v>2063.61</v>
      </c>
      <c r="AU271" s="21">
        <v>836.68</v>
      </c>
      <c r="AV271" s="21">
        <v>2900.29</v>
      </c>
      <c r="AW271" s="22">
        <v>306</v>
      </c>
      <c r="AX271" s="22">
        <v>30.91</v>
      </c>
      <c r="AY271" s="22">
        <v>860.54</v>
      </c>
      <c r="AZ271" s="22">
        <v>73.349999999999994</v>
      </c>
      <c r="BA271" s="22">
        <v>1270.8</v>
      </c>
      <c r="BB271" s="23">
        <v>4171.09</v>
      </c>
      <c r="BC271" s="21">
        <v>3167.89</v>
      </c>
      <c r="BD271" s="21">
        <v>0</v>
      </c>
      <c r="BE271" s="21">
        <v>3167.89</v>
      </c>
      <c r="BF271" s="22">
        <v>335</v>
      </c>
      <c r="BG271" s="22">
        <v>46.47</v>
      </c>
      <c r="BH271" s="22">
        <v>1167.58</v>
      </c>
      <c r="BI271" s="22">
        <v>137.56</v>
      </c>
      <c r="BJ271" s="22">
        <v>1686.61</v>
      </c>
      <c r="BK271" s="23">
        <v>4854.5</v>
      </c>
      <c r="BL271" s="21">
        <v>2056.77</v>
      </c>
      <c r="BM271" s="21">
        <v>0</v>
      </c>
      <c r="BN271" s="21">
        <v>2056.77</v>
      </c>
      <c r="BO271" s="22">
        <v>190</v>
      </c>
      <c r="BP271" s="22">
        <v>30.81</v>
      </c>
      <c r="BQ271" s="22">
        <v>687.15</v>
      </c>
      <c r="BR271" s="22">
        <v>123.22</v>
      </c>
      <c r="BS271" s="22">
        <v>1031.18</v>
      </c>
      <c r="BT271" s="23">
        <v>3087.95</v>
      </c>
      <c r="BU271" s="21">
        <v>2056.77</v>
      </c>
      <c r="BV271" s="21">
        <v>0</v>
      </c>
      <c r="BW271" s="21">
        <v>2056.77</v>
      </c>
      <c r="BX271" s="22">
        <v>191</v>
      </c>
      <c r="BY271" s="22">
        <v>30.81</v>
      </c>
      <c r="BZ271" s="22">
        <v>687.15</v>
      </c>
      <c r="CA271" s="22">
        <v>148.72</v>
      </c>
      <c r="CB271" s="22">
        <v>1057.68</v>
      </c>
      <c r="CC271" s="23">
        <v>3114.45</v>
      </c>
      <c r="CD271" s="21">
        <v>2078.09</v>
      </c>
      <c r="CE271" s="21">
        <v>0</v>
      </c>
      <c r="CF271" s="21">
        <v>2078.09</v>
      </c>
      <c r="CG271" s="22">
        <v>194</v>
      </c>
      <c r="CH271" s="22">
        <v>31.13</v>
      </c>
      <c r="CI271" s="22">
        <v>706.35</v>
      </c>
      <c r="CJ271" s="22">
        <v>123.6</v>
      </c>
      <c r="CK271" s="22">
        <v>1055.08</v>
      </c>
      <c r="CL271" s="23">
        <v>3133.17</v>
      </c>
      <c r="CM271" s="21">
        <v>2056.77</v>
      </c>
      <c r="CN271" s="21">
        <v>0</v>
      </c>
      <c r="CO271" s="21">
        <v>2056.77</v>
      </c>
      <c r="CP271" s="22">
        <v>199</v>
      </c>
      <c r="CQ271" s="22">
        <v>30.81</v>
      </c>
      <c r="CR271" s="22">
        <v>664.63</v>
      </c>
      <c r="CS271" s="22">
        <v>92.62</v>
      </c>
      <c r="CT271" s="22">
        <v>987.06</v>
      </c>
      <c r="CU271" s="23">
        <v>3043.83</v>
      </c>
      <c r="CV271" s="21">
        <v>2056.77</v>
      </c>
      <c r="CW271" s="21">
        <v>0</v>
      </c>
      <c r="CX271" s="21">
        <v>2056.77</v>
      </c>
      <c r="CY271" s="22">
        <v>191</v>
      </c>
      <c r="CZ271" s="22">
        <v>30.81</v>
      </c>
      <c r="DA271" s="22">
        <v>659.83</v>
      </c>
      <c r="DB271" s="22">
        <v>118.12</v>
      </c>
      <c r="DC271" s="22">
        <v>999.76</v>
      </c>
      <c r="DD271" s="23">
        <v>3056.53</v>
      </c>
      <c r="DE271" s="21">
        <v>3073.29</v>
      </c>
      <c r="DF271" s="21">
        <v>0</v>
      </c>
      <c r="DG271" s="21">
        <v>3073.29</v>
      </c>
      <c r="DH271" s="22">
        <v>330</v>
      </c>
      <c r="DI271" s="22">
        <v>312.27</v>
      </c>
      <c r="DJ271" s="22">
        <v>2046.27</v>
      </c>
      <c r="DK271" s="22">
        <v>173.22</v>
      </c>
      <c r="DL271" s="22">
        <v>2861.76</v>
      </c>
      <c r="DM271" s="23">
        <v>5935.05</v>
      </c>
      <c r="DN271" s="73">
        <f t="shared" si="44"/>
        <v>26722.82</v>
      </c>
      <c r="DO271" s="73">
        <f t="shared" si="45"/>
        <v>836.68</v>
      </c>
      <c r="DP271" s="73">
        <f t="shared" si="46"/>
        <v>27559.5</v>
      </c>
      <c r="DQ271" s="22">
        <f t="shared" si="47"/>
        <v>2685</v>
      </c>
      <c r="DR271" s="22">
        <f t="shared" si="48"/>
        <v>665.54</v>
      </c>
      <c r="DS271" s="22">
        <f t="shared" si="49"/>
        <v>10232.709999999999</v>
      </c>
      <c r="DT271" s="22">
        <f t="shared" si="50"/>
        <v>1491.4399999999998</v>
      </c>
      <c r="DU271" s="22">
        <f t="shared" si="51"/>
        <v>15074.69</v>
      </c>
      <c r="DV271" s="23">
        <f t="shared" si="52"/>
        <v>42634.19</v>
      </c>
      <c r="DW271" s="262">
        <f t="shared" si="53"/>
        <v>896.86999999999898</v>
      </c>
      <c r="DX271" s="262"/>
      <c r="DY271" s="263">
        <f t="shared" si="54"/>
        <v>419.94000000000051</v>
      </c>
      <c r="DZ271" s="263"/>
    </row>
    <row r="272" spans="1:130" hidden="1" x14ac:dyDescent="0.25">
      <c r="A272" s="18">
        <v>1482</v>
      </c>
      <c r="B272" s="18" t="s">
        <v>786</v>
      </c>
      <c r="C272" s="18" t="s">
        <v>300</v>
      </c>
      <c r="D272" s="20">
        <v>1</v>
      </c>
      <c r="E272" s="18">
        <v>21499.85</v>
      </c>
      <c r="F272" s="18">
        <v>38263.99</v>
      </c>
      <c r="G272" s="18" t="s">
        <v>157</v>
      </c>
      <c r="H272" s="18" t="s">
        <v>18</v>
      </c>
      <c r="I272" s="18" t="s">
        <v>787</v>
      </c>
      <c r="J272" s="21">
        <v>3028.36</v>
      </c>
      <c r="K272" s="21">
        <v>0</v>
      </c>
      <c r="L272" s="21">
        <v>3028.36</v>
      </c>
      <c r="M272" s="22">
        <v>316</v>
      </c>
      <c r="N272" s="22">
        <v>44.18</v>
      </c>
      <c r="O272" s="22">
        <v>1135.79</v>
      </c>
      <c r="P272" s="22">
        <v>155.41999999999999</v>
      </c>
      <c r="Q272" s="22">
        <v>1651.39</v>
      </c>
      <c r="R272" s="23">
        <v>4679.75</v>
      </c>
      <c r="S272" s="21">
        <v>2947.76</v>
      </c>
      <c r="T272" s="21">
        <v>0</v>
      </c>
      <c r="U272" s="21">
        <v>2947.76</v>
      </c>
      <c r="V272" s="22">
        <v>316</v>
      </c>
      <c r="W272" s="22">
        <v>44.18</v>
      </c>
      <c r="X272" s="22">
        <v>1136.93</v>
      </c>
      <c r="Y272" s="22">
        <v>108.44</v>
      </c>
      <c r="Z272" s="22">
        <v>1605.55</v>
      </c>
      <c r="AA272" s="23">
        <v>4553.3100000000004</v>
      </c>
      <c r="AB272" s="21">
        <v>2947.76</v>
      </c>
      <c r="AC272" s="21">
        <v>0</v>
      </c>
      <c r="AD272" s="21">
        <v>2947.76</v>
      </c>
      <c r="AE272" s="22">
        <v>316</v>
      </c>
      <c r="AF272" s="22">
        <v>44.18</v>
      </c>
      <c r="AG272" s="22">
        <v>1136.3599999999999</v>
      </c>
      <c r="AH272" s="22">
        <v>169.64</v>
      </c>
      <c r="AI272" s="22">
        <v>1666.18</v>
      </c>
      <c r="AJ272" s="23">
        <v>4613.9399999999996</v>
      </c>
      <c r="AK272" s="21">
        <v>2989.41</v>
      </c>
      <c r="AL272" s="21">
        <v>0</v>
      </c>
      <c r="AM272" s="21">
        <v>2989.41</v>
      </c>
      <c r="AN272" s="22">
        <v>322</v>
      </c>
      <c r="AO272" s="22">
        <v>44.8</v>
      </c>
      <c r="AP272" s="22">
        <v>1151.93</v>
      </c>
      <c r="AQ272" s="22">
        <v>160.18</v>
      </c>
      <c r="AR272" s="22">
        <v>1678.91</v>
      </c>
      <c r="AS272" s="23">
        <v>4668.32</v>
      </c>
      <c r="AT272" s="21">
        <v>2968.42</v>
      </c>
      <c r="AU272" s="21">
        <v>948.61</v>
      </c>
      <c r="AV272" s="21">
        <v>3917.03</v>
      </c>
      <c r="AW272" s="22">
        <v>448</v>
      </c>
      <c r="AX272" s="22">
        <v>44.49</v>
      </c>
      <c r="AY272" s="22">
        <v>1333.8</v>
      </c>
      <c r="AZ272" s="22">
        <v>126.61</v>
      </c>
      <c r="BA272" s="22">
        <v>1952.9</v>
      </c>
      <c r="BB272" s="23">
        <v>5869.93</v>
      </c>
      <c r="BC272" s="21">
        <v>4065.43</v>
      </c>
      <c r="BD272" s="21">
        <v>0</v>
      </c>
      <c r="BE272" s="21">
        <v>4065.43</v>
      </c>
      <c r="BF272" s="22">
        <v>444</v>
      </c>
      <c r="BG272" s="22">
        <v>57.83</v>
      </c>
      <c r="BH272" s="22">
        <v>1720.68</v>
      </c>
      <c r="BI272" s="22">
        <v>157.99</v>
      </c>
      <c r="BJ272" s="22">
        <v>2380.5</v>
      </c>
      <c r="BK272" s="23">
        <v>6445.93</v>
      </c>
      <c r="BL272" s="21">
        <v>2947.76</v>
      </c>
      <c r="BM272" s="21">
        <v>0</v>
      </c>
      <c r="BN272" s="21">
        <v>2947.76</v>
      </c>
      <c r="BO272" s="22">
        <v>316</v>
      </c>
      <c r="BP272" s="22">
        <v>44.18</v>
      </c>
      <c r="BQ272" s="22">
        <v>1136.3599999999999</v>
      </c>
      <c r="BR272" s="22">
        <v>118.64</v>
      </c>
      <c r="BS272" s="22">
        <v>1615.18</v>
      </c>
      <c r="BT272" s="23">
        <v>4562.9399999999996</v>
      </c>
      <c r="BU272" s="21">
        <v>2947.76</v>
      </c>
      <c r="BV272" s="21">
        <v>0</v>
      </c>
      <c r="BW272" s="21">
        <v>2947.76</v>
      </c>
      <c r="BX272" s="22">
        <v>316</v>
      </c>
      <c r="BY272" s="22">
        <v>44.18</v>
      </c>
      <c r="BZ272" s="22">
        <v>1136.3599999999999</v>
      </c>
      <c r="CA272" s="22">
        <v>164.54</v>
      </c>
      <c r="CB272" s="22">
        <v>1661.08</v>
      </c>
      <c r="CC272" s="23">
        <v>4608.84</v>
      </c>
      <c r="CD272" s="21">
        <v>3064.69</v>
      </c>
      <c r="CE272" s="21">
        <v>0</v>
      </c>
      <c r="CF272" s="21">
        <v>3064.69</v>
      </c>
      <c r="CG272" s="22">
        <v>332</v>
      </c>
      <c r="CH272" s="22">
        <v>45.93</v>
      </c>
      <c r="CI272" s="22">
        <v>1180.03</v>
      </c>
      <c r="CJ272" s="22">
        <v>54.42</v>
      </c>
      <c r="CK272" s="22">
        <v>1612.38</v>
      </c>
      <c r="CL272" s="23">
        <v>4677.07</v>
      </c>
      <c r="CM272" s="21">
        <v>2929.36</v>
      </c>
      <c r="CN272" s="21">
        <v>0</v>
      </c>
      <c r="CO272" s="21">
        <v>2929.36</v>
      </c>
      <c r="CP272" s="22">
        <v>322</v>
      </c>
      <c r="CQ272" s="22">
        <v>43.9</v>
      </c>
      <c r="CR272" s="22">
        <v>1134.29</v>
      </c>
      <c r="CS272" s="22">
        <v>52.01</v>
      </c>
      <c r="CT272" s="22">
        <v>1552.2</v>
      </c>
      <c r="CU272" s="23">
        <v>4481.5600000000004</v>
      </c>
      <c r="CV272" s="21">
        <v>2947.76</v>
      </c>
      <c r="CW272" s="21">
        <v>0</v>
      </c>
      <c r="CX272" s="21">
        <v>2947.76</v>
      </c>
      <c r="CY272" s="22">
        <v>316</v>
      </c>
      <c r="CZ272" s="22">
        <v>44.18</v>
      </c>
      <c r="DA272" s="22">
        <v>1136.3599999999999</v>
      </c>
      <c r="DB272" s="22">
        <v>139.04</v>
      </c>
      <c r="DC272" s="22">
        <v>1635.58</v>
      </c>
      <c r="DD272" s="23">
        <v>4583.34</v>
      </c>
      <c r="DE272" s="21">
        <v>4427.01</v>
      </c>
      <c r="DF272" s="21">
        <v>0</v>
      </c>
      <c r="DG272" s="21">
        <v>4427.01</v>
      </c>
      <c r="DH272" s="22">
        <v>526</v>
      </c>
      <c r="DI272" s="22">
        <v>445.3</v>
      </c>
      <c r="DJ272" s="22">
        <v>1457.35</v>
      </c>
      <c r="DK272" s="22">
        <v>155.12</v>
      </c>
      <c r="DL272" s="22">
        <v>2583.77</v>
      </c>
      <c r="DM272" s="23">
        <v>7010.78</v>
      </c>
      <c r="DN272" s="73">
        <f t="shared" si="44"/>
        <v>38211.480000000003</v>
      </c>
      <c r="DO272" s="73">
        <f t="shared" si="45"/>
        <v>948.61</v>
      </c>
      <c r="DP272" s="73">
        <f t="shared" si="46"/>
        <v>39160.090000000004</v>
      </c>
      <c r="DQ272" s="22">
        <f t="shared" si="47"/>
        <v>4290</v>
      </c>
      <c r="DR272" s="22">
        <f t="shared" si="48"/>
        <v>947.32999999999993</v>
      </c>
      <c r="DS272" s="22">
        <f t="shared" si="49"/>
        <v>14796.240000000003</v>
      </c>
      <c r="DT272" s="22">
        <f t="shared" si="50"/>
        <v>1562.0500000000002</v>
      </c>
      <c r="DU272" s="22">
        <f t="shared" si="51"/>
        <v>21595.62</v>
      </c>
      <c r="DV272" s="23">
        <f t="shared" si="52"/>
        <v>60755.710000000006</v>
      </c>
      <c r="DW272" s="262">
        <f t="shared" si="53"/>
        <v>896.10000000000582</v>
      </c>
      <c r="DX272" s="262"/>
      <c r="DY272" s="263">
        <f t="shared" si="54"/>
        <v>95.770000000000437</v>
      </c>
      <c r="DZ272" s="263"/>
    </row>
    <row r="273" spans="1:130" hidden="1" x14ac:dyDescent="0.25">
      <c r="A273" s="18">
        <v>1488</v>
      </c>
      <c r="B273" s="18" t="s">
        <v>675</v>
      </c>
      <c r="C273" s="18" t="s">
        <v>328</v>
      </c>
      <c r="D273" s="20">
        <v>1</v>
      </c>
      <c r="E273" s="18">
        <v>18947.27</v>
      </c>
      <c r="F273" s="18">
        <v>34217.51</v>
      </c>
      <c r="G273" s="18" t="s">
        <v>157</v>
      </c>
      <c r="H273" s="18" t="s">
        <v>5</v>
      </c>
      <c r="I273" s="18" t="s">
        <v>231</v>
      </c>
      <c r="J273" s="21">
        <v>2744.93</v>
      </c>
      <c r="K273" s="21">
        <v>0</v>
      </c>
      <c r="L273" s="21">
        <v>2744.93</v>
      </c>
      <c r="M273" s="22">
        <v>271</v>
      </c>
      <c r="N273" s="22">
        <v>39.54</v>
      </c>
      <c r="O273" s="22">
        <v>998.89</v>
      </c>
      <c r="P273" s="22">
        <v>150.27000000000001</v>
      </c>
      <c r="Q273" s="22">
        <v>1459.7</v>
      </c>
      <c r="R273" s="23">
        <v>4204.63</v>
      </c>
      <c r="S273" s="21">
        <v>2639.23</v>
      </c>
      <c r="T273" s="21">
        <v>0</v>
      </c>
      <c r="U273" s="21">
        <v>2639.23</v>
      </c>
      <c r="V273" s="22">
        <v>271</v>
      </c>
      <c r="W273" s="22">
        <v>39.549999999999997</v>
      </c>
      <c r="X273" s="22">
        <v>1000.21</v>
      </c>
      <c r="Y273" s="22">
        <v>148.86000000000001</v>
      </c>
      <c r="Z273" s="22">
        <v>1459.62</v>
      </c>
      <c r="AA273" s="23">
        <v>4098.8500000000004</v>
      </c>
      <c r="AB273" s="21">
        <v>2638.33</v>
      </c>
      <c r="AC273" s="21">
        <v>0</v>
      </c>
      <c r="AD273" s="21">
        <v>2638.33</v>
      </c>
      <c r="AE273" s="22">
        <v>271</v>
      </c>
      <c r="AF273" s="22">
        <v>39.54</v>
      </c>
      <c r="AG273" s="22">
        <v>999.4</v>
      </c>
      <c r="AH273" s="22">
        <v>164.15</v>
      </c>
      <c r="AI273" s="22">
        <v>1474.09</v>
      </c>
      <c r="AJ273" s="23">
        <v>4112.42</v>
      </c>
      <c r="AK273" s="21">
        <v>2656.05</v>
      </c>
      <c r="AL273" s="21">
        <v>0</v>
      </c>
      <c r="AM273" s="21">
        <v>2656.05</v>
      </c>
      <c r="AN273" s="22">
        <v>274</v>
      </c>
      <c r="AO273" s="22">
        <v>39.799999999999997</v>
      </c>
      <c r="AP273" s="22">
        <v>1005.85</v>
      </c>
      <c r="AQ273" s="22">
        <v>154.25</v>
      </c>
      <c r="AR273" s="22">
        <v>1473.9</v>
      </c>
      <c r="AS273" s="23">
        <v>4129.95</v>
      </c>
      <c r="AT273" s="21">
        <v>2651.56</v>
      </c>
      <c r="AU273" s="21">
        <v>948.61</v>
      </c>
      <c r="AV273" s="21">
        <v>3600.17</v>
      </c>
      <c r="AW273" s="22">
        <v>402</v>
      </c>
      <c r="AX273" s="22">
        <v>39.729999999999997</v>
      </c>
      <c r="AY273" s="22">
        <v>1193.95</v>
      </c>
      <c r="AZ273" s="22">
        <v>151.59</v>
      </c>
      <c r="BA273" s="22">
        <v>1787.27</v>
      </c>
      <c r="BB273" s="23">
        <v>5387.44</v>
      </c>
      <c r="BC273" s="21">
        <v>4187.7700000000004</v>
      </c>
      <c r="BD273" s="21">
        <v>0</v>
      </c>
      <c r="BE273" s="21">
        <v>4187.7700000000004</v>
      </c>
      <c r="BF273" s="22">
        <v>450</v>
      </c>
      <c r="BG273" s="22">
        <v>59.04</v>
      </c>
      <c r="BH273" s="22">
        <v>1710.3</v>
      </c>
      <c r="BI273" s="22">
        <v>185.48</v>
      </c>
      <c r="BJ273" s="22">
        <v>2404.8200000000002</v>
      </c>
      <c r="BK273" s="23">
        <v>6592.59</v>
      </c>
      <c r="BL273" s="21">
        <v>2638.33</v>
      </c>
      <c r="BM273" s="21">
        <v>0</v>
      </c>
      <c r="BN273" s="21">
        <v>2638.33</v>
      </c>
      <c r="BO273" s="22">
        <v>271</v>
      </c>
      <c r="BP273" s="22">
        <v>39.54</v>
      </c>
      <c r="BQ273" s="22">
        <v>999.4</v>
      </c>
      <c r="BR273" s="22">
        <v>123.35</v>
      </c>
      <c r="BS273" s="22">
        <v>1433.29</v>
      </c>
      <c r="BT273" s="23">
        <v>4071.62</v>
      </c>
      <c r="BU273" s="21">
        <v>2638.33</v>
      </c>
      <c r="BV273" s="21">
        <v>0</v>
      </c>
      <c r="BW273" s="21">
        <v>2638.33</v>
      </c>
      <c r="BX273" s="22">
        <v>271</v>
      </c>
      <c r="BY273" s="22">
        <v>39.54</v>
      </c>
      <c r="BZ273" s="22">
        <v>999.4</v>
      </c>
      <c r="CA273" s="22">
        <v>159.05000000000001</v>
      </c>
      <c r="CB273" s="22">
        <v>1468.99</v>
      </c>
      <c r="CC273" s="23">
        <v>4107.32</v>
      </c>
      <c r="CD273" s="21">
        <v>2638.33</v>
      </c>
      <c r="CE273" s="21">
        <v>0</v>
      </c>
      <c r="CF273" s="21">
        <v>2638.33</v>
      </c>
      <c r="CG273" s="22">
        <v>271</v>
      </c>
      <c r="CH273" s="22">
        <v>39.54</v>
      </c>
      <c r="CI273" s="22">
        <v>999.4</v>
      </c>
      <c r="CJ273" s="22">
        <v>133.55000000000001</v>
      </c>
      <c r="CK273" s="22">
        <v>1443.49</v>
      </c>
      <c r="CL273" s="23">
        <v>4081.82</v>
      </c>
      <c r="CM273" s="21">
        <v>2681.8</v>
      </c>
      <c r="CN273" s="21">
        <v>0</v>
      </c>
      <c r="CO273" s="21">
        <v>2681.8</v>
      </c>
      <c r="CP273" s="22">
        <v>285</v>
      </c>
      <c r="CQ273" s="22">
        <v>40.19</v>
      </c>
      <c r="CR273" s="22">
        <v>1020.06</v>
      </c>
      <c r="CS273" s="22">
        <v>154.71</v>
      </c>
      <c r="CT273" s="22">
        <v>1499.96</v>
      </c>
      <c r="CU273" s="23">
        <v>4181.76</v>
      </c>
      <c r="CV273" s="21">
        <v>2642.17</v>
      </c>
      <c r="CW273" s="21">
        <v>0</v>
      </c>
      <c r="CX273" s="21">
        <v>2642.17</v>
      </c>
      <c r="CY273" s="22">
        <v>271</v>
      </c>
      <c r="CZ273" s="22">
        <v>39.590000000000003</v>
      </c>
      <c r="DA273" s="22">
        <v>1000.79</v>
      </c>
      <c r="DB273" s="22">
        <v>82.61</v>
      </c>
      <c r="DC273" s="22">
        <v>1393.99</v>
      </c>
      <c r="DD273" s="23">
        <v>4036.16</v>
      </c>
      <c r="DE273" s="21">
        <v>3949.04</v>
      </c>
      <c r="DF273" s="21">
        <v>0</v>
      </c>
      <c r="DG273" s="21">
        <v>3949.04</v>
      </c>
      <c r="DH273" s="22">
        <v>451</v>
      </c>
      <c r="DI273" s="22">
        <v>402.38</v>
      </c>
      <c r="DJ273" s="22">
        <v>1241.96</v>
      </c>
      <c r="DK273" s="22">
        <v>187.43</v>
      </c>
      <c r="DL273" s="22">
        <v>2282.77</v>
      </c>
      <c r="DM273" s="23">
        <v>6231.81</v>
      </c>
      <c r="DN273" s="73">
        <f t="shared" si="44"/>
        <v>34705.87000000001</v>
      </c>
      <c r="DO273" s="73">
        <f t="shared" si="45"/>
        <v>948.61</v>
      </c>
      <c r="DP273" s="73">
        <f t="shared" si="46"/>
        <v>35654.48000000001</v>
      </c>
      <c r="DQ273" s="22">
        <f t="shared" si="47"/>
        <v>3759</v>
      </c>
      <c r="DR273" s="22">
        <f t="shared" si="48"/>
        <v>857.98</v>
      </c>
      <c r="DS273" s="22">
        <f t="shared" si="49"/>
        <v>13169.609999999997</v>
      </c>
      <c r="DT273" s="22">
        <f t="shared" si="50"/>
        <v>1795.3</v>
      </c>
      <c r="DU273" s="22">
        <f t="shared" si="51"/>
        <v>19581.89</v>
      </c>
      <c r="DV273" s="23">
        <f t="shared" si="52"/>
        <v>55236.369999999995</v>
      </c>
      <c r="DW273" s="262">
        <f t="shared" si="53"/>
        <v>1436.9700000000084</v>
      </c>
      <c r="DX273" s="262"/>
      <c r="DY273" s="263">
        <f t="shared" si="54"/>
        <v>634.61999999999898</v>
      </c>
      <c r="DZ273" s="263"/>
    </row>
    <row r="274" spans="1:130" hidden="1" x14ac:dyDescent="0.25">
      <c r="A274" s="18">
        <v>1490</v>
      </c>
      <c r="B274" s="18" t="s">
        <v>630</v>
      </c>
      <c r="C274" s="18" t="s">
        <v>631</v>
      </c>
      <c r="D274" s="20">
        <v>0.8</v>
      </c>
      <c r="E274" s="18">
        <v>35943.35</v>
      </c>
      <c r="F274" s="18">
        <v>58082.2</v>
      </c>
      <c r="G274" s="18" t="s">
        <v>157</v>
      </c>
      <c r="H274" s="18" t="s">
        <v>24</v>
      </c>
      <c r="I274" s="18" t="s">
        <v>163</v>
      </c>
      <c r="J274" s="21">
        <v>5133.21</v>
      </c>
      <c r="K274" s="21">
        <v>0</v>
      </c>
      <c r="L274" s="21">
        <v>5133.21</v>
      </c>
      <c r="M274" s="22">
        <v>618</v>
      </c>
      <c r="N274" s="22">
        <v>128.27000000000001</v>
      </c>
      <c r="O274" s="22">
        <v>2315.81</v>
      </c>
      <c r="P274" s="22">
        <v>155.41</v>
      </c>
      <c r="Q274" s="22">
        <v>3217.49</v>
      </c>
      <c r="R274" s="23">
        <v>8350.7000000000007</v>
      </c>
      <c r="S274" s="21">
        <v>5133.21</v>
      </c>
      <c r="T274" s="21">
        <v>0</v>
      </c>
      <c r="U274" s="21">
        <v>5133.21</v>
      </c>
      <c r="V274" s="22">
        <v>618</v>
      </c>
      <c r="W274" s="22">
        <v>128.27000000000001</v>
      </c>
      <c r="X274" s="22">
        <v>2318.0100000000002</v>
      </c>
      <c r="Y274" s="22">
        <v>84.01</v>
      </c>
      <c r="Z274" s="22">
        <v>3148.29</v>
      </c>
      <c r="AA274" s="23">
        <v>8281.5</v>
      </c>
      <c r="AB274" s="21">
        <v>5133.21</v>
      </c>
      <c r="AC274" s="21">
        <v>0</v>
      </c>
      <c r="AD274" s="21">
        <v>5133.21</v>
      </c>
      <c r="AE274" s="22">
        <v>618</v>
      </c>
      <c r="AF274" s="22">
        <v>128.27000000000001</v>
      </c>
      <c r="AG274" s="22">
        <v>2316.91</v>
      </c>
      <c r="AH274" s="22">
        <v>84.01</v>
      </c>
      <c r="AI274" s="22">
        <v>3147.19</v>
      </c>
      <c r="AJ274" s="23">
        <v>8280.4</v>
      </c>
      <c r="AK274" s="21">
        <v>5133.21</v>
      </c>
      <c r="AL274" s="21">
        <v>0</v>
      </c>
      <c r="AM274" s="21">
        <v>5133.21</v>
      </c>
      <c r="AN274" s="22">
        <v>618</v>
      </c>
      <c r="AO274" s="22">
        <v>128.27000000000001</v>
      </c>
      <c r="AP274" s="22">
        <v>2316.91</v>
      </c>
      <c r="AQ274" s="22">
        <v>165.61</v>
      </c>
      <c r="AR274" s="22">
        <v>3228.79</v>
      </c>
      <c r="AS274" s="23">
        <v>8362</v>
      </c>
      <c r="AT274" s="21">
        <v>5250.96</v>
      </c>
      <c r="AU274" s="21">
        <v>758.88</v>
      </c>
      <c r="AV274" s="21">
        <v>6009.84</v>
      </c>
      <c r="AW274" s="22">
        <v>738</v>
      </c>
      <c r="AX274" s="22">
        <v>131.21</v>
      </c>
      <c r="AY274" s="22">
        <v>2518.88</v>
      </c>
      <c r="AZ274" s="22">
        <v>167.17</v>
      </c>
      <c r="BA274" s="22">
        <v>3555.26</v>
      </c>
      <c r="BB274" s="23">
        <v>9565.1</v>
      </c>
      <c r="BC274" s="21">
        <v>7749.49</v>
      </c>
      <c r="BD274" s="21">
        <v>0</v>
      </c>
      <c r="BE274" s="21">
        <v>7749.49</v>
      </c>
      <c r="BF274" s="22">
        <v>979</v>
      </c>
      <c r="BG274" s="22">
        <v>193.68</v>
      </c>
      <c r="BH274" s="22">
        <v>3432.03</v>
      </c>
      <c r="BI274" s="22">
        <v>180.68</v>
      </c>
      <c r="BJ274" s="22">
        <v>4785.3900000000003</v>
      </c>
      <c r="BK274" s="23">
        <v>12534.88</v>
      </c>
      <c r="BL274" s="21">
        <v>25161.72</v>
      </c>
      <c r="BM274" s="21">
        <v>0</v>
      </c>
      <c r="BN274" s="21">
        <v>25161.72</v>
      </c>
      <c r="BO274" s="22">
        <v>2901</v>
      </c>
      <c r="BP274" s="22">
        <v>1215.77</v>
      </c>
      <c r="BQ274" s="22">
        <v>10849.49</v>
      </c>
      <c r="BR274" s="22">
        <v>369.97</v>
      </c>
      <c r="BS274" s="22">
        <v>15336.23</v>
      </c>
      <c r="BT274" s="23">
        <v>40497.949999999997</v>
      </c>
      <c r="BU274" s="21">
        <v>0</v>
      </c>
      <c r="BV274" s="21">
        <v>0</v>
      </c>
      <c r="BW274" s="21">
        <v>0</v>
      </c>
      <c r="BX274" s="22">
        <v>0</v>
      </c>
      <c r="BY274" s="22">
        <v>0</v>
      </c>
      <c r="BZ274" s="22">
        <v>0</v>
      </c>
      <c r="CA274" s="22">
        <v>0</v>
      </c>
      <c r="CB274" s="22">
        <v>0</v>
      </c>
      <c r="CC274" s="23">
        <v>0</v>
      </c>
      <c r="CD274" s="21">
        <v>0</v>
      </c>
      <c r="CE274" s="21">
        <v>0</v>
      </c>
      <c r="CF274" s="21">
        <v>0</v>
      </c>
      <c r="CG274" s="22">
        <v>0</v>
      </c>
      <c r="CH274" s="22">
        <v>0</v>
      </c>
      <c r="CI274" s="22">
        <v>0</v>
      </c>
      <c r="CJ274" s="22">
        <v>0</v>
      </c>
      <c r="CK274" s="22">
        <v>0</v>
      </c>
      <c r="CL274" s="23">
        <v>0</v>
      </c>
      <c r="CM274" s="21">
        <v>0</v>
      </c>
      <c r="CN274" s="21">
        <v>0</v>
      </c>
      <c r="CO274" s="21">
        <v>0</v>
      </c>
      <c r="CP274" s="22">
        <v>0</v>
      </c>
      <c r="CQ274" s="22">
        <v>0</v>
      </c>
      <c r="CR274" s="22">
        <v>0</v>
      </c>
      <c r="CS274" s="22">
        <v>0</v>
      </c>
      <c r="CT274" s="22">
        <v>0</v>
      </c>
      <c r="CU274" s="23">
        <v>0</v>
      </c>
      <c r="CV274" s="21"/>
      <c r="CW274" s="21"/>
      <c r="CX274" s="21"/>
      <c r="CY274" s="22"/>
      <c r="CZ274" s="22"/>
      <c r="DA274" s="22"/>
      <c r="DB274" s="22"/>
      <c r="DC274" s="22"/>
      <c r="DD274" s="23"/>
      <c r="DN274" s="73">
        <f t="shared" si="44"/>
        <v>58695.01</v>
      </c>
      <c r="DO274" s="73">
        <f t="shared" si="45"/>
        <v>758.88</v>
      </c>
      <c r="DP274" s="73">
        <f t="shared" si="46"/>
        <v>59453.89</v>
      </c>
      <c r="DQ274" s="22">
        <f t="shared" si="47"/>
        <v>7090</v>
      </c>
      <c r="DR274" s="22">
        <f t="shared" si="48"/>
        <v>2053.7399999999998</v>
      </c>
      <c r="DS274" s="22">
        <f t="shared" si="49"/>
        <v>26068.04</v>
      </c>
      <c r="DT274" s="22">
        <f t="shared" si="50"/>
        <v>1206.8600000000001</v>
      </c>
      <c r="DU274" s="22">
        <f t="shared" si="51"/>
        <v>36418.639999999999</v>
      </c>
      <c r="DV274" s="23">
        <f t="shared" si="52"/>
        <v>95872.53</v>
      </c>
      <c r="DW274" s="262">
        <f t="shared" si="53"/>
        <v>1371.6900000000023</v>
      </c>
      <c r="DX274" s="262"/>
      <c r="DY274" s="263">
        <f t="shared" si="54"/>
        <v>475.29000000000087</v>
      </c>
      <c r="DZ274" s="263"/>
    </row>
    <row r="275" spans="1:130" hidden="1" x14ac:dyDescent="0.25">
      <c r="A275" s="18">
        <v>1493</v>
      </c>
      <c r="B275" s="18" t="s">
        <v>680</v>
      </c>
      <c r="C275" s="18" t="s">
        <v>339</v>
      </c>
      <c r="D275" s="20">
        <v>1</v>
      </c>
      <c r="E275" s="18">
        <v>16795</v>
      </c>
      <c r="F275" s="18">
        <v>29849.360000000001</v>
      </c>
      <c r="G275" s="18" t="s">
        <v>157</v>
      </c>
      <c r="H275" s="18" t="s">
        <v>5</v>
      </c>
      <c r="I275" s="18" t="s">
        <v>422</v>
      </c>
      <c r="J275" s="21">
        <v>2720.25</v>
      </c>
      <c r="K275" s="21">
        <v>0</v>
      </c>
      <c r="L275" s="21">
        <v>2720.25</v>
      </c>
      <c r="M275" s="22">
        <v>269</v>
      </c>
      <c r="N275" s="22">
        <v>65.47</v>
      </c>
      <c r="O275" s="22">
        <v>992.71</v>
      </c>
      <c r="P275" s="22">
        <v>124.37</v>
      </c>
      <c r="Q275" s="22">
        <v>1451.55</v>
      </c>
      <c r="R275" s="23">
        <v>4171.8</v>
      </c>
      <c r="S275" s="21">
        <v>2226.71</v>
      </c>
      <c r="T275" s="21">
        <v>0</v>
      </c>
      <c r="U275" s="21">
        <v>2226.71</v>
      </c>
      <c r="V275" s="22">
        <v>214</v>
      </c>
      <c r="W275" s="22">
        <v>55.6</v>
      </c>
      <c r="X275" s="22">
        <v>706.99</v>
      </c>
      <c r="Y275" s="22">
        <v>121.13</v>
      </c>
      <c r="Z275" s="22">
        <v>1097.72</v>
      </c>
      <c r="AA275" s="23">
        <v>3324.43</v>
      </c>
      <c r="AB275" s="21">
        <v>21.27</v>
      </c>
      <c r="AC275" s="21">
        <v>0</v>
      </c>
      <c r="AD275" s="21">
        <v>21.27</v>
      </c>
      <c r="AE275" s="22">
        <v>-86</v>
      </c>
      <c r="AF275" s="22">
        <v>0.46</v>
      </c>
      <c r="AG275" s="22">
        <v>79.5</v>
      </c>
      <c r="AH275" s="22">
        <v>117.66</v>
      </c>
      <c r="AI275" s="22">
        <v>111.62</v>
      </c>
      <c r="AJ275" s="23">
        <v>132.88999999999999</v>
      </c>
      <c r="AK275" s="21">
        <v>271.19</v>
      </c>
      <c r="AL275" s="21">
        <v>0</v>
      </c>
      <c r="AM275" s="21">
        <v>271.19</v>
      </c>
      <c r="AN275" s="22">
        <v>-54</v>
      </c>
      <c r="AO275" s="22">
        <v>6.7</v>
      </c>
      <c r="AP275" s="22">
        <v>127.14</v>
      </c>
      <c r="AQ275" s="22">
        <v>4.8</v>
      </c>
      <c r="AR275" s="22">
        <v>84.64</v>
      </c>
      <c r="AS275" s="23">
        <v>355.83</v>
      </c>
      <c r="AT275" s="21">
        <v>2226.71</v>
      </c>
      <c r="AU275" s="21">
        <v>948.61</v>
      </c>
      <c r="AV275" s="21">
        <v>3175.32</v>
      </c>
      <c r="AW275" s="22">
        <v>343</v>
      </c>
      <c r="AX275" s="22">
        <v>55.6</v>
      </c>
      <c r="AY275" s="22">
        <v>896.2</v>
      </c>
      <c r="AZ275" s="22">
        <v>52.25</v>
      </c>
      <c r="BA275" s="22">
        <v>1347.05</v>
      </c>
      <c r="BB275" s="23">
        <v>4522.37</v>
      </c>
      <c r="BC275" s="21">
        <v>364.17</v>
      </c>
      <c r="BD275" s="21">
        <v>0</v>
      </c>
      <c r="BE275" s="21">
        <v>364.17</v>
      </c>
      <c r="BF275" s="22">
        <v>-49</v>
      </c>
      <c r="BG275" s="22">
        <v>7.85</v>
      </c>
      <c r="BH275" s="22">
        <v>170.47</v>
      </c>
      <c r="BI275" s="22">
        <v>6.25</v>
      </c>
      <c r="BJ275" s="22">
        <v>135.57</v>
      </c>
      <c r="BK275" s="23">
        <v>499.74</v>
      </c>
      <c r="BL275" s="21">
        <v>94.62</v>
      </c>
      <c r="BM275" s="21">
        <v>0</v>
      </c>
      <c r="BN275" s="21">
        <v>94.62</v>
      </c>
      <c r="BO275" s="22">
        <v>-68</v>
      </c>
      <c r="BP275" s="22">
        <v>2.2799999999999998</v>
      </c>
      <c r="BQ275" s="22">
        <v>65.989999999999995</v>
      </c>
      <c r="BR275" s="22">
        <v>1.66</v>
      </c>
      <c r="BS275" s="22">
        <v>1.93</v>
      </c>
      <c r="BT275" s="23">
        <v>96.55</v>
      </c>
      <c r="BU275" s="21">
        <v>1702.62</v>
      </c>
      <c r="BV275" s="21">
        <v>0</v>
      </c>
      <c r="BW275" s="21">
        <v>1702.62</v>
      </c>
      <c r="BX275" s="22">
        <v>129</v>
      </c>
      <c r="BY275" s="22">
        <v>42.49</v>
      </c>
      <c r="BZ275" s="22">
        <v>590.80999999999995</v>
      </c>
      <c r="CA275" s="22">
        <v>30.23</v>
      </c>
      <c r="CB275" s="22">
        <v>792.53</v>
      </c>
      <c r="CC275" s="23">
        <v>2495.15</v>
      </c>
      <c r="CD275" s="21">
        <v>206.43</v>
      </c>
      <c r="CE275" s="21">
        <v>0</v>
      </c>
      <c r="CF275" s="21">
        <v>206.43</v>
      </c>
      <c r="CG275" s="22">
        <v>-16</v>
      </c>
      <c r="CH275" s="22">
        <v>5.16</v>
      </c>
      <c r="CI275" s="22">
        <v>104.21</v>
      </c>
      <c r="CJ275" s="22">
        <v>3.66</v>
      </c>
      <c r="CK275" s="22">
        <v>97.03</v>
      </c>
      <c r="CL275" s="23">
        <v>303.45999999999998</v>
      </c>
      <c r="CM275" s="21">
        <v>1167.94</v>
      </c>
      <c r="CN275" s="21">
        <v>0</v>
      </c>
      <c r="CO275" s="21">
        <v>1167.94</v>
      </c>
      <c r="CP275" s="22">
        <v>80</v>
      </c>
      <c r="CQ275" s="22">
        <v>29.12</v>
      </c>
      <c r="CR275" s="22">
        <v>406.07</v>
      </c>
      <c r="CS275" s="22">
        <v>20.73</v>
      </c>
      <c r="CT275" s="22">
        <v>535.91999999999996</v>
      </c>
      <c r="CU275" s="23">
        <v>1703.86</v>
      </c>
      <c r="CV275" s="21">
        <v>2321.9299999999998</v>
      </c>
      <c r="CW275" s="21">
        <v>0</v>
      </c>
      <c r="CX275" s="21">
        <v>2321.9299999999998</v>
      </c>
      <c r="CY275" s="22">
        <v>176</v>
      </c>
      <c r="CZ275" s="22">
        <v>57.98</v>
      </c>
      <c r="DA275" s="22">
        <v>762.53</v>
      </c>
      <c r="DB275" s="22">
        <v>41.22</v>
      </c>
      <c r="DC275" s="22">
        <v>1037.73</v>
      </c>
      <c r="DD275" s="23">
        <v>3359.66</v>
      </c>
      <c r="DE275" s="21">
        <v>3073.9</v>
      </c>
      <c r="DF275" s="21">
        <v>0</v>
      </c>
      <c r="DG275" s="21">
        <v>3073.9</v>
      </c>
      <c r="DH275" s="22">
        <v>334</v>
      </c>
      <c r="DI275" s="22">
        <v>238.98</v>
      </c>
      <c r="DJ275" s="22">
        <v>1688.42</v>
      </c>
      <c r="DK275" s="22">
        <v>55.92</v>
      </c>
      <c r="DL275" s="22">
        <v>2317.3200000000002</v>
      </c>
      <c r="DM275" s="23">
        <v>5391.22</v>
      </c>
      <c r="DN275" s="73">
        <f t="shared" si="44"/>
        <v>16397.740000000002</v>
      </c>
      <c r="DO275" s="73">
        <f t="shared" si="45"/>
        <v>948.61</v>
      </c>
      <c r="DP275" s="73">
        <f t="shared" si="46"/>
        <v>17346.350000000002</v>
      </c>
      <c r="DQ275" s="22">
        <f t="shared" si="47"/>
        <v>1272</v>
      </c>
      <c r="DR275" s="22">
        <f t="shared" si="48"/>
        <v>567.68999999999994</v>
      </c>
      <c r="DS275" s="22">
        <f t="shared" si="49"/>
        <v>6591.0399999999991</v>
      </c>
      <c r="DT275" s="22">
        <f t="shared" si="50"/>
        <v>579.88</v>
      </c>
      <c r="DU275" s="22">
        <f t="shared" si="51"/>
        <v>9010.6099999999988</v>
      </c>
      <c r="DV275" s="23">
        <f t="shared" si="52"/>
        <v>26356.959999999999</v>
      </c>
      <c r="DW275" s="262">
        <f t="shared" si="53"/>
        <v>-12503.009999999998</v>
      </c>
      <c r="DX275" s="262"/>
      <c r="DY275" s="263">
        <f t="shared" si="54"/>
        <v>-7784.3900000000012</v>
      </c>
      <c r="DZ275" s="263"/>
    </row>
    <row r="276" spans="1:130" hidden="1" x14ac:dyDescent="0.25">
      <c r="A276" s="18">
        <v>1494</v>
      </c>
      <c r="B276" s="18" t="s">
        <v>761</v>
      </c>
      <c r="C276" s="18" t="s">
        <v>762</v>
      </c>
      <c r="D276" s="20">
        <v>1</v>
      </c>
      <c r="E276" s="18">
        <v>14222.19</v>
      </c>
      <c r="F276" s="18">
        <v>27502.12</v>
      </c>
      <c r="G276" s="18" t="s">
        <v>157</v>
      </c>
      <c r="H276" s="18" t="s">
        <v>5</v>
      </c>
      <c r="I276" s="18" t="s">
        <v>298</v>
      </c>
      <c r="J276" s="21">
        <v>2015.25</v>
      </c>
      <c r="K276" s="21">
        <v>0</v>
      </c>
      <c r="L276" s="21">
        <v>2015.25</v>
      </c>
      <c r="M276" s="22">
        <v>172</v>
      </c>
      <c r="N276" s="22">
        <v>47.9</v>
      </c>
      <c r="O276" s="22">
        <v>427.23</v>
      </c>
      <c r="P276" s="22">
        <v>137.36000000000001</v>
      </c>
      <c r="Q276" s="22">
        <v>784.49</v>
      </c>
      <c r="R276" s="23">
        <v>2799.74</v>
      </c>
      <c r="S276" s="21">
        <v>1936.43</v>
      </c>
      <c r="T276" s="21">
        <v>0</v>
      </c>
      <c r="U276" s="21">
        <v>1936.43</v>
      </c>
      <c r="V276" s="22">
        <v>170</v>
      </c>
      <c r="W276" s="22">
        <v>47.5</v>
      </c>
      <c r="X276" s="22">
        <v>413.48</v>
      </c>
      <c r="Y276" s="22">
        <v>115.83</v>
      </c>
      <c r="Z276" s="22">
        <v>746.81</v>
      </c>
      <c r="AA276" s="23">
        <v>2683.24</v>
      </c>
      <c r="AB276" s="21">
        <v>1936.43</v>
      </c>
      <c r="AC276" s="21">
        <v>0</v>
      </c>
      <c r="AD276" s="21">
        <v>1936.43</v>
      </c>
      <c r="AE276" s="22">
        <v>170</v>
      </c>
      <c r="AF276" s="22">
        <v>47.5</v>
      </c>
      <c r="AG276" s="22">
        <v>413.1</v>
      </c>
      <c r="AH276" s="22">
        <v>34.229999999999997</v>
      </c>
      <c r="AI276" s="22">
        <v>664.83</v>
      </c>
      <c r="AJ276" s="23">
        <v>2601.2600000000002</v>
      </c>
      <c r="AK276" s="21">
        <v>1976.72</v>
      </c>
      <c r="AL276" s="21">
        <v>0</v>
      </c>
      <c r="AM276" s="21">
        <v>1976.72</v>
      </c>
      <c r="AN276" s="22">
        <v>175</v>
      </c>
      <c r="AO276" s="22">
        <v>48.51</v>
      </c>
      <c r="AP276" s="22">
        <v>449.59</v>
      </c>
      <c r="AQ276" s="22">
        <v>34.94</v>
      </c>
      <c r="AR276" s="22">
        <v>708.04</v>
      </c>
      <c r="AS276" s="23">
        <v>2684.76</v>
      </c>
      <c r="AT276" s="21">
        <v>1936.43</v>
      </c>
      <c r="AU276" s="21">
        <v>910.67</v>
      </c>
      <c r="AV276" s="21">
        <v>2847.1</v>
      </c>
      <c r="AW276" s="22">
        <v>294</v>
      </c>
      <c r="AX276" s="22">
        <v>47.5</v>
      </c>
      <c r="AY276" s="22">
        <v>595.23</v>
      </c>
      <c r="AZ276" s="22">
        <v>112.73</v>
      </c>
      <c r="BA276" s="22">
        <v>1049.46</v>
      </c>
      <c r="BB276" s="23">
        <v>3896.56</v>
      </c>
      <c r="BC276" s="21">
        <v>3117.55</v>
      </c>
      <c r="BD276" s="21">
        <v>0</v>
      </c>
      <c r="BE276" s="21">
        <v>3117.55</v>
      </c>
      <c r="BF276" s="22">
        <v>303</v>
      </c>
      <c r="BG276" s="22">
        <v>71.58</v>
      </c>
      <c r="BH276" s="22">
        <v>1082.4100000000001</v>
      </c>
      <c r="BI276" s="22">
        <v>156.26</v>
      </c>
      <c r="BJ276" s="22">
        <v>1613.25</v>
      </c>
      <c r="BK276" s="23">
        <v>4730.8</v>
      </c>
      <c r="BL276" s="21">
        <v>1955.47</v>
      </c>
      <c r="BM276" s="21">
        <v>0</v>
      </c>
      <c r="BN276" s="21">
        <v>1955.47</v>
      </c>
      <c r="BO276" s="22">
        <v>169</v>
      </c>
      <c r="BP276" s="22">
        <v>47.98</v>
      </c>
      <c r="BQ276" s="22">
        <v>430.29</v>
      </c>
      <c r="BR276" s="22">
        <v>85.57</v>
      </c>
      <c r="BS276" s="22">
        <v>732.84</v>
      </c>
      <c r="BT276" s="23">
        <v>2688.31</v>
      </c>
      <c r="BU276" s="21">
        <v>1918.47</v>
      </c>
      <c r="BV276" s="21">
        <v>0</v>
      </c>
      <c r="BW276" s="21">
        <v>1918.47</v>
      </c>
      <c r="BX276" s="22">
        <v>172</v>
      </c>
      <c r="BY276" s="22">
        <v>47.98</v>
      </c>
      <c r="BZ276" s="22">
        <v>430.29</v>
      </c>
      <c r="CA276" s="22">
        <v>85.08</v>
      </c>
      <c r="CB276" s="22">
        <v>735.35</v>
      </c>
      <c r="CC276" s="23">
        <v>2653.82</v>
      </c>
      <c r="CD276" s="21">
        <v>2038.57</v>
      </c>
      <c r="CE276" s="21">
        <v>0</v>
      </c>
      <c r="CF276" s="21">
        <v>2038.57</v>
      </c>
      <c r="CG276" s="22">
        <v>179</v>
      </c>
      <c r="CH276" s="22">
        <v>49.13</v>
      </c>
      <c r="CI276" s="22">
        <v>472.17</v>
      </c>
      <c r="CJ276" s="22">
        <v>35.880000000000003</v>
      </c>
      <c r="CK276" s="22">
        <v>736.18</v>
      </c>
      <c r="CL276" s="23">
        <v>2774.75</v>
      </c>
      <c r="CM276" s="21">
        <v>1955.47</v>
      </c>
      <c r="CN276" s="21">
        <v>0</v>
      </c>
      <c r="CO276" s="21">
        <v>1955.47</v>
      </c>
      <c r="CP276" s="22">
        <v>181</v>
      </c>
      <c r="CQ276" s="22">
        <v>47.98</v>
      </c>
      <c r="CR276" s="22">
        <v>404.96</v>
      </c>
      <c r="CS276" s="22">
        <v>90.67</v>
      </c>
      <c r="CT276" s="22">
        <v>724.61</v>
      </c>
      <c r="CU276" s="23">
        <v>2680.08</v>
      </c>
      <c r="CV276" s="21">
        <v>3472.38</v>
      </c>
      <c r="CW276" s="21">
        <v>0</v>
      </c>
      <c r="CX276" s="21">
        <v>3472.38</v>
      </c>
      <c r="CY276" s="22">
        <v>381</v>
      </c>
      <c r="CZ276" s="22">
        <v>85.91</v>
      </c>
      <c r="DA276" s="22">
        <v>1254.3599999999999</v>
      </c>
      <c r="DB276" s="22">
        <v>122.71</v>
      </c>
      <c r="DC276" s="22">
        <v>1843.98</v>
      </c>
      <c r="DD276" s="23">
        <v>5316.36</v>
      </c>
      <c r="DE276" s="21">
        <v>2898.21</v>
      </c>
      <c r="DF276" s="21">
        <v>0</v>
      </c>
      <c r="DG276" s="21">
        <v>2898.21</v>
      </c>
      <c r="DH276" s="22">
        <v>304</v>
      </c>
      <c r="DI276" s="22">
        <v>335.95</v>
      </c>
      <c r="DJ276" s="22">
        <v>1979.54</v>
      </c>
      <c r="DK276" s="22">
        <v>113.86</v>
      </c>
      <c r="DL276" s="22">
        <v>2733.35</v>
      </c>
      <c r="DM276" s="23">
        <v>5631.56</v>
      </c>
      <c r="DN276" s="73">
        <f t="shared" si="44"/>
        <v>27157.38</v>
      </c>
      <c r="DO276" s="73">
        <f t="shared" si="45"/>
        <v>910.67</v>
      </c>
      <c r="DP276" s="73">
        <f t="shared" si="46"/>
        <v>28068.05</v>
      </c>
      <c r="DQ276" s="22">
        <f t="shared" si="47"/>
        <v>2670</v>
      </c>
      <c r="DR276" s="22">
        <f t="shared" si="48"/>
        <v>925.42000000000007</v>
      </c>
      <c r="DS276" s="22">
        <f t="shared" si="49"/>
        <v>8352.65</v>
      </c>
      <c r="DT276" s="22">
        <f t="shared" si="50"/>
        <v>1125.1200000000001</v>
      </c>
      <c r="DU276" s="22">
        <f t="shared" si="51"/>
        <v>13073.19</v>
      </c>
      <c r="DV276" s="23">
        <f t="shared" si="52"/>
        <v>41141.24</v>
      </c>
      <c r="DW276" s="262">
        <f t="shared" si="53"/>
        <v>565.93000000000029</v>
      </c>
      <c r="DX276" s="262"/>
      <c r="DY276" s="263">
        <f t="shared" si="54"/>
        <v>-1149</v>
      </c>
      <c r="DZ276" s="263"/>
    </row>
    <row r="277" spans="1:130" hidden="1" x14ac:dyDescent="0.25">
      <c r="A277" s="18">
        <v>1503</v>
      </c>
      <c r="B277" s="18" t="s">
        <v>700</v>
      </c>
      <c r="C277" s="18" t="s">
        <v>223</v>
      </c>
      <c r="D277" s="20">
        <v>1</v>
      </c>
      <c r="E277" s="18">
        <v>13849.65</v>
      </c>
      <c r="F277" s="18">
        <v>27164.03</v>
      </c>
      <c r="G277" s="18" t="s">
        <v>157</v>
      </c>
      <c r="H277" s="18" t="s">
        <v>18</v>
      </c>
      <c r="I277" s="18" t="s">
        <v>424</v>
      </c>
      <c r="J277" s="21">
        <v>2158.4</v>
      </c>
      <c r="K277" s="21">
        <v>0</v>
      </c>
      <c r="L277" s="21">
        <v>2158.4</v>
      </c>
      <c r="M277" s="22">
        <v>189</v>
      </c>
      <c r="N277" s="22">
        <v>51.07</v>
      </c>
      <c r="O277" s="22">
        <v>542.08000000000004</v>
      </c>
      <c r="P277" s="22">
        <v>139.84</v>
      </c>
      <c r="Q277" s="22">
        <v>921.99</v>
      </c>
      <c r="R277" s="23">
        <v>3080.39</v>
      </c>
      <c r="S277" s="21">
        <v>2057.12</v>
      </c>
      <c r="T277" s="21">
        <v>0</v>
      </c>
      <c r="U277" s="21">
        <v>2057.12</v>
      </c>
      <c r="V277" s="22">
        <v>189</v>
      </c>
      <c r="W277" s="22">
        <v>51.07</v>
      </c>
      <c r="X277" s="22">
        <v>542.88</v>
      </c>
      <c r="Y277" s="22">
        <v>112.97</v>
      </c>
      <c r="Z277" s="22">
        <v>895.92</v>
      </c>
      <c r="AA277" s="23">
        <v>2953.04</v>
      </c>
      <c r="AB277" s="21">
        <v>2086.7199999999998</v>
      </c>
      <c r="AC277" s="21">
        <v>0</v>
      </c>
      <c r="AD277" s="21">
        <v>2086.7199999999998</v>
      </c>
      <c r="AE277" s="22">
        <v>189</v>
      </c>
      <c r="AF277" s="22">
        <v>51.07</v>
      </c>
      <c r="AG277" s="22">
        <v>542.48</v>
      </c>
      <c r="AH277" s="22">
        <v>154.16999999999999</v>
      </c>
      <c r="AI277" s="22">
        <v>936.72</v>
      </c>
      <c r="AJ277" s="23">
        <v>3023.44</v>
      </c>
      <c r="AK277" s="21">
        <v>2127.59</v>
      </c>
      <c r="AL277" s="21">
        <v>0</v>
      </c>
      <c r="AM277" s="21">
        <v>2127.59</v>
      </c>
      <c r="AN277" s="22">
        <v>195</v>
      </c>
      <c r="AO277" s="22">
        <v>52.1</v>
      </c>
      <c r="AP277" s="22">
        <v>579.49</v>
      </c>
      <c r="AQ277" s="22">
        <v>144.69</v>
      </c>
      <c r="AR277" s="22">
        <v>971.28</v>
      </c>
      <c r="AS277" s="23">
        <v>3098.87</v>
      </c>
      <c r="AT277" s="21">
        <v>2049.91</v>
      </c>
      <c r="AU277" s="21">
        <v>948.61</v>
      </c>
      <c r="AV277" s="21">
        <v>2998.52</v>
      </c>
      <c r="AW277" s="22">
        <v>319</v>
      </c>
      <c r="AX277" s="22">
        <v>51.18</v>
      </c>
      <c r="AY277" s="22">
        <v>735.88</v>
      </c>
      <c r="AZ277" s="22">
        <v>115.41</v>
      </c>
      <c r="BA277" s="22">
        <v>1221.47</v>
      </c>
      <c r="BB277" s="23">
        <v>4219.99</v>
      </c>
      <c r="BC277" s="21">
        <v>3288.29</v>
      </c>
      <c r="BD277" s="21">
        <v>0</v>
      </c>
      <c r="BE277" s="21">
        <v>3288.29</v>
      </c>
      <c r="BF277" s="22">
        <v>328</v>
      </c>
      <c r="BG277" s="22">
        <v>76.2</v>
      </c>
      <c r="BH277" s="22">
        <v>1149.9000000000001</v>
      </c>
      <c r="BI277" s="22">
        <v>164.46</v>
      </c>
      <c r="BJ277" s="22">
        <v>1718.56</v>
      </c>
      <c r="BK277" s="23">
        <v>5006.8500000000004</v>
      </c>
      <c r="BL277" s="21">
        <v>2042.27</v>
      </c>
      <c r="BM277" s="21">
        <v>0</v>
      </c>
      <c r="BN277" s="21">
        <v>2042.27</v>
      </c>
      <c r="BO277" s="22">
        <v>189</v>
      </c>
      <c r="BP277" s="22">
        <v>51.07</v>
      </c>
      <c r="BQ277" s="22">
        <v>542.48</v>
      </c>
      <c r="BR277" s="22">
        <v>117.87</v>
      </c>
      <c r="BS277" s="22">
        <v>900.42</v>
      </c>
      <c r="BT277" s="23">
        <v>2942.69</v>
      </c>
      <c r="BU277" s="21">
        <v>2042.27</v>
      </c>
      <c r="BV277" s="21">
        <v>0</v>
      </c>
      <c r="BW277" s="21">
        <v>2042.27</v>
      </c>
      <c r="BX277" s="22">
        <v>189</v>
      </c>
      <c r="BY277" s="22">
        <v>51.07</v>
      </c>
      <c r="BZ277" s="22">
        <v>542.48</v>
      </c>
      <c r="CA277" s="22">
        <v>148.47</v>
      </c>
      <c r="CB277" s="22">
        <v>931.02</v>
      </c>
      <c r="CC277" s="23">
        <v>2973.29</v>
      </c>
      <c r="CD277" s="21">
        <v>2152.71</v>
      </c>
      <c r="CE277" s="21">
        <v>0</v>
      </c>
      <c r="CF277" s="21">
        <v>2152.71</v>
      </c>
      <c r="CG277" s="22">
        <v>197</v>
      </c>
      <c r="CH277" s="22">
        <v>52.35</v>
      </c>
      <c r="CI277" s="22">
        <v>588.87</v>
      </c>
      <c r="CJ277" s="22">
        <v>114.49</v>
      </c>
      <c r="CK277" s="22">
        <v>952.71</v>
      </c>
      <c r="CL277" s="23">
        <v>3105.42</v>
      </c>
      <c r="CM277" s="21">
        <v>2086.7199999999998</v>
      </c>
      <c r="CN277" s="21">
        <v>0</v>
      </c>
      <c r="CO277" s="21">
        <v>2086.7199999999998</v>
      </c>
      <c r="CP277" s="22">
        <v>197</v>
      </c>
      <c r="CQ277" s="22">
        <v>51.07</v>
      </c>
      <c r="CR277" s="22">
        <v>517.04999999999995</v>
      </c>
      <c r="CS277" s="22">
        <v>92.97</v>
      </c>
      <c r="CT277" s="22">
        <v>858.09</v>
      </c>
      <c r="CU277" s="23">
        <v>2944.81</v>
      </c>
      <c r="CV277" s="21">
        <v>2609.15</v>
      </c>
      <c r="CW277" s="21">
        <v>0</v>
      </c>
      <c r="CX277" s="21">
        <v>2609.15</v>
      </c>
      <c r="CY277" s="22">
        <v>261</v>
      </c>
      <c r="CZ277" s="22">
        <v>64.14</v>
      </c>
      <c r="DA277" s="22">
        <v>973.77</v>
      </c>
      <c r="DB277" s="22">
        <v>132.85</v>
      </c>
      <c r="DC277" s="22">
        <v>1431.76</v>
      </c>
      <c r="DD277" s="23">
        <v>4040.91</v>
      </c>
      <c r="DE277" s="21">
        <v>3146.89</v>
      </c>
      <c r="DF277" s="21">
        <v>0</v>
      </c>
      <c r="DG277" s="21">
        <v>3146.89</v>
      </c>
      <c r="DH277" s="22">
        <v>343</v>
      </c>
      <c r="DI277" s="22">
        <v>351.13</v>
      </c>
      <c r="DJ277" s="22">
        <v>1830.37</v>
      </c>
      <c r="DK277" s="22">
        <v>133.72</v>
      </c>
      <c r="DL277" s="22">
        <v>2658.22</v>
      </c>
      <c r="DM277" s="23">
        <v>5805.11</v>
      </c>
      <c r="DN277" s="73">
        <f t="shared" si="44"/>
        <v>27848.04</v>
      </c>
      <c r="DO277" s="73">
        <f t="shared" si="45"/>
        <v>948.61</v>
      </c>
      <c r="DP277" s="73">
        <f t="shared" si="46"/>
        <v>28796.65</v>
      </c>
      <c r="DQ277" s="22">
        <f t="shared" si="47"/>
        <v>2785</v>
      </c>
      <c r="DR277" s="22">
        <f t="shared" si="48"/>
        <v>953.52</v>
      </c>
      <c r="DS277" s="22">
        <f t="shared" si="49"/>
        <v>9087.73</v>
      </c>
      <c r="DT277" s="22">
        <f t="shared" si="50"/>
        <v>1571.91</v>
      </c>
      <c r="DU277" s="22">
        <f t="shared" si="51"/>
        <v>14398.16</v>
      </c>
      <c r="DV277" s="23">
        <f t="shared" si="52"/>
        <v>43194.81</v>
      </c>
      <c r="DW277" s="262">
        <f t="shared" si="53"/>
        <v>1632.6200000000026</v>
      </c>
      <c r="DX277" s="262"/>
      <c r="DY277" s="263">
        <f t="shared" si="54"/>
        <v>548.51000000000022</v>
      </c>
      <c r="DZ277" s="263"/>
    </row>
    <row r="278" spans="1:130" hidden="1" x14ac:dyDescent="0.25">
      <c r="A278" s="18">
        <v>1506</v>
      </c>
      <c r="B278" s="18" t="s">
        <v>773</v>
      </c>
      <c r="C278" s="18" t="s">
        <v>162</v>
      </c>
      <c r="D278" s="20">
        <v>0.9</v>
      </c>
      <c r="E278" s="18">
        <v>12800.89</v>
      </c>
      <c r="F278" s="18">
        <v>25556.93</v>
      </c>
      <c r="G278" s="18" t="s">
        <v>157</v>
      </c>
      <c r="H278" s="18" t="s">
        <v>5</v>
      </c>
      <c r="I278" s="18" t="s">
        <v>194</v>
      </c>
      <c r="J278" s="21">
        <v>1954.23</v>
      </c>
      <c r="K278" s="21">
        <v>0</v>
      </c>
      <c r="L278" s="21">
        <v>1954.23</v>
      </c>
      <c r="M278" s="22">
        <v>167</v>
      </c>
      <c r="N278" s="22">
        <v>47.06</v>
      </c>
      <c r="O278" s="22">
        <v>531.46</v>
      </c>
      <c r="P278" s="22">
        <v>126.2</v>
      </c>
      <c r="Q278" s="22">
        <v>871.72</v>
      </c>
      <c r="R278" s="23">
        <v>2825.95</v>
      </c>
      <c r="S278" s="21">
        <v>1856.14</v>
      </c>
      <c r="T278" s="21">
        <v>0</v>
      </c>
      <c r="U278" s="21">
        <v>1856.14</v>
      </c>
      <c r="V278" s="22">
        <v>163</v>
      </c>
      <c r="W278" s="22">
        <v>46.41</v>
      </c>
      <c r="X278" s="22">
        <v>508.69</v>
      </c>
      <c r="Y278" s="22">
        <v>109.47</v>
      </c>
      <c r="Z278" s="22">
        <v>827.57</v>
      </c>
      <c r="AA278" s="23">
        <v>2683.71</v>
      </c>
      <c r="AB278" s="21">
        <v>1863.16</v>
      </c>
      <c r="AC278" s="21">
        <v>0</v>
      </c>
      <c r="AD278" s="21">
        <v>1863.16</v>
      </c>
      <c r="AE278" s="22">
        <v>163</v>
      </c>
      <c r="AF278" s="22">
        <v>46.41</v>
      </c>
      <c r="AG278" s="22">
        <v>508.32</v>
      </c>
      <c r="AH278" s="22">
        <v>140.16999999999999</v>
      </c>
      <c r="AI278" s="22">
        <v>857.9</v>
      </c>
      <c r="AJ278" s="23">
        <v>2721.06</v>
      </c>
      <c r="AK278" s="21">
        <v>1859.65</v>
      </c>
      <c r="AL278" s="21">
        <v>0</v>
      </c>
      <c r="AM278" s="21">
        <v>1859.65</v>
      </c>
      <c r="AN278" s="22">
        <v>163</v>
      </c>
      <c r="AO278" s="22">
        <v>46.41</v>
      </c>
      <c r="AP278" s="22">
        <v>508.32</v>
      </c>
      <c r="AQ278" s="22">
        <v>109.52</v>
      </c>
      <c r="AR278" s="22">
        <v>827.25</v>
      </c>
      <c r="AS278" s="23">
        <v>2686.9</v>
      </c>
      <c r="AT278" s="21">
        <v>1877.86</v>
      </c>
      <c r="AU278" s="21">
        <v>845.21</v>
      </c>
      <c r="AV278" s="21">
        <v>2723.07</v>
      </c>
      <c r="AW278" s="22">
        <v>281</v>
      </c>
      <c r="AX278" s="22">
        <v>46.87</v>
      </c>
      <c r="AY278" s="22">
        <v>693.98</v>
      </c>
      <c r="AZ278" s="22">
        <v>126.26</v>
      </c>
      <c r="BA278" s="22">
        <v>1148.1099999999999</v>
      </c>
      <c r="BB278" s="23">
        <v>3871.18</v>
      </c>
      <c r="BC278" s="21">
        <v>2908.07</v>
      </c>
      <c r="BD278" s="21">
        <v>0</v>
      </c>
      <c r="BE278" s="21">
        <v>2908.07</v>
      </c>
      <c r="BF278" s="22">
        <v>290</v>
      </c>
      <c r="BG278" s="22">
        <v>69.25</v>
      </c>
      <c r="BH278" s="22">
        <v>1048.51</v>
      </c>
      <c r="BI278" s="22">
        <v>132.63999999999999</v>
      </c>
      <c r="BJ278" s="22">
        <v>1540.4</v>
      </c>
      <c r="BK278" s="23">
        <v>4448.47</v>
      </c>
      <c r="BL278" s="21">
        <v>1859.65</v>
      </c>
      <c r="BM278" s="21">
        <v>0</v>
      </c>
      <c r="BN278" s="21">
        <v>1859.65</v>
      </c>
      <c r="BO278" s="22">
        <v>163</v>
      </c>
      <c r="BP278" s="22">
        <v>46.41</v>
      </c>
      <c r="BQ278" s="22">
        <v>508.32</v>
      </c>
      <c r="BR278" s="22">
        <v>135.02000000000001</v>
      </c>
      <c r="BS278" s="22">
        <v>852.75</v>
      </c>
      <c r="BT278" s="23">
        <v>2712.4</v>
      </c>
      <c r="BU278" s="21">
        <v>1859.65</v>
      </c>
      <c r="BV278" s="21">
        <v>0</v>
      </c>
      <c r="BW278" s="21">
        <v>1859.65</v>
      </c>
      <c r="BX278" s="22">
        <v>163</v>
      </c>
      <c r="BY278" s="22">
        <v>46.41</v>
      </c>
      <c r="BZ278" s="22">
        <v>508.32</v>
      </c>
      <c r="CA278" s="22">
        <v>129.91999999999999</v>
      </c>
      <c r="CB278" s="22">
        <v>847.65</v>
      </c>
      <c r="CC278" s="23">
        <v>2707.3</v>
      </c>
      <c r="CD278" s="21">
        <v>1933.2</v>
      </c>
      <c r="CE278" s="21">
        <v>0</v>
      </c>
      <c r="CF278" s="21">
        <v>1933.2</v>
      </c>
      <c r="CG278" s="22">
        <v>174</v>
      </c>
      <c r="CH278" s="22">
        <v>48.26</v>
      </c>
      <c r="CI278" s="22">
        <v>575.04999999999995</v>
      </c>
      <c r="CJ278" s="22">
        <v>70.03</v>
      </c>
      <c r="CK278" s="22">
        <v>867.34</v>
      </c>
      <c r="CL278" s="23">
        <v>2800.54</v>
      </c>
      <c r="CM278" s="21">
        <v>1876.79</v>
      </c>
      <c r="CN278" s="21">
        <v>0</v>
      </c>
      <c r="CO278" s="21">
        <v>1876.79</v>
      </c>
      <c r="CP278" s="22">
        <v>174</v>
      </c>
      <c r="CQ278" s="22">
        <v>46.85</v>
      </c>
      <c r="CR278" s="22">
        <v>501.51</v>
      </c>
      <c r="CS278" s="22">
        <v>130.22</v>
      </c>
      <c r="CT278" s="22">
        <v>852.58</v>
      </c>
      <c r="CU278" s="23">
        <v>2729.37</v>
      </c>
      <c r="CV278" s="21">
        <v>3841.42</v>
      </c>
      <c r="CW278" s="21">
        <v>0</v>
      </c>
      <c r="CX278" s="21">
        <v>3841.42</v>
      </c>
      <c r="CY278" s="22">
        <v>437</v>
      </c>
      <c r="CZ278" s="22">
        <v>95.98</v>
      </c>
      <c r="DA278" s="22">
        <v>1669.21</v>
      </c>
      <c r="DB278" s="22">
        <v>124.31</v>
      </c>
      <c r="DC278" s="22">
        <v>2326.5</v>
      </c>
      <c r="DD278" s="23">
        <v>6167.92</v>
      </c>
      <c r="DE278" s="21">
        <v>3094.26</v>
      </c>
      <c r="DF278" s="21">
        <v>0</v>
      </c>
      <c r="DG278" s="21">
        <v>3094.26</v>
      </c>
      <c r="DH278" s="22">
        <v>337</v>
      </c>
      <c r="DI278" s="22">
        <v>342.75</v>
      </c>
      <c r="DJ278" s="22">
        <v>2412.2199999999998</v>
      </c>
      <c r="DK278" s="22">
        <v>137.88</v>
      </c>
      <c r="DL278" s="22">
        <v>3229.85</v>
      </c>
      <c r="DM278" s="23">
        <v>6324.11</v>
      </c>
      <c r="DN278" s="73">
        <f t="shared" si="44"/>
        <v>26784.080000000002</v>
      </c>
      <c r="DO278" s="73">
        <f t="shared" si="45"/>
        <v>845.21</v>
      </c>
      <c r="DP278" s="73">
        <f t="shared" si="46"/>
        <v>27629.29</v>
      </c>
      <c r="DQ278" s="22">
        <f t="shared" si="47"/>
        <v>2675</v>
      </c>
      <c r="DR278" s="22">
        <f t="shared" si="48"/>
        <v>929.06999999999994</v>
      </c>
      <c r="DS278" s="22">
        <f t="shared" si="49"/>
        <v>9973.91</v>
      </c>
      <c r="DT278" s="22">
        <f t="shared" si="50"/>
        <v>1471.6399999999999</v>
      </c>
      <c r="DU278" s="22">
        <f t="shared" si="51"/>
        <v>15049.62</v>
      </c>
      <c r="DV278" s="23">
        <f t="shared" si="52"/>
        <v>42678.91</v>
      </c>
      <c r="DW278" s="262">
        <f t="shared" si="53"/>
        <v>2072.3600000000006</v>
      </c>
      <c r="DX278" s="262"/>
      <c r="DY278" s="263">
        <f t="shared" si="54"/>
        <v>2248.7300000000014</v>
      </c>
      <c r="DZ278" s="263"/>
    </row>
    <row r="279" spans="1:130" hidden="1" x14ac:dyDescent="0.25">
      <c r="A279" s="18">
        <v>1508</v>
      </c>
      <c r="B279" s="18" t="s">
        <v>523</v>
      </c>
      <c r="C279" s="18" t="s">
        <v>193</v>
      </c>
      <c r="D279" s="20">
        <v>0.9</v>
      </c>
      <c r="E279" s="18">
        <v>14387.25</v>
      </c>
      <c r="F279" s="18">
        <v>26176.36</v>
      </c>
      <c r="G279" s="18" t="s">
        <v>157</v>
      </c>
      <c r="H279" s="18" t="s">
        <v>5</v>
      </c>
      <c r="I279" s="18" t="s">
        <v>166</v>
      </c>
      <c r="J279" s="21">
        <v>2033.67</v>
      </c>
      <c r="K279" s="21">
        <v>0</v>
      </c>
      <c r="L279" s="21">
        <v>2033.67</v>
      </c>
      <c r="M279" s="22">
        <v>178</v>
      </c>
      <c r="N279" s="22">
        <v>49.01</v>
      </c>
      <c r="O279" s="22">
        <v>602.12</v>
      </c>
      <c r="P279" s="22">
        <v>35.79</v>
      </c>
      <c r="Q279" s="22">
        <v>864.92</v>
      </c>
      <c r="R279" s="23">
        <v>2898.59</v>
      </c>
      <c r="S279" s="21">
        <v>1963.47</v>
      </c>
      <c r="T279" s="21">
        <v>0</v>
      </c>
      <c r="U279" s="21">
        <v>1963.47</v>
      </c>
      <c r="V279" s="22">
        <v>178</v>
      </c>
      <c r="W279" s="22">
        <v>49.01</v>
      </c>
      <c r="X279" s="22">
        <v>602.88</v>
      </c>
      <c r="Y279" s="22">
        <v>85.85</v>
      </c>
      <c r="Z279" s="22">
        <v>915.74</v>
      </c>
      <c r="AA279" s="23">
        <v>2879.21</v>
      </c>
      <c r="AB279" s="21">
        <v>1963.47</v>
      </c>
      <c r="AC279" s="21">
        <v>0</v>
      </c>
      <c r="AD279" s="21">
        <v>1963.47</v>
      </c>
      <c r="AE279" s="22">
        <v>178</v>
      </c>
      <c r="AF279" s="22">
        <v>49.01</v>
      </c>
      <c r="AG279" s="22">
        <v>602.5</v>
      </c>
      <c r="AH279" s="22">
        <v>85.85</v>
      </c>
      <c r="AI279" s="22">
        <v>915.36</v>
      </c>
      <c r="AJ279" s="23">
        <v>2878.83</v>
      </c>
      <c r="AK279" s="21">
        <v>1992.62</v>
      </c>
      <c r="AL279" s="21">
        <v>0</v>
      </c>
      <c r="AM279" s="21">
        <v>1992.62</v>
      </c>
      <c r="AN279" s="22">
        <v>182</v>
      </c>
      <c r="AO279" s="22">
        <v>49.74</v>
      </c>
      <c r="AP279" s="22">
        <v>628.82000000000005</v>
      </c>
      <c r="AQ279" s="22">
        <v>86.39</v>
      </c>
      <c r="AR279" s="22">
        <v>946.95</v>
      </c>
      <c r="AS279" s="23">
        <v>2939.57</v>
      </c>
      <c r="AT279" s="21">
        <v>1990.55</v>
      </c>
      <c r="AU279" s="21">
        <v>836.68</v>
      </c>
      <c r="AV279" s="21">
        <v>2827.23</v>
      </c>
      <c r="AW279" s="22">
        <v>296</v>
      </c>
      <c r="AX279" s="22">
        <v>49.69</v>
      </c>
      <c r="AY279" s="22">
        <v>794.35</v>
      </c>
      <c r="AZ279" s="22">
        <v>46.55</v>
      </c>
      <c r="BA279" s="22">
        <v>1186.5899999999999</v>
      </c>
      <c r="BB279" s="23">
        <v>4013.82</v>
      </c>
      <c r="BC279" s="21">
        <v>3045.35</v>
      </c>
      <c r="BD279" s="21">
        <v>0</v>
      </c>
      <c r="BE279" s="21">
        <v>3045.35</v>
      </c>
      <c r="BF279" s="22">
        <v>311</v>
      </c>
      <c r="BG279" s="22">
        <v>73.150000000000006</v>
      </c>
      <c r="BH279" s="22">
        <v>1105.33</v>
      </c>
      <c r="BI279" s="22">
        <v>119.87</v>
      </c>
      <c r="BJ279" s="22">
        <v>1609.35</v>
      </c>
      <c r="BK279" s="23">
        <v>4654.7</v>
      </c>
      <c r="BL279" s="21">
        <v>1388.71</v>
      </c>
      <c r="BM279" s="21">
        <v>0</v>
      </c>
      <c r="BN279" s="21">
        <v>1388.71</v>
      </c>
      <c r="BO279" s="22">
        <v>98</v>
      </c>
      <c r="BP279" s="22">
        <v>34.65</v>
      </c>
      <c r="BQ279" s="22">
        <v>446.36</v>
      </c>
      <c r="BR279" s="22">
        <v>85.85</v>
      </c>
      <c r="BS279" s="22">
        <v>664.86</v>
      </c>
      <c r="BT279" s="23">
        <v>2053.5700000000002</v>
      </c>
      <c r="BU279" s="21">
        <v>774.6</v>
      </c>
      <c r="BV279" s="21">
        <v>0</v>
      </c>
      <c r="BW279" s="21">
        <v>774.6</v>
      </c>
      <c r="BX279" s="22">
        <v>16</v>
      </c>
      <c r="BY279" s="22">
        <v>19.29</v>
      </c>
      <c r="BZ279" s="22">
        <v>279.48</v>
      </c>
      <c r="CA279" s="22">
        <v>13.74</v>
      </c>
      <c r="CB279" s="22">
        <v>328.51</v>
      </c>
      <c r="CC279" s="23">
        <v>1103.1099999999999</v>
      </c>
      <c r="CD279" s="21">
        <v>429.41</v>
      </c>
      <c r="CE279" s="21">
        <v>0</v>
      </c>
      <c r="CF279" s="21">
        <v>429.41</v>
      </c>
      <c r="CG279" s="22">
        <v>-30</v>
      </c>
      <c r="CH279" s="22">
        <v>10.66</v>
      </c>
      <c r="CI279" s="22">
        <v>185.7</v>
      </c>
      <c r="CJ279" s="22">
        <v>7.62</v>
      </c>
      <c r="CK279" s="22">
        <v>173.98</v>
      </c>
      <c r="CL279" s="23">
        <v>603.39</v>
      </c>
      <c r="CM279" s="21">
        <v>109.79</v>
      </c>
      <c r="CN279" s="21">
        <v>0</v>
      </c>
      <c r="CO279" s="21">
        <v>109.79</v>
      </c>
      <c r="CP279" s="22">
        <v>-69</v>
      </c>
      <c r="CQ279" s="22">
        <v>2.66</v>
      </c>
      <c r="CR279" s="22">
        <v>70.87</v>
      </c>
      <c r="CS279" s="22">
        <v>1.94</v>
      </c>
      <c r="CT279" s="22">
        <v>6.47</v>
      </c>
      <c r="CU279" s="23">
        <v>116.26</v>
      </c>
      <c r="CV279" s="21">
        <v>703.25</v>
      </c>
      <c r="CW279" s="21">
        <v>0</v>
      </c>
      <c r="CX279" s="21">
        <v>703.25</v>
      </c>
      <c r="CY279" s="22">
        <v>5</v>
      </c>
      <c r="CZ279" s="22">
        <v>17.5</v>
      </c>
      <c r="DA279" s="22">
        <v>292.58999999999997</v>
      </c>
      <c r="DB279" s="22">
        <v>12.48</v>
      </c>
      <c r="DC279" s="22">
        <v>327.57</v>
      </c>
      <c r="DD279" s="23">
        <v>1030.82</v>
      </c>
      <c r="DE279" s="21">
        <v>505.45</v>
      </c>
      <c r="DF279" s="21">
        <v>0</v>
      </c>
      <c r="DG279" s="21">
        <v>505.45</v>
      </c>
      <c r="DH279" s="22">
        <v>-22</v>
      </c>
      <c r="DI279" s="22">
        <v>179.32</v>
      </c>
      <c r="DJ279" s="22">
        <v>697.24</v>
      </c>
      <c r="DK279" s="22">
        <v>10.3</v>
      </c>
      <c r="DL279" s="22">
        <v>864.86</v>
      </c>
      <c r="DM279" s="23">
        <v>1370.31</v>
      </c>
      <c r="DN279" s="73">
        <f t="shared" si="44"/>
        <v>16900.34</v>
      </c>
      <c r="DO279" s="73">
        <f t="shared" si="45"/>
        <v>836.68</v>
      </c>
      <c r="DP279" s="73">
        <f t="shared" si="46"/>
        <v>17737.020000000004</v>
      </c>
      <c r="DQ279" s="22">
        <f t="shared" si="47"/>
        <v>1321</v>
      </c>
      <c r="DR279" s="22">
        <f t="shared" si="48"/>
        <v>583.69000000000005</v>
      </c>
      <c r="DS279" s="22">
        <f t="shared" si="49"/>
        <v>6308.24</v>
      </c>
      <c r="DT279" s="22">
        <f t="shared" si="50"/>
        <v>592.23</v>
      </c>
      <c r="DU279" s="22">
        <f t="shared" si="51"/>
        <v>8805.16</v>
      </c>
      <c r="DV279" s="23">
        <f t="shared" si="52"/>
        <v>26542.18</v>
      </c>
      <c r="DW279" s="262">
        <f t="shared" si="53"/>
        <v>-8439.3399999999965</v>
      </c>
      <c r="DX279" s="262"/>
      <c r="DY279" s="263">
        <f t="shared" si="54"/>
        <v>-5582.09</v>
      </c>
      <c r="DZ279" s="263"/>
    </row>
    <row r="280" spans="1:130" hidden="1" x14ac:dyDescent="0.25">
      <c r="A280" s="18">
        <v>1509</v>
      </c>
      <c r="B280" s="18" t="s">
        <v>337</v>
      </c>
      <c r="C280" s="18" t="s">
        <v>168</v>
      </c>
      <c r="D280" s="20">
        <v>1</v>
      </c>
      <c r="E280" s="18">
        <v>16157.34</v>
      </c>
      <c r="F280" s="18">
        <v>29268.52</v>
      </c>
      <c r="G280" s="18" t="s">
        <v>157</v>
      </c>
      <c r="H280" s="18" t="s">
        <v>9</v>
      </c>
      <c r="I280" s="18" t="s">
        <v>236</v>
      </c>
      <c r="J280" s="21">
        <v>2277.86</v>
      </c>
      <c r="K280" s="21">
        <v>0</v>
      </c>
      <c r="L280" s="21">
        <v>2277.86</v>
      </c>
      <c r="M280" s="22">
        <v>211</v>
      </c>
      <c r="N280" s="22">
        <v>55.12</v>
      </c>
      <c r="O280" s="22">
        <v>688.86</v>
      </c>
      <c r="P280" s="22">
        <v>142.13999999999999</v>
      </c>
      <c r="Q280" s="22">
        <v>1097.1199999999999</v>
      </c>
      <c r="R280" s="23">
        <v>3374.98</v>
      </c>
      <c r="S280" s="21">
        <v>2207.66</v>
      </c>
      <c r="T280" s="21">
        <v>0</v>
      </c>
      <c r="U280" s="21">
        <v>2207.66</v>
      </c>
      <c r="V280" s="22">
        <v>211</v>
      </c>
      <c r="W280" s="22">
        <v>55.12</v>
      </c>
      <c r="X280" s="22">
        <v>689.72</v>
      </c>
      <c r="Y280" s="22">
        <v>136.1</v>
      </c>
      <c r="Z280" s="22">
        <v>1091.94</v>
      </c>
      <c r="AA280" s="23">
        <v>3299.6</v>
      </c>
      <c r="AB280" s="21">
        <v>2207.66</v>
      </c>
      <c r="AC280" s="21">
        <v>0</v>
      </c>
      <c r="AD280" s="21">
        <v>2207.66</v>
      </c>
      <c r="AE280" s="22">
        <v>211</v>
      </c>
      <c r="AF280" s="22">
        <v>55.12</v>
      </c>
      <c r="AG280" s="22">
        <v>689.29</v>
      </c>
      <c r="AH280" s="22">
        <v>151.4</v>
      </c>
      <c r="AI280" s="22">
        <v>1106.81</v>
      </c>
      <c r="AJ280" s="23">
        <v>3314.47</v>
      </c>
      <c r="AK280" s="21">
        <v>2207.66</v>
      </c>
      <c r="AL280" s="21">
        <v>0</v>
      </c>
      <c r="AM280" s="21">
        <v>2207.66</v>
      </c>
      <c r="AN280" s="22">
        <v>211</v>
      </c>
      <c r="AO280" s="22">
        <v>55.12</v>
      </c>
      <c r="AP280" s="22">
        <v>689.29</v>
      </c>
      <c r="AQ280" s="22">
        <v>115.7</v>
      </c>
      <c r="AR280" s="22">
        <v>1071.1099999999999</v>
      </c>
      <c r="AS280" s="23">
        <v>3278.77</v>
      </c>
      <c r="AT280" s="21">
        <v>2207.66</v>
      </c>
      <c r="AU280" s="21">
        <v>939.13</v>
      </c>
      <c r="AV280" s="21">
        <v>3146.79</v>
      </c>
      <c r="AW280" s="22">
        <v>339</v>
      </c>
      <c r="AX280" s="22">
        <v>55.12</v>
      </c>
      <c r="AY280" s="22">
        <v>877.12</v>
      </c>
      <c r="AZ280" s="22">
        <v>138.47</v>
      </c>
      <c r="BA280" s="22">
        <v>1409.71</v>
      </c>
      <c r="BB280" s="23">
        <v>4556.5</v>
      </c>
      <c r="BC280" s="21">
        <v>3462.24</v>
      </c>
      <c r="BD280" s="21">
        <v>0</v>
      </c>
      <c r="BE280" s="21">
        <v>3462.24</v>
      </c>
      <c r="BF280" s="22">
        <v>361</v>
      </c>
      <c r="BG280" s="22">
        <v>82.27</v>
      </c>
      <c r="BH280" s="22">
        <v>1238.5899999999999</v>
      </c>
      <c r="BI280" s="22">
        <v>172.94</v>
      </c>
      <c r="BJ280" s="22">
        <v>1854.8</v>
      </c>
      <c r="BK280" s="23">
        <v>5317.04</v>
      </c>
      <c r="BL280" s="21">
        <v>2207.66</v>
      </c>
      <c r="BM280" s="21">
        <v>0</v>
      </c>
      <c r="BN280" s="21">
        <v>2207.66</v>
      </c>
      <c r="BO280" s="22">
        <v>211</v>
      </c>
      <c r="BP280" s="22">
        <v>55.12</v>
      </c>
      <c r="BQ280" s="22">
        <v>689.29</v>
      </c>
      <c r="BR280" s="22">
        <v>120.8</v>
      </c>
      <c r="BS280" s="22">
        <v>1076.21</v>
      </c>
      <c r="BT280" s="23">
        <v>3283.87</v>
      </c>
      <c r="BU280" s="21">
        <v>2207.66</v>
      </c>
      <c r="BV280" s="21">
        <v>0</v>
      </c>
      <c r="BW280" s="21">
        <v>2207.66</v>
      </c>
      <c r="BX280" s="22">
        <v>211</v>
      </c>
      <c r="BY280" s="22">
        <v>55.12</v>
      </c>
      <c r="BZ280" s="22">
        <v>689.29</v>
      </c>
      <c r="CA280" s="22">
        <v>125.9</v>
      </c>
      <c r="CB280" s="22">
        <v>1081.31</v>
      </c>
      <c r="CC280" s="23">
        <v>3288.97</v>
      </c>
      <c r="CD280" s="21">
        <v>2243.88</v>
      </c>
      <c r="CE280" s="21">
        <v>0</v>
      </c>
      <c r="CF280" s="21">
        <v>2243.88</v>
      </c>
      <c r="CG280" s="22">
        <v>217</v>
      </c>
      <c r="CH280" s="22">
        <v>56.03</v>
      </c>
      <c r="CI280" s="22">
        <v>722.18</v>
      </c>
      <c r="CJ280" s="22">
        <v>126.54</v>
      </c>
      <c r="CK280" s="22">
        <v>1121.75</v>
      </c>
      <c r="CL280" s="23">
        <v>3365.63</v>
      </c>
      <c r="CM280" s="21">
        <v>2223.1799999999998</v>
      </c>
      <c r="CN280" s="21">
        <v>0</v>
      </c>
      <c r="CO280" s="21">
        <v>2223.1799999999998</v>
      </c>
      <c r="CP280" s="22">
        <v>222</v>
      </c>
      <c r="CQ280" s="22">
        <v>55.51</v>
      </c>
      <c r="CR280" s="22">
        <v>678.02</v>
      </c>
      <c r="CS280" s="22">
        <v>85.38</v>
      </c>
      <c r="CT280" s="22">
        <v>1040.9100000000001</v>
      </c>
      <c r="CU280" s="23">
        <v>3264.09</v>
      </c>
      <c r="CV280" s="21">
        <v>2850.19</v>
      </c>
      <c r="CW280" s="21">
        <v>0</v>
      </c>
      <c r="CX280" s="21">
        <v>2850.19</v>
      </c>
      <c r="CY280" s="22">
        <v>300</v>
      </c>
      <c r="CZ280" s="22">
        <v>71.19</v>
      </c>
      <c r="DA280" s="22">
        <v>1076.76</v>
      </c>
      <c r="DB280" s="22">
        <v>127.11</v>
      </c>
      <c r="DC280" s="22">
        <v>1575.06</v>
      </c>
      <c r="DD280" s="23">
        <v>4425.25</v>
      </c>
      <c r="DE280" s="21">
        <v>3253.9</v>
      </c>
      <c r="DF280" s="21">
        <v>0</v>
      </c>
      <c r="DG280" s="21">
        <v>3253.9</v>
      </c>
      <c r="DH280" s="22">
        <v>360</v>
      </c>
      <c r="DI280" s="22">
        <v>374.14</v>
      </c>
      <c r="DJ280" s="22">
        <v>2279.2399999999998</v>
      </c>
      <c r="DK280" s="22">
        <v>176.42</v>
      </c>
      <c r="DL280" s="22">
        <v>3189.8</v>
      </c>
      <c r="DM280" s="23">
        <v>6443.7</v>
      </c>
      <c r="DN280" s="73">
        <f t="shared" si="44"/>
        <v>29557.210000000003</v>
      </c>
      <c r="DO280" s="73">
        <f t="shared" si="45"/>
        <v>939.13</v>
      </c>
      <c r="DP280" s="73">
        <f t="shared" si="46"/>
        <v>30496.34</v>
      </c>
      <c r="DQ280" s="22">
        <f t="shared" si="47"/>
        <v>3065</v>
      </c>
      <c r="DR280" s="22">
        <f t="shared" si="48"/>
        <v>1024.98</v>
      </c>
      <c r="DS280" s="22">
        <f t="shared" si="49"/>
        <v>11007.65</v>
      </c>
      <c r="DT280" s="22">
        <f t="shared" si="50"/>
        <v>1618.8999999999999</v>
      </c>
      <c r="DU280" s="22">
        <f t="shared" si="51"/>
        <v>16716.53</v>
      </c>
      <c r="DV280" s="23">
        <f t="shared" si="52"/>
        <v>47212.869999999995</v>
      </c>
      <c r="DW280" s="262">
        <f t="shared" si="53"/>
        <v>1227.8199999999997</v>
      </c>
      <c r="DX280" s="262"/>
      <c r="DY280" s="263">
        <f t="shared" si="54"/>
        <v>559.18999999999869</v>
      </c>
      <c r="DZ280" s="263"/>
    </row>
    <row r="281" spans="1:130" hidden="1" x14ac:dyDescent="0.25">
      <c r="A281" s="18">
        <v>1515</v>
      </c>
      <c r="B281" s="18" t="s">
        <v>202</v>
      </c>
      <c r="C281" s="18" t="s">
        <v>203</v>
      </c>
      <c r="D281" s="20">
        <v>1</v>
      </c>
      <c r="E281" s="18">
        <v>15545.03</v>
      </c>
      <c r="F281" s="18">
        <v>28973.33</v>
      </c>
      <c r="G281" s="18" t="s">
        <v>157</v>
      </c>
      <c r="H281" s="18" t="s">
        <v>5</v>
      </c>
      <c r="I281" s="18" t="s">
        <v>204</v>
      </c>
      <c r="J281" s="21">
        <v>2221.13</v>
      </c>
      <c r="K281" s="21">
        <v>0</v>
      </c>
      <c r="L281" s="21">
        <v>2221.13</v>
      </c>
      <c r="M281" s="22">
        <v>214</v>
      </c>
      <c r="N281" s="22">
        <v>33.270000000000003</v>
      </c>
      <c r="O281" s="22">
        <v>701.05</v>
      </c>
      <c r="P281" s="22">
        <v>39.43</v>
      </c>
      <c r="Q281" s="22">
        <v>987.75</v>
      </c>
      <c r="R281" s="23">
        <v>3208.88</v>
      </c>
      <c r="S281" s="21">
        <v>2193.02</v>
      </c>
      <c r="T281" s="21">
        <v>0</v>
      </c>
      <c r="U281" s="21">
        <v>2193.02</v>
      </c>
      <c r="V281" s="22">
        <v>210</v>
      </c>
      <c r="W281" s="22">
        <v>32.85</v>
      </c>
      <c r="X281" s="22">
        <v>703.18</v>
      </c>
      <c r="Y281" s="22">
        <v>120.54</v>
      </c>
      <c r="Z281" s="22">
        <v>1066.57</v>
      </c>
      <c r="AA281" s="23">
        <v>3259.59</v>
      </c>
      <c r="AB281" s="21">
        <v>2236.23</v>
      </c>
      <c r="AC281" s="21">
        <v>0</v>
      </c>
      <c r="AD281" s="21">
        <v>2236.23</v>
      </c>
      <c r="AE281" s="22">
        <v>216</v>
      </c>
      <c r="AF281" s="22">
        <v>33.5</v>
      </c>
      <c r="AG281" s="22">
        <v>715.15</v>
      </c>
      <c r="AH281" s="22">
        <v>146.80000000000001</v>
      </c>
      <c r="AI281" s="22">
        <v>1111.45</v>
      </c>
      <c r="AJ281" s="23">
        <v>3347.68</v>
      </c>
      <c r="AK281" s="21">
        <v>2236.23</v>
      </c>
      <c r="AL281" s="21">
        <v>0</v>
      </c>
      <c r="AM281" s="21">
        <v>2236.23</v>
      </c>
      <c r="AN281" s="22">
        <v>216</v>
      </c>
      <c r="AO281" s="22">
        <v>33.5</v>
      </c>
      <c r="AP281" s="22">
        <v>715.15</v>
      </c>
      <c r="AQ281" s="22">
        <v>146.80000000000001</v>
      </c>
      <c r="AR281" s="22">
        <v>1111.45</v>
      </c>
      <c r="AS281" s="23">
        <v>3347.68</v>
      </c>
      <c r="AT281" s="21">
        <v>2236.23</v>
      </c>
      <c r="AU281" s="21">
        <v>820.36</v>
      </c>
      <c r="AV281" s="21">
        <v>3056.59</v>
      </c>
      <c r="AW281" s="22">
        <v>327</v>
      </c>
      <c r="AX281" s="22">
        <v>33.5</v>
      </c>
      <c r="AY281" s="22">
        <v>879.22</v>
      </c>
      <c r="AZ281" s="22">
        <v>117</v>
      </c>
      <c r="BA281" s="22">
        <v>1356.72</v>
      </c>
      <c r="BB281" s="23">
        <v>4413.3100000000004</v>
      </c>
      <c r="BC281" s="21">
        <v>3336.09</v>
      </c>
      <c r="BD281" s="21">
        <v>0</v>
      </c>
      <c r="BE281" s="21">
        <v>3336.09</v>
      </c>
      <c r="BF281" s="22">
        <v>367</v>
      </c>
      <c r="BG281" s="22">
        <v>50.01</v>
      </c>
      <c r="BH281" s="22">
        <v>1254.23</v>
      </c>
      <c r="BI281" s="22">
        <v>110.23</v>
      </c>
      <c r="BJ281" s="22">
        <v>1781.47</v>
      </c>
      <c r="BK281" s="23">
        <v>5117.5600000000004</v>
      </c>
      <c r="BL281" s="21">
        <v>2236.23</v>
      </c>
      <c r="BM281" s="21">
        <v>0</v>
      </c>
      <c r="BN281" s="21">
        <v>2236.23</v>
      </c>
      <c r="BO281" s="22">
        <v>215</v>
      </c>
      <c r="BP281" s="22">
        <v>33.5</v>
      </c>
      <c r="BQ281" s="22">
        <v>715.15</v>
      </c>
      <c r="BR281" s="22">
        <v>141.69999999999999</v>
      </c>
      <c r="BS281" s="22">
        <v>1105.3499999999999</v>
      </c>
      <c r="BT281" s="23">
        <v>3341.58</v>
      </c>
      <c r="BU281" s="21">
        <v>2236.23</v>
      </c>
      <c r="BV281" s="21">
        <v>0</v>
      </c>
      <c r="BW281" s="21">
        <v>2236.23</v>
      </c>
      <c r="BX281" s="22">
        <v>216</v>
      </c>
      <c r="BY281" s="22">
        <v>33.5</v>
      </c>
      <c r="BZ281" s="22">
        <v>715.15</v>
      </c>
      <c r="CA281" s="22">
        <v>136.6</v>
      </c>
      <c r="CB281" s="22">
        <v>1101.25</v>
      </c>
      <c r="CC281" s="23">
        <v>3337.48</v>
      </c>
      <c r="CD281" s="21">
        <v>2263.37</v>
      </c>
      <c r="CE281" s="21">
        <v>0</v>
      </c>
      <c r="CF281" s="21">
        <v>2263.37</v>
      </c>
      <c r="CG281" s="22">
        <v>219</v>
      </c>
      <c r="CH281" s="22">
        <v>33.909999999999997</v>
      </c>
      <c r="CI281" s="22">
        <v>739.67</v>
      </c>
      <c r="CJ281" s="22">
        <v>40.18</v>
      </c>
      <c r="CK281" s="22">
        <v>1032.76</v>
      </c>
      <c r="CL281" s="23">
        <v>3296.13</v>
      </c>
      <c r="CM281" s="21">
        <v>2236.23</v>
      </c>
      <c r="CN281" s="21">
        <v>0</v>
      </c>
      <c r="CO281" s="21">
        <v>2236.23</v>
      </c>
      <c r="CP281" s="22">
        <v>224</v>
      </c>
      <c r="CQ281" s="22">
        <v>33.5</v>
      </c>
      <c r="CR281" s="22">
        <v>689.79</v>
      </c>
      <c r="CS281" s="22">
        <v>44.8</v>
      </c>
      <c r="CT281" s="22">
        <v>992.09</v>
      </c>
      <c r="CU281" s="23">
        <v>3228.32</v>
      </c>
      <c r="CV281" s="21">
        <v>2236.23</v>
      </c>
      <c r="CW281" s="21">
        <v>0</v>
      </c>
      <c r="CX281" s="21">
        <v>2236.23</v>
      </c>
      <c r="CY281" s="22">
        <v>216</v>
      </c>
      <c r="CZ281" s="22">
        <v>33.5</v>
      </c>
      <c r="DA281" s="22">
        <v>684.99</v>
      </c>
      <c r="DB281" s="22">
        <v>136.6</v>
      </c>
      <c r="DC281" s="22">
        <v>1071.0899999999999</v>
      </c>
      <c r="DD281" s="23">
        <v>3307.32</v>
      </c>
      <c r="DE281" s="21">
        <v>3309.62</v>
      </c>
      <c r="DF281" s="21">
        <v>0</v>
      </c>
      <c r="DG281" s="21">
        <v>3309.62</v>
      </c>
      <c r="DH281" s="22">
        <v>362</v>
      </c>
      <c r="DI281" s="22">
        <v>339.05</v>
      </c>
      <c r="DJ281" s="22">
        <v>2134.6</v>
      </c>
      <c r="DK281" s="22">
        <v>167.21</v>
      </c>
      <c r="DL281" s="22">
        <v>3002.86</v>
      </c>
      <c r="DM281" s="23">
        <v>6312.48</v>
      </c>
      <c r="DN281" s="73">
        <f t="shared" si="44"/>
        <v>28976.839999999997</v>
      </c>
      <c r="DO281" s="73">
        <f t="shared" si="45"/>
        <v>820.36</v>
      </c>
      <c r="DP281" s="73">
        <f t="shared" si="46"/>
        <v>29797.199999999997</v>
      </c>
      <c r="DQ281" s="22">
        <f t="shared" si="47"/>
        <v>3002</v>
      </c>
      <c r="DR281" s="22">
        <f t="shared" si="48"/>
        <v>723.58999999999992</v>
      </c>
      <c r="DS281" s="22">
        <f t="shared" si="49"/>
        <v>10647.33</v>
      </c>
      <c r="DT281" s="22">
        <f t="shared" si="50"/>
        <v>1347.8899999999999</v>
      </c>
      <c r="DU281" s="22">
        <f t="shared" si="51"/>
        <v>15720.810000000001</v>
      </c>
      <c r="DV281" s="23">
        <f t="shared" si="52"/>
        <v>45518.009999999995</v>
      </c>
      <c r="DW281" s="262">
        <f t="shared" si="53"/>
        <v>823.86999999999534</v>
      </c>
      <c r="DX281" s="262"/>
      <c r="DY281" s="263">
        <f t="shared" si="54"/>
        <v>175.78000000000065</v>
      </c>
      <c r="DZ281" s="263"/>
    </row>
    <row r="282" spans="1:130" hidden="1" x14ac:dyDescent="0.25">
      <c r="A282" s="18">
        <v>1601</v>
      </c>
      <c r="B282" s="18" t="s">
        <v>495</v>
      </c>
      <c r="C282" s="18" t="s">
        <v>496</v>
      </c>
      <c r="D282" s="20">
        <v>1</v>
      </c>
      <c r="E282" s="18">
        <v>14675.32</v>
      </c>
      <c r="F282" s="18">
        <v>28173.360000000001</v>
      </c>
      <c r="G282" s="18" t="s">
        <v>157</v>
      </c>
      <c r="H282" s="18" t="s">
        <v>5</v>
      </c>
      <c r="I282" s="18" t="s">
        <v>204</v>
      </c>
      <c r="J282" s="21">
        <v>2128.2199999999998</v>
      </c>
      <c r="K282" s="21">
        <v>0</v>
      </c>
      <c r="L282" s="21">
        <v>2128.2199999999998</v>
      </c>
      <c r="M282" s="22">
        <v>201</v>
      </c>
      <c r="N282" s="22">
        <v>31.88</v>
      </c>
      <c r="O282" s="22">
        <v>616.91</v>
      </c>
      <c r="P282" s="22">
        <v>109.19</v>
      </c>
      <c r="Q282" s="22">
        <v>958.98</v>
      </c>
      <c r="R282" s="23">
        <v>3087.2</v>
      </c>
      <c r="S282" s="21">
        <v>2112.44</v>
      </c>
      <c r="T282" s="21">
        <v>0</v>
      </c>
      <c r="U282" s="21">
        <v>2112.44</v>
      </c>
      <c r="V282" s="22">
        <v>198</v>
      </c>
      <c r="W282" s="22">
        <v>31.65</v>
      </c>
      <c r="X282" s="22">
        <v>603.28</v>
      </c>
      <c r="Y282" s="22">
        <v>108.9</v>
      </c>
      <c r="Z282" s="22">
        <v>941.83</v>
      </c>
      <c r="AA282" s="23">
        <v>3054.27</v>
      </c>
      <c r="AB282" s="21">
        <v>2112.44</v>
      </c>
      <c r="AC282" s="21">
        <v>0</v>
      </c>
      <c r="AD282" s="21">
        <v>2112.44</v>
      </c>
      <c r="AE282" s="22">
        <v>198</v>
      </c>
      <c r="AF282" s="22">
        <v>31.65</v>
      </c>
      <c r="AG282" s="22">
        <v>602.87</v>
      </c>
      <c r="AH282" s="22">
        <v>149.69999999999999</v>
      </c>
      <c r="AI282" s="22">
        <v>982.22</v>
      </c>
      <c r="AJ282" s="23">
        <v>3094.66</v>
      </c>
      <c r="AK282" s="21">
        <v>2128.2199999999998</v>
      </c>
      <c r="AL282" s="21">
        <v>0</v>
      </c>
      <c r="AM282" s="21">
        <v>2128.2199999999998</v>
      </c>
      <c r="AN282" s="22">
        <v>201</v>
      </c>
      <c r="AO282" s="22">
        <v>31.88</v>
      </c>
      <c r="AP282" s="22">
        <v>617.32000000000005</v>
      </c>
      <c r="AQ282" s="22">
        <v>119.39</v>
      </c>
      <c r="AR282" s="22">
        <v>969.59</v>
      </c>
      <c r="AS282" s="23">
        <v>3097.81</v>
      </c>
      <c r="AT282" s="21">
        <v>2404.8200000000002</v>
      </c>
      <c r="AU282" s="21">
        <v>948.61</v>
      </c>
      <c r="AV282" s="21">
        <v>3353.43</v>
      </c>
      <c r="AW282" s="22">
        <v>367</v>
      </c>
      <c r="AX282" s="22">
        <v>36.03</v>
      </c>
      <c r="AY282" s="22">
        <v>1053.1500000000001</v>
      </c>
      <c r="AZ282" s="22">
        <v>137.01</v>
      </c>
      <c r="BA282" s="22">
        <v>1593.19</v>
      </c>
      <c r="BB282" s="23">
        <v>4946.62</v>
      </c>
      <c r="BC282" s="21">
        <v>3150.41</v>
      </c>
      <c r="BD282" s="21">
        <v>0</v>
      </c>
      <c r="BE282" s="21">
        <v>3150.41</v>
      </c>
      <c r="BF282" s="22">
        <v>342</v>
      </c>
      <c r="BG282" s="22">
        <v>47.22</v>
      </c>
      <c r="BH282" s="22">
        <v>1186.42</v>
      </c>
      <c r="BI282" s="22">
        <v>137.53</v>
      </c>
      <c r="BJ282" s="22">
        <v>1713.17</v>
      </c>
      <c r="BK282" s="23">
        <v>4863.58</v>
      </c>
      <c r="BL282" s="21">
        <v>2112.44</v>
      </c>
      <c r="BM282" s="21">
        <v>0</v>
      </c>
      <c r="BN282" s="21">
        <v>2112.44</v>
      </c>
      <c r="BO282" s="22">
        <v>197</v>
      </c>
      <c r="BP282" s="22">
        <v>31.65</v>
      </c>
      <c r="BQ282" s="22">
        <v>602.87</v>
      </c>
      <c r="BR282" s="22">
        <v>119.1</v>
      </c>
      <c r="BS282" s="22">
        <v>950.62</v>
      </c>
      <c r="BT282" s="23">
        <v>3063.06</v>
      </c>
      <c r="BU282" s="21">
        <v>2112.44</v>
      </c>
      <c r="BV282" s="21">
        <v>0</v>
      </c>
      <c r="BW282" s="21">
        <v>2112.44</v>
      </c>
      <c r="BX282" s="22">
        <v>198</v>
      </c>
      <c r="BY282" s="22">
        <v>31.65</v>
      </c>
      <c r="BZ282" s="22">
        <v>602.87</v>
      </c>
      <c r="CA282" s="22">
        <v>124.2</v>
      </c>
      <c r="CB282" s="22">
        <v>956.72</v>
      </c>
      <c r="CC282" s="23">
        <v>3069.16</v>
      </c>
      <c r="CD282" s="21">
        <v>2117.64</v>
      </c>
      <c r="CE282" s="21">
        <v>0</v>
      </c>
      <c r="CF282" s="21">
        <v>2117.64</v>
      </c>
      <c r="CG282" s="22">
        <v>199</v>
      </c>
      <c r="CH282" s="22">
        <v>31.72</v>
      </c>
      <c r="CI282" s="22">
        <v>607.65</v>
      </c>
      <c r="CJ282" s="22">
        <v>129.4</v>
      </c>
      <c r="CK282" s="22">
        <v>967.77</v>
      </c>
      <c r="CL282" s="23">
        <v>3085.41</v>
      </c>
      <c r="CM282" s="21">
        <v>2154.0700000000002</v>
      </c>
      <c r="CN282" s="21">
        <v>0</v>
      </c>
      <c r="CO282" s="21">
        <v>2154.0700000000002</v>
      </c>
      <c r="CP282" s="22">
        <v>213</v>
      </c>
      <c r="CQ282" s="22">
        <v>32.270000000000003</v>
      </c>
      <c r="CR282" s="22">
        <v>615.19000000000005</v>
      </c>
      <c r="CS282" s="22">
        <v>38.25</v>
      </c>
      <c r="CT282" s="22">
        <v>898.71</v>
      </c>
      <c r="CU282" s="23">
        <v>3052.78</v>
      </c>
      <c r="CV282" s="21">
        <v>2754.05</v>
      </c>
      <c r="CW282" s="21">
        <v>0</v>
      </c>
      <c r="CX282" s="21">
        <v>2754.05</v>
      </c>
      <c r="CY282" s="22">
        <v>287</v>
      </c>
      <c r="CZ282" s="22">
        <v>41.27</v>
      </c>
      <c r="DA282" s="22">
        <v>1041.6400000000001</v>
      </c>
      <c r="DB282" s="22">
        <v>54.01</v>
      </c>
      <c r="DC282" s="22">
        <v>1423.92</v>
      </c>
      <c r="DD282" s="23">
        <v>4177.97</v>
      </c>
      <c r="DE282" s="21">
        <v>3264.68</v>
      </c>
      <c r="DF282" s="21">
        <v>0</v>
      </c>
      <c r="DG282" s="21">
        <v>3264.68</v>
      </c>
      <c r="DH282" s="22">
        <v>359</v>
      </c>
      <c r="DI282" s="22">
        <v>334.12</v>
      </c>
      <c r="DJ282" s="22">
        <v>2087.19</v>
      </c>
      <c r="DK282" s="22">
        <v>171.51</v>
      </c>
      <c r="DL282" s="22">
        <v>2951.82</v>
      </c>
      <c r="DM282" s="23">
        <v>6216.5</v>
      </c>
      <c r="DN282" s="73">
        <f t="shared" si="44"/>
        <v>28551.87</v>
      </c>
      <c r="DO282" s="73">
        <f t="shared" si="45"/>
        <v>948.61</v>
      </c>
      <c r="DP282" s="73">
        <f t="shared" si="46"/>
        <v>29500.479999999996</v>
      </c>
      <c r="DQ282" s="22">
        <f t="shared" si="47"/>
        <v>2960</v>
      </c>
      <c r="DR282" s="22">
        <f t="shared" si="48"/>
        <v>712.99</v>
      </c>
      <c r="DS282" s="22">
        <f t="shared" si="49"/>
        <v>10237.36</v>
      </c>
      <c r="DT282" s="22">
        <f t="shared" si="50"/>
        <v>1398.19</v>
      </c>
      <c r="DU282" s="22">
        <f t="shared" si="51"/>
        <v>15308.539999999999</v>
      </c>
      <c r="DV282" s="23">
        <f t="shared" si="52"/>
        <v>44809.020000000004</v>
      </c>
      <c r="DW282" s="262">
        <f t="shared" si="53"/>
        <v>1327.1199999999953</v>
      </c>
      <c r="DX282" s="262"/>
      <c r="DY282" s="263">
        <f t="shared" si="54"/>
        <v>633.21999999999935</v>
      </c>
      <c r="DZ282" s="263"/>
    </row>
    <row r="283" spans="1:130" hidden="1" x14ac:dyDescent="0.25">
      <c r="A283" s="18">
        <v>1603</v>
      </c>
      <c r="B283" s="18" t="s">
        <v>420</v>
      </c>
      <c r="C283" s="18" t="s">
        <v>421</v>
      </c>
      <c r="D283" s="20">
        <v>0.8</v>
      </c>
      <c r="E283" s="18">
        <v>13751.01</v>
      </c>
      <c r="F283" s="18">
        <v>24443.7</v>
      </c>
      <c r="G283" s="18" t="s">
        <v>157</v>
      </c>
      <c r="H283" s="18" t="s">
        <v>5</v>
      </c>
      <c r="I283" s="18" t="s">
        <v>422</v>
      </c>
      <c r="J283" s="21">
        <v>1943.9</v>
      </c>
      <c r="K283" s="21">
        <v>0</v>
      </c>
      <c r="L283" s="21">
        <v>1943.9</v>
      </c>
      <c r="M283" s="22">
        <v>167</v>
      </c>
      <c r="N283" s="22">
        <v>47.03</v>
      </c>
      <c r="O283" s="22">
        <v>664.82</v>
      </c>
      <c r="P283" s="22">
        <v>110.75</v>
      </c>
      <c r="Q283" s="22">
        <v>989.6</v>
      </c>
      <c r="R283" s="23">
        <v>2933.5</v>
      </c>
      <c r="S283" s="21">
        <v>2051.85</v>
      </c>
      <c r="T283" s="21">
        <v>0</v>
      </c>
      <c r="U283" s="21">
        <v>2051.85</v>
      </c>
      <c r="V283" s="22">
        <v>191</v>
      </c>
      <c r="W283" s="22">
        <v>51.22</v>
      </c>
      <c r="X283" s="22">
        <v>711.04</v>
      </c>
      <c r="Y283" s="22">
        <v>107.83</v>
      </c>
      <c r="Z283" s="22">
        <v>1061.0899999999999</v>
      </c>
      <c r="AA283" s="23">
        <v>3112.94</v>
      </c>
      <c r="AB283" s="21">
        <v>1871.4</v>
      </c>
      <c r="AC283" s="21">
        <v>0</v>
      </c>
      <c r="AD283" s="21">
        <v>1871.4</v>
      </c>
      <c r="AE283" s="22">
        <v>166</v>
      </c>
      <c r="AF283" s="22">
        <v>46.71</v>
      </c>
      <c r="AG283" s="22">
        <v>653.66</v>
      </c>
      <c r="AH283" s="22">
        <v>125.02</v>
      </c>
      <c r="AI283" s="22">
        <v>991.39</v>
      </c>
      <c r="AJ283" s="23">
        <v>2862.79</v>
      </c>
      <c r="AK283" s="21">
        <v>1882.91</v>
      </c>
      <c r="AL283" s="21">
        <v>0</v>
      </c>
      <c r="AM283" s="21">
        <v>1882.91</v>
      </c>
      <c r="AN283" s="22">
        <v>167</v>
      </c>
      <c r="AO283" s="22">
        <v>47</v>
      </c>
      <c r="AP283" s="22">
        <v>664.05</v>
      </c>
      <c r="AQ283" s="22">
        <v>115.04</v>
      </c>
      <c r="AR283" s="22">
        <v>993.09</v>
      </c>
      <c r="AS283" s="23">
        <v>2876</v>
      </c>
      <c r="AT283" s="21">
        <v>1886.64</v>
      </c>
      <c r="AU283" s="21">
        <v>609.38</v>
      </c>
      <c r="AV283" s="21">
        <v>2496.02</v>
      </c>
      <c r="AW283" s="22">
        <v>250</v>
      </c>
      <c r="AX283" s="22">
        <v>47.09</v>
      </c>
      <c r="AY283" s="22">
        <v>789.24</v>
      </c>
      <c r="AZ283" s="22">
        <v>87.55</v>
      </c>
      <c r="BA283" s="22">
        <v>1173.8800000000001</v>
      </c>
      <c r="BB283" s="23">
        <v>3669.9</v>
      </c>
      <c r="BC283" s="21">
        <v>2972.74</v>
      </c>
      <c r="BD283" s="21">
        <v>0</v>
      </c>
      <c r="BE283" s="21">
        <v>2972.74</v>
      </c>
      <c r="BF283" s="22">
        <v>295</v>
      </c>
      <c r="BG283" s="22">
        <v>70.290000000000006</v>
      </c>
      <c r="BH283" s="22">
        <v>1063.58</v>
      </c>
      <c r="BI283" s="22">
        <v>138.80000000000001</v>
      </c>
      <c r="BJ283" s="22">
        <v>1567.67</v>
      </c>
      <c r="BK283" s="23">
        <v>4540.41</v>
      </c>
      <c r="BL283" s="21">
        <v>1886.64</v>
      </c>
      <c r="BM283" s="21">
        <v>0</v>
      </c>
      <c r="BN283" s="21">
        <v>1886.64</v>
      </c>
      <c r="BO283" s="22">
        <v>165</v>
      </c>
      <c r="BP283" s="22">
        <v>47.09</v>
      </c>
      <c r="BQ283" s="22">
        <v>667.37</v>
      </c>
      <c r="BR283" s="22">
        <v>89.59</v>
      </c>
      <c r="BS283" s="22">
        <v>969.05</v>
      </c>
      <c r="BT283" s="23">
        <v>2855.69</v>
      </c>
      <c r="BU283" s="21">
        <v>1886.64</v>
      </c>
      <c r="BV283" s="21">
        <v>0</v>
      </c>
      <c r="BW283" s="21">
        <v>1886.64</v>
      </c>
      <c r="BX283" s="22">
        <v>168</v>
      </c>
      <c r="BY283" s="22">
        <v>47.09</v>
      </c>
      <c r="BZ283" s="22">
        <v>667.37</v>
      </c>
      <c r="CA283" s="22">
        <v>115.09</v>
      </c>
      <c r="CB283" s="22">
        <v>997.55</v>
      </c>
      <c r="CC283" s="23">
        <v>2884.19</v>
      </c>
      <c r="CD283" s="21">
        <v>1739.55</v>
      </c>
      <c r="CE283" s="21">
        <v>0</v>
      </c>
      <c r="CF283" s="21">
        <v>1739.55</v>
      </c>
      <c r="CG283" s="22">
        <v>144</v>
      </c>
      <c r="CH283" s="22">
        <v>42.85</v>
      </c>
      <c r="CI283" s="22">
        <v>613.42999999999995</v>
      </c>
      <c r="CJ283" s="22">
        <v>71.58</v>
      </c>
      <c r="CK283" s="22">
        <v>871.86</v>
      </c>
      <c r="CL283" s="23">
        <v>2611.41</v>
      </c>
      <c r="CM283" s="21">
        <v>1928.05</v>
      </c>
      <c r="CN283" s="21">
        <v>0</v>
      </c>
      <c r="CO283" s="21">
        <v>1928.05</v>
      </c>
      <c r="CP283" s="22">
        <v>182</v>
      </c>
      <c r="CQ283" s="22">
        <v>48.21</v>
      </c>
      <c r="CR283" s="22">
        <v>669.85</v>
      </c>
      <c r="CS283" s="22">
        <v>49.55</v>
      </c>
      <c r="CT283" s="22">
        <v>949.61</v>
      </c>
      <c r="CU283" s="23">
        <v>2877.66</v>
      </c>
      <c r="CV283" s="21">
        <v>1935.23</v>
      </c>
      <c r="CW283" s="21">
        <v>0</v>
      </c>
      <c r="CX283" s="21">
        <v>1935.23</v>
      </c>
      <c r="CY283" s="22">
        <v>168</v>
      </c>
      <c r="CZ283" s="22">
        <v>47.09</v>
      </c>
      <c r="DA283" s="22">
        <v>643.26</v>
      </c>
      <c r="DB283" s="22">
        <v>90.24</v>
      </c>
      <c r="DC283" s="22">
        <v>948.59</v>
      </c>
      <c r="DD283" s="23">
        <v>2883.82</v>
      </c>
      <c r="DE283" s="21">
        <v>2514.84</v>
      </c>
      <c r="DF283" s="21">
        <v>0</v>
      </c>
      <c r="DG283" s="21">
        <v>2514.84</v>
      </c>
      <c r="DH283" s="22">
        <v>256</v>
      </c>
      <c r="DI283" s="22">
        <v>304.72000000000003</v>
      </c>
      <c r="DJ283" s="22">
        <v>1526.58</v>
      </c>
      <c r="DK283" s="22">
        <v>107.21</v>
      </c>
      <c r="DL283" s="22">
        <v>2194.5100000000002</v>
      </c>
      <c r="DM283" s="23">
        <v>4709.3500000000004</v>
      </c>
      <c r="DN283" s="73">
        <f t="shared" si="44"/>
        <v>24500.389999999996</v>
      </c>
      <c r="DO283" s="73">
        <f t="shared" si="45"/>
        <v>609.38</v>
      </c>
      <c r="DP283" s="73">
        <f t="shared" si="46"/>
        <v>25109.769999999997</v>
      </c>
      <c r="DQ283" s="22">
        <f t="shared" si="47"/>
        <v>2319</v>
      </c>
      <c r="DR283" s="22">
        <f t="shared" si="48"/>
        <v>846.3900000000001</v>
      </c>
      <c r="DS283" s="22">
        <f t="shared" si="49"/>
        <v>9334.25</v>
      </c>
      <c r="DT283" s="22">
        <f t="shared" si="50"/>
        <v>1208.25</v>
      </c>
      <c r="DU283" s="22">
        <f t="shared" si="51"/>
        <v>13707.890000000001</v>
      </c>
      <c r="DV283" s="23">
        <f t="shared" si="52"/>
        <v>38817.659999999996</v>
      </c>
      <c r="DW283" s="262">
        <f t="shared" si="53"/>
        <v>666.06999999999607</v>
      </c>
      <c r="DX283" s="262"/>
      <c r="DY283" s="263">
        <f t="shared" si="54"/>
        <v>-43.119999999998981</v>
      </c>
      <c r="DZ283" s="263"/>
    </row>
    <row r="284" spans="1:130" hidden="1" x14ac:dyDescent="0.25">
      <c r="A284" s="18">
        <v>1606</v>
      </c>
      <c r="B284" s="18" t="s">
        <v>819</v>
      </c>
      <c r="C284" s="18" t="s">
        <v>557</v>
      </c>
      <c r="D284" s="20">
        <v>0</v>
      </c>
      <c r="G284" s="18" t="s">
        <v>157</v>
      </c>
      <c r="H284" s="18" t="s">
        <v>147</v>
      </c>
      <c r="I284" s="18" t="s">
        <v>814</v>
      </c>
      <c r="J284" s="21"/>
      <c r="K284" s="21"/>
      <c r="L284" s="21"/>
      <c r="M284" s="22"/>
      <c r="N284" s="22"/>
      <c r="O284" s="22"/>
      <c r="P284" s="22"/>
      <c r="Q284" s="22"/>
      <c r="R284" s="23"/>
      <c r="S284" s="21">
        <v>0</v>
      </c>
      <c r="T284" s="21">
        <v>0</v>
      </c>
      <c r="U284" s="21">
        <v>0</v>
      </c>
      <c r="V284" s="22">
        <v>0</v>
      </c>
      <c r="W284" s="22">
        <v>0</v>
      </c>
      <c r="X284" s="22">
        <v>0</v>
      </c>
      <c r="Y284" s="22">
        <v>0</v>
      </c>
      <c r="Z284" s="22">
        <v>0</v>
      </c>
      <c r="AA284" s="23">
        <v>0</v>
      </c>
      <c r="AB284" s="21">
        <v>0</v>
      </c>
      <c r="AC284" s="21">
        <v>0</v>
      </c>
      <c r="AD284" s="21">
        <v>0</v>
      </c>
      <c r="AE284" s="22">
        <v>0</v>
      </c>
      <c r="AF284" s="22">
        <v>0</v>
      </c>
      <c r="AG284" s="22">
        <v>0</v>
      </c>
      <c r="AH284" s="22">
        <v>0</v>
      </c>
      <c r="AI284" s="22">
        <v>0</v>
      </c>
      <c r="AJ284" s="23">
        <v>0</v>
      </c>
      <c r="AK284" s="21"/>
      <c r="AL284" s="21"/>
      <c r="AM284" s="21"/>
      <c r="AN284" s="22"/>
      <c r="AO284" s="22"/>
      <c r="AP284" s="22"/>
      <c r="AQ284" s="22"/>
      <c r="AR284" s="22"/>
      <c r="AS284" s="23"/>
      <c r="AT284" s="21">
        <v>5.36</v>
      </c>
      <c r="AU284" s="21">
        <v>758.88</v>
      </c>
      <c r="AV284" s="21">
        <v>764.24</v>
      </c>
      <c r="AW284" s="22">
        <v>32</v>
      </c>
      <c r="AX284" s="22">
        <v>0.19</v>
      </c>
      <c r="AY284" s="22">
        <v>152.93</v>
      </c>
      <c r="AZ284" s="22">
        <v>10.24</v>
      </c>
      <c r="BA284" s="22">
        <v>195.36</v>
      </c>
      <c r="BB284" s="23">
        <v>959.6</v>
      </c>
      <c r="BC284" s="21"/>
      <c r="BD284" s="21"/>
      <c r="BE284" s="21"/>
      <c r="BF284" s="22"/>
      <c r="BG284" s="22"/>
      <c r="BH284" s="22"/>
      <c r="BI284" s="22"/>
      <c r="BJ284" s="22"/>
      <c r="BK284" s="23"/>
      <c r="BL284" s="21"/>
      <c r="BM284" s="21"/>
      <c r="BN284" s="21"/>
      <c r="BO284" s="22"/>
      <c r="BP284" s="22"/>
      <c r="BQ284" s="22"/>
      <c r="BR284" s="22"/>
      <c r="BS284" s="22"/>
      <c r="BT284" s="23"/>
      <c r="BU284" s="21"/>
      <c r="BV284" s="21"/>
      <c r="BW284" s="21"/>
      <c r="BX284" s="22"/>
      <c r="BY284" s="22"/>
      <c r="BZ284" s="22"/>
      <c r="CA284" s="22"/>
      <c r="CB284" s="22"/>
      <c r="CC284" s="23"/>
      <c r="CD284" s="21"/>
      <c r="CE284" s="21"/>
      <c r="CF284" s="21"/>
      <c r="CG284" s="22"/>
      <c r="CH284" s="22"/>
      <c r="CI284" s="22"/>
      <c r="CJ284" s="22"/>
      <c r="CK284" s="22"/>
      <c r="CL284" s="23"/>
      <c r="CM284" s="21"/>
      <c r="CN284" s="21"/>
      <c r="CO284" s="21"/>
      <c r="CP284" s="22"/>
      <c r="CQ284" s="22"/>
      <c r="CR284" s="22"/>
      <c r="CS284" s="22"/>
      <c r="CT284" s="22"/>
      <c r="CU284" s="23"/>
      <c r="CV284" s="21"/>
      <c r="CW284" s="21"/>
      <c r="CX284" s="21"/>
      <c r="CY284" s="22"/>
      <c r="CZ284" s="22"/>
      <c r="DA284" s="22"/>
      <c r="DB284" s="22"/>
      <c r="DC284" s="22"/>
      <c r="DD284" s="23"/>
      <c r="DN284" s="73">
        <f t="shared" si="44"/>
        <v>5.36</v>
      </c>
      <c r="DO284" s="73">
        <f t="shared" si="45"/>
        <v>758.88</v>
      </c>
      <c r="DP284" s="73">
        <f t="shared" si="46"/>
        <v>764.24</v>
      </c>
      <c r="DQ284" s="22">
        <f t="shared" si="47"/>
        <v>32</v>
      </c>
      <c r="DR284" s="22">
        <f t="shared" si="48"/>
        <v>0.19</v>
      </c>
      <c r="DS284" s="22">
        <f t="shared" si="49"/>
        <v>152.93</v>
      </c>
      <c r="DT284" s="22">
        <f t="shared" si="50"/>
        <v>10.24</v>
      </c>
      <c r="DU284" s="22">
        <f t="shared" si="51"/>
        <v>195.36</v>
      </c>
      <c r="DV284" s="23">
        <f t="shared" si="52"/>
        <v>959.6</v>
      </c>
      <c r="DW284" s="262">
        <f t="shared" si="53"/>
        <v>764.24</v>
      </c>
      <c r="DX284" s="262"/>
      <c r="DY284" s="263">
        <f t="shared" si="54"/>
        <v>195.36</v>
      </c>
      <c r="DZ284" s="263"/>
    </row>
    <row r="285" spans="1:130" hidden="1" x14ac:dyDescent="0.25">
      <c r="A285" s="18">
        <v>1617</v>
      </c>
      <c r="B285" s="18" t="s">
        <v>759</v>
      </c>
      <c r="C285" s="18" t="s">
        <v>760</v>
      </c>
      <c r="D285" s="20">
        <v>0.8</v>
      </c>
      <c r="E285" s="18">
        <v>12743.67</v>
      </c>
      <c r="F285" s="18">
        <v>23197.66</v>
      </c>
      <c r="G285" s="18" t="s">
        <v>157</v>
      </c>
      <c r="H285" s="18" t="s">
        <v>5</v>
      </c>
      <c r="I285" s="18" t="s">
        <v>298</v>
      </c>
      <c r="J285" s="21">
        <v>1921.39</v>
      </c>
      <c r="K285" s="21">
        <v>0</v>
      </c>
      <c r="L285" s="21">
        <v>1921.39</v>
      </c>
      <c r="M285" s="22">
        <v>162</v>
      </c>
      <c r="N285" s="22">
        <v>46.14</v>
      </c>
      <c r="O285" s="22">
        <v>632.66999999999996</v>
      </c>
      <c r="P285" s="22">
        <v>110.29</v>
      </c>
      <c r="Q285" s="22">
        <v>951.1</v>
      </c>
      <c r="R285" s="23">
        <v>2872.49</v>
      </c>
      <c r="S285" s="21">
        <v>1715.41</v>
      </c>
      <c r="T285" s="21">
        <v>0</v>
      </c>
      <c r="U285" s="21">
        <v>1715.41</v>
      </c>
      <c r="V285" s="22">
        <v>144</v>
      </c>
      <c r="W285" s="22">
        <v>42.81</v>
      </c>
      <c r="X285" s="22">
        <v>512.62</v>
      </c>
      <c r="Y285" s="22">
        <v>81.45</v>
      </c>
      <c r="Z285" s="22">
        <v>780.88</v>
      </c>
      <c r="AA285" s="23">
        <v>2496.29</v>
      </c>
      <c r="AB285" s="21">
        <v>1715.41</v>
      </c>
      <c r="AC285" s="21">
        <v>0</v>
      </c>
      <c r="AD285" s="21">
        <v>1715.41</v>
      </c>
      <c r="AE285" s="22">
        <v>144</v>
      </c>
      <c r="AF285" s="22">
        <v>42.81</v>
      </c>
      <c r="AG285" s="22">
        <v>512.26</v>
      </c>
      <c r="AH285" s="22">
        <v>101.85</v>
      </c>
      <c r="AI285" s="22">
        <v>800.92</v>
      </c>
      <c r="AJ285" s="23">
        <v>2516.33</v>
      </c>
      <c r="AK285" s="21">
        <v>1481.1</v>
      </c>
      <c r="AL285" s="21">
        <v>0</v>
      </c>
      <c r="AM285" s="21">
        <v>1481.1</v>
      </c>
      <c r="AN285" s="22">
        <v>112</v>
      </c>
      <c r="AO285" s="22">
        <v>36.950000000000003</v>
      </c>
      <c r="AP285" s="22">
        <v>471.88</v>
      </c>
      <c r="AQ285" s="22">
        <v>107.89</v>
      </c>
      <c r="AR285" s="22">
        <v>728.72</v>
      </c>
      <c r="AS285" s="23">
        <v>2209.8200000000002</v>
      </c>
      <c r="AT285" s="21">
        <v>963.94</v>
      </c>
      <c r="AU285" s="21">
        <v>758.88</v>
      </c>
      <c r="AV285" s="21">
        <v>1722.82</v>
      </c>
      <c r="AW285" s="22">
        <v>144</v>
      </c>
      <c r="AX285" s="22">
        <v>24.01</v>
      </c>
      <c r="AY285" s="22">
        <v>455.29</v>
      </c>
      <c r="AZ285" s="22">
        <v>27.28</v>
      </c>
      <c r="BA285" s="22">
        <v>650.58000000000004</v>
      </c>
      <c r="BB285" s="23">
        <v>2373.4</v>
      </c>
      <c r="BC285" s="21">
        <v>377.44</v>
      </c>
      <c r="BD285" s="21">
        <v>0</v>
      </c>
      <c r="BE285" s="21">
        <v>377.44</v>
      </c>
      <c r="BF285" s="22">
        <v>-58</v>
      </c>
      <c r="BG285" s="22">
        <v>6.16</v>
      </c>
      <c r="BH285" s="22">
        <v>127.05</v>
      </c>
      <c r="BI285" s="22">
        <v>6.13</v>
      </c>
      <c r="BJ285" s="22">
        <v>81.34</v>
      </c>
      <c r="BK285" s="23">
        <v>458.78</v>
      </c>
      <c r="BL285" s="21">
        <v>1170.3599999999999</v>
      </c>
      <c r="BM285" s="21">
        <v>0</v>
      </c>
      <c r="BN285" s="21">
        <v>1170.3599999999999</v>
      </c>
      <c r="BO285" s="22">
        <v>68</v>
      </c>
      <c r="BP285" s="22">
        <v>29.18</v>
      </c>
      <c r="BQ285" s="22">
        <v>463.19</v>
      </c>
      <c r="BR285" s="22">
        <v>20.77</v>
      </c>
      <c r="BS285" s="22">
        <v>581.14</v>
      </c>
      <c r="BT285" s="23">
        <v>1751.5</v>
      </c>
      <c r="BU285" s="21">
        <v>99.09</v>
      </c>
      <c r="BV285" s="21">
        <v>0</v>
      </c>
      <c r="BW285" s="21">
        <v>99.09</v>
      </c>
      <c r="BX285" s="22">
        <v>-63</v>
      </c>
      <c r="BY285" s="22">
        <v>2.39</v>
      </c>
      <c r="BZ285" s="22">
        <v>65.12</v>
      </c>
      <c r="CA285" s="22">
        <v>1.75</v>
      </c>
      <c r="CB285" s="22">
        <v>6.26</v>
      </c>
      <c r="CC285" s="23">
        <v>105.35</v>
      </c>
      <c r="CD285" s="21">
        <v>1422.61</v>
      </c>
      <c r="CE285" s="21">
        <v>0</v>
      </c>
      <c r="CF285" s="21">
        <v>1422.61</v>
      </c>
      <c r="CG285" s="22">
        <v>97</v>
      </c>
      <c r="CH285" s="22">
        <v>35.49</v>
      </c>
      <c r="CI285" s="22">
        <v>455.1</v>
      </c>
      <c r="CJ285" s="22">
        <v>25.26</v>
      </c>
      <c r="CK285" s="22">
        <v>612.85</v>
      </c>
      <c r="CL285" s="23">
        <v>2035.46</v>
      </c>
      <c r="CM285" s="21">
        <v>594.91999999999996</v>
      </c>
      <c r="CN285" s="21">
        <v>0</v>
      </c>
      <c r="CO285" s="21">
        <v>594.91999999999996</v>
      </c>
      <c r="CP285" s="22">
        <v>31</v>
      </c>
      <c r="CQ285" s="22">
        <v>14.88</v>
      </c>
      <c r="CR285" s="22">
        <v>221.29</v>
      </c>
      <c r="CS285" s="22">
        <v>10.57</v>
      </c>
      <c r="CT285" s="22">
        <v>277.74</v>
      </c>
      <c r="CU285" s="23">
        <v>872.66</v>
      </c>
      <c r="CV285" s="21">
        <v>1298.1300000000001</v>
      </c>
      <c r="CW285" s="21">
        <v>0</v>
      </c>
      <c r="CX285" s="21">
        <v>1298.1300000000001</v>
      </c>
      <c r="CY285" s="22">
        <v>85</v>
      </c>
      <c r="CZ285" s="22">
        <v>32.369999999999997</v>
      </c>
      <c r="DA285" s="22">
        <v>299.74</v>
      </c>
      <c r="DB285" s="22">
        <v>23.05</v>
      </c>
      <c r="DC285" s="22">
        <v>440.16</v>
      </c>
      <c r="DD285" s="23">
        <v>1738.29</v>
      </c>
      <c r="DE285" s="21">
        <v>2724.09</v>
      </c>
      <c r="DF285" s="21">
        <v>0</v>
      </c>
      <c r="DG285" s="21">
        <v>2724.09</v>
      </c>
      <c r="DH285" s="22">
        <v>237</v>
      </c>
      <c r="DI285" s="22">
        <v>219.23</v>
      </c>
      <c r="DJ285" s="22">
        <v>1581.43</v>
      </c>
      <c r="DK285" s="22">
        <v>100.54</v>
      </c>
      <c r="DL285" s="22">
        <v>2138.1999999999998</v>
      </c>
      <c r="DM285" s="23">
        <v>4862.29</v>
      </c>
      <c r="DN285" s="73">
        <f t="shared" si="44"/>
        <v>15483.89</v>
      </c>
      <c r="DO285" s="73">
        <f t="shared" si="45"/>
        <v>758.88</v>
      </c>
      <c r="DP285" s="73">
        <f t="shared" si="46"/>
        <v>16242.77</v>
      </c>
      <c r="DQ285" s="22">
        <f t="shared" si="47"/>
        <v>1103</v>
      </c>
      <c r="DR285" s="22">
        <f t="shared" si="48"/>
        <v>532.41999999999996</v>
      </c>
      <c r="DS285" s="22">
        <f t="shared" si="49"/>
        <v>5797.64</v>
      </c>
      <c r="DT285" s="22">
        <f t="shared" si="50"/>
        <v>616.82999999999993</v>
      </c>
      <c r="DU285" s="22">
        <f t="shared" si="51"/>
        <v>8049.89</v>
      </c>
      <c r="DV285" s="23">
        <f t="shared" si="52"/>
        <v>24292.660000000003</v>
      </c>
      <c r="DW285" s="262">
        <f t="shared" si="53"/>
        <v>-6954.8899999999994</v>
      </c>
      <c r="DX285" s="262"/>
      <c r="DY285" s="263">
        <f t="shared" si="54"/>
        <v>-4693.78</v>
      </c>
      <c r="DZ285" s="263"/>
    </row>
    <row r="286" spans="1:130" hidden="1" x14ac:dyDescent="0.25">
      <c r="A286" s="18">
        <v>1621</v>
      </c>
      <c r="B286" s="18" t="s">
        <v>423</v>
      </c>
      <c r="C286" s="18" t="s">
        <v>278</v>
      </c>
      <c r="D286" s="20">
        <v>1</v>
      </c>
      <c r="E286" s="18">
        <v>12170.76</v>
      </c>
      <c r="F286" s="18">
        <v>25630.9</v>
      </c>
      <c r="G286" s="18" t="s">
        <v>157</v>
      </c>
      <c r="H286" s="18" t="s">
        <v>18</v>
      </c>
      <c r="I286" s="18" t="s">
        <v>424</v>
      </c>
      <c r="J286" s="21">
        <v>2006.88</v>
      </c>
      <c r="K286" s="21">
        <v>0</v>
      </c>
      <c r="L286" s="21">
        <v>2006.88</v>
      </c>
      <c r="M286" s="22">
        <v>178</v>
      </c>
      <c r="N286" s="22">
        <v>48.93</v>
      </c>
      <c r="O286" s="22">
        <v>464.55</v>
      </c>
      <c r="P286" s="22">
        <v>137.41999999999999</v>
      </c>
      <c r="Q286" s="22">
        <v>828.9</v>
      </c>
      <c r="R286" s="23">
        <v>2835.78</v>
      </c>
      <c r="S286" s="21">
        <v>1979.12</v>
      </c>
      <c r="T286" s="21">
        <v>0</v>
      </c>
      <c r="U286" s="21">
        <v>1979.12</v>
      </c>
      <c r="V286" s="22">
        <v>181</v>
      </c>
      <c r="W286" s="22">
        <v>49.4</v>
      </c>
      <c r="X286" s="22">
        <v>482.52</v>
      </c>
      <c r="Y286" s="22">
        <v>111.64</v>
      </c>
      <c r="Z286" s="22">
        <v>824.56</v>
      </c>
      <c r="AA286" s="23">
        <v>2803.68</v>
      </c>
      <c r="AB286" s="21">
        <v>1979.12</v>
      </c>
      <c r="AC286" s="21">
        <v>0</v>
      </c>
      <c r="AD286" s="21">
        <v>1979.12</v>
      </c>
      <c r="AE286" s="22">
        <v>180</v>
      </c>
      <c r="AF286" s="22">
        <v>49.4</v>
      </c>
      <c r="AG286" s="22">
        <v>482.14</v>
      </c>
      <c r="AH286" s="22">
        <v>152.44</v>
      </c>
      <c r="AI286" s="22">
        <v>863.98</v>
      </c>
      <c r="AJ286" s="23">
        <v>2843.1</v>
      </c>
      <c r="AK286" s="21">
        <v>1982.34</v>
      </c>
      <c r="AL286" s="21">
        <v>0</v>
      </c>
      <c r="AM286" s="21">
        <v>1982.34</v>
      </c>
      <c r="AN286" s="22">
        <v>181</v>
      </c>
      <c r="AO286" s="22">
        <v>49.49</v>
      </c>
      <c r="AP286" s="22">
        <v>485.01</v>
      </c>
      <c r="AQ286" s="22">
        <v>116.79</v>
      </c>
      <c r="AR286" s="22">
        <v>832.29</v>
      </c>
      <c r="AS286" s="23">
        <v>2814.63</v>
      </c>
      <c r="AT286" s="21">
        <v>1993.12</v>
      </c>
      <c r="AU286" s="21">
        <v>948.61</v>
      </c>
      <c r="AV286" s="21">
        <v>2941.73</v>
      </c>
      <c r="AW286" s="22">
        <v>311</v>
      </c>
      <c r="AX286" s="22">
        <v>49.75</v>
      </c>
      <c r="AY286" s="22">
        <v>684.55</v>
      </c>
      <c r="AZ286" s="22">
        <v>139.9</v>
      </c>
      <c r="BA286" s="22">
        <v>1185.2</v>
      </c>
      <c r="BB286" s="23">
        <v>4126.93</v>
      </c>
      <c r="BC286" s="21">
        <v>3122.02</v>
      </c>
      <c r="BD286" s="21">
        <v>0</v>
      </c>
      <c r="BE286" s="21">
        <v>3122.02</v>
      </c>
      <c r="BF286" s="22">
        <v>314</v>
      </c>
      <c r="BG286" s="22">
        <v>73.7</v>
      </c>
      <c r="BH286" s="22">
        <v>1113.3800000000001</v>
      </c>
      <c r="BI286" s="22">
        <v>141.38</v>
      </c>
      <c r="BJ286" s="22">
        <v>1642.46</v>
      </c>
      <c r="BK286" s="23">
        <v>4764.4799999999996</v>
      </c>
      <c r="BL286" s="21">
        <v>1979.12</v>
      </c>
      <c r="BM286" s="21">
        <v>0</v>
      </c>
      <c r="BN286" s="21">
        <v>1979.12</v>
      </c>
      <c r="BO286" s="22">
        <v>180</v>
      </c>
      <c r="BP286" s="22">
        <v>49.4</v>
      </c>
      <c r="BQ286" s="22">
        <v>482.14</v>
      </c>
      <c r="BR286" s="22">
        <v>142.24</v>
      </c>
      <c r="BS286" s="22">
        <v>853.78</v>
      </c>
      <c r="BT286" s="23">
        <v>2832.9</v>
      </c>
      <c r="BU286" s="21">
        <v>1979.12</v>
      </c>
      <c r="BV286" s="21">
        <v>0</v>
      </c>
      <c r="BW286" s="21">
        <v>1979.12</v>
      </c>
      <c r="BX286" s="22">
        <v>180</v>
      </c>
      <c r="BY286" s="22">
        <v>49.4</v>
      </c>
      <c r="BZ286" s="22">
        <v>482.14</v>
      </c>
      <c r="CA286" s="22">
        <v>147.34</v>
      </c>
      <c r="CB286" s="22">
        <v>858.88</v>
      </c>
      <c r="CC286" s="23">
        <v>2838</v>
      </c>
      <c r="CD286" s="21">
        <v>2032.99</v>
      </c>
      <c r="CE286" s="21">
        <v>0</v>
      </c>
      <c r="CF286" s="21">
        <v>2032.99</v>
      </c>
      <c r="CG286" s="22">
        <v>188</v>
      </c>
      <c r="CH286" s="22">
        <v>50.75</v>
      </c>
      <c r="CI286" s="22">
        <v>531</v>
      </c>
      <c r="CJ286" s="22">
        <v>148.30000000000001</v>
      </c>
      <c r="CK286" s="22">
        <v>918.05</v>
      </c>
      <c r="CL286" s="23">
        <v>2951.04</v>
      </c>
      <c r="CM286" s="21">
        <v>2001.56</v>
      </c>
      <c r="CN286" s="21">
        <v>0</v>
      </c>
      <c r="CO286" s="21">
        <v>2001.56</v>
      </c>
      <c r="CP286" s="22">
        <v>191</v>
      </c>
      <c r="CQ286" s="22">
        <v>49.96</v>
      </c>
      <c r="CR286" s="22">
        <v>477.01</v>
      </c>
      <c r="CS286" s="22">
        <v>81.430000000000007</v>
      </c>
      <c r="CT286" s="22">
        <v>799.4</v>
      </c>
      <c r="CU286" s="23">
        <v>2800.96</v>
      </c>
      <c r="CV286" s="21">
        <v>1979.12</v>
      </c>
      <c r="CW286" s="21">
        <v>0</v>
      </c>
      <c r="CX286" s="21">
        <v>1979.12</v>
      </c>
      <c r="CY286" s="22">
        <v>180</v>
      </c>
      <c r="CZ286" s="22">
        <v>49.4</v>
      </c>
      <c r="DA286" s="22">
        <v>451.9</v>
      </c>
      <c r="DB286" s="22">
        <v>101.44</v>
      </c>
      <c r="DC286" s="22">
        <v>782.74</v>
      </c>
      <c r="DD286" s="23">
        <v>2761.86</v>
      </c>
      <c r="DE286" s="21">
        <v>1670.53</v>
      </c>
      <c r="DF286" s="21">
        <v>0</v>
      </c>
      <c r="DG286" s="21">
        <v>1670.53</v>
      </c>
      <c r="DH286" s="22">
        <v>139</v>
      </c>
      <c r="DI286" s="22">
        <v>286.22000000000003</v>
      </c>
      <c r="DJ286" s="22">
        <v>1041.26</v>
      </c>
      <c r="DK286" s="22">
        <v>122.8</v>
      </c>
      <c r="DL286" s="22">
        <v>1589.28</v>
      </c>
      <c r="DM286" s="23">
        <v>3259.81</v>
      </c>
      <c r="DN286" s="73">
        <f t="shared" si="44"/>
        <v>24705.040000000001</v>
      </c>
      <c r="DO286" s="73">
        <f t="shared" si="45"/>
        <v>948.61</v>
      </c>
      <c r="DP286" s="73">
        <f t="shared" si="46"/>
        <v>25653.65</v>
      </c>
      <c r="DQ286" s="22">
        <f t="shared" si="47"/>
        <v>2403</v>
      </c>
      <c r="DR286" s="22">
        <f t="shared" si="48"/>
        <v>855.8</v>
      </c>
      <c r="DS286" s="22">
        <f t="shared" si="49"/>
        <v>7177.6</v>
      </c>
      <c r="DT286" s="22">
        <f t="shared" si="50"/>
        <v>1543.12</v>
      </c>
      <c r="DU286" s="22">
        <f t="shared" si="51"/>
        <v>11979.52</v>
      </c>
      <c r="DV286" s="23">
        <f t="shared" si="52"/>
        <v>37633.17</v>
      </c>
      <c r="DW286" s="262">
        <f t="shared" si="53"/>
        <v>22.75</v>
      </c>
      <c r="DX286" s="262"/>
      <c r="DY286" s="263">
        <f t="shared" si="54"/>
        <v>-191.23999999999978</v>
      </c>
      <c r="DZ286" s="263"/>
    </row>
    <row r="287" spans="1:130" hidden="1" x14ac:dyDescent="0.25">
      <c r="A287" s="18">
        <v>1624</v>
      </c>
      <c r="B287" s="18" t="s">
        <v>820</v>
      </c>
      <c r="C287" s="18" t="s">
        <v>821</v>
      </c>
      <c r="D287" s="20">
        <v>0</v>
      </c>
      <c r="G287" s="18" t="s">
        <v>157</v>
      </c>
      <c r="H287" s="18" t="s">
        <v>5</v>
      </c>
      <c r="I287" s="18" t="s">
        <v>814</v>
      </c>
      <c r="J287" s="21"/>
      <c r="K287" s="21"/>
      <c r="L287" s="21"/>
      <c r="M287" s="22"/>
      <c r="N287" s="22"/>
      <c r="O287" s="22"/>
      <c r="P287" s="22"/>
      <c r="Q287" s="22"/>
      <c r="R287" s="23"/>
      <c r="S287" s="21">
        <v>0</v>
      </c>
      <c r="T287" s="21">
        <v>0</v>
      </c>
      <c r="U287" s="21">
        <v>0</v>
      </c>
      <c r="V287" s="22">
        <v>0</v>
      </c>
      <c r="W287" s="22">
        <v>0</v>
      </c>
      <c r="X287" s="22">
        <v>0</v>
      </c>
      <c r="Y287" s="22">
        <v>0</v>
      </c>
      <c r="Z287" s="22">
        <v>0</v>
      </c>
      <c r="AA287" s="23">
        <v>0</v>
      </c>
      <c r="AB287" s="21">
        <v>0</v>
      </c>
      <c r="AC287" s="21">
        <v>0</v>
      </c>
      <c r="AD287" s="21">
        <v>0</v>
      </c>
      <c r="AE287" s="22">
        <v>0</v>
      </c>
      <c r="AF287" s="22">
        <v>0</v>
      </c>
      <c r="AG287" s="22">
        <v>0</v>
      </c>
      <c r="AH287" s="22">
        <v>0</v>
      </c>
      <c r="AI287" s="22">
        <v>0</v>
      </c>
      <c r="AJ287" s="23">
        <v>0</v>
      </c>
      <c r="AK287" s="21"/>
      <c r="AL287" s="21"/>
      <c r="AM287" s="21"/>
      <c r="AN287" s="22"/>
      <c r="AO287" s="22"/>
      <c r="AP287" s="22"/>
      <c r="AQ287" s="22"/>
      <c r="AR287" s="22"/>
      <c r="AS287" s="23"/>
      <c r="AT287" s="21">
        <v>8.34</v>
      </c>
      <c r="AU287" s="21">
        <v>920.15</v>
      </c>
      <c r="AV287" s="21">
        <v>928.49</v>
      </c>
      <c r="AW287" s="22">
        <v>39</v>
      </c>
      <c r="AX287" s="22">
        <v>0.28999999999999998</v>
      </c>
      <c r="AY287" s="22">
        <v>185.84</v>
      </c>
      <c r="AZ287" s="22">
        <v>12.44</v>
      </c>
      <c r="BA287" s="22">
        <v>237.57</v>
      </c>
      <c r="BB287" s="23">
        <v>1166.06</v>
      </c>
      <c r="BC287" s="21"/>
      <c r="BD287" s="21"/>
      <c r="BE287" s="21"/>
      <c r="BF287" s="22"/>
      <c r="BG287" s="22"/>
      <c r="BH287" s="22"/>
      <c r="BI287" s="22"/>
      <c r="BJ287" s="22"/>
      <c r="BK287" s="23"/>
      <c r="BL287" s="21"/>
      <c r="BM287" s="21"/>
      <c r="BN287" s="21"/>
      <c r="BO287" s="22"/>
      <c r="BP287" s="22"/>
      <c r="BQ287" s="22"/>
      <c r="BR287" s="22"/>
      <c r="BS287" s="22"/>
      <c r="BT287" s="23"/>
      <c r="BU287" s="21"/>
      <c r="BV287" s="21"/>
      <c r="BW287" s="21"/>
      <c r="BX287" s="22"/>
      <c r="BY287" s="22"/>
      <c r="BZ287" s="22"/>
      <c r="CA287" s="22"/>
      <c r="CB287" s="22"/>
      <c r="CC287" s="23"/>
      <c r="CD287" s="21"/>
      <c r="CE287" s="21"/>
      <c r="CF287" s="21"/>
      <c r="CG287" s="22"/>
      <c r="CH287" s="22"/>
      <c r="CI287" s="22"/>
      <c r="CJ287" s="22"/>
      <c r="CK287" s="22"/>
      <c r="CL287" s="23"/>
      <c r="CM287" s="21"/>
      <c r="CN287" s="21"/>
      <c r="CO287" s="21"/>
      <c r="CP287" s="22"/>
      <c r="CQ287" s="22"/>
      <c r="CR287" s="22"/>
      <c r="CS287" s="22"/>
      <c r="CT287" s="22"/>
      <c r="CU287" s="23"/>
      <c r="CV287" s="21"/>
      <c r="CW287" s="21"/>
      <c r="CX287" s="21"/>
      <c r="CY287" s="22"/>
      <c r="CZ287" s="22"/>
      <c r="DA287" s="22"/>
      <c r="DB287" s="22"/>
      <c r="DC287" s="22"/>
      <c r="DD287" s="23"/>
      <c r="DN287" s="73">
        <f t="shared" si="44"/>
        <v>8.34</v>
      </c>
      <c r="DO287" s="73">
        <f t="shared" si="45"/>
        <v>920.15</v>
      </c>
      <c r="DP287" s="73">
        <f t="shared" si="46"/>
        <v>928.49</v>
      </c>
      <c r="DQ287" s="22">
        <f t="shared" si="47"/>
        <v>39</v>
      </c>
      <c r="DR287" s="22">
        <f t="shared" si="48"/>
        <v>0.28999999999999998</v>
      </c>
      <c r="DS287" s="22">
        <f t="shared" si="49"/>
        <v>185.84</v>
      </c>
      <c r="DT287" s="22">
        <f t="shared" si="50"/>
        <v>12.44</v>
      </c>
      <c r="DU287" s="22">
        <f t="shared" si="51"/>
        <v>237.57</v>
      </c>
      <c r="DV287" s="23">
        <f t="shared" si="52"/>
        <v>1166.06</v>
      </c>
      <c r="DW287" s="262">
        <f t="shared" si="53"/>
        <v>928.49</v>
      </c>
      <c r="DX287" s="262"/>
      <c r="DY287" s="263">
        <f t="shared" si="54"/>
        <v>237.57</v>
      </c>
      <c r="DZ287" s="263"/>
    </row>
    <row r="288" spans="1:130" hidden="1" x14ac:dyDescent="0.25">
      <c r="A288" s="18">
        <v>1630</v>
      </c>
      <c r="B288" s="18" t="s">
        <v>840</v>
      </c>
      <c r="C288" s="18" t="s">
        <v>508</v>
      </c>
      <c r="D288" s="20">
        <v>0</v>
      </c>
      <c r="G288" s="18" t="s">
        <v>157</v>
      </c>
      <c r="H288" s="18" t="s">
        <v>5</v>
      </c>
      <c r="I288" s="18" t="s">
        <v>814</v>
      </c>
      <c r="J288" s="21"/>
      <c r="K288" s="21"/>
      <c r="L288" s="21"/>
      <c r="M288" s="22"/>
      <c r="N288" s="22"/>
      <c r="O288" s="22"/>
      <c r="P288" s="22"/>
      <c r="Q288" s="22"/>
      <c r="R288" s="23"/>
      <c r="S288" s="21">
        <v>0</v>
      </c>
      <c r="T288" s="21">
        <v>0</v>
      </c>
      <c r="U288" s="21">
        <v>0</v>
      </c>
      <c r="V288" s="22">
        <v>0</v>
      </c>
      <c r="W288" s="22">
        <v>0</v>
      </c>
      <c r="X288" s="22">
        <v>0</v>
      </c>
      <c r="Y288" s="22">
        <v>0</v>
      </c>
      <c r="Z288" s="22">
        <v>0</v>
      </c>
      <c r="AA288" s="23">
        <v>0</v>
      </c>
      <c r="AB288" s="21">
        <v>0</v>
      </c>
      <c r="AC288" s="21">
        <v>0</v>
      </c>
      <c r="AD288" s="21">
        <v>0</v>
      </c>
      <c r="AE288" s="22">
        <v>0</v>
      </c>
      <c r="AF288" s="22">
        <v>0</v>
      </c>
      <c r="AG288" s="22">
        <v>0</v>
      </c>
      <c r="AH288" s="22">
        <v>0</v>
      </c>
      <c r="AI288" s="22">
        <v>0</v>
      </c>
      <c r="AJ288" s="23">
        <v>0</v>
      </c>
      <c r="AK288" s="21"/>
      <c r="AL288" s="21"/>
      <c r="AM288" s="21"/>
      <c r="AN288" s="22"/>
      <c r="AO288" s="22"/>
      <c r="AP288" s="22"/>
      <c r="AQ288" s="22"/>
      <c r="AR288" s="22"/>
      <c r="AS288" s="23"/>
      <c r="AT288" s="21">
        <v>38.29</v>
      </c>
      <c r="AU288" s="21">
        <v>891.69</v>
      </c>
      <c r="AV288" s="21">
        <v>929.98</v>
      </c>
      <c r="AW288" s="22">
        <v>39</v>
      </c>
      <c r="AX288" s="22">
        <v>1.34</v>
      </c>
      <c r="AY288" s="22">
        <v>186.63</v>
      </c>
      <c r="AZ288" s="22">
        <v>12.47</v>
      </c>
      <c r="BA288" s="22">
        <v>239.44</v>
      </c>
      <c r="BB288" s="23">
        <v>1169.42</v>
      </c>
      <c r="BC288" s="21"/>
      <c r="BD288" s="21"/>
      <c r="BE288" s="21"/>
      <c r="BF288" s="22"/>
      <c r="BG288" s="22"/>
      <c r="BH288" s="22"/>
      <c r="BI288" s="22"/>
      <c r="BJ288" s="22"/>
      <c r="BK288" s="23"/>
      <c r="BL288" s="21"/>
      <c r="BM288" s="21"/>
      <c r="BN288" s="21"/>
      <c r="BO288" s="22"/>
      <c r="BP288" s="22"/>
      <c r="BQ288" s="22"/>
      <c r="BR288" s="22"/>
      <c r="BS288" s="22"/>
      <c r="BT288" s="23"/>
      <c r="BU288" s="21"/>
      <c r="BV288" s="21"/>
      <c r="BW288" s="21"/>
      <c r="BX288" s="22"/>
      <c r="BY288" s="22"/>
      <c r="BZ288" s="22"/>
      <c r="CA288" s="22"/>
      <c r="CB288" s="22"/>
      <c r="CC288" s="23"/>
      <c r="CD288" s="21"/>
      <c r="CE288" s="21"/>
      <c r="CF288" s="21"/>
      <c r="CG288" s="22"/>
      <c r="CH288" s="22"/>
      <c r="CI288" s="22"/>
      <c r="CJ288" s="22"/>
      <c r="CK288" s="22"/>
      <c r="CL288" s="23"/>
      <c r="CM288" s="21"/>
      <c r="CN288" s="21"/>
      <c r="CO288" s="21"/>
      <c r="CP288" s="22"/>
      <c r="CQ288" s="22"/>
      <c r="CR288" s="22"/>
      <c r="CS288" s="22"/>
      <c r="CT288" s="22"/>
      <c r="CU288" s="23"/>
      <c r="CV288" s="21"/>
      <c r="CW288" s="21"/>
      <c r="CX288" s="21"/>
      <c r="CY288" s="22"/>
      <c r="CZ288" s="22"/>
      <c r="DA288" s="22"/>
      <c r="DB288" s="22"/>
      <c r="DC288" s="22"/>
      <c r="DD288" s="23"/>
      <c r="DN288" s="73">
        <f t="shared" si="44"/>
        <v>38.29</v>
      </c>
      <c r="DO288" s="73">
        <f t="shared" si="45"/>
        <v>891.69</v>
      </c>
      <c r="DP288" s="73">
        <f t="shared" si="46"/>
        <v>929.98</v>
      </c>
      <c r="DQ288" s="22">
        <f t="shared" si="47"/>
        <v>39</v>
      </c>
      <c r="DR288" s="22">
        <f t="shared" si="48"/>
        <v>1.34</v>
      </c>
      <c r="DS288" s="22">
        <f t="shared" si="49"/>
        <v>186.63</v>
      </c>
      <c r="DT288" s="22">
        <f t="shared" si="50"/>
        <v>12.47</v>
      </c>
      <c r="DU288" s="22">
        <f t="shared" si="51"/>
        <v>239.44</v>
      </c>
      <c r="DV288" s="23">
        <f t="shared" si="52"/>
        <v>1169.42</v>
      </c>
      <c r="DW288" s="262">
        <f t="shared" si="53"/>
        <v>929.98</v>
      </c>
      <c r="DX288" s="262"/>
      <c r="DY288" s="263">
        <f t="shared" si="54"/>
        <v>239.44</v>
      </c>
      <c r="DZ288" s="263"/>
    </row>
    <row r="289" spans="1:130" hidden="1" x14ac:dyDescent="0.25">
      <c r="A289" s="18">
        <v>1635</v>
      </c>
      <c r="B289" s="18" t="s">
        <v>234</v>
      </c>
      <c r="C289" s="18" t="s">
        <v>235</v>
      </c>
      <c r="D289" s="20">
        <v>1</v>
      </c>
      <c r="E289" s="18">
        <v>19103.5</v>
      </c>
      <c r="F289" s="18">
        <v>33890.67</v>
      </c>
      <c r="G289" s="18" t="s">
        <v>157</v>
      </c>
      <c r="H289" s="18" t="s">
        <v>9</v>
      </c>
      <c r="I289" s="18" t="s">
        <v>236</v>
      </c>
      <c r="J289" s="21">
        <v>2201.69</v>
      </c>
      <c r="K289" s="21">
        <v>0</v>
      </c>
      <c r="L289" s="21">
        <v>2201.69</v>
      </c>
      <c r="M289" s="22">
        <v>201</v>
      </c>
      <c r="N289" s="22">
        <v>53.15</v>
      </c>
      <c r="O289" s="22">
        <v>617.27</v>
      </c>
      <c r="P289" s="22">
        <v>125.47</v>
      </c>
      <c r="Q289" s="22">
        <v>996.89</v>
      </c>
      <c r="R289" s="23">
        <v>3198.58</v>
      </c>
      <c r="S289" s="21">
        <v>2132.4499999999998</v>
      </c>
      <c r="T289" s="21">
        <v>0</v>
      </c>
      <c r="U289" s="21">
        <v>2132.4499999999998</v>
      </c>
      <c r="V289" s="22">
        <v>200</v>
      </c>
      <c r="W289" s="22">
        <v>52.98</v>
      </c>
      <c r="X289" s="22">
        <v>611.98</v>
      </c>
      <c r="Y289" s="22">
        <v>134.71</v>
      </c>
      <c r="Z289" s="22">
        <v>999.67</v>
      </c>
      <c r="AA289" s="23">
        <v>3132.12</v>
      </c>
      <c r="AB289" s="21">
        <v>1849.72</v>
      </c>
      <c r="AC289" s="21">
        <v>0</v>
      </c>
      <c r="AD289" s="21">
        <v>1849.72</v>
      </c>
      <c r="AE289" s="22">
        <v>163</v>
      </c>
      <c r="AF289" s="22">
        <v>46.17</v>
      </c>
      <c r="AG289" s="22">
        <v>542.32000000000005</v>
      </c>
      <c r="AH289" s="22">
        <v>145.05000000000001</v>
      </c>
      <c r="AI289" s="22">
        <v>896.54</v>
      </c>
      <c r="AJ289" s="23">
        <v>2746.26</v>
      </c>
      <c r="AK289" s="21">
        <v>2132.4499999999998</v>
      </c>
      <c r="AL289" s="21">
        <v>0</v>
      </c>
      <c r="AM289" s="21">
        <v>2132.4499999999998</v>
      </c>
      <c r="AN289" s="22">
        <v>200</v>
      </c>
      <c r="AO289" s="22">
        <v>52.98</v>
      </c>
      <c r="AP289" s="22">
        <v>611.57000000000005</v>
      </c>
      <c r="AQ289" s="22">
        <v>119.41</v>
      </c>
      <c r="AR289" s="22">
        <v>983.96</v>
      </c>
      <c r="AS289" s="23">
        <v>3116.41</v>
      </c>
      <c r="AT289" s="21">
        <v>2121.96</v>
      </c>
      <c r="AU289" s="21">
        <v>939.13</v>
      </c>
      <c r="AV289" s="21">
        <v>3061.09</v>
      </c>
      <c r="AW289" s="22">
        <v>328</v>
      </c>
      <c r="AX289" s="22">
        <v>52.98</v>
      </c>
      <c r="AY289" s="22">
        <v>799.39</v>
      </c>
      <c r="AZ289" s="22">
        <v>142.06</v>
      </c>
      <c r="BA289" s="22">
        <v>1322.43</v>
      </c>
      <c r="BB289" s="23">
        <v>4383.5200000000004</v>
      </c>
      <c r="BC289" s="21">
        <v>3398.6</v>
      </c>
      <c r="BD289" s="21">
        <v>0</v>
      </c>
      <c r="BE289" s="21">
        <v>3398.6</v>
      </c>
      <c r="BF289" s="22">
        <v>344</v>
      </c>
      <c r="BG289" s="22">
        <v>79.05</v>
      </c>
      <c r="BH289" s="22">
        <v>1191.6400000000001</v>
      </c>
      <c r="BI289" s="22">
        <v>105.23</v>
      </c>
      <c r="BJ289" s="22">
        <v>1719.92</v>
      </c>
      <c r="BK289" s="23">
        <v>5118.5200000000004</v>
      </c>
      <c r="BL289" s="21">
        <v>2132.4499999999998</v>
      </c>
      <c r="BM289" s="21">
        <v>0</v>
      </c>
      <c r="BN289" s="21">
        <v>2132.4499999999998</v>
      </c>
      <c r="BO289" s="22">
        <v>200</v>
      </c>
      <c r="BP289" s="22">
        <v>52.98</v>
      </c>
      <c r="BQ289" s="22">
        <v>611.57000000000005</v>
      </c>
      <c r="BR289" s="22">
        <v>37.81</v>
      </c>
      <c r="BS289" s="22">
        <v>902.36</v>
      </c>
      <c r="BT289" s="23">
        <v>3034.81</v>
      </c>
      <c r="BU289" s="21">
        <v>2121.96</v>
      </c>
      <c r="BV289" s="21">
        <v>0</v>
      </c>
      <c r="BW289" s="21">
        <v>2121.96</v>
      </c>
      <c r="BX289" s="22">
        <v>200</v>
      </c>
      <c r="BY289" s="22">
        <v>52.98</v>
      </c>
      <c r="BZ289" s="22">
        <v>611.57000000000005</v>
      </c>
      <c r="CA289" s="22">
        <v>37.67</v>
      </c>
      <c r="CB289" s="22">
        <v>902.22</v>
      </c>
      <c r="CC289" s="23">
        <v>3024.18</v>
      </c>
      <c r="CD289" s="21">
        <v>2121.96</v>
      </c>
      <c r="CE289" s="21">
        <v>0</v>
      </c>
      <c r="CF289" s="21">
        <v>2121.96</v>
      </c>
      <c r="CG289" s="22">
        <v>200</v>
      </c>
      <c r="CH289" s="22">
        <v>52.98</v>
      </c>
      <c r="CI289" s="22">
        <v>611.57000000000005</v>
      </c>
      <c r="CJ289" s="22">
        <v>37.67</v>
      </c>
      <c r="CK289" s="22">
        <v>902.22</v>
      </c>
      <c r="CL289" s="23">
        <v>3024.18</v>
      </c>
      <c r="CM289" s="21">
        <v>2121.96</v>
      </c>
      <c r="CN289" s="21">
        <v>0</v>
      </c>
      <c r="CO289" s="21">
        <v>2121.96</v>
      </c>
      <c r="CP289" s="22">
        <v>208</v>
      </c>
      <c r="CQ289" s="22">
        <v>52.98</v>
      </c>
      <c r="CR289" s="22">
        <v>586.07000000000005</v>
      </c>
      <c r="CS289" s="22">
        <v>37.67</v>
      </c>
      <c r="CT289" s="22">
        <v>884.72</v>
      </c>
      <c r="CU289" s="23">
        <v>3006.68</v>
      </c>
      <c r="CV289" s="21">
        <v>2122.54</v>
      </c>
      <c r="CW289" s="21">
        <v>0</v>
      </c>
      <c r="CX289" s="21">
        <v>2122.54</v>
      </c>
      <c r="CY289" s="22">
        <v>200</v>
      </c>
      <c r="CZ289" s="22">
        <v>52.99</v>
      </c>
      <c r="DA289" s="22">
        <v>581.84</v>
      </c>
      <c r="DB289" s="22">
        <v>37.69</v>
      </c>
      <c r="DC289" s="22">
        <v>872.52</v>
      </c>
      <c r="DD289" s="23">
        <v>2995.06</v>
      </c>
      <c r="DE289" s="21">
        <v>10030.6</v>
      </c>
      <c r="DF289" s="21">
        <v>0</v>
      </c>
      <c r="DG289" s="21">
        <v>10030.6</v>
      </c>
      <c r="DH289" s="22">
        <v>1287</v>
      </c>
      <c r="DI289" s="22">
        <v>591.94000000000005</v>
      </c>
      <c r="DJ289" s="22">
        <v>5722.51</v>
      </c>
      <c r="DK289" s="22">
        <v>179.48</v>
      </c>
      <c r="DL289" s="22">
        <v>7780.93</v>
      </c>
      <c r="DM289" s="23">
        <v>17811.53</v>
      </c>
      <c r="DN289" s="73">
        <f t="shared" si="44"/>
        <v>34488.339999999997</v>
      </c>
      <c r="DO289" s="73">
        <f t="shared" si="45"/>
        <v>939.13</v>
      </c>
      <c r="DP289" s="73">
        <f t="shared" si="46"/>
        <v>35427.47</v>
      </c>
      <c r="DQ289" s="22">
        <f t="shared" si="47"/>
        <v>3731</v>
      </c>
      <c r="DR289" s="22">
        <f t="shared" si="48"/>
        <v>1194.1600000000001</v>
      </c>
      <c r="DS289" s="22">
        <f t="shared" si="49"/>
        <v>13099.3</v>
      </c>
      <c r="DT289" s="22">
        <f t="shared" si="50"/>
        <v>1139.9199999999998</v>
      </c>
      <c r="DU289" s="22">
        <f t="shared" si="51"/>
        <v>19164.379999999997</v>
      </c>
      <c r="DV289" s="23">
        <f t="shared" si="52"/>
        <v>54591.85</v>
      </c>
      <c r="DW289" s="262">
        <f t="shared" si="53"/>
        <v>1536.8000000000029</v>
      </c>
      <c r="DX289" s="262"/>
      <c r="DY289" s="263">
        <f t="shared" si="54"/>
        <v>60.879999999997381</v>
      </c>
      <c r="DZ289" s="263"/>
    </row>
    <row r="290" spans="1:130" hidden="1" x14ac:dyDescent="0.25">
      <c r="A290" s="18">
        <v>1636</v>
      </c>
      <c r="B290" s="18" t="s">
        <v>601</v>
      </c>
      <c r="C290" s="18" t="s">
        <v>602</v>
      </c>
      <c r="D290" s="20">
        <v>1</v>
      </c>
      <c r="E290" s="18">
        <v>68435.7</v>
      </c>
      <c r="F290" s="18">
        <v>104943.38</v>
      </c>
      <c r="G290" s="18" t="s">
        <v>157</v>
      </c>
      <c r="H290" s="18" t="s">
        <v>6</v>
      </c>
      <c r="I290" s="18" t="s">
        <v>603</v>
      </c>
      <c r="J290" s="21">
        <v>7409.48</v>
      </c>
      <c r="K290" s="21">
        <v>0</v>
      </c>
      <c r="L290" s="21">
        <v>7409.48</v>
      </c>
      <c r="M290" s="22">
        <v>972</v>
      </c>
      <c r="N290" s="22">
        <v>189.01</v>
      </c>
      <c r="O290" s="22">
        <v>3514.04</v>
      </c>
      <c r="P290" s="22">
        <v>196.5</v>
      </c>
      <c r="Q290" s="22">
        <v>4871.55</v>
      </c>
      <c r="R290" s="23">
        <v>12281.03</v>
      </c>
      <c r="S290" s="21">
        <v>7164.91</v>
      </c>
      <c r="T290" s="21">
        <v>0</v>
      </c>
      <c r="U290" s="21">
        <v>7164.91</v>
      </c>
      <c r="V290" s="22">
        <v>938</v>
      </c>
      <c r="W290" s="22">
        <v>182.9</v>
      </c>
      <c r="X290" s="22">
        <v>3408.01</v>
      </c>
      <c r="Y290" s="22">
        <v>172.78</v>
      </c>
      <c r="Z290" s="22">
        <v>4701.6899999999996</v>
      </c>
      <c r="AA290" s="23">
        <v>11866.6</v>
      </c>
      <c r="AB290" s="21">
        <v>7164.91</v>
      </c>
      <c r="AC290" s="21">
        <v>0</v>
      </c>
      <c r="AD290" s="21">
        <v>7164.91</v>
      </c>
      <c r="AE290" s="22">
        <v>938</v>
      </c>
      <c r="AF290" s="22">
        <v>182.9</v>
      </c>
      <c r="AG290" s="22">
        <v>3406.27</v>
      </c>
      <c r="AH290" s="22">
        <v>223.78</v>
      </c>
      <c r="AI290" s="22">
        <v>4750.95</v>
      </c>
      <c r="AJ290" s="23">
        <v>11915.86</v>
      </c>
      <c r="AK290" s="21">
        <v>7164.91</v>
      </c>
      <c r="AL290" s="21">
        <v>0</v>
      </c>
      <c r="AM290" s="21">
        <v>7164.91</v>
      </c>
      <c r="AN290" s="22">
        <v>938</v>
      </c>
      <c r="AO290" s="22">
        <v>182.9</v>
      </c>
      <c r="AP290" s="22">
        <v>3406.27</v>
      </c>
      <c r="AQ290" s="22">
        <v>193.18</v>
      </c>
      <c r="AR290" s="22">
        <v>4720.3500000000004</v>
      </c>
      <c r="AS290" s="23">
        <v>11885.26</v>
      </c>
      <c r="AT290" s="21">
        <v>7164.91</v>
      </c>
      <c r="AU290" s="21">
        <v>948.61</v>
      </c>
      <c r="AV290" s="21">
        <v>8113.52</v>
      </c>
      <c r="AW290" s="22">
        <v>1067</v>
      </c>
      <c r="AX290" s="22">
        <v>182.9</v>
      </c>
      <c r="AY290" s="22">
        <v>3596</v>
      </c>
      <c r="AZ290" s="22">
        <v>210.99</v>
      </c>
      <c r="BA290" s="22">
        <v>5056.8900000000003</v>
      </c>
      <c r="BB290" s="23">
        <v>13170.41</v>
      </c>
      <c r="BC290" s="21">
        <v>10692.92</v>
      </c>
      <c r="BD290" s="21">
        <v>0</v>
      </c>
      <c r="BE290" s="21">
        <v>10692.92</v>
      </c>
      <c r="BF290" s="22">
        <v>1433</v>
      </c>
      <c r="BG290" s="22">
        <v>271.10000000000002</v>
      </c>
      <c r="BH290" s="22">
        <v>4986.17</v>
      </c>
      <c r="BI290" s="22">
        <v>261.43</v>
      </c>
      <c r="BJ290" s="22">
        <v>6951.7</v>
      </c>
      <c r="BK290" s="23">
        <v>17644.62</v>
      </c>
      <c r="BL290" s="21">
        <v>7164.91</v>
      </c>
      <c r="BM290" s="21">
        <v>0</v>
      </c>
      <c r="BN290" s="21">
        <v>7164.91</v>
      </c>
      <c r="BO290" s="22">
        <v>935</v>
      </c>
      <c r="BP290" s="22">
        <v>182.9</v>
      </c>
      <c r="BQ290" s="22">
        <v>3406.27</v>
      </c>
      <c r="BR290" s="22">
        <v>198.28</v>
      </c>
      <c r="BS290" s="22">
        <v>4722.45</v>
      </c>
      <c r="BT290" s="23">
        <v>11887.36</v>
      </c>
      <c r="BU290" s="21">
        <v>7164.91</v>
      </c>
      <c r="BV290" s="21">
        <v>0</v>
      </c>
      <c r="BW290" s="21">
        <v>7164.91</v>
      </c>
      <c r="BX290" s="22">
        <v>937</v>
      </c>
      <c r="BY290" s="22">
        <v>182.9</v>
      </c>
      <c r="BZ290" s="22">
        <v>3406.27</v>
      </c>
      <c r="CA290" s="22">
        <v>213.58</v>
      </c>
      <c r="CB290" s="22">
        <v>4739.75</v>
      </c>
      <c r="CC290" s="23">
        <v>11904.66</v>
      </c>
      <c r="CD290" s="21">
        <v>7451.27</v>
      </c>
      <c r="CE290" s="21">
        <v>7389.06</v>
      </c>
      <c r="CF290" s="21">
        <v>14840.33</v>
      </c>
      <c r="CG290" s="22">
        <v>2016</v>
      </c>
      <c r="CH290" s="22">
        <v>374.79</v>
      </c>
      <c r="CI290" s="22">
        <v>6843.03</v>
      </c>
      <c r="CJ290" s="22">
        <v>266.66000000000003</v>
      </c>
      <c r="CK290" s="22">
        <v>9500.48</v>
      </c>
      <c r="CL290" s="23">
        <v>24340.81</v>
      </c>
      <c r="CM290" s="21">
        <v>7164.91</v>
      </c>
      <c r="CN290" s="21">
        <v>0</v>
      </c>
      <c r="CO290" s="21">
        <v>7164.91</v>
      </c>
      <c r="CP290" s="22">
        <v>939</v>
      </c>
      <c r="CQ290" s="22">
        <v>181.61</v>
      </c>
      <c r="CR290" s="22">
        <v>3388.17</v>
      </c>
      <c r="CS290" s="22">
        <v>208.47</v>
      </c>
      <c r="CT290" s="22">
        <v>4717.25</v>
      </c>
      <c r="CU290" s="23">
        <v>11882.16</v>
      </c>
      <c r="CV290" s="21">
        <v>11002.54</v>
      </c>
      <c r="CW290" s="21">
        <v>0</v>
      </c>
      <c r="CX290" s="21">
        <v>11002.54</v>
      </c>
      <c r="CY290" s="22">
        <v>1469</v>
      </c>
      <c r="CZ290" s="22">
        <v>277.56</v>
      </c>
      <c r="DA290" s="22">
        <v>5101.93</v>
      </c>
      <c r="DB290" s="22">
        <v>240.12</v>
      </c>
      <c r="DC290" s="22">
        <v>7088.61</v>
      </c>
      <c r="DD290" s="23">
        <v>18091.150000000001</v>
      </c>
      <c r="DE290" s="21">
        <v>11317.34</v>
      </c>
      <c r="DF290" s="21">
        <v>0</v>
      </c>
      <c r="DG290" s="21">
        <v>11317.34</v>
      </c>
      <c r="DH290" s="22">
        <v>1518</v>
      </c>
      <c r="DI290" s="22">
        <v>1356.18</v>
      </c>
      <c r="DJ290" s="22">
        <v>5242.93</v>
      </c>
      <c r="DK290" s="22">
        <v>259.68</v>
      </c>
      <c r="DL290" s="22">
        <v>8376.7900000000009</v>
      </c>
      <c r="DM290" s="23">
        <v>19694.13</v>
      </c>
      <c r="DN290" s="73">
        <f t="shared" si="44"/>
        <v>98027.920000000013</v>
      </c>
      <c r="DO290" s="73">
        <f t="shared" si="45"/>
        <v>8337.67</v>
      </c>
      <c r="DP290" s="73">
        <f t="shared" si="46"/>
        <v>106365.59</v>
      </c>
      <c r="DQ290" s="22">
        <f t="shared" si="47"/>
        <v>14100</v>
      </c>
      <c r="DR290" s="22">
        <f t="shared" si="48"/>
        <v>3747.6500000000005</v>
      </c>
      <c r="DS290" s="22">
        <f t="shared" si="49"/>
        <v>49705.36</v>
      </c>
      <c r="DT290" s="22">
        <f t="shared" si="50"/>
        <v>2645.45</v>
      </c>
      <c r="DU290" s="22">
        <f t="shared" si="51"/>
        <v>70198.459999999992</v>
      </c>
      <c r="DV290" s="23">
        <f t="shared" si="52"/>
        <v>176564.05</v>
      </c>
      <c r="DW290" s="262">
        <f t="shared" si="53"/>
        <v>1422.2099999999919</v>
      </c>
      <c r="DX290" s="262"/>
      <c r="DY290" s="263">
        <f t="shared" si="54"/>
        <v>1762.7599999999948</v>
      </c>
      <c r="DZ290" s="263"/>
    </row>
    <row r="291" spans="1:130" hidden="1" x14ac:dyDescent="0.25">
      <c r="A291" s="18">
        <v>1639</v>
      </c>
      <c r="B291" s="18" t="s">
        <v>809</v>
      </c>
      <c r="C291" s="18" t="s">
        <v>491</v>
      </c>
      <c r="D291" s="20">
        <v>1</v>
      </c>
      <c r="E291" s="18">
        <v>11964.25</v>
      </c>
      <c r="F291" s="18">
        <v>25678.53</v>
      </c>
      <c r="G291" s="18" t="s">
        <v>157</v>
      </c>
      <c r="H291" s="18" t="s">
        <v>5</v>
      </c>
      <c r="I291" s="18" t="s">
        <v>204</v>
      </c>
      <c r="J291" s="21">
        <v>1968.64</v>
      </c>
      <c r="K291" s="21">
        <v>0</v>
      </c>
      <c r="L291" s="21">
        <v>1968.64</v>
      </c>
      <c r="M291" s="22">
        <v>173</v>
      </c>
      <c r="N291" s="22">
        <v>28.9</v>
      </c>
      <c r="O291" s="22">
        <v>436.88</v>
      </c>
      <c r="P291" s="22">
        <v>60.28</v>
      </c>
      <c r="Q291" s="22">
        <v>699.06</v>
      </c>
      <c r="R291" s="23">
        <v>2667.7</v>
      </c>
      <c r="S291" s="21">
        <v>2053.86</v>
      </c>
      <c r="T291" s="21">
        <v>0</v>
      </c>
      <c r="U291" s="21">
        <v>2053.86</v>
      </c>
      <c r="V291" s="22">
        <v>191</v>
      </c>
      <c r="W291" s="22">
        <v>30.76</v>
      </c>
      <c r="X291" s="22">
        <v>483.16</v>
      </c>
      <c r="Y291" s="22">
        <v>61.96</v>
      </c>
      <c r="Z291" s="22">
        <v>766.88</v>
      </c>
      <c r="AA291" s="23">
        <v>2820.74</v>
      </c>
      <c r="AB291" s="21">
        <v>1921.98</v>
      </c>
      <c r="AC291" s="21">
        <v>0</v>
      </c>
      <c r="AD291" s="21">
        <v>1921.98</v>
      </c>
      <c r="AE291" s="22">
        <v>172</v>
      </c>
      <c r="AF291" s="22">
        <v>28.79</v>
      </c>
      <c r="AG291" s="22">
        <v>430.29</v>
      </c>
      <c r="AH291" s="22">
        <v>34.119999999999997</v>
      </c>
      <c r="AI291" s="22">
        <v>665.2</v>
      </c>
      <c r="AJ291" s="23">
        <v>2587.1799999999998</v>
      </c>
      <c r="AK291" s="21">
        <v>1928.74</v>
      </c>
      <c r="AL291" s="21">
        <v>0</v>
      </c>
      <c r="AM291" s="21">
        <v>1928.74</v>
      </c>
      <c r="AN291" s="22">
        <v>173</v>
      </c>
      <c r="AO291" s="22">
        <v>28.89</v>
      </c>
      <c r="AP291" s="22">
        <v>436.51</v>
      </c>
      <c r="AQ291" s="22">
        <v>34.25</v>
      </c>
      <c r="AR291" s="22">
        <v>672.65</v>
      </c>
      <c r="AS291" s="23">
        <v>2601.39</v>
      </c>
      <c r="AT291" s="21">
        <v>1924.95</v>
      </c>
      <c r="AU291" s="21">
        <v>929.63</v>
      </c>
      <c r="AV291" s="21">
        <v>2854.58</v>
      </c>
      <c r="AW291" s="22">
        <v>300</v>
      </c>
      <c r="AX291" s="22">
        <v>28.83</v>
      </c>
      <c r="AY291" s="22">
        <v>618.92999999999995</v>
      </c>
      <c r="AZ291" s="22">
        <v>46.63</v>
      </c>
      <c r="BA291" s="22">
        <v>994.39</v>
      </c>
      <c r="BB291" s="23">
        <v>3848.97</v>
      </c>
      <c r="BC291" s="21">
        <v>3020.69</v>
      </c>
      <c r="BD291" s="21">
        <v>0</v>
      </c>
      <c r="BE291" s="21">
        <v>3020.69</v>
      </c>
      <c r="BF291" s="22">
        <v>306</v>
      </c>
      <c r="BG291" s="22">
        <v>43.36</v>
      </c>
      <c r="BH291" s="22">
        <v>1092.51</v>
      </c>
      <c r="BI291" s="22">
        <v>53.08</v>
      </c>
      <c r="BJ291" s="22">
        <v>1494.95</v>
      </c>
      <c r="BK291" s="23">
        <v>4515.6400000000003</v>
      </c>
      <c r="BL291" s="21">
        <v>1958.26</v>
      </c>
      <c r="BM291" s="21">
        <v>0</v>
      </c>
      <c r="BN291" s="21">
        <v>1958.26</v>
      </c>
      <c r="BO291" s="22">
        <v>177</v>
      </c>
      <c r="BP291" s="22">
        <v>29.33</v>
      </c>
      <c r="BQ291" s="22">
        <v>463.14</v>
      </c>
      <c r="BR291" s="22">
        <v>34.76</v>
      </c>
      <c r="BS291" s="22">
        <v>704.23</v>
      </c>
      <c r="BT291" s="23">
        <v>2662.49</v>
      </c>
      <c r="BU291" s="21">
        <v>1941.03</v>
      </c>
      <c r="BV291" s="21">
        <v>0</v>
      </c>
      <c r="BW291" s="21">
        <v>1941.03</v>
      </c>
      <c r="BX291" s="22">
        <v>175</v>
      </c>
      <c r="BY291" s="22">
        <v>29.07</v>
      </c>
      <c r="BZ291" s="22">
        <v>447.57</v>
      </c>
      <c r="CA291" s="22">
        <v>34.46</v>
      </c>
      <c r="CB291" s="22">
        <v>686.1</v>
      </c>
      <c r="CC291" s="23">
        <v>2627.13</v>
      </c>
      <c r="CD291" s="21">
        <v>1950.78</v>
      </c>
      <c r="CE291" s="21">
        <v>0</v>
      </c>
      <c r="CF291" s="21">
        <v>1950.78</v>
      </c>
      <c r="CG291" s="22">
        <v>176</v>
      </c>
      <c r="CH291" s="22">
        <v>29.22</v>
      </c>
      <c r="CI291" s="22">
        <v>456.43</v>
      </c>
      <c r="CJ291" s="22">
        <v>34.630000000000003</v>
      </c>
      <c r="CK291" s="22">
        <v>696.28</v>
      </c>
      <c r="CL291" s="23">
        <v>2647.06</v>
      </c>
      <c r="CM291" s="21">
        <v>2014.12</v>
      </c>
      <c r="CN291" s="21">
        <v>0</v>
      </c>
      <c r="CO291" s="21">
        <v>2014.12</v>
      </c>
      <c r="CP291" s="22">
        <v>193</v>
      </c>
      <c r="CQ291" s="22">
        <v>30.17</v>
      </c>
      <c r="CR291" s="22">
        <v>488.35</v>
      </c>
      <c r="CS291" s="22">
        <v>35.76</v>
      </c>
      <c r="CT291" s="22">
        <v>747.28</v>
      </c>
      <c r="CU291" s="23">
        <v>2761.4</v>
      </c>
      <c r="CV291" s="21">
        <v>2463.6799999999998</v>
      </c>
      <c r="CW291" s="21">
        <v>0</v>
      </c>
      <c r="CX291" s="21">
        <v>2463.6799999999998</v>
      </c>
      <c r="CY291" s="22">
        <v>246</v>
      </c>
      <c r="CZ291" s="22">
        <v>36.909999999999997</v>
      </c>
      <c r="DA291" s="22">
        <v>891.04</v>
      </c>
      <c r="DB291" s="22">
        <v>43.75</v>
      </c>
      <c r="DC291" s="22">
        <v>1217.7</v>
      </c>
      <c r="DD291" s="23">
        <v>3681.38</v>
      </c>
      <c r="DE291" s="21">
        <v>2975.7</v>
      </c>
      <c r="DF291" s="21">
        <v>0</v>
      </c>
      <c r="DG291" s="21">
        <v>2975.7</v>
      </c>
      <c r="DH291" s="22">
        <v>319</v>
      </c>
      <c r="DI291" s="22">
        <v>303.82</v>
      </c>
      <c r="DJ291" s="22">
        <v>1506.83</v>
      </c>
      <c r="DK291" s="22">
        <v>54.18</v>
      </c>
      <c r="DL291" s="22">
        <v>2183.83</v>
      </c>
      <c r="DM291" s="23">
        <v>5159.53</v>
      </c>
      <c r="DN291" s="73">
        <f t="shared" si="44"/>
        <v>26122.43</v>
      </c>
      <c r="DO291" s="73">
        <f t="shared" si="45"/>
        <v>929.63</v>
      </c>
      <c r="DP291" s="73">
        <f t="shared" si="46"/>
        <v>27052.059999999998</v>
      </c>
      <c r="DQ291" s="22">
        <f t="shared" si="47"/>
        <v>2601</v>
      </c>
      <c r="DR291" s="22">
        <f t="shared" si="48"/>
        <v>648.04999999999995</v>
      </c>
      <c r="DS291" s="22">
        <f t="shared" si="49"/>
        <v>7751.64</v>
      </c>
      <c r="DT291" s="22">
        <f t="shared" si="50"/>
        <v>527.8599999999999</v>
      </c>
      <c r="DU291" s="22">
        <f t="shared" si="51"/>
        <v>11528.550000000001</v>
      </c>
      <c r="DV291" s="23">
        <f t="shared" si="52"/>
        <v>38580.61</v>
      </c>
      <c r="DW291" s="262">
        <f t="shared" si="53"/>
        <v>1373.5299999999988</v>
      </c>
      <c r="DX291" s="262"/>
      <c r="DY291" s="263">
        <f t="shared" si="54"/>
        <v>-435.69999999999891</v>
      </c>
      <c r="DZ291" s="263"/>
    </row>
    <row r="292" spans="1:130" hidden="1" x14ac:dyDescent="0.25">
      <c r="A292" s="18">
        <v>1645</v>
      </c>
      <c r="B292" s="18" t="s">
        <v>322</v>
      </c>
      <c r="C292" s="18" t="s">
        <v>323</v>
      </c>
      <c r="D292" s="20">
        <v>1</v>
      </c>
      <c r="E292" s="18">
        <v>17058.41</v>
      </c>
      <c r="F292" s="18">
        <v>30258.9</v>
      </c>
      <c r="G292" s="18" t="s">
        <v>157</v>
      </c>
      <c r="H292" s="18" t="s">
        <v>6</v>
      </c>
      <c r="I292" s="18" t="s">
        <v>176</v>
      </c>
      <c r="J292" s="21">
        <v>2392.5700000000002</v>
      </c>
      <c r="K292" s="21">
        <v>0</v>
      </c>
      <c r="L292" s="21">
        <v>2392.5700000000002</v>
      </c>
      <c r="M292" s="22">
        <v>235</v>
      </c>
      <c r="N292" s="22">
        <v>35.340000000000003</v>
      </c>
      <c r="O292" s="22">
        <v>845.05</v>
      </c>
      <c r="P292" s="22">
        <v>144.35</v>
      </c>
      <c r="Q292" s="22">
        <v>1259.74</v>
      </c>
      <c r="R292" s="23">
        <v>3652.31</v>
      </c>
      <c r="S292" s="21">
        <v>2331.46</v>
      </c>
      <c r="T292" s="21">
        <v>0</v>
      </c>
      <c r="U292" s="21">
        <v>2331.46</v>
      </c>
      <c r="V292" s="22">
        <v>231</v>
      </c>
      <c r="W292" s="22">
        <v>34.93</v>
      </c>
      <c r="X292" s="22">
        <v>821</v>
      </c>
      <c r="Y292" s="22">
        <v>112.79</v>
      </c>
      <c r="Z292" s="22">
        <v>1199.72</v>
      </c>
      <c r="AA292" s="23">
        <v>3531.18</v>
      </c>
      <c r="AB292" s="21">
        <v>1561.08</v>
      </c>
      <c r="AC292" s="21">
        <v>0</v>
      </c>
      <c r="AD292" s="21">
        <v>1561.08</v>
      </c>
      <c r="AE292" s="22">
        <v>127</v>
      </c>
      <c r="AF292" s="22">
        <v>23.37</v>
      </c>
      <c r="AG292" s="22">
        <v>580.20000000000005</v>
      </c>
      <c r="AH292" s="22">
        <v>145.01</v>
      </c>
      <c r="AI292" s="22">
        <v>875.58</v>
      </c>
      <c r="AJ292" s="23">
        <v>2436.66</v>
      </c>
      <c r="AK292" s="21">
        <v>2331.46</v>
      </c>
      <c r="AL292" s="21">
        <v>0</v>
      </c>
      <c r="AM292" s="21">
        <v>2331.46</v>
      </c>
      <c r="AN292" s="22">
        <v>231</v>
      </c>
      <c r="AO292" s="22">
        <v>34.93</v>
      </c>
      <c r="AP292" s="22">
        <v>820.54</v>
      </c>
      <c r="AQ292" s="22">
        <v>122.99</v>
      </c>
      <c r="AR292" s="22">
        <v>1209.46</v>
      </c>
      <c r="AS292" s="23">
        <v>3540.92</v>
      </c>
      <c r="AT292" s="21">
        <v>2339.85</v>
      </c>
      <c r="AU292" s="21">
        <v>882.21</v>
      </c>
      <c r="AV292" s="21">
        <v>3222.06</v>
      </c>
      <c r="AW292" s="22">
        <v>352</v>
      </c>
      <c r="AX292" s="22">
        <v>35.06</v>
      </c>
      <c r="AY292" s="22">
        <v>1004.47</v>
      </c>
      <c r="AZ292" s="22">
        <v>134.96</v>
      </c>
      <c r="BA292" s="22">
        <v>1526.49</v>
      </c>
      <c r="BB292" s="23">
        <v>4748.55</v>
      </c>
      <c r="BC292" s="21">
        <v>3569.93</v>
      </c>
      <c r="BD292" s="21">
        <v>0</v>
      </c>
      <c r="BE292" s="21">
        <v>3569.93</v>
      </c>
      <c r="BF292" s="22">
        <v>390</v>
      </c>
      <c r="BG292" s="22">
        <v>52.14</v>
      </c>
      <c r="BH292" s="22">
        <v>1334.65</v>
      </c>
      <c r="BI292" s="22">
        <v>144.6</v>
      </c>
      <c r="BJ292" s="22">
        <v>1921.39</v>
      </c>
      <c r="BK292" s="23">
        <v>5491.32</v>
      </c>
      <c r="BL292" s="21">
        <v>2334.35</v>
      </c>
      <c r="BM292" s="21">
        <v>0</v>
      </c>
      <c r="BN292" s="21">
        <v>2334.35</v>
      </c>
      <c r="BO292" s="22">
        <v>229</v>
      </c>
      <c r="BP292" s="22">
        <v>34.979999999999997</v>
      </c>
      <c r="BQ292" s="22">
        <v>823.14</v>
      </c>
      <c r="BR292" s="22">
        <v>143.44</v>
      </c>
      <c r="BS292" s="22">
        <v>1230.56</v>
      </c>
      <c r="BT292" s="23">
        <v>3564.91</v>
      </c>
      <c r="BU292" s="21">
        <v>2331.46</v>
      </c>
      <c r="BV292" s="21">
        <v>0</v>
      </c>
      <c r="BW292" s="21">
        <v>2331.46</v>
      </c>
      <c r="BX292" s="22">
        <v>230</v>
      </c>
      <c r="BY292" s="22">
        <v>34.93</v>
      </c>
      <c r="BZ292" s="22">
        <v>820.54</v>
      </c>
      <c r="CA292" s="22">
        <v>148.49</v>
      </c>
      <c r="CB292" s="22">
        <v>1233.96</v>
      </c>
      <c r="CC292" s="23">
        <v>3565.42</v>
      </c>
      <c r="CD292" s="21">
        <v>2400.8200000000002</v>
      </c>
      <c r="CE292" s="21">
        <v>0</v>
      </c>
      <c r="CF292" s="21">
        <v>2400.8200000000002</v>
      </c>
      <c r="CG292" s="22">
        <v>240</v>
      </c>
      <c r="CH292" s="22">
        <v>35.97</v>
      </c>
      <c r="CI292" s="22">
        <v>1457.57</v>
      </c>
      <c r="CJ292" s="22">
        <v>93.62</v>
      </c>
      <c r="CK292" s="22">
        <v>1827.16</v>
      </c>
      <c r="CL292" s="23">
        <v>4227.9799999999996</v>
      </c>
      <c r="CM292" s="21">
        <v>2337.2399999999998</v>
      </c>
      <c r="CN292" s="21">
        <v>0</v>
      </c>
      <c r="CO292" s="21">
        <v>2337.2399999999998</v>
      </c>
      <c r="CP292" s="22">
        <v>240</v>
      </c>
      <c r="CQ292" s="22">
        <v>35.01</v>
      </c>
      <c r="CR292" s="22">
        <v>882.36</v>
      </c>
      <c r="CS292" s="22">
        <v>82.28</v>
      </c>
      <c r="CT292" s="22">
        <v>1239.6500000000001</v>
      </c>
      <c r="CU292" s="23">
        <v>3576.89</v>
      </c>
      <c r="CV292" s="21">
        <v>2331.46</v>
      </c>
      <c r="CW292" s="21">
        <v>0</v>
      </c>
      <c r="CX292" s="21">
        <v>2331.46</v>
      </c>
      <c r="CY292" s="22">
        <v>230</v>
      </c>
      <c r="CZ292" s="22">
        <v>34.93</v>
      </c>
      <c r="DA292" s="22">
        <v>872.24</v>
      </c>
      <c r="DB292" s="22">
        <v>122.99</v>
      </c>
      <c r="DC292" s="22">
        <v>1260.1600000000001</v>
      </c>
      <c r="DD292" s="23">
        <v>3591.62</v>
      </c>
      <c r="DE292" s="21">
        <v>3507.51</v>
      </c>
      <c r="DF292" s="21">
        <v>0</v>
      </c>
      <c r="DG292" s="21">
        <v>3507.51</v>
      </c>
      <c r="DH292" s="22">
        <v>398</v>
      </c>
      <c r="DI292" s="22">
        <v>348.7</v>
      </c>
      <c r="DJ292" s="22">
        <v>1800.72</v>
      </c>
      <c r="DK292" s="22">
        <v>150.33000000000001</v>
      </c>
      <c r="DL292" s="22">
        <v>2697.75</v>
      </c>
      <c r="DM292" s="23">
        <v>6205.26</v>
      </c>
      <c r="DN292" s="73">
        <f t="shared" si="44"/>
        <v>29769.190000000002</v>
      </c>
      <c r="DO292" s="73">
        <f t="shared" si="45"/>
        <v>882.21</v>
      </c>
      <c r="DP292" s="73">
        <f t="shared" si="46"/>
        <v>30651.4</v>
      </c>
      <c r="DQ292" s="22">
        <f t="shared" si="47"/>
        <v>3133</v>
      </c>
      <c r="DR292" s="22">
        <f t="shared" si="48"/>
        <v>740.29</v>
      </c>
      <c r="DS292" s="22">
        <f t="shared" si="49"/>
        <v>12062.48</v>
      </c>
      <c r="DT292" s="22">
        <f t="shared" si="50"/>
        <v>1545.85</v>
      </c>
      <c r="DU292" s="22">
        <f t="shared" si="51"/>
        <v>17481.620000000003</v>
      </c>
      <c r="DV292" s="23">
        <f t="shared" si="52"/>
        <v>48133.020000000004</v>
      </c>
      <c r="DW292" s="262">
        <f t="shared" si="53"/>
        <v>392.5</v>
      </c>
      <c r="DX292" s="262"/>
      <c r="DY292" s="263">
        <f t="shared" si="54"/>
        <v>423.21000000000276</v>
      </c>
      <c r="DZ292" s="263"/>
    </row>
    <row r="293" spans="1:130" hidden="1" x14ac:dyDescent="0.25">
      <c r="A293" s="18">
        <v>1651</v>
      </c>
      <c r="B293" s="18" t="s">
        <v>183</v>
      </c>
      <c r="C293" s="18" t="s">
        <v>184</v>
      </c>
      <c r="D293" s="20">
        <v>1</v>
      </c>
      <c r="E293" s="18">
        <v>48421.37</v>
      </c>
      <c r="F293" s="18">
        <v>77697.69</v>
      </c>
      <c r="G293" s="18" t="s">
        <v>157</v>
      </c>
      <c r="H293" s="18" t="s">
        <v>24</v>
      </c>
      <c r="I293" s="18" t="s">
        <v>163</v>
      </c>
      <c r="J293" s="21">
        <v>6101.89</v>
      </c>
      <c r="K293" s="21">
        <v>0</v>
      </c>
      <c r="L293" s="21">
        <v>6101.89</v>
      </c>
      <c r="M293" s="22">
        <v>752</v>
      </c>
      <c r="N293" s="22">
        <v>91.49</v>
      </c>
      <c r="O293" s="22">
        <v>2728.44</v>
      </c>
      <c r="P293" s="22">
        <v>97.14</v>
      </c>
      <c r="Q293" s="22">
        <v>3669.07</v>
      </c>
      <c r="R293" s="23">
        <v>9770.9599999999991</v>
      </c>
      <c r="S293" s="21">
        <v>5987.11</v>
      </c>
      <c r="T293" s="21">
        <v>0</v>
      </c>
      <c r="U293" s="21">
        <v>5987.11</v>
      </c>
      <c r="V293" s="22">
        <v>736</v>
      </c>
      <c r="W293" s="22">
        <v>89.77</v>
      </c>
      <c r="X293" s="22">
        <v>2682.24</v>
      </c>
      <c r="Y293" s="22">
        <v>95.58</v>
      </c>
      <c r="Z293" s="22">
        <v>3603.59</v>
      </c>
      <c r="AA293" s="23">
        <v>9590.7000000000007</v>
      </c>
      <c r="AB293" s="21">
        <v>5987.11</v>
      </c>
      <c r="AC293" s="21">
        <v>0</v>
      </c>
      <c r="AD293" s="21">
        <v>5987.11</v>
      </c>
      <c r="AE293" s="22">
        <v>736</v>
      </c>
      <c r="AF293" s="22">
        <v>89.77</v>
      </c>
      <c r="AG293" s="22">
        <v>2680.87</v>
      </c>
      <c r="AH293" s="22">
        <v>182.28</v>
      </c>
      <c r="AI293" s="22">
        <v>3688.92</v>
      </c>
      <c r="AJ293" s="23">
        <v>9676.0300000000007</v>
      </c>
      <c r="AK293" s="21">
        <v>6015.81</v>
      </c>
      <c r="AL293" s="21">
        <v>0</v>
      </c>
      <c r="AM293" s="21">
        <v>6015.81</v>
      </c>
      <c r="AN293" s="22">
        <v>741</v>
      </c>
      <c r="AO293" s="22">
        <v>90.2</v>
      </c>
      <c r="AP293" s="22">
        <v>2693.09</v>
      </c>
      <c r="AQ293" s="22">
        <v>167.37</v>
      </c>
      <c r="AR293" s="22">
        <v>3691.66</v>
      </c>
      <c r="AS293" s="23">
        <v>9707.4699999999993</v>
      </c>
      <c r="AT293" s="21">
        <v>6071.49</v>
      </c>
      <c r="AU293" s="21">
        <v>948.61</v>
      </c>
      <c r="AV293" s="21">
        <v>7020.1</v>
      </c>
      <c r="AW293" s="22">
        <v>877</v>
      </c>
      <c r="AX293" s="22">
        <v>91.04</v>
      </c>
      <c r="AY293" s="22">
        <v>2906.55</v>
      </c>
      <c r="AZ293" s="22">
        <v>180.84</v>
      </c>
      <c r="BA293" s="22">
        <v>4055.43</v>
      </c>
      <c r="BB293" s="23">
        <v>11075.53</v>
      </c>
      <c r="BC293" s="21">
        <v>9279.76</v>
      </c>
      <c r="BD293" s="21">
        <v>0</v>
      </c>
      <c r="BE293" s="21">
        <v>9279.76</v>
      </c>
      <c r="BF293" s="22">
        <v>1189</v>
      </c>
      <c r="BG293" s="22">
        <v>139</v>
      </c>
      <c r="BH293" s="22">
        <v>4079.84</v>
      </c>
      <c r="BI293" s="22">
        <v>140.22999999999999</v>
      </c>
      <c r="BJ293" s="22">
        <v>5548.07</v>
      </c>
      <c r="BK293" s="23">
        <v>14827.83</v>
      </c>
      <c r="BL293" s="21">
        <v>5987.11</v>
      </c>
      <c r="BM293" s="21">
        <v>0</v>
      </c>
      <c r="BN293" s="21">
        <v>5987.11</v>
      </c>
      <c r="BO293" s="22">
        <v>736</v>
      </c>
      <c r="BP293" s="22">
        <v>89.77</v>
      </c>
      <c r="BQ293" s="22">
        <v>2680.87</v>
      </c>
      <c r="BR293" s="22">
        <v>197.58</v>
      </c>
      <c r="BS293" s="22">
        <v>3704.22</v>
      </c>
      <c r="BT293" s="23">
        <v>9691.33</v>
      </c>
      <c r="BU293" s="21">
        <v>5987.11</v>
      </c>
      <c r="BV293" s="21">
        <v>0</v>
      </c>
      <c r="BW293" s="21">
        <v>5987.11</v>
      </c>
      <c r="BX293" s="22">
        <v>736</v>
      </c>
      <c r="BY293" s="22">
        <v>89.77</v>
      </c>
      <c r="BZ293" s="22">
        <v>2680.87</v>
      </c>
      <c r="CA293" s="22">
        <v>187.38</v>
      </c>
      <c r="CB293" s="22">
        <v>3694.02</v>
      </c>
      <c r="CC293" s="23">
        <v>9681.1299999999992</v>
      </c>
      <c r="CD293" s="21">
        <v>6039.19</v>
      </c>
      <c r="CE293" s="21">
        <v>0</v>
      </c>
      <c r="CF293" s="21">
        <v>6039.19</v>
      </c>
      <c r="CG293" s="22">
        <v>697</v>
      </c>
      <c r="CH293" s="22">
        <v>85.53</v>
      </c>
      <c r="CI293" s="22">
        <v>2560.27</v>
      </c>
      <c r="CJ293" s="22">
        <v>131.94</v>
      </c>
      <c r="CK293" s="22">
        <v>3474.74</v>
      </c>
      <c r="CL293" s="23">
        <v>9513.93</v>
      </c>
      <c r="CM293" s="21">
        <v>5987.11</v>
      </c>
      <c r="CN293" s="21">
        <v>0</v>
      </c>
      <c r="CO293" s="21">
        <v>5987.11</v>
      </c>
      <c r="CP293" s="22">
        <v>744</v>
      </c>
      <c r="CQ293" s="22">
        <v>89.77</v>
      </c>
      <c r="CR293" s="22">
        <v>2685.67</v>
      </c>
      <c r="CS293" s="22">
        <v>192.48</v>
      </c>
      <c r="CT293" s="22">
        <v>3711.92</v>
      </c>
      <c r="CU293" s="23">
        <v>9699.0300000000007</v>
      </c>
      <c r="CV293" s="21">
        <v>5991.52</v>
      </c>
      <c r="CW293" s="21">
        <v>0</v>
      </c>
      <c r="CX293" s="21">
        <v>5991.52</v>
      </c>
      <c r="CY293" s="22">
        <v>736</v>
      </c>
      <c r="CZ293" s="22">
        <v>89.84</v>
      </c>
      <c r="DA293" s="22">
        <v>2682.73</v>
      </c>
      <c r="DB293" s="22">
        <v>95.64</v>
      </c>
      <c r="DC293" s="22">
        <v>3604.21</v>
      </c>
      <c r="DD293" s="23">
        <v>9595.73</v>
      </c>
      <c r="DE293" s="21">
        <v>8951.7199999999993</v>
      </c>
      <c r="DF293" s="21">
        <v>0</v>
      </c>
      <c r="DG293" s="21">
        <v>8951.7199999999993</v>
      </c>
      <c r="DH293" s="22">
        <v>1147</v>
      </c>
      <c r="DI293" s="22">
        <v>914.36</v>
      </c>
      <c r="DJ293" s="22">
        <v>3944.47</v>
      </c>
      <c r="DK293" s="22">
        <v>135.78</v>
      </c>
      <c r="DL293" s="22">
        <v>6141.61</v>
      </c>
      <c r="DM293" s="23">
        <v>15093.33</v>
      </c>
      <c r="DN293" s="73">
        <f t="shared" si="44"/>
        <v>78386.930000000008</v>
      </c>
      <c r="DO293" s="73">
        <f t="shared" si="45"/>
        <v>948.61</v>
      </c>
      <c r="DP293" s="73">
        <f t="shared" si="46"/>
        <v>79335.540000000008</v>
      </c>
      <c r="DQ293" s="22">
        <f t="shared" si="47"/>
        <v>9827</v>
      </c>
      <c r="DR293" s="22">
        <f t="shared" si="48"/>
        <v>1950.31</v>
      </c>
      <c r="DS293" s="22">
        <f t="shared" si="49"/>
        <v>35005.909999999996</v>
      </c>
      <c r="DT293" s="22">
        <f t="shared" si="50"/>
        <v>1804.2400000000002</v>
      </c>
      <c r="DU293" s="22">
        <f t="shared" si="51"/>
        <v>48587.46</v>
      </c>
      <c r="DV293" s="23">
        <f t="shared" si="52"/>
        <v>127923</v>
      </c>
      <c r="DW293" s="262">
        <f t="shared" si="53"/>
        <v>1637.8500000000058</v>
      </c>
      <c r="DX293" s="262"/>
      <c r="DY293" s="263">
        <f t="shared" si="54"/>
        <v>166.08999999999651</v>
      </c>
      <c r="DZ293" s="263"/>
    </row>
    <row r="294" spans="1:130" hidden="1" x14ac:dyDescent="0.25">
      <c r="A294" s="18">
        <v>1653</v>
      </c>
      <c r="B294" s="18" t="s">
        <v>566</v>
      </c>
      <c r="C294" s="18" t="s">
        <v>567</v>
      </c>
      <c r="D294" s="20">
        <v>1</v>
      </c>
      <c r="E294" s="18">
        <v>13758.1</v>
      </c>
      <c r="F294" s="18">
        <v>27078.41</v>
      </c>
      <c r="G294" s="18" t="s">
        <v>157</v>
      </c>
      <c r="H294" s="18" t="s">
        <v>5</v>
      </c>
      <c r="I294" s="18" t="s">
        <v>291</v>
      </c>
      <c r="J294" s="21">
        <v>-2803.19</v>
      </c>
      <c r="K294" s="21">
        <v>0</v>
      </c>
      <c r="L294" s="21">
        <v>-2803.19</v>
      </c>
      <c r="M294" s="22">
        <v>-119</v>
      </c>
      <c r="N294" s="22">
        <v>-42.12</v>
      </c>
      <c r="O294" s="22">
        <v>0.34</v>
      </c>
      <c r="P294" s="22">
        <v>-49.81</v>
      </c>
      <c r="Q294" s="22">
        <v>-210.59</v>
      </c>
      <c r="R294" s="23">
        <v>-3013.78</v>
      </c>
      <c r="S294" s="21">
        <v>1035.42</v>
      </c>
      <c r="T294" s="21">
        <v>0</v>
      </c>
      <c r="U294" s="21">
        <v>1035.42</v>
      </c>
      <c r="V294" s="22">
        <v>46</v>
      </c>
      <c r="W294" s="22">
        <v>15.54</v>
      </c>
      <c r="X294" s="22">
        <v>302.02999999999997</v>
      </c>
      <c r="Y294" s="22">
        <v>18.39</v>
      </c>
      <c r="Z294" s="22">
        <v>381.96</v>
      </c>
      <c r="AA294" s="23">
        <v>1417.38</v>
      </c>
      <c r="AB294" s="21">
        <v>1234.8699999999999</v>
      </c>
      <c r="AC294" s="21">
        <v>0</v>
      </c>
      <c r="AD294" s="21">
        <v>1234.8699999999999</v>
      </c>
      <c r="AE294" s="22">
        <v>54</v>
      </c>
      <c r="AF294" s="22">
        <v>18.48</v>
      </c>
      <c r="AG294" s="22">
        <v>352.87</v>
      </c>
      <c r="AH294" s="22">
        <v>21.92</v>
      </c>
      <c r="AI294" s="22">
        <v>447.27</v>
      </c>
      <c r="AJ294" s="23">
        <v>1682.14</v>
      </c>
      <c r="AK294" s="21">
        <v>2101.0500000000002</v>
      </c>
      <c r="AL294" s="21">
        <v>0</v>
      </c>
      <c r="AM294" s="21">
        <v>2101.0500000000002</v>
      </c>
      <c r="AN294" s="22">
        <v>92</v>
      </c>
      <c r="AO294" s="22">
        <v>31.47</v>
      </c>
      <c r="AP294" s="22">
        <v>592.69000000000005</v>
      </c>
      <c r="AQ294" s="22">
        <v>37.299999999999997</v>
      </c>
      <c r="AR294" s="22">
        <v>753.46</v>
      </c>
      <c r="AS294" s="23">
        <v>2854.51</v>
      </c>
      <c r="AT294" s="21">
        <v>2093.9</v>
      </c>
      <c r="AU294" s="21">
        <v>929.63</v>
      </c>
      <c r="AV294" s="21">
        <v>3023.53</v>
      </c>
      <c r="AW294" s="22">
        <v>193</v>
      </c>
      <c r="AX294" s="22">
        <v>31.37</v>
      </c>
      <c r="AY294" s="22">
        <v>772.11</v>
      </c>
      <c r="AZ294" s="22">
        <v>248.53</v>
      </c>
      <c r="BA294" s="22">
        <v>1245.01</v>
      </c>
      <c r="BB294" s="23">
        <v>4268.54</v>
      </c>
      <c r="BC294" s="21">
        <v>3210.23</v>
      </c>
      <c r="BD294" s="21">
        <v>0</v>
      </c>
      <c r="BE294" s="21">
        <v>3210.23</v>
      </c>
      <c r="BF294" s="22">
        <v>243</v>
      </c>
      <c r="BG294" s="22">
        <v>46.79</v>
      </c>
      <c r="BH294" s="22">
        <v>1176.01</v>
      </c>
      <c r="BI294" s="22">
        <v>158.62</v>
      </c>
      <c r="BJ294" s="22">
        <v>1624.42</v>
      </c>
      <c r="BK294" s="23">
        <v>4834.6499999999996</v>
      </c>
      <c r="BL294" s="21">
        <v>2111.83</v>
      </c>
      <c r="BM294" s="21">
        <v>0</v>
      </c>
      <c r="BN294" s="21">
        <v>2111.83</v>
      </c>
      <c r="BO294" s="22">
        <v>198</v>
      </c>
      <c r="BP294" s="22">
        <v>31.63</v>
      </c>
      <c r="BQ294" s="22">
        <v>602.28</v>
      </c>
      <c r="BR294" s="22">
        <v>113.99</v>
      </c>
      <c r="BS294" s="22">
        <v>945.9</v>
      </c>
      <c r="BT294" s="23">
        <v>3057.73</v>
      </c>
      <c r="BU294" s="21">
        <v>2093.39</v>
      </c>
      <c r="BV294" s="21">
        <v>0</v>
      </c>
      <c r="BW294" s="21">
        <v>2093.39</v>
      </c>
      <c r="BX294" s="22">
        <v>195</v>
      </c>
      <c r="BY294" s="22">
        <v>31.36</v>
      </c>
      <c r="BZ294" s="22">
        <v>585.65</v>
      </c>
      <c r="CA294" s="22">
        <v>118.76</v>
      </c>
      <c r="CB294" s="22">
        <v>930.77</v>
      </c>
      <c r="CC294" s="23">
        <v>3024.16</v>
      </c>
      <c r="CD294" s="21">
        <v>2105.69</v>
      </c>
      <c r="CE294" s="21">
        <v>0</v>
      </c>
      <c r="CF294" s="21">
        <v>2105.69</v>
      </c>
      <c r="CG294" s="22">
        <v>198</v>
      </c>
      <c r="CH294" s="22">
        <v>31.54</v>
      </c>
      <c r="CI294" s="22">
        <v>596.84</v>
      </c>
      <c r="CJ294" s="22">
        <v>129.18</v>
      </c>
      <c r="CK294" s="22">
        <v>955.56</v>
      </c>
      <c r="CL294" s="23">
        <v>3061.25</v>
      </c>
      <c r="CM294" s="21">
        <v>2093.39</v>
      </c>
      <c r="CN294" s="21">
        <v>0</v>
      </c>
      <c r="CO294" s="21">
        <v>2093.39</v>
      </c>
      <c r="CP294" s="22">
        <v>204</v>
      </c>
      <c r="CQ294" s="22">
        <v>31.36</v>
      </c>
      <c r="CR294" s="22">
        <v>560.35</v>
      </c>
      <c r="CS294" s="22">
        <v>77.959999999999994</v>
      </c>
      <c r="CT294" s="22">
        <v>873.67</v>
      </c>
      <c r="CU294" s="23">
        <v>2967.06</v>
      </c>
      <c r="CV294" s="21">
        <v>2093.39</v>
      </c>
      <c r="CW294" s="21">
        <v>0</v>
      </c>
      <c r="CX294" s="21">
        <v>2093.39</v>
      </c>
      <c r="CY294" s="22">
        <v>195</v>
      </c>
      <c r="CZ294" s="22">
        <v>31.36</v>
      </c>
      <c r="DA294" s="22">
        <v>555.54999999999995</v>
      </c>
      <c r="DB294" s="22">
        <v>37.159999999999997</v>
      </c>
      <c r="DC294" s="22">
        <v>819.07</v>
      </c>
      <c r="DD294" s="23">
        <v>2912.46</v>
      </c>
      <c r="DE294" s="21">
        <v>3131.05</v>
      </c>
      <c r="DF294" s="21">
        <v>0</v>
      </c>
      <c r="DG294" s="21">
        <v>3131.05</v>
      </c>
      <c r="DH294" s="22">
        <v>339</v>
      </c>
      <c r="DI294" s="22">
        <v>250.73</v>
      </c>
      <c r="DJ294" s="22">
        <v>-669.78</v>
      </c>
      <c r="DK294" s="22">
        <v>169.13</v>
      </c>
      <c r="DL294" s="22">
        <v>89.08</v>
      </c>
      <c r="DM294" s="23">
        <v>3220.13</v>
      </c>
      <c r="DN294" s="73">
        <f t="shared" si="44"/>
        <v>20501.02</v>
      </c>
      <c r="DO294" s="73">
        <f t="shared" si="45"/>
        <v>929.63</v>
      </c>
      <c r="DP294" s="73">
        <f t="shared" si="46"/>
        <v>21430.649999999998</v>
      </c>
      <c r="DQ294" s="22">
        <f t="shared" si="47"/>
        <v>1838</v>
      </c>
      <c r="DR294" s="22">
        <f t="shared" si="48"/>
        <v>509.51</v>
      </c>
      <c r="DS294" s="22">
        <f t="shared" si="49"/>
        <v>5426.9400000000005</v>
      </c>
      <c r="DT294" s="22">
        <f t="shared" si="50"/>
        <v>1081.1299999999999</v>
      </c>
      <c r="DU294" s="22">
        <f t="shared" si="51"/>
        <v>8855.5799999999981</v>
      </c>
      <c r="DV294" s="23">
        <f t="shared" si="52"/>
        <v>30286.23</v>
      </c>
      <c r="DW294" s="262">
        <f t="shared" si="53"/>
        <v>-5647.760000000002</v>
      </c>
      <c r="DX294" s="262"/>
      <c r="DY294" s="263">
        <f t="shared" si="54"/>
        <v>-4902.5200000000023</v>
      </c>
      <c r="DZ294" s="263"/>
    </row>
    <row r="295" spans="1:130" hidden="1" x14ac:dyDescent="0.25">
      <c r="A295" s="18">
        <v>1654</v>
      </c>
      <c r="B295" s="18" t="s">
        <v>463</v>
      </c>
      <c r="C295" s="18" t="s">
        <v>465</v>
      </c>
      <c r="D295" s="20">
        <v>0.8</v>
      </c>
      <c r="E295" s="18">
        <v>11256.81</v>
      </c>
      <c r="F295" s="18">
        <v>22504.37</v>
      </c>
      <c r="G295" s="18" t="s">
        <v>157</v>
      </c>
      <c r="H295" s="18" t="s">
        <v>5</v>
      </c>
      <c r="I295" s="18" t="s">
        <v>204</v>
      </c>
      <c r="J295" s="21">
        <v>1744.74</v>
      </c>
      <c r="K295" s="21">
        <v>0</v>
      </c>
      <c r="L295" s="21">
        <v>1744.74</v>
      </c>
      <c r="M295" s="22">
        <v>138</v>
      </c>
      <c r="N295" s="22">
        <v>25.62</v>
      </c>
      <c r="O295" s="22">
        <v>470.8</v>
      </c>
      <c r="P295" s="22">
        <v>112.42</v>
      </c>
      <c r="Q295" s="22">
        <v>746.84</v>
      </c>
      <c r="R295" s="23">
        <v>2491.58</v>
      </c>
      <c r="S295" s="21">
        <v>1686.84</v>
      </c>
      <c r="T295" s="21">
        <v>0</v>
      </c>
      <c r="U295" s="21">
        <v>1686.84</v>
      </c>
      <c r="V295" s="22">
        <v>135</v>
      </c>
      <c r="W295" s="22">
        <v>25.26</v>
      </c>
      <c r="X295" s="22">
        <v>449.67</v>
      </c>
      <c r="Y295" s="22">
        <v>96.24</v>
      </c>
      <c r="Z295" s="22">
        <v>706.17</v>
      </c>
      <c r="AA295" s="23">
        <v>2393.0100000000002</v>
      </c>
      <c r="AB295" s="21">
        <v>1686.84</v>
      </c>
      <c r="AC295" s="21">
        <v>0</v>
      </c>
      <c r="AD295" s="21">
        <v>1686.84</v>
      </c>
      <c r="AE295" s="22">
        <v>135</v>
      </c>
      <c r="AF295" s="22">
        <v>25.26</v>
      </c>
      <c r="AG295" s="22">
        <v>449.34</v>
      </c>
      <c r="AH295" s="22">
        <v>111.54</v>
      </c>
      <c r="AI295" s="22">
        <v>721.14</v>
      </c>
      <c r="AJ295" s="23">
        <v>2407.98</v>
      </c>
      <c r="AK295" s="21">
        <v>1625.81</v>
      </c>
      <c r="AL295" s="21">
        <v>0</v>
      </c>
      <c r="AM295" s="21">
        <v>1625.81</v>
      </c>
      <c r="AN295" s="22">
        <v>127</v>
      </c>
      <c r="AO295" s="22">
        <v>24.34</v>
      </c>
      <c r="AP295" s="22">
        <v>443.74</v>
      </c>
      <c r="AQ295" s="22">
        <v>95.16</v>
      </c>
      <c r="AR295" s="22">
        <v>690.24</v>
      </c>
      <c r="AS295" s="23">
        <v>2316.0500000000002</v>
      </c>
      <c r="AT295" s="21">
        <v>187.87</v>
      </c>
      <c r="AU295" s="21">
        <v>751.3</v>
      </c>
      <c r="AV295" s="21">
        <v>939.17</v>
      </c>
      <c r="AW295" s="22">
        <v>34</v>
      </c>
      <c r="AX295" s="22">
        <v>2.77</v>
      </c>
      <c r="AY295" s="22">
        <v>226.05</v>
      </c>
      <c r="AZ295" s="22">
        <v>59.3</v>
      </c>
      <c r="BA295" s="22">
        <v>322.12</v>
      </c>
      <c r="BB295" s="23">
        <v>1261.29</v>
      </c>
      <c r="BC295" s="21">
        <v>1591.1</v>
      </c>
      <c r="BD295" s="21">
        <v>0</v>
      </c>
      <c r="BE295" s="21">
        <v>1591.1</v>
      </c>
      <c r="BF295" s="22">
        <v>119</v>
      </c>
      <c r="BG295" s="22">
        <v>23.28</v>
      </c>
      <c r="BH295" s="22">
        <v>583.17999999999995</v>
      </c>
      <c r="BI295" s="22">
        <v>28.09</v>
      </c>
      <c r="BJ295" s="22">
        <v>753.55</v>
      </c>
      <c r="BK295" s="23">
        <v>2344.65</v>
      </c>
      <c r="BL295" s="21">
        <v>1702.08</v>
      </c>
      <c r="BM295" s="21">
        <v>0</v>
      </c>
      <c r="BN295" s="21">
        <v>1702.08</v>
      </c>
      <c r="BO295" s="22">
        <v>136</v>
      </c>
      <c r="BP295" s="22">
        <v>25.49</v>
      </c>
      <c r="BQ295" s="22">
        <v>463.27</v>
      </c>
      <c r="BR295" s="22">
        <v>35.31</v>
      </c>
      <c r="BS295" s="22">
        <v>660.07</v>
      </c>
      <c r="BT295" s="23">
        <v>2362.15</v>
      </c>
      <c r="BU295" s="21">
        <v>1702.08</v>
      </c>
      <c r="BV295" s="21">
        <v>0</v>
      </c>
      <c r="BW295" s="21">
        <v>1702.08</v>
      </c>
      <c r="BX295" s="22">
        <v>137</v>
      </c>
      <c r="BY295" s="22">
        <v>25.49</v>
      </c>
      <c r="BZ295" s="22">
        <v>463.27</v>
      </c>
      <c r="CA295" s="22">
        <v>122.01</v>
      </c>
      <c r="CB295" s="22">
        <v>747.77</v>
      </c>
      <c r="CC295" s="23">
        <v>2449.85</v>
      </c>
      <c r="CD295" s="21">
        <v>1731.34</v>
      </c>
      <c r="CE295" s="21">
        <v>0</v>
      </c>
      <c r="CF295" s="21">
        <v>1731.34</v>
      </c>
      <c r="CG295" s="22">
        <v>141</v>
      </c>
      <c r="CH295" s="22">
        <v>25.92</v>
      </c>
      <c r="CI295" s="22">
        <v>489.74</v>
      </c>
      <c r="CJ295" s="22">
        <v>117.44</v>
      </c>
      <c r="CK295" s="22">
        <v>774.1</v>
      </c>
      <c r="CL295" s="23">
        <v>2505.44</v>
      </c>
      <c r="CM295" s="21">
        <v>1731.34</v>
      </c>
      <c r="CN295" s="21">
        <v>0</v>
      </c>
      <c r="CO295" s="21">
        <v>1731.34</v>
      </c>
      <c r="CP295" s="22">
        <v>141</v>
      </c>
      <c r="CQ295" s="22">
        <v>25.92</v>
      </c>
      <c r="CR295" s="22">
        <v>465.54</v>
      </c>
      <c r="CS295" s="22">
        <v>86.84</v>
      </c>
      <c r="CT295" s="22">
        <v>719.3</v>
      </c>
      <c r="CU295" s="23">
        <v>2450.64</v>
      </c>
      <c r="CV295" s="21">
        <v>2125.0700000000002</v>
      </c>
      <c r="CW295" s="21">
        <v>0</v>
      </c>
      <c r="CX295" s="21">
        <v>2125.0700000000002</v>
      </c>
      <c r="CY295" s="22">
        <v>195</v>
      </c>
      <c r="CZ295" s="22">
        <v>31.83</v>
      </c>
      <c r="DA295" s="22">
        <v>774.94</v>
      </c>
      <c r="DB295" s="22">
        <v>104.03</v>
      </c>
      <c r="DC295" s="22">
        <v>1105.8</v>
      </c>
      <c r="DD295" s="23">
        <v>3230.87</v>
      </c>
      <c r="DE295" s="21">
        <v>2595.3000000000002</v>
      </c>
      <c r="DF295" s="21">
        <v>0</v>
      </c>
      <c r="DG295" s="21">
        <v>2595.3000000000002</v>
      </c>
      <c r="DH295" s="22">
        <v>264</v>
      </c>
      <c r="DI295" s="22">
        <v>238.95</v>
      </c>
      <c r="DJ295" s="22">
        <v>1476.53</v>
      </c>
      <c r="DK295" s="22">
        <v>129.02000000000001</v>
      </c>
      <c r="DL295" s="22">
        <v>2108.5</v>
      </c>
      <c r="DM295" s="23">
        <v>4703.8</v>
      </c>
      <c r="DN295" s="73">
        <f t="shared" si="44"/>
        <v>20110.41</v>
      </c>
      <c r="DO295" s="73">
        <f t="shared" si="45"/>
        <v>751.3</v>
      </c>
      <c r="DP295" s="73">
        <f t="shared" si="46"/>
        <v>20861.71</v>
      </c>
      <c r="DQ295" s="22">
        <f t="shared" si="47"/>
        <v>1702</v>
      </c>
      <c r="DR295" s="22">
        <f t="shared" si="48"/>
        <v>500.13</v>
      </c>
      <c r="DS295" s="22">
        <f t="shared" si="49"/>
        <v>6756.0699999999988</v>
      </c>
      <c r="DT295" s="22">
        <f t="shared" si="50"/>
        <v>1097.4000000000001</v>
      </c>
      <c r="DU295" s="22">
        <f t="shared" si="51"/>
        <v>10055.6</v>
      </c>
      <c r="DV295" s="23">
        <f t="shared" si="52"/>
        <v>30917.309999999994</v>
      </c>
      <c r="DW295" s="262">
        <f t="shared" si="53"/>
        <v>-1642.6599999999999</v>
      </c>
      <c r="DX295" s="262"/>
      <c r="DY295" s="263">
        <f t="shared" si="54"/>
        <v>-1201.2099999999991</v>
      </c>
      <c r="DZ295" s="263"/>
    </row>
    <row r="296" spans="1:130" hidden="1" x14ac:dyDescent="0.25">
      <c r="A296" s="18">
        <v>1658</v>
      </c>
      <c r="B296" s="18" t="s">
        <v>330</v>
      </c>
      <c r="C296" s="18" t="s">
        <v>331</v>
      </c>
      <c r="D296" s="20">
        <v>1</v>
      </c>
      <c r="E296" s="18">
        <v>7559.97</v>
      </c>
      <c r="F296" s="18">
        <v>33255.68</v>
      </c>
      <c r="G296" s="18" t="s">
        <v>157</v>
      </c>
      <c r="H296" s="18" t="s">
        <v>5</v>
      </c>
      <c r="I296" s="18" t="s">
        <v>179</v>
      </c>
      <c r="J296" s="21">
        <v>2510.4499999999998</v>
      </c>
      <c r="K296" s="21">
        <v>0</v>
      </c>
      <c r="L296" s="21">
        <v>2510.4499999999998</v>
      </c>
      <c r="M296" s="22">
        <v>240</v>
      </c>
      <c r="N296" s="22">
        <v>31.31</v>
      </c>
      <c r="O296" s="22">
        <v>873.71</v>
      </c>
      <c r="P296" s="22">
        <v>146.15</v>
      </c>
      <c r="Q296" s="22">
        <v>1291.17</v>
      </c>
      <c r="R296" s="23">
        <v>3801.62</v>
      </c>
      <c r="S296" s="21">
        <v>2369.5500000000002</v>
      </c>
      <c r="T296" s="21">
        <v>0</v>
      </c>
      <c r="U296" s="21">
        <v>2369.5500000000002</v>
      </c>
      <c r="V296" s="22">
        <v>234</v>
      </c>
      <c r="W296" s="22">
        <v>30.76</v>
      </c>
      <c r="X296" s="22">
        <v>836.34</v>
      </c>
      <c r="Y296" s="22">
        <v>123.67</v>
      </c>
      <c r="Z296" s="22">
        <v>1224.77</v>
      </c>
      <c r="AA296" s="23">
        <v>3594.32</v>
      </c>
      <c r="AB296" s="21">
        <v>2369.5500000000002</v>
      </c>
      <c r="AC296" s="21">
        <v>0</v>
      </c>
      <c r="AD296" s="21">
        <v>2369.5500000000002</v>
      </c>
      <c r="AE296" s="22">
        <v>234</v>
      </c>
      <c r="AF296" s="22">
        <v>30.76</v>
      </c>
      <c r="AG296" s="22">
        <v>835.86</v>
      </c>
      <c r="AH296" s="22">
        <v>159.37</v>
      </c>
      <c r="AI296" s="22">
        <v>1259.99</v>
      </c>
      <c r="AJ296" s="23">
        <v>3629.54</v>
      </c>
      <c r="AK296" s="21">
        <v>2369.5500000000002</v>
      </c>
      <c r="AL296" s="21">
        <v>0</v>
      </c>
      <c r="AM296" s="21">
        <v>2369.5500000000002</v>
      </c>
      <c r="AN296" s="22">
        <v>234</v>
      </c>
      <c r="AO296" s="22">
        <v>30.76</v>
      </c>
      <c r="AP296" s="22">
        <v>835.86</v>
      </c>
      <c r="AQ296" s="22">
        <v>133.87</v>
      </c>
      <c r="AR296" s="22">
        <v>1234.49</v>
      </c>
      <c r="AS296" s="23">
        <v>3604.04</v>
      </c>
      <c r="AT296" s="21">
        <v>2406.14</v>
      </c>
      <c r="AU296" s="21">
        <v>939.13</v>
      </c>
      <c r="AV296" s="21">
        <v>3345.27</v>
      </c>
      <c r="AW296" s="22">
        <v>367</v>
      </c>
      <c r="AX296" s="22">
        <v>31.25</v>
      </c>
      <c r="AY296" s="22">
        <v>1056.99</v>
      </c>
      <c r="AZ296" s="22">
        <v>147.1</v>
      </c>
      <c r="BA296" s="22">
        <v>1602.34</v>
      </c>
      <c r="BB296" s="23">
        <v>4947.6099999999997</v>
      </c>
      <c r="BC296" s="21">
        <v>3817.57</v>
      </c>
      <c r="BD296" s="21">
        <v>0</v>
      </c>
      <c r="BE296" s="21">
        <v>3817.57</v>
      </c>
      <c r="BF296" s="22">
        <v>399</v>
      </c>
      <c r="BG296" s="22">
        <v>46.31</v>
      </c>
      <c r="BH296" s="22">
        <v>1337.98</v>
      </c>
      <c r="BI296" s="22">
        <v>163.6</v>
      </c>
      <c r="BJ296" s="22">
        <v>1946.89</v>
      </c>
      <c r="BK296" s="23">
        <v>5764.46</v>
      </c>
      <c r="BL296" s="21">
        <v>2514.4699999999998</v>
      </c>
      <c r="BM296" s="21">
        <v>0</v>
      </c>
      <c r="BN296" s="21">
        <v>2514.4699999999998</v>
      </c>
      <c r="BO296" s="22">
        <v>254</v>
      </c>
      <c r="BP296" s="22">
        <v>32.65</v>
      </c>
      <c r="BQ296" s="22">
        <v>954.15</v>
      </c>
      <c r="BR296" s="22">
        <v>151.74</v>
      </c>
      <c r="BS296" s="22">
        <v>1392.54</v>
      </c>
      <c r="BT296" s="23">
        <v>3907.01</v>
      </c>
      <c r="BU296" s="21">
        <v>2388.6</v>
      </c>
      <c r="BV296" s="21">
        <v>0</v>
      </c>
      <c r="BW296" s="21">
        <v>2388.6</v>
      </c>
      <c r="BX296" s="22">
        <v>236</v>
      </c>
      <c r="BY296" s="22">
        <v>31.02</v>
      </c>
      <c r="BZ296" s="22">
        <v>853.3</v>
      </c>
      <c r="CA296" s="22">
        <v>149.51</v>
      </c>
      <c r="CB296" s="22">
        <v>1269.83</v>
      </c>
      <c r="CC296" s="23">
        <v>3658.43</v>
      </c>
      <c r="CD296" s="21">
        <v>2447.59</v>
      </c>
      <c r="CE296" s="21">
        <v>0</v>
      </c>
      <c r="CF296" s="21">
        <v>2447.59</v>
      </c>
      <c r="CG296" s="22">
        <v>245</v>
      </c>
      <c r="CH296" s="22">
        <v>31.78</v>
      </c>
      <c r="CI296" s="22">
        <v>906.72</v>
      </c>
      <c r="CJ296" s="22">
        <v>94.46</v>
      </c>
      <c r="CK296" s="22">
        <v>1277.96</v>
      </c>
      <c r="CL296" s="23">
        <v>3725.55</v>
      </c>
      <c r="CM296" s="21">
        <v>2388.6</v>
      </c>
      <c r="CN296" s="21">
        <v>0</v>
      </c>
      <c r="CO296" s="21">
        <v>2388.6</v>
      </c>
      <c r="CP296" s="22">
        <v>245</v>
      </c>
      <c r="CQ296" s="22">
        <v>31.02</v>
      </c>
      <c r="CR296" s="22">
        <v>827.8</v>
      </c>
      <c r="CS296" s="22">
        <v>149.51</v>
      </c>
      <c r="CT296" s="22">
        <v>1253.33</v>
      </c>
      <c r="CU296" s="23">
        <v>3641.93</v>
      </c>
      <c r="CV296" s="21">
        <v>2388.6</v>
      </c>
      <c r="CW296" s="21">
        <v>0</v>
      </c>
      <c r="CX296" s="21">
        <v>2388.6</v>
      </c>
      <c r="CY296" s="22">
        <v>236</v>
      </c>
      <c r="CZ296" s="22">
        <v>31.02</v>
      </c>
      <c r="DA296" s="22">
        <v>823</v>
      </c>
      <c r="DB296" s="22">
        <v>129.11000000000001</v>
      </c>
      <c r="DC296" s="22">
        <v>1219.1300000000001</v>
      </c>
      <c r="DD296" s="23">
        <v>3607.73</v>
      </c>
      <c r="DE296" s="21">
        <v>3564.64</v>
      </c>
      <c r="DF296" s="21">
        <v>0</v>
      </c>
      <c r="DG296" s="21">
        <v>3564.64</v>
      </c>
      <c r="DH296" s="22">
        <v>398</v>
      </c>
      <c r="DI296" s="22">
        <v>357.83</v>
      </c>
      <c r="DJ296" s="22">
        <v>1869.7</v>
      </c>
      <c r="DK296" s="22">
        <v>156.44</v>
      </c>
      <c r="DL296" s="22">
        <v>2781.97</v>
      </c>
      <c r="DM296" s="23">
        <v>6346.61</v>
      </c>
      <c r="DN296" s="73">
        <f t="shared" si="44"/>
        <v>31535.309999999994</v>
      </c>
      <c r="DO296" s="73">
        <f t="shared" si="45"/>
        <v>939.13</v>
      </c>
      <c r="DP296" s="73">
        <f t="shared" si="46"/>
        <v>32474.44</v>
      </c>
      <c r="DQ296" s="22">
        <f t="shared" si="47"/>
        <v>3322</v>
      </c>
      <c r="DR296" s="22">
        <f t="shared" si="48"/>
        <v>716.47</v>
      </c>
      <c r="DS296" s="22">
        <f t="shared" si="49"/>
        <v>12011.41</v>
      </c>
      <c r="DT296" s="22">
        <f t="shared" si="50"/>
        <v>1704.5300000000002</v>
      </c>
      <c r="DU296" s="22">
        <f t="shared" si="51"/>
        <v>17754.41</v>
      </c>
      <c r="DV296" s="23">
        <f t="shared" si="52"/>
        <v>50228.850000000006</v>
      </c>
      <c r="DW296" s="262">
        <f t="shared" si="53"/>
        <v>-781.2400000000016</v>
      </c>
      <c r="DX296" s="262"/>
      <c r="DY296" s="263">
        <f t="shared" si="54"/>
        <v>10194.439999999999</v>
      </c>
      <c r="DZ296" s="263"/>
    </row>
    <row r="297" spans="1:130" hidden="1" x14ac:dyDescent="0.25">
      <c r="A297" s="18">
        <v>1659</v>
      </c>
      <c r="B297" s="18" t="s">
        <v>225</v>
      </c>
      <c r="C297" s="18" t="s">
        <v>226</v>
      </c>
      <c r="D297" s="20">
        <v>0.8</v>
      </c>
      <c r="E297" s="18">
        <v>14189.25</v>
      </c>
      <c r="F297" s="18">
        <v>26082.2</v>
      </c>
      <c r="G297" s="18" t="s">
        <v>157</v>
      </c>
      <c r="H297" s="18" t="s">
        <v>6</v>
      </c>
      <c r="I297" s="18" t="s">
        <v>227</v>
      </c>
      <c r="J297" s="21">
        <v>2012.29</v>
      </c>
      <c r="K297" s="21">
        <v>0</v>
      </c>
      <c r="L297" s="21">
        <v>2012.29</v>
      </c>
      <c r="M297" s="22">
        <v>182</v>
      </c>
      <c r="N297" s="22">
        <v>10.050000000000001</v>
      </c>
      <c r="O297" s="22">
        <v>749.66</v>
      </c>
      <c r="P297" s="22">
        <v>35.72</v>
      </c>
      <c r="Q297" s="22">
        <v>977.43</v>
      </c>
      <c r="R297" s="23">
        <v>2989.72</v>
      </c>
      <c r="S297" s="21">
        <v>2012.29</v>
      </c>
      <c r="T297" s="21">
        <v>0</v>
      </c>
      <c r="U297" s="21">
        <v>2012.29</v>
      </c>
      <c r="V297" s="22">
        <v>182</v>
      </c>
      <c r="W297" s="22">
        <v>10.050000000000001</v>
      </c>
      <c r="X297" s="22">
        <v>750.46</v>
      </c>
      <c r="Y297" s="22">
        <v>86.72</v>
      </c>
      <c r="Z297" s="22">
        <v>1029.23</v>
      </c>
      <c r="AA297" s="23">
        <v>3041.52</v>
      </c>
      <c r="AB297" s="21">
        <v>2012.29</v>
      </c>
      <c r="AC297" s="21">
        <v>0</v>
      </c>
      <c r="AD297" s="21">
        <v>2012.29</v>
      </c>
      <c r="AE297" s="22">
        <v>182</v>
      </c>
      <c r="AF297" s="22">
        <v>10.050000000000001</v>
      </c>
      <c r="AG297" s="22">
        <v>750.06</v>
      </c>
      <c r="AH297" s="22">
        <v>132.62</v>
      </c>
      <c r="AI297" s="22">
        <v>1074.73</v>
      </c>
      <c r="AJ297" s="23">
        <v>3087.02</v>
      </c>
      <c r="AK297" s="21">
        <v>2046.21</v>
      </c>
      <c r="AL297" s="21">
        <v>0</v>
      </c>
      <c r="AM297" s="21">
        <v>2046.21</v>
      </c>
      <c r="AN297" s="22">
        <v>187</v>
      </c>
      <c r="AO297" s="22">
        <v>10.220000000000001</v>
      </c>
      <c r="AP297" s="22">
        <v>762.71</v>
      </c>
      <c r="AQ297" s="22">
        <v>97.53</v>
      </c>
      <c r="AR297" s="22">
        <v>1057.46</v>
      </c>
      <c r="AS297" s="23">
        <v>3103.67</v>
      </c>
      <c r="AT297" s="21">
        <v>2157.1</v>
      </c>
      <c r="AU297" s="21">
        <v>929.63</v>
      </c>
      <c r="AV297" s="21">
        <v>3086.73</v>
      </c>
      <c r="AW297" s="22">
        <v>329</v>
      </c>
      <c r="AX297" s="22">
        <v>10.77</v>
      </c>
      <c r="AY297" s="22">
        <v>990.09</v>
      </c>
      <c r="AZ297" s="22">
        <v>101.75</v>
      </c>
      <c r="BA297" s="22">
        <v>1431.61</v>
      </c>
      <c r="BB297" s="23">
        <v>4518.34</v>
      </c>
      <c r="BC297" s="21">
        <v>3120.71</v>
      </c>
      <c r="BD297" s="21">
        <v>0</v>
      </c>
      <c r="BE297" s="21">
        <v>3120.71</v>
      </c>
      <c r="BF297" s="22">
        <v>329</v>
      </c>
      <c r="BG297" s="22">
        <v>15.34</v>
      </c>
      <c r="BH297" s="22">
        <v>1145.51</v>
      </c>
      <c r="BI297" s="22">
        <v>96</v>
      </c>
      <c r="BJ297" s="22">
        <v>1585.85</v>
      </c>
      <c r="BK297" s="23">
        <v>4706.5600000000004</v>
      </c>
      <c r="BL297" s="21">
        <v>2012.29</v>
      </c>
      <c r="BM297" s="21">
        <v>0</v>
      </c>
      <c r="BN297" s="21">
        <v>2012.29</v>
      </c>
      <c r="BO297" s="22">
        <v>182</v>
      </c>
      <c r="BP297" s="22">
        <v>10.050000000000001</v>
      </c>
      <c r="BQ297" s="22">
        <v>750.06</v>
      </c>
      <c r="BR297" s="22">
        <v>112.22</v>
      </c>
      <c r="BS297" s="22">
        <v>1054.33</v>
      </c>
      <c r="BT297" s="23">
        <v>3066.62</v>
      </c>
      <c r="BU297" s="21">
        <v>2012.29</v>
      </c>
      <c r="BV297" s="21">
        <v>0</v>
      </c>
      <c r="BW297" s="21">
        <v>2012.29</v>
      </c>
      <c r="BX297" s="22">
        <v>182</v>
      </c>
      <c r="BY297" s="22">
        <v>10.050000000000001</v>
      </c>
      <c r="BZ297" s="22">
        <v>750.06</v>
      </c>
      <c r="CA297" s="22">
        <v>117.32</v>
      </c>
      <c r="CB297" s="22">
        <v>1059.43</v>
      </c>
      <c r="CC297" s="23">
        <v>3071.72</v>
      </c>
      <c r="CD297" s="21">
        <v>2245.09</v>
      </c>
      <c r="CE297" s="21">
        <v>0</v>
      </c>
      <c r="CF297" s="21">
        <v>2245.09</v>
      </c>
      <c r="CG297" s="22">
        <v>214</v>
      </c>
      <c r="CH297" s="22">
        <v>11.21</v>
      </c>
      <c r="CI297" s="22">
        <v>836.99</v>
      </c>
      <c r="CJ297" s="22">
        <v>39.86</v>
      </c>
      <c r="CK297" s="22">
        <v>1102.06</v>
      </c>
      <c r="CL297" s="23">
        <v>3347.15</v>
      </c>
      <c r="CM297" s="21">
        <v>2000.33</v>
      </c>
      <c r="CN297" s="21">
        <v>0</v>
      </c>
      <c r="CO297" s="21">
        <v>2000.33</v>
      </c>
      <c r="CP297" s="22">
        <v>181</v>
      </c>
      <c r="CQ297" s="22">
        <v>9.99</v>
      </c>
      <c r="CR297" s="22">
        <v>745.62</v>
      </c>
      <c r="CS297" s="22">
        <v>55.91</v>
      </c>
      <c r="CT297" s="22">
        <v>992.52</v>
      </c>
      <c r="CU297" s="23">
        <v>2992.85</v>
      </c>
      <c r="CV297" s="21">
        <v>2012.29</v>
      </c>
      <c r="CW297" s="21">
        <v>0</v>
      </c>
      <c r="CX297" s="21">
        <v>2012.29</v>
      </c>
      <c r="CY297" s="22">
        <v>182</v>
      </c>
      <c r="CZ297" s="22">
        <v>10.050000000000001</v>
      </c>
      <c r="DA297" s="22">
        <v>750.06</v>
      </c>
      <c r="DB297" s="22">
        <v>117.32</v>
      </c>
      <c r="DC297" s="22">
        <v>1059.43</v>
      </c>
      <c r="DD297" s="23">
        <v>3071.72</v>
      </c>
      <c r="DE297" s="21">
        <v>2999.76</v>
      </c>
      <c r="DF297" s="21">
        <v>0</v>
      </c>
      <c r="DG297" s="21">
        <v>2999.76</v>
      </c>
      <c r="DH297" s="22">
        <v>318</v>
      </c>
      <c r="DI297" s="22">
        <v>280.58999999999997</v>
      </c>
      <c r="DJ297" s="22">
        <v>1118.81</v>
      </c>
      <c r="DK297" s="22">
        <v>120.91</v>
      </c>
      <c r="DL297" s="22">
        <v>1838.31</v>
      </c>
      <c r="DM297" s="23">
        <v>4838.07</v>
      </c>
      <c r="DN297" s="73">
        <f t="shared" si="44"/>
        <v>26642.940000000002</v>
      </c>
      <c r="DO297" s="73">
        <f t="shared" si="45"/>
        <v>929.63</v>
      </c>
      <c r="DP297" s="73">
        <f t="shared" si="46"/>
        <v>27572.570000000007</v>
      </c>
      <c r="DQ297" s="22">
        <f t="shared" si="47"/>
        <v>2650</v>
      </c>
      <c r="DR297" s="22">
        <f t="shared" si="48"/>
        <v>398.41999999999996</v>
      </c>
      <c r="DS297" s="22">
        <f t="shared" si="49"/>
        <v>10100.089999999998</v>
      </c>
      <c r="DT297" s="22">
        <f t="shared" si="50"/>
        <v>1113.8800000000001</v>
      </c>
      <c r="DU297" s="22">
        <f t="shared" si="51"/>
        <v>14262.39</v>
      </c>
      <c r="DV297" s="23">
        <f t="shared" si="52"/>
        <v>41834.960000000006</v>
      </c>
      <c r="DW297" s="262">
        <f t="shared" si="53"/>
        <v>1490.3700000000063</v>
      </c>
      <c r="DX297" s="262"/>
      <c r="DY297" s="263">
        <f t="shared" si="54"/>
        <v>73.139999999999418</v>
      </c>
      <c r="DZ297" s="263"/>
    </row>
    <row r="298" spans="1:130" hidden="1" x14ac:dyDescent="0.25">
      <c r="A298" s="18">
        <v>1660</v>
      </c>
      <c r="B298" s="18" t="s">
        <v>246</v>
      </c>
      <c r="C298" s="18" t="s">
        <v>247</v>
      </c>
      <c r="D298" s="20">
        <v>1</v>
      </c>
      <c r="E298" s="18">
        <v>19412.89</v>
      </c>
      <c r="F298" s="18">
        <v>34502.519999999997</v>
      </c>
      <c r="G298" s="18" t="s">
        <v>157</v>
      </c>
      <c r="H298" s="18" t="s">
        <v>6</v>
      </c>
      <c r="I298" s="18" t="s">
        <v>248</v>
      </c>
      <c r="J298" s="21">
        <v>2590.33</v>
      </c>
      <c r="K298" s="21">
        <v>0</v>
      </c>
      <c r="L298" s="21">
        <v>2590.33</v>
      </c>
      <c r="M298" s="22">
        <v>256</v>
      </c>
      <c r="N298" s="22">
        <v>12.54</v>
      </c>
      <c r="O298" s="22">
        <v>972.3</v>
      </c>
      <c r="P298" s="22">
        <v>147.63999999999999</v>
      </c>
      <c r="Q298" s="22">
        <v>1388.48</v>
      </c>
      <c r="R298" s="23">
        <v>3978.81</v>
      </c>
      <c r="S298" s="21">
        <v>2509.73</v>
      </c>
      <c r="T298" s="21">
        <v>0</v>
      </c>
      <c r="U298" s="21">
        <v>2509.73</v>
      </c>
      <c r="V298" s="22">
        <v>256</v>
      </c>
      <c r="W298" s="22">
        <v>12.54</v>
      </c>
      <c r="X298" s="22">
        <v>973.28</v>
      </c>
      <c r="Y298" s="22">
        <v>100.66</v>
      </c>
      <c r="Z298" s="22">
        <v>1342.48</v>
      </c>
      <c r="AA298" s="23">
        <v>3852.21</v>
      </c>
      <c r="AB298" s="21">
        <v>2509.73</v>
      </c>
      <c r="AC298" s="21">
        <v>0</v>
      </c>
      <c r="AD298" s="21">
        <v>2509.73</v>
      </c>
      <c r="AE298" s="22">
        <v>256</v>
      </c>
      <c r="AF298" s="22">
        <v>12.54</v>
      </c>
      <c r="AG298" s="22">
        <v>972.79</v>
      </c>
      <c r="AH298" s="22">
        <v>161.86000000000001</v>
      </c>
      <c r="AI298" s="22">
        <v>1403.19</v>
      </c>
      <c r="AJ298" s="23">
        <v>3912.92</v>
      </c>
      <c r="AK298" s="21">
        <v>2509.73</v>
      </c>
      <c r="AL298" s="21">
        <v>0</v>
      </c>
      <c r="AM298" s="21">
        <v>2509.73</v>
      </c>
      <c r="AN298" s="22">
        <v>256</v>
      </c>
      <c r="AO298" s="22">
        <v>12.54</v>
      </c>
      <c r="AP298" s="22">
        <v>972.79</v>
      </c>
      <c r="AQ298" s="22">
        <v>44.56</v>
      </c>
      <c r="AR298" s="22">
        <v>1285.8900000000001</v>
      </c>
      <c r="AS298" s="23">
        <v>3795.62</v>
      </c>
      <c r="AT298" s="21">
        <v>2509.73</v>
      </c>
      <c r="AU298" s="21">
        <v>825.29</v>
      </c>
      <c r="AV298" s="21">
        <v>3335.02</v>
      </c>
      <c r="AW298" s="22">
        <v>368</v>
      </c>
      <c r="AX298" s="22">
        <v>12.54</v>
      </c>
      <c r="AY298" s="22">
        <v>1137.8499999999999</v>
      </c>
      <c r="AZ298" s="22">
        <v>55.62</v>
      </c>
      <c r="BA298" s="22">
        <v>1574.01</v>
      </c>
      <c r="BB298" s="23">
        <v>4909.03</v>
      </c>
      <c r="BC298" s="21">
        <v>3794.91</v>
      </c>
      <c r="BD298" s="21">
        <v>0</v>
      </c>
      <c r="BE298" s="21">
        <v>3794.91</v>
      </c>
      <c r="BF298" s="22">
        <v>427</v>
      </c>
      <c r="BG298" s="22">
        <v>18.7</v>
      </c>
      <c r="BH298" s="22">
        <v>1433.24</v>
      </c>
      <c r="BI298" s="22">
        <v>67.16</v>
      </c>
      <c r="BJ298" s="22">
        <v>1946.1</v>
      </c>
      <c r="BK298" s="23">
        <v>5741.01</v>
      </c>
      <c r="BL298" s="21">
        <v>2509.73</v>
      </c>
      <c r="BM298" s="21">
        <v>0</v>
      </c>
      <c r="BN298" s="21">
        <v>2509.73</v>
      </c>
      <c r="BO298" s="22">
        <v>252</v>
      </c>
      <c r="BP298" s="22">
        <v>12.54</v>
      </c>
      <c r="BQ298" s="22">
        <v>972.79</v>
      </c>
      <c r="BR298" s="22">
        <v>44.56</v>
      </c>
      <c r="BS298" s="22">
        <v>1281.8900000000001</v>
      </c>
      <c r="BT298" s="23">
        <v>3791.62</v>
      </c>
      <c r="BU298" s="21">
        <v>2528.77</v>
      </c>
      <c r="BV298" s="21">
        <v>0</v>
      </c>
      <c r="BW298" s="21">
        <v>2528.77</v>
      </c>
      <c r="BX298" s="22">
        <v>258</v>
      </c>
      <c r="BY298" s="22">
        <v>12.63</v>
      </c>
      <c r="BZ298" s="22">
        <v>979.9</v>
      </c>
      <c r="CA298" s="22">
        <v>44.9</v>
      </c>
      <c r="CB298" s="22">
        <v>1295.43</v>
      </c>
      <c r="CC298" s="23">
        <v>3824.2</v>
      </c>
      <c r="CD298" s="21">
        <v>2528.77</v>
      </c>
      <c r="CE298" s="21">
        <v>0</v>
      </c>
      <c r="CF298" s="21">
        <v>2528.77</v>
      </c>
      <c r="CG298" s="22">
        <v>258</v>
      </c>
      <c r="CH298" s="22">
        <v>12.63</v>
      </c>
      <c r="CI298" s="22">
        <v>979.9</v>
      </c>
      <c r="CJ298" s="22">
        <v>44.9</v>
      </c>
      <c r="CK298" s="22">
        <v>1295.43</v>
      </c>
      <c r="CL298" s="23">
        <v>3824.2</v>
      </c>
      <c r="CM298" s="21">
        <v>2528.77</v>
      </c>
      <c r="CN298" s="21">
        <v>0</v>
      </c>
      <c r="CO298" s="21">
        <v>2528.77</v>
      </c>
      <c r="CP298" s="22">
        <v>266</v>
      </c>
      <c r="CQ298" s="22">
        <v>12.63</v>
      </c>
      <c r="CR298" s="22">
        <v>984.7</v>
      </c>
      <c r="CS298" s="22">
        <v>44.9</v>
      </c>
      <c r="CT298" s="22">
        <v>1308.23</v>
      </c>
      <c r="CU298" s="23">
        <v>3837</v>
      </c>
      <c r="CV298" s="21">
        <v>4171.43</v>
      </c>
      <c r="CW298" s="21">
        <v>0</v>
      </c>
      <c r="CX298" s="21">
        <v>4171.43</v>
      </c>
      <c r="CY298" s="22">
        <v>486</v>
      </c>
      <c r="CZ298" s="22">
        <v>20.85</v>
      </c>
      <c r="DA298" s="22">
        <v>1843.4</v>
      </c>
      <c r="DB298" s="22">
        <v>114.87</v>
      </c>
      <c r="DC298" s="22">
        <v>2465.12</v>
      </c>
      <c r="DD298" s="23">
        <v>6636.55</v>
      </c>
      <c r="DE298" s="21">
        <v>3985.73</v>
      </c>
      <c r="DF298" s="21">
        <v>0</v>
      </c>
      <c r="DG298" s="21">
        <v>3985.73</v>
      </c>
      <c r="DH298" s="22">
        <v>464</v>
      </c>
      <c r="DI298" s="22">
        <v>365.05</v>
      </c>
      <c r="DJ298" s="22">
        <v>1273.78</v>
      </c>
      <c r="DK298" s="22">
        <v>172.78</v>
      </c>
      <c r="DL298" s="22">
        <v>2275.61</v>
      </c>
      <c r="DM298" s="23">
        <v>6261.34</v>
      </c>
      <c r="DN298" s="73">
        <f t="shared" si="44"/>
        <v>34677.360000000001</v>
      </c>
      <c r="DO298" s="73">
        <f t="shared" si="45"/>
        <v>825.29</v>
      </c>
      <c r="DP298" s="73">
        <f t="shared" si="46"/>
        <v>35502.65</v>
      </c>
      <c r="DQ298" s="22">
        <f t="shared" si="47"/>
        <v>3803</v>
      </c>
      <c r="DR298" s="22">
        <f t="shared" si="48"/>
        <v>517.73</v>
      </c>
      <c r="DS298" s="22">
        <f t="shared" si="49"/>
        <v>13496.720000000001</v>
      </c>
      <c r="DT298" s="22">
        <f t="shared" si="50"/>
        <v>1044.4099999999999</v>
      </c>
      <c r="DU298" s="22">
        <f t="shared" si="51"/>
        <v>18861.86</v>
      </c>
      <c r="DV298" s="23">
        <f t="shared" si="52"/>
        <v>54364.509999999995</v>
      </c>
      <c r="DW298" s="262">
        <f t="shared" si="53"/>
        <v>1000.1300000000047</v>
      </c>
      <c r="DX298" s="262"/>
      <c r="DY298" s="263">
        <f t="shared" si="54"/>
        <v>-551.02999999999884</v>
      </c>
      <c r="DZ298" s="263"/>
    </row>
    <row r="299" spans="1:130" hidden="1" x14ac:dyDescent="0.25">
      <c r="A299" s="18">
        <v>1661</v>
      </c>
      <c r="B299" s="18" t="s">
        <v>794</v>
      </c>
      <c r="C299" s="18" t="s">
        <v>247</v>
      </c>
      <c r="D299" s="20">
        <v>0.6</v>
      </c>
      <c r="E299" s="18">
        <v>13060.52</v>
      </c>
      <c r="F299" s="18">
        <v>23438.34</v>
      </c>
      <c r="G299" s="18" t="s">
        <v>157</v>
      </c>
      <c r="H299" s="18" t="s">
        <v>19</v>
      </c>
      <c r="I299" s="18" t="s">
        <v>163</v>
      </c>
      <c r="J299" s="21">
        <v>1847.07</v>
      </c>
      <c r="K299" s="21">
        <v>0</v>
      </c>
      <c r="L299" s="21">
        <v>1847.07</v>
      </c>
      <c r="M299" s="22">
        <v>162</v>
      </c>
      <c r="N299" s="22">
        <v>27.66</v>
      </c>
      <c r="O299" s="22">
        <v>710.67</v>
      </c>
      <c r="P299" s="22">
        <v>83.8</v>
      </c>
      <c r="Q299" s="22">
        <v>984.13</v>
      </c>
      <c r="R299" s="23">
        <v>2831.2</v>
      </c>
      <c r="S299" s="21">
        <v>1748.63</v>
      </c>
      <c r="T299" s="21">
        <v>0</v>
      </c>
      <c r="U299" s="21">
        <v>1748.63</v>
      </c>
      <c r="V299" s="22">
        <v>149</v>
      </c>
      <c r="W299" s="22">
        <v>26.19</v>
      </c>
      <c r="X299" s="22">
        <v>675.4</v>
      </c>
      <c r="Y299" s="22">
        <v>56.54</v>
      </c>
      <c r="Z299" s="22">
        <v>907.13</v>
      </c>
      <c r="AA299" s="23">
        <v>2655.76</v>
      </c>
      <c r="AB299" s="21">
        <v>1735.66</v>
      </c>
      <c r="AC299" s="21">
        <v>0</v>
      </c>
      <c r="AD299" s="21">
        <v>1735.66</v>
      </c>
      <c r="AE299" s="22">
        <v>147</v>
      </c>
      <c r="AF299" s="22">
        <v>25.99</v>
      </c>
      <c r="AG299" s="22">
        <v>670.28</v>
      </c>
      <c r="AH299" s="22">
        <v>92.02</v>
      </c>
      <c r="AI299" s="22">
        <v>935.29</v>
      </c>
      <c r="AJ299" s="23">
        <v>2670.95</v>
      </c>
      <c r="AK299" s="21">
        <v>1754.31</v>
      </c>
      <c r="AL299" s="21">
        <v>0</v>
      </c>
      <c r="AM299" s="21">
        <v>1754.31</v>
      </c>
      <c r="AN299" s="22">
        <v>149</v>
      </c>
      <c r="AO299" s="22">
        <v>26.27</v>
      </c>
      <c r="AP299" s="22">
        <v>677.09</v>
      </c>
      <c r="AQ299" s="22">
        <v>82.15</v>
      </c>
      <c r="AR299" s="22">
        <v>934.51</v>
      </c>
      <c r="AS299" s="23">
        <v>2688.82</v>
      </c>
      <c r="AT299" s="21">
        <v>1838.75</v>
      </c>
      <c r="AU299" s="21">
        <v>552.09</v>
      </c>
      <c r="AV299" s="21">
        <v>2390.84</v>
      </c>
      <c r="AW299" s="22">
        <v>236</v>
      </c>
      <c r="AX299" s="22">
        <v>27.54</v>
      </c>
      <c r="AY299" s="22">
        <v>818.41</v>
      </c>
      <c r="AZ299" s="22">
        <v>75.739999999999995</v>
      </c>
      <c r="BA299" s="22">
        <v>1157.69</v>
      </c>
      <c r="BB299" s="23">
        <v>3548.53</v>
      </c>
      <c r="BC299" s="21">
        <v>2572.04</v>
      </c>
      <c r="BD299" s="21">
        <v>0</v>
      </c>
      <c r="BE299" s="21">
        <v>2572.04</v>
      </c>
      <c r="BF299" s="22">
        <v>261</v>
      </c>
      <c r="BG299" s="22">
        <v>38.43</v>
      </c>
      <c r="BH299" s="22">
        <v>1126.92</v>
      </c>
      <c r="BI299" s="22">
        <v>76.23</v>
      </c>
      <c r="BJ299" s="22">
        <v>1502.58</v>
      </c>
      <c r="BK299" s="23">
        <v>4074.62</v>
      </c>
      <c r="BL299" s="21">
        <v>1718.63</v>
      </c>
      <c r="BM299" s="21">
        <v>0</v>
      </c>
      <c r="BN299" s="21">
        <v>1718.63</v>
      </c>
      <c r="BO299" s="22">
        <v>144</v>
      </c>
      <c r="BP299" s="22">
        <v>25.74</v>
      </c>
      <c r="BQ299" s="22">
        <v>664.06</v>
      </c>
      <c r="BR299" s="22">
        <v>96.81</v>
      </c>
      <c r="BS299" s="22">
        <v>930.61</v>
      </c>
      <c r="BT299" s="23">
        <v>2649.24</v>
      </c>
      <c r="BU299" s="21">
        <v>1718.63</v>
      </c>
      <c r="BV299" s="21">
        <v>0</v>
      </c>
      <c r="BW299" s="21">
        <v>1718.63</v>
      </c>
      <c r="BX299" s="22">
        <v>144</v>
      </c>
      <c r="BY299" s="22">
        <v>25.74</v>
      </c>
      <c r="BZ299" s="22">
        <v>664.06</v>
      </c>
      <c r="CA299" s="22">
        <v>71.31</v>
      </c>
      <c r="CB299" s="22">
        <v>905.11</v>
      </c>
      <c r="CC299" s="23">
        <v>2623.74</v>
      </c>
      <c r="CD299" s="21">
        <v>1748.17</v>
      </c>
      <c r="CE299" s="21">
        <v>0</v>
      </c>
      <c r="CF299" s="21">
        <v>1748.17</v>
      </c>
      <c r="CG299" s="22">
        <v>144</v>
      </c>
      <c r="CH299" s="22">
        <v>25.73</v>
      </c>
      <c r="CI299" s="22">
        <v>663.91</v>
      </c>
      <c r="CJ299" s="22">
        <v>71.7</v>
      </c>
      <c r="CK299" s="22">
        <v>905.34</v>
      </c>
      <c r="CL299" s="23">
        <v>2653.51</v>
      </c>
      <c r="CM299" s="21">
        <v>1730.06</v>
      </c>
      <c r="CN299" s="21">
        <v>0</v>
      </c>
      <c r="CO299" s="21">
        <v>1730.06</v>
      </c>
      <c r="CP299" s="22">
        <v>154</v>
      </c>
      <c r="CQ299" s="22">
        <v>25.91</v>
      </c>
      <c r="CR299" s="22">
        <v>673.04</v>
      </c>
      <c r="CS299" s="22">
        <v>35.81</v>
      </c>
      <c r="CT299" s="22">
        <v>888.76</v>
      </c>
      <c r="CU299" s="23">
        <v>2618.8200000000002</v>
      </c>
      <c r="CV299" s="21">
        <v>2668.56</v>
      </c>
      <c r="CW299" s="21">
        <v>0</v>
      </c>
      <c r="CX299" s="21">
        <v>2668.56</v>
      </c>
      <c r="CY299" s="22">
        <v>275</v>
      </c>
      <c r="CZ299" s="22">
        <v>39.99</v>
      </c>
      <c r="DA299" s="22">
        <v>1171.33</v>
      </c>
      <c r="DB299" s="22">
        <v>93.29</v>
      </c>
      <c r="DC299" s="22">
        <v>1579.61</v>
      </c>
      <c r="DD299" s="23">
        <v>4248.17</v>
      </c>
      <c r="DE299" s="21">
        <v>2748.03</v>
      </c>
      <c r="DF299" s="21">
        <v>0</v>
      </c>
      <c r="DG299" s="21">
        <v>2748.03</v>
      </c>
      <c r="DH299" s="22">
        <v>286</v>
      </c>
      <c r="DI299" s="22">
        <v>278.74</v>
      </c>
      <c r="DJ299" s="22">
        <v>726.82</v>
      </c>
      <c r="DK299" s="22">
        <v>96.04</v>
      </c>
      <c r="DL299" s="22">
        <v>1387.6</v>
      </c>
      <c r="DM299" s="23">
        <v>4135.63</v>
      </c>
      <c r="DN299" s="73">
        <f t="shared" si="44"/>
        <v>23828.54</v>
      </c>
      <c r="DO299" s="73">
        <f t="shared" si="45"/>
        <v>552.09</v>
      </c>
      <c r="DP299" s="73">
        <f t="shared" si="46"/>
        <v>24380.630000000005</v>
      </c>
      <c r="DQ299" s="22">
        <f t="shared" si="47"/>
        <v>2251</v>
      </c>
      <c r="DR299" s="22">
        <f t="shared" si="48"/>
        <v>593.93000000000006</v>
      </c>
      <c r="DS299" s="22">
        <f t="shared" si="49"/>
        <v>9241.989999999998</v>
      </c>
      <c r="DT299" s="22">
        <f t="shared" si="50"/>
        <v>931.43999999999983</v>
      </c>
      <c r="DU299" s="22">
        <f t="shared" si="51"/>
        <v>13018.36</v>
      </c>
      <c r="DV299" s="23">
        <f t="shared" si="52"/>
        <v>37398.99</v>
      </c>
      <c r="DW299" s="262">
        <f t="shared" si="53"/>
        <v>942.29000000000451</v>
      </c>
      <c r="DX299" s="262"/>
      <c r="DY299" s="263">
        <f t="shared" si="54"/>
        <v>-42.159999999999854</v>
      </c>
      <c r="DZ299" s="263"/>
    </row>
    <row r="300" spans="1:130" hidden="1" x14ac:dyDescent="0.25">
      <c r="A300" s="18">
        <v>1665</v>
      </c>
      <c r="B300" s="18" t="s">
        <v>306</v>
      </c>
      <c r="C300" s="18" t="s">
        <v>307</v>
      </c>
      <c r="D300" s="20">
        <v>1</v>
      </c>
      <c r="E300" s="18">
        <v>18001.419999999998</v>
      </c>
      <c r="F300" s="18">
        <v>32074.21</v>
      </c>
      <c r="G300" s="18" t="s">
        <v>157</v>
      </c>
      <c r="H300" s="18" t="s">
        <v>6</v>
      </c>
      <c r="I300" s="18" t="s">
        <v>227</v>
      </c>
      <c r="J300" s="21">
        <v>2581.42</v>
      </c>
      <c r="K300" s="21">
        <v>0</v>
      </c>
      <c r="L300" s="21">
        <v>2581.42</v>
      </c>
      <c r="M300" s="22">
        <v>255</v>
      </c>
      <c r="N300" s="22">
        <v>12.49</v>
      </c>
      <c r="O300" s="22">
        <v>968.99</v>
      </c>
      <c r="P300" s="22">
        <v>218.88</v>
      </c>
      <c r="Q300" s="22">
        <v>1455.36</v>
      </c>
      <c r="R300" s="23">
        <v>4036.78</v>
      </c>
      <c r="S300" s="21">
        <v>2471.63</v>
      </c>
      <c r="T300" s="21">
        <v>0</v>
      </c>
      <c r="U300" s="21">
        <v>2471.63</v>
      </c>
      <c r="V300" s="22">
        <v>250</v>
      </c>
      <c r="W300" s="22">
        <v>12.34</v>
      </c>
      <c r="X300" s="22">
        <v>949.2</v>
      </c>
      <c r="Y300" s="22">
        <v>125.49</v>
      </c>
      <c r="Z300" s="22">
        <v>1337.03</v>
      </c>
      <c r="AA300" s="23">
        <v>3808.66</v>
      </c>
      <c r="AB300" s="21">
        <v>2471.63</v>
      </c>
      <c r="AC300" s="21">
        <v>0</v>
      </c>
      <c r="AD300" s="21">
        <v>2471.63</v>
      </c>
      <c r="AE300" s="22">
        <v>250</v>
      </c>
      <c r="AF300" s="22">
        <v>12.34</v>
      </c>
      <c r="AG300" s="22">
        <v>948.71</v>
      </c>
      <c r="AH300" s="22">
        <v>130.59</v>
      </c>
      <c r="AI300" s="22">
        <v>1341.64</v>
      </c>
      <c r="AJ300" s="23">
        <v>3813.27</v>
      </c>
      <c r="AK300" s="21">
        <v>2471.63</v>
      </c>
      <c r="AL300" s="21">
        <v>0</v>
      </c>
      <c r="AM300" s="21">
        <v>2471.63</v>
      </c>
      <c r="AN300" s="22">
        <v>250</v>
      </c>
      <c r="AO300" s="22">
        <v>12.34</v>
      </c>
      <c r="AP300" s="22">
        <v>948.71</v>
      </c>
      <c r="AQ300" s="22">
        <v>125.49</v>
      </c>
      <c r="AR300" s="22">
        <v>1336.54</v>
      </c>
      <c r="AS300" s="23">
        <v>3808.17</v>
      </c>
      <c r="AT300" s="21">
        <v>2473.2199999999998</v>
      </c>
      <c r="AU300" s="21">
        <v>948.61</v>
      </c>
      <c r="AV300" s="21">
        <v>3421.83</v>
      </c>
      <c r="AW300" s="22">
        <v>380</v>
      </c>
      <c r="AX300" s="22">
        <v>12.35</v>
      </c>
      <c r="AY300" s="22">
        <v>1139.74</v>
      </c>
      <c r="AZ300" s="22">
        <v>112.73</v>
      </c>
      <c r="BA300" s="22">
        <v>1644.82</v>
      </c>
      <c r="BB300" s="23">
        <v>5066.6499999999996</v>
      </c>
      <c r="BC300" s="21">
        <v>3580.61</v>
      </c>
      <c r="BD300" s="21">
        <v>0</v>
      </c>
      <c r="BE300" s="21">
        <v>3580.61</v>
      </c>
      <c r="BF300" s="22">
        <v>380</v>
      </c>
      <c r="BG300" s="22">
        <v>16.98</v>
      </c>
      <c r="BH300" s="22">
        <v>1311.79</v>
      </c>
      <c r="BI300" s="22">
        <v>169.88</v>
      </c>
      <c r="BJ300" s="22">
        <v>1878.65</v>
      </c>
      <c r="BK300" s="23">
        <v>5459.26</v>
      </c>
      <c r="BL300" s="21">
        <v>2471.63</v>
      </c>
      <c r="BM300" s="21">
        <v>0</v>
      </c>
      <c r="BN300" s="21">
        <v>2471.63</v>
      </c>
      <c r="BO300" s="22">
        <v>250</v>
      </c>
      <c r="BP300" s="22">
        <v>12.34</v>
      </c>
      <c r="BQ300" s="22">
        <v>948.71</v>
      </c>
      <c r="BR300" s="22">
        <v>120.39</v>
      </c>
      <c r="BS300" s="22">
        <v>1331.44</v>
      </c>
      <c r="BT300" s="23">
        <v>3803.07</v>
      </c>
      <c r="BU300" s="21">
        <v>2471.63</v>
      </c>
      <c r="BV300" s="21">
        <v>0</v>
      </c>
      <c r="BW300" s="21">
        <v>2471.63</v>
      </c>
      <c r="BX300" s="22">
        <v>250</v>
      </c>
      <c r="BY300" s="22">
        <v>12.34</v>
      </c>
      <c r="BZ300" s="22">
        <v>948.71</v>
      </c>
      <c r="CA300" s="22">
        <v>120.39</v>
      </c>
      <c r="CB300" s="22">
        <v>1331.44</v>
      </c>
      <c r="CC300" s="23">
        <v>3803.07</v>
      </c>
      <c r="CD300" s="21">
        <v>2531.09</v>
      </c>
      <c r="CE300" s="21">
        <v>0</v>
      </c>
      <c r="CF300" s="21">
        <v>2531.09</v>
      </c>
      <c r="CG300" s="22">
        <v>259</v>
      </c>
      <c r="CH300" s="22">
        <v>12.64</v>
      </c>
      <c r="CI300" s="22">
        <v>1039.32</v>
      </c>
      <c r="CJ300" s="22">
        <v>141.83000000000001</v>
      </c>
      <c r="CK300" s="22">
        <v>1452.79</v>
      </c>
      <c r="CL300" s="23">
        <v>3983.88</v>
      </c>
      <c r="CM300" s="21">
        <v>2471.63</v>
      </c>
      <c r="CN300" s="21">
        <v>0</v>
      </c>
      <c r="CO300" s="21">
        <v>2471.63</v>
      </c>
      <c r="CP300" s="22">
        <v>258</v>
      </c>
      <c r="CQ300" s="22">
        <v>12.34</v>
      </c>
      <c r="CR300" s="22">
        <v>963.39</v>
      </c>
      <c r="CS300" s="22">
        <v>74.489999999999995</v>
      </c>
      <c r="CT300" s="22">
        <v>1308.22</v>
      </c>
      <c r="CU300" s="23">
        <v>3779.85</v>
      </c>
      <c r="CV300" s="21">
        <v>928.08</v>
      </c>
      <c r="CW300" s="21">
        <v>0</v>
      </c>
      <c r="CX300" s="21">
        <v>928.08</v>
      </c>
      <c r="CY300" s="22">
        <v>41</v>
      </c>
      <c r="CZ300" s="22">
        <v>4.63</v>
      </c>
      <c r="DA300" s="22">
        <v>420.26</v>
      </c>
      <c r="DB300" s="22">
        <v>87.88</v>
      </c>
      <c r="DC300" s="22">
        <v>553.77</v>
      </c>
      <c r="DD300" s="23">
        <v>1481.85</v>
      </c>
      <c r="DE300" s="21">
        <v>2363.75</v>
      </c>
      <c r="DF300" s="21">
        <v>0</v>
      </c>
      <c r="DG300" s="21">
        <v>2363.75</v>
      </c>
      <c r="DH300" s="22">
        <v>240</v>
      </c>
      <c r="DI300" s="22">
        <v>301.74</v>
      </c>
      <c r="DJ300" s="22">
        <v>990.35</v>
      </c>
      <c r="DK300" s="22">
        <v>43.32</v>
      </c>
      <c r="DL300" s="22">
        <v>1575.41</v>
      </c>
      <c r="DM300" s="23">
        <v>3939.16</v>
      </c>
      <c r="DN300" s="73">
        <f t="shared" si="44"/>
        <v>29287.950000000004</v>
      </c>
      <c r="DO300" s="73">
        <f t="shared" si="45"/>
        <v>948.61</v>
      </c>
      <c r="DP300" s="73">
        <f t="shared" si="46"/>
        <v>30236.560000000005</v>
      </c>
      <c r="DQ300" s="22">
        <f t="shared" si="47"/>
        <v>3063</v>
      </c>
      <c r="DR300" s="22">
        <f t="shared" si="48"/>
        <v>434.87</v>
      </c>
      <c r="DS300" s="22">
        <f t="shared" si="49"/>
        <v>11577.880000000001</v>
      </c>
      <c r="DT300" s="22">
        <f t="shared" si="50"/>
        <v>1471.36</v>
      </c>
      <c r="DU300" s="22">
        <f t="shared" si="51"/>
        <v>16547.11</v>
      </c>
      <c r="DV300" s="23">
        <f t="shared" si="52"/>
        <v>46783.67</v>
      </c>
      <c r="DW300" s="262">
        <f t="shared" si="53"/>
        <v>-1837.6499999999942</v>
      </c>
      <c r="DX300" s="262"/>
      <c r="DY300" s="263">
        <f t="shared" si="54"/>
        <v>-1454.3099999999977</v>
      </c>
      <c r="DZ300" s="263"/>
    </row>
    <row r="301" spans="1:130" hidden="1" x14ac:dyDescent="0.25">
      <c r="A301" s="18">
        <v>1667</v>
      </c>
      <c r="B301" s="18" t="s">
        <v>774</v>
      </c>
      <c r="C301" s="18" t="s">
        <v>181</v>
      </c>
      <c r="D301" s="20">
        <v>1</v>
      </c>
      <c r="E301" s="18">
        <v>19776.87</v>
      </c>
      <c r="F301" s="18">
        <v>35102.39</v>
      </c>
      <c r="G301" s="18" t="s">
        <v>157</v>
      </c>
      <c r="H301" s="18" t="s">
        <v>19</v>
      </c>
      <c r="I301" s="18" t="s">
        <v>163</v>
      </c>
      <c r="J301" s="21">
        <v>2578.14</v>
      </c>
      <c r="K301" s="21">
        <v>0</v>
      </c>
      <c r="L301" s="21">
        <v>2578.14</v>
      </c>
      <c r="M301" s="22">
        <v>259</v>
      </c>
      <c r="N301" s="22">
        <v>63.86</v>
      </c>
      <c r="O301" s="22">
        <v>970.2</v>
      </c>
      <c r="P301" s="22">
        <v>147.69</v>
      </c>
      <c r="Q301" s="22">
        <v>1440.75</v>
      </c>
      <c r="R301" s="23">
        <v>4018.89</v>
      </c>
      <c r="S301" s="21">
        <v>2576.38</v>
      </c>
      <c r="T301" s="21">
        <v>0</v>
      </c>
      <c r="U301" s="21">
        <v>2576.38</v>
      </c>
      <c r="V301" s="22">
        <v>262</v>
      </c>
      <c r="W301" s="22">
        <v>64.34</v>
      </c>
      <c r="X301" s="22">
        <v>978.16</v>
      </c>
      <c r="Y301" s="22">
        <v>101.84</v>
      </c>
      <c r="Z301" s="22">
        <v>1406.34</v>
      </c>
      <c r="AA301" s="23">
        <v>3982.72</v>
      </c>
      <c r="AB301" s="21">
        <v>2606.38</v>
      </c>
      <c r="AC301" s="21">
        <v>0</v>
      </c>
      <c r="AD301" s="21">
        <v>2606.38</v>
      </c>
      <c r="AE301" s="22">
        <v>266</v>
      </c>
      <c r="AF301" s="22">
        <v>65.09</v>
      </c>
      <c r="AG301" s="22">
        <v>988.66</v>
      </c>
      <c r="AH301" s="22">
        <v>163.58000000000001</v>
      </c>
      <c r="AI301" s="22">
        <v>1483.33</v>
      </c>
      <c r="AJ301" s="23">
        <v>4089.71</v>
      </c>
      <c r="AK301" s="21">
        <v>2576.38</v>
      </c>
      <c r="AL301" s="21">
        <v>0</v>
      </c>
      <c r="AM301" s="21">
        <v>2576.38</v>
      </c>
      <c r="AN301" s="22">
        <v>262</v>
      </c>
      <c r="AO301" s="22">
        <v>64.34</v>
      </c>
      <c r="AP301" s="22">
        <v>977.67</v>
      </c>
      <c r="AQ301" s="22">
        <v>142.63999999999999</v>
      </c>
      <c r="AR301" s="22">
        <v>1446.65</v>
      </c>
      <c r="AS301" s="23">
        <v>4023.03</v>
      </c>
      <c r="AT301" s="21">
        <v>2594.3000000000002</v>
      </c>
      <c r="AU301" s="21">
        <v>948.61</v>
      </c>
      <c r="AV301" s="21">
        <v>3542.91</v>
      </c>
      <c r="AW301" s="22">
        <v>394</v>
      </c>
      <c r="AX301" s="22">
        <v>64.790000000000006</v>
      </c>
      <c r="AY301" s="22">
        <v>1173.93</v>
      </c>
      <c r="AZ301" s="22">
        <v>150.57</v>
      </c>
      <c r="BA301" s="22">
        <v>1783.29</v>
      </c>
      <c r="BB301" s="23">
        <v>5326.2</v>
      </c>
      <c r="BC301" s="21">
        <v>3866.69</v>
      </c>
      <c r="BD301" s="21">
        <v>0</v>
      </c>
      <c r="BE301" s="21">
        <v>3866.69</v>
      </c>
      <c r="BF301" s="22">
        <v>437</v>
      </c>
      <c r="BG301" s="22">
        <v>96.02</v>
      </c>
      <c r="BH301" s="22">
        <v>1440.88</v>
      </c>
      <c r="BI301" s="22">
        <v>165.45</v>
      </c>
      <c r="BJ301" s="22">
        <v>2139.35</v>
      </c>
      <c r="BK301" s="23">
        <v>6006.04</v>
      </c>
      <c r="BL301" s="21">
        <v>2576.38</v>
      </c>
      <c r="BM301" s="21">
        <v>0</v>
      </c>
      <c r="BN301" s="21">
        <v>2576.38</v>
      </c>
      <c r="BO301" s="22">
        <v>262</v>
      </c>
      <c r="BP301" s="22">
        <v>64.34</v>
      </c>
      <c r="BQ301" s="22">
        <v>977.67</v>
      </c>
      <c r="BR301" s="22">
        <v>142.63999999999999</v>
      </c>
      <c r="BS301" s="22">
        <v>1446.65</v>
      </c>
      <c r="BT301" s="23">
        <v>4023.03</v>
      </c>
      <c r="BU301" s="21">
        <v>2576.38</v>
      </c>
      <c r="BV301" s="21">
        <v>0</v>
      </c>
      <c r="BW301" s="21">
        <v>2576.38</v>
      </c>
      <c r="BX301" s="22">
        <v>262</v>
      </c>
      <c r="BY301" s="22">
        <v>64.34</v>
      </c>
      <c r="BZ301" s="22">
        <v>977.67</v>
      </c>
      <c r="CA301" s="22">
        <v>122.24</v>
      </c>
      <c r="CB301" s="22">
        <v>1426.25</v>
      </c>
      <c r="CC301" s="23">
        <v>4002.63</v>
      </c>
      <c r="CD301" s="21">
        <v>2673</v>
      </c>
      <c r="CE301" s="21">
        <v>0</v>
      </c>
      <c r="CF301" s="21">
        <v>2673</v>
      </c>
      <c r="CG301" s="22">
        <v>271</v>
      </c>
      <c r="CH301" s="22">
        <v>66.010000000000005</v>
      </c>
      <c r="CI301" s="22">
        <v>1002.03</v>
      </c>
      <c r="CJ301" s="22">
        <v>88.13</v>
      </c>
      <c r="CK301" s="22">
        <v>1427.17</v>
      </c>
      <c r="CL301" s="23">
        <v>4100.17</v>
      </c>
      <c r="CM301" s="21">
        <v>2576.38</v>
      </c>
      <c r="CN301" s="21">
        <v>0</v>
      </c>
      <c r="CO301" s="21">
        <v>2576.38</v>
      </c>
      <c r="CP301" s="22">
        <v>271</v>
      </c>
      <c r="CQ301" s="22">
        <v>64.34</v>
      </c>
      <c r="CR301" s="22">
        <v>982.47</v>
      </c>
      <c r="CS301" s="22">
        <v>117.14</v>
      </c>
      <c r="CT301" s="22">
        <v>1434.95</v>
      </c>
      <c r="CU301" s="23">
        <v>4011.33</v>
      </c>
      <c r="CV301" s="21">
        <v>3993.71</v>
      </c>
      <c r="CW301" s="21">
        <v>0</v>
      </c>
      <c r="CX301" s="21">
        <v>3993.71</v>
      </c>
      <c r="CY301" s="22">
        <v>457</v>
      </c>
      <c r="CZ301" s="22">
        <v>99.79</v>
      </c>
      <c r="DA301" s="22">
        <v>1735.36</v>
      </c>
      <c r="DB301" s="22">
        <v>132.13</v>
      </c>
      <c r="DC301" s="22">
        <v>2424.2800000000002</v>
      </c>
      <c r="DD301" s="23">
        <v>6417.99</v>
      </c>
      <c r="DE301" s="21">
        <v>4057.15</v>
      </c>
      <c r="DF301" s="21">
        <v>0</v>
      </c>
      <c r="DG301" s="21">
        <v>4057.15</v>
      </c>
      <c r="DH301" s="22">
        <v>470</v>
      </c>
      <c r="DI301" s="22">
        <v>452.83</v>
      </c>
      <c r="DJ301" s="22">
        <v>1279.57</v>
      </c>
      <c r="DK301" s="22">
        <v>184.24</v>
      </c>
      <c r="DL301" s="22">
        <v>2386.64</v>
      </c>
      <c r="DM301" s="23">
        <v>6443.79</v>
      </c>
      <c r="DN301" s="73">
        <f t="shared" si="44"/>
        <v>35251.270000000004</v>
      </c>
      <c r="DO301" s="73">
        <f t="shared" si="45"/>
        <v>948.61</v>
      </c>
      <c r="DP301" s="73">
        <f t="shared" si="46"/>
        <v>36199.880000000005</v>
      </c>
      <c r="DQ301" s="22">
        <f t="shared" si="47"/>
        <v>3873</v>
      </c>
      <c r="DR301" s="22">
        <f t="shared" si="48"/>
        <v>1230.0899999999999</v>
      </c>
      <c r="DS301" s="22">
        <f t="shared" si="49"/>
        <v>13484.27</v>
      </c>
      <c r="DT301" s="22">
        <f t="shared" si="50"/>
        <v>1658.2899999999997</v>
      </c>
      <c r="DU301" s="22">
        <f t="shared" si="51"/>
        <v>20245.649999999998</v>
      </c>
      <c r="DV301" s="23">
        <f t="shared" si="52"/>
        <v>56445.53</v>
      </c>
      <c r="DW301" s="262">
        <f t="shared" si="53"/>
        <v>1097.4900000000052</v>
      </c>
      <c r="DX301" s="262"/>
      <c r="DY301" s="263">
        <f t="shared" si="54"/>
        <v>468.77999999999884</v>
      </c>
      <c r="DZ301" s="263"/>
    </row>
    <row r="302" spans="1:130" hidden="1" x14ac:dyDescent="0.25">
      <c r="A302" s="18">
        <v>1671</v>
      </c>
      <c r="B302" s="18" t="s">
        <v>595</v>
      </c>
      <c r="C302" s="18" t="s">
        <v>278</v>
      </c>
      <c r="D302" s="20">
        <v>1</v>
      </c>
      <c r="E302" s="18">
        <v>18202.59</v>
      </c>
      <c r="F302" s="18">
        <v>31748.73</v>
      </c>
      <c r="G302" s="18" t="s">
        <v>157</v>
      </c>
      <c r="H302" s="18" t="s">
        <v>5</v>
      </c>
      <c r="I302" s="18" t="s">
        <v>415</v>
      </c>
      <c r="J302" s="21">
        <v>2324.6</v>
      </c>
      <c r="K302" s="21">
        <v>0</v>
      </c>
      <c r="L302" s="21">
        <v>2324.6</v>
      </c>
      <c r="M302" s="22">
        <v>221</v>
      </c>
      <c r="N302" s="22">
        <v>33.93</v>
      </c>
      <c r="O302" s="22">
        <v>758.98</v>
      </c>
      <c r="P302" s="22">
        <v>143.01</v>
      </c>
      <c r="Q302" s="22">
        <v>1156.92</v>
      </c>
      <c r="R302" s="23">
        <v>3481.52</v>
      </c>
      <c r="S302" s="21">
        <v>2264.8000000000002</v>
      </c>
      <c r="T302" s="21">
        <v>0</v>
      </c>
      <c r="U302" s="21">
        <v>2264.8000000000002</v>
      </c>
      <c r="V302" s="22">
        <v>221</v>
      </c>
      <c r="W302" s="22">
        <v>33.93</v>
      </c>
      <c r="X302" s="22">
        <v>759.86</v>
      </c>
      <c r="Y302" s="22">
        <v>111.61</v>
      </c>
      <c r="Z302" s="22">
        <v>1126.4000000000001</v>
      </c>
      <c r="AA302" s="23">
        <v>3391.2</v>
      </c>
      <c r="AB302" s="21">
        <v>2264.8000000000002</v>
      </c>
      <c r="AC302" s="21">
        <v>0</v>
      </c>
      <c r="AD302" s="21">
        <v>2264.8000000000002</v>
      </c>
      <c r="AE302" s="22">
        <v>221</v>
      </c>
      <c r="AF302" s="22">
        <v>33.93</v>
      </c>
      <c r="AG302" s="22">
        <v>759.42</v>
      </c>
      <c r="AH302" s="22">
        <v>142.21</v>
      </c>
      <c r="AI302" s="22">
        <v>1156.56</v>
      </c>
      <c r="AJ302" s="23">
        <v>3421.36</v>
      </c>
      <c r="AK302" s="21">
        <v>4528.2</v>
      </c>
      <c r="AL302" s="21">
        <v>0</v>
      </c>
      <c r="AM302" s="21">
        <v>4528.2</v>
      </c>
      <c r="AN302" s="22">
        <v>536</v>
      </c>
      <c r="AO302" s="22">
        <v>105.61</v>
      </c>
      <c r="AP302" s="22">
        <v>2000.71</v>
      </c>
      <c r="AQ302" s="22">
        <v>156.91</v>
      </c>
      <c r="AR302" s="22">
        <v>2799.23</v>
      </c>
      <c r="AS302" s="23">
        <v>7327.43</v>
      </c>
      <c r="AT302" s="21">
        <v>2264.8000000000002</v>
      </c>
      <c r="AU302" s="21">
        <v>948.61</v>
      </c>
      <c r="AV302" s="21">
        <v>3213.41</v>
      </c>
      <c r="AW302" s="22">
        <v>351</v>
      </c>
      <c r="AX302" s="22">
        <v>56.55</v>
      </c>
      <c r="AY302" s="22">
        <v>949.15</v>
      </c>
      <c r="AZ302" s="22">
        <v>103.92</v>
      </c>
      <c r="BA302" s="22">
        <v>1460.62</v>
      </c>
      <c r="BB302" s="23">
        <v>4674.03</v>
      </c>
      <c r="BC302" s="21">
        <v>3482.95</v>
      </c>
      <c r="BD302" s="21">
        <v>0</v>
      </c>
      <c r="BE302" s="21">
        <v>3482.95</v>
      </c>
      <c r="BF302" s="22">
        <v>377</v>
      </c>
      <c r="BG302" s="22">
        <v>84.41</v>
      </c>
      <c r="BH302" s="22">
        <v>1297.3699999999999</v>
      </c>
      <c r="BI302" s="22">
        <v>117.5</v>
      </c>
      <c r="BJ302" s="22">
        <v>1876.28</v>
      </c>
      <c r="BK302" s="23">
        <v>5359.23</v>
      </c>
      <c r="BL302" s="21">
        <v>2283.84</v>
      </c>
      <c r="BM302" s="21">
        <v>0</v>
      </c>
      <c r="BN302" s="21">
        <v>2283.84</v>
      </c>
      <c r="BO302" s="22">
        <v>223</v>
      </c>
      <c r="BP302" s="22">
        <v>57.03</v>
      </c>
      <c r="BQ302" s="22">
        <v>776.85</v>
      </c>
      <c r="BR302" s="22">
        <v>147.65</v>
      </c>
      <c r="BS302" s="22">
        <v>1204.53</v>
      </c>
      <c r="BT302" s="23">
        <v>3488.37</v>
      </c>
      <c r="BU302" s="21">
        <v>2283.84</v>
      </c>
      <c r="BV302" s="21">
        <v>0</v>
      </c>
      <c r="BW302" s="21">
        <v>2283.84</v>
      </c>
      <c r="BX302" s="22">
        <v>224</v>
      </c>
      <c r="BY302" s="22">
        <v>57.03</v>
      </c>
      <c r="BZ302" s="22">
        <v>776.92</v>
      </c>
      <c r="CA302" s="22">
        <v>40.549999999999997</v>
      </c>
      <c r="CB302" s="22">
        <v>1098.5</v>
      </c>
      <c r="CC302" s="23">
        <v>3382.34</v>
      </c>
      <c r="CD302" s="21">
        <v>2327.5</v>
      </c>
      <c r="CE302" s="21">
        <v>0</v>
      </c>
      <c r="CF302" s="21">
        <v>2327.5</v>
      </c>
      <c r="CG302" s="22">
        <v>230</v>
      </c>
      <c r="CH302" s="22">
        <v>58.11</v>
      </c>
      <c r="CI302" s="22">
        <v>1154.06</v>
      </c>
      <c r="CJ302" s="22">
        <v>97.42</v>
      </c>
      <c r="CK302" s="22">
        <v>1539.59</v>
      </c>
      <c r="CL302" s="23">
        <v>3867.09</v>
      </c>
      <c r="CM302" s="21">
        <v>2269.88</v>
      </c>
      <c r="CN302" s="21">
        <v>0</v>
      </c>
      <c r="CO302" s="21">
        <v>2269.88</v>
      </c>
      <c r="CP302" s="22">
        <v>230</v>
      </c>
      <c r="CQ302" s="22">
        <v>56.68</v>
      </c>
      <c r="CR302" s="22">
        <v>836.56</v>
      </c>
      <c r="CS302" s="22">
        <v>86.2</v>
      </c>
      <c r="CT302" s="22">
        <v>1209.44</v>
      </c>
      <c r="CU302" s="23">
        <v>3479.32</v>
      </c>
      <c r="CV302" s="21">
        <v>2283.84</v>
      </c>
      <c r="CW302" s="21">
        <v>0</v>
      </c>
      <c r="CX302" s="21">
        <v>2283.84</v>
      </c>
      <c r="CY302" s="22">
        <v>224</v>
      </c>
      <c r="CZ302" s="22">
        <v>57.03</v>
      </c>
      <c r="DA302" s="22">
        <v>828.7</v>
      </c>
      <c r="DB302" s="22">
        <v>81.349999999999994</v>
      </c>
      <c r="DC302" s="22">
        <v>1191.08</v>
      </c>
      <c r="DD302" s="23">
        <v>3474.92</v>
      </c>
      <c r="DE302" s="21">
        <v>3406.36</v>
      </c>
      <c r="DF302" s="21">
        <v>0</v>
      </c>
      <c r="DG302" s="21">
        <v>3406.36</v>
      </c>
      <c r="DH302" s="22">
        <v>384</v>
      </c>
      <c r="DI302" s="22">
        <v>402.99</v>
      </c>
      <c r="DJ302" s="22">
        <v>1702.45</v>
      </c>
      <c r="DK302" s="22">
        <v>106.38</v>
      </c>
      <c r="DL302" s="22">
        <v>2595.8200000000002</v>
      </c>
      <c r="DM302" s="23">
        <v>6002.18</v>
      </c>
      <c r="DN302" s="73">
        <f t="shared" si="44"/>
        <v>31985.410000000003</v>
      </c>
      <c r="DO302" s="73">
        <f t="shared" si="45"/>
        <v>948.61</v>
      </c>
      <c r="DP302" s="73">
        <f t="shared" si="46"/>
        <v>32934.019999999997</v>
      </c>
      <c r="DQ302" s="22">
        <f t="shared" si="47"/>
        <v>3442</v>
      </c>
      <c r="DR302" s="22">
        <f t="shared" si="48"/>
        <v>1037.23</v>
      </c>
      <c r="DS302" s="22">
        <f t="shared" si="49"/>
        <v>12601.03</v>
      </c>
      <c r="DT302" s="22">
        <f t="shared" si="50"/>
        <v>1334.71</v>
      </c>
      <c r="DU302" s="22">
        <f t="shared" si="51"/>
        <v>18414.97</v>
      </c>
      <c r="DV302" s="23">
        <f t="shared" si="52"/>
        <v>51348.989999999991</v>
      </c>
      <c r="DW302" s="262">
        <f t="shared" si="53"/>
        <v>1185.2899999999972</v>
      </c>
      <c r="DX302" s="262"/>
      <c r="DY302" s="263">
        <f t="shared" si="54"/>
        <v>212.38000000000102</v>
      </c>
      <c r="DZ302" s="263"/>
    </row>
    <row r="303" spans="1:130" hidden="1" x14ac:dyDescent="0.25">
      <c r="A303" s="18">
        <v>1673</v>
      </c>
      <c r="B303" s="18" t="s">
        <v>303</v>
      </c>
      <c r="C303" s="18" t="s">
        <v>221</v>
      </c>
      <c r="D303" s="20">
        <v>1</v>
      </c>
      <c r="E303" s="18">
        <v>10859.06</v>
      </c>
      <c r="F303" s="18">
        <v>24659.59</v>
      </c>
      <c r="G303" s="18" t="s">
        <v>157</v>
      </c>
      <c r="H303" s="18" t="s">
        <v>5</v>
      </c>
      <c r="I303" s="18" t="s">
        <v>204</v>
      </c>
      <c r="J303" s="21">
        <v>2170.81</v>
      </c>
      <c r="K303" s="21">
        <v>0</v>
      </c>
      <c r="L303" s="21">
        <v>2170.81</v>
      </c>
      <c r="M303" s="22">
        <v>207</v>
      </c>
      <c r="N303" s="22">
        <v>32.520000000000003</v>
      </c>
      <c r="O303" s="22">
        <v>655.39</v>
      </c>
      <c r="P303" s="22">
        <v>130.35</v>
      </c>
      <c r="Q303" s="22">
        <v>1025.26</v>
      </c>
      <c r="R303" s="23">
        <v>3196.07</v>
      </c>
      <c r="S303" s="21">
        <v>2004.3</v>
      </c>
      <c r="T303" s="21">
        <v>0</v>
      </c>
      <c r="U303" s="21">
        <v>2004.3</v>
      </c>
      <c r="V303" s="22">
        <v>184</v>
      </c>
      <c r="W303" s="22">
        <v>30.02</v>
      </c>
      <c r="X303" s="22">
        <v>425.65</v>
      </c>
      <c r="Y303" s="22">
        <v>127.39</v>
      </c>
      <c r="Z303" s="22">
        <v>767.06</v>
      </c>
      <c r="AA303" s="23">
        <v>2771.36</v>
      </c>
      <c r="AB303" s="21">
        <v>1845.8</v>
      </c>
      <c r="AC303" s="21">
        <v>0</v>
      </c>
      <c r="AD303" s="21">
        <v>1845.8</v>
      </c>
      <c r="AE303" s="22">
        <v>162</v>
      </c>
      <c r="AF303" s="22">
        <v>27.64</v>
      </c>
      <c r="AG303" s="22">
        <v>361.2</v>
      </c>
      <c r="AH303" s="22">
        <v>139.86000000000001</v>
      </c>
      <c r="AI303" s="22">
        <v>690.7</v>
      </c>
      <c r="AJ303" s="23">
        <v>2536.5</v>
      </c>
      <c r="AK303" s="21">
        <v>1875.72</v>
      </c>
      <c r="AL303" s="21">
        <v>0</v>
      </c>
      <c r="AM303" s="21">
        <v>1875.72</v>
      </c>
      <c r="AN303" s="22">
        <v>166</v>
      </c>
      <c r="AO303" s="22">
        <v>28.09</v>
      </c>
      <c r="AP303" s="22">
        <v>388.4</v>
      </c>
      <c r="AQ303" s="22">
        <v>130.19999999999999</v>
      </c>
      <c r="AR303" s="22">
        <v>712.69</v>
      </c>
      <c r="AS303" s="23">
        <v>2588.41</v>
      </c>
      <c r="AT303" s="21">
        <v>1852.13</v>
      </c>
      <c r="AU303" s="21">
        <v>948.61</v>
      </c>
      <c r="AV303" s="21">
        <v>2800.74</v>
      </c>
      <c r="AW303" s="22">
        <v>291</v>
      </c>
      <c r="AX303" s="22">
        <v>27.74</v>
      </c>
      <c r="AY303" s="22">
        <v>556.66999999999996</v>
      </c>
      <c r="AZ303" s="22">
        <v>122.1</v>
      </c>
      <c r="BA303" s="22">
        <v>997.51</v>
      </c>
      <c r="BB303" s="23">
        <v>3798.25</v>
      </c>
      <c r="BC303" s="21">
        <v>2762.16</v>
      </c>
      <c r="BD303" s="21">
        <v>0</v>
      </c>
      <c r="BE303" s="21">
        <v>2762.16</v>
      </c>
      <c r="BF303" s="22">
        <v>288</v>
      </c>
      <c r="BG303" s="22">
        <v>41.4</v>
      </c>
      <c r="BH303" s="22">
        <v>1044.6199999999999</v>
      </c>
      <c r="BI303" s="22">
        <v>156.13999999999999</v>
      </c>
      <c r="BJ303" s="22">
        <v>1530.16</v>
      </c>
      <c r="BK303" s="23">
        <v>4292.32</v>
      </c>
      <c r="BL303" s="21">
        <v>1864.85</v>
      </c>
      <c r="BM303" s="21">
        <v>0</v>
      </c>
      <c r="BN303" s="21">
        <v>1864.85</v>
      </c>
      <c r="BO303" s="22">
        <v>165</v>
      </c>
      <c r="BP303" s="22">
        <v>27.93</v>
      </c>
      <c r="BQ303" s="22">
        <v>378.56</v>
      </c>
      <c r="BR303" s="22">
        <v>114.71</v>
      </c>
      <c r="BS303" s="22">
        <v>686.2</v>
      </c>
      <c r="BT303" s="23">
        <v>2551.0500000000002</v>
      </c>
      <c r="BU303" s="21">
        <v>1864.85</v>
      </c>
      <c r="BV303" s="21">
        <v>0</v>
      </c>
      <c r="BW303" s="21">
        <v>1864.85</v>
      </c>
      <c r="BX303" s="22">
        <v>165</v>
      </c>
      <c r="BY303" s="22">
        <v>27.93</v>
      </c>
      <c r="BZ303" s="22">
        <v>378.56</v>
      </c>
      <c r="CA303" s="22">
        <v>145.31</v>
      </c>
      <c r="CB303" s="22">
        <v>716.8</v>
      </c>
      <c r="CC303" s="23">
        <v>2581.65</v>
      </c>
      <c r="CD303" s="21">
        <v>1864.85</v>
      </c>
      <c r="CE303" s="21">
        <v>0</v>
      </c>
      <c r="CF303" s="21">
        <v>1864.85</v>
      </c>
      <c r="CG303" s="22">
        <v>165</v>
      </c>
      <c r="CH303" s="22">
        <v>27.93</v>
      </c>
      <c r="CI303" s="22">
        <v>378.56</v>
      </c>
      <c r="CJ303" s="22">
        <v>135.11000000000001</v>
      </c>
      <c r="CK303" s="22">
        <v>706.6</v>
      </c>
      <c r="CL303" s="23">
        <v>2571.4499999999998</v>
      </c>
      <c r="CM303" s="21">
        <v>1888.17</v>
      </c>
      <c r="CN303" s="21">
        <v>0</v>
      </c>
      <c r="CO303" s="21">
        <v>1888.17</v>
      </c>
      <c r="CP303" s="22">
        <v>176</v>
      </c>
      <c r="CQ303" s="22">
        <v>28.28</v>
      </c>
      <c r="CR303" s="22">
        <v>374.25</v>
      </c>
      <c r="CS303" s="22">
        <v>79.430000000000007</v>
      </c>
      <c r="CT303" s="22">
        <v>657.96</v>
      </c>
      <c r="CU303" s="23">
        <v>2546.13</v>
      </c>
      <c r="CV303" s="21">
        <v>2395.5</v>
      </c>
      <c r="CW303" s="21">
        <v>0</v>
      </c>
      <c r="CX303" s="21">
        <v>2395.5</v>
      </c>
      <c r="CY303" s="22">
        <v>237</v>
      </c>
      <c r="CZ303" s="22">
        <v>35.89</v>
      </c>
      <c r="DA303" s="22">
        <v>829.34</v>
      </c>
      <c r="DB303" s="22">
        <v>93.53</v>
      </c>
      <c r="DC303" s="22">
        <v>1195.76</v>
      </c>
      <c r="DD303" s="23">
        <v>3591.26</v>
      </c>
      <c r="DE303" s="21">
        <v>2873.2</v>
      </c>
      <c r="DF303" s="21">
        <v>0</v>
      </c>
      <c r="DG303" s="21">
        <v>2873.2</v>
      </c>
      <c r="DH303" s="22">
        <v>302</v>
      </c>
      <c r="DI303" s="22">
        <v>295.33999999999997</v>
      </c>
      <c r="DJ303" s="22">
        <v>1173.76</v>
      </c>
      <c r="DK303" s="22">
        <v>154.36000000000001</v>
      </c>
      <c r="DL303" s="22">
        <v>1925.46</v>
      </c>
      <c r="DM303" s="23">
        <v>4798.66</v>
      </c>
      <c r="DN303" s="73">
        <f t="shared" si="44"/>
        <v>25262.34</v>
      </c>
      <c r="DO303" s="73">
        <f t="shared" si="45"/>
        <v>948.61</v>
      </c>
      <c r="DP303" s="73">
        <f t="shared" si="46"/>
        <v>26210.95</v>
      </c>
      <c r="DQ303" s="22">
        <f t="shared" si="47"/>
        <v>2508</v>
      </c>
      <c r="DR303" s="22">
        <f t="shared" si="48"/>
        <v>630.71</v>
      </c>
      <c r="DS303" s="22">
        <f t="shared" si="49"/>
        <v>6944.9600000000009</v>
      </c>
      <c r="DT303" s="22">
        <f t="shared" si="50"/>
        <v>1528.4900000000002</v>
      </c>
      <c r="DU303" s="22">
        <f t="shared" si="51"/>
        <v>11612.16</v>
      </c>
      <c r="DV303" s="23">
        <f t="shared" si="52"/>
        <v>37823.11</v>
      </c>
      <c r="DW303" s="262">
        <f t="shared" si="53"/>
        <v>1551.3600000000006</v>
      </c>
      <c r="DX303" s="262"/>
      <c r="DY303" s="263">
        <f t="shared" si="54"/>
        <v>753.10000000000036</v>
      </c>
      <c r="DZ303" s="263"/>
    </row>
    <row r="304" spans="1:130" hidden="1" x14ac:dyDescent="0.25">
      <c r="A304" s="18">
        <v>1675</v>
      </c>
      <c r="B304" s="18" t="s">
        <v>720</v>
      </c>
      <c r="C304" s="18" t="s">
        <v>206</v>
      </c>
      <c r="D304" s="20">
        <v>0.9</v>
      </c>
      <c r="E304" s="18">
        <v>11392.35</v>
      </c>
      <c r="F304" s="18">
        <v>23444.48</v>
      </c>
      <c r="G304" s="18" t="s">
        <v>157</v>
      </c>
      <c r="H304" s="18" t="s">
        <v>5</v>
      </c>
      <c r="I304" s="18" t="s">
        <v>721</v>
      </c>
      <c r="J304" s="21">
        <v>1888.06</v>
      </c>
      <c r="K304" s="21">
        <v>0</v>
      </c>
      <c r="L304" s="21">
        <v>1888.06</v>
      </c>
      <c r="M304" s="22">
        <v>156</v>
      </c>
      <c r="N304" s="22">
        <v>44.91</v>
      </c>
      <c r="O304" s="22">
        <v>453.77</v>
      </c>
      <c r="P304" s="22">
        <v>135.13999999999999</v>
      </c>
      <c r="Q304" s="22">
        <v>789.82</v>
      </c>
      <c r="R304" s="23">
        <v>2677.88</v>
      </c>
      <c r="S304" s="21">
        <v>1799.91</v>
      </c>
      <c r="T304" s="21">
        <v>0</v>
      </c>
      <c r="U304" s="21">
        <v>1799.91</v>
      </c>
      <c r="V304" s="22">
        <v>156</v>
      </c>
      <c r="W304" s="22">
        <v>44.92</v>
      </c>
      <c r="X304" s="22">
        <v>454.68</v>
      </c>
      <c r="Y304" s="22">
        <v>113.56</v>
      </c>
      <c r="Z304" s="22">
        <v>769.16</v>
      </c>
      <c r="AA304" s="23">
        <v>2569.0700000000002</v>
      </c>
      <c r="AB304" s="21">
        <v>746.16</v>
      </c>
      <c r="AC304" s="21">
        <v>0</v>
      </c>
      <c r="AD304" s="21">
        <v>746.16</v>
      </c>
      <c r="AE304" s="22">
        <v>13</v>
      </c>
      <c r="AF304" s="22">
        <v>18.579999999999998</v>
      </c>
      <c r="AG304" s="22">
        <v>227.16</v>
      </c>
      <c r="AH304" s="22">
        <v>130.54</v>
      </c>
      <c r="AI304" s="22">
        <v>389.28</v>
      </c>
      <c r="AJ304" s="23">
        <v>1135.44</v>
      </c>
      <c r="AK304" s="21">
        <v>1804.04</v>
      </c>
      <c r="AL304" s="21">
        <v>0</v>
      </c>
      <c r="AM304" s="21">
        <v>1804.04</v>
      </c>
      <c r="AN304" s="22">
        <v>156</v>
      </c>
      <c r="AO304" s="22">
        <v>45.03</v>
      </c>
      <c r="AP304" s="22">
        <v>457.97</v>
      </c>
      <c r="AQ304" s="22">
        <v>42.23</v>
      </c>
      <c r="AR304" s="22">
        <v>701.23</v>
      </c>
      <c r="AS304" s="23">
        <v>2505.27</v>
      </c>
      <c r="AT304" s="21">
        <v>1828.55</v>
      </c>
      <c r="AU304" s="21">
        <v>836.68</v>
      </c>
      <c r="AV304" s="21">
        <v>2665.23</v>
      </c>
      <c r="AW304" s="22">
        <v>274</v>
      </c>
      <c r="AX304" s="22">
        <v>45.64</v>
      </c>
      <c r="AY304" s="22">
        <v>647.51</v>
      </c>
      <c r="AZ304" s="22">
        <v>125.27</v>
      </c>
      <c r="BA304" s="22">
        <v>1092.42</v>
      </c>
      <c r="BB304" s="23">
        <v>3757.65</v>
      </c>
      <c r="BC304" s="21">
        <v>2857.57</v>
      </c>
      <c r="BD304" s="21">
        <v>0</v>
      </c>
      <c r="BE304" s="21">
        <v>2857.57</v>
      </c>
      <c r="BF304" s="22">
        <v>277</v>
      </c>
      <c r="BG304" s="22">
        <v>67.010000000000005</v>
      </c>
      <c r="BH304" s="22">
        <v>1015.82</v>
      </c>
      <c r="BI304" s="22">
        <v>131.59</v>
      </c>
      <c r="BJ304" s="22">
        <v>1491.42</v>
      </c>
      <c r="BK304" s="23">
        <v>4348.99</v>
      </c>
      <c r="BL304" s="21">
        <v>1799.66</v>
      </c>
      <c r="BM304" s="21">
        <v>0</v>
      </c>
      <c r="BN304" s="21">
        <v>1799.66</v>
      </c>
      <c r="BO304" s="22">
        <v>156</v>
      </c>
      <c r="BP304" s="22">
        <v>44.91</v>
      </c>
      <c r="BQ304" s="22">
        <v>454.11</v>
      </c>
      <c r="BR304" s="22">
        <v>139.06</v>
      </c>
      <c r="BS304" s="22">
        <v>794.08</v>
      </c>
      <c r="BT304" s="23">
        <v>2593.7399999999998</v>
      </c>
      <c r="BU304" s="21">
        <v>1799.66</v>
      </c>
      <c r="BV304" s="21">
        <v>0</v>
      </c>
      <c r="BW304" s="21">
        <v>1799.66</v>
      </c>
      <c r="BX304" s="22">
        <v>156</v>
      </c>
      <c r="BY304" s="22">
        <v>44.91</v>
      </c>
      <c r="BZ304" s="22">
        <v>454.11</v>
      </c>
      <c r="CA304" s="22">
        <v>139.06</v>
      </c>
      <c r="CB304" s="22">
        <v>794.08</v>
      </c>
      <c r="CC304" s="23">
        <v>2593.7399999999998</v>
      </c>
      <c r="CD304" s="21">
        <v>1855.69</v>
      </c>
      <c r="CE304" s="21">
        <v>0</v>
      </c>
      <c r="CF304" s="21">
        <v>1855.69</v>
      </c>
      <c r="CG304" s="22">
        <v>163</v>
      </c>
      <c r="CH304" s="22">
        <v>46.32</v>
      </c>
      <c r="CI304" s="22">
        <v>504.71</v>
      </c>
      <c r="CJ304" s="22">
        <v>140.04</v>
      </c>
      <c r="CK304" s="22">
        <v>854.07</v>
      </c>
      <c r="CL304" s="23">
        <v>2709.76</v>
      </c>
      <c r="CM304" s="21">
        <v>1832.08</v>
      </c>
      <c r="CN304" s="21">
        <v>0</v>
      </c>
      <c r="CO304" s="21">
        <v>1832.08</v>
      </c>
      <c r="CP304" s="22">
        <v>168</v>
      </c>
      <c r="CQ304" s="22">
        <v>45.73</v>
      </c>
      <c r="CR304" s="22">
        <v>461.11</v>
      </c>
      <c r="CS304" s="22">
        <v>78.42</v>
      </c>
      <c r="CT304" s="22">
        <v>753.26</v>
      </c>
      <c r="CU304" s="23">
        <v>2585.34</v>
      </c>
      <c r="CV304" s="21">
        <v>1816.8</v>
      </c>
      <c r="CW304" s="21">
        <v>0</v>
      </c>
      <c r="CX304" s="21">
        <v>1816.8</v>
      </c>
      <c r="CY304" s="22">
        <v>158</v>
      </c>
      <c r="CZ304" s="22">
        <v>45.35</v>
      </c>
      <c r="DA304" s="22">
        <v>442.27</v>
      </c>
      <c r="DB304" s="22">
        <v>98.55</v>
      </c>
      <c r="DC304" s="22">
        <v>744.17</v>
      </c>
      <c r="DD304" s="23">
        <v>2560.9699999999998</v>
      </c>
      <c r="DE304" s="21">
        <v>2787.66</v>
      </c>
      <c r="DF304" s="21">
        <v>0</v>
      </c>
      <c r="DG304" s="21">
        <v>2787.66</v>
      </c>
      <c r="DH304" s="22">
        <v>288</v>
      </c>
      <c r="DI304" s="22">
        <v>294.81</v>
      </c>
      <c r="DJ304" s="22">
        <v>1560.32</v>
      </c>
      <c r="DK304" s="22">
        <v>163.05000000000001</v>
      </c>
      <c r="DL304" s="22">
        <v>2306.1799999999998</v>
      </c>
      <c r="DM304" s="23">
        <v>5093.84</v>
      </c>
      <c r="DN304" s="73">
        <f t="shared" si="44"/>
        <v>22815.84</v>
      </c>
      <c r="DO304" s="73">
        <f t="shared" si="45"/>
        <v>836.68</v>
      </c>
      <c r="DP304" s="73">
        <f t="shared" si="46"/>
        <v>23652.519999999997</v>
      </c>
      <c r="DQ304" s="22">
        <f t="shared" si="47"/>
        <v>2121</v>
      </c>
      <c r="DR304" s="22">
        <f t="shared" si="48"/>
        <v>788.12</v>
      </c>
      <c r="DS304" s="22">
        <f t="shared" si="49"/>
        <v>7133.5399999999991</v>
      </c>
      <c r="DT304" s="22">
        <f t="shared" si="50"/>
        <v>1436.51</v>
      </c>
      <c r="DU304" s="22">
        <f t="shared" si="51"/>
        <v>11479.17</v>
      </c>
      <c r="DV304" s="23">
        <f t="shared" si="52"/>
        <v>35131.69</v>
      </c>
      <c r="DW304" s="262">
        <f t="shared" si="53"/>
        <v>208.03999999999724</v>
      </c>
      <c r="DX304" s="262"/>
      <c r="DY304" s="263">
        <f t="shared" si="54"/>
        <v>86.819999999999709</v>
      </c>
      <c r="DZ304" s="263"/>
    </row>
    <row r="305" spans="1:130" hidden="1" x14ac:dyDescent="0.25">
      <c r="A305" s="18">
        <v>1676</v>
      </c>
      <c r="B305" s="18" t="s">
        <v>530</v>
      </c>
      <c r="C305" s="18" t="s">
        <v>458</v>
      </c>
      <c r="D305" s="20">
        <v>0.8</v>
      </c>
      <c r="E305" s="18">
        <v>10497.4</v>
      </c>
      <c r="F305" s="18">
        <v>20065.18</v>
      </c>
      <c r="G305" s="18" t="s">
        <v>157</v>
      </c>
      <c r="H305" s="18" t="s">
        <v>5</v>
      </c>
      <c r="I305" s="18" t="s">
        <v>182</v>
      </c>
      <c r="J305" s="21">
        <v>795.57</v>
      </c>
      <c r="K305" s="21">
        <v>0</v>
      </c>
      <c r="L305" s="21">
        <v>795.57</v>
      </c>
      <c r="M305" s="22">
        <v>70</v>
      </c>
      <c r="N305" s="22">
        <v>17.329999999999998</v>
      </c>
      <c r="O305" s="22">
        <v>408.68</v>
      </c>
      <c r="P305" s="22">
        <v>15.69</v>
      </c>
      <c r="Q305" s="22">
        <v>511.7</v>
      </c>
      <c r="R305" s="23">
        <v>1307.27</v>
      </c>
      <c r="S305" s="21">
        <v>908.03</v>
      </c>
      <c r="T305" s="21">
        <v>0</v>
      </c>
      <c r="U305" s="21">
        <v>908.03</v>
      </c>
      <c r="V305" s="22">
        <v>83</v>
      </c>
      <c r="W305" s="22">
        <v>19.38</v>
      </c>
      <c r="X305" s="22">
        <v>471.72</v>
      </c>
      <c r="Y305" s="22">
        <v>79.010000000000005</v>
      </c>
      <c r="Z305" s="22">
        <v>653.11</v>
      </c>
      <c r="AA305" s="23">
        <v>1561.14</v>
      </c>
      <c r="AB305" s="21">
        <v>1502.08</v>
      </c>
      <c r="AC305" s="21">
        <v>0</v>
      </c>
      <c r="AD305" s="21">
        <v>1502.08</v>
      </c>
      <c r="AE305" s="22">
        <v>101</v>
      </c>
      <c r="AF305" s="22">
        <v>22.49</v>
      </c>
      <c r="AG305" s="22">
        <v>466.58</v>
      </c>
      <c r="AH305" s="22">
        <v>123.56</v>
      </c>
      <c r="AI305" s="22">
        <v>713.63</v>
      </c>
      <c r="AJ305" s="23">
        <v>2215.71</v>
      </c>
      <c r="AK305" s="21">
        <v>1442.51</v>
      </c>
      <c r="AL305" s="21">
        <v>0</v>
      </c>
      <c r="AM305" s="21">
        <v>1442.51</v>
      </c>
      <c r="AN305" s="22">
        <v>101</v>
      </c>
      <c r="AO305" s="22">
        <v>21.59</v>
      </c>
      <c r="AP305" s="22">
        <v>448</v>
      </c>
      <c r="AQ305" s="22">
        <v>107.21</v>
      </c>
      <c r="AR305" s="22">
        <v>677.8</v>
      </c>
      <c r="AS305" s="23">
        <v>2120.31</v>
      </c>
      <c r="AT305" s="21">
        <v>1360.28</v>
      </c>
      <c r="AU305" s="21">
        <v>60.71</v>
      </c>
      <c r="AV305" s="21">
        <v>1420.99</v>
      </c>
      <c r="AW305" s="22">
        <v>153</v>
      </c>
      <c r="AX305" s="22">
        <v>26.36</v>
      </c>
      <c r="AY305" s="22">
        <v>653.78</v>
      </c>
      <c r="AZ305" s="22">
        <v>82.8</v>
      </c>
      <c r="BA305" s="22">
        <v>915.94</v>
      </c>
      <c r="BB305" s="23">
        <v>2336.9299999999998</v>
      </c>
      <c r="BC305" s="21">
        <v>2209.7199999999998</v>
      </c>
      <c r="BD305" s="21">
        <v>0</v>
      </c>
      <c r="BE305" s="21">
        <v>2209.7199999999998</v>
      </c>
      <c r="BF305" s="22">
        <v>183</v>
      </c>
      <c r="BG305" s="22">
        <v>30.49</v>
      </c>
      <c r="BH305" s="22">
        <v>742.22</v>
      </c>
      <c r="BI305" s="22">
        <v>130.28</v>
      </c>
      <c r="BJ305" s="22">
        <v>1085.99</v>
      </c>
      <c r="BK305" s="23">
        <v>3295.71</v>
      </c>
      <c r="BL305" s="21">
        <v>1360.28</v>
      </c>
      <c r="BM305" s="21">
        <v>0</v>
      </c>
      <c r="BN305" s="21">
        <v>1360.28</v>
      </c>
      <c r="BO305" s="22">
        <v>91</v>
      </c>
      <c r="BP305" s="22">
        <v>20.36</v>
      </c>
      <c r="BQ305" s="22">
        <v>422.42</v>
      </c>
      <c r="BR305" s="22">
        <v>90.45</v>
      </c>
      <c r="BS305" s="22">
        <v>624.23</v>
      </c>
      <c r="BT305" s="23">
        <v>1984.51</v>
      </c>
      <c r="BU305" s="21">
        <v>1360.28</v>
      </c>
      <c r="BV305" s="21">
        <v>0</v>
      </c>
      <c r="BW305" s="21">
        <v>1360.28</v>
      </c>
      <c r="BX305" s="22">
        <v>90</v>
      </c>
      <c r="BY305" s="22">
        <v>20.36</v>
      </c>
      <c r="BZ305" s="22">
        <v>422.42</v>
      </c>
      <c r="CA305" s="22">
        <v>24.15</v>
      </c>
      <c r="CB305" s="22">
        <v>556.92999999999995</v>
      </c>
      <c r="CC305" s="23">
        <v>1917.21</v>
      </c>
      <c r="CD305" s="21">
        <v>1360.28</v>
      </c>
      <c r="CE305" s="21">
        <v>0</v>
      </c>
      <c r="CF305" s="21">
        <v>1360.28</v>
      </c>
      <c r="CG305" s="22">
        <v>90</v>
      </c>
      <c r="CH305" s="22">
        <v>20.36</v>
      </c>
      <c r="CI305" s="22">
        <v>422.42</v>
      </c>
      <c r="CJ305" s="22">
        <v>75.150000000000006</v>
      </c>
      <c r="CK305" s="22">
        <v>607.92999999999995</v>
      </c>
      <c r="CL305" s="23">
        <v>1968.21</v>
      </c>
      <c r="CM305" s="21">
        <v>1360.28</v>
      </c>
      <c r="CN305" s="21">
        <v>0</v>
      </c>
      <c r="CO305" s="21">
        <v>1360.28</v>
      </c>
      <c r="CP305" s="22">
        <v>90</v>
      </c>
      <c r="CQ305" s="22">
        <v>20.36</v>
      </c>
      <c r="CR305" s="22">
        <v>404.37</v>
      </c>
      <c r="CS305" s="22">
        <v>105.75</v>
      </c>
      <c r="CT305" s="22">
        <v>620.48</v>
      </c>
      <c r="CU305" s="23">
        <v>1980.76</v>
      </c>
      <c r="CV305" s="21">
        <v>1360.28</v>
      </c>
      <c r="CW305" s="21">
        <v>0</v>
      </c>
      <c r="CX305" s="21">
        <v>1360.28</v>
      </c>
      <c r="CY305" s="22">
        <v>90</v>
      </c>
      <c r="CZ305" s="22">
        <v>20.36</v>
      </c>
      <c r="DA305" s="22">
        <v>404.37</v>
      </c>
      <c r="DB305" s="22">
        <v>95.55</v>
      </c>
      <c r="DC305" s="22">
        <v>610.28</v>
      </c>
      <c r="DD305" s="23">
        <v>1970.56</v>
      </c>
      <c r="DE305" s="21">
        <v>2028.77</v>
      </c>
      <c r="DF305" s="21">
        <v>0</v>
      </c>
      <c r="DG305" s="21">
        <v>2028.77</v>
      </c>
      <c r="DH305" s="22">
        <v>183</v>
      </c>
      <c r="DI305" s="22">
        <v>210.27</v>
      </c>
      <c r="DJ305" s="22">
        <v>1299.4100000000001</v>
      </c>
      <c r="DK305" s="22">
        <v>83.26</v>
      </c>
      <c r="DL305" s="22">
        <v>1775.94</v>
      </c>
      <c r="DM305" s="23">
        <v>3804.71</v>
      </c>
      <c r="DN305" s="73">
        <f t="shared" si="44"/>
        <v>17048.36</v>
      </c>
      <c r="DO305" s="73">
        <f t="shared" si="45"/>
        <v>60.71</v>
      </c>
      <c r="DP305" s="73">
        <f t="shared" si="46"/>
        <v>17109.070000000003</v>
      </c>
      <c r="DQ305" s="22">
        <f t="shared" si="47"/>
        <v>1325</v>
      </c>
      <c r="DR305" s="22">
        <f t="shared" si="48"/>
        <v>449.71000000000004</v>
      </c>
      <c r="DS305" s="22">
        <f t="shared" si="49"/>
        <v>6566.39</v>
      </c>
      <c r="DT305" s="22">
        <f t="shared" si="50"/>
        <v>1012.8599999999999</v>
      </c>
      <c r="DU305" s="22">
        <f t="shared" si="51"/>
        <v>9353.9599999999991</v>
      </c>
      <c r="DV305" s="23">
        <f t="shared" si="52"/>
        <v>26463.03</v>
      </c>
      <c r="DW305" s="262">
        <f t="shared" si="53"/>
        <v>-2956.1099999999969</v>
      </c>
      <c r="DX305" s="262"/>
      <c r="DY305" s="263">
        <f t="shared" si="54"/>
        <v>-1143.4400000000005</v>
      </c>
      <c r="DZ305" s="263"/>
    </row>
    <row r="306" spans="1:130" hidden="1" x14ac:dyDescent="0.25">
      <c r="A306" s="18">
        <v>1680</v>
      </c>
      <c r="B306" s="18" t="s">
        <v>411</v>
      </c>
      <c r="C306" s="18" t="s">
        <v>377</v>
      </c>
      <c r="D306" s="20">
        <v>1</v>
      </c>
      <c r="E306" s="18">
        <v>63876.74</v>
      </c>
      <c r="F306" s="18">
        <v>97776.75</v>
      </c>
      <c r="G306" s="18" t="s">
        <v>157</v>
      </c>
      <c r="H306" s="18" t="s">
        <v>5</v>
      </c>
      <c r="I306" s="18" t="s">
        <v>412</v>
      </c>
      <c r="J306" s="21">
        <v>6748.93</v>
      </c>
      <c r="K306" s="21">
        <v>0</v>
      </c>
      <c r="L306" s="21">
        <v>6748.93</v>
      </c>
      <c r="M306" s="22">
        <v>880</v>
      </c>
      <c r="N306" s="22">
        <v>172.75</v>
      </c>
      <c r="O306" s="22">
        <v>3223.03</v>
      </c>
      <c r="P306" s="22">
        <v>105.95</v>
      </c>
      <c r="Q306" s="22">
        <v>4381.7299999999996</v>
      </c>
      <c r="R306" s="23">
        <v>11130.66</v>
      </c>
      <c r="S306" s="21">
        <v>6643.79</v>
      </c>
      <c r="T306" s="21">
        <v>0</v>
      </c>
      <c r="U306" s="21">
        <v>6643.79</v>
      </c>
      <c r="V306" s="22">
        <v>866</v>
      </c>
      <c r="W306" s="22">
        <v>170.13</v>
      </c>
      <c r="X306" s="22">
        <v>3179.1</v>
      </c>
      <c r="Y306" s="22">
        <v>104.52</v>
      </c>
      <c r="Z306" s="22">
        <v>4319.75</v>
      </c>
      <c r="AA306" s="23">
        <v>10963.54</v>
      </c>
      <c r="AB306" s="21">
        <v>6641.17</v>
      </c>
      <c r="AC306" s="21">
        <v>0</v>
      </c>
      <c r="AD306" s="21">
        <v>6641.17</v>
      </c>
      <c r="AE306" s="22">
        <v>866</v>
      </c>
      <c r="AF306" s="22">
        <v>170.06</v>
      </c>
      <c r="AG306" s="22">
        <v>3176.38</v>
      </c>
      <c r="AH306" s="22">
        <v>104.48</v>
      </c>
      <c r="AI306" s="22">
        <v>4316.92</v>
      </c>
      <c r="AJ306" s="23">
        <v>10958.09</v>
      </c>
      <c r="AK306" s="21">
        <v>6656.56</v>
      </c>
      <c r="AL306" s="21">
        <v>0</v>
      </c>
      <c r="AM306" s="21">
        <v>6656.56</v>
      </c>
      <c r="AN306" s="22">
        <v>868</v>
      </c>
      <c r="AO306" s="22">
        <v>170.45</v>
      </c>
      <c r="AP306" s="22">
        <v>3183.25</v>
      </c>
      <c r="AQ306" s="22">
        <v>104.68</v>
      </c>
      <c r="AR306" s="22">
        <v>4326.38</v>
      </c>
      <c r="AS306" s="23">
        <v>10982.94</v>
      </c>
      <c r="AT306" s="21">
        <v>6675.85</v>
      </c>
      <c r="AU306" s="21">
        <v>948.61</v>
      </c>
      <c r="AV306" s="21">
        <v>7624.46</v>
      </c>
      <c r="AW306" s="22">
        <v>1000</v>
      </c>
      <c r="AX306" s="22">
        <v>170.93</v>
      </c>
      <c r="AY306" s="22">
        <v>3381.6</v>
      </c>
      <c r="AZ306" s="22">
        <v>209.46</v>
      </c>
      <c r="BA306" s="22">
        <v>4761.99</v>
      </c>
      <c r="BB306" s="23">
        <v>12386.45</v>
      </c>
      <c r="BC306" s="21">
        <v>9905.2800000000007</v>
      </c>
      <c r="BD306" s="21">
        <v>0</v>
      </c>
      <c r="BE306" s="21">
        <v>9905.2800000000007</v>
      </c>
      <c r="BF306" s="22">
        <v>1324</v>
      </c>
      <c r="BG306" s="22">
        <v>251.66</v>
      </c>
      <c r="BH306" s="22">
        <v>4638.1099999999997</v>
      </c>
      <c r="BI306" s="22">
        <v>148.74</v>
      </c>
      <c r="BJ306" s="22">
        <v>6362.51</v>
      </c>
      <c r="BK306" s="23">
        <v>16267.79</v>
      </c>
      <c r="BL306" s="21">
        <v>6641.17</v>
      </c>
      <c r="BM306" s="21">
        <v>0</v>
      </c>
      <c r="BN306" s="21">
        <v>6641.17</v>
      </c>
      <c r="BO306" s="22">
        <v>865</v>
      </c>
      <c r="BP306" s="22">
        <v>170.06</v>
      </c>
      <c r="BQ306" s="22">
        <v>3176.38</v>
      </c>
      <c r="BR306" s="22">
        <v>201.38</v>
      </c>
      <c r="BS306" s="22">
        <v>4412.82</v>
      </c>
      <c r="BT306" s="23">
        <v>11053.99</v>
      </c>
      <c r="BU306" s="21">
        <v>6641.17</v>
      </c>
      <c r="BV306" s="21">
        <v>0</v>
      </c>
      <c r="BW306" s="21">
        <v>6641.17</v>
      </c>
      <c r="BX306" s="22">
        <v>866</v>
      </c>
      <c r="BY306" s="22">
        <v>170.06</v>
      </c>
      <c r="BZ306" s="22">
        <v>3176.38</v>
      </c>
      <c r="CA306" s="22">
        <v>216.68</v>
      </c>
      <c r="CB306" s="22">
        <v>4429.12</v>
      </c>
      <c r="CC306" s="23">
        <v>11070.29</v>
      </c>
      <c r="CD306" s="21">
        <v>6822.34</v>
      </c>
      <c r="CE306" s="21">
        <v>6650.16</v>
      </c>
      <c r="CF306" s="21">
        <v>13472.5</v>
      </c>
      <c r="CG306" s="22">
        <v>1825</v>
      </c>
      <c r="CH306" s="22">
        <v>340.85</v>
      </c>
      <c r="CI306" s="22">
        <v>6235.6</v>
      </c>
      <c r="CJ306" s="22">
        <v>299.12</v>
      </c>
      <c r="CK306" s="22">
        <v>8700.57</v>
      </c>
      <c r="CL306" s="23">
        <v>22173.07</v>
      </c>
      <c r="CM306" s="21">
        <v>6641.17</v>
      </c>
      <c r="CN306" s="21">
        <v>0</v>
      </c>
      <c r="CO306" s="21">
        <v>6641.17</v>
      </c>
      <c r="CP306" s="22">
        <v>873</v>
      </c>
      <c r="CQ306" s="22">
        <v>170.06</v>
      </c>
      <c r="CR306" s="22">
        <v>3181.18</v>
      </c>
      <c r="CS306" s="22">
        <v>104.48</v>
      </c>
      <c r="CT306" s="22">
        <v>4328.72</v>
      </c>
      <c r="CU306" s="23">
        <v>10969.89</v>
      </c>
      <c r="CV306" s="21">
        <v>10877.38</v>
      </c>
      <c r="CW306" s="21">
        <v>0</v>
      </c>
      <c r="CX306" s="21">
        <v>10877.38</v>
      </c>
      <c r="CY306" s="22">
        <v>1461</v>
      </c>
      <c r="CZ306" s="22">
        <v>275.95999999999998</v>
      </c>
      <c r="DA306" s="22">
        <v>5073.43</v>
      </c>
      <c r="DB306" s="22">
        <v>161.91999999999999</v>
      </c>
      <c r="DC306" s="22">
        <v>6972.31</v>
      </c>
      <c r="DD306" s="23">
        <v>17849.689999999999</v>
      </c>
      <c r="DE306" s="21">
        <v>10482.26</v>
      </c>
      <c r="DF306" s="21">
        <v>0</v>
      </c>
      <c r="DG306" s="21">
        <v>10482.26</v>
      </c>
      <c r="DH306" s="22">
        <v>1407</v>
      </c>
      <c r="DI306" s="22">
        <v>1265.72</v>
      </c>
      <c r="DJ306" s="22">
        <v>4896.5</v>
      </c>
      <c r="DK306" s="22">
        <v>243.26</v>
      </c>
      <c r="DL306" s="22">
        <v>7812.48</v>
      </c>
      <c r="DM306" s="23">
        <v>18294.740000000002</v>
      </c>
      <c r="DN306" s="73">
        <f t="shared" si="44"/>
        <v>91377.069999999992</v>
      </c>
      <c r="DO306" s="73">
        <f t="shared" si="45"/>
        <v>7598.7699999999995</v>
      </c>
      <c r="DP306" s="73">
        <f t="shared" si="46"/>
        <v>98975.84</v>
      </c>
      <c r="DQ306" s="22">
        <f t="shared" si="47"/>
        <v>13101</v>
      </c>
      <c r="DR306" s="22">
        <f t="shared" si="48"/>
        <v>3498.6900000000005</v>
      </c>
      <c r="DS306" s="22">
        <f t="shared" si="49"/>
        <v>46520.94</v>
      </c>
      <c r="DT306" s="22">
        <f t="shared" si="50"/>
        <v>2004.6700000000003</v>
      </c>
      <c r="DU306" s="22">
        <f t="shared" si="51"/>
        <v>65125.3</v>
      </c>
      <c r="DV306" s="23">
        <f t="shared" si="52"/>
        <v>164101.13999999998</v>
      </c>
      <c r="DW306" s="262">
        <f t="shared" si="53"/>
        <v>1199.0899999999965</v>
      </c>
      <c r="DX306" s="262"/>
      <c r="DY306" s="263">
        <f t="shared" si="54"/>
        <v>1248.5600000000049</v>
      </c>
      <c r="DZ306" s="263"/>
    </row>
    <row r="307" spans="1:130" hidden="1" x14ac:dyDescent="0.25">
      <c r="A307" s="18">
        <v>1682</v>
      </c>
      <c r="B307" s="18" t="s">
        <v>514</v>
      </c>
      <c r="C307" s="18" t="s">
        <v>515</v>
      </c>
      <c r="D307" s="20">
        <v>1</v>
      </c>
      <c r="E307" s="18">
        <v>8243.5</v>
      </c>
      <c r="F307" s="18">
        <v>24570.97</v>
      </c>
      <c r="G307" s="18" t="s">
        <v>157</v>
      </c>
      <c r="H307" s="18" t="s">
        <v>27</v>
      </c>
      <c r="I307" s="18" t="s">
        <v>172</v>
      </c>
      <c r="J307" s="21">
        <v>74.88</v>
      </c>
      <c r="K307" s="21">
        <v>0</v>
      </c>
      <c r="L307" s="21">
        <v>74.88</v>
      </c>
      <c r="M307" s="22">
        <v>5</v>
      </c>
      <c r="N307" s="22">
        <v>0.93</v>
      </c>
      <c r="O307" s="22">
        <v>45.76</v>
      </c>
      <c r="P307" s="22">
        <v>25.12</v>
      </c>
      <c r="Q307" s="22">
        <v>76.81</v>
      </c>
      <c r="R307" s="23">
        <v>151.69</v>
      </c>
      <c r="S307" s="21">
        <v>1281.51</v>
      </c>
      <c r="T307" s="21">
        <v>0</v>
      </c>
      <c r="U307" s="21">
        <v>1281.51</v>
      </c>
      <c r="V307" s="22">
        <v>60</v>
      </c>
      <c r="W307" s="22">
        <v>16.62</v>
      </c>
      <c r="X307" s="22">
        <v>503.79</v>
      </c>
      <c r="Y307" s="22">
        <v>22.74</v>
      </c>
      <c r="Z307" s="22">
        <v>603.15</v>
      </c>
      <c r="AA307" s="23">
        <v>1884.66</v>
      </c>
      <c r="AB307" s="21">
        <v>188.11</v>
      </c>
      <c r="AC307" s="21">
        <v>0</v>
      </c>
      <c r="AD307" s="21">
        <v>188.11</v>
      </c>
      <c r="AE307" s="22">
        <v>5</v>
      </c>
      <c r="AF307" s="22">
        <v>2.4</v>
      </c>
      <c r="AG307" s="22">
        <v>62.5</v>
      </c>
      <c r="AH307" s="22">
        <v>3.33</v>
      </c>
      <c r="AI307" s="22">
        <v>73.23</v>
      </c>
      <c r="AJ307" s="23">
        <v>261.33999999999997</v>
      </c>
      <c r="AK307" s="21">
        <v>1039.95</v>
      </c>
      <c r="AL307" s="21">
        <v>0</v>
      </c>
      <c r="AM307" s="21">
        <v>1039.95</v>
      </c>
      <c r="AN307" s="22">
        <v>49</v>
      </c>
      <c r="AO307" s="22">
        <v>13.47</v>
      </c>
      <c r="AP307" s="22">
        <v>199.19</v>
      </c>
      <c r="AQ307" s="22">
        <v>18.46</v>
      </c>
      <c r="AR307" s="22">
        <v>280.12</v>
      </c>
      <c r="AS307" s="23">
        <v>1320.07</v>
      </c>
      <c r="AT307" s="21">
        <v>897.35</v>
      </c>
      <c r="AU307" s="21">
        <v>891.69</v>
      </c>
      <c r="AV307" s="21">
        <v>1789.04</v>
      </c>
      <c r="AW307" s="22">
        <v>127</v>
      </c>
      <c r="AX307" s="22">
        <v>11.67</v>
      </c>
      <c r="AY307" s="22">
        <v>355.73</v>
      </c>
      <c r="AZ307" s="22">
        <v>27.89</v>
      </c>
      <c r="BA307" s="22">
        <v>522.29</v>
      </c>
      <c r="BB307" s="23">
        <v>2311.33</v>
      </c>
      <c r="BC307" s="21">
        <v>2215.5500000000002</v>
      </c>
      <c r="BD307" s="21">
        <v>0</v>
      </c>
      <c r="BE307" s="21">
        <v>2215.5500000000002</v>
      </c>
      <c r="BF307" s="22">
        <v>165</v>
      </c>
      <c r="BG307" s="22">
        <v>28.76</v>
      </c>
      <c r="BH307" s="22">
        <v>746.09</v>
      </c>
      <c r="BI307" s="22">
        <v>39.340000000000003</v>
      </c>
      <c r="BJ307" s="22">
        <v>979.19</v>
      </c>
      <c r="BK307" s="23">
        <v>3194.74</v>
      </c>
      <c r="BL307" s="21">
        <v>1798.2</v>
      </c>
      <c r="BM307" s="21">
        <v>0</v>
      </c>
      <c r="BN307" s="21">
        <v>1798.2</v>
      </c>
      <c r="BO307" s="22">
        <v>129</v>
      </c>
      <c r="BP307" s="22">
        <v>23.34</v>
      </c>
      <c r="BQ307" s="22">
        <v>318.02999999999997</v>
      </c>
      <c r="BR307" s="22">
        <v>31.93</v>
      </c>
      <c r="BS307" s="22">
        <v>502.3</v>
      </c>
      <c r="BT307" s="23">
        <v>2300.5</v>
      </c>
      <c r="BU307" s="21">
        <v>1798.2</v>
      </c>
      <c r="BV307" s="21">
        <v>0</v>
      </c>
      <c r="BW307" s="21">
        <v>1798.2</v>
      </c>
      <c r="BX307" s="22">
        <v>129</v>
      </c>
      <c r="BY307" s="22">
        <v>23.34</v>
      </c>
      <c r="BZ307" s="22">
        <v>318.02999999999997</v>
      </c>
      <c r="CA307" s="22">
        <v>82.93</v>
      </c>
      <c r="CB307" s="22">
        <v>553.29999999999995</v>
      </c>
      <c r="CC307" s="23">
        <v>2351.5</v>
      </c>
      <c r="CD307" s="21">
        <v>1815.46</v>
      </c>
      <c r="CE307" s="21">
        <v>0</v>
      </c>
      <c r="CF307" s="21">
        <v>1815.46</v>
      </c>
      <c r="CG307" s="22">
        <v>151</v>
      </c>
      <c r="CH307" s="22">
        <v>23.56</v>
      </c>
      <c r="CI307" s="22">
        <v>333.78</v>
      </c>
      <c r="CJ307" s="22">
        <v>88.33</v>
      </c>
      <c r="CK307" s="22">
        <v>596.66999999999996</v>
      </c>
      <c r="CL307" s="23">
        <v>2412.13</v>
      </c>
      <c r="CM307" s="21">
        <v>1969.18</v>
      </c>
      <c r="CN307" s="21">
        <v>0</v>
      </c>
      <c r="CO307" s="21">
        <v>1969.18</v>
      </c>
      <c r="CP307" s="22">
        <v>187</v>
      </c>
      <c r="CQ307" s="22">
        <v>25.56</v>
      </c>
      <c r="CR307" s="22">
        <v>350.99</v>
      </c>
      <c r="CS307" s="22">
        <v>111.46</v>
      </c>
      <c r="CT307" s="22">
        <v>675.01</v>
      </c>
      <c r="CU307" s="23">
        <v>2644.19</v>
      </c>
      <c r="CV307" s="21">
        <v>1893.5</v>
      </c>
      <c r="CW307" s="21">
        <v>0</v>
      </c>
      <c r="CX307" s="21">
        <v>1893.5</v>
      </c>
      <c r="CY307" s="22">
        <v>168</v>
      </c>
      <c r="CZ307" s="22">
        <v>24.57</v>
      </c>
      <c r="DA307" s="22">
        <v>331.25</v>
      </c>
      <c r="DB307" s="22">
        <v>125.42</v>
      </c>
      <c r="DC307" s="22">
        <v>649.24</v>
      </c>
      <c r="DD307" s="23">
        <v>2542.7399999999998</v>
      </c>
      <c r="DE307" s="21">
        <v>2707.6</v>
      </c>
      <c r="DF307" s="21">
        <v>0</v>
      </c>
      <c r="DG307" s="21">
        <v>2707.6</v>
      </c>
      <c r="DH307" s="22">
        <v>281</v>
      </c>
      <c r="DI307" s="22">
        <v>211.62</v>
      </c>
      <c r="DJ307" s="22">
        <v>1466.08</v>
      </c>
      <c r="DK307" s="22">
        <v>49.42</v>
      </c>
      <c r="DL307" s="22">
        <v>2008.12</v>
      </c>
      <c r="DM307" s="23">
        <v>4715.72</v>
      </c>
      <c r="DN307" s="73">
        <f t="shared" si="44"/>
        <v>17679.489999999998</v>
      </c>
      <c r="DO307" s="73">
        <f t="shared" si="45"/>
        <v>891.69</v>
      </c>
      <c r="DP307" s="73">
        <f t="shared" si="46"/>
        <v>18571.18</v>
      </c>
      <c r="DQ307" s="22">
        <f t="shared" si="47"/>
        <v>1456</v>
      </c>
      <c r="DR307" s="22">
        <f t="shared" si="48"/>
        <v>405.84000000000003</v>
      </c>
      <c r="DS307" s="22">
        <f t="shared" si="49"/>
        <v>5031.2199999999993</v>
      </c>
      <c r="DT307" s="22">
        <f t="shared" si="50"/>
        <v>626.36999999999989</v>
      </c>
      <c r="DU307" s="22">
        <f t="shared" si="51"/>
        <v>7519.43</v>
      </c>
      <c r="DV307" s="23">
        <f t="shared" si="52"/>
        <v>26090.61</v>
      </c>
      <c r="DW307" s="262">
        <f t="shared" si="53"/>
        <v>-5999.7900000000009</v>
      </c>
      <c r="DX307" s="262"/>
      <c r="DY307" s="263">
        <f t="shared" si="54"/>
        <v>-724.06999999999971</v>
      </c>
      <c r="DZ307" s="263"/>
    </row>
    <row r="308" spans="1:130" hidden="1" x14ac:dyDescent="0.25">
      <c r="A308" s="18">
        <v>1685</v>
      </c>
      <c r="B308" s="18" t="s">
        <v>722</v>
      </c>
      <c r="C308" s="18" t="s">
        <v>562</v>
      </c>
      <c r="D308" s="20">
        <v>1</v>
      </c>
      <c r="E308" s="18">
        <v>11127.28</v>
      </c>
      <c r="F308" s="18">
        <v>24907.19</v>
      </c>
      <c r="G308" s="18" t="s">
        <v>157</v>
      </c>
      <c r="H308" s="18" t="s">
        <v>5</v>
      </c>
      <c r="I308" s="18" t="s">
        <v>204</v>
      </c>
      <c r="J308" s="21">
        <v>1630.51</v>
      </c>
      <c r="K308" s="21">
        <v>0</v>
      </c>
      <c r="L308" s="21">
        <v>1630.51</v>
      </c>
      <c r="M308" s="22">
        <v>127</v>
      </c>
      <c r="N308" s="22">
        <v>23.83</v>
      </c>
      <c r="O308" s="22">
        <v>340.45</v>
      </c>
      <c r="P308" s="22">
        <v>120.57</v>
      </c>
      <c r="Q308" s="22">
        <v>611.85</v>
      </c>
      <c r="R308" s="23">
        <v>2242.36</v>
      </c>
      <c r="S308" s="21">
        <v>1826.76</v>
      </c>
      <c r="T308" s="21">
        <v>0</v>
      </c>
      <c r="U308" s="21">
        <v>1826.76</v>
      </c>
      <c r="V308" s="22">
        <v>159</v>
      </c>
      <c r="W308" s="22">
        <v>27.36</v>
      </c>
      <c r="X308" s="22">
        <v>344.36</v>
      </c>
      <c r="Y308" s="22">
        <v>114.03</v>
      </c>
      <c r="Z308" s="22">
        <v>644.75</v>
      </c>
      <c r="AA308" s="23">
        <v>2471.5100000000002</v>
      </c>
      <c r="AB308" s="21">
        <v>1826.76</v>
      </c>
      <c r="AC308" s="21">
        <v>0</v>
      </c>
      <c r="AD308" s="21">
        <v>1826.76</v>
      </c>
      <c r="AE308" s="22">
        <v>159</v>
      </c>
      <c r="AF308" s="22">
        <v>27.36</v>
      </c>
      <c r="AG308" s="22">
        <v>344.01</v>
      </c>
      <c r="AH308" s="22">
        <v>103.83</v>
      </c>
      <c r="AI308" s="22">
        <v>634.20000000000005</v>
      </c>
      <c r="AJ308" s="23">
        <v>2460.96</v>
      </c>
      <c r="AK308" s="21">
        <v>1620.41</v>
      </c>
      <c r="AL308" s="21">
        <v>0</v>
      </c>
      <c r="AM308" s="21">
        <v>1620.41</v>
      </c>
      <c r="AN308" s="22">
        <v>131</v>
      </c>
      <c r="AO308" s="22">
        <v>24.26</v>
      </c>
      <c r="AP308" s="22">
        <v>312.72000000000003</v>
      </c>
      <c r="AQ308" s="22">
        <v>135.86000000000001</v>
      </c>
      <c r="AR308" s="22">
        <v>603.84</v>
      </c>
      <c r="AS308" s="23">
        <v>2224.25</v>
      </c>
      <c r="AT308" s="21">
        <v>2062.25</v>
      </c>
      <c r="AU308" s="21">
        <v>910.67</v>
      </c>
      <c r="AV308" s="21">
        <v>2972.92</v>
      </c>
      <c r="AW308" s="22">
        <v>316</v>
      </c>
      <c r="AX308" s="22">
        <v>30.89</v>
      </c>
      <c r="AY308" s="22">
        <v>737.25</v>
      </c>
      <c r="AZ308" s="22">
        <v>89.62</v>
      </c>
      <c r="BA308" s="22">
        <v>1173.76</v>
      </c>
      <c r="BB308" s="23">
        <v>4146.68</v>
      </c>
      <c r="BC308" s="21">
        <v>2939.38</v>
      </c>
      <c r="BD308" s="21">
        <v>0</v>
      </c>
      <c r="BE308" s="21">
        <v>2939.38</v>
      </c>
      <c r="BF308" s="22">
        <v>291</v>
      </c>
      <c r="BG308" s="22">
        <v>41.71</v>
      </c>
      <c r="BH308" s="22">
        <v>1053.72</v>
      </c>
      <c r="BI308" s="22">
        <v>163.71</v>
      </c>
      <c r="BJ308" s="22">
        <v>1550.14</v>
      </c>
      <c r="BK308" s="23">
        <v>4489.5200000000004</v>
      </c>
      <c r="BL308" s="21">
        <v>1921.99</v>
      </c>
      <c r="BM308" s="21">
        <v>0</v>
      </c>
      <c r="BN308" s="21">
        <v>1921.99</v>
      </c>
      <c r="BO308" s="22">
        <v>171</v>
      </c>
      <c r="BP308" s="22">
        <v>28.79</v>
      </c>
      <c r="BQ308" s="22">
        <v>430.28</v>
      </c>
      <c r="BR308" s="22">
        <v>131.02000000000001</v>
      </c>
      <c r="BS308" s="22">
        <v>761.09</v>
      </c>
      <c r="BT308" s="23">
        <v>2683.08</v>
      </c>
      <c r="BU308" s="21">
        <v>1921.99</v>
      </c>
      <c r="BV308" s="21">
        <v>0</v>
      </c>
      <c r="BW308" s="21">
        <v>1921.99</v>
      </c>
      <c r="BX308" s="22">
        <v>172</v>
      </c>
      <c r="BY308" s="22">
        <v>28.79</v>
      </c>
      <c r="BZ308" s="22">
        <v>430.28</v>
      </c>
      <c r="CA308" s="22">
        <v>131.02000000000001</v>
      </c>
      <c r="CB308" s="22">
        <v>762.09</v>
      </c>
      <c r="CC308" s="23">
        <v>2684.08</v>
      </c>
      <c r="CD308" s="21">
        <v>1928.66</v>
      </c>
      <c r="CE308" s="21">
        <v>0</v>
      </c>
      <c r="CF308" s="21">
        <v>1928.66</v>
      </c>
      <c r="CG308" s="22">
        <v>173</v>
      </c>
      <c r="CH308" s="22">
        <v>28.89</v>
      </c>
      <c r="CI308" s="22">
        <v>436.3</v>
      </c>
      <c r="CJ308" s="22">
        <v>146.44999999999999</v>
      </c>
      <c r="CK308" s="22">
        <v>784.64</v>
      </c>
      <c r="CL308" s="23">
        <v>2713.3</v>
      </c>
      <c r="CM308" s="21">
        <v>1923.42</v>
      </c>
      <c r="CN308" s="21">
        <v>0</v>
      </c>
      <c r="CO308" s="21">
        <v>1923.42</v>
      </c>
      <c r="CP308" s="22">
        <v>181</v>
      </c>
      <c r="CQ308" s="22">
        <v>28.81</v>
      </c>
      <c r="CR308" s="22">
        <v>406.18</v>
      </c>
      <c r="CS308" s="22">
        <v>54.56</v>
      </c>
      <c r="CT308" s="22">
        <v>670.55</v>
      </c>
      <c r="CU308" s="23">
        <v>2593.9699999999998</v>
      </c>
      <c r="CV308" s="21">
        <v>1921.99</v>
      </c>
      <c r="CW308" s="21">
        <v>0</v>
      </c>
      <c r="CX308" s="21">
        <v>1921.99</v>
      </c>
      <c r="CY308" s="22">
        <v>172</v>
      </c>
      <c r="CZ308" s="22">
        <v>28.79</v>
      </c>
      <c r="DA308" s="22">
        <v>400.16</v>
      </c>
      <c r="DB308" s="22">
        <v>115.72</v>
      </c>
      <c r="DC308" s="22">
        <v>716.67</v>
      </c>
      <c r="DD308" s="23">
        <v>2638.66</v>
      </c>
      <c r="DE308" s="21">
        <v>2865.68</v>
      </c>
      <c r="DF308" s="21">
        <v>0</v>
      </c>
      <c r="DG308" s="21">
        <v>2865.68</v>
      </c>
      <c r="DH308" s="22">
        <v>304</v>
      </c>
      <c r="DI308" s="22">
        <v>284.55</v>
      </c>
      <c r="DJ308" s="22">
        <v>1453.08</v>
      </c>
      <c r="DK308" s="22">
        <v>149.12</v>
      </c>
      <c r="DL308" s="22">
        <v>2190.75</v>
      </c>
      <c r="DM308" s="23">
        <v>5056.43</v>
      </c>
      <c r="DN308" s="73">
        <f t="shared" si="44"/>
        <v>24389.8</v>
      </c>
      <c r="DO308" s="73">
        <f t="shared" si="45"/>
        <v>910.67</v>
      </c>
      <c r="DP308" s="73">
        <f t="shared" si="46"/>
        <v>25300.470000000005</v>
      </c>
      <c r="DQ308" s="22">
        <f t="shared" si="47"/>
        <v>2356</v>
      </c>
      <c r="DR308" s="22">
        <f t="shared" si="48"/>
        <v>604.03</v>
      </c>
      <c r="DS308" s="22">
        <f t="shared" si="49"/>
        <v>6688.79</v>
      </c>
      <c r="DT308" s="22">
        <f t="shared" si="50"/>
        <v>1455.5100000000002</v>
      </c>
      <c r="DU308" s="22">
        <f t="shared" si="51"/>
        <v>11104.33</v>
      </c>
      <c r="DV308" s="23">
        <f t="shared" si="52"/>
        <v>36404.800000000003</v>
      </c>
      <c r="DW308" s="262">
        <f t="shared" si="53"/>
        <v>393.28000000000611</v>
      </c>
      <c r="DX308" s="262"/>
      <c r="DY308" s="263">
        <f t="shared" si="54"/>
        <v>-22.950000000000728</v>
      </c>
      <c r="DZ308" s="263"/>
    </row>
    <row r="309" spans="1:130" hidden="1" x14ac:dyDescent="0.25">
      <c r="A309" s="18">
        <v>1687</v>
      </c>
      <c r="B309" s="18" t="s">
        <v>651</v>
      </c>
      <c r="C309" s="18" t="s">
        <v>652</v>
      </c>
      <c r="D309" s="20">
        <v>1</v>
      </c>
      <c r="E309" s="18">
        <v>4744.1000000000004</v>
      </c>
      <c r="F309" s="18">
        <v>10841.39</v>
      </c>
      <c r="G309" s="18" t="s">
        <v>157</v>
      </c>
      <c r="H309" s="18" t="s">
        <v>5</v>
      </c>
      <c r="I309" s="18" t="s">
        <v>204</v>
      </c>
      <c r="J309" s="21">
        <v>2885.32</v>
      </c>
      <c r="K309" s="21">
        <v>0</v>
      </c>
      <c r="L309" s="21">
        <v>2885.32</v>
      </c>
      <c r="M309" s="22">
        <v>305</v>
      </c>
      <c r="N309" s="22">
        <v>43.24</v>
      </c>
      <c r="O309" s="22">
        <v>1089.03</v>
      </c>
      <c r="P309" s="22">
        <v>127.73</v>
      </c>
      <c r="Q309" s="22">
        <v>1565</v>
      </c>
      <c r="R309" s="23">
        <v>4450.32</v>
      </c>
      <c r="S309" s="21">
        <v>1918.06</v>
      </c>
      <c r="T309" s="21">
        <v>0</v>
      </c>
      <c r="U309" s="21">
        <v>1918.06</v>
      </c>
      <c r="V309" s="22">
        <v>172</v>
      </c>
      <c r="W309" s="22">
        <v>28.73</v>
      </c>
      <c r="X309" s="22">
        <v>427.35</v>
      </c>
      <c r="Y309" s="22">
        <v>105.46</v>
      </c>
      <c r="Z309" s="22">
        <v>733.54</v>
      </c>
      <c r="AA309" s="23">
        <v>2651.6</v>
      </c>
      <c r="AB309" s="21">
        <v>1826.76</v>
      </c>
      <c r="AC309" s="21">
        <v>0</v>
      </c>
      <c r="AD309" s="21">
        <v>1826.76</v>
      </c>
      <c r="AE309" s="22">
        <v>159</v>
      </c>
      <c r="AF309" s="22">
        <v>27.36</v>
      </c>
      <c r="AG309" s="22">
        <v>344.01</v>
      </c>
      <c r="AH309" s="22">
        <v>32.43</v>
      </c>
      <c r="AI309" s="22">
        <v>562.79999999999995</v>
      </c>
      <c r="AJ309" s="23">
        <v>2389.56</v>
      </c>
      <c r="AK309" s="21">
        <v>1535.61</v>
      </c>
      <c r="AL309" s="21">
        <v>0</v>
      </c>
      <c r="AM309" s="21">
        <v>1535.61</v>
      </c>
      <c r="AN309" s="22">
        <v>120</v>
      </c>
      <c r="AO309" s="22">
        <v>22.99</v>
      </c>
      <c r="AP309" s="22">
        <v>299.87</v>
      </c>
      <c r="AQ309" s="22">
        <v>134.37</v>
      </c>
      <c r="AR309" s="22">
        <v>577.23</v>
      </c>
      <c r="AS309" s="23">
        <v>2112.84</v>
      </c>
      <c r="AT309" s="21">
        <v>1859.06</v>
      </c>
      <c r="AU309" s="21">
        <v>910.67</v>
      </c>
      <c r="AV309" s="21">
        <v>2769.73</v>
      </c>
      <c r="AW309" s="22">
        <v>288</v>
      </c>
      <c r="AX309" s="22">
        <v>27.84</v>
      </c>
      <c r="AY309" s="22">
        <v>555.35</v>
      </c>
      <c r="AZ309" s="22">
        <v>101.31</v>
      </c>
      <c r="BA309" s="22">
        <v>972.5</v>
      </c>
      <c r="BB309" s="23">
        <v>3742.23</v>
      </c>
      <c r="BC309" s="21">
        <v>1551.16</v>
      </c>
      <c r="BD309" s="21">
        <v>0</v>
      </c>
      <c r="BE309" s="21">
        <v>1551.16</v>
      </c>
      <c r="BF309" s="22">
        <v>-300</v>
      </c>
      <c r="BG309" s="22">
        <v>137.31</v>
      </c>
      <c r="BH309" s="22">
        <v>946.81</v>
      </c>
      <c r="BI309" s="22">
        <v>27.27</v>
      </c>
      <c r="BJ309" s="22">
        <v>811.39</v>
      </c>
      <c r="BK309" s="23">
        <v>2362.5500000000002</v>
      </c>
      <c r="BL309" s="21">
        <v>0</v>
      </c>
      <c r="BM309" s="21">
        <v>0</v>
      </c>
      <c r="BN309" s="21">
        <v>0</v>
      </c>
      <c r="BO309" s="22">
        <v>-1</v>
      </c>
      <c r="BP309" s="22">
        <v>0</v>
      </c>
      <c r="BQ309" s="22">
        <v>0</v>
      </c>
      <c r="BR309" s="22">
        <v>0</v>
      </c>
      <c r="BS309" s="22">
        <v>-1</v>
      </c>
      <c r="BT309" s="23">
        <v>-1</v>
      </c>
      <c r="BU309" s="21">
        <v>0</v>
      </c>
      <c r="BV309" s="21">
        <v>0</v>
      </c>
      <c r="BW309" s="21">
        <v>0</v>
      </c>
      <c r="BX309" s="22">
        <v>0</v>
      </c>
      <c r="BY309" s="22">
        <v>0</v>
      </c>
      <c r="BZ309" s="22">
        <v>0</v>
      </c>
      <c r="CA309" s="22">
        <v>0</v>
      </c>
      <c r="CB309" s="22">
        <v>0</v>
      </c>
      <c r="CC309" s="23">
        <v>0</v>
      </c>
      <c r="CD309" s="21">
        <v>0</v>
      </c>
      <c r="CE309" s="21">
        <v>0</v>
      </c>
      <c r="CF309" s="21">
        <v>0</v>
      </c>
      <c r="CG309" s="22">
        <v>0</v>
      </c>
      <c r="CH309" s="22">
        <v>0</v>
      </c>
      <c r="CI309" s="22">
        <v>0</v>
      </c>
      <c r="CJ309" s="22">
        <v>0</v>
      </c>
      <c r="CK309" s="22">
        <v>0</v>
      </c>
      <c r="CL309" s="23">
        <v>0</v>
      </c>
      <c r="CM309" s="21">
        <v>0</v>
      </c>
      <c r="CN309" s="21">
        <v>0</v>
      </c>
      <c r="CO309" s="21">
        <v>0</v>
      </c>
      <c r="CP309" s="22">
        <v>0</v>
      </c>
      <c r="CQ309" s="22">
        <v>0</v>
      </c>
      <c r="CR309" s="22">
        <v>0</v>
      </c>
      <c r="CS309" s="22">
        <v>0</v>
      </c>
      <c r="CT309" s="22">
        <v>0</v>
      </c>
      <c r="CU309" s="23">
        <v>0</v>
      </c>
      <c r="CV309" s="21"/>
      <c r="CW309" s="21"/>
      <c r="CX309" s="21"/>
      <c r="CY309" s="22"/>
      <c r="CZ309" s="22"/>
      <c r="DA309" s="22"/>
      <c r="DB309" s="22"/>
      <c r="DC309" s="22"/>
      <c r="DD309" s="23"/>
      <c r="DN309" s="73">
        <f t="shared" si="44"/>
        <v>11575.97</v>
      </c>
      <c r="DO309" s="73">
        <f t="shared" si="45"/>
        <v>910.67</v>
      </c>
      <c r="DP309" s="73">
        <f t="shared" si="46"/>
        <v>12486.64</v>
      </c>
      <c r="DQ309" s="22">
        <f t="shared" si="47"/>
        <v>743</v>
      </c>
      <c r="DR309" s="22">
        <f t="shared" si="48"/>
        <v>287.47000000000003</v>
      </c>
      <c r="DS309" s="22">
        <f t="shared" si="49"/>
        <v>3662.42</v>
      </c>
      <c r="DT309" s="22">
        <f t="shared" si="50"/>
        <v>528.57000000000005</v>
      </c>
      <c r="DU309" s="22">
        <f t="shared" si="51"/>
        <v>5221.46</v>
      </c>
      <c r="DV309" s="23">
        <f t="shared" si="52"/>
        <v>17708.099999999999</v>
      </c>
      <c r="DW309" s="262">
        <f t="shared" si="53"/>
        <v>1645.25</v>
      </c>
      <c r="DX309" s="262"/>
      <c r="DY309" s="263">
        <f t="shared" si="54"/>
        <v>477.35999999999967</v>
      </c>
      <c r="DZ309" s="263"/>
    </row>
    <row r="310" spans="1:130" hidden="1" x14ac:dyDescent="0.25">
      <c r="A310" s="18">
        <v>1690</v>
      </c>
      <c r="B310" s="18" t="s">
        <v>869</v>
      </c>
      <c r="C310" s="18" t="s">
        <v>870</v>
      </c>
      <c r="D310" s="20">
        <v>0</v>
      </c>
      <c r="E310" s="18">
        <v>2438.12</v>
      </c>
      <c r="F310" s="18">
        <v>7437.51</v>
      </c>
      <c r="G310" s="18" t="s">
        <v>173</v>
      </c>
      <c r="H310" s="18" t="s">
        <v>5</v>
      </c>
      <c r="I310" s="18" t="s">
        <v>182</v>
      </c>
      <c r="J310" s="21"/>
      <c r="K310" s="21"/>
      <c r="L310" s="21"/>
      <c r="M310" s="22"/>
      <c r="N310" s="22"/>
      <c r="O310" s="22"/>
      <c r="P310" s="22"/>
      <c r="Q310" s="22"/>
      <c r="R310" s="23"/>
      <c r="S310" s="21"/>
      <c r="T310" s="21"/>
      <c r="U310" s="21"/>
      <c r="V310" s="22"/>
      <c r="W310" s="22"/>
      <c r="X310" s="22"/>
      <c r="Y310" s="22"/>
      <c r="Z310" s="22"/>
      <c r="AA310" s="23"/>
      <c r="AB310" s="21"/>
      <c r="AC310" s="21"/>
      <c r="AD310" s="21"/>
      <c r="AE310" s="22"/>
      <c r="AF310" s="22"/>
      <c r="AG310" s="22"/>
      <c r="AH310" s="22"/>
      <c r="AI310" s="22"/>
      <c r="AJ310" s="23"/>
      <c r="AK310" s="21"/>
      <c r="AL310" s="21"/>
      <c r="AM310" s="21"/>
      <c r="AN310" s="22"/>
      <c r="AO310" s="22"/>
      <c r="AP310" s="22"/>
      <c r="AQ310" s="22"/>
      <c r="AR310" s="22"/>
      <c r="AS310" s="23"/>
      <c r="AT310" s="21">
        <v>0</v>
      </c>
      <c r="AU310" s="21">
        <v>215.81</v>
      </c>
      <c r="AV310" s="21">
        <v>215.81</v>
      </c>
      <c r="AW310" s="22">
        <v>9</v>
      </c>
      <c r="AX310" s="22">
        <v>0</v>
      </c>
      <c r="AY310" s="22">
        <v>43.16</v>
      </c>
      <c r="AZ310" s="22">
        <v>2.89</v>
      </c>
      <c r="BA310" s="22">
        <v>55.05</v>
      </c>
      <c r="BB310" s="23">
        <v>270.86</v>
      </c>
      <c r="BC310" s="21">
        <v>690.6</v>
      </c>
      <c r="BD310" s="21">
        <v>0</v>
      </c>
      <c r="BE310" s="21">
        <v>690.6</v>
      </c>
      <c r="BF310" s="22">
        <v>28</v>
      </c>
      <c r="BG310" s="22">
        <v>16.489999999999998</v>
      </c>
      <c r="BH310" s="22">
        <v>233.88</v>
      </c>
      <c r="BI310" s="22">
        <v>52.93</v>
      </c>
      <c r="BJ310" s="22">
        <v>331.3</v>
      </c>
      <c r="BK310" s="23">
        <v>1021.9</v>
      </c>
      <c r="BL310" s="21">
        <v>980.36</v>
      </c>
      <c r="BM310" s="21">
        <v>0</v>
      </c>
      <c r="BN310" s="21">
        <v>980.36</v>
      </c>
      <c r="BO310" s="22">
        <v>56</v>
      </c>
      <c r="BP310" s="22">
        <v>24.51</v>
      </c>
      <c r="BQ310" s="22">
        <v>73.959999999999994</v>
      </c>
      <c r="BR310" s="22">
        <v>119.42</v>
      </c>
      <c r="BS310" s="22">
        <v>273.89</v>
      </c>
      <c r="BT310" s="23">
        <v>1254.25</v>
      </c>
      <c r="BU310" s="21">
        <v>1042.8599999999999</v>
      </c>
      <c r="BV310" s="21">
        <v>0</v>
      </c>
      <c r="BW310" s="21">
        <v>1042.8599999999999</v>
      </c>
      <c r="BX310" s="22">
        <v>56</v>
      </c>
      <c r="BY310" s="22">
        <v>24.51</v>
      </c>
      <c r="BZ310" s="22">
        <v>73.959999999999994</v>
      </c>
      <c r="CA310" s="22">
        <v>43.76</v>
      </c>
      <c r="CB310" s="22">
        <v>198.23</v>
      </c>
      <c r="CC310" s="23">
        <v>1241.0899999999999</v>
      </c>
      <c r="CD310" s="21">
        <v>1011.61</v>
      </c>
      <c r="CE310" s="21">
        <v>0</v>
      </c>
      <c r="CF310" s="21">
        <v>1011.61</v>
      </c>
      <c r="CG310" s="22">
        <v>56</v>
      </c>
      <c r="CH310" s="22">
        <v>24.51</v>
      </c>
      <c r="CI310" s="22">
        <v>73.959999999999994</v>
      </c>
      <c r="CJ310" s="22">
        <v>79.03</v>
      </c>
      <c r="CK310" s="22">
        <v>233.5</v>
      </c>
      <c r="CL310" s="23">
        <v>1245.1099999999999</v>
      </c>
      <c r="CM310" s="21">
        <v>1032.54</v>
      </c>
      <c r="CN310" s="21">
        <v>0</v>
      </c>
      <c r="CO310" s="21">
        <v>1032.54</v>
      </c>
      <c r="CP310" s="22">
        <v>57</v>
      </c>
      <c r="CQ310" s="22">
        <v>25.04</v>
      </c>
      <c r="CR310" s="22">
        <v>74.63</v>
      </c>
      <c r="CS310" s="22">
        <v>64.11</v>
      </c>
      <c r="CT310" s="22">
        <v>220.78</v>
      </c>
      <c r="CU310" s="23">
        <v>1253.32</v>
      </c>
      <c r="CV310" s="21">
        <v>2118.5700000000002</v>
      </c>
      <c r="CW310" s="21">
        <v>0</v>
      </c>
      <c r="CX310" s="21">
        <v>2118.5700000000002</v>
      </c>
      <c r="CY310" s="22">
        <v>153</v>
      </c>
      <c r="CZ310" s="22">
        <v>177.3</v>
      </c>
      <c r="DA310" s="22">
        <v>1339.98</v>
      </c>
      <c r="DB310" s="22">
        <v>88.64</v>
      </c>
      <c r="DC310" s="22">
        <v>1758.92</v>
      </c>
      <c r="DD310" s="23">
        <v>3877.49</v>
      </c>
      <c r="DE310" s="21">
        <v>1302.5899999999999</v>
      </c>
      <c r="DF310" s="21">
        <v>0</v>
      </c>
      <c r="DG310" s="21">
        <v>1302.5899999999999</v>
      </c>
      <c r="DH310" s="22">
        <v>-58</v>
      </c>
      <c r="DI310" s="22">
        <v>65.930000000000007</v>
      </c>
      <c r="DJ310" s="22">
        <v>234.58</v>
      </c>
      <c r="DK310" s="22">
        <v>95.6</v>
      </c>
      <c r="DL310" s="22">
        <v>338.11</v>
      </c>
      <c r="DM310" s="23">
        <v>1640.7</v>
      </c>
      <c r="DN310" s="73">
        <f t="shared" si="44"/>
        <v>8179.1299999999992</v>
      </c>
      <c r="DO310" s="73">
        <f t="shared" si="45"/>
        <v>215.81</v>
      </c>
      <c r="DP310" s="73">
        <f t="shared" si="46"/>
        <v>8394.94</v>
      </c>
      <c r="DQ310" s="22">
        <f t="shared" si="47"/>
        <v>357</v>
      </c>
      <c r="DR310" s="22">
        <f t="shared" si="48"/>
        <v>358.29</v>
      </c>
      <c r="DS310" s="22">
        <f t="shared" si="49"/>
        <v>2148.11</v>
      </c>
      <c r="DT310" s="22">
        <f t="shared" si="50"/>
        <v>546.38</v>
      </c>
      <c r="DU310" s="22">
        <f t="shared" si="51"/>
        <v>3409.78</v>
      </c>
      <c r="DV310" s="23">
        <f t="shared" si="52"/>
        <v>11804.720000000001</v>
      </c>
      <c r="DW310" s="262">
        <f t="shared" si="53"/>
        <v>957.43000000000029</v>
      </c>
      <c r="DX310" s="262"/>
      <c r="DY310" s="263">
        <f t="shared" si="54"/>
        <v>971.66000000000031</v>
      </c>
      <c r="DZ310" s="263"/>
    </row>
    <row r="311" spans="1:130" hidden="1" x14ac:dyDescent="0.25">
      <c r="A311" s="18">
        <v>1698</v>
      </c>
      <c r="B311" s="18" t="s">
        <v>689</v>
      </c>
      <c r="C311" s="18" t="s">
        <v>214</v>
      </c>
      <c r="D311" s="20">
        <v>1</v>
      </c>
      <c r="E311" s="18">
        <v>20417.8</v>
      </c>
      <c r="F311" s="18">
        <v>36445.160000000003</v>
      </c>
      <c r="G311" s="18" t="s">
        <v>157</v>
      </c>
      <c r="H311" s="18" t="s">
        <v>19</v>
      </c>
      <c r="I311" s="18" t="s">
        <v>690</v>
      </c>
      <c r="J311" s="21">
        <v>2817.05</v>
      </c>
      <c r="K311" s="21">
        <v>0</v>
      </c>
      <c r="L311" s="21">
        <v>2817.05</v>
      </c>
      <c r="M311" s="22">
        <v>298</v>
      </c>
      <c r="N311" s="22">
        <v>36.549999999999997</v>
      </c>
      <c r="O311" s="22">
        <v>1086.04</v>
      </c>
      <c r="P311" s="22">
        <v>141.80000000000001</v>
      </c>
      <c r="Q311" s="22">
        <v>1562.39</v>
      </c>
      <c r="R311" s="23">
        <v>4379.4399999999996</v>
      </c>
      <c r="S311" s="21">
        <v>2844.45</v>
      </c>
      <c r="T311" s="21">
        <v>0</v>
      </c>
      <c r="U311" s="21">
        <v>2844.45</v>
      </c>
      <c r="V311" s="22">
        <v>303</v>
      </c>
      <c r="W311" s="22">
        <v>36.94</v>
      </c>
      <c r="X311" s="22">
        <v>1098.33</v>
      </c>
      <c r="Y311" s="22">
        <v>50.51</v>
      </c>
      <c r="Z311" s="22">
        <v>1488.78</v>
      </c>
      <c r="AA311" s="23">
        <v>4333.2299999999996</v>
      </c>
      <c r="AB311" s="21">
        <v>2814.45</v>
      </c>
      <c r="AC311" s="21">
        <v>0</v>
      </c>
      <c r="AD311" s="21">
        <v>2814.45</v>
      </c>
      <c r="AE311" s="22">
        <v>298</v>
      </c>
      <c r="AF311" s="22">
        <v>36.549999999999997</v>
      </c>
      <c r="AG311" s="22">
        <v>1086.5999999999999</v>
      </c>
      <c r="AH311" s="22">
        <v>151.97</v>
      </c>
      <c r="AI311" s="22">
        <v>1573.12</v>
      </c>
      <c r="AJ311" s="23">
        <v>4387.57</v>
      </c>
      <c r="AK311" s="21">
        <v>2839.71</v>
      </c>
      <c r="AL311" s="21">
        <v>0</v>
      </c>
      <c r="AM311" s="21">
        <v>2839.71</v>
      </c>
      <c r="AN311" s="22">
        <v>301</v>
      </c>
      <c r="AO311" s="22">
        <v>36.89</v>
      </c>
      <c r="AP311" s="22">
        <v>1096.01</v>
      </c>
      <c r="AQ311" s="22">
        <v>152.41999999999999</v>
      </c>
      <c r="AR311" s="22">
        <v>1586.32</v>
      </c>
      <c r="AS311" s="23">
        <v>4426.03</v>
      </c>
      <c r="AT311" s="21">
        <v>920.14</v>
      </c>
      <c r="AU311" s="21">
        <v>948.61</v>
      </c>
      <c r="AV311" s="21">
        <v>1868.75</v>
      </c>
      <c r="AW311" s="22">
        <v>169</v>
      </c>
      <c r="AX311" s="22">
        <v>11.93</v>
      </c>
      <c r="AY311" s="22">
        <v>615.76</v>
      </c>
      <c r="AZ311" s="22">
        <v>85.14</v>
      </c>
      <c r="BA311" s="22">
        <v>881.83</v>
      </c>
      <c r="BB311" s="23">
        <v>2750.58</v>
      </c>
      <c r="BC311" s="21">
        <v>4202.59</v>
      </c>
      <c r="BD311" s="21">
        <v>0</v>
      </c>
      <c r="BE311" s="21">
        <v>4202.59</v>
      </c>
      <c r="BF311" s="22">
        <v>490</v>
      </c>
      <c r="BG311" s="22">
        <v>54.57</v>
      </c>
      <c r="BH311" s="22">
        <v>1855.77</v>
      </c>
      <c r="BI311" s="22">
        <v>74.62</v>
      </c>
      <c r="BJ311" s="22">
        <v>2474.96</v>
      </c>
      <c r="BK311" s="23">
        <v>6677.55</v>
      </c>
      <c r="BL311" s="21">
        <v>2814.45</v>
      </c>
      <c r="BM311" s="21">
        <v>0</v>
      </c>
      <c r="BN311" s="21">
        <v>2814.45</v>
      </c>
      <c r="BO311" s="22">
        <v>294</v>
      </c>
      <c r="BP311" s="22">
        <v>36.549999999999997</v>
      </c>
      <c r="BQ311" s="22">
        <v>1064.74</v>
      </c>
      <c r="BR311" s="22">
        <v>49.97</v>
      </c>
      <c r="BS311" s="22">
        <v>1445.26</v>
      </c>
      <c r="BT311" s="23">
        <v>4259.71</v>
      </c>
      <c r="BU311" s="21">
        <v>2814.45</v>
      </c>
      <c r="BV311" s="21">
        <v>0</v>
      </c>
      <c r="BW311" s="21">
        <v>2814.45</v>
      </c>
      <c r="BX311" s="22">
        <v>295</v>
      </c>
      <c r="BY311" s="22">
        <v>36.549999999999997</v>
      </c>
      <c r="BZ311" s="22">
        <v>1064.74</v>
      </c>
      <c r="CA311" s="22">
        <v>151.97</v>
      </c>
      <c r="CB311" s="22">
        <v>1548.26</v>
      </c>
      <c r="CC311" s="23">
        <v>4362.71</v>
      </c>
      <c r="CD311" s="21">
        <v>2863.65</v>
      </c>
      <c r="CE311" s="21">
        <v>0</v>
      </c>
      <c r="CF311" s="21">
        <v>2863.65</v>
      </c>
      <c r="CG311" s="22">
        <v>297</v>
      </c>
      <c r="CH311" s="22">
        <v>36.81</v>
      </c>
      <c r="CI311" s="22">
        <v>1071.76</v>
      </c>
      <c r="CJ311" s="22">
        <v>111.92</v>
      </c>
      <c r="CK311" s="22">
        <v>1517.49</v>
      </c>
      <c r="CL311" s="23">
        <v>4381.1400000000003</v>
      </c>
      <c r="CM311" s="21">
        <v>2833.49</v>
      </c>
      <c r="CN311" s="21">
        <v>0</v>
      </c>
      <c r="CO311" s="21">
        <v>2833.49</v>
      </c>
      <c r="CP311" s="22">
        <v>306</v>
      </c>
      <c r="CQ311" s="22">
        <v>36.799999999999997</v>
      </c>
      <c r="CR311" s="22">
        <v>1076.5</v>
      </c>
      <c r="CS311" s="22">
        <v>116.61</v>
      </c>
      <c r="CT311" s="22">
        <v>1535.91</v>
      </c>
      <c r="CU311" s="23">
        <v>4369.3999999999996</v>
      </c>
      <c r="CV311" s="21">
        <v>2833.49</v>
      </c>
      <c r="CW311" s="21">
        <v>0</v>
      </c>
      <c r="CX311" s="21">
        <v>2833.49</v>
      </c>
      <c r="CY311" s="22">
        <v>297</v>
      </c>
      <c r="CZ311" s="22">
        <v>36.799999999999997</v>
      </c>
      <c r="DA311" s="22">
        <v>1071.7</v>
      </c>
      <c r="DB311" s="22">
        <v>126.81</v>
      </c>
      <c r="DC311" s="22">
        <v>1532.31</v>
      </c>
      <c r="DD311" s="23">
        <v>4365.8</v>
      </c>
      <c r="DE311" s="21">
        <v>4228.55</v>
      </c>
      <c r="DF311" s="21">
        <v>0</v>
      </c>
      <c r="DG311" s="21">
        <v>4228.55</v>
      </c>
      <c r="DH311" s="22">
        <v>493</v>
      </c>
      <c r="DI311" s="22">
        <v>402.55</v>
      </c>
      <c r="DJ311" s="22">
        <v>1329.86</v>
      </c>
      <c r="DK311" s="22">
        <v>146.5</v>
      </c>
      <c r="DL311" s="22">
        <v>2371.91</v>
      </c>
      <c r="DM311" s="23">
        <v>6600.46</v>
      </c>
      <c r="DN311" s="73">
        <f t="shared" si="44"/>
        <v>34826.47</v>
      </c>
      <c r="DO311" s="73">
        <f t="shared" si="45"/>
        <v>948.61</v>
      </c>
      <c r="DP311" s="73">
        <f t="shared" si="46"/>
        <v>35775.08</v>
      </c>
      <c r="DQ311" s="22">
        <f t="shared" si="47"/>
        <v>3841</v>
      </c>
      <c r="DR311" s="22">
        <f t="shared" si="48"/>
        <v>799.49</v>
      </c>
      <c r="DS311" s="22">
        <f t="shared" si="49"/>
        <v>13517.810000000001</v>
      </c>
      <c r="DT311" s="22">
        <f t="shared" si="50"/>
        <v>1360.2399999999998</v>
      </c>
      <c r="DU311" s="22">
        <f t="shared" si="51"/>
        <v>19518.54</v>
      </c>
      <c r="DV311" s="23">
        <f t="shared" si="52"/>
        <v>55293.62</v>
      </c>
      <c r="DW311" s="262">
        <f t="shared" si="53"/>
        <v>-670.08000000000175</v>
      </c>
      <c r="DX311" s="262"/>
      <c r="DY311" s="263">
        <f t="shared" si="54"/>
        <v>-899.2599999999984</v>
      </c>
      <c r="DZ311" s="263"/>
    </row>
    <row r="312" spans="1:130" hidden="1" x14ac:dyDescent="0.25">
      <c r="A312" s="18">
        <v>1702</v>
      </c>
      <c r="B312" s="18" t="s">
        <v>364</v>
      </c>
      <c r="C312" s="18" t="s">
        <v>365</v>
      </c>
      <c r="D312" s="20">
        <v>0.5</v>
      </c>
      <c r="E312" s="18">
        <v>24298.47</v>
      </c>
      <c r="F312" s="18">
        <v>39467.9</v>
      </c>
      <c r="G312" s="18" t="s">
        <v>157</v>
      </c>
      <c r="H312" s="18" t="s">
        <v>18</v>
      </c>
      <c r="I312" s="18" t="s">
        <v>366</v>
      </c>
      <c r="J312" s="21">
        <v>2830.32</v>
      </c>
      <c r="K312" s="21">
        <v>0</v>
      </c>
      <c r="L312" s="21">
        <v>2830.32</v>
      </c>
      <c r="M312" s="22">
        <v>296</v>
      </c>
      <c r="N312" s="22">
        <v>42.42</v>
      </c>
      <c r="O312" s="22">
        <v>1275.55</v>
      </c>
      <c r="P312" s="22">
        <v>101.26</v>
      </c>
      <c r="Q312" s="22">
        <v>1715.23</v>
      </c>
      <c r="R312" s="23">
        <v>4545.55</v>
      </c>
      <c r="S312" s="21">
        <v>2804.87</v>
      </c>
      <c r="T312" s="21">
        <v>0</v>
      </c>
      <c r="U312" s="21">
        <v>2804.87</v>
      </c>
      <c r="V312" s="22">
        <v>292</v>
      </c>
      <c r="W312" s="22">
        <v>42.03</v>
      </c>
      <c r="X312" s="22">
        <v>1265.17</v>
      </c>
      <c r="Y312" s="22">
        <v>75.31</v>
      </c>
      <c r="Z312" s="22">
        <v>1674.51</v>
      </c>
      <c r="AA312" s="23">
        <v>4479.38</v>
      </c>
      <c r="AB312" s="21">
        <v>2804.87</v>
      </c>
      <c r="AC312" s="21">
        <v>0</v>
      </c>
      <c r="AD312" s="21">
        <v>2804.87</v>
      </c>
      <c r="AE312" s="22">
        <v>292</v>
      </c>
      <c r="AF312" s="22">
        <v>42.03</v>
      </c>
      <c r="AG312" s="22">
        <v>1264.6099999999999</v>
      </c>
      <c r="AH312" s="22">
        <v>111.01</v>
      </c>
      <c r="AI312" s="22">
        <v>1709.65</v>
      </c>
      <c r="AJ312" s="23">
        <v>4514.5200000000004</v>
      </c>
      <c r="AK312" s="21">
        <v>2804.87</v>
      </c>
      <c r="AL312" s="21">
        <v>0</v>
      </c>
      <c r="AM312" s="21">
        <v>2804.87</v>
      </c>
      <c r="AN312" s="22">
        <v>292</v>
      </c>
      <c r="AO312" s="22">
        <v>42.03</v>
      </c>
      <c r="AP312" s="22">
        <v>1264.6099999999999</v>
      </c>
      <c r="AQ312" s="22">
        <v>95.71</v>
      </c>
      <c r="AR312" s="22">
        <v>1694.35</v>
      </c>
      <c r="AS312" s="23">
        <v>4499.22</v>
      </c>
      <c r="AT312" s="21">
        <v>3226.87</v>
      </c>
      <c r="AU312" s="21">
        <v>474.31</v>
      </c>
      <c r="AV312" s="21">
        <v>3701.18</v>
      </c>
      <c r="AW312" s="22">
        <v>415</v>
      </c>
      <c r="AX312" s="22">
        <v>48.36</v>
      </c>
      <c r="AY312" s="22">
        <v>1549.96</v>
      </c>
      <c r="AZ312" s="22">
        <v>114.65</v>
      </c>
      <c r="BA312" s="22">
        <v>2127.9699999999998</v>
      </c>
      <c r="BB312" s="23">
        <v>5829.15</v>
      </c>
      <c r="BC312" s="21">
        <v>4276.87</v>
      </c>
      <c r="BD312" s="21">
        <v>0</v>
      </c>
      <c r="BE312" s="21">
        <v>4276.87</v>
      </c>
      <c r="BF312" s="22">
        <v>483</v>
      </c>
      <c r="BG312" s="22">
        <v>62.72</v>
      </c>
      <c r="BH312" s="22">
        <v>1886.81</v>
      </c>
      <c r="BI312" s="22">
        <v>131.63999999999999</v>
      </c>
      <c r="BJ312" s="22">
        <v>2564.17</v>
      </c>
      <c r="BK312" s="23">
        <v>6841.04</v>
      </c>
      <c r="BL312" s="21">
        <v>2804.87</v>
      </c>
      <c r="BM312" s="21">
        <v>0</v>
      </c>
      <c r="BN312" s="21">
        <v>2804.87</v>
      </c>
      <c r="BO312" s="22">
        <v>288</v>
      </c>
      <c r="BP312" s="22">
        <v>42.03</v>
      </c>
      <c r="BQ312" s="22">
        <v>1264.6099999999999</v>
      </c>
      <c r="BR312" s="22">
        <v>85.51</v>
      </c>
      <c r="BS312" s="22">
        <v>1680.15</v>
      </c>
      <c r="BT312" s="23">
        <v>4485.0200000000004</v>
      </c>
      <c r="BU312" s="21">
        <v>2804.87</v>
      </c>
      <c r="BV312" s="21">
        <v>0</v>
      </c>
      <c r="BW312" s="21">
        <v>2804.87</v>
      </c>
      <c r="BX312" s="22">
        <v>291</v>
      </c>
      <c r="BY312" s="22">
        <v>42.03</v>
      </c>
      <c r="BZ312" s="22">
        <v>1264.6099999999999</v>
      </c>
      <c r="CA312" s="22">
        <v>111.01</v>
      </c>
      <c r="CB312" s="22">
        <v>1708.65</v>
      </c>
      <c r="CC312" s="23">
        <v>4513.5200000000004</v>
      </c>
      <c r="CD312" s="21">
        <v>2848.09</v>
      </c>
      <c r="CE312" s="21">
        <v>0</v>
      </c>
      <c r="CF312" s="21">
        <v>2848.09</v>
      </c>
      <c r="CG312" s="22">
        <v>239</v>
      </c>
      <c r="CH312" s="22">
        <v>36.35</v>
      </c>
      <c r="CI312" s="22">
        <v>1049.96</v>
      </c>
      <c r="CJ312" s="22">
        <v>74.239999999999995</v>
      </c>
      <c r="CK312" s="22">
        <v>1399.55</v>
      </c>
      <c r="CL312" s="23">
        <v>4247.6400000000003</v>
      </c>
      <c r="CM312" s="21">
        <v>2804.87</v>
      </c>
      <c r="CN312" s="21">
        <v>0</v>
      </c>
      <c r="CO312" s="21">
        <v>2804.87</v>
      </c>
      <c r="CP312" s="22">
        <v>291</v>
      </c>
      <c r="CQ312" s="22">
        <v>42.03</v>
      </c>
      <c r="CR312" s="22">
        <v>1264.6099999999999</v>
      </c>
      <c r="CS312" s="22">
        <v>85.51</v>
      </c>
      <c r="CT312" s="22">
        <v>1683.15</v>
      </c>
      <c r="CU312" s="23">
        <v>4488.0200000000004</v>
      </c>
      <c r="CV312" s="21">
        <v>4155.47</v>
      </c>
      <c r="CW312" s="21">
        <v>0</v>
      </c>
      <c r="CX312" s="21">
        <v>4155.47</v>
      </c>
      <c r="CY312" s="22">
        <v>479</v>
      </c>
      <c r="CZ312" s="22">
        <v>62.3</v>
      </c>
      <c r="DA312" s="22">
        <v>1874.28</v>
      </c>
      <c r="DB312" s="22">
        <v>124.79</v>
      </c>
      <c r="DC312" s="22">
        <v>2540.37</v>
      </c>
      <c r="DD312" s="23">
        <v>6695.84</v>
      </c>
      <c r="DE312" s="21">
        <v>4361.8100000000004</v>
      </c>
      <c r="DF312" s="21">
        <v>0</v>
      </c>
      <c r="DG312" s="21">
        <v>4361.8100000000004</v>
      </c>
      <c r="DH312" s="22">
        <v>515</v>
      </c>
      <c r="DI312" s="22">
        <v>445.23</v>
      </c>
      <c r="DJ312" s="22">
        <v>2011.05</v>
      </c>
      <c r="DK312" s="22">
        <v>128.44999999999999</v>
      </c>
      <c r="DL312" s="22">
        <v>3099.73</v>
      </c>
      <c r="DM312" s="23">
        <v>7461.54</v>
      </c>
      <c r="DN312" s="73">
        <f t="shared" si="44"/>
        <v>38528.649999999994</v>
      </c>
      <c r="DO312" s="73">
        <f t="shared" si="45"/>
        <v>474.31</v>
      </c>
      <c r="DP312" s="73">
        <f t="shared" si="46"/>
        <v>39002.959999999992</v>
      </c>
      <c r="DQ312" s="22">
        <f t="shared" si="47"/>
        <v>4173</v>
      </c>
      <c r="DR312" s="22">
        <f t="shared" si="48"/>
        <v>949.56</v>
      </c>
      <c r="DS312" s="22">
        <f t="shared" si="49"/>
        <v>17235.830000000002</v>
      </c>
      <c r="DT312" s="22">
        <f t="shared" si="50"/>
        <v>1239.0899999999999</v>
      </c>
      <c r="DU312" s="22">
        <f t="shared" si="51"/>
        <v>23597.479999999996</v>
      </c>
      <c r="DV312" s="23">
        <f t="shared" si="52"/>
        <v>62600.44000000001</v>
      </c>
      <c r="DW312" s="262">
        <f t="shared" si="53"/>
        <v>-464.9400000000096</v>
      </c>
      <c r="DX312" s="262"/>
      <c r="DY312" s="263">
        <f t="shared" si="54"/>
        <v>-700.99000000000524</v>
      </c>
      <c r="DZ312" s="263"/>
    </row>
    <row r="313" spans="1:130" hidden="1" x14ac:dyDescent="0.25">
      <c r="A313" s="18">
        <v>1705</v>
      </c>
      <c r="B313" s="18" t="s">
        <v>232</v>
      </c>
      <c r="C313" s="18" t="s">
        <v>233</v>
      </c>
      <c r="D313" s="20">
        <v>0.8</v>
      </c>
      <c r="E313" s="18">
        <v>9638.35</v>
      </c>
      <c r="F313" s="18">
        <v>21013.18</v>
      </c>
      <c r="G313" s="18" t="s">
        <v>157</v>
      </c>
      <c r="H313" s="18" t="s">
        <v>5</v>
      </c>
      <c r="I313" s="18" t="s">
        <v>204</v>
      </c>
      <c r="J313" s="21">
        <v>1663.84</v>
      </c>
      <c r="K313" s="21">
        <v>0</v>
      </c>
      <c r="L313" s="21">
        <v>1663.84</v>
      </c>
      <c r="M313" s="22">
        <v>124</v>
      </c>
      <c r="N313" s="22">
        <v>23.94</v>
      </c>
      <c r="O313" s="22">
        <v>410.77</v>
      </c>
      <c r="P313" s="22">
        <v>126.16</v>
      </c>
      <c r="Q313" s="22">
        <v>684.87</v>
      </c>
      <c r="R313" s="23">
        <v>2348.71</v>
      </c>
      <c r="S313" s="21">
        <v>1503.03</v>
      </c>
      <c r="T313" s="21">
        <v>0</v>
      </c>
      <c r="U313" s="21">
        <v>1503.03</v>
      </c>
      <c r="V313" s="22">
        <v>111</v>
      </c>
      <c r="W313" s="22">
        <v>22.5</v>
      </c>
      <c r="X313" s="22">
        <v>358.19</v>
      </c>
      <c r="Y313" s="22">
        <v>113.38</v>
      </c>
      <c r="Z313" s="22">
        <v>605.07000000000005</v>
      </c>
      <c r="AA313" s="23">
        <v>2108.1</v>
      </c>
      <c r="AB313" s="21">
        <v>1612.57</v>
      </c>
      <c r="AC313" s="21">
        <v>0</v>
      </c>
      <c r="AD313" s="21">
        <v>1612.57</v>
      </c>
      <c r="AE313" s="22">
        <v>125</v>
      </c>
      <c r="AF313" s="22">
        <v>24.15</v>
      </c>
      <c r="AG313" s="22">
        <v>382.03</v>
      </c>
      <c r="AH313" s="22">
        <v>140.83000000000001</v>
      </c>
      <c r="AI313" s="22">
        <v>672.01</v>
      </c>
      <c r="AJ313" s="23">
        <v>2284.58</v>
      </c>
      <c r="AK313" s="21">
        <v>1612.57</v>
      </c>
      <c r="AL313" s="21">
        <v>0</v>
      </c>
      <c r="AM313" s="21">
        <v>1612.57</v>
      </c>
      <c r="AN313" s="22">
        <v>125</v>
      </c>
      <c r="AO313" s="22">
        <v>24.15</v>
      </c>
      <c r="AP313" s="22">
        <v>382.03</v>
      </c>
      <c r="AQ313" s="22">
        <v>135.72999999999999</v>
      </c>
      <c r="AR313" s="22">
        <v>666.91</v>
      </c>
      <c r="AS313" s="23">
        <v>2279.48</v>
      </c>
      <c r="AT313" s="21">
        <v>1612.57</v>
      </c>
      <c r="AU313" s="21">
        <v>743.71</v>
      </c>
      <c r="AV313" s="21">
        <v>2356.2800000000002</v>
      </c>
      <c r="AW313" s="22">
        <v>226</v>
      </c>
      <c r="AX313" s="22">
        <v>24.15</v>
      </c>
      <c r="AY313" s="22">
        <v>530.77</v>
      </c>
      <c r="AZ313" s="22">
        <v>120.19</v>
      </c>
      <c r="BA313" s="22">
        <v>901.11</v>
      </c>
      <c r="BB313" s="23">
        <v>3257.39</v>
      </c>
      <c r="BC313" s="21">
        <v>2474.9499999999998</v>
      </c>
      <c r="BD313" s="21">
        <v>0</v>
      </c>
      <c r="BE313" s="21">
        <v>2474.9499999999998</v>
      </c>
      <c r="BF313" s="22">
        <v>220</v>
      </c>
      <c r="BG313" s="22">
        <v>34.47</v>
      </c>
      <c r="BH313" s="22">
        <v>841.21</v>
      </c>
      <c r="BI313" s="22">
        <v>150.28</v>
      </c>
      <c r="BJ313" s="22">
        <v>1245.96</v>
      </c>
      <c r="BK313" s="23">
        <v>3720.91</v>
      </c>
      <c r="BL313" s="21">
        <v>1627.81</v>
      </c>
      <c r="BM313" s="21">
        <v>0</v>
      </c>
      <c r="BN313" s="21">
        <v>1627.81</v>
      </c>
      <c r="BO313" s="22">
        <v>125</v>
      </c>
      <c r="BP313" s="22">
        <v>24.37</v>
      </c>
      <c r="BQ313" s="22">
        <v>395.88</v>
      </c>
      <c r="BR313" s="22">
        <v>105.4</v>
      </c>
      <c r="BS313" s="22">
        <v>650.65</v>
      </c>
      <c r="BT313" s="23">
        <v>2278.46</v>
      </c>
      <c r="BU313" s="21">
        <v>1627.81</v>
      </c>
      <c r="BV313" s="21">
        <v>0</v>
      </c>
      <c r="BW313" s="21">
        <v>1627.81</v>
      </c>
      <c r="BX313" s="22">
        <v>127</v>
      </c>
      <c r="BY313" s="22">
        <v>24.37</v>
      </c>
      <c r="BZ313" s="22">
        <v>395.88</v>
      </c>
      <c r="CA313" s="22">
        <v>141.1</v>
      </c>
      <c r="CB313" s="22">
        <v>688.35</v>
      </c>
      <c r="CC313" s="23">
        <v>2316.16</v>
      </c>
      <c r="CD313" s="21">
        <v>1684.72</v>
      </c>
      <c r="CE313" s="21">
        <v>0</v>
      </c>
      <c r="CF313" s="21">
        <v>1684.72</v>
      </c>
      <c r="CG313" s="22">
        <v>134</v>
      </c>
      <c r="CH313" s="22">
        <v>25.23</v>
      </c>
      <c r="CI313" s="22">
        <v>447.41</v>
      </c>
      <c r="CJ313" s="22">
        <v>70.709999999999994</v>
      </c>
      <c r="CK313" s="22">
        <v>677.35</v>
      </c>
      <c r="CL313" s="23">
        <v>2362.0700000000002</v>
      </c>
      <c r="CM313" s="21">
        <v>1651.52</v>
      </c>
      <c r="CN313" s="21">
        <v>0</v>
      </c>
      <c r="CO313" s="21">
        <v>1651.52</v>
      </c>
      <c r="CP313" s="22">
        <v>130</v>
      </c>
      <c r="CQ313" s="22">
        <v>24.73</v>
      </c>
      <c r="CR313" s="22">
        <v>393.27</v>
      </c>
      <c r="CS313" s="22">
        <v>136.41</v>
      </c>
      <c r="CT313" s="22">
        <v>684.41</v>
      </c>
      <c r="CU313" s="23">
        <v>2335.9299999999998</v>
      </c>
      <c r="CV313" s="21">
        <v>1627.81</v>
      </c>
      <c r="CW313" s="21">
        <v>0</v>
      </c>
      <c r="CX313" s="21">
        <v>1627.81</v>
      </c>
      <c r="CY313" s="22">
        <v>127</v>
      </c>
      <c r="CZ313" s="22">
        <v>24.37</v>
      </c>
      <c r="DA313" s="22">
        <v>371.67</v>
      </c>
      <c r="DB313" s="22">
        <v>100.3</v>
      </c>
      <c r="DC313" s="22">
        <v>623.34</v>
      </c>
      <c r="DD313" s="23">
        <v>2251.15</v>
      </c>
      <c r="DE313" s="21">
        <v>2426.7600000000002</v>
      </c>
      <c r="DF313" s="21">
        <v>0</v>
      </c>
      <c r="DG313" s="21">
        <v>2426.7600000000002</v>
      </c>
      <c r="DH313" s="22">
        <v>240</v>
      </c>
      <c r="DI313" s="22">
        <v>244.87</v>
      </c>
      <c r="DJ313" s="22">
        <v>1294.55</v>
      </c>
      <c r="DK313" s="22">
        <v>126.03</v>
      </c>
      <c r="DL313" s="22">
        <v>1905.45</v>
      </c>
      <c r="DM313" s="23">
        <v>4332.21</v>
      </c>
      <c r="DN313" s="73">
        <f t="shared" si="44"/>
        <v>21125.96</v>
      </c>
      <c r="DO313" s="73">
        <f t="shared" si="45"/>
        <v>743.71</v>
      </c>
      <c r="DP313" s="73">
        <f t="shared" si="46"/>
        <v>21869.67</v>
      </c>
      <c r="DQ313" s="22">
        <f t="shared" si="47"/>
        <v>1814</v>
      </c>
      <c r="DR313" s="22">
        <f t="shared" si="48"/>
        <v>521.29999999999995</v>
      </c>
      <c r="DS313" s="22">
        <f t="shared" si="49"/>
        <v>6203.6600000000008</v>
      </c>
      <c r="DT313" s="22">
        <f t="shared" si="50"/>
        <v>1466.52</v>
      </c>
      <c r="DU313" s="22">
        <f t="shared" si="51"/>
        <v>10005.480000000001</v>
      </c>
      <c r="DV313" s="23">
        <f t="shared" si="52"/>
        <v>31875.149999999998</v>
      </c>
      <c r="DW313" s="262">
        <f t="shared" si="53"/>
        <v>856.48999999999796</v>
      </c>
      <c r="DX313" s="262"/>
      <c r="DY313" s="263">
        <f t="shared" si="54"/>
        <v>367.13000000000102</v>
      </c>
      <c r="DZ313" s="263"/>
    </row>
    <row r="314" spans="1:130" hidden="1" x14ac:dyDescent="0.25">
      <c r="A314" s="18">
        <v>1706</v>
      </c>
      <c r="B314" s="18" t="s">
        <v>862</v>
      </c>
      <c r="C314" s="18" t="s">
        <v>217</v>
      </c>
      <c r="D314" s="20">
        <v>0</v>
      </c>
      <c r="G314" s="18" t="s">
        <v>173</v>
      </c>
      <c r="H314" s="18" t="s">
        <v>5</v>
      </c>
      <c r="I314" s="18" t="s">
        <v>298</v>
      </c>
      <c r="J314" s="21"/>
      <c r="K314" s="21"/>
      <c r="L314" s="21"/>
      <c r="M314" s="22"/>
      <c r="N314" s="22"/>
      <c r="O314" s="22"/>
      <c r="P314" s="22"/>
      <c r="Q314" s="22"/>
      <c r="R314" s="23"/>
      <c r="S314" s="21"/>
      <c r="T314" s="21"/>
      <c r="U314" s="21"/>
      <c r="V314" s="22"/>
      <c r="W314" s="22"/>
      <c r="X314" s="22"/>
      <c r="Y314" s="22"/>
      <c r="Z314" s="22"/>
      <c r="AA314" s="23"/>
      <c r="AB314" s="21"/>
      <c r="AC314" s="21"/>
      <c r="AD314" s="21"/>
      <c r="AE314" s="22"/>
      <c r="AF314" s="22"/>
      <c r="AG314" s="22"/>
      <c r="AH314" s="22"/>
      <c r="AI314" s="22"/>
      <c r="AJ314" s="23"/>
      <c r="AK314" s="21"/>
      <c r="AL314" s="21"/>
      <c r="AM314" s="21"/>
      <c r="AN314" s="22"/>
      <c r="AO314" s="22"/>
      <c r="AP314" s="22"/>
      <c r="AQ314" s="22"/>
      <c r="AR314" s="22"/>
      <c r="AS314" s="23"/>
      <c r="AT314" s="21">
        <v>0</v>
      </c>
      <c r="AU314" s="21">
        <v>237.15</v>
      </c>
      <c r="AV314" s="21">
        <v>237.15</v>
      </c>
      <c r="AW314" s="22">
        <v>10</v>
      </c>
      <c r="AX314" s="22">
        <v>0</v>
      </c>
      <c r="AY314" s="22">
        <v>47.43</v>
      </c>
      <c r="AZ314" s="22">
        <v>3.17</v>
      </c>
      <c r="BA314" s="22">
        <v>60.6</v>
      </c>
      <c r="BB314" s="23">
        <v>297.75</v>
      </c>
      <c r="BC314" s="21"/>
      <c r="BD314" s="21"/>
      <c r="BE314" s="21"/>
      <c r="BF314" s="22"/>
      <c r="BG314" s="22"/>
      <c r="BH314" s="22"/>
      <c r="BI314" s="22"/>
      <c r="BJ314" s="22"/>
      <c r="BK314" s="23"/>
      <c r="BL314" s="21"/>
      <c r="BM314" s="21"/>
      <c r="BN314" s="21"/>
      <c r="BO314" s="22"/>
      <c r="BP314" s="22"/>
      <c r="BQ314" s="22"/>
      <c r="BR314" s="22"/>
      <c r="BS314" s="22"/>
      <c r="BT314" s="23"/>
      <c r="BU314" s="21"/>
      <c r="BV314" s="21"/>
      <c r="BW314" s="21"/>
      <c r="BX314" s="22"/>
      <c r="BY314" s="22"/>
      <c r="BZ314" s="22"/>
      <c r="CA314" s="22"/>
      <c r="CB314" s="22"/>
      <c r="CC314" s="23"/>
      <c r="CD314" s="21"/>
      <c r="CE314" s="21"/>
      <c r="CF314" s="21"/>
      <c r="CG314" s="22"/>
      <c r="CH314" s="22"/>
      <c r="CI314" s="22"/>
      <c r="CJ314" s="22"/>
      <c r="CK314" s="22"/>
      <c r="CL314" s="23"/>
      <c r="CM314" s="21"/>
      <c r="CN314" s="21"/>
      <c r="CO314" s="21"/>
      <c r="CP314" s="22"/>
      <c r="CQ314" s="22"/>
      <c r="CR314" s="22"/>
      <c r="CS314" s="22"/>
      <c r="CT314" s="22"/>
      <c r="CU314" s="23"/>
      <c r="CV314" s="21"/>
      <c r="CW314" s="21"/>
      <c r="CX314" s="21"/>
      <c r="CY314" s="22"/>
      <c r="CZ314" s="22"/>
      <c r="DA314" s="22"/>
      <c r="DB314" s="22"/>
      <c r="DC314" s="22"/>
      <c r="DD314" s="23"/>
      <c r="DN314" s="73">
        <f t="shared" si="44"/>
        <v>0</v>
      </c>
      <c r="DO314" s="73">
        <f t="shared" si="45"/>
        <v>237.15</v>
      </c>
      <c r="DP314" s="73">
        <f t="shared" si="46"/>
        <v>237.15</v>
      </c>
      <c r="DQ314" s="22">
        <f t="shared" si="47"/>
        <v>10</v>
      </c>
      <c r="DR314" s="22">
        <f t="shared" si="48"/>
        <v>0</v>
      </c>
      <c r="DS314" s="22">
        <f t="shared" si="49"/>
        <v>47.43</v>
      </c>
      <c r="DT314" s="22">
        <f t="shared" si="50"/>
        <v>3.17</v>
      </c>
      <c r="DU314" s="22">
        <f t="shared" si="51"/>
        <v>60.6</v>
      </c>
      <c r="DV314" s="23">
        <f t="shared" si="52"/>
        <v>297.75</v>
      </c>
      <c r="DW314" s="262">
        <f t="shared" si="53"/>
        <v>237.15</v>
      </c>
      <c r="DX314" s="262"/>
      <c r="DY314" s="263">
        <f t="shared" si="54"/>
        <v>60.6</v>
      </c>
      <c r="DZ314" s="263"/>
    </row>
    <row r="315" spans="1:130" hidden="1" x14ac:dyDescent="0.25">
      <c r="A315" s="18">
        <v>1707</v>
      </c>
      <c r="B315" s="18" t="s">
        <v>466</v>
      </c>
      <c r="C315" s="18" t="s">
        <v>467</v>
      </c>
      <c r="D315" s="20">
        <v>1</v>
      </c>
      <c r="E315" s="18">
        <v>20118.43</v>
      </c>
      <c r="F315" s="18">
        <v>35140.61</v>
      </c>
      <c r="G315" s="18" t="s">
        <v>157</v>
      </c>
      <c r="H315" s="18" t="s">
        <v>20</v>
      </c>
      <c r="I315" s="18" t="s">
        <v>254</v>
      </c>
      <c r="J315" s="21">
        <v>2777.3</v>
      </c>
      <c r="K315" s="21">
        <v>0</v>
      </c>
      <c r="L315" s="21">
        <v>2777.3</v>
      </c>
      <c r="M315" s="22">
        <v>284</v>
      </c>
      <c r="N315" s="22">
        <v>67.680000000000007</v>
      </c>
      <c r="O315" s="22">
        <v>1046.9100000000001</v>
      </c>
      <c r="P315" s="22">
        <v>140.81</v>
      </c>
      <c r="Q315" s="22">
        <v>1539.4</v>
      </c>
      <c r="R315" s="23">
        <v>4316.7</v>
      </c>
      <c r="S315" s="21">
        <v>2709.7</v>
      </c>
      <c r="T315" s="21">
        <v>0</v>
      </c>
      <c r="U315" s="21">
        <v>2709.7</v>
      </c>
      <c r="V315" s="22">
        <v>284</v>
      </c>
      <c r="W315" s="22">
        <v>67.680000000000007</v>
      </c>
      <c r="X315" s="22">
        <v>1047.99</v>
      </c>
      <c r="Y315" s="22">
        <v>109.31</v>
      </c>
      <c r="Z315" s="22">
        <v>1508.98</v>
      </c>
      <c r="AA315" s="23">
        <v>4218.68</v>
      </c>
      <c r="AB315" s="21">
        <v>2709.7</v>
      </c>
      <c r="AC315" s="21">
        <v>0</v>
      </c>
      <c r="AD315" s="21">
        <v>2709.7</v>
      </c>
      <c r="AE315" s="22">
        <v>284</v>
      </c>
      <c r="AF315" s="22">
        <v>67.680000000000007</v>
      </c>
      <c r="AG315" s="22">
        <v>1047.45</v>
      </c>
      <c r="AH315" s="22">
        <v>165.41</v>
      </c>
      <c r="AI315" s="22">
        <v>1564.54</v>
      </c>
      <c r="AJ315" s="23">
        <v>4274.24</v>
      </c>
      <c r="AK315" s="21">
        <v>2679.02</v>
      </c>
      <c r="AL315" s="21">
        <v>0</v>
      </c>
      <c r="AM315" s="21">
        <v>2679.02</v>
      </c>
      <c r="AN315" s="22">
        <v>279</v>
      </c>
      <c r="AO315" s="22">
        <v>66.91</v>
      </c>
      <c r="AP315" s="22">
        <v>1035.99</v>
      </c>
      <c r="AQ315" s="22">
        <v>129.16999999999999</v>
      </c>
      <c r="AR315" s="22">
        <v>1511.07</v>
      </c>
      <c r="AS315" s="23">
        <v>4190.09</v>
      </c>
      <c r="AT315" s="21">
        <v>2717.61</v>
      </c>
      <c r="AU315" s="21">
        <v>948.61</v>
      </c>
      <c r="AV315" s="21">
        <v>3666.22</v>
      </c>
      <c r="AW315" s="22">
        <v>413</v>
      </c>
      <c r="AX315" s="22">
        <v>67.87</v>
      </c>
      <c r="AY315" s="22">
        <v>1240.1400000000001</v>
      </c>
      <c r="AZ315" s="22">
        <v>106.85</v>
      </c>
      <c r="BA315" s="22">
        <v>1827.86</v>
      </c>
      <c r="BB315" s="23">
        <v>5494.08</v>
      </c>
      <c r="BC315" s="21">
        <v>4183.2700000000004</v>
      </c>
      <c r="BD315" s="21">
        <v>0</v>
      </c>
      <c r="BE315" s="21">
        <v>4183.2700000000004</v>
      </c>
      <c r="BF315" s="22">
        <v>469</v>
      </c>
      <c r="BG315" s="22">
        <v>101.01</v>
      </c>
      <c r="BH315" s="22">
        <v>1787.68</v>
      </c>
      <c r="BI315" s="22">
        <v>73.680000000000007</v>
      </c>
      <c r="BJ315" s="22">
        <v>2431.37</v>
      </c>
      <c r="BK315" s="23">
        <v>6614.64</v>
      </c>
      <c r="BL315" s="21">
        <v>2709.7</v>
      </c>
      <c r="BM315" s="21">
        <v>0</v>
      </c>
      <c r="BN315" s="21">
        <v>2709.7</v>
      </c>
      <c r="BO315" s="22">
        <v>284</v>
      </c>
      <c r="BP315" s="22">
        <v>67.680000000000007</v>
      </c>
      <c r="BQ315" s="22">
        <v>1047.45</v>
      </c>
      <c r="BR315" s="22">
        <v>48.11</v>
      </c>
      <c r="BS315" s="22">
        <v>1447.24</v>
      </c>
      <c r="BT315" s="23">
        <v>4156.9399999999996</v>
      </c>
      <c r="BU315" s="21">
        <v>2709.7</v>
      </c>
      <c r="BV315" s="21">
        <v>0</v>
      </c>
      <c r="BW315" s="21">
        <v>2709.7</v>
      </c>
      <c r="BX315" s="22">
        <v>284</v>
      </c>
      <c r="BY315" s="22">
        <v>67.680000000000007</v>
      </c>
      <c r="BZ315" s="22">
        <v>1047.45</v>
      </c>
      <c r="CA315" s="22">
        <v>145.01</v>
      </c>
      <c r="CB315" s="22">
        <v>1544.14</v>
      </c>
      <c r="CC315" s="23">
        <v>4253.84</v>
      </c>
      <c r="CD315" s="21">
        <v>2730.11</v>
      </c>
      <c r="CE315" s="21">
        <v>0</v>
      </c>
      <c r="CF315" s="21">
        <v>2730.11</v>
      </c>
      <c r="CG315" s="22">
        <v>287</v>
      </c>
      <c r="CH315" s="22">
        <v>68.19</v>
      </c>
      <c r="CI315" s="22">
        <v>1055.08</v>
      </c>
      <c r="CJ315" s="22">
        <v>124.98</v>
      </c>
      <c r="CK315" s="22">
        <v>1535.25</v>
      </c>
      <c r="CL315" s="23">
        <v>4265.3599999999997</v>
      </c>
      <c r="CM315" s="21">
        <v>2709.7</v>
      </c>
      <c r="CN315" s="21">
        <v>0</v>
      </c>
      <c r="CO315" s="21">
        <v>2709.7</v>
      </c>
      <c r="CP315" s="22">
        <v>291</v>
      </c>
      <c r="CQ315" s="22">
        <v>67.680000000000007</v>
      </c>
      <c r="CR315" s="22">
        <v>1052.25</v>
      </c>
      <c r="CS315" s="22">
        <v>53.21</v>
      </c>
      <c r="CT315" s="22">
        <v>1464.14</v>
      </c>
      <c r="CU315" s="23">
        <v>4173.84</v>
      </c>
      <c r="CV315" s="21">
        <v>2709.7</v>
      </c>
      <c r="CW315" s="21">
        <v>0</v>
      </c>
      <c r="CX315" s="21">
        <v>2709.7</v>
      </c>
      <c r="CY315" s="22">
        <v>284</v>
      </c>
      <c r="CZ315" s="22">
        <v>67.680000000000007</v>
      </c>
      <c r="DA315" s="22">
        <v>1047.45</v>
      </c>
      <c r="DB315" s="22">
        <v>104.21</v>
      </c>
      <c r="DC315" s="22">
        <v>1503.34</v>
      </c>
      <c r="DD315" s="23">
        <v>4213.04</v>
      </c>
      <c r="DE315" s="21">
        <v>4042.87</v>
      </c>
      <c r="DF315" s="21">
        <v>0</v>
      </c>
      <c r="DG315" s="21">
        <v>4042.87</v>
      </c>
      <c r="DH315" s="22">
        <v>465</v>
      </c>
      <c r="DI315" s="22">
        <v>452.5</v>
      </c>
      <c r="DJ315" s="22">
        <v>1302.8</v>
      </c>
      <c r="DK315" s="22">
        <v>138.1</v>
      </c>
      <c r="DL315" s="22">
        <v>2358.4</v>
      </c>
      <c r="DM315" s="23">
        <v>6401.27</v>
      </c>
      <c r="DN315" s="73">
        <f t="shared" si="44"/>
        <v>35388.380000000005</v>
      </c>
      <c r="DO315" s="73">
        <f t="shared" si="45"/>
        <v>948.61</v>
      </c>
      <c r="DP315" s="73">
        <f t="shared" si="46"/>
        <v>36336.990000000005</v>
      </c>
      <c r="DQ315" s="22">
        <f t="shared" si="47"/>
        <v>3908</v>
      </c>
      <c r="DR315" s="22">
        <f t="shared" si="48"/>
        <v>1230.2400000000002</v>
      </c>
      <c r="DS315" s="22">
        <f t="shared" si="49"/>
        <v>13758.640000000001</v>
      </c>
      <c r="DT315" s="22">
        <f t="shared" si="50"/>
        <v>1338.85</v>
      </c>
      <c r="DU315" s="22">
        <f t="shared" si="51"/>
        <v>20235.73</v>
      </c>
      <c r="DV315" s="23">
        <f t="shared" si="52"/>
        <v>56572.72</v>
      </c>
      <c r="DW315" s="262">
        <f t="shared" si="53"/>
        <v>1196.3800000000047</v>
      </c>
      <c r="DX315" s="262"/>
      <c r="DY315" s="263">
        <f t="shared" si="54"/>
        <v>117.29999999999927</v>
      </c>
      <c r="DZ315" s="263"/>
    </row>
    <row r="316" spans="1:130" hidden="1" x14ac:dyDescent="0.25">
      <c r="A316" s="18">
        <v>1710</v>
      </c>
      <c r="B316" s="18" t="s">
        <v>512</v>
      </c>
      <c r="C316" s="18" t="s">
        <v>513</v>
      </c>
      <c r="D316" s="20">
        <v>1</v>
      </c>
      <c r="E316" s="18">
        <v>6090.01</v>
      </c>
      <c r="F316" s="18">
        <v>25336.39</v>
      </c>
      <c r="G316" s="18" t="s">
        <v>157</v>
      </c>
      <c r="H316" s="18" t="s">
        <v>5</v>
      </c>
      <c r="I316" s="18" t="s">
        <v>182</v>
      </c>
      <c r="J316" s="21">
        <v>2212.16</v>
      </c>
      <c r="K316" s="21">
        <v>0</v>
      </c>
      <c r="L316" s="21">
        <v>2212.16</v>
      </c>
      <c r="M316" s="22">
        <v>213</v>
      </c>
      <c r="N316" s="22">
        <v>33.14</v>
      </c>
      <c r="O316" s="22">
        <v>692.81</v>
      </c>
      <c r="P316" s="22">
        <v>39.270000000000003</v>
      </c>
      <c r="Q316" s="22">
        <v>978.22</v>
      </c>
      <c r="R316" s="23">
        <v>3190.38</v>
      </c>
      <c r="S316" s="21">
        <v>2354.86</v>
      </c>
      <c r="T316" s="21">
        <v>0</v>
      </c>
      <c r="U316" s="21">
        <v>2354.86</v>
      </c>
      <c r="V316" s="22">
        <v>232</v>
      </c>
      <c r="W316" s="22">
        <v>35.28</v>
      </c>
      <c r="X316" s="22">
        <v>583.66999999999996</v>
      </c>
      <c r="Y316" s="22">
        <v>77.52</v>
      </c>
      <c r="Z316" s="22">
        <v>928.47</v>
      </c>
      <c r="AA316" s="23">
        <v>3283.33</v>
      </c>
      <c r="AB316" s="21">
        <v>1893.42</v>
      </c>
      <c r="AC316" s="21">
        <v>0</v>
      </c>
      <c r="AD316" s="21">
        <v>1893.42</v>
      </c>
      <c r="AE316" s="22">
        <v>169</v>
      </c>
      <c r="AF316" s="22">
        <v>28.36</v>
      </c>
      <c r="AG316" s="22">
        <v>404.42</v>
      </c>
      <c r="AH316" s="22">
        <v>84.61</v>
      </c>
      <c r="AI316" s="22">
        <v>686.39</v>
      </c>
      <c r="AJ316" s="23">
        <v>2579.81</v>
      </c>
      <c r="AK316" s="21">
        <v>1893.42</v>
      </c>
      <c r="AL316" s="21">
        <v>0</v>
      </c>
      <c r="AM316" s="21">
        <v>1893.42</v>
      </c>
      <c r="AN316" s="22">
        <v>169</v>
      </c>
      <c r="AO316" s="22">
        <v>28.36</v>
      </c>
      <c r="AP316" s="22">
        <v>404.42</v>
      </c>
      <c r="AQ316" s="22">
        <v>84.61</v>
      </c>
      <c r="AR316" s="22">
        <v>686.39</v>
      </c>
      <c r="AS316" s="23">
        <v>2579.81</v>
      </c>
      <c r="AT316" s="21">
        <v>1893.42</v>
      </c>
      <c r="AU316" s="21">
        <v>948.61</v>
      </c>
      <c r="AV316" s="21">
        <v>2842.03</v>
      </c>
      <c r="AW316" s="22">
        <v>297</v>
      </c>
      <c r="AX316" s="22">
        <v>28.36</v>
      </c>
      <c r="AY316" s="22">
        <v>594.15</v>
      </c>
      <c r="AZ316" s="22">
        <v>71.819999999999993</v>
      </c>
      <c r="BA316" s="22">
        <v>991.33</v>
      </c>
      <c r="BB316" s="23">
        <v>3833.36</v>
      </c>
      <c r="BC316" s="21">
        <v>2850.44</v>
      </c>
      <c r="BD316" s="21">
        <v>0</v>
      </c>
      <c r="BE316" s="21">
        <v>2850.44</v>
      </c>
      <c r="BF316" s="22">
        <v>300</v>
      </c>
      <c r="BG316" s="22">
        <v>42.72</v>
      </c>
      <c r="BH316" s="22">
        <v>1076.8599999999999</v>
      </c>
      <c r="BI316" s="22">
        <v>91.42</v>
      </c>
      <c r="BJ316" s="22">
        <v>1511</v>
      </c>
      <c r="BK316" s="23">
        <v>4361.4399999999996</v>
      </c>
      <c r="BL316" s="21">
        <v>1915.49</v>
      </c>
      <c r="BM316" s="21">
        <v>0</v>
      </c>
      <c r="BN316" s="21">
        <v>1915.49</v>
      </c>
      <c r="BO316" s="22">
        <v>170</v>
      </c>
      <c r="BP316" s="22">
        <v>28.69</v>
      </c>
      <c r="BQ316" s="22">
        <v>424.36</v>
      </c>
      <c r="BR316" s="22">
        <v>95.21</v>
      </c>
      <c r="BS316" s="22">
        <v>718.26</v>
      </c>
      <c r="BT316" s="23">
        <v>2633.75</v>
      </c>
      <c r="BU316" s="21">
        <v>1912.46</v>
      </c>
      <c r="BV316" s="21">
        <v>0</v>
      </c>
      <c r="BW316" s="21">
        <v>1912.46</v>
      </c>
      <c r="BX316" s="22">
        <v>171</v>
      </c>
      <c r="BY316" s="22">
        <v>28.65</v>
      </c>
      <c r="BZ316" s="22">
        <v>421.67</v>
      </c>
      <c r="CA316" s="22">
        <v>84.95</v>
      </c>
      <c r="CB316" s="22">
        <v>706.27</v>
      </c>
      <c r="CC316" s="23">
        <v>2618.73</v>
      </c>
      <c r="CD316" s="21">
        <v>2016.54</v>
      </c>
      <c r="CE316" s="21">
        <v>0</v>
      </c>
      <c r="CF316" s="21">
        <v>2016.54</v>
      </c>
      <c r="CG316" s="22">
        <v>185</v>
      </c>
      <c r="CH316" s="22">
        <v>30.21</v>
      </c>
      <c r="CI316" s="22">
        <v>515.92999999999995</v>
      </c>
      <c r="CJ316" s="22">
        <v>35.799999999999997</v>
      </c>
      <c r="CK316" s="22">
        <v>766.94</v>
      </c>
      <c r="CL316" s="23">
        <v>2783.48</v>
      </c>
      <c r="CM316" s="21">
        <v>2251.36</v>
      </c>
      <c r="CN316" s="21">
        <v>0</v>
      </c>
      <c r="CO316" s="21">
        <v>2251.36</v>
      </c>
      <c r="CP316" s="22">
        <v>226</v>
      </c>
      <c r="CQ316" s="22">
        <v>33.729999999999997</v>
      </c>
      <c r="CR316" s="22">
        <v>523.53</v>
      </c>
      <c r="CS316" s="22">
        <v>70.569999999999993</v>
      </c>
      <c r="CT316" s="22">
        <v>853.83</v>
      </c>
      <c r="CU316" s="23">
        <v>3105.19</v>
      </c>
      <c r="CV316" s="21">
        <v>2230.64</v>
      </c>
      <c r="CW316" s="21">
        <v>0</v>
      </c>
      <c r="CX316" s="21">
        <v>2230.64</v>
      </c>
      <c r="CY316" s="22">
        <v>214</v>
      </c>
      <c r="CZ316" s="22">
        <v>33.42</v>
      </c>
      <c r="DA316" s="22">
        <v>548.38</v>
      </c>
      <c r="DB316" s="22">
        <v>131.41</v>
      </c>
      <c r="DC316" s="22">
        <v>927.21</v>
      </c>
      <c r="DD316" s="23">
        <v>3157.85</v>
      </c>
      <c r="DE316" s="21">
        <v>2850.44</v>
      </c>
      <c r="DF316" s="21">
        <v>0</v>
      </c>
      <c r="DG316" s="21">
        <v>2850.44</v>
      </c>
      <c r="DH316" s="22">
        <v>301</v>
      </c>
      <c r="DI316" s="22">
        <v>305.13</v>
      </c>
      <c r="DJ316" s="22">
        <v>1040.46</v>
      </c>
      <c r="DK316" s="22">
        <v>159.06</v>
      </c>
      <c r="DL316" s="22">
        <v>1805.65</v>
      </c>
      <c r="DM316" s="23">
        <v>4656.09</v>
      </c>
      <c r="DN316" s="73">
        <f t="shared" si="44"/>
        <v>26274.65</v>
      </c>
      <c r="DO316" s="73">
        <f t="shared" si="45"/>
        <v>948.61</v>
      </c>
      <c r="DP316" s="73">
        <f t="shared" si="46"/>
        <v>27223.260000000002</v>
      </c>
      <c r="DQ316" s="22">
        <f t="shared" si="47"/>
        <v>2647</v>
      </c>
      <c r="DR316" s="22">
        <f t="shared" si="48"/>
        <v>656.05</v>
      </c>
      <c r="DS316" s="22">
        <f t="shared" si="49"/>
        <v>7230.66</v>
      </c>
      <c r="DT316" s="22">
        <f t="shared" si="50"/>
        <v>1026.25</v>
      </c>
      <c r="DU316" s="22">
        <f t="shared" si="51"/>
        <v>11559.960000000001</v>
      </c>
      <c r="DV316" s="23">
        <f t="shared" si="52"/>
        <v>38783.22</v>
      </c>
      <c r="DW316" s="262">
        <f t="shared" si="53"/>
        <v>1886.8700000000026</v>
      </c>
      <c r="DX316" s="262"/>
      <c r="DY316" s="263">
        <f t="shared" si="54"/>
        <v>5469.9500000000007</v>
      </c>
      <c r="DZ316" s="263"/>
    </row>
    <row r="317" spans="1:130" hidden="1" x14ac:dyDescent="0.25">
      <c r="A317" s="18">
        <v>1711</v>
      </c>
      <c r="B317" s="18" t="s">
        <v>842</v>
      </c>
      <c r="C317" s="18" t="s">
        <v>843</v>
      </c>
      <c r="D317" s="20">
        <v>0</v>
      </c>
      <c r="G317" s="18" t="s">
        <v>157</v>
      </c>
      <c r="H317" s="18" t="s">
        <v>5</v>
      </c>
      <c r="I317" s="18" t="s">
        <v>844</v>
      </c>
      <c r="J317" s="21"/>
      <c r="K317" s="21"/>
      <c r="L317" s="21"/>
      <c r="M317" s="22"/>
      <c r="N317" s="22"/>
      <c r="O317" s="22"/>
      <c r="P317" s="22"/>
      <c r="Q317" s="22"/>
      <c r="R317" s="23"/>
      <c r="S317" s="21">
        <v>0</v>
      </c>
      <c r="T317" s="21">
        <v>0</v>
      </c>
      <c r="U317" s="21">
        <v>0</v>
      </c>
      <c r="V317" s="22">
        <v>0</v>
      </c>
      <c r="W317" s="22">
        <v>0</v>
      </c>
      <c r="X317" s="22">
        <v>0</v>
      </c>
      <c r="Y317" s="22">
        <v>0</v>
      </c>
      <c r="Z317" s="22">
        <v>0</v>
      </c>
      <c r="AA317" s="23">
        <v>0</v>
      </c>
      <c r="AB317" s="21">
        <v>0</v>
      </c>
      <c r="AC317" s="21">
        <v>0</v>
      </c>
      <c r="AD317" s="21">
        <v>0</v>
      </c>
      <c r="AE317" s="22">
        <v>0</v>
      </c>
      <c r="AF317" s="22">
        <v>0</v>
      </c>
      <c r="AG317" s="22">
        <v>0</v>
      </c>
      <c r="AH317" s="22">
        <v>0</v>
      </c>
      <c r="AI317" s="22">
        <v>0</v>
      </c>
      <c r="AJ317" s="23">
        <v>0</v>
      </c>
      <c r="AK317" s="21"/>
      <c r="AL317" s="21"/>
      <c r="AM317" s="21"/>
      <c r="AN317" s="22"/>
      <c r="AO317" s="22"/>
      <c r="AP317" s="22"/>
      <c r="AQ317" s="22"/>
      <c r="AR317" s="22"/>
      <c r="AS317" s="23"/>
      <c r="AT317" s="21">
        <v>0</v>
      </c>
      <c r="AU317" s="21">
        <v>948.61</v>
      </c>
      <c r="AV317" s="21">
        <v>948.61</v>
      </c>
      <c r="AW317" s="22">
        <v>40</v>
      </c>
      <c r="AX317" s="22">
        <v>0</v>
      </c>
      <c r="AY317" s="22">
        <v>189.73</v>
      </c>
      <c r="AZ317" s="22">
        <v>12.71</v>
      </c>
      <c r="BA317" s="22">
        <v>242.44</v>
      </c>
      <c r="BB317" s="23">
        <v>1191.05</v>
      </c>
      <c r="BC317" s="21"/>
      <c r="BD317" s="21"/>
      <c r="BE317" s="21"/>
      <c r="BF317" s="22"/>
      <c r="BG317" s="22"/>
      <c r="BH317" s="22"/>
      <c r="BI317" s="22"/>
      <c r="BJ317" s="22"/>
      <c r="BK317" s="23"/>
      <c r="BL317" s="21"/>
      <c r="BM317" s="21"/>
      <c r="BN317" s="21"/>
      <c r="BO317" s="22"/>
      <c r="BP317" s="22"/>
      <c r="BQ317" s="22"/>
      <c r="BR317" s="22"/>
      <c r="BS317" s="22"/>
      <c r="BT317" s="23"/>
      <c r="BU317" s="21"/>
      <c r="BV317" s="21"/>
      <c r="BW317" s="21"/>
      <c r="BX317" s="22"/>
      <c r="BY317" s="22"/>
      <c r="BZ317" s="22"/>
      <c r="CA317" s="22"/>
      <c r="CB317" s="22"/>
      <c r="CC317" s="23"/>
      <c r="CD317" s="21"/>
      <c r="CE317" s="21"/>
      <c r="CF317" s="21"/>
      <c r="CG317" s="22"/>
      <c r="CH317" s="22"/>
      <c r="CI317" s="22"/>
      <c r="CJ317" s="22"/>
      <c r="CK317" s="22"/>
      <c r="CL317" s="23"/>
      <c r="CM317" s="21"/>
      <c r="CN317" s="21"/>
      <c r="CO317" s="21"/>
      <c r="CP317" s="22"/>
      <c r="CQ317" s="22"/>
      <c r="CR317" s="22"/>
      <c r="CS317" s="22"/>
      <c r="CT317" s="22"/>
      <c r="CU317" s="23"/>
      <c r="CV317" s="21"/>
      <c r="CW317" s="21"/>
      <c r="CX317" s="21"/>
      <c r="CY317" s="22"/>
      <c r="CZ317" s="22"/>
      <c r="DA317" s="22"/>
      <c r="DB317" s="22"/>
      <c r="DC317" s="22"/>
      <c r="DD317" s="23"/>
      <c r="DN317" s="73">
        <f t="shared" si="44"/>
        <v>0</v>
      </c>
      <c r="DO317" s="73">
        <f t="shared" si="45"/>
        <v>948.61</v>
      </c>
      <c r="DP317" s="73">
        <f t="shared" si="46"/>
        <v>948.61</v>
      </c>
      <c r="DQ317" s="22">
        <f t="shared" si="47"/>
        <v>40</v>
      </c>
      <c r="DR317" s="22">
        <f t="shared" si="48"/>
        <v>0</v>
      </c>
      <c r="DS317" s="22">
        <f t="shared" si="49"/>
        <v>189.73</v>
      </c>
      <c r="DT317" s="22">
        <f t="shared" si="50"/>
        <v>12.71</v>
      </c>
      <c r="DU317" s="22">
        <f t="shared" si="51"/>
        <v>242.44</v>
      </c>
      <c r="DV317" s="23">
        <f t="shared" si="52"/>
        <v>1191.05</v>
      </c>
      <c r="DW317" s="262">
        <f t="shared" si="53"/>
        <v>948.61</v>
      </c>
      <c r="DX317" s="262"/>
      <c r="DY317" s="263">
        <f t="shared" si="54"/>
        <v>242.44</v>
      </c>
      <c r="DZ317" s="263"/>
    </row>
    <row r="318" spans="1:130" hidden="1" x14ac:dyDescent="0.25">
      <c r="A318" s="18">
        <v>1713</v>
      </c>
      <c r="B318" s="18" t="s">
        <v>397</v>
      </c>
      <c r="C318" s="18" t="s">
        <v>398</v>
      </c>
      <c r="D318" s="20">
        <v>1</v>
      </c>
      <c r="E318" s="18">
        <v>49985.95</v>
      </c>
      <c r="F318" s="18">
        <v>78983.13</v>
      </c>
      <c r="G318" s="18" t="s">
        <v>157</v>
      </c>
      <c r="H318" s="18" t="s">
        <v>24</v>
      </c>
      <c r="I318" s="18" t="s">
        <v>163</v>
      </c>
      <c r="J318" s="21">
        <v>5994.96</v>
      </c>
      <c r="K318" s="21">
        <v>0</v>
      </c>
      <c r="L318" s="21">
        <v>5994.96</v>
      </c>
      <c r="M318" s="22">
        <v>738</v>
      </c>
      <c r="N318" s="22">
        <v>149.81</v>
      </c>
      <c r="O318" s="22">
        <v>2682.9</v>
      </c>
      <c r="P318" s="22">
        <v>95.69</v>
      </c>
      <c r="Q318" s="22">
        <v>3666.4</v>
      </c>
      <c r="R318" s="23">
        <v>9661.36</v>
      </c>
      <c r="S318" s="21">
        <v>6290.25</v>
      </c>
      <c r="T318" s="21">
        <v>0</v>
      </c>
      <c r="U318" s="21">
        <v>6290.25</v>
      </c>
      <c r="V318" s="22">
        <v>778</v>
      </c>
      <c r="W318" s="22">
        <v>157.19999999999999</v>
      </c>
      <c r="X318" s="22">
        <v>2811.42</v>
      </c>
      <c r="Y318" s="22">
        <v>191.5</v>
      </c>
      <c r="Z318" s="22">
        <v>3938.12</v>
      </c>
      <c r="AA318" s="23">
        <v>10228.370000000001</v>
      </c>
      <c r="AB318" s="21">
        <v>5939.5</v>
      </c>
      <c r="AC318" s="21">
        <v>0</v>
      </c>
      <c r="AD318" s="21">
        <v>5939.5</v>
      </c>
      <c r="AE318" s="22">
        <v>730</v>
      </c>
      <c r="AF318" s="22">
        <v>148.43</v>
      </c>
      <c r="AG318" s="22">
        <v>2660.59</v>
      </c>
      <c r="AH318" s="22">
        <v>171.44</v>
      </c>
      <c r="AI318" s="22">
        <v>3710.46</v>
      </c>
      <c r="AJ318" s="23">
        <v>9649.9599999999991</v>
      </c>
      <c r="AK318" s="21">
        <v>6078.15</v>
      </c>
      <c r="AL318" s="21">
        <v>0</v>
      </c>
      <c r="AM318" s="21">
        <v>6078.15</v>
      </c>
      <c r="AN318" s="22">
        <v>749</v>
      </c>
      <c r="AO318" s="22">
        <v>151.88999999999999</v>
      </c>
      <c r="AP318" s="22">
        <v>2719.68</v>
      </c>
      <c r="AQ318" s="22">
        <v>173.32</v>
      </c>
      <c r="AR318" s="22">
        <v>3793.89</v>
      </c>
      <c r="AS318" s="23">
        <v>9872.0400000000009</v>
      </c>
      <c r="AT318" s="21">
        <v>5939.5</v>
      </c>
      <c r="AU318" s="21">
        <v>948.61</v>
      </c>
      <c r="AV318" s="21">
        <v>6888.11</v>
      </c>
      <c r="AW318" s="22">
        <v>859</v>
      </c>
      <c r="AX318" s="22">
        <v>148.43</v>
      </c>
      <c r="AY318" s="22">
        <v>2850.31</v>
      </c>
      <c r="AZ318" s="22">
        <v>148.44999999999999</v>
      </c>
      <c r="BA318" s="22">
        <v>4006.19</v>
      </c>
      <c r="BB318" s="23">
        <v>10894.3</v>
      </c>
      <c r="BC318" s="21">
        <v>8875.5400000000009</v>
      </c>
      <c r="BD318" s="21">
        <v>0</v>
      </c>
      <c r="BE318" s="21">
        <v>8875.5400000000009</v>
      </c>
      <c r="BF318" s="22">
        <v>1135</v>
      </c>
      <c r="BG318" s="22">
        <v>221.83</v>
      </c>
      <c r="BH318" s="22">
        <v>3912.01</v>
      </c>
      <c r="BI318" s="22">
        <v>216.35</v>
      </c>
      <c r="BJ318" s="22">
        <v>5485.19</v>
      </c>
      <c r="BK318" s="23">
        <v>14360.73</v>
      </c>
      <c r="BL318" s="21">
        <v>6019.86</v>
      </c>
      <c r="BM318" s="21">
        <v>0</v>
      </c>
      <c r="BN318" s="21">
        <v>6019.86</v>
      </c>
      <c r="BO318" s="22">
        <v>739</v>
      </c>
      <c r="BP318" s="22">
        <v>150.44</v>
      </c>
      <c r="BQ318" s="22">
        <v>2694.84</v>
      </c>
      <c r="BR318" s="22">
        <v>141.93</v>
      </c>
      <c r="BS318" s="22">
        <v>3726.21</v>
      </c>
      <c r="BT318" s="23">
        <v>9746.07</v>
      </c>
      <c r="BU318" s="21">
        <v>5939.5</v>
      </c>
      <c r="BV318" s="21">
        <v>0</v>
      </c>
      <c r="BW318" s="21">
        <v>5939.5</v>
      </c>
      <c r="BX318" s="22">
        <v>729</v>
      </c>
      <c r="BY318" s="22">
        <v>148.43</v>
      </c>
      <c r="BZ318" s="22">
        <v>2660.59</v>
      </c>
      <c r="CA318" s="22">
        <v>156.13999999999999</v>
      </c>
      <c r="CB318" s="22">
        <v>3694.16</v>
      </c>
      <c r="CC318" s="23">
        <v>9633.66</v>
      </c>
      <c r="CD318" s="21">
        <v>5939.5</v>
      </c>
      <c r="CE318" s="21">
        <v>0</v>
      </c>
      <c r="CF318" s="21">
        <v>5939.5</v>
      </c>
      <c r="CG318" s="22">
        <v>684</v>
      </c>
      <c r="CH318" s="22">
        <v>140.05000000000001</v>
      </c>
      <c r="CI318" s="22">
        <v>2517.79</v>
      </c>
      <c r="CJ318" s="22">
        <v>94.89</v>
      </c>
      <c r="CK318" s="22">
        <v>3436.73</v>
      </c>
      <c r="CL318" s="23">
        <v>9376.23</v>
      </c>
      <c r="CM318" s="21">
        <v>5939.5</v>
      </c>
      <c r="CN318" s="21">
        <v>0</v>
      </c>
      <c r="CO318" s="21">
        <v>5939.5</v>
      </c>
      <c r="CP318" s="22">
        <v>738</v>
      </c>
      <c r="CQ318" s="22">
        <v>148.43</v>
      </c>
      <c r="CR318" s="22">
        <v>2665.39</v>
      </c>
      <c r="CS318" s="22">
        <v>120.44</v>
      </c>
      <c r="CT318" s="22">
        <v>3672.26</v>
      </c>
      <c r="CU318" s="23">
        <v>9611.76</v>
      </c>
      <c r="CV318" s="21">
        <v>6282.98</v>
      </c>
      <c r="CW318" s="21">
        <v>0</v>
      </c>
      <c r="CX318" s="21">
        <v>6282.98</v>
      </c>
      <c r="CY318" s="22">
        <v>780</v>
      </c>
      <c r="CZ318" s="22">
        <v>157.01</v>
      </c>
      <c r="DA318" s="22">
        <v>2830.89</v>
      </c>
      <c r="DB318" s="22">
        <v>165.9</v>
      </c>
      <c r="DC318" s="22">
        <v>3933.8</v>
      </c>
      <c r="DD318" s="23">
        <v>10216.780000000001</v>
      </c>
      <c r="DE318" s="21">
        <v>9220.0300000000007</v>
      </c>
      <c r="DF318" s="21">
        <v>0</v>
      </c>
      <c r="DG318" s="21">
        <v>9220.0300000000007</v>
      </c>
      <c r="DH318" s="22">
        <v>1182</v>
      </c>
      <c r="DI318" s="22">
        <v>1011.39</v>
      </c>
      <c r="DJ318" s="22">
        <v>4058.84</v>
      </c>
      <c r="DK318" s="22">
        <v>231.22</v>
      </c>
      <c r="DL318" s="22">
        <v>6483.45</v>
      </c>
      <c r="DM318" s="23">
        <v>15703.48</v>
      </c>
      <c r="DN318" s="73">
        <f t="shared" si="44"/>
        <v>78459.27</v>
      </c>
      <c r="DO318" s="73">
        <f t="shared" si="45"/>
        <v>948.61</v>
      </c>
      <c r="DP318" s="73">
        <f t="shared" si="46"/>
        <v>79407.88</v>
      </c>
      <c r="DQ318" s="22">
        <f t="shared" si="47"/>
        <v>9841</v>
      </c>
      <c r="DR318" s="22">
        <f t="shared" si="48"/>
        <v>2733.34</v>
      </c>
      <c r="DS318" s="22">
        <f t="shared" si="49"/>
        <v>35065.25</v>
      </c>
      <c r="DT318" s="22">
        <f t="shared" si="50"/>
        <v>1907.2700000000004</v>
      </c>
      <c r="DU318" s="22">
        <f t="shared" si="51"/>
        <v>49546.86</v>
      </c>
      <c r="DV318" s="23">
        <f t="shared" si="52"/>
        <v>128954.73999999998</v>
      </c>
      <c r="DW318" s="262">
        <f t="shared" si="53"/>
        <v>424.75</v>
      </c>
      <c r="DX318" s="262"/>
      <c r="DY318" s="263">
        <f t="shared" si="54"/>
        <v>-439.08999999999651</v>
      </c>
      <c r="DZ318" s="263"/>
    </row>
    <row r="319" spans="1:130" hidden="1" x14ac:dyDescent="0.25">
      <c r="A319" s="18">
        <v>1716</v>
      </c>
      <c r="B319" s="18" t="s">
        <v>777</v>
      </c>
      <c r="C319" s="18" t="s">
        <v>778</v>
      </c>
      <c r="D319" s="20">
        <v>1</v>
      </c>
      <c r="E319" s="18">
        <v>8132</v>
      </c>
      <c r="F319" s="18">
        <v>21947.87</v>
      </c>
      <c r="G319" s="18" t="s">
        <v>157</v>
      </c>
      <c r="H319" s="18" t="s">
        <v>5</v>
      </c>
      <c r="I319" s="18" t="s">
        <v>298</v>
      </c>
      <c r="J319" s="21">
        <v>1647.6</v>
      </c>
      <c r="K319" s="21">
        <v>0</v>
      </c>
      <c r="L319" s="21">
        <v>1647.6</v>
      </c>
      <c r="M319" s="22">
        <v>131</v>
      </c>
      <c r="N319" s="22">
        <v>40.6</v>
      </c>
      <c r="O319" s="22">
        <v>214.96</v>
      </c>
      <c r="P319" s="22">
        <v>131.16</v>
      </c>
      <c r="Q319" s="22">
        <v>517.72</v>
      </c>
      <c r="R319" s="23">
        <v>2165.3200000000002</v>
      </c>
      <c r="S319" s="21">
        <v>1757.2</v>
      </c>
      <c r="T319" s="21">
        <v>0</v>
      </c>
      <c r="U319" s="21">
        <v>1757.2</v>
      </c>
      <c r="V319" s="22">
        <v>150</v>
      </c>
      <c r="W319" s="22">
        <v>43.85</v>
      </c>
      <c r="X319" s="22">
        <v>243.08</v>
      </c>
      <c r="Y319" s="22">
        <v>112.79</v>
      </c>
      <c r="Z319" s="22">
        <v>549.72</v>
      </c>
      <c r="AA319" s="23">
        <v>2306.92</v>
      </c>
      <c r="AB319" s="21">
        <v>1691.41</v>
      </c>
      <c r="AC319" s="21">
        <v>0</v>
      </c>
      <c r="AD319" s="21">
        <v>1691.41</v>
      </c>
      <c r="AE319" s="22">
        <v>141</v>
      </c>
      <c r="AF319" s="22">
        <v>42.21</v>
      </c>
      <c r="AG319" s="22">
        <v>221.25</v>
      </c>
      <c r="AH319" s="22">
        <v>132.02000000000001</v>
      </c>
      <c r="AI319" s="22">
        <v>536.48</v>
      </c>
      <c r="AJ319" s="23">
        <v>2227.89</v>
      </c>
      <c r="AK319" s="21">
        <v>1691.41</v>
      </c>
      <c r="AL319" s="21">
        <v>0</v>
      </c>
      <c r="AM319" s="21">
        <v>1691.41</v>
      </c>
      <c r="AN319" s="22">
        <v>141</v>
      </c>
      <c r="AO319" s="22">
        <v>42.21</v>
      </c>
      <c r="AP319" s="22">
        <v>221.25</v>
      </c>
      <c r="AQ319" s="22">
        <v>111.62</v>
      </c>
      <c r="AR319" s="22">
        <v>516.08000000000004</v>
      </c>
      <c r="AS319" s="23">
        <v>2207.4899999999998</v>
      </c>
      <c r="AT319" s="21">
        <v>1691.41</v>
      </c>
      <c r="AU319" s="21">
        <v>920.15</v>
      </c>
      <c r="AV319" s="21">
        <v>2611.56</v>
      </c>
      <c r="AW319" s="22">
        <v>266</v>
      </c>
      <c r="AX319" s="22">
        <v>42.21</v>
      </c>
      <c r="AY319" s="22">
        <v>405.28</v>
      </c>
      <c r="AZ319" s="22">
        <v>129.05000000000001</v>
      </c>
      <c r="BA319" s="22">
        <v>842.54</v>
      </c>
      <c r="BB319" s="23">
        <v>3454.1</v>
      </c>
      <c r="BC319" s="21">
        <v>2541.42</v>
      </c>
      <c r="BD319" s="21">
        <v>0</v>
      </c>
      <c r="BE319" s="21">
        <v>2541.42</v>
      </c>
      <c r="BF319" s="22">
        <v>253</v>
      </c>
      <c r="BG319" s="22">
        <v>62.62</v>
      </c>
      <c r="BH319" s="22">
        <v>951.64</v>
      </c>
      <c r="BI319" s="22">
        <v>44.97</v>
      </c>
      <c r="BJ319" s="22">
        <v>1312.23</v>
      </c>
      <c r="BK319" s="23">
        <v>3853.65</v>
      </c>
      <c r="BL319" s="21">
        <v>1691.41</v>
      </c>
      <c r="BM319" s="21">
        <v>0</v>
      </c>
      <c r="BN319" s="21">
        <v>1691.41</v>
      </c>
      <c r="BO319" s="22">
        <v>137</v>
      </c>
      <c r="BP319" s="22">
        <v>42.21</v>
      </c>
      <c r="BQ319" s="22">
        <v>221.25</v>
      </c>
      <c r="BR319" s="22">
        <v>132.02000000000001</v>
      </c>
      <c r="BS319" s="22">
        <v>532.48</v>
      </c>
      <c r="BT319" s="23">
        <v>2223.89</v>
      </c>
      <c r="BU319" s="21">
        <v>1691.41</v>
      </c>
      <c r="BV319" s="21">
        <v>0</v>
      </c>
      <c r="BW319" s="21">
        <v>1691.41</v>
      </c>
      <c r="BX319" s="22">
        <v>140</v>
      </c>
      <c r="BY319" s="22">
        <v>42.21</v>
      </c>
      <c r="BZ319" s="22">
        <v>221.25</v>
      </c>
      <c r="CA319" s="22">
        <v>137.12</v>
      </c>
      <c r="CB319" s="22">
        <v>540.58000000000004</v>
      </c>
      <c r="CC319" s="23">
        <v>2231.9899999999998</v>
      </c>
      <c r="CD319" s="21">
        <v>1691.41</v>
      </c>
      <c r="CE319" s="21">
        <v>0</v>
      </c>
      <c r="CF319" s="21">
        <v>1691.41</v>
      </c>
      <c r="CG319" s="22">
        <v>140</v>
      </c>
      <c r="CH319" s="22">
        <v>42.21</v>
      </c>
      <c r="CI319" s="22">
        <v>221.25</v>
      </c>
      <c r="CJ319" s="22">
        <v>142.22</v>
      </c>
      <c r="CK319" s="22">
        <v>545.67999999999995</v>
      </c>
      <c r="CL319" s="23">
        <v>2237.09</v>
      </c>
      <c r="CM319" s="21">
        <v>1735.17</v>
      </c>
      <c r="CN319" s="21">
        <v>0</v>
      </c>
      <c r="CO319" s="21">
        <v>1735.17</v>
      </c>
      <c r="CP319" s="22">
        <v>155</v>
      </c>
      <c r="CQ319" s="22">
        <v>43.3</v>
      </c>
      <c r="CR319" s="22">
        <v>235.53</v>
      </c>
      <c r="CS319" s="22">
        <v>76.709999999999994</v>
      </c>
      <c r="CT319" s="22">
        <v>510.54</v>
      </c>
      <c r="CU319" s="23">
        <v>2245.71</v>
      </c>
      <c r="CV319" s="21">
        <v>2129.25</v>
      </c>
      <c r="CW319" s="21">
        <v>0</v>
      </c>
      <c r="CX319" s="21">
        <v>2129.25</v>
      </c>
      <c r="CY319" s="22">
        <v>201</v>
      </c>
      <c r="CZ319" s="22">
        <v>53.16</v>
      </c>
      <c r="DA319" s="22">
        <v>588.04</v>
      </c>
      <c r="DB319" s="22">
        <v>114.3</v>
      </c>
      <c r="DC319" s="22">
        <v>956.5</v>
      </c>
      <c r="DD319" s="23">
        <v>3085.75</v>
      </c>
      <c r="DE319" s="21">
        <v>2579.0500000000002</v>
      </c>
      <c r="DF319" s="21">
        <v>0</v>
      </c>
      <c r="DG319" s="21">
        <v>2579.0500000000002</v>
      </c>
      <c r="DH319" s="22">
        <v>266</v>
      </c>
      <c r="DI319" s="22">
        <v>288.89</v>
      </c>
      <c r="DJ319" s="22">
        <v>966.53</v>
      </c>
      <c r="DK319" s="22">
        <v>154.22999999999999</v>
      </c>
      <c r="DL319" s="22">
        <v>1675.65</v>
      </c>
      <c r="DM319" s="23">
        <v>4254.7</v>
      </c>
      <c r="DN319" s="73">
        <f t="shared" si="44"/>
        <v>22538.149999999998</v>
      </c>
      <c r="DO319" s="73">
        <f t="shared" si="45"/>
        <v>920.15</v>
      </c>
      <c r="DP319" s="73">
        <f t="shared" si="46"/>
        <v>23458.3</v>
      </c>
      <c r="DQ319" s="22">
        <f t="shared" si="47"/>
        <v>2121</v>
      </c>
      <c r="DR319" s="22">
        <f t="shared" si="48"/>
        <v>785.68</v>
      </c>
      <c r="DS319" s="22">
        <f t="shared" si="49"/>
        <v>4711.3100000000004</v>
      </c>
      <c r="DT319" s="22">
        <f t="shared" si="50"/>
        <v>1418.21</v>
      </c>
      <c r="DU319" s="22">
        <f t="shared" si="51"/>
        <v>9036.2000000000007</v>
      </c>
      <c r="DV319" s="23">
        <f t="shared" si="52"/>
        <v>32494.5</v>
      </c>
      <c r="DW319" s="262">
        <f t="shared" si="53"/>
        <v>1510.4300000000003</v>
      </c>
      <c r="DX319" s="262"/>
      <c r="DY319" s="263">
        <f t="shared" si="54"/>
        <v>904.20000000000073</v>
      </c>
      <c r="DZ319" s="263"/>
    </row>
    <row r="320" spans="1:130" hidden="1" x14ac:dyDescent="0.25">
      <c r="A320" s="18">
        <v>1717</v>
      </c>
      <c r="B320" s="18" t="s">
        <v>823</v>
      </c>
      <c r="C320" s="18" t="s">
        <v>206</v>
      </c>
      <c r="D320" s="20">
        <v>0</v>
      </c>
      <c r="G320" s="18" t="s">
        <v>157</v>
      </c>
      <c r="H320" s="18" t="s">
        <v>147</v>
      </c>
      <c r="I320" s="18" t="s">
        <v>814</v>
      </c>
      <c r="J320" s="21"/>
      <c r="K320" s="21"/>
      <c r="L320" s="21"/>
      <c r="M320" s="22"/>
      <c r="N320" s="22"/>
      <c r="O320" s="22"/>
      <c r="P320" s="22"/>
      <c r="Q320" s="22"/>
      <c r="R320" s="23"/>
      <c r="S320" s="21">
        <v>0</v>
      </c>
      <c r="T320" s="21">
        <v>0</v>
      </c>
      <c r="U320" s="21">
        <v>0</v>
      </c>
      <c r="V320" s="22">
        <v>0</v>
      </c>
      <c r="W320" s="22">
        <v>0</v>
      </c>
      <c r="X320" s="22">
        <v>0</v>
      </c>
      <c r="Y320" s="22">
        <v>0</v>
      </c>
      <c r="Z320" s="22">
        <v>0</v>
      </c>
      <c r="AA320" s="23">
        <v>0</v>
      </c>
      <c r="AB320" s="21">
        <v>0</v>
      </c>
      <c r="AC320" s="21">
        <v>0</v>
      </c>
      <c r="AD320" s="21">
        <v>0</v>
      </c>
      <c r="AE320" s="22">
        <v>0</v>
      </c>
      <c r="AF320" s="22">
        <v>0</v>
      </c>
      <c r="AG320" s="22">
        <v>0</v>
      </c>
      <c r="AH320" s="22">
        <v>0</v>
      </c>
      <c r="AI320" s="22">
        <v>0</v>
      </c>
      <c r="AJ320" s="23">
        <v>0</v>
      </c>
      <c r="AK320" s="21"/>
      <c r="AL320" s="21"/>
      <c r="AM320" s="21"/>
      <c r="AN320" s="22"/>
      <c r="AO320" s="22"/>
      <c r="AP320" s="22"/>
      <c r="AQ320" s="22"/>
      <c r="AR320" s="22"/>
      <c r="AS320" s="23"/>
      <c r="AT320" s="21">
        <v>4.5599999999999996</v>
      </c>
      <c r="AU320" s="21">
        <v>939.13</v>
      </c>
      <c r="AV320" s="21">
        <v>943.69</v>
      </c>
      <c r="AW320" s="22">
        <v>40</v>
      </c>
      <c r="AX320" s="22">
        <v>0.16</v>
      </c>
      <c r="AY320" s="22">
        <v>188.81</v>
      </c>
      <c r="AZ320" s="22">
        <v>12.65</v>
      </c>
      <c r="BA320" s="22">
        <v>241.62</v>
      </c>
      <c r="BB320" s="23">
        <v>1185.31</v>
      </c>
      <c r="BC320" s="21"/>
      <c r="BD320" s="21"/>
      <c r="BE320" s="21"/>
      <c r="BF320" s="22"/>
      <c r="BG320" s="22"/>
      <c r="BH320" s="22"/>
      <c r="BI320" s="22"/>
      <c r="BJ320" s="22"/>
      <c r="BK320" s="23"/>
      <c r="BL320" s="21"/>
      <c r="BM320" s="21"/>
      <c r="BN320" s="21"/>
      <c r="BO320" s="22"/>
      <c r="BP320" s="22"/>
      <c r="BQ320" s="22"/>
      <c r="BR320" s="22"/>
      <c r="BS320" s="22"/>
      <c r="BT320" s="23"/>
      <c r="BU320" s="21"/>
      <c r="BV320" s="21"/>
      <c r="BW320" s="21"/>
      <c r="BX320" s="22"/>
      <c r="BY320" s="22"/>
      <c r="BZ320" s="22"/>
      <c r="CA320" s="22"/>
      <c r="CB320" s="22"/>
      <c r="CC320" s="23"/>
      <c r="CD320" s="21"/>
      <c r="CE320" s="21"/>
      <c r="CF320" s="21"/>
      <c r="CG320" s="22"/>
      <c r="CH320" s="22"/>
      <c r="CI320" s="22"/>
      <c r="CJ320" s="22"/>
      <c r="CK320" s="22"/>
      <c r="CL320" s="23"/>
      <c r="CM320" s="21"/>
      <c r="CN320" s="21"/>
      <c r="CO320" s="21"/>
      <c r="CP320" s="22"/>
      <c r="CQ320" s="22"/>
      <c r="CR320" s="22"/>
      <c r="CS320" s="22"/>
      <c r="CT320" s="22"/>
      <c r="CU320" s="23"/>
      <c r="CV320" s="21"/>
      <c r="CW320" s="21"/>
      <c r="CX320" s="21"/>
      <c r="CY320" s="22"/>
      <c r="CZ320" s="22"/>
      <c r="DA320" s="22"/>
      <c r="DB320" s="22"/>
      <c r="DC320" s="22"/>
      <c r="DD320" s="23"/>
      <c r="DN320" s="73">
        <f t="shared" si="44"/>
        <v>4.5599999999999996</v>
      </c>
      <c r="DO320" s="73">
        <f t="shared" si="45"/>
        <v>939.13</v>
      </c>
      <c r="DP320" s="73">
        <f t="shared" si="46"/>
        <v>943.69</v>
      </c>
      <c r="DQ320" s="22">
        <f t="shared" si="47"/>
        <v>40</v>
      </c>
      <c r="DR320" s="22">
        <f t="shared" si="48"/>
        <v>0.16</v>
      </c>
      <c r="DS320" s="22">
        <f t="shared" si="49"/>
        <v>188.81</v>
      </c>
      <c r="DT320" s="22">
        <f t="shared" si="50"/>
        <v>12.65</v>
      </c>
      <c r="DU320" s="22">
        <f t="shared" si="51"/>
        <v>241.62</v>
      </c>
      <c r="DV320" s="23">
        <f t="shared" si="52"/>
        <v>1185.31</v>
      </c>
      <c r="DW320" s="262">
        <f t="shared" si="53"/>
        <v>943.69</v>
      </c>
      <c r="DX320" s="262"/>
      <c r="DY320" s="263">
        <f t="shared" si="54"/>
        <v>241.62</v>
      </c>
      <c r="DZ320" s="263"/>
    </row>
    <row r="321" spans="1:130" hidden="1" x14ac:dyDescent="0.25">
      <c r="A321" s="18">
        <v>1718</v>
      </c>
      <c r="B321" s="18" t="s">
        <v>728</v>
      </c>
      <c r="C321" s="18" t="s">
        <v>206</v>
      </c>
      <c r="D321" s="20">
        <v>1</v>
      </c>
      <c r="E321" s="18">
        <v>19824.900000000001</v>
      </c>
      <c r="F321" s="18">
        <v>35188.82</v>
      </c>
      <c r="G321" s="18" t="s">
        <v>157</v>
      </c>
      <c r="H321" s="18" t="s">
        <v>9</v>
      </c>
      <c r="I321" s="18" t="s">
        <v>277</v>
      </c>
      <c r="J321" s="21">
        <v>2717.15</v>
      </c>
      <c r="K321" s="21">
        <v>0</v>
      </c>
      <c r="L321" s="21">
        <v>2717.15</v>
      </c>
      <c r="M321" s="22">
        <v>274</v>
      </c>
      <c r="N321" s="22">
        <v>66.48</v>
      </c>
      <c r="O321" s="22">
        <v>1007.41</v>
      </c>
      <c r="P321" s="22">
        <v>150.01</v>
      </c>
      <c r="Q321" s="22">
        <v>1497.9</v>
      </c>
      <c r="R321" s="23">
        <v>4215.05</v>
      </c>
      <c r="S321" s="21">
        <v>2676.37</v>
      </c>
      <c r="T321" s="21">
        <v>0</v>
      </c>
      <c r="U321" s="21">
        <v>2676.37</v>
      </c>
      <c r="V321" s="22">
        <v>274</v>
      </c>
      <c r="W321" s="22">
        <v>66.36</v>
      </c>
      <c r="X321" s="22">
        <v>1006.85</v>
      </c>
      <c r="Y321" s="22">
        <v>47.43</v>
      </c>
      <c r="Z321" s="22">
        <v>1394.64</v>
      </c>
      <c r="AA321" s="23">
        <v>4071.01</v>
      </c>
      <c r="AB321" s="21">
        <v>2657.38</v>
      </c>
      <c r="AC321" s="21">
        <v>0</v>
      </c>
      <c r="AD321" s="21">
        <v>2657.38</v>
      </c>
      <c r="AE321" s="22">
        <v>274</v>
      </c>
      <c r="AF321" s="22">
        <v>66.36</v>
      </c>
      <c r="AG321" s="22">
        <v>1006.34</v>
      </c>
      <c r="AH321" s="22">
        <v>164.47</v>
      </c>
      <c r="AI321" s="22">
        <v>1511.17</v>
      </c>
      <c r="AJ321" s="23">
        <v>4168.55</v>
      </c>
      <c r="AK321" s="21">
        <v>2695.36</v>
      </c>
      <c r="AL321" s="21">
        <v>0</v>
      </c>
      <c r="AM321" s="21">
        <v>2695.36</v>
      </c>
      <c r="AN321" s="22">
        <v>274</v>
      </c>
      <c r="AO321" s="22">
        <v>66.36</v>
      </c>
      <c r="AP321" s="22">
        <v>1006.34</v>
      </c>
      <c r="AQ321" s="22">
        <v>129.29</v>
      </c>
      <c r="AR321" s="22">
        <v>1475.99</v>
      </c>
      <c r="AS321" s="23">
        <v>4171.3500000000004</v>
      </c>
      <c r="AT321" s="21">
        <v>2704.6</v>
      </c>
      <c r="AU321" s="21">
        <v>920.15</v>
      </c>
      <c r="AV321" s="21">
        <v>3624.75</v>
      </c>
      <c r="AW321" s="22">
        <v>403</v>
      </c>
      <c r="AX321" s="22">
        <v>67.069999999999993</v>
      </c>
      <c r="AY321" s="22">
        <v>1200.68</v>
      </c>
      <c r="AZ321" s="22">
        <v>152.07</v>
      </c>
      <c r="BA321" s="22">
        <v>1822.82</v>
      </c>
      <c r="BB321" s="23">
        <v>5447.57</v>
      </c>
      <c r="BC321" s="21">
        <v>4145.3500000000004</v>
      </c>
      <c r="BD321" s="21">
        <v>0</v>
      </c>
      <c r="BE321" s="21">
        <v>4145.3500000000004</v>
      </c>
      <c r="BF321" s="22">
        <v>454</v>
      </c>
      <c r="BG321" s="22">
        <v>99.11</v>
      </c>
      <c r="BH321" s="22">
        <v>1722.44</v>
      </c>
      <c r="BI321" s="22">
        <v>159.53</v>
      </c>
      <c r="BJ321" s="22">
        <v>2435.08</v>
      </c>
      <c r="BK321" s="23">
        <v>6580.43</v>
      </c>
      <c r="BL321" s="21">
        <v>1934.71</v>
      </c>
      <c r="BM321" s="21">
        <v>0</v>
      </c>
      <c r="BN321" s="21">
        <v>1934.71</v>
      </c>
      <c r="BO321" s="22">
        <v>174</v>
      </c>
      <c r="BP321" s="22">
        <v>48.3</v>
      </c>
      <c r="BQ321" s="22">
        <v>754.55</v>
      </c>
      <c r="BR321" s="22">
        <v>136.35</v>
      </c>
      <c r="BS321" s="22">
        <v>1113.2</v>
      </c>
      <c r="BT321" s="23">
        <v>3047.91</v>
      </c>
      <c r="BU321" s="21">
        <v>489.36</v>
      </c>
      <c r="BV321" s="21">
        <v>0</v>
      </c>
      <c r="BW321" s="21">
        <v>489.36</v>
      </c>
      <c r="BX321" s="22">
        <v>-21</v>
      </c>
      <c r="BY321" s="22">
        <v>12.16</v>
      </c>
      <c r="BZ321" s="22">
        <v>251</v>
      </c>
      <c r="CA321" s="22">
        <v>95.38</v>
      </c>
      <c r="CB321" s="22">
        <v>337.54</v>
      </c>
      <c r="CC321" s="23">
        <v>826.9</v>
      </c>
      <c r="CD321" s="21">
        <v>849.18</v>
      </c>
      <c r="CE321" s="21">
        <v>0</v>
      </c>
      <c r="CF321" s="21">
        <v>849.18</v>
      </c>
      <c r="CG321" s="22">
        <v>28</v>
      </c>
      <c r="CH321" s="22">
        <v>21.16</v>
      </c>
      <c r="CI321" s="22">
        <v>375.04</v>
      </c>
      <c r="CJ321" s="22">
        <v>15.08</v>
      </c>
      <c r="CK321" s="22">
        <v>439.28</v>
      </c>
      <c r="CL321" s="23">
        <v>1288.46</v>
      </c>
      <c r="CM321" s="21">
        <v>835.01</v>
      </c>
      <c r="CN321" s="21">
        <v>0</v>
      </c>
      <c r="CO321" s="21">
        <v>835.01</v>
      </c>
      <c r="CP321" s="22">
        <v>32</v>
      </c>
      <c r="CQ321" s="22">
        <v>20.81</v>
      </c>
      <c r="CR321" s="22">
        <v>362.68</v>
      </c>
      <c r="CS321" s="22">
        <v>14.82</v>
      </c>
      <c r="CT321" s="22">
        <v>430.31</v>
      </c>
      <c r="CU321" s="23">
        <v>1265.32</v>
      </c>
      <c r="CV321" s="21">
        <v>991.2</v>
      </c>
      <c r="CW321" s="21">
        <v>0</v>
      </c>
      <c r="CX321" s="21">
        <v>991.2</v>
      </c>
      <c r="CY321" s="22">
        <v>45</v>
      </c>
      <c r="CZ321" s="22">
        <v>24.71</v>
      </c>
      <c r="DA321" s="22">
        <v>413.44</v>
      </c>
      <c r="DB321" s="22">
        <v>17.59</v>
      </c>
      <c r="DC321" s="22">
        <v>500.74</v>
      </c>
      <c r="DD321" s="23">
        <v>1491.94</v>
      </c>
      <c r="DE321" s="21">
        <v>1866.45</v>
      </c>
      <c r="DF321" s="21">
        <v>0</v>
      </c>
      <c r="DG321" s="21">
        <v>1866.45</v>
      </c>
      <c r="DH321" s="22">
        <v>166</v>
      </c>
      <c r="DI321" s="22">
        <v>288.8</v>
      </c>
      <c r="DJ321" s="22">
        <v>489.88</v>
      </c>
      <c r="DK321" s="22">
        <v>33.14</v>
      </c>
      <c r="DL321" s="22">
        <v>977.82</v>
      </c>
      <c r="DM321" s="23">
        <v>2844.27</v>
      </c>
      <c r="DN321" s="73">
        <f t="shared" si="44"/>
        <v>24562.12</v>
      </c>
      <c r="DO321" s="73">
        <f t="shared" si="45"/>
        <v>920.15</v>
      </c>
      <c r="DP321" s="73">
        <f t="shared" si="46"/>
        <v>25482.27</v>
      </c>
      <c r="DQ321" s="22">
        <f t="shared" si="47"/>
        <v>2377</v>
      </c>
      <c r="DR321" s="22">
        <f t="shared" si="48"/>
        <v>847.68000000000006</v>
      </c>
      <c r="DS321" s="22">
        <f t="shared" si="49"/>
        <v>9596.65</v>
      </c>
      <c r="DT321" s="22">
        <f t="shared" si="50"/>
        <v>1115.1599999999999</v>
      </c>
      <c r="DU321" s="22">
        <f t="shared" si="51"/>
        <v>13936.49</v>
      </c>
      <c r="DV321" s="23">
        <f t="shared" si="52"/>
        <v>39418.76</v>
      </c>
      <c r="DW321" s="262">
        <f t="shared" si="53"/>
        <v>-9706.5499999999993</v>
      </c>
      <c r="DX321" s="262"/>
      <c r="DY321" s="263">
        <f t="shared" si="54"/>
        <v>-5888.4100000000017</v>
      </c>
      <c r="DZ321" s="263"/>
    </row>
    <row r="322" spans="1:130" hidden="1" x14ac:dyDescent="0.25">
      <c r="A322" s="18">
        <v>1719</v>
      </c>
      <c r="B322" s="18" t="s">
        <v>830</v>
      </c>
      <c r="C322" s="18" t="s">
        <v>206</v>
      </c>
      <c r="D322" s="20">
        <v>0</v>
      </c>
      <c r="G322" s="18" t="s">
        <v>157</v>
      </c>
      <c r="H322" s="18" t="s">
        <v>5</v>
      </c>
      <c r="I322" s="18" t="s">
        <v>814</v>
      </c>
      <c r="J322" s="21"/>
      <c r="K322" s="21"/>
      <c r="L322" s="21"/>
      <c r="M322" s="22"/>
      <c r="N322" s="22"/>
      <c r="O322" s="22"/>
      <c r="P322" s="22"/>
      <c r="Q322" s="22"/>
      <c r="R322" s="23"/>
      <c r="S322" s="21">
        <v>0</v>
      </c>
      <c r="T322" s="21">
        <v>0</v>
      </c>
      <c r="U322" s="21">
        <v>0</v>
      </c>
      <c r="V322" s="22">
        <v>0</v>
      </c>
      <c r="W322" s="22">
        <v>0</v>
      </c>
      <c r="X322" s="22">
        <v>0</v>
      </c>
      <c r="Y322" s="22">
        <v>0</v>
      </c>
      <c r="Z322" s="22">
        <v>0</v>
      </c>
      <c r="AA322" s="23">
        <v>0</v>
      </c>
      <c r="AB322" s="21">
        <v>0</v>
      </c>
      <c r="AC322" s="21">
        <v>0</v>
      </c>
      <c r="AD322" s="21">
        <v>0</v>
      </c>
      <c r="AE322" s="22">
        <v>0</v>
      </c>
      <c r="AF322" s="22">
        <v>0</v>
      </c>
      <c r="AG322" s="22">
        <v>0</v>
      </c>
      <c r="AH322" s="22">
        <v>0</v>
      </c>
      <c r="AI322" s="22">
        <v>0</v>
      </c>
      <c r="AJ322" s="23">
        <v>0</v>
      </c>
      <c r="AK322" s="21"/>
      <c r="AL322" s="21"/>
      <c r="AM322" s="21"/>
      <c r="AN322" s="22"/>
      <c r="AO322" s="22"/>
      <c r="AP322" s="22"/>
      <c r="AQ322" s="22"/>
      <c r="AR322" s="22"/>
      <c r="AS322" s="23"/>
      <c r="AT322" s="21">
        <v>-51.66</v>
      </c>
      <c r="AU322" s="21">
        <v>929.63</v>
      </c>
      <c r="AV322" s="21">
        <v>877.97</v>
      </c>
      <c r="AW322" s="22">
        <v>37</v>
      </c>
      <c r="AX322" s="22">
        <v>-1.81</v>
      </c>
      <c r="AY322" s="22">
        <v>167.06</v>
      </c>
      <c r="AZ322" s="22">
        <v>11.76</v>
      </c>
      <c r="BA322" s="22">
        <v>214.01</v>
      </c>
      <c r="BB322" s="23">
        <v>1091.98</v>
      </c>
      <c r="BC322" s="21"/>
      <c r="BD322" s="21"/>
      <c r="BE322" s="21"/>
      <c r="BF322" s="22"/>
      <c r="BG322" s="22"/>
      <c r="BH322" s="22"/>
      <c r="BI322" s="22"/>
      <c r="BJ322" s="22"/>
      <c r="BK322" s="23"/>
      <c r="BL322" s="21"/>
      <c r="BM322" s="21"/>
      <c r="BN322" s="21"/>
      <c r="BO322" s="22"/>
      <c r="BP322" s="22"/>
      <c r="BQ322" s="22"/>
      <c r="BR322" s="22"/>
      <c r="BS322" s="22"/>
      <c r="BT322" s="23"/>
      <c r="BU322" s="21"/>
      <c r="BV322" s="21"/>
      <c r="BW322" s="21"/>
      <c r="BX322" s="22"/>
      <c r="BY322" s="22"/>
      <c r="BZ322" s="22"/>
      <c r="CA322" s="22"/>
      <c r="CB322" s="22"/>
      <c r="CC322" s="23"/>
      <c r="CD322" s="21"/>
      <c r="CE322" s="21"/>
      <c r="CF322" s="21"/>
      <c r="CG322" s="22"/>
      <c r="CH322" s="22"/>
      <c r="CI322" s="22"/>
      <c r="CJ322" s="22"/>
      <c r="CK322" s="22"/>
      <c r="CL322" s="23"/>
      <c r="CM322" s="21"/>
      <c r="CN322" s="21"/>
      <c r="CO322" s="21"/>
      <c r="CP322" s="22"/>
      <c r="CQ322" s="22"/>
      <c r="CR322" s="22"/>
      <c r="CS322" s="22"/>
      <c r="CT322" s="22"/>
      <c r="CU322" s="23"/>
      <c r="CV322" s="21"/>
      <c r="CW322" s="21"/>
      <c r="CX322" s="21"/>
      <c r="CY322" s="22"/>
      <c r="CZ322" s="22"/>
      <c r="DA322" s="22"/>
      <c r="DB322" s="22"/>
      <c r="DC322" s="22"/>
      <c r="DD322" s="23"/>
      <c r="DN322" s="73">
        <f t="shared" si="44"/>
        <v>-51.66</v>
      </c>
      <c r="DO322" s="73">
        <f t="shared" si="45"/>
        <v>929.63</v>
      </c>
      <c r="DP322" s="73">
        <f t="shared" si="46"/>
        <v>877.97</v>
      </c>
      <c r="DQ322" s="22">
        <f t="shared" si="47"/>
        <v>37</v>
      </c>
      <c r="DR322" s="22">
        <f t="shared" si="48"/>
        <v>-1.81</v>
      </c>
      <c r="DS322" s="22">
        <f t="shared" si="49"/>
        <v>167.06</v>
      </c>
      <c r="DT322" s="22">
        <f t="shared" si="50"/>
        <v>11.76</v>
      </c>
      <c r="DU322" s="22">
        <f t="shared" si="51"/>
        <v>214.01</v>
      </c>
      <c r="DV322" s="23">
        <f t="shared" si="52"/>
        <v>1091.98</v>
      </c>
      <c r="DW322" s="262">
        <f t="shared" si="53"/>
        <v>877.97</v>
      </c>
      <c r="DX322" s="262"/>
      <c r="DY322" s="263">
        <f t="shared" si="54"/>
        <v>214.01</v>
      </c>
      <c r="DZ322" s="263"/>
    </row>
    <row r="323" spans="1:130" hidden="1" x14ac:dyDescent="0.25">
      <c r="A323" s="18">
        <v>1720</v>
      </c>
      <c r="B323" s="18" t="s">
        <v>455</v>
      </c>
      <c r="C323" s="18" t="s">
        <v>175</v>
      </c>
      <c r="D323" s="20">
        <v>0.9</v>
      </c>
      <c r="E323" s="18">
        <v>16938.990000000002</v>
      </c>
      <c r="F323" s="18">
        <v>30396.17</v>
      </c>
      <c r="G323" s="18" t="s">
        <v>157</v>
      </c>
      <c r="H323" s="18" t="s">
        <v>6</v>
      </c>
      <c r="I323" s="18" t="s">
        <v>248</v>
      </c>
      <c r="J323" s="21">
        <v>2417.15</v>
      </c>
      <c r="K323" s="21">
        <v>0</v>
      </c>
      <c r="L323" s="21">
        <v>2417.15</v>
      </c>
      <c r="M323" s="22">
        <v>227</v>
      </c>
      <c r="N323" s="22">
        <v>58.47</v>
      </c>
      <c r="O323" s="22">
        <v>872.65</v>
      </c>
      <c r="P323" s="22">
        <v>134.38</v>
      </c>
      <c r="Q323" s="22">
        <v>1292.5</v>
      </c>
      <c r="R323" s="23">
        <v>3709.65</v>
      </c>
      <c r="S323" s="21">
        <v>2337.1999999999998</v>
      </c>
      <c r="T323" s="21">
        <v>0</v>
      </c>
      <c r="U323" s="21">
        <v>2337.1999999999998</v>
      </c>
      <c r="V323" s="22">
        <v>227</v>
      </c>
      <c r="W323" s="22">
        <v>58.36</v>
      </c>
      <c r="X323" s="22">
        <v>871.82</v>
      </c>
      <c r="Y323" s="22">
        <v>117.98</v>
      </c>
      <c r="Z323" s="22">
        <v>1275.1600000000001</v>
      </c>
      <c r="AA323" s="23">
        <v>3612.36</v>
      </c>
      <c r="AB323" s="21">
        <v>2337.1999999999998</v>
      </c>
      <c r="AC323" s="21">
        <v>0</v>
      </c>
      <c r="AD323" s="21">
        <v>2337.1999999999998</v>
      </c>
      <c r="AE323" s="22">
        <v>227</v>
      </c>
      <c r="AF323" s="22">
        <v>58.36</v>
      </c>
      <c r="AG323" s="22">
        <v>871.37</v>
      </c>
      <c r="AH323" s="22">
        <v>158.78</v>
      </c>
      <c r="AI323" s="22">
        <v>1315.51</v>
      </c>
      <c r="AJ323" s="23">
        <v>3652.71</v>
      </c>
      <c r="AK323" s="21">
        <v>2355.38</v>
      </c>
      <c r="AL323" s="21">
        <v>0</v>
      </c>
      <c r="AM323" s="21">
        <v>2355.38</v>
      </c>
      <c r="AN323" s="22">
        <v>230</v>
      </c>
      <c r="AO323" s="22">
        <v>58.81</v>
      </c>
      <c r="AP323" s="22">
        <v>878.19</v>
      </c>
      <c r="AQ323" s="22">
        <v>108.12</v>
      </c>
      <c r="AR323" s="22">
        <v>1275.1199999999999</v>
      </c>
      <c r="AS323" s="23">
        <v>3630.5</v>
      </c>
      <c r="AT323" s="21">
        <v>2356.98</v>
      </c>
      <c r="AU323" s="21">
        <v>853.75</v>
      </c>
      <c r="AV323" s="21">
        <v>3210.73</v>
      </c>
      <c r="AW323" s="22">
        <v>346</v>
      </c>
      <c r="AX323" s="22">
        <v>58.85</v>
      </c>
      <c r="AY323" s="22">
        <v>1049.51</v>
      </c>
      <c r="AZ323" s="22">
        <v>134.88999999999999</v>
      </c>
      <c r="BA323" s="22">
        <v>1589.25</v>
      </c>
      <c r="BB323" s="23">
        <v>4799.9799999999996</v>
      </c>
      <c r="BC323" s="21">
        <v>3683.7</v>
      </c>
      <c r="BD323" s="21">
        <v>0</v>
      </c>
      <c r="BE323" s="21">
        <v>3683.7</v>
      </c>
      <c r="BF323" s="22">
        <v>387</v>
      </c>
      <c r="BG323" s="22">
        <v>87.09</v>
      </c>
      <c r="BH323" s="22">
        <v>1300.3800000000001</v>
      </c>
      <c r="BI323" s="22">
        <v>141.05000000000001</v>
      </c>
      <c r="BJ323" s="22">
        <v>1915.52</v>
      </c>
      <c r="BK323" s="23">
        <v>5599.22</v>
      </c>
      <c r="BL323" s="21">
        <v>2337.1999999999998</v>
      </c>
      <c r="BM323" s="21">
        <v>0</v>
      </c>
      <c r="BN323" s="21">
        <v>2337.1999999999998</v>
      </c>
      <c r="BO323" s="22">
        <v>226</v>
      </c>
      <c r="BP323" s="22">
        <v>58.36</v>
      </c>
      <c r="BQ323" s="22">
        <v>871.37</v>
      </c>
      <c r="BR323" s="22">
        <v>148.58000000000001</v>
      </c>
      <c r="BS323" s="22">
        <v>1304.31</v>
      </c>
      <c r="BT323" s="23">
        <v>3641.51</v>
      </c>
      <c r="BU323" s="21">
        <v>2354.34</v>
      </c>
      <c r="BV323" s="21">
        <v>0</v>
      </c>
      <c r="BW323" s="21">
        <v>2354.34</v>
      </c>
      <c r="BX323" s="22">
        <v>229</v>
      </c>
      <c r="BY323" s="22">
        <v>58.79</v>
      </c>
      <c r="BZ323" s="22">
        <v>877.82</v>
      </c>
      <c r="CA323" s="22">
        <v>133.61000000000001</v>
      </c>
      <c r="CB323" s="22">
        <v>1299.22</v>
      </c>
      <c r="CC323" s="23">
        <v>3653.56</v>
      </c>
      <c r="CD323" s="21">
        <v>2430.62</v>
      </c>
      <c r="CE323" s="21">
        <v>0</v>
      </c>
      <c r="CF323" s="21">
        <v>2430.62</v>
      </c>
      <c r="CG323" s="22">
        <v>240</v>
      </c>
      <c r="CH323" s="22">
        <v>60.7</v>
      </c>
      <c r="CI323" s="22">
        <v>906.28</v>
      </c>
      <c r="CJ323" s="22">
        <v>94.16</v>
      </c>
      <c r="CK323" s="22">
        <v>1301.1400000000001</v>
      </c>
      <c r="CL323" s="23">
        <v>3731.76</v>
      </c>
      <c r="CM323" s="21">
        <v>2354.34</v>
      </c>
      <c r="CN323" s="21">
        <v>0</v>
      </c>
      <c r="CO323" s="21">
        <v>2354.34</v>
      </c>
      <c r="CP323" s="22">
        <v>229</v>
      </c>
      <c r="CQ323" s="22">
        <v>58.79</v>
      </c>
      <c r="CR323" s="22">
        <v>877.82</v>
      </c>
      <c r="CS323" s="22">
        <v>103.01</v>
      </c>
      <c r="CT323" s="22">
        <v>1268.6199999999999</v>
      </c>
      <c r="CU323" s="23">
        <v>3622.96</v>
      </c>
      <c r="CV323" s="21">
        <v>2354.34</v>
      </c>
      <c r="CW323" s="21">
        <v>0</v>
      </c>
      <c r="CX323" s="21">
        <v>2354.34</v>
      </c>
      <c r="CY323" s="22">
        <v>229</v>
      </c>
      <c r="CZ323" s="22">
        <v>58.79</v>
      </c>
      <c r="DA323" s="22">
        <v>877.82</v>
      </c>
      <c r="DB323" s="22">
        <v>113.21</v>
      </c>
      <c r="DC323" s="22">
        <v>1278.82</v>
      </c>
      <c r="DD323" s="23">
        <v>3633.16</v>
      </c>
      <c r="DE323" s="21">
        <v>3511.81</v>
      </c>
      <c r="DF323" s="21">
        <v>0</v>
      </c>
      <c r="DG323" s="21">
        <v>3511.81</v>
      </c>
      <c r="DH323" s="22">
        <v>393</v>
      </c>
      <c r="DI323" s="22">
        <v>392.99</v>
      </c>
      <c r="DJ323" s="22">
        <v>1309.98</v>
      </c>
      <c r="DK323" s="22">
        <v>109.59</v>
      </c>
      <c r="DL323" s="22">
        <v>2205.56</v>
      </c>
      <c r="DM323" s="23">
        <v>5717.37</v>
      </c>
      <c r="DN323" s="73">
        <f t="shared" si="44"/>
        <v>30830.260000000002</v>
      </c>
      <c r="DO323" s="73">
        <f t="shared" si="45"/>
        <v>853.75</v>
      </c>
      <c r="DP323" s="73">
        <f t="shared" si="46"/>
        <v>31684.010000000002</v>
      </c>
      <c r="DQ323" s="22">
        <f t="shared" si="47"/>
        <v>3190</v>
      </c>
      <c r="DR323" s="22">
        <f t="shared" si="48"/>
        <v>1068.3600000000001</v>
      </c>
      <c r="DS323" s="22">
        <f t="shared" si="49"/>
        <v>11565.009999999998</v>
      </c>
      <c r="DT323" s="22">
        <f t="shared" si="50"/>
        <v>1497.3600000000001</v>
      </c>
      <c r="DU323" s="22">
        <f t="shared" si="51"/>
        <v>17320.73</v>
      </c>
      <c r="DV323" s="23">
        <f t="shared" si="52"/>
        <v>49004.74</v>
      </c>
      <c r="DW323" s="262">
        <f t="shared" si="53"/>
        <v>1287.8400000000038</v>
      </c>
      <c r="DX323" s="262"/>
      <c r="DY323" s="263">
        <f t="shared" si="54"/>
        <v>381.73999999999796</v>
      </c>
      <c r="DZ323" s="263"/>
    </row>
    <row r="324" spans="1:130" hidden="1" x14ac:dyDescent="0.25">
      <c r="A324" s="18">
        <v>1721</v>
      </c>
      <c r="B324" s="18" t="s">
        <v>896</v>
      </c>
      <c r="C324" s="18" t="s">
        <v>897</v>
      </c>
      <c r="D324" s="20">
        <v>0</v>
      </c>
      <c r="G324" s="18" t="s">
        <v>157</v>
      </c>
      <c r="H324" s="18" t="s">
        <v>5</v>
      </c>
      <c r="I324" s="18" t="s">
        <v>160</v>
      </c>
      <c r="J324" s="21"/>
      <c r="K324" s="21"/>
      <c r="L324" s="21"/>
      <c r="M324" s="22"/>
      <c r="N324" s="22"/>
      <c r="O324" s="22"/>
      <c r="P324" s="22"/>
      <c r="Q324" s="22"/>
      <c r="R324" s="23"/>
      <c r="S324" s="21"/>
      <c r="T324" s="21"/>
      <c r="U324" s="21"/>
      <c r="V324" s="22"/>
      <c r="W324" s="22"/>
      <c r="X324" s="22"/>
      <c r="Y324" s="22"/>
      <c r="Z324" s="22"/>
      <c r="AA324" s="23"/>
      <c r="AB324" s="21"/>
      <c r="AC324" s="21"/>
      <c r="AD324" s="21"/>
      <c r="AE324" s="22"/>
      <c r="AF324" s="22"/>
      <c r="AG324" s="22"/>
      <c r="AH324" s="22"/>
      <c r="AI324" s="22"/>
      <c r="AJ324" s="23"/>
      <c r="AK324" s="21"/>
      <c r="AL324" s="21"/>
      <c r="AM324" s="21"/>
      <c r="AN324" s="22"/>
      <c r="AO324" s="22"/>
      <c r="AP324" s="22"/>
      <c r="AQ324" s="22"/>
      <c r="AR324" s="22"/>
      <c r="AS324" s="23"/>
      <c r="AT324" s="21">
        <v>0</v>
      </c>
      <c r="AU324" s="21">
        <v>635.57000000000005</v>
      </c>
      <c r="AV324" s="21">
        <v>635.57000000000005</v>
      </c>
      <c r="AW324" s="22">
        <v>27</v>
      </c>
      <c r="AX324" s="22">
        <v>0</v>
      </c>
      <c r="AY324" s="22">
        <v>127.12</v>
      </c>
      <c r="AZ324" s="22">
        <v>8.52</v>
      </c>
      <c r="BA324" s="22">
        <v>162.63999999999999</v>
      </c>
      <c r="BB324" s="23">
        <v>798.21</v>
      </c>
      <c r="BC324" s="21"/>
      <c r="BD324" s="21"/>
      <c r="BE324" s="21"/>
      <c r="BF324" s="22"/>
      <c r="BG324" s="22"/>
      <c r="BH324" s="22"/>
      <c r="BI324" s="22"/>
      <c r="BJ324" s="22"/>
      <c r="BK324" s="23"/>
      <c r="BL324" s="21"/>
      <c r="BM324" s="21"/>
      <c r="BN324" s="21"/>
      <c r="BO324" s="22"/>
      <c r="BP324" s="22"/>
      <c r="BQ324" s="22"/>
      <c r="BR324" s="22"/>
      <c r="BS324" s="22"/>
      <c r="BT324" s="23"/>
      <c r="BU324" s="21"/>
      <c r="BV324" s="21"/>
      <c r="BW324" s="21"/>
      <c r="BX324" s="22"/>
      <c r="BY324" s="22"/>
      <c r="BZ324" s="22"/>
      <c r="CA324" s="22"/>
      <c r="CB324" s="22"/>
      <c r="CC324" s="23"/>
      <c r="CD324" s="21"/>
      <c r="CE324" s="21"/>
      <c r="CF324" s="21"/>
      <c r="CG324" s="22"/>
      <c r="CH324" s="22"/>
      <c r="CI324" s="22"/>
      <c r="CJ324" s="22"/>
      <c r="CK324" s="22"/>
      <c r="CL324" s="23"/>
      <c r="CM324" s="21"/>
      <c r="CN324" s="21"/>
      <c r="CO324" s="21"/>
      <c r="CP324" s="22"/>
      <c r="CQ324" s="22"/>
      <c r="CR324" s="22"/>
      <c r="CS324" s="22"/>
      <c r="CT324" s="22"/>
      <c r="CU324" s="23"/>
      <c r="CV324" s="21"/>
      <c r="CW324" s="21"/>
      <c r="CX324" s="21"/>
      <c r="CY324" s="22"/>
      <c r="CZ324" s="22"/>
      <c r="DA324" s="22"/>
      <c r="DB324" s="22"/>
      <c r="DC324" s="22"/>
      <c r="DD324" s="23"/>
      <c r="DN324" s="73">
        <f t="shared" ref="DN324:DN387" si="55">J324+S324+AB324+AK324+AT324+BC324+BL324+BU324+CD324+CM324+CV324+DE324</f>
        <v>0</v>
      </c>
      <c r="DO324" s="73">
        <f t="shared" ref="DO324:DO387" si="56">K324+T324+AC324+AL324+AU324+BD324+BM324+BV324+CE324+CN324+CW324+DF324</f>
        <v>635.57000000000005</v>
      </c>
      <c r="DP324" s="73">
        <f t="shared" ref="DP324:DP387" si="57">L324+U324+AD324+AM324+AV324+BE324+BN324+BW324+CF324+CO324+CX324+DG324</f>
        <v>635.57000000000005</v>
      </c>
      <c r="DQ324" s="22">
        <f t="shared" ref="DQ324:DQ387" si="58">M324+V324+AE324+AN324+AW324+BF324+BO324+BX324+CG324+CP324+CY324+DH324</f>
        <v>27</v>
      </c>
      <c r="DR324" s="22">
        <f t="shared" ref="DR324:DR387" si="59">N324+W324+AF324+AO324+AX324+BG324+BP324+BY324+CH324+CQ324+CZ324+DI324</f>
        <v>0</v>
      </c>
      <c r="DS324" s="22">
        <f t="shared" ref="DS324:DS387" si="60">O324+X324+AG324+AP324+AY324+BH324+BQ324+BZ324+CI324+CR324+DA324+DJ324</f>
        <v>127.12</v>
      </c>
      <c r="DT324" s="22">
        <f t="shared" ref="DT324:DT387" si="61">P324+Y324+AH324+AQ324+AZ324+BI324+BR324+CA324+CJ324+CS324+DB324+DK324</f>
        <v>8.52</v>
      </c>
      <c r="DU324" s="22">
        <f t="shared" ref="DU324:DU387" si="62">Q324+Z324+AI324+AR324+BA324+BJ324+BS324+CB324+CK324+CT324+DC324+DL324</f>
        <v>162.63999999999999</v>
      </c>
      <c r="DV324" s="23">
        <f t="shared" ref="DV324:DV387" si="63">R324+AA324+AJ324+AS324+BB324+BK324+BT324+CC324+CL324+CU324+DD324+DM324</f>
        <v>798.21</v>
      </c>
      <c r="DW324" s="262">
        <f t="shared" ref="DW324:DW387" si="64">DP324-F324</f>
        <v>635.57000000000005</v>
      </c>
      <c r="DX324" s="262"/>
      <c r="DY324" s="263">
        <f t="shared" ref="DY324:DY387" si="65">DU324-E324</f>
        <v>162.63999999999999</v>
      </c>
      <c r="DZ324" s="263"/>
    </row>
    <row r="325" spans="1:130" hidden="1" x14ac:dyDescent="0.25">
      <c r="A325" s="18">
        <v>1722</v>
      </c>
      <c r="B325" s="18" t="s">
        <v>887</v>
      </c>
      <c r="C325" s="18" t="s">
        <v>888</v>
      </c>
      <c r="D325" s="20">
        <v>0</v>
      </c>
      <c r="G325" s="18" t="s">
        <v>157</v>
      </c>
      <c r="H325" s="18" t="s">
        <v>24</v>
      </c>
      <c r="I325" s="18" t="s">
        <v>163</v>
      </c>
      <c r="J325" s="21"/>
      <c r="K325" s="21"/>
      <c r="L325" s="21"/>
      <c r="M325" s="22"/>
      <c r="N325" s="22"/>
      <c r="O325" s="22"/>
      <c r="P325" s="22"/>
      <c r="Q325" s="22"/>
      <c r="R325" s="23"/>
      <c r="S325" s="21"/>
      <c r="T325" s="21"/>
      <c r="U325" s="21"/>
      <c r="V325" s="22"/>
      <c r="W325" s="22"/>
      <c r="X325" s="22"/>
      <c r="Y325" s="22"/>
      <c r="Z325" s="22"/>
      <c r="AA325" s="23"/>
      <c r="AB325" s="21"/>
      <c r="AC325" s="21"/>
      <c r="AD325" s="21"/>
      <c r="AE325" s="22"/>
      <c r="AF325" s="22"/>
      <c r="AG325" s="22"/>
      <c r="AH325" s="22"/>
      <c r="AI325" s="22"/>
      <c r="AJ325" s="23"/>
      <c r="AK325" s="21"/>
      <c r="AL325" s="21"/>
      <c r="AM325" s="21"/>
      <c r="AN325" s="22"/>
      <c r="AO325" s="22"/>
      <c r="AP325" s="22"/>
      <c r="AQ325" s="22"/>
      <c r="AR325" s="22"/>
      <c r="AS325" s="23"/>
      <c r="AT325" s="21">
        <v>0</v>
      </c>
      <c r="AU325" s="21">
        <v>569.16999999999996</v>
      </c>
      <c r="AV325" s="21">
        <v>569.16999999999996</v>
      </c>
      <c r="AW325" s="22">
        <v>24</v>
      </c>
      <c r="AX325" s="22">
        <v>0</v>
      </c>
      <c r="AY325" s="22">
        <v>113.84</v>
      </c>
      <c r="AZ325" s="22">
        <v>7.63</v>
      </c>
      <c r="BA325" s="22">
        <v>145.47</v>
      </c>
      <c r="BB325" s="23">
        <v>714.64</v>
      </c>
      <c r="BC325" s="21"/>
      <c r="BD325" s="21"/>
      <c r="BE325" s="21"/>
      <c r="BF325" s="22"/>
      <c r="BG325" s="22"/>
      <c r="BH325" s="22"/>
      <c r="BI325" s="22"/>
      <c r="BJ325" s="22"/>
      <c r="BK325" s="23"/>
      <c r="BL325" s="21"/>
      <c r="BM325" s="21"/>
      <c r="BN325" s="21"/>
      <c r="BO325" s="22"/>
      <c r="BP325" s="22"/>
      <c r="BQ325" s="22"/>
      <c r="BR325" s="22"/>
      <c r="BS325" s="22"/>
      <c r="BT325" s="23"/>
      <c r="BU325" s="21"/>
      <c r="BV325" s="21"/>
      <c r="BW325" s="21"/>
      <c r="BX325" s="22"/>
      <c r="BY325" s="22"/>
      <c r="BZ325" s="22"/>
      <c r="CA325" s="22"/>
      <c r="CB325" s="22"/>
      <c r="CC325" s="23"/>
      <c r="CD325" s="21"/>
      <c r="CE325" s="21"/>
      <c r="CF325" s="21"/>
      <c r="CG325" s="22"/>
      <c r="CH325" s="22"/>
      <c r="CI325" s="22"/>
      <c r="CJ325" s="22"/>
      <c r="CK325" s="22"/>
      <c r="CL325" s="23"/>
      <c r="CM325" s="21"/>
      <c r="CN325" s="21"/>
      <c r="CO325" s="21"/>
      <c r="CP325" s="22"/>
      <c r="CQ325" s="22"/>
      <c r="CR325" s="22"/>
      <c r="CS325" s="22"/>
      <c r="CT325" s="22"/>
      <c r="CU325" s="23"/>
      <c r="CV325" s="21"/>
      <c r="CW325" s="21"/>
      <c r="CX325" s="21"/>
      <c r="CY325" s="22"/>
      <c r="CZ325" s="22"/>
      <c r="DA325" s="22"/>
      <c r="DB325" s="22"/>
      <c r="DC325" s="22"/>
      <c r="DD325" s="23"/>
      <c r="DN325" s="73">
        <f t="shared" si="55"/>
        <v>0</v>
      </c>
      <c r="DO325" s="73">
        <f t="shared" si="56"/>
        <v>569.16999999999996</v>
      </c>
      <c r="DP325" s="73">
        <f t="shared" si="57"/>
        <v>569.16999999999996</v>
      </c>
      <c r="DQ325" s="22">
        <f t="shared" si="58"/>
        <v>24</v>
      </c>
      <c r="DR325" s="22">
        <f t="shared" si="59"/>
        <v>0</v>
      </c>
      <c r="DS325" s="22">
        <f t="shared" si="60"/>
        <v>113.84</v>
      </c>
      <c r="DT325" s="22">
        <f t="shared" si="61"/>
        <v>7.63</v>
      </c>
      <c r="DU325" s="22">
        <f t="shared" si="62"/>
        <v>145.47</v>
      </c>
      <c r="DV325" s="23">
        <f t="shared" si="63"/>
        <v>714.64</v>
      </c>
      <c r="DW325" s="262">
        <f t="shared" si="64"/>
        <v>569.16999999999996</v>
      </c>
      <c r="DX325" s="262"/>
      <c r="DY325" s="263">
        <f t="shared" si="65"/>
        <v>145.47</v>
      </c>
      <c r="DZ325" s="263"/>
    </row>
    <row r="326" spans="1:130" hidden="1" x14ac:dyDescent="0.25">
      <c r="A326" s="18">
        <v>1723</v>
      </c>
      <c r="B326" s="18" t="s">
        <v>391</v>
      </c>
      <c r="C326" s="18" t="s">
        <v>392</v>
      </c>
      <c r="D326" s="20">
        <v>1</v>
      </c>
      <c r="E326" s="18">
        <v>10315.969999999999</v>
      </c>
      <c r="F326" s="18">
        <v>24621.45</v>
      </c>
      <c r="G326" s="18" t="s">
        <v>157</v>
      </c>
      <c r="H326" s="18" t="s">
        <v>5</v>
      </c>
      <c r="I326" s="18" t="s">
        <v>204</v>
      </c>
      <c r="J326" s="21">
        <v>2344.9899999999998</v>
      </c>
      <c r="K326" s="21">
        <v>0</v>
      </c>
      <c r="L326" s="21">
        <v>2344.9899999999998</v>
      </c>
      <c r="M326" s="22">
        <v>226</v>
      </c>
      <c r="N326" s="22">
        <v>35.130000000000003</v>
      </c>
      <c r="O326" s="22">
        <v>776.33</v>
      </c>
      <c r="P326" s="22">
        <v>143.63</v>
      </c>
      <c r="Q326" s="22">
        <v>1181.0899999999999</v>
      </c>
      <c r="R326" s="23">
        <v>3526.08</v>
      </c>
      <c r="S326" s="21">
        <v>2037.71</v>
      </c>
      <c r="T326" s="21">
        <v>0</v>
      </c>
      <c r="U326" s="21">
        <v>2037.71</v>
      </c>
      <c r="V326" s="22">
        <v>184</v>
      </c>
      <c r="W326" s="22">
        <v>30.52</v>
      </c>
      <c r="X326" s="22">
        <v>418.81</v>
      </c>
      <c r="Y326" s="22">
        <v>117.79</v>
      </c>
      <c r="Z326" s="22">
        <v>751.12</v>
      </c>
      <c r="AA326" s="23">
        <v>2788.83</v>
      </c>
      <c r="AB326" s="21">
        <v>1902.94</v>
      </c>
      <c r="AC326" s="21">
        <v>0</v>
      </c>
      <c r="AD326" s="21">
        <v>1902.94</v>
      </c>
      <c r="AE326" s="22">
        <v>165</v>
      </c>
      <c r="AF326" s="22">
        <v>28.5</v>
      </c>
      <c r="AG326" s="22">
        <v>376.12</v>
      </c>
      <c r="AH326" s="22">
        <v>145.97999999999999</v>
      </c>
      <c r="AI326" s="22">
        <v>715.6</v>
      </c>
      <c r="AJ326" s="23">
        <v>2618.54</v>
      </c>
      <c r="AK326" s="21">
        <v>1915.28</v>
      </c>
      <c r="AL326" s="21">
        <v>0</v>
      </c>
      <c r="AM326" s="21">
        <v>1915.28</v>
      </c>
      <c r="AN326" s="22">
        <v>172</v>
      </c>
      <c r="AO326" s="22">
        <v>28.68</v>
      </c>
      <c r="AP326" s="22">
        <v>424.13</v>
      </c>
      <c r="AQ326" s="22">
        <v>136</v>
      </c>
      <c r="AR326" s="22">
        <v>760.81</v>
      </c>
      <c r="AS326" s="23">
        <v>2676.09</v>
      </c>
      <c r="AT326" s="21">
        <v>1902.94</v>
      </c>
      <c r="AU326" s="21">
        <v>920.15</v>
      </c>
      <c r="AV326" s="21">
        <v>2823.09</v>
      </c>
      <c r="AW326" s="22">
        <v>295</v>
      </c>
      <c r="AX326" s="22">
        <v>28.5</v>
      </c>
      <c r="AY326" s="22">
        <v>597.13</v>
      </c>
      <c r="AZ326" s="22">
        <v>112.41</v>
      </c>
      <c r="BA326" s="22">
        <v>1033.04</v>
      </c>
      <c r="BB326" s="23">
        <v>3856.13</v>
      </c>
      <c r="BC326" s="21">
        <v>2836.15</v>
      </c>
      <c r="BD326" s="21">
        <v>0</v>
      </c>
      <c r="BE326" s="21">
        <v>2836.15</v>
      </c>
      <c r="BF326" s="22">
        <v>298</v>
      </c>
      <c r="BG326" s="22">
        <v>42.51</v>
      </c>
      <c r="BH326" s="22">
        <v>1071.6400000000001</v>
      </c>
      <c r="BI326" s="22">
        <v>50.35</v>
      </c>
      <c r="BJ326" s="22">
        <v>1462.5</v>
      </c>
      <c r="BK326" s="23">
        <v>4298.6499999999996</v>
      </c>
      <c r="BL326" s="21">
        <v>1902.94</v>
      </c>
      <c r="BM326" s="21">
        <v>0</v>
      </c>
      <c r="BN326" s="21">
        <v>1902.94</v>
      </c>
      <c r="BO326" s="22">
        <v>168</v>
      </c>
      <c r="BP326" s="22">
        <v>28.5</v>
      </c>
      <c r="BQ326" s="22">
        <v>413.1</v>
      </c>
      <c r="BR326" s="22">
        <v>222.48</v>
      </c>
      <c r="BS326" s="22">
        <v>832.08</v>
      </c>
      <c r="BT326" s="23">
        <v>2735.02</v>
      </c>
      <c r="BU326" s="21">
        <v>1902.94</v>
      </c>
      <c r="BV326" s="21">
        <v>0</v>
      </c>
      <c r="BW326" s="21">
        <v>1902.94</v>
      </c>
      <c r="BX326" s="22">
        <v>169</v>
      </c>
      <c r="BY326" s="22">
        <v>28.5</v>
      </c>
      <c r="BZ326" s="22">
        <v>413.1</v>
      </c>
      <c r="CA326" s="22">
        <v>33.78</v>
      </c>
      <c r="CB326" s="22">
        <v>644.38</v>
      </c>
      <c r="CC326" s="23">
        <v>2547.3200000000002</v>
      </c>
      <c r="CD326" s="21">
        <v>2051.0300000000002</v>
      </c>
      <c r="CE326" s="21">
        <v>0</v>
      </c>
      <c r="CF326" s="21">
        <v>2051.0300000000002</v>
      </c>
      <c r="CG326" s="22">
        <v>190</v>
      </c>
      <c r="CH326" s="22">
        <v>30.72</v>
      </c>
      <c r="CI326" s="22">
        <v>547.24</v>
      </c>
      <c r="CJ326" s="22">
        <v>153.71</v>
      </c>
      <c r="CK326" s="22">
        <v>921.67</v>
      </c>
      <c r="CL326" s="23">
        <v>2972.7</v>
      </c>
      <c r="CM326" s="21">
        <v>1902.94</v>
      </c>
      <c r="CN326" s="21">
        <v>0</v>
      </c>
      <c r="CO326" s="21">
        <v>1902.94</v>
      </c>
      <c r="CP326" s="22">
        <v>176</v>
      </c>
      <c r="CQ326" s="22">
        <v>28.5</v>
      </c>
      <c r="CR326" s="22">
        <v>386.49</v>
      </c>
      <c r="CS326" s="22">
        <v>140.88</v>
      </c>
      <c r="CT326" s="22">
        <v>731.87</v>
      </c>
      <c r="CU326" s="23">
        <v>2634.81</v>
      </c>
      <c r="CV326" s="21">
        <v>1907.06</v>
      </c>
      <c r="CW326" s="21">
        <v>0</v>
      </c>
      <c r="CX326" s="21">
        <v>1907.06</v>
      </c>
      <c r="CY326" s="22">
        <v>170</v>
      </c>
      <c r="CZ326" s="22">
        <v>28.56</v>
      </c>
      <c r="DA326" s="22">
        <v>386.48</v>
      </c>
      <c r="DB326" s="22">
        <v>115.45</v>
      </c>
      <c r="DC326" s="22">
        <v>700.49</v>
      </c>
      <c r="DD326" s="23">
        <v>2607.5500000000002</v>
      </c>
      <c r="DE326" s="21">
        <v>2836.15</v>
      </c>
      <c r="DF326" s="21">
        <v>0</v>
      </c>
      <c r="DG326" s="21">
        <v>2836.15</v>
      </c>
      <c r="DH326" s="22">
        <v>300</v>
      </c>
      <c r="DI326" s="22">
        <v>296.60000000000002</v>
      </c>
      <c r="DJ326" s="22">
        <v>1097.8</v>
      </c>
      <c r="DK326" s="22">
        <v>51.69</v>
      </c>
      <c r="DL326" s="22">
        <v>1746.09</v>
      </c>
      <c r="DM326" s="23">
        <v>4582.24</v>
      </c>
      <c r="DN326" s="73">
        <f t="shared" si="55"/>
        <v>25443.07</v>
      </c>
      <c r="DO326" s="73">
        <f t="shared" si="56"/>
        <v>920.15</v>
      </c>
      <c r="DP326" s="73">
        <f t="shared" si="57"/>
        <v>26363.22</v>
      </c>
      <c r="DQ326" s="22">
        <f t="shared" si="58"/>
        <v>2513</v>
      </c>
      <c r="DR326" s="22">
        <f t="shared" si="59"/>
        <v>635.22</v>
      </c>
      <c r="DS326" s="22">
        <f t="shared" si="60"/>
        <v>6908.37</v>
      </c>
      <c r="DT326" s="22">
        <f t="shared" si="61"/>
        <v>1424.1499999999999</v>
      </c>
      <c r="DU326" s="22">
        <f t="shared" si="62"/>
        <v>11480.74</v>
      </c>
      <c r="DV326" s="23">
        <f t="shared" si="63"/>
        <v>37843.96</v>
      </c>
      <c r="DW326" s="262">
        <f t="shared" si="64"/>
        <v>1741.7700000000004</v>
      </c>
      <c r="DX326" s="262"/>
      <c r="DY326" s="263">
        <f t="shared" si="65"/>
        <v>1164.7700000000004</v>
      </c>
      <c r="DZ326" s="263"/>
    </row>
    <row r="327" spans="1:130" hidden="1" x14ac:dyDescent="0.25">
      <c r="A327" s="18">
        <v>1726</v>
      </c>
      <c r="B327" s="18" t="s">
        <v>731</v>
      </c>
      <c r="C327" s="18" t="s">
        <v>535</v>
      </c>
      <c r="D327" s="20">
        <v>1</v>
      </c>
      <c r="E327" s="18">
        <v>15321.74</v>
      </c>
      <c r="F327" s="18">
        <v>28269.98</v>
      </c>
      <c r="G327" s="18" t="s">
        <v>157</v>
      </c>
      <c r="H327" s="18" t="s">
        <v>6</v>
      </c>
      <c r="I327" s="18" t="s">
        <v>248</v>
      </c>
      <c r="J327" s="21">
        <v>2175.65</v>
      </c>
      <c r="K327" s="21">
        <v>0</v>
      </c>
      <c r="L327" s="21">
        <v>2175.65</v>
      </c>
      <c r="M327" s="22">
        <v>199</v>
      </c>
      <c r="N327" s="22">
        <v>52.44</v>
      </c>
      <c r="O327" s="22">
        <v>608.51</v>
      </c>
      <c r="P327" s="22">
        <v>130.1</v>
      </c>
      <c r="Q327" s="22">
        <v>990.05</v>
      </c>
      <c r="R327" s="23">
        <v>3165.7</v>
      </c>
      <c r="S327" s="21">
        <v>2100.25</v>
      </c>
      <c r="T327" s="21">
        <v>0</v>
      </c>
      <c r="U327" s="21">
        <v>2100.25</v>
      </c>
      <c r="V327" s="22">
        <v>199</v>
      </c>
      <c r="W327" s="22">
        <v>52.44</v>
      </c>
      <c r="X327" s="22">
        <v>609.33000000000004</v>
      </c>
      <c r="Y327" s="22">
        <v>108.69</v>
      </c>
      <c r="Z327" s="22">
        <v>969.46</v>
      </c>
      <c r="AA327" s="23">
        <v>3069.71</v>
      </c>
      <c r="AB327" s="21">
        <v>2100.25</v>
      </c>
      <c r="AC327" s="21">
        <v>0</v>
      </c>
      <c r="AD327" s="21">
        <v>2100.25</v>
      </c>
      <c r="AE327" s="22">
        <v>199</v>
      </c>
      <c r="AF327" s="22">
        <v>52.44</v>
      </c>
      <c r="AG327" s="22">
        <v>608.91999999999996</v>
      </c>
      <c r="AH327" s="22">
        <v>154.59</v>
      </c>
      <c r="AI327" s="22">
        <v>1014.95</v>
      </c>
      <c r="AJ327" s="23">
        <v>3115.2</v>
      </c>
      <c r="AK327" s="21">
        <v>2100.25</v>
      </c>
      <c r="AL327" s="21">
        <v>0</v>
      </c>
      <c r="AM327" s="21">
        <v>2100.25</v>
      </c>
      <c r="AN327" s="22">
        <v>199</v>
      </c>
      <c r="AO327" s="22">
        <v>52.44</v>
      </c>
      <c r="AP327" s="22">
        <v>608.91999999999996</v>
      </c>
      <c r="AQ327" s="22">
        <v>118.89</v>
      </c>
      <c r="AR327" s="22">
        <v>979.25</v>
      </c>
      <c r="AS327" s="23">
        <v>3079.5</v>
      </c>
      <c r="AT327" s="21">
        <v>2100.25</v>
      </c>
      <c r="AU327" s="21">
        <v>948.61</v>
      </c>
      <c r="AV327" s="21">
        <v>3048.86</v>
      </c>
      <c r="AW327" s="22">
        <v>328</v>
      </c>
      <c r="AX327" s="22">
        <v>52.44</v>
      </c>
      <c r="AY327" s="22">
        <v>798.64</v>
      </c>
      <c r="AZ327" s="22">
        <v>131.61000000000001</v>
      </c>
      <c r="BA327" s="22">
        <v>1310.69</v>
      </c>
      <c r="BB327" s="23">
        <v>4359.55</v>
      </c>
      <c r="BC327" s="21">
        <v>3352.29</v>
      </c>
      <c r="BD327" s="21">
        <v>0</v>
      </c>
      <c r="BE327" s="21">
        <v>3352.29</v>
      </c>
      <c r="BF327" s="22">
        <v>342</v>
      </c>
      <c r="BG327" s="22">
        <v>78.150000000000006</v>
      </c>
      <c r="BH327" s="22">
        <v>1203.95</v>
      </c>
      <c r="BI327" s="22">
        <v>170.75</v>
      </c>
      <c r="BJ327" s="22">
        <v>1794.85</v>
      </c>
      <c r="BK327" s="23">
        <v>5147.1400000000003</v>
      </c>
      <c r="BL327" s="21">
        <v>2119.3000000000002</v>
      </c>
      <c r="BM327" s="21">
        <v>0</v>
      </c>
      <c r="BN327" s="21">
        <v>2119.3000000000002</v>
      </c>
      <c r="BO327" s="22">
        <v>197</v>
      </c>
      <c r="BP327" s="22">
        <v>52.91</v>
      </c>
      <c r="BQ327" s="22">
        <v>626.37</v>
      </c>
      <c r="BR327" s="22">
        <v>129.43</v>
      </c>
      <c r="BS327" s="22">
        <v>1005.71</v>
      </c>
      <c r="BT327" s="23">
        <v>3125.01</v>
      </c>
      <c r="BU327" s="21">
        <v>2119.3000000000002</v>
      </c>
      <c r="BV327" s="21">
        <v>0</v>
      </c>
      <c r="BW327" s="21">
        <v>2119.3000000000002</v>
      </c>
      <c r="BX327" s="22">
        <v>201</v>
      </c>
      <c r="BY327" s="22">
        <v>52.91</v>
      </c>
      <c r="BZ327" s="22">
        <v>626.37</v>
      </c>
      <c r="CA327" s="22">
        <v>139.63</v>
      </c>
      <c r="CB327" s="22">
        <v>1019.91</v>
      </c>
      <c r="CC327" s="23">
        <v>3139.21</v>
      </c>
      <c r="CD327" s="21">
        <v>2211.5500000000002</v>
      </c>
      <c r="CE327" s="21">
        <v>0</v>
      </c>
      <c r="CF327" s="21">
        <v>2211.5500000000002</v>
      </c>
      <c r="CG327" s="22">
        <v>214</v>
      </c>
      <c r="CH327" s="22">
        <v>55.21</v>
      </c>
      <c r="CI327" s="22">
        <v>1353.08</v>
      </c>
      <c r="CJ327" s="22">
        <v>125.96</v>
      </c>
      <c r="CK327" s="22">
        <v>1748.25</v>
      </c>
      <c r="CL327" s="23">
        <v>3959.8</v>
      </c>
      <c r="CM327" s="21">
        <v>2119.3000000000002</v>
      </c>
      <c r="CN327" s="21">
        <v>0</v>
      </c>
      <c r="CO327" s="21">
        <v>2119.3000000000002</v>
      </c>
      <c r="CP327" s="22">
        <v>210</v>
      </c>
      <c r="CQ327" s="22">
        <v>52.91</v>
      </c>
      <c r="CR327" s="22">
        <v>683.02</v>
      </c>
      <c r="CS327" s="22">
        <v>68.23</v>
      </c>
      <c r="CT327" s="22">
        <v>1014.16</v>
      </c>
      <c r="CU327" s="23">
        <v>3133.46</v>
      </c>
      <c r="CV327" s="21">
        <v>2767.54</v>
      </c>
      <c r="CW327" s="21">
        <v>0</v>
      </c>
      <c r="CX327" s="21">
        <v>2767.54</v>
      </c>
      <c r="CY327" s="22">
        <v>291</v>
      </c>
      <c r="CZ327" s="22">
        <v>69.12</v>
      </c>
      <c r="DA327" s="22">
        <v>1069.08</v>
      </c>
      <c r="DB327" s="22">
        <v>49.14</v>
      </c>
      <c r="DC327" s="22">
        <v>1478.34</v>
      </c>
      <c r="DD327" s="23">
        <v>4245.88</v>
      </c>
      <c r="DE327" s="21">
        <v>3371.53</v>
      </c>
      <c r="DF327" s="21">
        <v>0</v>
      </c>
      <c r="DG327" s="21">
        <v>3371.53</v>
      </c>
      <c r="DH327" s="22">
        <v>380</v>
      </c>
      <c r="DI327" s="22">
        <v>367.28</v>
      </c>
      <c r="DJ327" s="22">
        <v>2809.69</v>
      </c>
      <c r="DK327" s="22">
        <v>158.11000000000001</v>
      </c>
      <c r="DL327" s="22">
        <v>3715.08</v>
      </c>
      <c r="DM327" s="23">
        <v>7086.61</v>
      </c>
      <c r="DN327" s="73">
        <f t="shared" si="55"/>
        <v>28637.459999999995</v>
      </c>
      <c r="DO327" s="73">
        <f t="shared" si="56"/>
        <v>948.61</v>
      </c>
      <c r="DP327" s="73">
        <f t="shared" si="57"/>
        <v>29586.069999999996</v>
      </c>
      <c r="DQ327" s="22">
        <f t="shared" si="58"/>
        <v>2959</v>
      </c>
      <c r="DR327" s="22">
        <f t="shared" si="59"/>
        <v>990.68999999999994</v>
      </c>
      <c r="DS327" s="22">
        <f t="shared" si="60"/>
        <v>11605.880000000001</v>
      </c>
      <c r="DT327" s="22">
        <f t="shared" si="61"/>
        <v>1485.13</v>
      </c>
      <c r="DU327" s="22">
        <f t="shared" si="62"/>
        <v>17040.7</v>
      </c>
      <c r="DV327" s="23">
        <f t="shared" si="63"/>
        <v>46626.77</v>
      </c>
      <c r="DW327" s="262">
        <f t="shared" si="64"/>
        <v>1316.0899999999965</v>
      </c>
      <c r="DX327" s="262"/>
      <c r="DY327" s="263">
        <f t="shared" si="65"/>
        <v>1718.9600000000009</v>
      </c>
      <c r="DZ327" s="263"/>
    </row>
    <row r="328" spans="1:130" hidden="1" x14ac:dyDescent="0.25">
      <c r="A328" s="18">
        <v>1727</v>
      </c>
      <c r="B328" s="18" t="s">
        <v>185</v>
      </c>
      <c r="C328" s="18" t="s">
        <v>186</v>
      </c>
      <c r="D328" s="20">
        <v>0.6</v>
      </c>
      <c r="E328" s="18">
        <v>28913.58</v>
      </c>
      <c r="F328" s="18">
        <v>46247.199999999997</v>
      </c>
      <c r="G328" s="18" t="s">
        <v>157</v>
      </c>
      <c r="H328" s="18" t="s">
        <v>23</v>
      </c>
      <c r="I328" s="18" t="s">
        <v>163</v>
      </c>
      <c r="J328" s="21">
        <v>3565.11</v>
      </c>
      <c r="K328" s="21">
        <v>0</v>
      </c>
      <c r="L328" s="21">
        <v>3565.11</v>
      </c>
      <c r="M328" s="22">
        <v>402</v>
      </c>
      <c r="N328" s="22">
        <v>46.31</v>
      </c>
      <c r="O328" s="22">
        <v>1647.86</v>
      </c>
      <c r="P328" s="22">
        <v>123.94</v>
      </c>
      <c r="Q328" s="22">
        <v>2220.11</v>
      </c>
      <c r="R328" s="23">
        <v>5785.22</v>
      </c>
      <c r="S328" s="21">
        <v>3900.11</v>
      </c>
      <c r="T328" s="21">
        <v>0</v>
      </c>
      <c r="U328" s="21">
        <v>3900.11</v>
      </c>
      <c r="V328" s="22">
        <v>448</v>
      </c>
      <c r="W328" s="22">
        <v>50.67</v>
      </c>
      <c r="X328" s="22">
        <v>1792.04</v>
      </c>
      <c r="Y328" s="22">
        <v>67.28</v>
      </c>
      <c r="Z328" s="22">
        <v>2357.9899999999998</v>
      </c>
      <c r="AA328" s="23">
        <v>6258.1</v>
      </c>
      <c r="AB328" s="21">
        <v>3565.11</v>
      </c>
      <c r="AC328" s="21">
        <v>0</v>
      </c>
      <c r="AD328" s="21">
        <v>3565.11</v>
      </c>
      <c r="AE328" s="22">
        <v>402</v>
      </c>
      <c r="AF328" s="22">
        <v>46.31</v>
      </c>
      <c r="AG328" s="22">
        <v>1648.55</v>
      </c>
      <c r="AH328" s="22">
        <v>134.13999999999999</v>
      </c>
      <c r="AI328" s="22">
        <v>2231</v>
      </c>
      <c r="AJ328" s="23">
        <v>5796.11</v>
      </c>
      <c r="AK328" s="21">
        <v>3565.11</v>
      </c>
      <c r="AL328" s="21">
        <v>0</v>
      </c>
      <c r="AM328" s="21">
        <v>3565.11</v>
      </c>
      <c r="AN328" s="22">
        <v>402</v>
      </c>
      <c r="AO328" s="22">
        <v>46.31</v>
      </c>
      <c r="AP328" s="22">
        <v>1648.55</v>
      </c>
      <c r="AQ328" s="22">
        <v>118.84</v>
      </c>
      <c r="AR328" s="22">
        <v>2215.6999999999998</v>
      </c>
      <c r="AS328" s="23">
        <v>5780.81</v>
      </c>
      <c r="AT328" s="21">
        <v>3565.11</v>
      </c>
      <c r="AU328" s="21">
        <v>464.82</v>
      </c>
      <c r="AV328" s="21">
        <v>4029.93</v>
      </c>
      <c r="AW328" s="22">
        <v>466</v>
      </c>
      <c r="AX328" s="22">
        <v>46.31</v>
      </c>
      <c r="AY328" s="22">
        <v>1741.51</v>
      </c>
      <c r="AZ328" s="22">
        <v>125.07</v>
      </c>
      <c r="BA328" s="22">
        <v>2378.89</v>
      </c>
      <c r="BB328" s="23">
        <v>6408.82</v>
      </c>
      <c r="BC328" s="21">
        <v>5345.17</v>
      </c>
      <c r="BD328" s="21">
        <v>0</v>
      </c>
      <c r="BE328" s="21">
        <v>5345.17</v>
      </c>
      <c r="BF328" s="22">
        <v>644</v>
      </c>
      <c r="BG328" s="22">
        <v>69.11</v>
      </c>
      <c r="BH328" s="22">
        <v>2396.19</v>
      </c>
      <c r="BI328" s="22">
        <v>148.07</v>
      </c>
      <c r="BJ328" s="22">
        <v>3257.37</v>
      </c>
      <c r="BK328" s="23">
        <v>8602.5400000000009</v>
      </c>
      <c r="BL328" s="21">
        <v>3565.11</v>
      </c>
      <c r="BM328" s="21">
        <v>0</v>
      </c>
      <c r="BN328" s="21">
        <v>3565.11</v>
      </c>
      <c r="BO328" s="22">
        <v>401</v>
      </c>
      <c r="BP328" s="22">
        <v>46.31</v>
      </c>
      <c r="BQ328" s="22">
        <v>1648.55</v>
      </c>
      <c r="BR328" s="22">
        <v>113.74</v>
      </c>
      <c r="BS328" s="22">
        <v>2209.6</v>
      </c>
      <c r="BT328" s="23">
        <v>5774.71</v>
      </c>
      <c r="BU328" s="21">
        <v>3565.11</v>
      </c>
      <c r="BV328" s="21">
        <v>0</v>
      </c>
      <c r="BW328" s="21">
        <v>3565.11</v>
      </c>
      <c r="BX328" s="22">
        <v>402</v>
      </c>
      <c r="BY328" s="22">
        <v>46.31</v>
      </c>
      <c r="BZ328" s="22">
        <v>1648.55</v>
      </c>
      <c r="CA328" s="22">
        <v>123.94</v>
      </c>
      <c r="CB328" s="22">
        <v>2220.8000000000002</v>
      </c>
      <c r="CC328" s="23">
        <v>5785.91</v>
      </c>
      <c r="CD328" s="21">
        <v>3351.03</v>
      </c>
      <c r="CE328" s="21">
        <v>0</v>
      </c>
      <c r="CF328" s="21">
        <v>3351.03</v>
      </c>
      <c r="CG328" s="22">
        <v>326</v>
      </c>
      <c r="CH328" s="22">
        <v>39.18</v>
      </c>
      <c r="CI328" s="22">
        <v>1418.79</v>
      </c>
      <c r="CJ328" s="22">
        <v>131.18</v>
      </c>
      <c r="CK328" s="22">
        <v>1915.15</v>
      </c>
      <c r="CL328" s="23">
        <v>5266.18</v>
      </c>
      <c r="CM328" s="21">
        <v>2494.69</v>
      </c>
      <c r="CN328" s="21">
        <v>0</v>
      </c>
      <c r="CO328" s="21">
        <v>2494.69</v>
      </c>
      <c r="CP328" s="22">
        <v>265</v>
      </c>
      <c r="CQ328" s="22">
        <v>32.4</v>
      </c>
      <c r="CR328" s="22">
        <v>1218.4100000000001</v>
      </c>
      <c r="CS328" s="22">
        <v>83.93</v>
      </c>
      <c r="CT328" s="22">
        <v>1599.74</v>
      </c>
      <c r="CU328" s="23">
        <v>4094.43</v>
      </c>
      <c r="CV328" s="21">
        <v>3565.11</v>
      </c>
      <c r="CW328" s="21">
        <v>0</v>
      </c>
      <c r="CX328" s="21">
        <v>3565.11</v>
      </c>
      <c r="CY328" s="22">
        <v>402</v>
      </c>
      <c r="CZ328" s="22">
        <v>46.31</v>
      </c>
      <c r="DA328" s="22">
        <v>1648.55</v>
      </c>
      <c r="DB328" s="22">
        <v>67.84</v>
      </c>
      <c r="DC328" s="22">
        <v>2164.6999999999998</v>
      </c>
      <c r="DD328" s="23">
        <v>5729.81</v>
      </c>
      <c r="DE328" s="21">
        <v>5357.26</v>
      </c>
      <c r="DF328" s="21">
        <v>0</v>
      </c>
      <c r="DG328" s="21">
        <v>5357.26</v>
      </c>
      <c r="DH328" s="22">
        <v>650</v>
      </c>
      <c r="DI328" s="22">
        <v>519.75</v>
      </c>
      <c r="DJ328" s="22">
        <v>2412.41</v>
      </c>
      <c r="DK328" s="22">
        <v>87.04</v>
      </c>
      <c r="DL328" s="22">
        <v>3669.2</v>
      </c>
      <c r="DM328" s="23">
        <v>9026.4599999999991</v>
      </c>
      <c r="DN328" s="73">
        <f t="shared" si="55"/>
        <v>45404.030000000006</v>
      </c>
      <c r="DO328" s="73">
        <f t="shared" si="56"/>
        <v>464.82</v>
      </c>
      <c r="DP328" s="73">
        <f t="shared" si="57"/>
        <v>45868.850000000006</v>
      </c>
      <c r="DQ328" s="22">
        <f t="shared" si="58"/>
        <v>5210</v>
      </c>
      <c r="DR328" s="22">
        <f t="shared" si="59"/>
        <v>1035.28</v>
      </c>
      <c r="DS328" s="22">
        <f t="shared" si="60"/>
        <v>20869.96</v>
      </c>
      <c r="DT328" s="22">
        <f t="shared" si="61"/>
        <v>1325.01</v>
      </c>
      <c r="DU328" s="22">
        <f t="shared" si="62"/>
        <v>28440.25</v>
      </c>
      <c r="DV328" s="23">
        <f t="shared" si="63"/>
        <v>74309.100000000006</v>
      </c>
      <c r="DW328" s="262">
        <f t="shared" si="64"/>
        <v>-378.34999999999127</v>
      </c>
      <c r="DX328" s="262"/>
      <c r="DY328" s="263">
        <f t="shared" si="65"/>
        <v>-473.33000000000175</v>
      </c>
      <c r="DZ328" s="263"/>
    </row>
    <row r="329" spans="1:130" hidden="1" x14ac:dyDescent="0.25">
      <c r="A329" s="18">
        <v>1728</v>
      </c>
      <c r="B329" s="18" t="s">
        <v>457</v>
      </c>
      <c r="C329" s="18" t="s">
        <v>458</v>
      </c>
      <c r="D329" s="20">
        <v>1</v>
      </c>
      <c r="E329" s="18">
        <v>23445.66</v>
      </c>
      <c r="F329" s="18">
        <v>41031.269999999997</v>
      </c>
      <c r="G329" s="18" t="s">
        <v>157</v>
      </c>
      <c r="H329" s="18" t="s">
        <v>5</v>
      </c>
      <c r="I329" s="18" t="s">
        <v>459</v>
      </c>
      <c r="J329" s="21">
        <v>3182.74</v>
      </c>
      <c r="K329" s="21">
        <v>0</v>
      </c>
      <c r="L329" s="21">
        <v>3182.74</v>
      </c>
      <c r="M329" s="22">
        <v>345</v>
      </c>
      <c r="N329" s="22">
        <v>78.790000000000006</v>
      </c>
      <c r="O329" s="22">
        <v>1212.79</v>
      </c>
      <c r="P329" s="22">
        <v>158.38999999999999</v>
      </c>
      <c r="Q329" s="22">
        <v>1794.97</v>
      </c>
      <c r="R329" s="23">
        <v>4977.71</v>
      </c>
      <c r="S329" s="21">
        <v>3099.82</v>
      </c>
      <c r="T329" s="21">
        <v>0</v>
      </c>
      <c r="U329" s="21">
        <v>3099.82</v>
      </c>
      <c r="V329" s="22">
        <v>338</v>
      </c>
      <c r="W329" s="22">
        <v>77.44</v>
      </c>
      <c r="X329" s="22">
        <v>1193.77</v>
      </c>
      <c r="Y329" s="22">
        <v>126.45</v>
      </c>
      <c r="Z329" s="22">
        <v>1735.66</v>
      </c>
      <c r="AA329" s="23">
        <v>4835.4799999999996</v>
      </c>
      <c r="AB329" s="21">
        <v>3099.82</v>
      </c>
      <c r="AC329" s="21">
        <v>0</v>
      </c>
      <c r="AD329" s="21">
        <v>3099.82</v>
      </c>
      <c r="AE329" s="22">
        <v>338</v>
      </c>
      <c r="AF329" s="22">
        <v>77.44</v>
      </c>
      <c r="AG329" s="22">
        <v>1193.1600000000001</v>
      </c>
      <c r="AH329" s="22">
        <v>167.25</v>
      </c>
      <c r="AI329" s="22">
        <v>1775.85</v>
      </c>
      <c r="AJ329" s="23">
        <v>4875.67</v>
      </c>
      <c r="AK329" s="21">
        <v>3099.82</v>
      </c>
      <c r="AL329" s="21">
        <v>0</v>
      </c>
      <c r="AM329" s="21">
        <v>3099.82</v>
      </c>
      <c r="AN329" s="22">
        <v>338</v>
      </c>
      <c r="AO329" s="22">
        <v>77.44</v>
      </c>
      <c r="AP329" s="22">
        <v>1193.1600000000001</v>
      </c>
      <c r="AQ329" s="22">
        <v>126.45</v>
      </c>
      <c r="AR329" s="22">
        <v>1735.05</v>
      </c>
      <c r="AS329" s="23">
        <v>4834.87</v>
      </c>
      <c r="AT329" s="21">
        <v>3129.66</v>
      </c>
      <c r="AU329" s="21">
        <v>948.61</v>
      </c>
      <c r="AV329" s="21">
        <v>4078.27</v>
      </c>
      <c r="AW329" s="22">
        <v>471</v>
      </c>
      <c r="AX329" s="22">
        <v>78.180000000000007</v>
      </c>
      <c r="AY329" s="22">
        <v>1394.03</v>
      </c>
      <c r="AZ329" s="22">
        <v>160.08000000000001</v>
      </c>
      <c r="BA329" s="22">
        <v>2103.29</v>
      </c>
      <c r="BB329" s="23">
        <v>6181.56</v>
      </c>
      <c r="BC329" s="21">
        <v>4629.3100000000004</v>
      </c>
      <c r="BD329" s="21">
        <v>0</v>
      </c>
      <c r="BE329" s="21">
        <v>4629.3100000000004</v>
      </c>
      <c r="BF329" s="22">
        <v>534</v>
      </c>
      <c r="BG329" s="22">
        <v>112.82</v>
      </c>
      <c r="BH329" s="22">
        <v>1994.94</v>
      </c>
      <c r="BI329" s="22">
        <v>163.31</v>
      </c>
      <c r="BJ329" s="22">
        <v>2805.07</v>
      </c>
      <c r="BK329" s="23">
        <v>7434.38</v>
      </c>
      <c r="BL329" s="21">
        <v>3099.82</v>
      </c>
      <c r="BM329" s="21">
        <v>0</v>
      </c>
      <c r="BN329" s="21">
        <v>3099.82</v>
      </c>
      <c r="BO329" s="22">
        <v>337</v>
      </c>
      <c r="BP329" s="22">
        <v>77.44</v>
      </c>
      <c r="BQ329" s="22">
        <v>1193.1600000000001</v>
      </c>
      <c r="BR329" s="22">
        <v>136.65</v>
      </c>
      <c r="BS329" s="22">
        <v>1744.25</v>
      </c>
      <c r="BT329" s="23">
        <v>4844.07</v>
      </c>
      <c r="BU329" s="21">
        <v>3099.82</v>
      </c>
      <c r="BV329" s="21">
        <v>0</v>
      </c>
      <c r="BW329" s="21">
        <v>3099.82</v>
      </c>
      <c r="BX329" s="22">
        <v>338</v>
      </c>
      <c r="BY329" s="22">
        <v>77.44</v>
      </c>
      <c r="BZ329" s="22">
        <v>1193.1600000000001</v>
      </c>
      <c r="CA329" s="22">
        <v>167.25</v>
      </c>
      <c r="CB329" s="22">
        <v>1775.85</v>
      </c>
      <c r="CC329" s="23">
        <v>4875.67</v>
      </c>
      <c r="CD329" s="21">
        <v>3233.15</v>
      </c>
      <c r="CE329" s="21">
        <v>0</v>
      </c>
      <c r="CF329" s="21">
        <v>3233.15</v>
      </c>
      <c r="CG329" s="22">
        <v>355</v>
      </c>
      <c r="CH329" s="22">
        <v>80.760000000000005</v>
      </c>
      <c r="CI329" s="22">
        <v>1242.9100000000001</v>
      </c>
      <c r="CJ329" s="22">
        <v>82.92</v>
      </c>
      <c r="CK329" s="22">
        <v>1761.59</v>
      </c>
      <c r="CL329" s="23">
        <v>4994.74</v>
      </c>
      <c r="CM329" s="21">
        <v>3118.86</v>
      </c>
      <c r="CN329" s="21">
        <v>0</v>
      </c>
      <c r="CO329" s="21">
        <v>3118.86</v>
      </c>
      <c r="CP329" s="22">
        <v>348</v>
      </c>
      <c r="CQ329" s="22">
        <v>77.91</v>
      </c>
      <c r="CR329" s="22">
        <v>1205.05</v>
      </c>
      <c r="CS329" s="22">
        <v>55.39</v>
      </c>
      <c r="CT329" s="22">
        <v>1686.35</v>
      </c>
      <c r="CU329" s="23">
        <v>4805.21</v>
      </c>
      <c r="CV329" s="21">
        <v>3744.49</v>
      </c>
      <c r="CW329" s="21">
        <v>0</v>
      </c>
      <c r="CX329" s="21">
        <v>3744.49</v>
      </c>
      <c r="CY329" s="22">
        <v>427</v>
      </c>
      <c r="CZ329" s="22">
        <v>93.55</v>
      </c>
      <c r="DA329" s="22">
        <v>1658.36</v>
      </c>
      <c r="DB329" s="22">
        <v>153.19999999999999</v>
      </c>
      <c r="DC329" s="22">
        <v>2332.11</v>
      </c>
      <c r="DD329" s="23">
        <v>6076.6</v>
      </c>
      <c r="DE329" s="21">
        <v>4883.4399999999996</v>
      </c>
      <c r="DF329" s="21">
        <v>0</v>
      </c>
      <c r="DG329" s="21">
        <v>4883.4399999999996</v>
      </c>
      <c r="DH329" s="22">
        <v>585</v>
      </c>
      <c r="DI329" s="22">
        <v>534.52</v>
      </c>
      <c r="DJ329" s="22">
        <v>1446.92</v>
      </c>
      <c r="DK329" s="22">
        <v>167.85</v>
      </c>
      <c r="DL329" s="22">
        <v>2734.29</v>
      </c>
      <c r="DM329" s="23">
        <v>7617.73</v>
      </c>
      <c r="DN329" s="73">
        <f t="shared" si="55"/>
        <v>41420.75</v>
      </c>
      <c r="DO329" s="73">
        <f t="shared" si="56"/>
        <v>948.61</v>
      </c>
      <c r="DP329" s="73">
        <f t="shared" si="57"/>
        <v>42369.36</v>
      </c>
      <c r="DQ329" s="22">
        <f t="shared" si="58"/>
        <v>4754</v>
      </c>
      <c r="DR329" s="22">
        <f t="shared" si="59"/>
        <v>1443.73</v>
      </c>
      <c r="DS329" s="22">
        <f t="shared" si="60"/>
        <v>16121.41</v>
      </c>
      <c r="DT329" s="22">
        <f t="shared" si="61"/>
        <v>1665.1900000000003</v>
      </c>
      <c r="DU329" s="22">
        <f t="shared" si="62"/>
        <v>23984.329999999998</v>
      </c>
      <c r="DV329" s="23">
        <f t="shared" si="63"/>
        <v>66353.689999999988</v>
      </c>
      <c r="DW329" s="262">
        <f t="shared" si="64"/>
        <v>1338.0900000000038</v>
      </c>
      <c r="DX329" s="262"/>
      <c r="DY329" s="263">
        <f t="shared" si="65"/>
        <v>538.66999999999825</v>
      </c>
      <c r="DZ329" s="263"/>
    </row>
    <row r="330" spans="1:130" hidden="1" x14ac:dyDescent="0.25">
      <c r="A330" s="18">
        <v>1729</v>
      </c>
      <c r="B330" s="18" t="s">
        <v>340</v>
      </c>
      <c r="C330" s="18" t="s">
        <v>341</v>
      </c>
      <c r="D330" s="20">
        <v>0.2</v>
      </c>
      <c r="E330" s="18">
        <v>9865.34</v>
      </c>
      <c r="F330" s="18">
        <v>15482.47</v>
      </c>
      <c r="G330" s="18" t="s">
        <v>157</v>
      </c>
      <c r="H330" s="18" t="s">
        <v>23</v>
      </c>
      <c r="I330" s="18" t="s">
        <v>163</v>
      </c>
      <c r="J330" s="21">
        <v>1200.23</v>
      </c>
      <c r="K330" s="21">
        <v>0</v>
      </c>
      <c r="L330" s="21">
        <v>1200.23</v>
      </c>
      <c r="M330" s="22">
        <v>78</v>
      </c>
      <c r="N330" s="22">
        <v>15.57</v>
      </c>
      <c r="O330" s="22">
        <v>576.99</v>
      </c>
      <c r="P330" s="22">
        <v>50.32</v>
      </c>
      <c r="Q330" s="22">
        <v>720.88</v>
      </c>
      <c r="R330" s="23">
        <v>1921.11</v>
      </c>
      <c r="S330" s="21">
        <v>1200.23</v>
      </c>
      <c r="T330" s="21">
        <v>0</v>
      </c>
      <c r="U330" s="21">
        <v>1200.23</v>
      </c>
      <c r="V330" s="22">
        <v>78</v>
      </c>
      <c r="W330" s="22">
        <v>15.57</v>
      </c>
      <c r="X330" s="22">
        <v>577.42999999999995</v>
      </c>
      <c r="Y330" s="22">
        <v>21.3</v>
      </c>
      <c r="Z330" s="22">
        <v>692.3</v>
      </c>
      <c r="AA330" s="23">
        <v>1892.53</v>
      </c>
      <c r="AB330" s="21">
        <v>1200.23</v>
      </c>
      <c r="AC330" s="21">
        <v>0</v>
      </c>
      <c r="AD330" s="21">
        <v>1200.23</v>
      </c>
      <c r="AE330" s="22">
        <v>78</v>
      </c>
      <c r="AF330" s="22">
        <v>15.57</v>
      </c>
      <c r="AG330" s="22">
        <v>577.21</v>
      </c>
      <c r="AH330" s="22">
        <v>21.3</v>
      </c>
      <c r="AI330" s="22">
        <v>692.08</v>
      </c>
      <c r="AJ330" s="23">
        <v>1892.31</v>
      </c>
      <c r="AK330" s="21">
        <v>1200.23</v>
      </c>
      <c r="AL330" s="21">
        <v>0</v>
      </c>
      <c r="AM330" s="21">
        <v>1200.23</v>
      </c>
      <c r="AN330" s="22">
        <v>78</v>
      </c>
      <c r="AO330" s="22">
        <v>15.57</v>
      </c>
      <c r="AP330" s="22">
        <v>577.21</v>
      </c>
      <c r="AQ330" s="22">
        <v>21.3</v>
      </c>
      <c r="AR330" s="22">
        <v>692.08</v>
      </c>
      <c r="AS330" s="23">
        <v>1892.31</v>
      </c>
      <c r="AT330" s="21">
        <v>1535.23</v>
      </c>
      <c r="AU330" s="21">
        <v>379.44</v>
      </c>
      <c r="AV330" s="21">
        <v>1914.67</v>
      </c>
      <c r="AW330" s="22">
        <v>156</v>
      </c>
      <c r="AX330" s="22">
        <v>19.920000000000002</v>
      </c>
      <c r="AY330" s="22">
        <v>804.33</v>
      </c>
      <c r="AZ330" s="22">
        <v>32.35</v>
      </c>
      <c r="BA330" s="22">
        <v>1012.6</v>
      </c>
      <c r="BB330" s="23">
        <v>2927.27</v>
      </c>
      <c r="BC330" s="21">
        <v>1789.68</v>
      </c>
      <c r="BD330" s="21">
        <v>0</v>
      </c>
      <c r="BE330" s="21">
        <v>1789.68</v>
      </c>
      <c r="BF330" s="22">
        <v>156</v>
      </c>
      <c r="BG330" s="22">
        <v>23.22</v>
      </c>
      <c r="BH330" s="22">
        <v>843.26</v>
      </c>
      <c r="BI330" s="22">
        <v>31.77</v>
      </c>
      <c r="BJ330" s="22">
        <v>1054.25</v>
      </c>
      <c r="BK330" s="23">
        <v>2843.93</v>
      </c>
      <c r="BL330" s="21">
        <v>1200.23</v>
      </c>
      <c r="BM330" s="21">
        <v>0</v>
      </c>
      <c r="BN330" s="21">
        <v>1200.23</v>
      </c>
      <c r="BO330" s="22">
        <v>73</v>
      </c>
      <c r="BP330" s="22">
        <v>15.57</v>
      </c>
      <c r="BQ330" s="22">
        <v>577.21</v>
      </c>
      <c r="BR330" s="22">
        <v>21.3</v>
      </c>
      <c r="BS330" s="22">
        <v>687.08</v>
      </c>
      <c r="BT330" s="23">
        <v>1887.31</v>
      </c>
      <c r="BU330" s="21">
        <v>1200.23</v>
      </c>
      <c r="BV330" s="21">
        <v>0</v>
      </c>
      <c r="BW330" s="21">
        <v>1200.23</v>
      </c>
      <c r="BX330" s="22">
        <v>74</v>
      </c>
      <c r="BY330" s="22">
        <v>15.57</v>
      </c>
      <c r="BZ330" s="22">
        <v>577.21</v>
      </c>
      <c r="CA330" s="22">
        <v>21.3</v>
      </c>
      <c r="CB330" s="22">
        <v>688.08</v>
      </c>
      <c r="CC330" s="23">
        <v>1888.31</v>
      </c>
      <c r="CD330" s="21">
        <v>1568.18</v>
      </c>
      <c r="CE330" s="21">
        <v>0</v>
      </c>
      <c r="CF330" s="21">
        <v>1568.18</v>
      </c>
      <c r="CG330" s="22">
        <v>79</v>
      </c>
      <c r="CH330" s="22">
        <v>15.99</v>
      </c>
      <c r="CI330" s="22">
        <v>496.13</v>
      </c>
      <c r="CJ330" s="22">
        <v>26.39</v>
      </c>
      <c r="CK330" s="22">
        <v>617.51</v>
      </c>
      <c r="CL330" s="23">
        <v>2185.69</v>
      </c>
      <c r="CM330" s="21">
        <v>1200.23</v>
      </c>
      <c r="CN330" s="21">
        <v>0</v>
      </c>
      <c r="CO330" s="21">
        <v>1200.23</v>
      </c>
      <c r="CP330" s="22">
        <v>82</v>
      </c>
      <c r="CQ330" s="22">
        <v>15.57</v>
      </c>
      <c r="CR330" s="22">
        <v>488.63</v>
      </c>
      <c r="CS330" s="22">
        <v>21.3</v>
      </c>
      <c r="CT330" s="22">
        <v>607.5</v>
      </c>
      <c r="CU330" s="23">
        <v>1807.73</v>
      </c>
      <c r="CV330" s="21">
        <v>1200.23</v>
      </c>
      <c r="CW330" s="21">
        <v>0</v>
      </c>
      <c r="CX330" s="21">
        <v>1200.23</v>
      </c>
      <c r="CY330" s="22">
        <v>74</v>
      </c>
      <c r="CZ330" s="22">
        <v>15.57</v>
      </c>
      <c r="DA330" s="22">
        <v>483.83</v>
      </c>
      <c r="DB330" s="22">
        <v>21.3</v>
      </c>
      <c r="DC330" s="22">
        <v>594.70000000000005</v>
      </c>
      <c r="DD330" s="23">
        <v>1794.93</v>
      </c>
      <c r="DE330" s="21">
        <v>8780.39</v>
      </c>
      <c r="DF330" s="21">
        <v>0</v>
      </c>
      <c r="DG330" s="21">
        <v>8780.39</v>
      </c>
      <c r="DH330" s="22">
        <v>1127</v>
      </c>
      <c r="DI330" s="22">
        <v>343.19</v>
      </c>
      <c r="DJ330" s="22">
        <v>3869.42</v>
      </c>
      <c r="DK330" s="22">
        <v>157.28</v>
      </c>
      <c r="DL330" s="22">
        <v>5496.89</v>
      </c>
      <c r="DM330" s="23">
        <v>14277.28</v>
      </c>
      <c r="DN330" s="73">
        <f t="shared" si="55"/>
        <v>23275.32</v>
      </c>
      <c r="DO330" s="73">
        <f t="shared" si="56"/>
        <v>379.44</v>
      </c>
      <c r="DP330" s="73">
        <f t="shared" si="57"/>
        <v>23654.76</v>
      </c>
      <c r="DQ330" s="22">
        <f t="shared" si="58"/>
        <v>2133</v>
      </c>
      <c r="DR330" s="22">
        <f t="shared" si="59"/>
        <v>526.88</v>
      </c>
      <c r="DS330" s="22">
        <f t="shared" si="60"/>
        <v>10448.86</v>
      </c>
      <c r="DT330" s="22">
        <f t="shared" si="61"/>
        <v>447.21000000000004</v>
      </c>
      <c r="DU330" s="22">
        <f t="shared" si="62"/>
        <v>13555.95</v>
      </c>
      <c r="DV330" s="23">
        <f t="shared" si="63"/>
        <v>37210.71</v>
      </c>
      <c r="DW330" s="262">
        <f t="shared" si="64"/>
        <v>8172.2899999999991</v>
      </c>
      <c r="DX330" s="262"/>
      <c r="DY330" s="263">
        <f t="shared" si="65"/>
        <v>3690.6100000000006</v>
      </c>
      <c r="DZ330" s="263"/>
    </row>
    <row r="331" spans="1:130" hidden="1" x14ac:dyDescent="0.25">
      <c r="A331" s="18">
        <v>1732</v>
      </c>
      <c r="B331" s="18" t="s">
        <v>829</v>
      </c>
      <c r="C331" s="18" t="s">
        <v>357</v>
      </c>
      <c r="D331" s="20">
        <v>0</v>
      </c>
      <c r="G331" s="18" t="s">
        <v>157</v>
      </c>
      <c r="H331" s="18" t="s">
        <v>147</v>
      </c>
      <c r="I331" s="18" t="s">
        <v>814</v>
      </c>
      <c r="J331" s="21"/>
      <c r="K331" s="21"/>
      <c r="L331" s="21"/>
      <c r="M331" s="22"/>
      <c r="N331" s="22"/>
      <c r="O331" s="22"/>
      <c r="P331" s="22"/>
      <c r="Q331" s="22"/>
      <c r="R331" s="23"/>
      <c r="S331" s="21">
        <v>0</v>
      </c>
      <c r="T331" s="21">
        <v>0</v>
      </c>
      <c r="U331" s="21">
        <v>0</v>
      </c>
      <c r="V331" s="22">
        <v>0</v>
      </c>
      <c r="W331" s="22">
        <v>0</v>
      </c>
      <c r="X331" s="22">
        <v>0</v>
      </c>
      <c r="Y331" s="22">
        <v>0</v>
      </c>
      <c r="Z331" s="22">
        <v>0</v>
      </c>
      <c r="AA331" s="23">
        <v>0</v>
      </c>
      <c r="AB331" s="21">
        <v>0</v>
      </c>
      <c r="AC331" s="21">
        <v>0</v>
      </c>
      <c r="AD331" s="21">
        <v>0</v>
      </c>
      <c r="AE331" s="22">
        <v>0</v>
      </c>
      <c r="AF331" s="22">
        <v>0</v>
      </c>
      <c r="AG331" s="22">
        <v>0</v>
      </c>
      <c r="AH331" s="22">
        <v>0</v>
      </c>
      <c r="AI331" s="22">
        <v>0</v>
      </c>
      <c r="AJ331" s="23">
        <v>0</v>
      </c>
      <c r="AK331" s="21"/>
      <c r="AL331" s="21"/>
      <c r="AM331" s="21"/>
      <c r="AN331" s="22"/>
      <c r="AO331" s="22"/>
      <c r="AP331" s="22"/>
      <c r="AQ331" s="22"/>
      <c r="AR331" s="22"/>
      <c r="AS331" s="23"/>
      <c r="AT331" s="21">
        <v>0</v>
      </c>
      <c r="AU331" s="21">
        <v>948.61</v>
      </c>
      <c r="AV331" s="21">
        <v>948.61</v>
      </c>
      <c r="AW331" s="22">
        <v>40</v>
      </c>
      <c r="AX331" s="22">
        <v>0</v>
      </c>
      <c r="AY331" s="22">
        <v>189.72</v>
      </c>
      <c r="AZ331" s="22">
        <v>12.71</v>
      </c>
      <c r="BA331" s="22">
        <v>242.43</v>
      </c>
      <c r="BB331" s="23">
        <v>1191.04</v>
      </c>
      <c r="BC331" s="21"/>
      <c r="BD331" s="21"/>
      <c r="BE331" s="21"/>
      <c r="BF331" s="22"/>
      <c r="BG331" s="22"/>
      <c r="BH331" s="22"/>
      <c r="BI331" s="22"/>
      <c r="BJ331" s="22"/>
      <c r="BK331" s="23"/>
      <c r="BL331" s="21"/>
      <c r="BM331" s="21"/>
      <c r="BN331" s="21"/>
      <c r="BO331" s="22"/>
      <c r="BP331" s="22"/>
      <c r="BQ331" s="22"/>
      <c r="BR331" s="22"/>
      <c r="BS331" s="22"/>
      <c r="BT331" s="23"/>
      <c r="BU331" s="21"/>
      <c r="BV331" s="21"/>
      <c r="BW331" s="21"/>
      <c r="BX331" s="22"/>
      <c r="BY331" s="22"/>
      <c r="BZ331" s="22"/>
      <c r="CA331" s="22"/>
      <c r="CB331" s="22"/>
      <c r="CC331" s="23"/>
      <c r="CD331" s="21"/>
      <c r="CE331" s="21"/>
      <c r="CF331" s="21"/>
      <c r="CG331" s="22"/>
      <c r="CH331" s="22"/>
      <c r="CI331" s="22"/>
      <c r="CJ331" s="22"/>
      <c r="CK331" s="22"/>
      <c r="CL331" s="23"/>
      <c r="CM331" s="21"/>
      <c r="CN331" s="21"/>
      <c r="CO331" s="21"/>
      <c r="CP331" s="22"/>
      <c r="CQ331" s="22"/>
      <c r="CR331" s="22"/>
      <c r="CS331" s="22"/>
      <c r="CT331" s="22"/>
      <c r="CU331" s="23"/>
      <c r="CV331" s="21"/>
      <c r="CW331" s="21"/>
      <c r="CX331" s="21"/>
      <c r="CY331" s="22"/>
      <c r="CZ331" s="22"/>
      <c r="DA331" s="22"/>
      <c r="DB331" s="22"/>
      <c r="DC331" s="22"/>
      <c r="DD331" s="23"/>
      <c r="DN331" s="73">
        <f t="shared" si="55"/>
        <v>0</v>
      </c>
      <c r="DO331" s="73">
        <f t="shared" si="56"/>
        <v>948.61</v>
      </c>
      <c r="DP331" s="73">
        <f t="shared" si="57"/>
        <v>948.61</v>
      </c>
      <c r="DQ331" s="22">
        <f t="shared" si="58"/>
        <v>40</v>
      </c>
      <c r="DR331" s="22">
        <f t="shared" si="59"/>
        <v>0</v>
      </c>
      <c r="DS331" s="22">
        <f t="shared" si="60"/>
        <v>189.72</v>
      </c>
      <c r="DT331" s="22">
        <f t="shared" si="61"/>
        <v>12.71</v>
      </c>
      <c r="DU331" s="22">
        <f t="shared" si="62"/>
        <v>242.43</v>
      </c>
      <c r="DV331" s="23">
        <f t="shared" si="63"/>
        <v>1191.04</v>
      </c>
      <c r="DW331" s="262">
        <f t="shared" si="64"/>
        <v>948.61</v>
      </c>
      <c r="DX331" s="262"/>
      <c r="DY331" s="263">
        <f t="shared" si="65"/>
        <v>242.43</v>
      </c>
      <c r="DZ331" s="263"/>
    </row>
    <row r="332" spans="1:130" hidden="1" x14ac:dyDescent="0.25">
      <c r="A332" s="18">
        <v>1734</v>
      </c>
      <c r="B332" s="18" t="s">
        <v>526</v>
      </c>
      <c r="C332" s="18" t="s">
        <v>527</v>
      </c>
      <c r="D332" s="20">
        <v>1</v>
      </c>
      <c r="E332" s="18">
        <v>10414.09</v>
      </c>
      <c r="F332" s="18">
        <v>24250.21</v>
      </c>
      <c r="G332" s="18" t="s">
        <v>157</v>
      </c>
      <c r="H332" s="18" t="s">
        <v>19</v>
      </c>
      <c r="I332" s="18" t="s">
        <v>256</v>
      </c>
      <c r="J332" s="21">
        <v>1857.01</v>
      </c>
      <c r="K332" s="21">
        <v>0</v>
      </c>
      <c r="L332" s="21">
        <v>1857.01</v>
      </c>
      <c r="M332" s="22">
        <v>154</v>
      </c>
      <c r="N332" s="22">
        <v>26.79</v>
      </c>
      <c r="O332" s="22">
        <v>309.85000000000002</v>
      </c>
      <c r="P332" s="22">
        <v>114.27</v>
      </c>
      <c r="Q332" s="22">
        <v>604.91</v>
      </c>
      <c r="R332" s="23">
        <v>2461.92</v>
      </c>
      <c r="S332" s="21">
        <v>2779.02</v>
      </c>
      <c r="T332" s="21">
        <v>0</v>
      </c>
      <c r="U332" s="21">
        <v>2779.02</v>
      </c>
      <c r="V332" s="22">
        <v>291</v>
      </c>
      <c r="W332" s="22">
        <v>41.64</v>
      </c>
      <c r="X332" s="22">
        <v>1051.1099999999999</v>
      </c>
      <c r="Y332" s="22">
        <v>141.13999999999999</v>
      </c>
      <c r="Z332" s="22">
        <v>1524.89</v>
      </c>
      <c r="AA332" s="23">
        <v>4303.91</v>
      </c>
      <c r="AB332" s="21">
        <v>1731.53</v>
      </c>
      <c r="AC332" s="21">
        <v>0</v>
      </c>
      <c r="AD332" s="21">
        <v>1731.53</v>
      </c>
      <c r="AE332" s="22">
        <v>146</v>
      </c>
      <c r="AF332" s="22">
        <v>25.93</v>
      </c>
      <c r="AG332" s="22">
        <v>257.62</v>
      </c>
      <c r="AH332" s="22">
        <v>148.04</v>
      </c>
      <c r="AI332" s="22">
        <v>577.59</v>
      </c>
      <c r="AJ332" s="23">
        <v>2309.12</v>
      </c>
      <c r="AK332" s="21">
        <v>1766.27</v>
      </c>
      <c r="AL332" s="21">
        <v>0</v>
      </c>
      <c r="AM332" s="21">
        <v>1766.27</v>
      </c>
      <c r="AN332" s="22">
        <v>151</v>
      </c>
      <c r="AO332" s="22">
        <v>26.45</v>
      </c>
      <c r="AP332" s="22">
        <v>289.20999999999998</v>
      </c>
      <c r="AQ332" s="22">
        <v>138.46</v>
      </c>
      <c r="AR332" s="22">
        <v>605.12</v>
      </c>
      <c r="AS332" s="23">
        <v>2371.39</v>
      </c>
      <c r="AT332" s="21">
        <v>1731.53</v>
      </c>
      <c r="AU332" s="21">
        <v>948.61</v>
      </c>
      <c r="AV332" s="21">
        <v>2680.14</v>
      </c>
      <c r="AW332" s="22">
        <v>275</v>
      </c>
      <c r="AX332" s="22">
        <v>25.93</v>
      </c>
      <c r="AY332" s="22">
        <v>447.34</v>
      </c>
      <c r="AZ332" s="22">
        <v>109.75</v>
      </c>
      <c r="BA332" s="22">
        <v>858.02</v>
      </c>
      <c r="BB332" s="23">
        <v>3538.16</v>
      </c>
      <c r="BC332" s="21">
        <v>2787.02</v>
      </c>
      <c r="BD332" s="21">
        <v>0</v>
      </c>
      <c r="BE332" s="21">
        <v>2787.02</v>
      </c>
      <c r="BF332" s="22">
        <v>267</v>
      </c>
      <c r="BG332" s="22">
        <v>39.07</v>
      </c>
      <c r="BH332" s="22">
        <v>988.15</v>
      </c>
      <c r="BI332" s="22">
        <v>150.69999999999999</v>
      </c>
      <c r="BJ332" s="22">
        <v>1444.92</v>
      </c>
      <c r="BK332" s="23">
        <v>4231.9399999999996</v>
      </c>
      <c r="BL332" s="21">
        <v>1750.58</v>
      </c>
      <c r="BM332" s="21">
        <v>0</v>
      </c>
      <c r="BN332" s="21">
        <v>1750.58</v>
      </c>
      <c r="BO332" s="22">
        <v>147</v>
      </c>
      <c r="BP332" s="22">
        <v>26.22</v>
      </c>
      <c r="BQ332" s="22">
        <v>274.89999999999998</v>
      </c>
      <c r="BR332" s="22">
        <v>133.08000000000001</v>
      </c>
      <c r="BS332" s="22">
        <v>581.20000000000005</v>
      </c>
      <c r="BT332" s="23">
        <v>2331.7800000000002</v>
      </c>
      <c r="BU332" s="21">
        <v>1750.58</v>
      </c>
      <c r="BV332" s="21">
        <v>0</v>
      </c>
      <c r="BW332" s="21">
        <v>1750.58</v>
      </c>
      <c r="BX332" s="22">
        <v>149</v>
      </c>
      <c r="BY332" s="22">
        <v>26.22</v>
      </c>
      <c r="BZ332" s="22">
        <v>274.89999999999998</v>
      </c>
      <c r="CA332" s="22">
        <v>112.68</v>
      </c>
      <c r="CB332" s="22">
        <v>562.79999999999995</v>
      </c>
      <c r="CC332" s="23">
        <v>2313.38</v>
      </c>
      <c r="CD332" s="21">
        <v>1809.16</v>
      </c>
      <c r="CE332" s="21">
        <v>0</v>
      </c>
      <c r="CF332" s="21">
        <v>1809.16</v>
      </c>
      <c r="CG332" s="22">
        <v>156</v>
      </c>
      <c r="CH332" s="22">
        <v>27.09</v>
      </c>
      <c r="CI332" s="22">
        <v>328.03</v>
      </c>
      <c r="CJ332" s="22">
        <v>118.82</v>
      </c>
      <c r="CK332" s="22">
        <v>629.94000000000005</v>
      </c>
      <c r="CL332" s="23">
        <v>2439.1</v>
      </c>
      <c r="CM332" s="21">
        <v>1750.58</v>
      </c>
      <c r="CN332" s="21">
        <v>0</v>
      </c>
      <c r="CO332" s="21">
        <v>1750.58</v>
      </c>
      <c r="CP332" s="22">
        <v>157</v>
      </c>
      <c r="CQ332" s="22">
        <v>26.22</v>
      </c>
      <c r="CR332" s="22">
        <v>249.46</v>
      </c>
      <c r="CS332" s="22">
        <v>87.18</v>
      </c>
      <c r="CT332" s="22">
        <v>519.86</v>
      </c>
      <c r="CU332" s="23">
        <v>2270.44</v>
      </c>
      <c r="CV332" s="21">
        <v>2268.85</v>
      </c>
      <c r="CW332" s="21">
        <v>0</v>
      </c>
      <c r="CX332" s="21">
        <v>2268.85</v>
      </c>
      <c r="CY332" s="22">
        <v>220</v>
      </c>
      <c r="CZ332" s="22">
        <v>33.99</v>
      </c>
      <c r="DA332" s="22">
        <v>714.4</v>
      </c>
      <c r="DB332" s="22">
        <v>132.08000000000001</v>
      </c>
      <c r="DC332" s="22">
        <v>1100.47</v>
      </c>
      <c r="DD332" s="23">
        <v>3369.32</v>
      </c>
      <c r="DE332" s="21">
        <v>2679.03</v>
      </c>
      <c r="DF332" s="21">
        <v>0</v>
      </c>
      <c r="DG332" s="21">
        <v>2679.03</v>
      </c>
      <c r="DH332" s="22">
        <v>278</v>
      </c>
      <c r="DI332" s="22">
        <v>283.94</v>
      </c>
      <c r="DJ332" s="22">
        <v>1305.43</v>
      </c>
      <c r="DK332" s="22">
        <v>161.11000000000001</v>
      </c>
      <c r="DL332" s="22">
        <v>2028.48</v>
      </c>
      <c r="DM332" s="23">
        <v>4707.51</v>
      </c>
      <c r="DN332" s="73">
        <f t="shared" si="55"/>
        <v>24661.159999999996</v>
      </c>
      <c r="DO332" s="73">
        <f t="shared" si="56"/>
        <v>948.61</v>
      </c>
      <c r="DP332" s="73">
        <f t="shared" si="57"/>
        <v>25609.769999999997</v>
      </c>
      <c r="DQ332" s="22">
        <f t="shared" si="58"/>
        <v>2391</v>
      </c>
      <c r="DR332" s="22">
        <f t="shared" si="59"/>
        <v>609.49</v>
      </c>
      <c r="DS332" s="22">
        <f t="shared" si="60"/>
        <v>6490.4000000000005</v>
      </c>
      <c r="DT332" s="22">
        <f t="shared" si="61"/>
        <v>1547.31</v>
      </c>
      <c r="DU332" s="22">
        <f t="shared" si="62"/>
        <v>11038.2</v>
      </c>
      <c r="DV332" s="23">
        <f t="shared" si="63"/>
        <v>36647.969999999994</v>
      </c>
      <c r="DW332" s="262">
        <f t="shared" si="64"/>
        <v>1359.5599999999977</v>
      </c>
      <c r="DX332" s="262"/>
      <c r="DY332" s="263">
        <f t="shared" si="65"/>
        <v>624.11000000000058</v>
      </c>
      <c r="DZ332" s="263"/>
    </row>
    <row r="333" spans="1:130" hidden="1" x14ac:dyDescent="0.25">
      <c r="A333" s="18">
        <v>1741</v>
      </c>
      <c r="B333" s="18" t="s">
        <v>788</v>
      </c>
      <c r="C333" s="18" t="s">
        <v>555</v>
      </c>
      <c r="D333" s="20">
        <v>1</v>
      </c>
      <c r="E333" s="18">
        <v>9907.33</v>
      </c>
      <c r="F333" s="18">
        <v>23783.57</v>
      </c>
      <c r="G333" s="18" t="s">
        <v>157</v>
      </c>
      <c r="H333" s="18" t="s">
        <v>5</v>
      </c>
      <c r="I333" s="18" t="s">
        <v>166</v>
      </c>
      <c r="J333" s="21">
        <v>2144.75</v>
      </c>
      <c r="K333" s="21">
        <v>0</v>
      </c>
      <c r="L333" s="21">
        <v>2144.75</v>
      </c>
      <c r="M333" s="22">
        <v>195</v>
      </c>
      <c r="N333" s="22">
        <v>31.35</v>
      </c>
      <c r="O333" s="22">
        <v>584.63</v>
      </c>
      <c r="P333" s="22">
        <v>139.85</v>
      </c>
      <c r="Q333" s="22">
        <v>950.83</v>
      </c>
      <c r="R333" s="23">
        <v>3095.58</v>
      </c>
      <c r="S333" s="21">
        <v>1750.58</v>
      </c>
      <c r="T333" s="21">
        <v>0</v>
      </c>
      <c r="U333" s="21">
        <v>1750.58</v>
      </c>
      <c r="V333" s="22">
        <v>149</v>
      </c>
      <c r="W333" s="22">
        <v>26.22</v>
      </c>
      <c r="X333" s="22">
        <v>275.31</v>
      </c>
      <c r="Y333" s="22">
        <v>107.58</v>
      </c>
      <c r="Z333" s="22">
        <v>558.11</v>
      </c>
      <c r="AA333" s="23">
        <v>2308.69</v>
      </c>
      <c r="AB333" s="21">
        <v>1750.58</v>
      </c>
      <c r="AC333" s="21">
        <v>0</v>
      </c>
      <c r="AD333" s="21">
        <v>1750.58</v>
      </c>
      <c r="AE333" s="22">
        <v>149</v>
      </c>
      <c r="AF333" s="22">
        <v>26.22</v>
      </c>
      <c r="AG333" s="22">
        <v>274.89999999999998</v>
      </c>
      <c r="AH333" s="22">
        <v>148.38</v>
      </c>
      <c r="AI333" s="22">
        <v>598.5</v>
      </c>
      <c r="AJ333" s="23">
        <v>2349.08</v>
      </c>
      <c r="AK333" s="21">
        <v>1775.05</v>
      </c>
      <c r="AL333" s="21">
        <v>0</v>
      </c>
      <c r="AM333" s="21">
        <v>1775.05</v>
      </c>
      <c r="AN333" s="22">
        <v>152</v>
      </c>
      <c r="AO333" s="22">
        <v>26.58</v>
      </c>
      <c r="AP333" s="22">
        <v>297.04000000000002</v>
      </c>
      <c r="AQ333" s="22">
        <v>138.61000000000001</v>
      </c>
      <c r="AR333" s="22">
        <v>614.23</v>
      </c>
      <c r="AS333" s="23">
        <v>2389.2800000000002</v>
      </c>
      <c r="AT333" s="21">
        <v>1754.91</v>
      </c>
      <c r="AU333" s="21">
        <v>948.61</v>
      </c>
      <c r="AV333" s="21">
        <v>2703.52</v>
      </c>
      <c r="AW333" s="22">
        <v>278</v>
      </c>
      <c r="AX333" s="22">
        <v>26.28</v>
      </c>
      <c r="AY333" s="22">
        <v>468.56</v>
      </c>
      <c r="AZ333" s="22">
        <v>110.17</v>
      </c>
      <c r="BA333" s="22">
        <v>883.01</v>
      </c>
      <c r="BB333" s="23">
        <v>3586.53</v>
      </c>
      <c r="BC333" s="21">
        <v>2797.38</v>
      </c>
      <c r="BD333" s="21">
        <v>0</v>
      </c>
      <c r="BE333" s="21">
        <v>2797.38</v>
      </c>
      <c r="BF333" s="22">
        <v>271</v>
      </c>
      <c r="BG333" s="22">
        <v>39.5</v>
      </c>
      <c r="BH333" s="22">
        <v>998.6</v>
      </c>
      <c r="BI333" s="22">
        <v>135.66</v>
      </c>
      <c r="BJ333" s="22">
        <v>1444.76</v>
      </c>
      <c r="BK333" s="23">
        <v>4242.1400000000003</v>
      </c>
      <c r="BL333" s="21">
        <v>1769.62</v>
      </c>
      <c r="BM333" s="21">
        <v>0</v>
      </c>
      <c r="BN333" s="21">
        <v>1769.62</v>
      </c>
      <c r="BO333" s="22">
        <v>151</v>
      </c>
      <c r="BP333" s="22">
        <v>26.5</v>
      </c>
      <c r="BQ333" s="22">
        <v>292.18</v>
      </c>
      <c r="BR333" s="22">
        <v>138.51</v>
      </c>
      <c r="BS333" s="22">
        <v>608.19000000000005</v>
      </c>
      <c r="BT333" s="23">
        <v>2377.81</v>
      </c>
      <c r="BU333" s="21">
        <v>1769.62</v>
      </c>
      <c r="BV333" s="21">
        <v>0</v>
      </c>
      <c r="BW333" s="21">
        <v>1769.62</v>
      </c>
      <c r="BX333" s="22">
        <v>151</v>
      </c>
      <c r="BY333" s="22">
        <v>26.5</v>
      </c>
      <c r="BZ333" s="22">
        <v>292.18</v>
      </c>
      <c r="CA333" s="22">
        <v>143.61000000000001</v>
      </c>
      <c r="CB333" s="22">
        <v>613.29</v>
      </c>
      <c r="CC333" s="23">
        <v>2382.91</v>
      </c>
      <c r="CD333" s="21">
        <v>1862.32</v>
      </c>
      <c r="CE333" s="21">
        <v>0</v>
      </c>
      <c r="CF333" s="21">
        <v>1862.32</v>
      </c>
      <c r="CG333" s="22">
        <v>163</v>
      </c>
      <c r="CH333" s="22">
        <v>27.89</v>
      </c>
      <c r="CI333" s="22">
        <v>376.24</v>
      </c>
      <c r="CJ333" s="22">
        <v>145.26</v>
      </c>
      <c r="CK333" s="22">
        <v>712.39</v>
      </c>
      <c r="CL333" s="23">
        <v>2574.71</v>
      </c>
      <c r="CM333" s="21">
        <v>1758.88</v>
      </c>
      <c r="CN333" s="21">
        <v>0</v>
      </c>
      <c r="CO333" s="21">
        <v>1758.88</v>
      </c>
      <c r="CP333" s="22">
        <v>158</v>
      </c>
      <c r="CQ333" s="22">
        <v>26.34</v>
      </c>
      <c r="CR333" s="22">
        <v>265.37</v>
      </c>
      <c r="CS333" s="22">
        <v>61.82</v>
      </c>
      <c r="CT333" s="22">
        <v>511.53</v>
      </c>
      <c r="CU333" s="23">
        <v>2270.41</v>
      </c>
      <c r="CV333" s="21">
        <v>1769.62</v>
      </c>
      <c r="CW333" s="21">
        <v>0</v>
      </c>
      <c r="CX333" s="21">
        <v>1769.62</v>
      </c>
      <c r="CY333" s="22">
        <v>151</v>
      </c>
      <c r="CZ333" s="22">
        <v>26.5</v>
      </c>
      <c r="DA333" s="22">
        <v>261.97000000000003</v>
      </c>
      <c r="DB333" s="22">
        <v>97.71</v>
      </c>
      <c r="DC333" s="22">
        <v>537.17999999999995</v>
      </c>
      <c r="DD333" s="23">
        <v>2306.8000000000002</v>
      </c>
      <c r="DE333" s="21">
        <v>2638.39</v>
      </c>
      <c r="DF333" s="21">
        <v>0</v>
      </c>
      <c r="DG333" s="21">
        <v>2638.39</v>
      </c>
      <c r="DH333" s="22">
        <v>273</v>
      </c>
      <c r="DI333" s="22">
        <v>272.48</v>
      </c>
      <c r="DJ333" s="22">
        <v>953.09</v>
      </c>
      <c r="DK333" s="22">
        <v>134.88999999999999</v>
      </c>
      <c r="DL333" s="22">
        <v>1633.46</v>
      </c>
      <c r="DM333" s="23">
        <v>4271.8500000000004</v>
      </c>
      <c r="DN333" s="73">
        <f t="shared" si="55"/>
        <v>23541.699999999997</v>
      </c>
      <c r="DO333" s="73">
        <f t="shared" si="56"/>
        <v>948.61</v>
      </c>
      <c r="DP333" s="73">
        <f t="shared" si="57"/>
        <v>24490.309999999998</v>
      </c>
      <c r="DQ333" s="22">
        <f t="shared" si="58"/>
        <v>2241</v>
      </c>
      <c r="DR333" s="22">
        <f t="shared" si="59"/>
        <v>582.3599999999999</v>
      </c>
      <c r="DS333" s="22">
        <f t="shared" si="60"/>
        <v>5340.07</v>
      </c>
      <c r="DT333" s="22">
        <f t="shared" si="61"/>
        <v>1502.0499999999997</v>
      </c>
      <c r="DU333" s="22">
        <f t="shared" si="62"/>
        <v>9665.4800000000014</v>
      </c>
      <c r="DV333" s="23">
        <f t="shared" si="63"/>
        <v>34155.79</v>
      </c>
      <c r="DW333" s="262">
        <f t="shared" si="64"/>
        <v>706.73999999999796</v>
      </c>
      <c r="DX333" s="262"/>
      <c r="DY333" s="263">
        <f t="shared" si="65"/>
        <v>-241.84999999999854</v>
      </c>
      <c r="DZ333" s="263"/>
    </row>
    <row r="334" spans="1:130" hidden="1" x14ac:dyDescent="0.25">
      <c r="A334" s="18">
        <v>1742</v>
      </c>
      <c r="B334" s="18" t="s">
        <v>570</v>
      </c>
      <c r="C334" s="18" t="s">
        <v>311</v>
      </c>
      <c r="D334" s="20">
        <v>1</v>
      </c>
      <c r="E334" s="18">
        <v>90237.7</v>
      </c>
      <c r="F334" s="18">
        <v>139165.38</v>
      </c>
      <c r="G334" s="18" t="s">
        <v>157</v>
      </c>
      <c r="H334" s="18" t="s">
        <v>5</v>
      </c>
      <c r="I334" s="18" t="s">
        <v>571</v>
      </c>
      <c r="J334" s="21">
        <v>10055.81</v>
      </c>
      <c r="K334" s="21">
        <v>0</v>
      </c>
      <c r="L334" s="21">
        <v>10055.81</v>
      </c>
      <c r="M334" s="22">
        <v>1354</v>
      </c>
      <c r="N334" s="22">
        <v>257.08</v>
      </c>
      <c r="O334" s="22">
        <v>4732.67</v>
      </c>
      <c r="P334" s="22">
        <v>252.8</v>
      </c>
      <c r="Q334" s="22">
        <v>6596.55</v>
      </c>
      <c r="R334" s="23">
        <v>16652.36</v>
      </c>
      <c r="S334" s="21">
        <v>10041.18</v>
      </c>
      <c r="T334" s="21">
        <v>0</v>
      </c>
      <c r="U334" s="21">
        <v>10041.18</v>
      </c>
      <c r="V334" s="22">
        <v>1353</v>
      </c>
      <c r="W334" s="22">
        <v>256.70999999999998</v>
      </c>
      <c r="X334" s="22">
        <v>4731.0600000000004</v>
      </c>
      <c r="Y334" s="22">
        <v>232.19</v>
      </c>
      <c r="Z334" s="22">
        <v>6572.96</v>
      </c>
      <c r="AA334" s="23">
        <v>16614.14</v>
      </c>
      <c r="AB334" s="21">
        <v>10041.18</v>
      </c>
      <c r="AC334" s="21">
        <v>0</v>
      </c>
      <c r="AD334" s="21">
        <v>10041.18</v>
      </c>
      <c r="AE334" s="22">
        <v>1353</v>
      </c>
      <c r="AF334" s="22">
        <v>256.70999999999998</v>
      </c>
      <c r="AG334" s="22">
        <v>4728.6000000000004</v>
      </c>
      <c r="AH334" s="22">
        <v>262.79000000000002</v>
      </c>
      <c r="AI334" s="22">
        <v>6601.1</v>
      </c>
      <c r="AJ334" s="23">
        <v>16642.28</v>
      </c>
      <c r="AK334" s="21">
        <v>10055.81</v>
      </c>
      <c r="AL334" s="21">
        <v>0</v>
      </c>
      <c r="AM334" s="21">
        <v>10055.81</v>
      </c>
      <c r="AN334" s="22">
        <v>1354</v>
      </c>
      <c r="AO334" s="22">
        <v>257.08</v>
      </c>
      <c r="AP334" s="22">
        <v>4735.13</v>
      </c>
      <c r="AQ334" s="22">
        <v>227.3</v>
      </c>
      <c r="AR334" s="22">
        <v>6573.51</v>
      </c>
      <c r="AS334" s="23">
        <v>16629.32</v>
      </c>
      <c r="AT334" s="21">
        <v>10086.06</v>
      </c>
      <c r="AU334" s="21">
        <v>948.61</v>
      </c>
      <c r="AV334" s="21">
        <v>11034.67</v>
      </c>
      <c r="AW334" s="22">
        <v>1488</v>
      </c>
      <c r="AX334" s="22">
        <v>257.83999999999997</v>
      </c>
      <c r="AY334" s="22">
        <v>4938.38</v>
      </c>
      <c r="AZ334" s="22">
        <v>240.42</v>
      </c>
      <c r="BA334" s="22">
        <v>6924.64</v>
      </c>
      <c r="BB334" s="23">
        <v>17959.310000000001</v>
      </c>
      <c r="BC334" s="21">
        <v>14983.41</v>
      </c>
      <c r="BD334" s="21">
        <v>0</v>
      </c>
      <c r="BE334" s="21">
        <v>14983.41</v>
      </c>
      <c r="BF334" s="22">
        <v>2047</v>
      </c>
      <c r="BG334" s="22">
        <v>380.27</v>
      </c>
      <c r="BH334" s="22">
        <v>6941.32</v>
      </c>
      <c r="BI334" s="22">
        <v>299.20999999999998</v>
      </c>
      <c r="BJ334" s="22">
        <v>9667.7999999999993</v>
      </c>
      <c r="BK334" s="23">
        <v>24651.21</v>
      </c>
      <c r="BL334" s="21">
        <v>10041.18</v>
      </c>
      <c r="BM334" s="21">
        <v>0</v>
      </c>
      <c r="BN334" s="21">
        <v>10041.18</v>
      </c>
      <c r="BO334" s="22">
        <v>1353</v>
      </c>
      <c r="BP334" s="22">
        <v>256.70999999999998</v>
      </c>
      <c r="BQ334" s="22">
        <v>4728.6000000000004</v>
      </c>
      <c r="BR334" s="22">
        <v>247.49</v>
      </c>
      <c r="BS334" s="22">
        <v>6585.8</v>
      </c>
      <c r="BT334" s="23">
        <v>16626.98</v>
      </c>
      <c r="BU334" s="21">
        <v>10041.18</v>
      </c>
      <c r="BV334" s="21">
        <v>0</v>
      </c>
      <c r="BW334" s="21">
        <v>10041.18</v>
      </c>
      <c r="BX334" s="22">
        <v>1353</v>
      </c>
      <c r="BY334" s="22">
        <v>256.70999999999998</v>
      </c>
      <c r="BZ334" s="22">
        <v>4728.6000000000004</v>
      </c>
      <c r="CA334" s="22">
        <v>216.89</v>
      </c>
      <c r="CB334" s="22">
        <v>6555.2</v>
      </c>
      <c r="CC334" s="23">
        <v>16596.38</v>
      </c>
      <c r="CD334" s="21">
        <v>10313.24</v>
      </c>
      <c r="CE334" s="21">
        <v>8828.84</v>
      </c>
      <c r="CF334" s="21">
        <v>19142.080000000002</v>
      </c>
      <c r="CG334" s="22">
        <v>2630</v>
      </c>
      <c r="CH334" s="22">
        <v>484.24</v>
      </c>
      <c r="CI334" s="22">
        <v>8802.17</v>
      </c>
      <c r="CJ334" s="22">
        <v>274</v>
      </c>
      <c r="CK334" s="22">
        <v>12190.41</v>
      </c>
      <c r="CL334" s="23">
        <v>31332.49</v>
      </c>
      <c r="CM334" s="21">
        <v>10041.18</v>
      </c>
      <c r="CN334" s="21">
        <v>0</v>
      </c>
      <c r="CO334" s="21">
        <v>10041.18</v>
      </c>
      <c r="CP334" s="22">
        <v>1360</v>
      </c>
      <c r="CQ334" s="22">
        <v>256.70999999999998</v>
      </c>
      <c r="CR334" s="22">
        <v>4733.3999999999996</v>
      </c>
      <c r="CS334" s="22">
        <v>201.59</v>
      </c>
      <c r="CT334" s="22">
        <v>6551.7</v>
      </c>
      <c r="CU334" s="23">
        <v>16592.88</v>
      </c>
      <c r="CV334" s="21">
        <v>10041.18</v>
      </c>
      <c r="CW334" s="21">
        <v>0</v>
      </c>
      <c r="CX334" s="21">
        <v>10041.18</v>
      </c>
      <c r="CY334" s="22">
        <v>1353</v>
      </c>
      <c r="CZ334" s="22">
        <v>256.70999999999998</v>
      </c>
      <c r="DA334" s="22">
        <v>4728.6000000000004</v>
      </c>
      <c r="DB334" s="22">
        <v>196.49</v>
      </c>
      <c r="DC334" s="22">
        <v>6534.8</v>
      </c>
      <c r="DD334" s="23">
        <v>16575.98</v>
      </c>
      <c r="DE334" s="21">
        <v>14983.41</v>
      </c>
      <c r="DF334" s="21">
        <v>0</v>
      </c>
      <c r="DG334" s="21">
        <v>14983.41</v>
      </c>
      <c r="DH334" s="22">
        <v>2046</v>
      </c>
      <c r="DI334" s="22">
        <v>1803.1</v>
      </c>
      <c r="DJ334" s="22">
        <v>6941.32</v>
      </c>
      <c r="DK334" s="22">
        <v>283.91000000000003</v>
      </c>
      <c r="DL334" s="22">
        <v>11074.33</v>
      </c>
      <c r="DM334" s="23">
        <v>26057.74</v>
      </c>
      <c r="DN334" s="73">
        <f t="shared" si="55"/>
        <v>130724.82</v>
      </c>
      <c r="DO334" s="73">
        <f t="shared" si="56"/>
        <v>9777.4500000000007</v>
      </c>
      <c r="DP334" s="73">
        <f t="shared" si="57"/>
        <v>140502.26999999999</v>
      </c>
      <c r="DQ334" s="22">
        <f t="shared" si="58"/>
        <v>19044</v>
      </c>
      <c r="DR334" s="22">
        <f t="shared" si="59"/>
        <v>4979.869999999999</v>
      </c>
      <c r="DS334" s="22">
        <f t="shared" si="60"/>
        <v>65469.85</v>
      </c>
      <c r="DT334" s="22">
        <f t="shared" si="61"/>
        <v>2935.08</v>
      </c>
      <c r="DU334" s="22">
        <f t="shared" si="62"/>
        <v>92428.800000000003</v>
      </c>
      <c r="DV334" s="23">
        <f t="shared" si="63"/>
        <v>232931.06999999998</v>
      </c>
      <c r="DW334" s="262">
        <f t="shared" si="64"/>
        <v>1336.8899999999849</v>
      </c>
      <c r="DX334" s="262"/>
      <c r="DY334" s="263">
        <f t="shared" si="65"/>
        <v>2191.1000000000058</v>
      </c>
      <c r="DZ334" s="263"/>
    </row>
    <row r="335" spans="1:130" hidden="1" x14ac:dyDescent="0.25">
      <c r="A335" s="18">
        <v>1744</v>
      </c>
      <c r="B335" s="18" t="s">
        <v>289</v>
      </c>
      <c r="C335" s="18" t="s">
        <v>290</v>
      </c>
      <c r="D335" s="20">
        <v>1</v>
      </c>
      <c r="E335" s="18">
        <v>18498.75</v>
      </c>
      <c r="F335" s="18">
        <v>32802.43</v>
      </c>
      <c r="G335" s="18" t="s">
        <v>157</v>
      </c>
      <c r="H335" s="18" t="s">
        <v>5</v>
      </c>
      <c r="I335" s="18" t="s">
        <v>291</v>
      </c>
      <c r="J335" s="21">
        <v>2288.91</v>
      </c>
      <c r="K335" s="21">
        <v>0</v>
      </c>
      <c r="L335" s="21">
        <v>2288.91</v>
      </c>
      <c r="M335" s="22">
        <v>210</v>
      </c>
      <c r="N335" s="22">
        <v>32.880000000000003</v>
      </c>
      <c r="O335" s="22">
        <v>677.55</v>
      </c>
      <c r="P335" s="22">
        <v>142.22999999999999</v>
      </c>
      <c r="Q335" s="22">
        <v>1062.6600000000001</v>
      </c>
      <c r="R335" s="23">
        <v>3351.57</v>
      </c>
      <c r="S335" s="21">
        <v>2181.2399999999998</v>
      </c>
      <c r="T335" s="21">
        <v>0</v>
      </c>
      <c r="U335" s="21">
        <v>2181.2399999999998</v>
      </c>
      <c r="V335" s="22">
        <v>208</v>
      </c>
      <c r="W335" s="22">
        <v>32.67</v>
      </c>
      <c r="X335" s="22">
        <v>665.78</v>
      </c>
      <c r="Y335" s="22">
        <v>120.33</v>
      </c>
      <c r="Z335" s="22">
        <v>1026.78</v>
      </c>
      <c r="AA335" s="23">
        <v>3208.02</v>
      </c>
      <c r="AB335" s="21">
        <v>2181.2399999999998</v>
      </c>
      <c r="AC335" s="21">
        <v>0</v>
      </c>
      <c r="AD335" s="21">
        <v>2181.2399999999998</v>
      </c>
      <c r="AE335" s="22">
        <v>208</v>
      </c>
      <c r="AF335" s="22">
        <v>32.67</v>
      </c>
      <c r="AG335" s="22">
        <v>665.36</v>
      </c>
      <c r="AH335" s="22">
        <v>145.83000000000001</v>
      </c>
      <c r="AI335" s="22">
        <v>1051.8599999999999</v>
      </c>
      <c r="AJ335" s="23">
        <v>3233.1</v>
      </c>
      <c r="AK335" s="21">
        <v>2216.41</v>
      </c>
      <c r="AL335" s="21">
        <v>0</v>
      </c>
      <c r="AM335" s="21">
        <v>2216.41</v>
      </c>
      <c r="AN335" s="22">
        <v>213</v>
      </c>
      <c r="AO335" s="22">
        <v>33.21</v>
      </c>
      <c r="AP335" s="22">
        <v>697.19</v>
      </c>
      <c r="AQ335" s="22">
        <v>141.35</v>
      </c>
      <c r="AR335" s="22">
        <v>1084.75</v>
      </c>
      <c r="AS335" s="23">
        <v>3301.16</v>
      </c>
      <c r="AT335" s="21">
        <v>2183.96</v>
      </c>
      <c r="AU335" s="21">
        <v>948.61</v>
      </c>
      <c r="AV335" s="21">
        <v>3132.57</v>
      </c>
      <c r="AW335" s="22">
        <v>338</v>
      </c>
      <c r="AX335" s="22">
        <v>32.72</v>
      </c>
      <c r="AY335" s="22">
        <v>857.61</v>
      </c>
      <c r="AZ335" s="22">
        <v>117.79</v>
      </c>
      <c r="BA335" s="22">
        <v>1346.12</v>
      </c>
      <c r="BB335" s="23">
        <v>4478.6899999999996</v>
      </c>
      <c r="BC335" s="21">
        <v>2998.74</v>
      </c>
      <c r="BD335" s="21">
        <v>0</v>
      </c>
      <c r="BE335" s="21">
        <v>2998.74</v>
      </c>
      <c r="BF335" s="22">
        <v>292</v>
      </c>
      <c r="BG335" s="22">
        <v>41.75</v>
      </c>
      <c r="BH335" s="22">
        <v>1061.02</v>
      </c>
      <c r="BI335" s="22">
        <v>159.43</v>
      </c>
      <c r="BJ335" s="22">
        <v>1554.2</v>
      </c>
      <c r="BK335" s="23">
        <v>4552.9399999999996</v>
      </c>
      <c r="BL335" s="21">
        <v>495.94</v>
      </c>
      <c r="BM335" s="21">
        <v>0</v>
      </c>
      <c r="BN335" s="21">
        <v>495.94</v>
      </c>
      <c r="BO335" s="22">
        <v>-25</v>
      </c>
      <c r="BP335" s="22">
        <v>7.39</v>
      </c>
      <c r="BQ335" s="22">
        <v>181.62</v>
      </c>
      <c r="BR335" s="22">
        <v>44.49</v>
      </c>
      <c r="BS335" s="22">
        <v>208.5</v>
      </c>
      <c r="BT335" s="23">
        <v>704.44</v>
      </c>
      <c r="BU335" s="21">
        <v>2200.29</v>
      </c>
      <c r="BV335" s="21">
        <v>0</v>
      </c>
      <c r="BW335" s="21">
        <v>2200.29</v>
      </c>
      <c r="BX335" s="22">
        <v>211</v>
      </c>
      <c r="BY335" s="22">
        <v>32.96</v>
      </c>
      <c r="BZ335" s="22">
        <v>682.47</v>
      </c>
      <c r="CA335" s="22">
        <v>39.06</v>
      </c>
      <c r="CB335" s="22">
        <v>965.49</v>
      </c>
      <c r="CC335" s="23">
        <v>3165.78</v>
      </c>
      <c r="CD335" s="21">
        <v>3247.79</v>
      </c>
      <c r="CE335" s="21">
        <v>0</v>
      </c>
      <c r="CF335" s="21">
        <v>3247.79</v>
      </c>
      <c r="CG335" s="22">
        <v>355</v>
      </c>
      <c r="CH335" s="22">
        <v>48.68</v>
      </c>
      <c r="CI335" s="22">
        <v>1221.98</v>
      </c>
      <c r="CJ335" s="22">
        <v>57.67</v>
      </c>
      <c r="CK335" s="22">
        <v>1683.33</v>
      </c>
      <c r="CL335" s="23">
        <v>4931.12</v>
      </c>
      <c r="CM335" s="21">
        <v>134.49</v>
      </c>
      <c r="CN335" s="21">
        <v>0</v>
      </c>
      <c r="CO335" s="21">
        <v>134.49</v>
      </c>
      <c r="CP335" s="22">
        <v>-66</v>
      </c>
      <c r="CQ335" s="22">
        <v>1.97</v>
      </c>
      <c r="CR335" s="22">
        <v>80.2</v>
      </c>
      <c r="CS335" s="22">
        <v>2.37</v>
      </c>
      <c r="CT335" s="22">
        <v>18.54</v>
      </c>
      <c r="CU335" s="23">
        <v>153.03</v>
      </c>
      <c r="CV335" s="21">
        <v>602.4</v>
      </c>
      <c r="CW335" s="21">
        <v>0</v>
      </c>
      <c r="CX335" s="21">
        <v>602.4</v>
      </c>
      <c r="CY335" s="22">
        <v>-10</v>
      </c>
      <c r="CZ335" s="22">
        <v>8.99</v>
      </c>
      <c r="DA335" s="22">
        <v>255.74</v>
      </c>
      <c r="DB335" s="22">
        <v>10.69</v>
      </c>
      <c r="DC335" s="22">
        <v>265.42</v>
      </c>
      <c r="DD335" s="23">
        <v>867.82</v>
      </c>
      <c r="DE335" s="21">
        <v>2274.44</v>
      </c>
      <c r="DF335" s="21">
        <v>0</v>
      </c>
      <c r="DG335" s="21">
        <v>2274.44</v>
      </c>
      <c r="DH335" s="22">
        <v>222</v>
      </c>
      <c r="DI335" s="22">
        <v>260.81</v>
      </c>
      <c r="DJ335" s="22">
        <v>1876.72</v>
      </c>
      <c r="DK335" s="22">
        <v>41.74</v>
      </c>
      <c r="DL335" s="22">
        <v>2401.27</v>
      </c>
      <c r="DM335" s="23">
        <v>4675.71</v>
      </c>
      <c r="DN335" s="73">
        <f t="shared" si="55"/>
        <v>23005.850000000002</v>
      </c>
      <c r="DO335" s="73">
        <f t="shared" si="56"/>
        <v>948.61</v>
      </c>
      <c r="DP335" s="73">
        <f t="shared" si="57"/>
        <v>23954.460000000003</v>
      </c>
      <c r="DQ335" s="22">
        <f t="shared" si="58"/>
        <v>2156</v>
      </c>
      <c r="DR335" s="22">
        <f t="shared" si="59"/>
        <v>566.70000000000005</v>
      </c>
      <c r="DS335" s="22">
        <f t="shared" si="60"/>
        <v>8923.24</v>
      </c>
      <c r="DT335" s="22">
        <f t="shared" si="61"/>
        <v>1022.98</v>
      </c>
      <c r="DU335" s="22">
        <f t="shared" si="62"/>
        <v>12668.920000000002</v>
      </c>
      <c r="DV335" s="23">
        <f t="shared" si="63"/>
        <v>36623.379999999997</v>
      </c>
      <c r="DW335" s="262">
        <f t="shared" si="64"/>
        <v>-8847.9699999999975</v>
      </c>
      <c r="DX335" s="262"/>
      <c r="DY335" s="263">
        <f t="shared" si="65"/>
        <v>-5829.8299999999981</v>
      </c>
      <c r="DZ335" s="263"/>
    </row>
    <row r="336" spans="1:130" hidden="1" x14ac:dyDescent="0.25">
      <c r="A336" s="18">
        <v>1747</v>
      </c>
      <c r="B336" s="18" t="s">
        <v>881</v>
      </c>
      <c r="C336" s="18" t="s">
        <v>184</v>
      </c>
      <c r="D336" s="20">
        <v>0</v>
      </c>
      <c r="G336" s="18" t="s">
        <v>173</v>
      </c>
      <c r="H336" s="18" t="s">
        <v>5</v>
      </c>
      <c r="I336" s="18" t="s">
        <v>194</v>
      </c>
      <c r="J336" s="21"/>
      <c r="K336" s="21"/>
      <c r="L336" s="21"/>
      <c r="M336" s="22"/>
      <c r="N336" s="22"/>
      <c r="O336" s="22"/>
      <c r="P336" s="22"/>
      <c r="Q336" s="22"/>
      <c r="R336" s="23"/>
      <c r="S336" s="21"/>
      <c r="T336" s="21"/>
      <c r="U336" s="21"/>
      <c r="V336" s="22"/>
      <c r="W336" s="22"/>
      <c r="X336" s="22"/>
      <c r="Y336" s="22"/>
      <c r="Z336" s="22"/>
      <c r="AA336" s="23"/>
      <c r="AB336" s="21"/>
      <c r="AC336" s="21"/>
      <c r="AD336" s="21"/>
      <c r="AE336" s="22"/>
      <c r="AF336" s="22"/>
      <c r="AG336" s="22"/>
      <c r="AH336" s="22"/>
      <c r="AI336" s="22"/>
      <c r="AJ336" s="23"/>
      <c r="AK336" s="21"/>
      <c r="AL336" s="21"/>
      <c r="AM336" s="21"/>
      <c r="AN336" s="22"/>
      <c r="AO336" s="22"/>
      <c r="AP336" s="22"/>
      <c r="AQ336" s="22"/>
      <c r="AR336" s="22"/>
      <c r="AS336" s="23"/>
      <c r="AT336" s="21">
        <v>0</v>
      </c>
      <c r="AU336" s="21">
        <v>237.15</v>
      </c>
      <c r="AV336" s="21">
        <v>237.15</v>
      </c>
      <c r="AW336" s="22">
        <v>10</v>
      </c>
      <c r="AX336" s="22">
        <v>0</v>
      </c>
      <c r="AY336" s="22">
        <v>47.43</v>
      </c>
      <c r="AZ336" s="22">
        <v>3.17</v>
      </c>
      <c r="BA336" s="22">
        <v>60.6</v>
      </c>
      <c r="BB336" s="23">
        <v>297.75</v>
      </c>
      <c r="BC336" s="21"/>
      <c r="BD336" s="21"/>
      <c r="BE336" s="21"/>
      <c r="BF336" s="22"/>
      <c r="BG336" s="22"/>
      <c r="BH336" s="22"/>
      <c r="BI336" s="22"/>
      <c r="BJ336" s="22"/>
      <c r="BK336" s="23"/>
      <c r="BL336" s="21"/>
      <c r="BM336" s="21"/>
      <c r="BN336" s="21"/>
      <c r="BO336" s="22"/>
      <c r="BP336" s="22"/>
      <c r="BQ336" s="22"/>
      <c r="BR336" s="22"/>
      <c r="BS336" s="22"/>
      <c r="BT336" s="23"/>
      <c r="BU336" s="21"/>
      <c r="BV336" s="21"/>
      <c r="BW336" s="21"/>
      <c r="BX336" s="22"/>
      <c r="BY336" s="22"/>
      <c r="BZ336" s="22"/>
      <c r="CA336" s="22"/>
      <c r="CB336" s="22"/>
      <c r="CC336" s="23"/>
      <c r="CD336" s="21"/>
      <c r="CE336" s="21"/>
      <c r="CF336" s="21"/>
      <c r="CG336" s="22"/>
      <c r="CH336" s="22"/>
      <c r="CI336" s="22"/>
      <c r="CJ336" s="22"/>
      <c r="CK336" s="22"/>
      <c r="CL336" s="23"/>
      <c r="CM336" s="21"/>
      <c r="CN336" s="21"/>
      <c r="CO336" s="21"/>
      <c r="CP336" s="22"/>
      <c r="CQ336" s="22"/>
      <c r="CR336" s="22"/>
      <c r="CS336" s="22"/>
      <c r="CT336" s="22"/>
      <c r="CU336" s="23"/>
      <c r="CV336" s="21"/>
      <c r="CW336" s="21"/>
      <c r="CX336" s="21"/>
      <c r="CY336" s="22"/>
      <c r="CZ336" s="22"/>
      <c r="DA336" s="22"/>
      <c r="DB336" s="22"/>
      <c r="DC336" s="22"/>
      <c r="DD336" s="23"/>
      <c r="DN336" s="73">
        <f t="shared" si="55"/>
        <v>0</v>
      </c>
      <c r="DO336" s="73">
        <f t="shared" si="56"/>
        <v>237.15</v>
      </c>
      <c r="DP336" s="73">
        <f t="shared" si="57"/>
        <v>237.15</v>
      </c>
      <c r="DQ336" s="22">
        <f t="shared" si="58"/>
        <v>10</v>
      </c>
      <c r="DR336" s="22">
        <f t="shared" si="59"/>
        <v>0</v>
      </c>
      <c r="DS336" s="22">
        <f t="shared" si="60"/>
        <v>47.43</v>
      </c>
      <c r="DT336" s="22">
        <f t="shared" si="61"/>
        <v>3.17</v>
      </c>
      <c r="DU336" s="22">
        <f t="shared" si="62"/>
        <v>60.6</v>
      </c>
      <c r="DV336" s="23">
        <f t="shared" si="63"/>
        <v>297.75</v>
      </c>
      <c r="DW336" s="262">
        <f t="shared" si="64"/>
        <v>237.15</v>
      </c>
      <c r="DX336" s="262"/>
      <c r="DY336" s="263">
        <f t="shared" si="65"/>
        <v>60.6</v>
      </c>
      <c r="DZ336" s="263"/>
    </row>
    <row r="337" spans="1:130" hidden="1" x14ac:dyDescent="0.25">
      <c r="A337" s="18">
        <v>1752</v>
      </c>
      <c r="B337" s="18" t="s">
        <v>695</v>
      </c>
      <c r="C337" s="18" t="s">
        <v>696</v>
      </c>
      <c r="D337" s="20">
        <v>1</v>
      </c>
      <c r="E337" s="18">
        <v>16129.37</v>
      </c>
      <c r="F337" s="18">
        <v>29565.8</v>
      </c>
      <c r="G337" s="18" t="s">
        <v>157</v>
      </c>
      <c r="H337" s="18" t="s">
        <v>5</v>
      </c>
      <c r="I337" s="18" t="s">
        <v>697</v>
      </c>
      <c r="J337" s="21">
        <v>2257.4299999999998</v>
      </c>
      <c r="K337" s="21">
        <v>0</v>
      </c>
      <c r="L337" s="21">
        <v>2257.4299999999998</v>
      </c>
      <c r="M337" s="22">
        <v>218</v>
      </c>
      <c r="N337" s="22">
        <v>29.31</v>
      </c>
      <c r="O337" s="22">
        <v>733.98</v>
      </c>
      <c r="P337" s="22">
        <v>121.67</v>
      </c>
      <c r="Q337" s="22">
        <v>1102.96</v>
      </c>
      <c r="R337" s="23">
        <v>3360.39</v>
      </c>
      <c r="S337" s="21">
        <v>2257.4299999999998</v>
      </c>
      <c r="T337" s="21">
        <v>0</v>
      </c>
      <c r="U337" s="21">
        <v>2257.4299999999998</v>
      </c>
      <c r="V337" s="22">
        <v>218</v>
      </c>
      <c r="W337" s="22">
        <v>29.31</v>
      </c>
      <c r="X337" s="22">
        <v>734.86</v>
      </c>
      <c r="Y337" s="22">
        <v>121.67</v>
      </c>
      <c r="Z337" s="22">
        <v>1103.8399999999999</v>
      </c>
      <c r="AA337" s="23">
        <v>3361.27</v>
      </c>
      <c r="AB337" s="21">
        <v>2257.4299999999998</v>
      </c>
      <c r="AC337" s="21">
        <v>0</v>
      </c>
      <c r="AD337" s="21">
        <v>2257.4299999999998</v>
      </c>
      <c r="AE337" s="22">
        <v>218</v>
      </c>
      <c r="AF337" s="22">
        <v>29.31</v>
      </c>
      <c r="AG337" s="22">
        <v>734.42</v>
      </c>
      <c r="AH337" s="22">
        <v>131.87</v>
      </c>
      <c r="AI337" s="22">
        <v>1113.5999999999999</v>
      </c>
      <c r="AJ337" s="23">
        <v>3371.03</v>
      </c>
      <c r="AK337" s="21">
        <v>2302.27</v>
      </c>
      <c r="AL337" s="21">
        <v>0</v>
      </c>
      <c r="AM337" s="21">
        <v>2302.27</v>
      </c>
      <c r="AN337" s="22">
        <v>224</v>
      </c>
      <c r="AO337" s="22">
        <v>29.9</v>
      </c>
      <c r="AP337" s="22">
        <v>774.97</v>
      </c>
      <c r="AQ337" s="22">
        <v>117.38</v>
      </c>
      <c r="AR337" s="22">
        <v>1146.25</v>
      </c>
      <c r="AS337" s="23">
        <v>3448.52</v>
      </c>
      <c r="AT337" s="21">
        <v>2280.02</v>
      </c>
      <c r="AU337" s="21">
        <v>939.13</v>
      </c>
      <c r="AV337" s="21">
        <v>3219.15</v>
      </c>
      <c r="AW337" s="22">
        <v>349</v>
      </c>
      <c r="AX337" s="22">
        <v>29.61</v>
      </c>
      <c r="AY337" s="22">
        <v>942.71</v>
      </c>
      <c r="AZ337" s="22">
        <v>119.36</v>
      </c>
      <c r="BA337" s="22">
        <v>1440.68</v>
      </c>
      <c r="BB337" s="23">
        <v>4659.83</v>
      </c>
      <c r="BC337" s="21">
        <v>3366.81</v>
      </c>
      <c r="BD337" s="21">
        <v>0</v>
      </c>
      <c r="BE337" s="21">
        <v>3366.81</v>
      </c>
      <c r="BF337" s="22">
        <v>371</v>
      </c>
      <c r="BG337" s="22">
        <v>43.73</v>
      </c>
      <c r="BH337" s="22">
        <v>1265.46</v>
      </c>
      <c r="BI337" s="22">
        <v>131.18</v>
      </c>
      <c r="BJ337" s="22">
        <v>1811.37</v>
      </c>
      <c r="BK337" s="23">
        <v>5178.18</v>
      </c>
      <c r="BL337" s="21">
        <v>2257.4299999999998</v>
      </c>
      <c r="BM337" s="21">
        <v>0</v>
      </c>
      <c r="BN337" s="21">
        <v>2257.4299999999998</v>
      </c>
      <c r="BO337" s="22">
        <v>218</v>
      </c>
      <c r="BP337" s="22">
        <v>29.31</v>
      </c>
      <c r="BQ337" s="22">
        <v>734.42</v>
      </c>
      <c r="BR337" s="22">
        <v>147.16999999999999</v>
      </c>
      <c r="BS337" s="22">
        <v>1128.9000000000001</v>
      </c>
      <c r="BT337" s="23">
        <v>3386.33</v>
      </c>
      <c r="BU337" s="21">
        <v>2257.4299999999998</v>
      </c>
      <c r="BV337" s="21">
        <v>0</v>
      </c>
      <c r="BW337" s="21">
        <v>2257.4299999999998</v>
      </c>
      <c r="BX337" s="22">
        <v>218</v>
      </c>
      <c r="BY337" s="22">
        <v>29.31</v>
      </c>
      <c r="BZ337" s="22">
        <v>734.42</v>
      </c>
      <c r="CA337" s="22">
        <v>152.27000000000001</v>
      </c>
      <c r="CB337" s="22">
        <v>1134</v>
      </c>
      <c r="CC337" s="23">
        <v>3391.43</v>
      </c>
      <c r="CD337" s="21">
        <v>2329</v>
      </c>
      <c r="CE337" s="21">
        <v>0</v>
      </c>
      <c r="CF337" s="21">
        <v>2329</v>
      </c>
      <c r="CG337" s="22">
        <v>229</v>
      </c>
      <c r="CH337" s="22">
        <v>30.24</v>
      </c>
      <c r="CI337" s="22">
        <v>799.15</v>
      </c>
      <c r="CJ337" s="22">
        <v>41.35</v>
      </c>
      <c r="CK337" s="22">
        <v>1099.74</v>
      </c>
      <c r="CL337" s="23">
        <v>3428.74</v>
      </c>
      <c r="CM337" s="21">
        <v>2276.48</v>
      </c>
      <c r="CN337" s="21">
        <v>0</v>
      </c>
      <c r="CO337" s="21">
        <v>2276.48</v>
      </c>
      <c r="CP337" s="22">
        <v>229</v>
      </c>
      <c r="CQ337" s="22">
        <v>29.56</v>
      </c>
      <c r="CR337" s="22">
        <v>726.26</v>
      </c>
      <c r="CS337" s="22">
        <v>86.31</v>
      </c>
      <c r="CT337" s="22">
        <v>1071.1300000000001</v>
      </c>
      <c r="CU337" s="23">
        <v>3347.61</v>
      </c>
      <c r="CV337" s="21">
        <v>2419.31</v>
      </c>
      <c r="CW337" s="21">
        <v>0</v>
      </c>
      <c r="CX337" s="21">
        <v>2419.31</v>
      </c>
      <c r="CY337" s="22">
        <v>240</v>
      </c>
      <c r="CZ337" s="22">
        <v>31.41</v>
      </c>
      <c r="DA337" s="22">
        <v>850.99</v>
      </c>
      <c r="DB337" s="22">
        <v>139.86000000000001</v>
      </c>
      <c r="DC337" s="22">
        <v>1262.26</v>
      </c>
      <c r="DD337" s="23">
        <v>3681.57</v>
      </c>
      <c r="DE337" s="21">
        <v>3472.41</v>
      </c>
      <c r="DF337" s="21">
        <v>0</v>
      </c>
      <c r="DG337" s="21">
        <v>3472.41</v>
      </c>
      <c r="DH337" s="22">
        <v>390</v>
      </c>
      <c r="DI337" s="22">
        <v>342.12</v>
      </c>
      <c r="DJ337" s="22">
        <v>2280.4</v>
      </c>
      <c r="DK337" s="22">
        <v>63.01</v>
      </c>
      <c r="DL337" s="22">
        <v>3075.53</v>
      </c>
      <c r="DM337" s="23">
        <v>6547.94</v>
      </c>
      <c r="DN337" s="73">
        <f t="shared" si="55"/>
        <v>29733.45</v>
      </c>
      <c r="DO337" s="73">
        <f t="shared" si="56"/>
        <v>939.13</v>
      </c>
      <c r="DP337" s="73">
        <f t="shared" si="57"/>
        <v>30672.579999999998</v>
      </c>
      <c r="DQ337" s="22">
        <f t="shared" si="58"/>
        <v>3122</v>
      </c>
      <c r="DR337" s="22">
        <f t="shared" si="59"/>
        <v>683.12</v>
      </c>
      <c r="DS337" s="22">
        <f t="shared" si="60"/>
        <v>11312.04</v>
      </c>
      <c r="DT337" s="22">
        <f t="shared" si="61"/>
        <v>1373.1000000000001</v>
      </c>
      <c r="DU337" s="22">
        <f t="shared" si="62"/>
        <v>16490.260000000002</v>
      </c>
      <c r="DV337" s="23">
        <f t="shared" si="63"/>
        <v>47162.840000000004</v>
      </c>
      <c r="DW337" s="262">
        <f t="shared" si="64"/>
        <v>1106.7799999999988</v>
      </c>
      <c r="DX337" s="262"/>
      <c r="DY337" s="263">
        <f t="shared" si="65"/>
        <v>360.89000000000124</v>
      </c>
      <c r="DZ337" s="263"/>
    </row>
    <row r="338" spans="1:130" hidden="1" x14ac:dyDescent="0.25">
      <c r="A338" s="18">
        <v>1756</v>
      </c>
      <c r="B338" s="18" t="s">
        <v>783</v>
      </c>
      <c r="C338" s="18" t="s">
        <v>784</v>
      </c>
      <c r="D338" s="20">
        <v>1</v>
      </c>
      <c r="E338" s="18">
        <v>48048.32</v>
      </c>
      <c r="F338" s="18">
        <v>77078.63</v>
      </c>
      <c r="G338" s="18" t="s">
        <v>157</v>
      </c>
      <c r="H338" s="18" t="s">
        <v>19</v>
      </c>
      <c r="I338" s="18" t="s">
        <v>163</v>
      </c>
      <c r="J338" s="21">
        <v>5939.5</v>
      </c>
      <c r="K338" s="21">
        <v>0</v>
      </c>
      <c r="L338" s="21">
        <v>5939.5</v>
      </c>
      <c r="M338" s="22">
        <v>729</v>
      </c>
      <c r="N338" s="22">
        <v>89.06</v>
      </c>
      <c r="O338" s="22">
        <v>2659.27</v>
      </c>
      <c r="P338" s="22">
        <v>161.24</v>
      </c>
      <c r="Q338" s="22">
        <v>3638.57</v>
      </c>
      <c r="R338" s="23">
        <v>9578.07</v>
      </c>
      <c r="S338" s="21">
        <v>5939.5</v>
      </c>
      <c r="T338" s="21">
        <v>0</v>
      </c>
      <c r="U338" s="21">
        <v>5939.5</v>
      </c>
      <c r="V338" s="22">
        <v>730</v>
      </c>
      <c r="W338" s="22">
        <v>89.06</v>
      </c>
      <c r="X338" s="22">
        <v>2661.91</v>
      </c>
      <c r="Y338" s="22">
        <v>171.44</v>
      </c>
      <c r="Z338" s="22">
        <v>3652.41</v>
      </c>
      <c r="AA338" s="23">
        <v>9591.91</v>
      </c>
      <c r="AB338" s="21">
        <v>5939.5</v>
      </c>
      <c r="AC338" s="21">
        <v>0</v>
      </c>
      <c r="AD338" s="21">
        <v>5939.5</v>
      </c>
      <c r="AE338" s="22">
        <v>730</v>
      </c>
      <c r="AF338" s="22">
        <v>89.06</v>
      </c>
      <c r="AG338" s="22">
        <v>2660.59</v>
      </c>
      <c r="AH338" s="22">
        <v>171.44</v>
      </c>
      <c r="AI338" s="22">
        <v>3651.09</v>
      </c>
      <c r="AJ338" s="23">
        <v>9590.59</v>
      </c>
      <c r="AK338" s="21">
        <v>5939.5</v>
      </c>
      <c r="AL338" s="21">
        <v>0</v>
      </c>
      <c r="AM338" s="21">
        <v>5939.5</v>
      </c>
      <c r="AN338" s="22">
        <v>730</v>
      </c>
      <c r="AO338" s="22">
        <v>89.06</v>
      </c>
      <c r="AP338" s="22">
        <v>2660.59</v>
      </c>
      <c r="AQ338" s="22">
        <v>186.74</v>
      </c>
      <c r="AR338" s="22">
        <v>3666.39</v>
      </c>
      <c r="AS338" s="23">
        <v>9605.89</v>
      </c>
      <c r="AT338" s="21">
        <v>6297.14</v>
      </c>
      <c r="AU338" s="21">
        <v>948.61</v>
      </c>
      <c r="AV338" s="21">
        <v>7245.75</v>
      </c>
      <c r="AW338" s="22">
        <v>908</v>
      </c>
      <c r="AX338" s="22">
        <v>94.42</v>
      </c>
      <c r="AY338" s="22">
        <v>3002.76</v>
      </c>
      <c r="AZ338" s="22">
        <v>189</v>
      </c>
      <c r="BA338" s="22">
        <v>4194.18</v>
      </c>
      <c r="BB338" s="23">
        <v>11439.93</v>
      </c>
      <c r="BC338" s="21">
        <v>8862.94</v>
      </c>
      <c r="BD338" s="21">
        <v>0</v>
      </c>
      <c r="BE338" s="21">
        <v>8862.94</v>
      </c>
      <c r="BF338" s="22">
        <v>1133</v>
      </c>
      <c r="BG338" s="22">
        <v>132.9</v>
      </c>
      <c r="BH338" s="22">
        <v>3906.63</v>
      </c>
      <c r="BI338" s="22">
        <v>236.59</v>
      </c>
      <c r="BJ338" s="22">
        <v>5409.12</v>
      </c>
      <c r="BK338" s="23">
        <v>14272.06</v>
      </c>
      <c r="BL338" s="21">
        <v>5939.5</v>
      </c>
      <c r="BM338" s="21">
        <v>0</v>
      </c>
      <c r="BN338" s="21">
        <v>5939.5</v>
      </c>
      <c r="BO338" s="22">
        <v>726</v>
      </c>
      <c r="BP338" s="22">
        <v>89.06</v>
      </c>
      <c r="BQ338" s="22">
        <v>2660.59</v>
      </c>
      <c r="BR338" s="22">
        <v>176.54</v>
      </c>
      <c r="BS338" s="22">
        <v>3652.19</v>
      </c>
      <c r="BT338" s="23">
        <v>9591.69</v>
      </c>
      <c r="BU338" s="21">
        <v>5939.5</v>
      </c>
      <c r="BV338" s="21">
        <v>0</v>
      </c>
      <c r="BW338" s="21">
        <v>5939.5</v>
      </c>
      <c r="BX338" s="22">
        <v>729</v>
      </c>
      <c r="BY338" s="22">
        <v>89.06</v>
      </c>
      <c r="BZ338" s="22">
        <v>2660.59</v>
      </c>
      <c r="CA338" s="22">
        <v>181.64</v>
      </c>
      <c r="CB338" s="22">
        <v>3660.29</v>
      </c>
      <c r="CC338" s="23">
        <v>9599.7900000000009</v>
      </c>
      <c r="CD338" s="21">
        <v>5969.9</v>
      </c>
      <c r="CE338" s="21">
        <v>0</v>
      </c>
      <c r="CF338" s="21">
        <v>5969.9</v>
      </c>
      <c r="CG338" s="22">
        <v>687</v>
      </c>
      <c r="CH338" s="22">
        <v>84.48</v>
      </c>
      <c r="CI338" s="22">
        <v>2530.7600000000002</v>
      </c>
      <c r="CJ338" s="22">
        <v>202.4</v>
      </c>
      <c r="CK338" s="22">
        <v>3504.64</v>
      </c>
      <c r="CL338" s="23">
        <v>9474.5400000000009</v>
      </c>
      <c r="CM338" s="21">
        <v>5985.09</v>
      </c>
      <c r="CN338" s="21">
        <v>0</v>
      </c>
      <c r="CO338" s="21">
        <v>5985.09</v>
      </c>
      <c r="CP338" s="22">
        <v>744</v>
      </c>
      <c r="CQ338" s="22">
        <v>89.74</v>
      </c>
      <c r="CR338" s="22">
        <v>2684.81</v>
      </c>
      <c r="CS338" s="22">
        <v>95.56</v>
      </c>
      <c r="CT338" s="22">
        <v>3614.11</v>
      </c>
      <c r="CU338" s="23">
        <v>9599.2000000000007</v>
      </c>
      <c r="CV338" s="21">
        <v>5939.5</v>
      </c>
      <c r="CW338" s="21">
        <v>0</v>
      </c>
      <c r="CX338" s="21">
        <v>5939.5</v>
      </c>
      <c r="CY338" s="22">
        <v>729</v>
      </c>
      <c r="CZ338" s="22">
        <v>89.06</v>
      </c>
      <c r="DA338" s="22">
        <v>2660.59</v>
      </c>
      <c r="DB338" s="22">
        <v>166.34</v>
      </c>
      <c r="DC338" s="22">
        <v>3644.99</v>
      </c>
      <c r="DD338" s="23">
        <v>9584.49</v>
      </c>
      <c r="DE338" s="21">
        <v>8862.94</v>
      </c>
      <c r="DF338" s="21">
        <v>0</v>
      </c>
      <c r="DG338" s="21">
        <v>8862.94</v>
      </c>
      <c r="DH338" s="22">
        <v>1139</v>
      </c>
      <c r="DI338" s="22">
        <v>904.8</v>
      </c>
      <c r="DJ338" s="22">
        <v>3906.63</v>
      </c>
      <c r="DK338" s="22">
        <v>236.59</v>
      </c>
      <c r="DL338" s="22">
        <v>6187.02</v>
      </c>
      <c r="DM338" s="23">
        <v>15049.96</v>
      </c>
      <c r="DN338" s="73">
        <f t="shared" si="55"/>
        <v>77554.510000000009</v>
      </c>
      <c r="DO338" s="73">
        <f t="shared" si="56"/>
        <v>948.61</v>
      </c>
      <c r="DP338" s="73">
        <f t="shared" si="57"/>
        <v>78503.12000000001</v>
      </c>
      <c r="DQ338" s="22">
        <f t="shared" si="58"/>
        <v>9714</v>
      </c>
      <c r="DR338" s="22">
        <f t="shared" si="59"/>
        <v>1929.76</v>
      </c>
      <c r="DS338" s="22">
        <f t="shared" si="60"/>
        <v>34655.72</v>
      </c>
      <c r="DT338" s="22">
        <f t="shared" si="61"/>
        <v>2175.52</v>
      </c>
      <c r="DU338" s="22">
        <f t="shared" si="62"/>
        <v>48475</v>
      </c>
      <c r="DV338" s="23">
        <f t="shared" si="63"/>
        <v>126978.12</v>
      </c>
      <c r="DW338" s="262">
        <f t="shared" si="64"/>
        <v>1424.4900000000052</v>
      </c>
      <c r="DX338" s="262"/>
      <c r="DY338" s="263">
        <f t="shared" si="65"/>
        <v>426.68000000000029</v>
      </c>
      <c r="DZ338" s="263"/>
    </row>
    <row r="339" spans="1:130" hidden="1" x14ac:dyDescent="0.25">
      <c r="A339" s="18">
        <v>1758</v>
      </c>
      <c r="B339" s="18" t="s">
        <v>534</v>
      </c>
      <c r="C339" s="18" t="s">
        <v>535</v>
      </c>
      <c r="D339" s="20">
        <v>1</v>
      </c>
      <c r="E339" s="18">
        <v>11898.43</v>
      </c>
      <c r="F339" s="18">
        <v>25383.33</v>
      </c>
      <c r="G339" s="18" t="s">
        <v>157</v>
      </c>
      <c r="H339" s="18" t="s">
        <v>9</v>
      </c>
      <c r="I339" s="18" t="s">
        <v>277</v>
      </c>
      <c r="J339" s="21">
        <v>1838.34</v>
      </c>
      <c r="K339" s="21">
        <v>0</v>
      </c>
      <c r="L339" s="21">
        <v>1838.34</v>
      </c>
      <c r="M339" s="22">
        <v>160</v>
      </c>
      <c r="N339" s="22">
        <v>45.89</v>
      </c>
      <c r="O339" s="22">
        <v>354.07</v>
      </c>
      <c r="P339" s="22">
        <v>114.24</v>
      </c>
      <c r="Q339" s="22">
        <v>674.2</v>
      </c>
      <c r="R339" s="23">
        <v>2512.54</v>
      </c>
      <c r="S339" s="21">
        <v>2053.08</v>
      </c>
      <c r="T339" s="21">
        <v>0</v>
      </c>
      <c r="U339" s="21">
        <v>2053.08</v>
      </c>
      <c r="V339" s="22">
        <v>189</v>
      </c>
      <c r="W339" s="22">
        <v>51.25</v>
      </c>
      <c r="X339" s="22">
        <v>779.12</v>
      </c>
      <c r="Y339" s="22">
        <v>54.4</v>
      </c>
      <c r="Z339" s="22">
        <v>1073.77</v>
      </c>
      <c r="AA339" s="23">
        <v>3126.85</v>
      </c>
      <c r="AB339" s="21">
        <v>1836.29</v>
      </c>
      <c r="AC339" s="21">
        <v>0</v>
      </c>
      <c r="AD339" s="21">
        <v>1836.29</v>
      </c>
      <c r="AE339" s="22">
        <v>160</v>
      </c>
      <c r="AF339" s="22">
        <v>45.84</v>
      </c>
      <c r="AG339" s="22">
        <v>352.56</v>
      </c>
      <c r="AH339" s="22">
        <v>144.79</v>
      </c>
      <c r="AI339" s="22">
        <v>703.19</v>
      </c>
      <c r="AJ339" s="23">
        <v>2539.48</v>
      </c>
      <c r="AK339" s="21">
        <v>1836.29</v>
      </c>
      <c r="AL339" s="21">
        <v>0</v>
      </c>
      <c r="AM339" s="21">
        <v>1836.29</v>
      </c>
      <c r="AN339" s="22">
        <v>160</v>
      </c>
      <c r="AO339" s="22">
        <v>45.84</v>
      </c>
      <c r="AP339" s="22">
        <v>352.56</v>
      </c>
      <c r="AQ339" s="22">
        <v>139.69</v>
      </c>
      <c r="AR339" s="22">
        <v>698.09</v>
      </c>
      <c r="AS339" s="23">
        <v>2534.38</v>
      </c>
      <c r="AT339" s="21">
        <v>1836.29</v>
      </c>
      <c r="AU339" s="21">
        <v>901.18</v>
      </c>
      <c r="AV339" s="21">
        <v>2737.47</v>
      </c>
      <c r="AW339" s="22">
        <v>283</v>
      </c>
      <c r="AX339" s="22">
        <v>45.84</v>
      </c>
      <c r="AY339" s="22">
        <v>532.79999999999995</v>
      </c>
      <c r="AZ339" s="22">
        <v>136.47</v>
      </c>
      <c r="BA339" s="22">
        <v>998.11</v>
      </c>
      <c r="BB339" s="23">
        <v>3735.58</v>
      </c>
      <c r="BC339" s="21">
        <v>2704.16</v>
      </c>
      <c r="BD339" s="21">
        <v>0</v>
      </c>
      <c r="BE339" s="21">
        <v>2704.16</v>
      </c>
      <c r="BF339" s="22">
        <v>261</v>
      </c>
      <c r="BG339" s="22">
        <v>63.9</v>
      </c>
      <c r="BH339" s="22">
        <v>973.22</v>
      </c>
      <c r="BI339" s="22">
        <v>159.58000000000001</v>
      </c>
      <c r="BJ339" s="22">
        <v>1457.7</v>
      </c>
      <c r="BK339" s="23">
        <v>4161.8599999999997</v>
      </c>
      <c r="BL339" s="21">
        <v>1836.29</v>
      </c>
      <c r="BM339" s="21">
        <v>0</v>
      </c>
      <c r="BN339" s="21">
        <v>1836.29</v>
      </c>
      <c r="BO339" s="22">
        <v>160</v>
      </c>
      <c r="BP339" s="22">
        <v>45.84</v>
      </c>
      <c r="BQ339" s="22">
        <v>352.56</v>
      </c>
      <c r="BR339" s="22">
        <v>32.590000000000003</v>
      </c>
      <c r="BS339" s="22">
        <v>590.99</v>
      </c>
      <c r="BT339" s="23">
        <v>2427.2800000000002</v>
      </c>
      <c r="BU339" s="21">
        <v>1855.28</v>
      </c>
      <c r="BV339" s="21">
        <v>0</v>
      </c>
      <c r="BW339" s="21">
        <v>1855.28</v>
      </c>
      <c r="BX339" s="22">
        <v>160</v>
      </c>
      <c r="BY339" s="22">
        <v>45.84</v>
      </c>
      <c r="BZ339" s="22">
        <v>352.56</v>
      </c>
      <c r="CA339" s="22">
        <v>114.45</v>
      </c>
      <c r="CB339" s="22">
        <v>672.85</v>
      </c>
      <c r="CC339" s="23">
        <v>2528.13</v>
      </c>
      <c r="CD339" s="21">
        <v>1929.66</v>
      </c>
      <c r="CE339" s="21">
        <v>0</v>
      </c>
      <c r="CF339" s="21">
        <v>1929.66</v>
      </c>
      <c r="CG339" s="22">
        <v>171</v>
      </c>
      <c r="CH339" s="22">
        <v>47.7</v>
      </c>
      <c r="CI339" s="22">
        <v>419.94</v>
      </c>
      <c r="CJ339" s="22">
        <v>34.18</v>
      </c>
      <c r="CK339" s="22">
        <v>672.82</v>
      </c>
      <c r="CL339" s="23">
        <v>2602.48</v>
      </c>
      <c r="CM339" s="21">
        <v>1878.7</v>
      </c>
      <c r="CN339" s="21">
        <v>0</v>
      </c>
      <c r="CO339" s="21">
        <v>1878.7</v>
      </c>
      <c r="CP339" s="22">
        <v>172</v>
      </c>
      <c r="CQ339" s="22">
        <v>46.42</v>
      </c>
      <c r="CR339" s="22">
        <v>348.42</v>
      </c>
      <c r="CS339" s="22">
        <v>140.38</v>
      </c>
      <c r="CT339" s="22">
        <v>707.22</v>
      </c>
      <c r="CU339" s="23">
        <v>2585.92</v>
      </c>
      <c r="CV339" s="21">
        <v>2246.9699999999998</v>
      </c>
      <c r="CW339" s="21">
        <v>0</v>
      </c>
      <c r="CX339" s="21">
        <v>2246.9699999999998</v>
      </c>
      <c r="CY339" s="22">
        <v>214</v>
      </c>
      <c r="CZ339" s="22">
        <v>55.63</v>
      </c>
      <c r="DA339" s="22">
        <v>677.5</v>
      </c>
      <c r="DB339" s="22">
        <v>39.82</v>
      </c>
      <c r="DC339" s="22">
        <v>986.95</v>
      </c>
      <c r="DD339" s="23">
        <v>3233.92</v>
      </c>
      <c r="DE339" s="21">
        <v>2855.14</v>
      </c>
      <c r="DF339" s="21">
        <v>0</v>
      </c>
      <c r="DG339" s="21">
        <v>2855.14</v>
      </c>
      <c r="DH339" s="22">
        <v>301</v>
      </c>
      <c r="DI339" s="22">
        <v>315.14999999999998</v>
      </c>
      <c r="DJ339" s="22">
        <v>1448.65</v>
      </c>
      <c r="DK339" s="22">
        <v>143.75</v>
      </c>
      <c r="DL339" s="22">
        <v>2208.5500000000002</v>
      </c>
      <c r="DM339" s="23">
        <v>5063.6899999999996</v>
      </c>
      <c r="DN339" s="73">
        <f t="shared" si="55"/>
        <v>24706.490000000005</v>
      </c>
      <c r="DO339" s="73">
        <f t="shared" si="56"/>
        <v>901.18</v>
      </c>
      <c r="DP339" s="73">
        <f t="shared" si="57"/>
        <v>25607.67</v>
      </c>
      <c r="DQ339" s="22">
        <f t="shared" si="58"/>
        <v>2391</v>
      </c>
      <c r="DR339" s="22">
        <f t="shared" si="59"/>
        <v>855.14</v>
      </c>
      <c r="DS339" s="22">
        <f t="shared" si="60"/>
        <v>6943.9599999999991</v>
      </c>
      <c r="DT339" s="22">
        <f t="shared" si="61"/>
        <v>1254.3399999999999</v>
      </c>
      <c r="DU339" s="22">
        <f t="shared" si="62"/>
        <v>11444.439999999999</v>
      </c>
      <c r="DV339" s="23">
        <f t="shared" si="63"/>
        <v>37052.11</v>
      </c>
      <c r="DW339" s="262">
        <f t="shared" si="64"/>
        <v>224.33999999999651</v>
      </c>
      <c r="DX339" s="262"/>
      <c r="DY339" s="263">
        <f t="shared" si="65"/>
        <v>-453.9900000000016</v>
      </c>
      <c r="DZ339" s="263"/>
    </row>
    <row r="340" spans="1:130" hidden="1" x14ac:dyDescent="0.25">
      <c r="A340" s="18">
        <v>1760</v>
      </c>
      <c r="B340" s="18" t="s">
        <v>608</v>
      </c>
      <c r="C340" s="18" t="s">
        <v>609</v>
      </c>
      <c r="D340" s="20">
        <v>1</v>
      </c>
      <c r="E340" s="18">
        <v>17531.310000000001</v>
      </c>
      <c r="F340" s="18">
        <v>30560.27</v>
      </c>
      <c r="G340" s="18" t="s">
        <v>157</v>
      </c>
      <c r="H340" s="18" t="s">
        <v>5</v>
      </c>
      <c r="I340" s="18" t="s">
        <v>415</v>
      </c>
      <c r="J340" s="21">
        <v>2274.33</v>
      </c>
      <c r="K340" s="21">
        <v>0</v>
      </c>
      <c r="L340" s="21">
        <v>2274.33</v>
      </c>
      <c r="M340" s="22">
        <v>215</v>
      </c>
      <c r="N340" s="22">
        <v>55.29</v>
      </c>
      <c r="O340" s="22">
        <v>713.08</v>
      </c>
      <c r="P340" s="22">
        <v>126.82</v>
      </c>
      <c r="Q340" s="22">
        <v>1110.19</v>
      </c>
      <c r="R340" s="23">
        <v>3384.52</v>
      </c>
      <c r="S340" s="21">
        <v>2214.5300000000002</v>
      </c>
      <c r="T340" s="21">
        <v>0</v>
      </c>
      <c r="U340" s="21">
        <v>2214.5300000000002</v>
      </c>
      <c r="V340" s="22">
        <v>215</v>
      </c>
      <c r="W340" s="22">
        <v>55.29</v>
      </c>
      <c r="X340" s="22">
        <v>713.94</v>
      </c>
      <c r="Y340" s="22">
        <v>90.32</v>
      </c>
      <c r="Z340" s="22">
        <v>1074.55</v>
      </c>
      <c r="AA340" s="23">
        <v>3289.08</v>
      </c>
      <c r="AB340" s="21">
        <v>2214.5300000000002</v>
      </c>
      <c r="AC340" s="21">
        <v>0</v>
      </c>
      <c r="AD340" s="21">
        <v>2214.5300000000002</v>
      </c>
      <c r="AE340" s="22">
        <v>215</v>
      </c>
      <c r="AF340" s="22">
        <v>55.29</v>
      </c>
      <c r="AG340" s="22">
        <v>713.51</v>
      </c>
      <c r="AH340" s="22">
        <v>131.12</v>
      </c>
      <c r="AI340" s="22">
        <v>1114.92</v>
      </c>
      <c r="AJ340" s="23">
        <v>3329.45</v>
      </c>
      <c r="AK340" s="21">
        <v>2214.5300000000002</v>
      </c>
      <c r="AL340" s="21">
        <v>0</v>
      </c>
      <c r="AM340" s="21">
        <v>2214.5300000000002</v>
      </c>
      <c r="AN340" s="22">
        <v>215</v>
      </c>
      <c r="AO340" s="22">
        <v>55.29</v>
      </c>
      <c r="AP340" s="22">
        <v>713.51</v>
      </c>
      <c r="AQ340" s="22">
        <v>126.02</v>
      </c>
      <c r="AR340" s="22">
        <v>1109.82</v>
      </c>
      <c r="AS340" s="23">
        <v>3324.35</v>
      </c>
      <c r="AT340" s="21">
        <v>2221.4299999999998</v>
      </c>
      <c r="AU340" s="21">
        <v>948.61</v>
      </c>
      <c r="AV340" s="21">
        <v>3170.04</v>
      </c>
      <c r="AW340" s="22">
        <v>345</v>
      </c>
      <c r="AX340" s="22">
        <v>55.46</v>
      </c>
      <c r="AY340" s="22">
        <v>909.56</v>
      </c>
      <c r="AZ340" s="22">
        <v>128.65</v>
      </c>
      <c r="BA340" s="22">
        <v>1438.67</v>
      </c>
      <c r="BB340" s="23">
        <v>4608.71</v>
      </c>
      <c r="BC340" s="21">
        <v>3401.51</v>
      </c>
      <c r="BD340" s="21">
        <v>0</v>
      </c>
      <c r="BE340" s="21">
        <v>3401.51</v>
      </c>
      <c r="BF340" s="22">
        <v>365</v>
      </c>
      <c r="BG340" s="22">
        <v>82.44</v>
      </c>
      <c r="BH340" s="22">
        <v>1267.92</v>
      </c>
      <c r="BI340" s="22">
        <v>156.86000000000001</v>
      </c>
      <c r="BJ340" s="22">
        <v>1872.22</v>
      </c>
      <c r="BK340" s="23">
        <v>5273.73</v>
      </c>
      <c r="BL340" s="21">
        <v>2214.5300000000002</v>
      </c>
      <c r="BM340" s="21">
        <v>0</v>
      </c>
      <c r="BN340" s="21">
        <v>2214.5300000000002</v>
      </c>
      <c r="BO340" s="22">
        <v>210</v>
      </c>
      <c r="BP340" s="22">
        <v>55.29</v>
      </c>
      <c r="BQ340" s="22">
        <v>713.51</v>
      </c>
      <c r="BR340" s="22">
        <v>126.02</v>
      </c>
      <c r="BS340" s="22">
        <v>1104.82</v>
      </c>
      <c r="BT340" s="23">
        <v>3319.35</v>
      </c>
      <c r="BU340" s="21">
        <v>2214.5300000000002</v>
      </c>
      <c r="BV340" s="21">
        <v>0</v>
      </c>
      <c r="BW340" s="21">
        <v>2214.5300000000002</v>
      </c>
      <c r="BX340" s="22">
        <v>214</v>
      </c>
      <c r="BY340" s="22">
        <v>55.29</v>
      </c>
      <c r="BZ340" s="22">
        <v>713.51</v>
      </c>
      <c r="CA340" s="22">
        <v>136.22</v>
      </c>
      <c r="CB340" s="22">
        <v>1119.02</v>
      </c>
      <c r="CC340" s="23">
        <v>3333.55</v>
      </c>
      <c r="CD340" s="21">
        <v>1421.67</v>
      </c>
      <c r="CE340" s="21">
        <v>0</v>
      </c>
      <c r="CF340" s="21">
        <v>1421.67</v>
      </c>
      <c r="CG340" s="22">
        <v>107</v>
      </c>
      <c r="CH340" s="22">
        <v>35.47</v>
      </c>
      <c r="CI340" s="22">
        <v>1122.31</v>
      </c>
      <c r="CJ340" s="22">
        <v>25.24</v>
      </c>
      <c r="CK340" s="22">
        <v>1290.02</v>
      </c>
      <c r="CL340" s="23">
        <v>2711.69</v>
      </c>
      <c r="CM340" s="21">
        <v>2214.5300000000002</v>
      </c>
      <c r="CN340" s="21">
        <v>0</v>
      </c>
      <c r="CO340" s="21">
        <v>2214.5300000000002</v>
      </c>
      <c r="CP340" s="22">
        <v>223</v>
      </c>
      <c r="CQ340" s="22">
        <v>55.29</v>
      </c>
      <c r="CR340" s="22">
        <v>770.06</v>
      </c>
      <c r="CS340" s="22">
        <v>39.32</v>
      </c>
      <c r="CT340" s="22">
        <v>1087.67</v>
      </c>
      <c r="CU340" s="23">
        <v>3302.2</v>
      </c>
      <c r="CV340" s="21">
        <v>3813.68</v>
      </c>
      <c r="CW340" s="21">
        <v>0</v>
      </c>
      <c r="CX340" s="21">
        <v>3813.68</v>
      </c>
      <c r="CY340" s="22">
        <v>437</v>
      </c>
      <c r="CZ340" s="22">
        <v>95.29</v>
      </c>
      <c r="DA340" s="22">
        <v>1688.36</v>
      </c>
      <c r="DB340" s="22">
        <v>67.73</v>
      </c>
      <c r="DC340" s="22">
        <v>2288.38</v>
      </c>
      <c r="DD340" s="23">
        <v>6102.06</v>
      </c>
      <c r="DE340" s="21">
        <v>3514.37</v>
      </c>
      <c r="DF340" s="21">
        <v>0</v>
      </c>
      <c r="DG340" s="21">
        <v>3514.37</v>
      </c>
      <c r="DH340" s="22">
        <v>399</v>
      </c>
      <c r="DI340" s="22">
        <v>385.2</v>
      </c>
      <c r="DJ340" s="22">
        <v>2122.67</v>
      </c>
      <c r="DK340" s="22">
        <v>175.94</v>
      </c>
      <c r="DL340" s="22">
        <v>3082.81</v>
      </c>
      <c r="DM340" s="23">
        <v>6597.18</v>
      </c>
      <c r="DN340" s="73">
        <f t="shared" si="55"/>
        <v>29934.170000000002</v>
      </c>
      <c r="DO340" s="73">
        <f t="shared" si="56"/>
        <v>948.61</v>
      </c>
      <c r="DP340" s="73">
        <f t="shared" si="57"/>
        <v>30882.780000000002</v>
      </c>
      <c r="DQ340" s="22">
        <f t="shared" si="58"/>
        <v>3160</v>
      </c>
      <c r="DR340" s="22">
        <f t="shared" si="59"/>
        <v>1040.8899999999999</v>
      </c>
      <c r="DS340" s="22">
        <f t="shared" si="60"/>
        <v>12161.94</v>
      </c>
      <c r="DT340" s="22">
        <f t="shared" si="61"/>
        <v>1330.26</v>
      </c>
      <c r="DU340" s="22">
        <f t="shared" si="62"/>
        <v>17693.090000000004</v>
      </c>
      <c r="DV340" s="23">
        <f t="shared" si="63"/>
        <v>48575.869999999995</v>
      </c>
      <c r="DW340" s="262">
        <f t="shared" si="64"/>
        <v>322.51000000000204</v>
      </c>
      <c r="DX340" s="262"/>
      <c r="DY340" s="263">
        <f t="shared" si="65"/>
        <v>161.78000000000247</v>
      </c>
      <c r="DZ340" s="263"/>
    </row>
    <row r="341" spans="1:130" hidden="1" x14ac:dyDescent="0.25">
      <c r="A341" s="18">
        <v>1763</v>
      </c>
      <c r="B341" s="18" t="s">
        <v>767</v>
      </c>
      <c r="C341" s="18" t="s">
        <v>250</v>
      </c>
      <c r="D341" s="20">
        <v>0.8</v>
      </c>
      <c r="E341" s="18">
        <v>38764.81</v>
      </c>
      <c r="F341" s="18">
        <v>61044.04</v>
      </c>
      <c r="G341" s="18" t="s">
        <v>157</v>
      </c>
      <c r="H341" s="18" t="s">
        <v>18</v>
      </c>
      <c r="I341" s="18" t="s">
        <v>366</v>
      </c>
      <c r="J341" s="21">
        <v>4758.78</v>
      </c>
      <c r="K341" s="21">
        <v>0</v>
      </c>
      <c r="L341" s="21">
        <v>4758.78</v>
      </c>
      <c r="M341" s="22">
        <v>559</v>
      </c>
      <c r="N341" s="22">
        <v>117.55</v>
      </c>
      <c r="O341" s="22">
        <v>2133.27</v>
      </c>
      <c r="P341" s="22">
        <v>160.52000000000001</v>
      </c>
      <c r="Q341" s="22">
        <v>2970.34</v>
      </c>
      <c r="R341" s="23">
        <v>7729.12</v>
      </c>
      <c r="S341" s="21">
        <v>5093.78</v>
      </c>
      <c r="T341" s="21">
        <v>0</v>
      </c>
      <c r="U341" s="21">
        <v>5093.78</v>
      </c>
      <c r="V341" s="22">
        <v>605</v>
      </c>
      <c r="W341" s="22">
        <v>125.93</v>
      </c>
      <c r="X341" s="22">
        <v>2278.0500000000002</v>
      </c>
      <c r="Y341" s="22">
        <v>144.66999999999999</v>
      </c>
      <c r="Z341" s="22">
        <v>3153.65</v>
      </c>
      <c r="AA341" s="23">
        <v>8247.43</v>
      </c>
      <c r="AB341" s="21">
        <v>4758.78</v>
      </c>
      <c r="AC341" s="21">
        <v>0</v>
      </c>
      <c r="AD341" s="21">
        <v>4758.78</v>
      </c>
      <c r="AE341" s="22">
        <v>559</v>
      </c>
      <c r="AF341" s="22">
        <v>117.55</v>
      </c>
      <c r="AG341" s="22">
        <v>2134.27</v>
      </c>
      <c r="AH341" s="22">
        <v>170.72</v>
      </c>
      <c r="AI341" s="22">
        <v>2981.54</v>
      </c>
      <c r="AJ341" s="23">
        <v>7740.32</v>
      </c>
      <c r="AK341" s="21">
        <v>4786.37</v>
      </c>
      <c r="AL341" s="21">
        <v>0</v>
      </c>
      <c r="AM341" s="21">
        <v>4786.37</v>
      </c>
      <c r="AN341" s="22">
        <v>563</v>
      </c>
      <c r="AO341" s="22">
        <v>118.25</v>
      </c>
      <c r="AP341" s="22">
        <v>2146.0300000000002</v>
      </c>
      <c r="AQ341" s="22">
        <v>130.29</v>
      </c>
      <c r="AR341" s="22">
        <v>2957.57</v>
      </c>
      <c r="AS341" s="23">
        <v>7743.94</v>
      </c>
      <c r="AT341" s="21">
        <v>4774.75</v>
      </c>
      <c r="AU341" s="21">
        <v>758.88</v>
      </c>
      <c r="AV341" s="21">
        <v>5533.63</v>
      </c>
      <c r="AW341" s="22">
        <v>665</v>
      </c>
      <c r="AX341" s="22">
        <v>117.95</v>
      </c>
      <c r="AY341" s="22">
        <v>2292.84</v>
      </c>
      <c r="AZ341" s="22">
        <v>155.6</v>
      </c>
      <c r="BA341" s="22">
        <v>3231.39</v>
      </c>
      <c r="BB341" s="23">
        <v>8765.02</v>
      </c>
      <c r="BC341" s="21">
        <v>7162.12</v>
      </c>
      <c r="BD341" s="21">
        <v>0</v>
      </c>
      <c r="BE341" s="21">
        <v>7162.12</v>
      </c>
      <c r="BF341" s="22">
        <v>879</v>
      </c>
      <c r="BG341" s="22">
        <v>175.43</v>
      </c>
      <c r="BH341" s="22">
        <v>3120.97</v>
      </c>
      <c r="BI341" s="22">
        <v>167.59</v>
      </c>
      <c r="BJ341" s="22">
        <v>4342.99</v>
      </c>
      <c r="BK341" s="23">
        <v>11505.11</v>
      </c>
      <c r="BL341" s="21">
        <v>4758.78</v>
      </c>
      <c r="BM341" s="21">
        <v>0</v>
      </c>
      <c r="BN341" s="21">
        <v>4758.78</v>
      </c>
      <c r="BO341" s="22">
        <v>559</v>
      </c>
      <c r="BP341" s="22">
        <v>117.55</v>
      </c>
      <c r="BQ341" s="22">
        <v>2134.27</v>
      </c>
      <c r="BR341" s="22">
        <v>165.62</v>
      </c>
      <c r="BS341" s="22">
        <v>2976.44</v>
      </c>
      <c r="BT341" s="23">
        <v>7735.22</v>
      </c>
      <c r="BU341" s="21">
        <v>4758.78</v>
      </c>
      <c r="BV341" s="21">
        <v>0</v>
      </c>
      <c r="BW341" s="21">
        <v>4758.78</v>
      </c>
      <c r="BX341" s="22">
        <v>559</v>
      </c>
      <c r="BY341" s="22">
        <v>117.55</v>
      </c>
      <c r="BZ341" s="22">
        <v>2134.27</v>
      </c>
      <c r="CA341" s="22">
        <v>160.52000000000001</v>
      </c>
      <c r="CB341" s="22">
        <v>2971.34</v>
      </c>
      <c r="CC341" s="23">
        <v>7730.12</v>
      </c>
      <c r="CD341" s="21">
        <v>4940.8900000000003</v>
      </c>
      <c r="CE341" s="21">
        <v>0</v>
      </c>
      <c r="CF341" s="21">
        <v>4940.8900000000003</v>
      </c>
      <c r="CG341" s="22">
        <v>538</v>
      </c>
      <c r="CH341" s="22">
        <v>113.74</v>
      </c>
      <c r="CI341" s="22">
        <v>2069.11</v>
      </c>
      <c r="CJ341" s="22">
        <v>147.63999999999999</v>
      </c>
      <c r="CK341" s="22">
        <v>2868.49</v>
      </c>
      <c r="CL341" s="23">
        <v>7809.38</v>
      </c>
      <c r="CM341" s="21">
        <v>4758.78</v>
      </c>
      <c r="CN341" s="21">
        <v>0</v>
      </c>
      <c r="CO341" s="21">
        <v>4758.78</v>
      </c>
      <c r="CP341" s="22">
        <v>568</v>
      </c>
      <c r="CQ341" s="22">
        <v>117.55</v>
      </c>
      <c r="CR341" s="22">
        <v>2139.0700000000002</v>
      </c>
      <c r="CS341" s="22">
        <v>124.82</v>
      </c>
      <c r="CT341" s="22">
        <v>2949.44</v>
      </c>
      <c r="CU341" s="23">
        <v>7708.22</v>
      </c>
      <c r="CV341" s="21">
        <v>4766.13</v>
      </c>
      <c r="CW341" s="21">
        <v>0</v>
      </c>
      <c r="CX341" s="21">
        <v>4766.13</v>
      </c>
      <c r="CY341" s="22">
        <v>560</v>
      </c>
      <c r="CZ341" s="22">
        <v>117.74</v>
      </c>
      <c r="DA341" s="22">
        <v>2137.41</v>
      </c>
      <c r="DB341" s="22">
        <v>160.61000000000001</v>
      </c>
      <c r="DC341" s="22">
        <v>2975.76</v>
      </c>
      <c r="DD341" s="23">
        <v>7741.89</v>
      </c>
      <c r="DE341" s="21">
        <v>5666.11</v>
      </c>
      <c r="DF341" s="21">
        <v>0</v>
      </c>
      <c r="DG341" s="21">
        <v>5666.11</v>
      </c>
      <c r="DH341" s="22">
        <v>688</v>
      </c>
      <c r="DI341" s="22">
        <v>739.06</v>
      </c>
      <c r="DJ341" s="22">
        <v>2549.25</v>
      </c>
      <c r="DK341" s="22">
        <v>167.72</v>
      </c>
      <c r="DL341" s="22">
        <v>4144.03</v>
      </c>
      <c r="DM341" s="23">
        <v>9810.14</v>
      </c>
      <c r="DN341" s="73">
        <f t="shared" si="55"/>
        <v>60984.049999999996</v>
      </c>
      <c r="DO341" s="73">
        <f t="shared" si="56"/>
        <v>758.88</v>
      </c>
      <c r="DP341" s="73">
        <f t="shared" si="57"/>
        <v>61742.929999999993</v>
      </c>
      <c r="DQ341" s="22">
        <f t="shared" si="58"/>
        <v>7302</v>
      </c>
      <c r="DR341" s="22">
        <f t="shared" si="59"/>
        <v>2095.85</v>
      </c>
      <c r="DS341" s="22">
        <f t="shared" si="60"/>
        <v>27268.81</v>
      </c>
      <c r="DT341" s="22">
        <f t="shared" si="61"/>
        <v>1856.32</v>
      </c>
      <c r="DU341" s="22">
        <f t="shared" si="62"/>
        <v>38522.979999999989</v>
      </c>
      <c r="DV341" s="23">
        <f t="shared" si="63"/>
        <v>100265.91</v>
      </c>
      <c r="DW341" s="262">
        <f t="shared" si="64"/>
        <v>698.88999999999214</v>
      </c>
      <c r="DX341" s="262"/>
      <c r="DY341" s="263">
        <f t="shared" si="65"/>
        <v>-241.83000000000902</v>
      </c>
      <c r="DZ341" s="263"/>
    </row>
    <row r="342" spans="1:130" hidden="1" x14ac:dyDescent="0.25">
      <c r="A342" s="18">
        <v>1767</v>
      </c>
      <c r="B342" s="18" t="s">
        <v>835</v>
      </c>
      <c r="C342" s="18" t="s">
        <v>836</v>
      </c>
      <c r="D342" s="20">
        <v>0</v>
      </c>
      <c r="G342" s="18" t="s">
        <v>157</v>
      </c>
      <c r="H342" s="18" t="s">
        <v>5</v>
      </c>
      <c r="I342" s="18" t="s">
        <v>814</v>
      </c>
      <c r="J342" s="21"/>
      <c r="K342" s="21"/>
      <c r="L342" s="21"/>
      <c r="M342" s="22"/>
      <c r="N342" s="22"/>
      <c r="O342" s="22"/>
      <c r="P342" s="22"/>
      <c r="Q342" s="22"/>
      <c r="R342" s="23"/>
      <c r="S342" s="21">
        <v>1047.49</v>
      </c>
      <c r="T342" s="21">
        <v>0</v>
      </c>
      <c r="U342" s="21">
        <v>1047.49</v>
      </c>
      <c r="V342" s="22">
        <v>44</v>
      </c>
      <c r="W342" s="22">
        <v>36.659999999999997</v>
      </c>
      <c r="X342" s="22">
        <v>226.84</v>
      </c>
      <c r="Y342" s="22">
        <v>14.2</v>
      </c>
      <c r="Z342" s="22">
        <v>321.7</v>
      </c>
      <c r="AA342" s="23">
        <v>1369.19</v>
      </c>
      <c r="AB342" s="21">
        <v>0</v>
      </c>
      <c r="AC342" s="21">
        <v>0</v>
      </c>
      <c r="AD342" s="21">
        <v>0</v>
      </c>
      <c r="AE342" s="22">
        <v>0</v>
      </c>
      <c r="AF342" s="22">
        <v>0</v>
      </c>
      <c r="AG342" s="22">
        <v>0</v>
      </c>
      <c r="AH342" s="22">
        <v>0</v>
      </c>
      <c r="AI342" s="22">
        <v>0</v>
      </c>
      <c r="AJ342" s="23">
        <v>0</v>
      </c>
      <c r="AK342" s="21"/>
      <c r="AL342" s="21"/>
      <c r="AM342" s="21"/>
      <c r="AN342" s="22"/>
      <c r="AO342" s="22"/>
      <c r="AP342" s="22"/>
      <c r="AQ342" s="22"/>
      <c r="AR342" s="22"/>
      <c r="AS342" s="23"/>
      <c r="AT342" s="21">
        <v>0</v>
      </c>
      <c r="AU342" s="21">
        <v>948.61</v>
      </c>
      <c r="AV342" s="21">
        <v>948.61</v>
      </c>
      <c r="AW342" s="22">
        <v>40</v>
      </c>
      <c r="AX342" s="22">
        <v>0</v>
      </c>
      <c r="AY342" s="22">
        <v>189.72</v>
      </c>
      <c r="AZ342" s="22">
        <v>12.71</v>
      </c>
      <c r="BA342" s="22">
        <v>242.43</v>
      </c>
      <c r="BB342" s="23">
        <v>1191.04</v>
      </c>
      <c r="BC342" s="21"/>
      <c r="BD342" s="21"/>
      <c r="BE342" s="21"/>
      <c r="BF342" s="22"/>
      <c r="BG342" s="22"/>
      <c r="BH342" s="22"/>
      <c r="BI342" s="22"/>
      <c r="BJ342" s="22"/>
      <c r="BK342" s="23"/>
      <c r="BL342" s="21"/>
      <c r="BM342" s="21"/>
      <c r="BN342" s="21"/>
      <c r="BO342" s="22"/>
      <c r="BP342" s="22"/>
      <c r="BQ342" s="22"/>
      <c r="BR342" s="22"/>
      <c r="BS342" s="22"/>
      <c r="BT342" s="23"/>
      <c r="BU342" s="21"/>
      <c r="BV342" s="21"/>
      <c r="BW342" s="21"/>
      <c r="BX342" s="22"/>
      <c r="BY342" s="22"/>
      <c r="BZ342" s="22"/>
      <c r="CA342" s="22"/>
      <c r="CB342" s="22"/>
      <c r="CC342" s="23"/>
      <c r="CD342" s="21"/>
      <c r="CE342" s="21"/>
      <c r="CF342" s="21"/>
      <c r="CG342" s="22"/>
      <c r="CH342" s="22"/>
      <c r="CI342" s="22"/>
      <c r="CJ342" s="22"/>
      <c r="CK342" s="22"/>
      <c r="CL342" s="23"/>
      <c r="CM342" s="21"/>
      <c r="CN342" s="21"/>
      <c r="CO342" s="21"/>
      <c r="CP342" s="22"/>
      <c r="CQ342" s="22"/>
      <c r="CR342" s="22"/>
      <c r="CS342" s="22"/>
      <c r="CT342" s="22"/>
      <c r="CU342" s="23"/>
      <c r="CV342" s="21"/>
      <c r="CW342" s="21"/>
      <c r="CX342" s="21"/>
      <c r="CY342" s="22"/>
      <c r="CZ342" s="22"/>
      <c r="DA342" s="22"/>
      <c r="DB342" s="22"/>
      <c r="DC342" s="22"/>
      <c r="DD342" s="23"/>
      <c r="DN342" s="73">
        <f t="shared" si="55"/>
        <v>1047.49</v>
      </c>
      <c r="DO342" s="73">
        <f t="shared" si="56"/>
        <v>948.61</v>
      </c>
      <c r="DP342" s="73">
        <f t="shared" si="57"/>
        <v>1996.1</v>
      </c>
      <c r="DQ342" s="22">
        <f t="shared" si="58"/>
        <v>84</v>
      </c>
      <c r="DR342" s="22">
        <f t="shared" si="59"/>
        <v>36.659999999999997</v>
      </c>
      <c r="DS342" s="22">
        <f t="shared" si="60"/>
        <v>416.56</v>
      </c>
      <c r="DT342" s="22">
        <f t="shared" si="61"/>
        <v>26.91</v>
      </c>
      <c r="DU342" s="22">
        <f t="shared" si="62"/>
        <v>564.13</v>
      </c>
      <c r="DV342" s="23">
        <f t="shared" si="63"/>
        <v>2560.23</v>
      </c>
      <c r="DW342" s="262">
        <f t="shared" si="64"/>
        <v>1996.1</v>
      </c>
      <c r="DX342" s="262"/>
      <c r="DY342" s="263">
        <f t="shared" si="65"/>
        <v>564.13</v>
      </c>
      <c r="DZ342" s="263"/>
    </row>
    <row r="343" spans="1:130" hidden="1" x14ac:dyDescent="0.25">
      <c r="A343" s="18">
        <v>1770</v>
      </c>
      <c r="B343" s="18" t="s">
        <v>417</v>
      </c>
      <c r="C343" s="18" t="s">
        <v>418</v>
      </c>
      <c r="D343" s="20">
        <v>1</v>
      </c>
      <c r="E343" s="18">
        <v>8707.2000000000007</v>
      </c>
      <c r="F343" s="18">
        <v>16925.98</v>
      </c>
      <c r="G343" s="18" t="s">
        <v>157</v>
      </c>
      <c r="H343" s="18" t="s">
        <v>19</v>
      </c>
      <c r="I343" s="18" t="s">
        <v>163</v>
      </c>
      <c r="J343" s="21">
        <v>2498.96</v>
      </c>
      <c r="K343" s="21">
        <v>0</v>
      </c>
      <c r="L343" s="21">
        <v>2498.96</v>
      </c>
      <c r="M343" s="22">
        <v>251</v>
      </c>
      <c r="N343" s="22">
        <v>37.32</v>
      </c>
      <c r="O343" s="22">
        <v>946.02</v>
      </c>
      <c r="P343" s="22">
        <v>49.44</v>
      </c>
      <c r="Q343" s="22">
        <v>1283.78</v>
      </c>
      <c r="R343" s="23">
        <v>3782.74</v>
      </c>
      <c r="S343" s="21">
        <v>2425.4499999999998</v>
      </c>
      <c r="T343" s="21">
        <v>0</v>
      </c>
      <c r="U343" s="21">
        <v>2425.4499999999998</v>
      </c>
      <c r="V343" s="22">
        <v>242</v>
      </c>
      <c r="W343" s="22">
        <v>36.340000000000003</v>
      </c>
      <c r="X343" s="22">
        <v>888.09</v>
      </c>
      <c r="Y343" s="22">
        <v>99.17</v>
      </c>
      <c r="Z343" s="22">
        <v>1265.5999999999999</v>
      </c>
      <c r="AA343" s="23">
        <v>3691.05</v>
      </c>
      <c r="AB343" s="21">
        <v>2414.4899999999998</v>
      </c>
      <c r="AC343" s="21">
        <v>0</v>
      </c>
      <c r="AD343" s="21">
        <v>2414.4899999999998</v>
      </c>
      <c r="AE343" s="22">
        <v>240</v>
      </c>
      <c r="AF343" s="22">
        <v>36.18</v>
      </c>
      <c r="AG343" s="22">
        <v>877.74</v>
      </c>
      <c r="AH343" s="22">
        <v>144.88</v>
      </c>
      <c r="AI343" s="22">
        <v>1298.8</v>
      </c>
      <c r="AJ343" s="23">
        <v>3713.29</v>
      </c>
      <c r="AK343" s="21">
        <v>2467.66</v>
      </c>
      <c r="AL343" s="21">
        <v>0</v>
      </c>
      <c r="AM343" s="21">
        <v>2467.66</v>
      </c>
      <c r="AN343" s="22">
        <v>248</v>
      </c>
      <c r="AO343" s="22">
        <v>36.97</v>
      </c>
      <c r="AP343" s="22">
        <v>925.85</v>
      </c>
      <c r="AQ343" s="22">
        <v>145.81</v>
      </c>
      <c r="AR343" s="22">
        <v>1356.63</v>
      </c>
      <c r="AS343" s="23">
        <v>3824.29</v>
      </c>
      <c r="AT343" s="21">
        <v>7423.54</v>
      </c>
      <c r="AU343" s="21">
        <v>882.21</v>
      </c>
      <c r="AV343" s="21">
        <v>8305.75</v>
      </c>
      <c r="AW343" s="22">
        <v>376</v>
      </c>
      <c r="AX343" s="22">
        <v>283.43</v>
      </c>
      <c r="AY343" s="22">
        <v>3049.19</v>
      </c>
      <c r="AZ343" s="22">
        <v>184.17</v>
      </c>
      <c r="BA343" s="22">
        <v>3892.79</v>
      </c>
      <c r="BB343" s="23">
        <v>12198.54</v>
      </c>
      <c r="BC343" s="21">
        <v>67.599999999999994</v>
      </c>
      <c r="BD343" s="21">
        <v>0</v>
      </c>
      <c r="BE343" s="21">
        <v>67.599999999999994</v>
      </c>
      <c r="BF343" s="22">
        <v>0</v>
      </c>
      <c r="BG343" s="22">
        <v>0</v>
      </c>
      <c r="BH343" s="22">
        <v>0</v>
      </c>
      <c r="BI343" s="22">
        <v>0.91</v>
      </c>
      <c r="BJ343" s="22">
        <v>0.91</v>
      </c>
      <c r="BK343" s="23">
        <v>68.510000000000005</v>
      </c>
      <c r="BL343" s="21">
        <v>0</v>
      </c>
      <c r="BM343" s="21">
        <v>0</v>
      </c>
      <c r="BN343" s="21">
        <v>0</v>
      </c>
      <c r="BO343" s="22">
        <v>-3</v>
      </c>
      <c r="BP343" s="22">
        <v>0</v>
      </c>
      <c r="BQ343" s="22">
        <v>0</v>
      </c>
      <c r="BR343" s="22">
        <v>0</v>
      </c>
      <c r="BS343" s="22">
        <v>-3</v>
      </c>
      <c r="BT343" s="23">
        <v>-3</v>
      </c>
      <c r="BU343" s="21">
        <v>0</v>
      </c>
      <c r="BV343" s="21">
        <v>0</v>
      </c>
      <c r="BW343" s="21">
        <v>0</v>
      </c>
      <c r="BX343" s="22">
        <v>0</v>
      </c>
      <c r="BY343" s="22">
        <v>0</v>
      </c>
      <c r="BZ343" s="22">
        <v>0</v>
      </c>
      <c r="CA343" s="22">
        <v>0</v>
      </c>
      <c r="CB343" s="22">
        <v>0</v>
      </c>
      <c r="CC343" s="23">
        <v>0</v>
      </c>
      <c r="CD343" s="21">
        <v>0</v>
      </c>
      <c r="CE343" s="21">
        <v>0</v>
      </c>
      <c r="CF343" s="21">
        <v>0</v>
      </c>
      <c r="CG343" s="22">
        <v>-4</v>
      </c>
      <c r="CH343" s="22">
        <v>-0.75</v>
      </c>
      <c r="CI343" s="22">
        <v>-10.62</v>
      </c>
      <c r="CJ343" s="22">
        <v>0</v>
      </c>
      <c r="CK343" s="22">
        <v>-15.37</v>
      </c>
      <c r="CL343" s="23">
        <v>-15.37</v>
      </c>
      <c r="CM343" s="21">
        <v>0</v>
      </c>
      <c r="CN343" s="21">
        <v>0</v>
      </c>
      <c r="CO343" s="21">
        <v>0</v>
      </c>
      <c r="CP343" s="22">
        <v>0</v>
      </c>
      <c r="CQ343" s="22">
        <v>0</v>
      </c>
      <c r="CR343" s="22">
        <v>175.44</v>
      </c>
      <c r="CS343" s="22">
        <v>0</v>
      </c>
      <c r="CT343" s="22">
        <v>175.44</v>
      </c>
      <c r="CU343" s="23">
        <v>175.44</v>
      </c>
      <c r="CV343" s="21"/>
      <c r="CW343" s="21"/>
      <c r="CX343" s="21"/>
      <c r="CY343" s="22"/>
      <c r="CZ343" s="22"/>
      <c r="DA343" s="22"/>
      <c r="DB343" s="22"/>
      <c r="DC343" s="22"/>
      <c r="DD343" s="23"/>
      <c r="DN343" s="73">
        <f t="shared" si="55"/>
        <v>17297.699999999997</v>
      </c>
      <c r="DO343" s="73">
        <f t="shared" si="56"/>
        <v>882.21</v>
      </c>
      <c r="DP343" s="73">
        <f t="shared" si="57"/>
        <v>18179.909999999996</v>
      </c>
      <c r="DQ343" s="22">
        <f t="shared" si="58"/>
        <v>1350</v>
      </c>
      <c r="DR343" s="22">
        <f t="shared" si="59"/>
        <v>429.49</v>
      </c>
      <c r="DS343" s="22">
        <f t="shared" si="60"/>
        <v>6851.71</v>
      </c>
      <c r="DT343" s="22">
        <f t="shared" si="61"/>
        <v>624.38</v>
      </c>
      <c r="DU343" s="22">
        <f t="shared" si="62"/>
        <v>9255.58</v>
      </c>
      <c r="DV343" s="23">
        <f t="shared" si="63"/>
        <v>27435.489999999998</v>
      </c>
      <c r="DW343" s="262">
        <f t="shared" si="64"/>
        <v>1253.9299999999967</v>
      </c>
      <c r="DX343" s="262"/>
      <c r="DY343" s="263">
        <f t="shared" si="65"/>
        <v>548.3799999999992</v>
      </c>
      <c r="DZ343" s="263"/>
    </row>
    <row r="344" spans="1:130" hidden="1" x14ac:dyDescent="0.25">
      <c r="A344" s="18">
        <v>1772</v>
      </c>
      <c r="B344" s="18" t="s">
        <v>691</v>
      </c>
      <c r="C344" s="18" t="s">
        <v>419</v>
      </c>
      <c r="D344" s="20">
        <v>0</v>
      </c>
      <c r="G344" s="18" t="s">
        <v>157</v>
      </c>
      <c r="H344" s="18" t="s">
        <v>19</v>
      </c>
      <c r="I344" s="18" t="s">
        <v>163</v>
      </c>
      <c r="J344" s="21">
        <v>0</v>
      </c>
      <c r="K344" s="21">
        <v>0</v>
      </c>
      <c r="L344" s="21">
        <v>0</v>
      </c>
      <c r="M344" s="22">
        <v>0</v>
      </c>
      <c r="N344" s="22">
        <v>0</v>
      </c>
      <c r="O344" s="22">
        <v>0</v>
      </c>
      <c r="P344" s="22">
        <v>0</v>
      </c>
      <c r="Q344" s="22">
        <v>0</v>
      </c>
      <c r="R344" s="23">
        <v>0</v>
      </c>
      <c r="S344" s="21">
        <v>0</v>
      </c>
      <c r="T344" s="21">
        <v>0</v>
      </c>
      <c r="U344" s="21">
        <v>0</v>
      </c>
      <c r="V344" s="22">
        <v>0</v>
      </c>
      <c r="W344" s="22">
        <v>0</v>
      </c>
      <c r="X344" s="22">
        <v>0</v>
      </c>
      <c r="Y344" s="22">
        <v>0</v>
      </c>
      <c r="Z344" s="22">
        <v>0</v>
      </c>
      <c r="AA344" s="23">
        <v>0</v>
      </c>
      <c r="AB344" s="21">
        <v>0</v>
      </c>
      <c r="AC344" s="21">
        <v>0</v>
      </c>
      <c r="AD344" s="21">
        <v>0</v>
      </c>
      <c r="AE344" s="22">
        <v>0</v>
      </c>
      <c r="AF344" s="22">
        <v>0</v>
      </c>
      <c r="AG344" s="22">
        <v>0</v>
      </c>
      <c r="AH344" s="22">
        <v>0</v>
      </c>
      <c r="AI344" s="22">
        <v>0</v>
      </c>
      <c r="AJ344" s="23">
        <v>0</v>
      </c>
      <c r="AK344" s="21"/>
      <c r="AL344" s="21"/>
      <c r="AM344" s="21"/>
      <c r="AN344" s="22"/>
      <c r="AO344" s="22"/>
      <c r="AP344" s="22"/>
      <c r="AQ344" s="22"/>
      <c r="AR344" s="22"/>
      <c r="AS344" s="23"/>
      <c r="AT344" s="21">
        <v>0</v>
      </c>
      <c r="AU344" s="21">
        <v>882.21</v>
      </c>
      <c r="AV344" s="21">
        <v>882.21</v>
      </c>
      <c r="AW344" s="22">
        <v>37</v>
      </c>
      <c r="AX344" s="22">
        <v>0</v>
      </c>
      <c r="AY344" s="22">
        <v>176.44</v>
      </c>
      <c r="AZ344" s="22">
        <v>11.82</v>
      </c>
      <c r="BA344" s="22">
        <v>225.26</v>
      </c>
      <c r="BB344" s="23">
        <v>1107.47</v>
      </c>
      <c r="BC344" s="21"/>
      <c r="BD344" s="21"/>
      <c r="BE344" s="21"/>
      <c r="BF344" s="22"/>
      <c r="BG344" s="22"/>
      <c r="BH344" s="22"/>
      <c r="BI344" s="22"/>
      <c r="BJ344" s="22"/>
      <c r="BK344" s="23"/>
      <c r="BL344" s="21"/>
      <c r="BM344" s="21"/>
      <c r="BN344" s="21"/>
      <c r="BO344" s="22"/>
      <c r="BP344" s="22"/>
      <c r="BQ344" s="22"/>
      <c r="BR344" s="22"/>
      <c r="BS344" s="22"/>
      <c r="BT344" s="23"/>
      <c r="BU344" s="21"/>
      <c r="BV344" s="21"/>
      <c r="BW344" s="21"/>
      <c r="BX344" s="22"/>
      <c r="BY344" s="22"/>
      <c r="BZ344" s="22"/>
      <c r="CA344" s="22"/>
      <c r="CB344" s="22"/>
      <c r="CC344" s="23"/>
      <c r="CD344" s="21"/>
      <c r="CE344" s="21"/>
      <c r="CF344" s="21"/>
      <c r="CG344" s="22"/>
      <c r="CH344" s="22"/>
      <c r="CI344" s="22"/>
      <c r="CJ344" s="22"/>
      <c r="CK344" s="22"/>
      <c r="CL344" s="23"/>
      <c r="CM344" s="21"/>
      <c r="CN344" s="21"/>
      <c r="CO344" s="21"/>
      <c r="CP344" s="22"/>
      <c r="CQ344" s="22"/>
      <c r="CR344" s="22"/>
      <c r="CS344" s="22"/>
      <c r="CT344" s="22"/>
      <c r="CU344" s="23"/>
      <c r="CV344" s="21"/>
      <c r="CW344" s="21"/>
      <c r="CX344" s="21"/>
      <c r="CY344" s="22"/>
      <c r="CZ344" s="22"/>
      <c r="DA344" s="22"/>
      <c r="DB344" s="22"/>
      <c r="DC344" s="22"/>
      <c r="DD344" s="23"/>
      <c r="DN344" s="73">
        <f t="shared" si="55"/>
        <v>0</v>
      </c>
      <c r="DO344" s="73">
        <f t="shared" si="56"/>
        <v>882.21</v>
      </c>
      <c r="DP344" s="73">
        <f t="shared" si="57"/>
        <v>882.21</v>
      </c>
      <c r="DQ344" s="22">
        <f t="shared" si="58"/>
        <v>37</v>
      </c>
      <c r="DR344" s="22">
        <f t="shared" si="59"/>
        <v>0</v>
      </c>
      <c r="DS344" s="22">
        <f t="shared" si="60"/>
        <v>176.44</v>
      </c>
      <c r="DT344" s="22">
        <f t="shared" si="61"/>
        <v>11.82</v>
      </c>
      <c r="DU344" s="22">
        <f t="shared" si="62"/>
        <v>225.26</v>
      </c>
      <c r="DV344" s="23">
        <f t="shared" si="63"/>
        <v>1107.47</v>
      </c>
      <c r="DW344" s="262">
        <f t="shared" si="64"/>
        <v>882.21</v>
      </c>
      <c r="DX344" s="262"/>
      <c r="DY344" s="263">
        <f t="shared" si="65"/>
        <v>225.26</v>
      </c>
      <c r="DZ344" s="263"/>
    </row>
    <row r="345" spans="1:130" hidden="1" x14ac:dyDescent="0.25">
      <c r="A345" s="18">
        <v>1774</v>
      </c>
      <c r="B345" s="18" t="s">
        <v>504</v>
      </c>
      <c r="C345" s="18" t="s">
        <v>505</v>
      </c>
      <c r="D345" s="20">
        <v>1</v>
      </c>
      <c r="E345" s="18">
        <v>10826.41</v>
      </c>
      <c r="F345" s="18">
        <v>21941.67</v>
      </c>
      <c r="G345" s="18" t="s">
        <v>173</v>
      </c>
      <c r="H345" s="18" t="s">
        <v>5</v>
      </c>
      <c r="I345" s="18" t="s">
        <v>282</v>
      </c>
      <c r="J345" s="21">
        <v>2126.6999999999998</v>
      </c>
      <c r="K345" s="21">
        <v>0</v>
      </c>
      <c r="L345" s="21">
        <v>2126.6999999999998</v>
      </c>
      <c r="M345" s="22">
        <v>186</v>
      </c>
      <c r="N345" s="22">
        <v>30.33</v>
      </c>
      <c r="O345" s="22">
        <v>523.49</v>
      </c>
      <c r="P345" s="22">
        <v>139.30000000000001</v>
      </c>
      <c r="Q345" s="22">
        <v>879.12</v>
      </c>
      <c r="R345" s="23">
        <v>3005.82</v>
      </c>
      <c r="S345" s="21">
        <v>2002.45</v>
      </c>
      <c r="T345" s="21">
        <v>0</v>
      </c>
      <c r="U345" s="21">
        <v>2002.45</v>
      </c>
      <c r="V345" s="22">
        <v>184</v>
      </c>
      <c r="W345" s="22">
        <v>30</v>
      </c>
      <c r="X345" s="22">
        <v>264.11</v>
      </c>
      <c r="Y345" s="22">
        <v>117.15</v>
      </c>
      <c r="Z345" s="22">
        <v>595.26</v>
      </c>
      <c r="AA345" s="23">
        <v>2597.71</v>
      </c>
      <c r="AB345" s="21">
        <v>1596.18</v>
      </c>
      <c r="AC345" s="21">
        <v>0</v>
      </c>
      <c r="AD345" s="21">
        <v>1596.18</v>
      </c>
      <c r="AE345" s="22">
        <v>127</v>
      </c>
      <c r="AF345" s="22">
        <v>23.9</v>
      </c>
      <c r="AG345" s="22">
        <v>135.02000000000001</v>
      </c>
      <c r="AH345" s="22">
        <v>145.63</v>
      </c>
      <c r="AI345" s="22">
        <v>431.55</v>
      </c>
      <c r="AJ345" s="23">
        <v>2027.73</v>
      </c>
      <c r="AK345" s="21">
        <v>1596.18</v>
      </c>
      <c r="AL345" s="21">
        <v>0</v>
      </c>
      <c r="AM345" s="21">
        <v>1596.18</v>
      </c>
      <c r="AN345" s="22">
        <v>127</v>
      </c>
      <c r="AO345" s="22">
        <v>23.9</v>
      </c>
      <c r="AP345" s="22">
        <v>135.02000000000001</v>
      </c>
      <c r="AQ345" s="22">
        <v>135.43</v>
      </c>
      <c r="AR345" s="22">
        <v>421.35</v>
      </c>
      <c r="AS345" s="23">
        <v>2017.53</v>
      </c>
      <c r="AT345" s="21">
        <v>1596.18</v>
      </c>
      <c r="AU345" s="21">
        <v>910.67</v>
      </c>
      <c r="AV345" s="21">
        <v>2506.85</v>
      </c>
      <c r="AW345" s="22">
        <v>252</v>
      </c>
      <c r="AX345" s="22">
        <v>23.9</v>
      </c>
      <c r="AY345" s="22">
        <v>317.16000000000003</v>
      </c>
      <c r="AZ345" s="22">
        <v>132.33000000000001</v>
      </c>
      <c r="BA345" s="22">
        <v>725.39</v>
      </c>
      <c r="BB345" s="23">
        <v>3232.24</v>
      </c>
      <c r="BC345" s="21">
        <v>7231.26</v>
      </c>
      <c r="BD345" s="21">
        <v>0</v>
      </c>
      <c r="BE345" s="21">
        <v>7231.26</v>
      </c>
      <c r="BF345" s="22">
        <v>291</v>
      </c>
      <c r="BG345" s="22">
        <v>419.71</v>
      </c>
      <c r="BH345" s="22">
        <v>4523.67</v>
      </c>
      <c r="BI345" s="22">
        <v>239.45</v>
      </c>
      <c r="BJ345" s="22">
        <v>5473.83</v>
      </c>
      <c r="BK345" s="23">
        <v>12705.09</v>
      </c>
      <c r="BL345" s="21">
        <v>882.63</v>
      </c>
      <c r="BM345" s="21">
        <v>0</v>
      </c>
      <c r="BN345" s="21">
        <v>882.63</v>
      </c>
      <c r="BO345" s="22">
        <v>28</v>
      </c>
      <c r="BP345" s="22">
        <v>13.19</v>
      </c>
      <c r="BQ345" s="22">
        <v>99.82</v>
      </c>
      <c r="BR345" s="22">
        <v>122.76</v>
      </c>
      <c r="BS345" s="22">
        <v>263.77</v>
      </c>
      <c r="BT345" s="23">
        <v>1146.4000000000001</v>
      </c>
      <c r="BU345" s="21">
        <v>1615.23</v>
      </c>
      <c r="BV345" s="21">
        <v>0</v>
      </c>
      <c r="BW345" s="21">
        <v>1615.23</v>
      </c>
      <c r="BX345" s="22">
        <v>130</v>
      </c>
      <c r="BY345" s="22">
        <v>24.18</v>
      </c>
      <c r="BZ345" s="22">
        <v>152.16</v>
      </c>
      <c r="CA345" s="22">
        <v>130.66999999999999</v>
      </c>
      <c r="CB345" s="22">
        <v>437.01</v>
      </c>
      <c r="CC345" s="23">
        <v>2052.2399999999998</v>
      </c>
      <c r="CD345" s="21">
        <v>1615.23</v>
      </c>
      <c r="CE345" s="21">
        <v>0</v>
      </c>
      <c r="CF345" s="21">
        <v>1615.23</v>
      </c>
      <c r="CG345" s="22">
        <v>130</v>
      </c>
      <c r="CH345" s="22">
        <v>24.18</v>
      </c>
      <c r="CI345" s="22">
        <v>152.16</v>
      </c>
      <c r="CJ345" s="22">
        <v>89.87</v>
      </c>
      <c r="CK345" s="22">
        <v>396.21</v>
      </c>
      <c r="CL345" s="23">
        <v>2011.44</v>
      </c>
      <c r="CM345" s="21">
        <v>949.83</v>
      </c>
      <c r="CN345" s="21">
        <v>0</v>
      </c>
      <c r="CO345" s="21">
        <v>949.83</v>
      </c>
      <c r="CP345" s="22">
        <v>49</v>
      </c>
      <c r="CQ345" s="22">
        <v>14.2</v>
      </c>
      <c r="CR345" s="22">
        <v>120.6</v>
      </c>
      <c r="CS345" s="22">
        <v>123.96</v>
      </c>
      <c r="CT345" s="22">
        <v>307.76</v>
      </c>
      <c r="CU345" s="23">
        <v>1257.5899999999999</v>
      </c>
      <c r="CV345" s="21">
        <v>171.78</v>
      </c>
      <c r="CW345" s="21">
        <v>0</v>
      </c>
      <c r="CX345" s="21">
        <v>171.78</v>
      </c>
      <c r="CY345" s="22">
        <v>-66</v>
      </c>
      <c r="CZ345" s="22">
        <v>2.5299999999999998</v>
      </c>
      <c r="DA345" s="22">
        <v>73.7</v>
      </c>
      <c r="DB345" s="22">
        <v>3.04</v>
      </c>
      <c r="DC345" s="22">
        <v>13.27</v>
      </c>
      <c r="DD345" s="23">
        <v>185.05</v>
      </c>
      <c r="DE345" s="21">
        <v>2707.34</v>
      </c>
      <c r="DF345" s="21">
        <v>0</v>
      </c>
      <c r="DG345" s="21">
        <v>2707.34</v>
      </c>
      <c r="DH345" s="22">
        <v>859</v>
      </c>
      <c r="DI345" s="22">
        <v>199.08</v>
      </c>
      <c r="DJ345" s="22">
        <v>2088.7800000000002</v>
      </c>
      <c r="DK345" s="22">
        <v>49.4</v>
      </c>
      <c r="DL345" s="22">
        <v>3196.26</v>
      </c>
      <c r="DM345" s="23">
        <v>5903.6</v>
      </c>
      <c r="DN345" s="73">
        <f t="shared" si="55"/>
        <v>24090.99</v>
      </c>
      <c r="DO345" s="73">
        <f t="shared" si="56"/>
        <v>910.67</v>
      </c>
      <c r="DP345" s="73">
        <f t="shared" si="57"/>
        <v>25001.660000000003</v>
      </c>
      <c r="DQ345" s="22">
        <f t="shared" si="58"/>
        <v>2297</v>
      </c>
      <c r="DR345" s="22">
        <f t="shared" si="59"/>
        <v>829.1</v>
      </c>
      <c r="DS345" s="22">
        <f t="shared" si="60"/>
        <v>8585.69</v>
      </c>
      <c r="DT345" s="22">
        <f t="shared" si="61"/>
        <v>1428.9900000000002</v>
      </c>
      <c r="DU345" s="22">
        <f t="shared" si="62"/>
        <v>13140.78</v>
      </c>
      <c r="DV345" s="23">
        <f t="shared" si="63"/>
        <v>38142.44</v>
      </c>
      <c r="DW345" s="262">
        <f t="shared" si="64"/>
        <v>3059.9900000000052</v>
      </c>
      <c r="DX345" s="262"/>
      <c r="DY345" s="263">
        <f t="shared" si="65"/>
        <v>2314.3700000000008</v>
      </c>
      <c r="DZ345" s="263"/>
    </row>
    <row r="346" spans="1:130" hidden="1" x14ac:dyDescent="0.25">
      <c r="A346" s="18">
        <v>1776</v>
      </c>
      <c r="B346" s="18" t="s">
        <v>638</v>
      </c>
      <c r="C346" s="18" t="s">
        <v>639</v>
      </c>
      <c r="D346" s="20">
        <v>1</v>
      </c>
      <c r="E346" s="18">
        <v>5603.66</v>
      </c>
      <c r="F346" s="18">
        <v>11751.53</v>
      </c>
      <c r="G346" s="18" t="s">
        <v>173</v>
      </c>
      <c r="H346" s="18" t="s">
        <v>5</v>
      </c>
      <c r="I346" s="18" t="s">
        <v>182</v>
      </c>
      <c r="J346" s="21">
        <v>1855.96</v>
      </c>
      <c r="K346" s="21">
        <v>0</v>
      </c>
      <c r="L346" s="21">
        <v>1855.96</v>
      </c>
      <c r="M346" s="22">
        <v>144</v>
      </c>
      <c r="N346" s="22">
        <v>26.23</v>
      </c>
      <c r="O346" s="22">
        <v>238.82</v>
      </c>
      <c r="P346" s="22">
        <v>129.4</v>
      </c>
      <c r="Q346" s="22">
        <v>538.45000000000005</v>
      </c>
      <c r="R346" s="23">
        <v>2394.41</v>
      </c>
      <c r="S346" s="21">
        <v>1596.18</v>
      </c>
      <c r="T346" s="21">
        <v>0</v>
      </c>
      <c r="U346" s="21">
        <v>1596.18</v>
      </c>
      <c r="V346" s="22">
        <v>123</v>
      </c>
      <c r="W346" s="22">
        <v>23.9</v>
      </c>
      <c r="X346" s="22">
        <v>98.38</v>
      </c>
      <c r="Y346" s="22">
        <v>120.13</v>
      </c>
      <c r="Z346" s="22">
        <v>365.41</v>
      </c>
      <c r="AA346" s="23">
        <v>1961.59</v>
      </c>
      <c r="AB346" s="21">
        <v>1596.18</v>
      </c>
      <c r="AC346" s="21">
        <v>0</v>
      </c>
      <c r="AD346" s="21">
        <v>1596.18</v>
      </c>
      <c r="AE346" s="22">
        <v>123</v>
      </c>
      <c r="AF346" s="22">
        <v>23.9</v>
      </c>
      <c r="AG346" s="22">
        <v>98.04</v>
      </c>
      <c r="AH346" s="22">
        <v>145.63</v>
      </c>
      <c r="AI346" s="22">
        <v>390.57</v>
      </c>
      <c r="AJ346" s="23">
        <v>1986.75</v>
      </c>
      <c r="AK346" s="21">
        <v>1596.18</v>
      </c>
      <c r="AL346" s="21">
        <v>0</v>
      </c>
      <c r="AM346" s="21">
        <v>1596.18</v>
      </c>
      <c r="AN346" s="22">
        <v>123</v>
      </c>
      <c r="AO346" s="22">
        <v>23.9</v>
      </c>
      <c r="AP346" s="22">
        <v>98.04</v>
      </c>
      <c r="AQ346" s="22">
        <v>135.43</v>
      </c>
      <c r="AR346" s="22">
        <v>380.37</v>
      </c>
      <c r="AS346" s="23">
        <v>1976.55</v>
      </c>
      <c r="AT346" s="21">
        <v>5357.12</v>
      </c>
      <c r="AU346" s="21">
        <v>929.63</v>
      </c>
      <c r="AV346" s="21">
        <v>6286.75</v>
      </c>
      <c r="AW346" s="22">
        <v>248</v>
      </c>
      <c r="AX346" s="22">
        <v>318.01</v>
      </c>
      <c r="AY346" s="22">
        <v>3615.18</v>
      </c>
      <c r="AZ346" s="22">
        <v>184.09</v>
      </c>
      <c r="BA346" s="22">
        <v>4365.28</v>
      </c>
      <c r="BB346" s="23">
        <v>10652.03</v>
      </c>
      <c r="BC346" s="21">
        <v>228.8</v>
      </c>
      <c r="BD346" s="21">
        <v>0</v>
      </c>
      <c r="BE346" s="21">
        <v>228.8</v>
      </c>
      <c r="BF346" s="22">
        <v>0</v>
      </c>
      <c r="BG346" s="22">
        <v>0</v>
      </c>
      <c r="BH346" s="22">
        <v>0</v>
      </c>
      <c r="BI346" s="22">
        <v>3.07</v>
      </c>
      <c r="BJ346" s="22">
        <v>3.07</v>
      </c>
      <c r="BK346" s="23">
        <v>231.87</v>
      </c>
      <c r="BL346" s="21">
        <v>0</v>
      </c>
      <c r="BM346" s="21">
        <v>0</v>
      </c>
      <c r="BN346" s="21">
        <v>0</v>
      </c>
      <c r="BO346" s="22">
        <v>-1</v>
      </c>
      <c r="BP346" s="22">
        <v>0</v>
      </c>
      <c r="BQ346" s="22">
        <v>0</v>
      </c>
      <c r="BR346" s="22">
        <v>0</v>
      </c>
      <c r="BS346" s="22">
        <v>-1</v>
      </c>
      <c r="BT346" s="23">
        <v>-1</v>
      </c>
      <c r="BU346" s="21">
        <v>0</v>
      </c>
      <c r="BV346" s="21">
        <v>0</v>
      </c>
      <c r="BW346" s="21">
        <v>0</v>
      </c>
      <c r="BX346" s="22">
        <v>0</v>
      </c>
      <c r="BY346" s="22">
        <v>0</v>
      </c>
      <c r="BZ346" s="22">
        <v>0</v>
      </c>
      <c r="CA346" s="22">
        <v>0</v>
      </c>
      <c r="CB346" s="22">
        <v>0</v>
      </c>
      <c r="CC346" s="23">
        <v>0</v>
      </c>
      <c r="CD346" s="21">
        <v>0</v>
      </c>
      <c r="CE346" s="21">
        <v>0</v>
      </c>
      <c r="CF346" s="21">
        <v>0</v>
      </c>
      <c r="CG346" s="22">
        <v>0</v>
      </c>
      <c r="CH346" s="22">
        <v>0</v>
      </c>
      <c r="CI346" s="22">
        <v>0</v>
      </c>
      <c r="CJ346" s="22">
        <v>0</v>
      </c>
      <c r="CK346" s="22">
        <v>0</v>
      </c>
      <c r="CL346" s="23">
        <v>0</v>
      </c>
      <c r="CM346" s="21">
        <v>0</v>
      </c>
      <c r="CN346" s="21">
        <v>0</v>
      </c>
      <c r="CO346" s="21">
        <v>0</v>
      </c>
      <c r="CP346" s="22">
        <v>0</v>
      </c>
      <c r="CQ346" s="22">
        <v>0</v>
      </c>
      <c r="CR346" s="22">
        <v>0</v>
      </c>
      <c r="CS346" s="22">
        <v>0</v>
      </c>
      <c r="CT346" s="22">
        <v>0</v>
      </c>
      <c r="CU346" s="23">
        <v>0</v>
      </c>
      <c r="CV346" s="21"/>
      <c r="CW346" s="21"/>
      <c r="CX346" s="21"/>
      <c r="CY346" s="22"/>
      <c r="CZ346" s="22"/>
      <c r="DA346" s="22"/>
      <c r="DB346" s="22"/>
      <c r="DC346" s="22"/>
      <c r="DD346" s="23"/>
      <c r="DN346" s="73">
        <f t="shared" si="55"/>
        <v>12230.42</v>
      </c>
      <c r="DO346" s="73">
        <f t="shared" si="56"/>
        <v>929.63</v>
      </c>
      <c r="DP346" s="73">
        <f t="shared" si="57"/>
        <v>13160.05</v>
      </c>
      <c r="DQ346" s="22">
        <f t="shared" si="58"/>
        <v>760</v>
      </c>
      <c r="DR346" s="22">
        <f t="shared" si="59"/>
        <v>415.94</v>
      </c>
      <c r="DS346" s="22">
        <f t="shared" si="60"/>
        <v>4148.46</v>
      </c>
      <c r="DT346" s="22">
        <f t="shared" si="61"/>
        <v>717.75</v>
      </c>
      <c r="DU346" s="22">
        <f t="shared" si="62"/>
        <v>6042.15</v>
      </c>
      <c r="DV346" s="23">
        <f t="shared" si="63"/>
        <v>19202.2</v>
      </c>
      <c r="DW346" s="262">
        <f t="shared" si="64"/>
        <v>1408.5199999999986</v>
      </c>
      <c r="DX346" s="262"/>
      <c r="DY346" s="263">
        <f t="shared" si="65"/>
        <v>438.48999999999978</v>
      </c>
      <c r="DZ346" s="263"/>
    </row>
    <row r="347" spans="1:130" hidden="1" x14ac:dyDescent="0.25">
      <c r="A347" s="18">
        <v>1779</v>
      </c>
      <c r="B347" s="18" t="s">
        <v>548</v>
      </c>
      <c r="C347" s="18" t="s">
        <v>549</v>
      </c>
      <c r="D347" s="20">
        <v>1</v>
      </c>
      <c r="E347" s="18">
        <v>9954.64</v>
      </c>
      <c r="F347" s="18">
        <v>24288.17</v>
      </c>
      <c r="G347" s="18" t="s">
        <v>157</v>
      </c>
      <c r="H347" s="18" t="s">
        <v>5</v>
      </c>
      <c r="I347" s="18" t="s">
        <v>166</v>
      </c>
      <c r="J347" s="21">
        <v>1864.85</v>
      </c>
      <c r="K347" s="21">
        <v>0</v>
      </c>
      <c r="L347" s="21">
        <v>1864.85</v>
      </c>
      <c r="M347" s="22">
        <v>160</v>
      </c>
      <c r="N347" s="22">
        <v>27.93</v>
      </c>
      <c r="O347" s="22">
        <v>341.2</v>
      </c>
      <c r="P347" s="22">
        <v>119.81</v>
      </c>
      <c r="Q347" s="22">
        <v>648.94000000000005</v>
      </c>
      <c r="R347" s="23">
        <v>2513.79</v>
      </c>
      <c r="S347" s="21">
        <v>1864.85</v>
      </c>
      <c r="T347" s="21">
        <v>0</v>
      </c>
      <c r="U347" s="21">
        <v>1864.85</v>
      </c>
      <c r="V347" s="22">
        <v>160</v>
      </c>
      <c r="W347" s="22">
        <v>27.93</v>
      </c>
      <c r="X347" s="22">
        <v>341.96</v>
      </c>
      <c r="Y347" s="22">
        <v>114.71</v>
      </c>
      <c r="Z347" s="22">
        <v>644.6</v>
      </c>
      <c r="AA347" s="23">
        <v>2509.4499999999998</v>
      </c>
      <c r="AB347" s="21">
        <v>1864.85</v>
      </c>
      <c r="AC347" s="21">
        <v>0</v>
      </c>
      <c r="AD347" s="21">
        <v>1864.85</v>
      </c>
      <c r="AE347" s="22">
        <v>165</v>
      </c>
      <c r="AF347" s="22">
        <v>27.93</v>
      </c>
      <c r="AG347" s="22">
        <v>378.47</v>
      </c>
      <c r="AH347" s="22">
        <v>150.41</v>
      </c>
      <c r="AI347" s="22">
        <v>721.81</v>
      </c>
      <c r="AJ347" s="23">
        <v>2586.66</v>
      </c>
      <c r="AK347" s="21">
        <v>1864.85</v>
      </c>
      <c r="AL347" s="21">
        <v>0</v>
      </c>
      <c r="AM347" s="21">
        <v>1864.85</v>
      </c>
      <c r="AN347" s="22">
        <v>165</v>
      </c>
      <c r="AO347" s="22">
        <v>27.93</v>
      </c>
      <c r="AP347" s="22">
        <v>378.56</v>
      </c>
      <c r="AQ347" s="22">
        <v>135.11000000000001</v>
      </c>
      <c r="AR347" s="22">
        <v>706.6</v>
      </c>
      <c r="AS347" s="23">
        <v>2571.4499999999998</v>
      </c>
      <c r="AT347" s="21">
        <v>1215.48</v>
      </c>
      <c r="AU347" s="21">
        <v>929.63</v>
      </c>
      <c r="AV347" s="21">
        <v>2145.11</v>
      </c>
      <c r="AW347" s="22">
        <v>202</v>
      </c>
      <c r="AX347" s="22">
        <v>18.190000000000001</v>
      </c>
      <c r="AY347" s="22">
        <v>456.24</v>
      </c>
      <c r="AZ347" s="22">
        <v>125.82</v>
      </c>
      <c r="BA347" s="22">
        <v>802.25</v>
      </c>
      <c r="BB347" s="23">
        <v>2947.36</v>
      </c>
      <c r="BC347" s="21">
        <v>2825.82</v>
      </c>
      <c r="BD347" s="21">
        <v>0</v>
      </c>
      <c r="BE347" s="21">
        <v>2825.82</v>
      </c>
      <c r="BF347" s="22">
        <v>290</v>
      </c>
      <c r="BG347" s="22">
        <v>41.64</v>
      </c>
      <c r="BH347" s="22">
        <v>1050.76</v>
      </c>
      <c r="BI347" s="22">
        <v>49.96</v>
      </c>
      <c r="BJ347" s="22">
        <v>1432.36</v>
      </c>
      <c r="BK347" s="23">
        <v>4258.18</v>
      </c>
      <c r="BL347" s="21">
        <v>1883.9</v>
      </c>
      <c r="BM347" s="21">
        <v>0</v>
      </c>
      <c r="BN347" s="21">
        <v>1883.9</v>
      </c>
      <c r="BO347" s="22">
        <v>167</v>
      </c>
      <c r="BP347" s="22">
        <v>28.21</v>
      </c>
      <c r="BQ347" s="22">
        <v>395.77</v>
      </c>
      <c r="BR347" s="22">
        <v>99.75</v>
      </c>
      <c r="BS347" s="22">
        <v>690.73</v>
      </c>
      <c r="BT347" s="23">
        <v>2574.63</v>
      </c>
      <c r="BU347" s="21">
        <v>1883.9</v>
      </c>
      <c r="BV347" s="21">
        <v>0</v>
      </c>
      <c r="BW347" s="21">
        <v>1883.9</v>
      </c>
      <c r="BX347" s="22">
        <v>167</v>
      </c>
      <c r="BY347" s="22">
        <v>28.21</v>
      </c>
      <c r="BZ347" s="22">
        <v>395.77</v>
      </c>
      <c r="CA347" s="22">
        <v>33.450000000000003</v>
      </c>
      <c r="CB347" s="22">
        <v>624.42999999999995</v>
      </c>
      <c r="CC347" s="23">
        <v>2508.33</v>
      </c>
      <c r="CD347" s="21">
        <v>1935.63</v>
      </c>
      <c r="CE347" s="21">
        <v>0</v>
      </c>
      <c r="CF347" s="21">
        <v>1935.63</v>
      </c>
      <c r="CG347" s="22">
        <v>174</v>
      </c>
      <c r="CH347" s="22">
        <v>28.99</v>
      </c>
      <c r="CI347" s="22">
        <v>442.75</v>
      </c>
      <c r="CJ347" s="22">
        <v>34.369999999999997</v>
      </c>
      <c r="CK347" s="22">
        <v>680.11</v>
      </c>
      <c r="CL347" s="23">
        <v>2615.7399999999998</v>
      </c>
      <c r="CM347" s="21">
        <v>1883.9</v>
      </c>
      <c r="CN347" s="21">
        <v>0</v>
      </c>
      <c r="CO347" s="21">
        <v>1883.9</v>
      </c>
      <c r="CP347" s="22">
        <v>174</v>
      </c>
      <c r="CQ347" s="22">
        <v>28.21</v>
      </c>
      <c r="CR347" s="22">
        <v>369.49</v>
      </c>
      <c r="CS347" s="22">
        <v>33.450000000000003</v>
      </c>
      <c r="CT347" s="22">
        <v>605.15</v>
      </c>
      <c r="CU347" s="23">
        <v>2489.0500000000002</v>
      </c>
      <c r="CV347" s="21">
        <v>1883.9</v>
      </c>
      <c r="CW347" s="21">
        <v>0</v>
      </c>
      <c r="CX347" s="21">
        <v>1883.9</v>
      </c>
      <c r="CY347" s="22">
        <v>167</v>
      </c>
      <c r="CZ347" s="22">
        <v>28.21</v>
      </c>
      <c r="DA347" s="22">
        <v>365.49</v>
      </c>
      <c r="DB347" s="22">
        <v>130.35</v>
      </c>
      <c r="DC347" s="22">
        <v>691.05</v>
      </c>
      <c r="DD347" s="23">
        <v>2574.9499999999998</v>
      </c>
      <c r="DE347" s="21">
        <v>2807.59</v>
      </c>
      <c r="DF347" s="21">
        <v>0</v>
      </c>
      <c r="DG347" s="21">
        <v>2807.59</v>
      </c>
      <c r="DH347" s="22">
        <v>294</v>
      </c>
      <c r="DI347" s="22">
        <v>279.05</v>
      </c>
      <c r="DJ347" s="22">
        <v>1359.49</v>
      </c>
      <c r="DK347" s="22">
        <v>168.5</v>
      </c>
      <c r="DL347" s="22">
        <v>2101.04</v>
      </c>
      <c r="DM347" s="23">
        <v>4908.63</v>
      </c>
      <c r="DN347" s="73">
        <f t="shared" si="55"/>
        <v>23779.52</v>
      </c>
      <c r="DO347" s="73">
        <f t="shared" si="56"/>
        <v>929.63</v>
      </c>
      <c r="DP347" s="73">
        <f t="shared" si="57"/>
        <v>24709.15</v>
      </c>
      <c r="DQ347" s="22">
        <f t="shared" si="58"/>
        <v>2285</v>
      </c>
      <c r="DR347" s="22">
        <f t="shared" si="59"/>
        <v>592.43000000000006</v>
      </c>
      <c r="DS347" s="22">
        <f t="shared" si="60"/>
        <v>6275.9499999999989</v>
      </c>
      <c r="DT347" s="22">
        <f t="shared" si="61"/>
        <v>1195.69</v>
      </c>
      <c r="DU347" s="22">
        <f t="shared" si="62"/>
        <v>10349.07</v>
      </c>
      <c r="DV347" s="23">
        <f t="shared" si="63"/>
        <v>35058.219999999994</v>
      </c>
      <c r="DW347" s="262">
        <f t="shared" si="64"/>
        <v>420.9800000000032</v>
      </c>
      <c r="DX347" s="262"/>
      <c r="DY347" s="263">
        <f t="shared" si="65"/>
        <v>394.43000000000029</v>
      </c>
      <c r="DZ347" s="263"/>
    </row>
    <row r="348" spans="1:130" hidden="1" x14ac:dyDescent="0.25">
      <c r="A348" s="18">
        <v>1780</v>
      </c>
      <c r="B348" s="18" t="s">
        <v>545</v>
      </c>
      <c r="C348" s="18" t="s">
        <v>262</v>
      </c>
      <c r="D348" s="20">
        <v>1</v>
      </c>
      <c r="E348" s="18">
        <v>9076.8799999999992</v>
      </c>
      <c r="F348" s="18">
        <v>23265.56</v>
      </c>
      <c r="G348" s="18" t="s">
        <v>157</v>
      </c>
      <c r="H348" s="18" t="s">
        <v>5</v>
      </c>
      <c r="I348" s="18" t="s">
        <v>298</v>
      </c>
      <c r="J348" s="21">
        <v>1779.81</v>
      </c>
      <c r="K348" s="21">
        <v>0</v>
      </c>
      <c r="L348" s="21">
        <v>1779.81</v>
      </c>
      <c r="M348" s="22">
        <v>136</v>
      </c>
      <c r="N348" s="22">
        <v>42.21</v>
      </c>
      <c r="O348" s="22">
        <v>183.94</v>
      </c>
      <c r="P348" s="22">
        <v>31.21</v>
      </c>
      <c r="Q348" s="22">
        <v>393.36</v>
      </c>
      <c r="R348" s="23">
        <v>2173.17</v>
      </c>
      <c r="S348" s="21">
        <v>1691.41</v>
      </c>
      <c r="T348" s="21">
        <v>0</v>
      </c>
      <c r="U348" s="21">
        <v>1691.41</v>
      </c>
      <c r="V348" s="22">
        <v>136</v>
      </c>
      <c r="W348" s="22">
        <v>42.21</v>
      </c>
      <c r="X348" s="22">
        <v>184.6</v>
      </c>
      <c r="Y348" s="22">
        <v>106.52</v>
      </c>
      <c r="Z348" s="22">
        <v>469.33</v>
      </c>
      <c r="AA348" s="23">
        <v>2160.7399999999998</v>
      </c>
      <c r="AB348" s="21">
        <v>1691.41</v>
      </c>
      <c r="AC348" s="21">
        <v>0</v>
      </c>
      <c r="AD348" s="21">
        <v>1691.41</v>
      </c>
      <c r="AE348" s="22">
        <v>141</v>
      </c>
      <c r="AF348" s="22">
        <v>42.21</v>
      </c>
      <c r="AG348" s="22">
        <v>221.25</v>
      </c>
      <c r="AH348" s="22">
        <v>147.32</v>
      </c>
      <c r="AI348" s="22">
        <v>551.78</v>
      </c>
      <c r="AJ348" s="23">
        <v>2243.19</v>
      </c>
      <c r="AK348" s="21">
        <v>1691.41</v>
      </c>
      <c r="AL348" s="21">
        <v>0</v>
      </c>
      <c r="AM348" s="21">
        <v>1691.41</v>
      </c>
      <c r="AN348" s="22">
        <v>141</v>
      </c>
      <c r="AO348" s="22">
        <v>42.21</v>
      </c>
      <c r="AP348" s="22">
        <v>221.25</v>
      </c>
      <c r="AQ348" s="22">
        <v>137.12</v>
      </c>
      <c r="AR348" s="22">
        <v>541.58000000000004</v>
      </c>
      <c r="AS348" s="23">
        <v>2232.9899999999998</v>
      </c>
      <c r="AT348" s="21">
        <v>1691.41</v>
      </c>
      <c r="AU348" s="21">
        <v>929.63</v>
      </c>
      <c r="AV348" s="21">
        <v>2621.04</v>
      </c>
      <c r="AW348" s="22">
        <v>267</v>
      </c>
      <c r="AX348" s="22">
        <v>42.21</v>
      </c>
      <c r="AY348" s="22">
        <v>407.18</v>
      </c>
      <c r="AZ348" s="22">
        <v>134.28</v>
      </c>
      <c r="BA348" s="22">
        <v>850.67</v>
      </c>
      <c r="BB348" s="23">
        <v>3471.71</v>
      </c>
      <c r="BC348" s="21">
        <v>2723.42</v>
      </c>
      <c r="BD348" s="21">
        <v>0</v>
      </c>
      <c r="BE348" s="21">
        <v>2723.42</v>
      </c>
      <c r="BF348" s="22">
        <v>253</v>
      </c>
      <c r="BG348" s="22">
        <v>62.62</v>
      </c>
      <c r="BH348" s="22">
        <v>951.64</v>
      </c>
      <c r="BI348" s="22">
        <v>144.32</v>
      </c>
      <c r="BJ348" s="22">
        <v>1411.58</v>
      </c>
      <c r="BK348" s="23">
        <v>4135</v>
      </c>
      <c r="BL348" s="21">
        <v>1710.46</v>
      </c>
      <c r="BM348" s="21">
        <v>0</v>
      </c>
      <c r="BN348" s="21">
        <v>1710.46</v>
      </c>
      <c r="BO348" s="22">
        <v>141</v>
      </c>
      <c r="BP348" s="22">
        <v>42.69</v>
      </c>
      <c r="BQ348" s="22">
        <v>238.54</v>
      </c>
      <c r="BR348" s="22">
        <v>137.46</v>
      </c>
      <c r="BS348" s="22">
        <v>559.69000000000005</v>
      </c>
      <c r="BT348" s="23">
        <v>2270.15</v>
      </c>
      <c r="BU348" s="21">
        <v>1710.46</v>
      </c>
      <c r="BV348" s="21">
        <v>0</v>
      </c>
      <c r="BW348" s="21">
        <v>1710.46</v>
      </c>
      <c r="BX348" s="22">
        <v>143</v>
      </c>
      <c r="BY348" s="22">
        <v>42.69</v>
      </c>
      <c r="BZ348" s="22">
        <v>238.54</v>
      </c>
      <c r="CA348" s="22">
        <v>66.06</v>
      </c>
      <c r="CB348" s="22">
        <v>490.29</v>
      </c>
      <c r="CC348" s="23">
        <v>2200.75</v>
      </c>
      <c r="CD348" s="21">
        <v>1752.43</v>
      </c>
      <c r="CE348" s="21">
        <v>0</v>
      </c>
      <c r="CF348" s="21">
        <v>1752.43</v>
      </c>
      <c r="CG348" s="22">
        <v>149</v>
      </c>
      <c r="CH348" s="22">
        <v>43.74</v>
      </c>
      <c r="CI348" s="22">
        <v>276.56</v>
      </c>
      <c r="CJ348" s="22">
        <v>66.81</v>
      </c>
      <c r="CK348" s="22">
        <v>536.11</v>
      </c>
      <c r="CL348" s="23">
        <v>2288.54</v>
      </c>
      <c r="CM348" s="21">
        <v>1745.35</v>
      </c>
      <c r="CN348" s="21">
        <v>0</v>
      </c>
      <c r="CO348" s="21">
        <v>1745.35</v>
      </c>
      <c r="CP348" s="22">
        <v>155</v>
      </c>
      <c r="CQ348" s="22">
        <v>43.56</v>
      </c>
      <c r="CR348" s="22">
        <v>244.06</v>
      </c>
      <c r="CS348" s="22">
        <v>102.39</v>
      </c>
      <c r="CT348" s="22">
        <v>545.01</v>
      </c>
      <c r="CU348" s="23">
        <v>2290.36</v>
      </c>
      <c r="CV348" s="21">
        <v>1867.07</v>
      </c>
      <c r="CW348" s="21">
        <v>0</v>
      </c>
      <c r="CX348" s="21">
        <v>1867.07</v>
      </c>
      <c r="CY348" s="22">
        <v>165</v>
      </c>
      <c r="CZ348" s="22">
        <v>46.6</v>
      </c>
      <c r="DA348" s="22">
        <v>350.25</v>
      </c>
      <c r="DB348" s="22">
        <v>130.04</v>
      </c>
      <c r="DC348" s="22">
        <v>691.89</v>
      </c>
      <c r="DD348" s="23">
        <v>2558.96</v>
      </c>
      <c r="DE348" s="21">
        <v>2607.61</v>
      </c>
      <c r="DF348" s="21">
        <v>0</v>
      </c>
      <c r="DG348" s="21">
        <v>2607.61</v>
      </c>
      <c r="DH348" s="22">
        <v>267</v>
      </c>
      <c r="DI348" s="22">
        <v>288.35000000000002</v>
      </c>
      <c r="DJ348" s="22">
        <v>1032.02</v>
      </c>
      <c r="DK348" s="22">
        <v>139.44999999999999</v>
      </c>
      <c r="DL348" s="22">
        <v>1726.82</v>
      </c>
      <c r="DM348" s="23">
        <v>4334.43</v>
      </c>
      <c r="DN348" s="73">
        <f t="shared" si="55"/>
        <v>22662.25</v>
      </c>
      <c r="DO348" s="73">
        <f t="shared" si="56"/>
        <v>929.63</v>
      </c>
      <c r="DP348" s="73">
        <f t="shared" si="57"/>
        <v>23591.879999999997</v>
      </c>
      <c r="DQ348" s="22">
        <f t="shared" si="58"/>
        <v>2094</v>
      </c>
      <c r="DR348" s="22">
        <f t="shared" si="59"/>
        <v>781.30000000000007</v>
      </c>
      <c r="DS348" s="22">
        <f t="shared" si="60"/>
        <v>4549.83</v>
      </c>
      <c r="DT348" s="22">
        <f t="shared" si="61"/>
        <v>1342.98</v>
      </c>
      <c r="DU348" s="22">
        <f t="shared" si="62"/>
        <v>8768.11</v>
      </c>
      <c r="DV348" s="23">
        <f t="shared" si="63"/>
        <v>32359.99</v>
      </c>
      <c r="DW348" s="262">
        <f t="shared" si="64"/>
        <v>326.31999999999607</v>
      </c>
      <c r="DX348" s="262"/>
      <c r="DY348" s="263">
        <f t="shared" si="65"/>
        <v>-308.76999999999862</v>
      </c>
      <c r="DZ348" s="263"/>
    </row>
    <row r="349" spans="1:130" hidden="1" x14ac:dyDescent="0.25">
      <c r="A349" s="18">
        <v>1781</v>
      </c>
      <c r="B349" s="18" t="s">
        <v>852</v>
      </c>
      <c r="C349" s="18" t="s">
        <v>803</v>
      </c>
      <c r="D349" s="20">
        <v>0</v>
      </c>
      <c r="G349" s="18" t="s">
        <v>173</v>
      </c>
      <c r="H349" s="18" t="s">
        <v>5</v>
      </c>
      <c r="I349" s="18" t="s">
        <v>298</v>
      </c>
      <c r="J349" s="21"/>
      <c r="K349" s="21"/>
      <c r="L349" s="21"/>
      <c r="M349" s="22"/>
      <c r="N349" s="22"/>
      <c r="O349" s="22"/>
      <c r="P349" s="22"/>
      <c r="Q349" s="22"/>
      <c r="R349" s="23"/>
      <c r="S349" s="21"/>
      <c r="T349" s="21"/>
      <c r="U349" s="21"/>
      <c r="V349" s="22"/>
      <c r="W349" s="22"/>
      <c r="X349" s="22"/>
      <c r="Y349" s="22"/>
      <c r="Z349" s="22"/>
      <c r="AA349" s="23"/>
      <c r="AB349" s="21"/>
      <c r="AC349" s="21"/>
      <c r="AD349" s="21"/>
      <c r="AE349" s="22"/>
      <c r="AF349" s="22"/>
      <c r="AG349" s="22"/>
      <c r="AH349" s="22"/>
      <c r="AI349" s="22"/>
      <c r="AJ349" s="23"/>
      <c r="AK349" s="21"/>
      <c r="AL349" s="21"/>
      <c r="AM349" s="21"/>
      <c r="AN349" s="22"/>
      <c r="AO349" s="22"/>
      <c r="AP349" s="22"/>
      <c r="AQ349" s="22"/>
      <c r="AR349" s="22"/>
      <c r="AS349" s="23"/>
      <c r="AT349" s="21">
        <v>0</v>
      </c>
      <c r="AU349" s="21">
        <v>192.09</v>
      </c>
      <c r="AV349" s="21">
        <v>192.09</v>
      </c>
      <c r="AW349" s="22">
        <v>8</v>
      </c>
      <c r="AX349" s="22">
        <v>0</v>
      </c>
      <c r="AY349" s="22">
        <v>38.42</v>
      </c>
      <c r="AZ349" s="22">
        <v>2.57</v>
      </c>
      <c r="BA349" s="22">
        <v>48.99</v>
      </c>
      <c r="BB349" s="23">
        <v>241.08</v>
      </c>
      <c r="BC349" s="21"/>
      <c r="BD349" s="21"/>
      <c r="BE349" s="21"/>
      <c r="BF349" s="22"/>
      <c r="BG349" s="22"/>
      <c r="BH349" s="22"/>
      <c r="BI349" s="22"/>
      <c r="BJ349" s="22"/>
      <c r="BK349" s="23"/>
      <c r="BL349" s="21"/>
      <c r="BM349" s="21"/>
      <c r="BN349" s="21"/>
      <c r="BO349" s="22"/>
      <c r="BP349" s="22"/>
      <c r="BQ349" s="22"/>
      <c r="BR349" s="22"/>
      <c r="BS349" s="22"/>
      <c r="BT349" s="23"/>
      <c r="BU349" s="21"/>
      <c r="BV349" s="21"/>
      <c r="BW349" s="21"/>
      <c r="BX349" s="22"/>
      <c r="BY349" s="22"/>
      <c r="BZ349" s="22"/>
      <c r="CA349" s="22"/>
      <c r="CB349" s="22"/>
      <c r="CC349" s="23"/>
      <c r="CD349" s="21"/>
      <c r="CE349" s="21"/>
      <c r="CF349" s="21"/>
      <c r="CG349" s="22"/>
      <c r="CH349" s="22"/>
      <c r="CI349" s="22"/>
      <c r="CJ349" s="22"/>
      <c r="CK349" s="22"/>
      <c r="CL349" s="23"/>
      <c r="CM349" s="21"/>
      <c r="CN349" s="21"/>
      <c r="CO349" s="21"/>
      <c r="CP349" s="22"/>
      <c r="CQ349" s="22"/>
      <c r="CR349" s="22"/>
      <c r="CS349" s="22"/>
      <c r="CT349" s="22"/>
      <c r="CU349" s="23"/>
      <c r="CV349" s="21"/>
      <c r="CW349" s="21"/>
      <c r="CX349" s="21"/>
      <c r="CY349" s="22"/>
      <c r="CZ349" s="22"/>
      <c r="DA349" s="22"/>
      <c r="DB349" s="22"/>
      <c r="DC349" s="22"/>
      <c r="DD349" s="23"/>
      <c r="DN349" s="73">
        <f t="shared" si="55"/>
        <v>0</v>
      </c>
      <c r="DO349" s="73">
        <f t="shared" si="56"/>
        <v>192.09</v>
      </c>
      <c r="DP349" s="73">
        <f t="shared" si="57"/>
        <v>192.09</v>
      </c>
      <c r="DQ349" s="22">
        <f t="shared" si="58"/>
        <v>8</v>
      </c>
      <c r="DR349" s="22">
        <f t="shared" si="59"/>
        <v>0</v>
      </c>
      <c r="DS349" s="22">
        <f t="shared" si="60"/>
        <v>38.42</v>
      </c>
      <c r="DT349" s="22">
        <f t="shared" si="61"/>
        <v>2.57</v>
      </c>
      <c r="DU349" s="22">
        <f t="shared" si="62"/>
        <v>48.99</v>
      </c>
      <c r="DV349" s="23">
        <f t="shared" si="63"/>
        <v>241.08</v>
      </c>
      <c r="DW349" s="262">
        <f t="shared" si="64"/>
        <v>192.09</v>
      </c>
      <c r="DX349" s="262"/>
      <c r="DY349" s="263">
        <f t="shared" si="65"/>
        <v>48.99</v>
      </c>
      <c r="DZ349" s="263"/>
    </row>
    <row r="350" spans="1:130" hidden="1" x14ac:dyDescent="0.25">
      <c r="A350" s="18">
        <v>1815</v>
      </c>
      <c r="B350" s="18" t="s">
        <v>338</v>
      </c>
      <c r="C350" s="18" t="s">
        <v>339</v>
      </c>
      <c r="D350" s="20">
        <v>1</v>
      </c>
      <c r="E350" s="18">
        <v>8246.7199999999993</v>
      </c>
      <c r="F350" s="18">
        <v>22052.65</v>
      </c>
      <c r="G350" s="18" t="s">
        <v>157</v>
      </c>
      <c r="H350" s="18" t="s">
        <v>5</v>
      </c>
      <c r="I350" s="18" t="s">
        <v>194</v>
      </c>
      <c r="J350" s="21">
        <v>2085.52</v>
      </c>
      <c r="K350" s="21">
        <v>0</v>
      </c>
      <c r="L350" s="21">
        <v>2085.52</v>
      </c>
      <c r="M350" s="22">
        <v>181</v>
      </c>
      <c r="N350" s="22">
        <v>49.6</v>
      </c>
      <c r="O350" s="22">
        <v>488.61</v>
      </c>
      <c r="P350" s="22">
        <v>133.49</v>
      </c>
      <c r="Q350" s="22">
        <v>852.7</v>
      </c>
      <c r="R350" s="23">
        <v>2938.22</v>
      </c>
      <c r="S350" s="21">
        <v>1691.41</v>
      </c>
      <c r="T350" s="21">
        <v>0</v>
      </c>
      <c r="U350" s="21">
        <v>1691.41</v>
      </c>
      <c r="V350" s="22">
        <v>141</v>
      </c>
      <c r="W350" s="22">
        <v>42.21</v>
      </c>
      <c r="X350" s="22">
        <v>221.62</v>
      </c>
      <c r="Y350" s="22">
        <v>111.62</v>
      </c>
      <c r="Z350" s="22">
        <v>516.45000000000005</v>
      </c>
      <c r="AA350" s="23">
        <v>2207.86</v>
      </c>
      <c r="AB350" s="21">
        <v>1691.41</v>
      </c>
      <c r="AC350" s="21">
        <v>0</v>
      </c>
      <c r="AD350" s="21">
        <v>1691.41</v>
      </c>
      <c r="AE350" s="22">
        <v>141</v>
      </c>
      <c r="AF350" s="22">
        <v>42.21</v>
      </c>
      <c r="AG350" s="22">
        <v>221.25</v>
      </c>
      <c r="AH350" s="22">
        <v>147.32</v>
      </c>
      <c r="AI350" s="22">
        <v>551.78</v>
      </c>
      <c r="AJ350" s="23">
        <v>2243.19</v>
      </c>
      <c r="AK350" s="21">
        <v>568.62</v>
      </c>
      <c r="AL350" s="21">
        <v>0</v>
      </c>
      <c r="AM350" s="21">
        <v>568.62</v>
      </c>
      <c r="AN350" s="22">
        <v>-12</v>
      </c>
      <c r="AO350" s="22">
        <v>14.14</v>
      </c>
      <c r="AP350" s="22">
        <v>117.52</v>
      </c>
      <c r="AQ350" s="22">
        <v>117.19</v>
      </c>
      <c r="AR350" s="22">
        <v>236.85</v>
      </c>
      <c r="AS350" s="23">
        <v>805.47</v>
      </c>
      <c r="AT350" s="21">
        <v>306.64</v>
      </c>
      <c r="AU350" s="21">
        <v>872.72</v>
      </c>
      <c r="AV350" s="21">
        <v>1179.3599999999999</v>
      </c>
      <c r="AW350" s="22">
        <v>71</v>
      </c>
      <c r="AX350" s="22">
        <v>7.59</v>
      </c>
      <c r="AY350" s="22">
        <v>267.87</v>
      </c>
      <c r="AZ350" s="22">
        <v>17.13</v>
      </c>
      <c r="BA350" s="22">
        <v>363.59</v>
      </c>
      <c r="BB350" s="23">
        <v>1542.95</v>
      </c>
      <c r="BC350" s="21">
        <v>933.58</v>
      </c>
      <c r="BD350" s="21">
        <v>0</v>
      </c>
      <c r="BE350" s="21">
        <v>933.58</v>
      </c>
      <c r="BF350" s="22">
        <v>22</v>
      </c>
      <c r="BG350" s="22">
        <v>20.350000000000001</v>
      </c>
      <c r="BH350" s="22">
        <v>356.57</v>
      </c>
      <c r="BI350" s="22">
        <v>16.059999999999999</v>
      </c>
      <c r="BJ350" s="22">
        <v>414.98</v>
      </c>
      <c r="BK350" s="23">
        <v>1348.56</v>
      </c>
      <c r="BL350" s="21">
        <v>521.14</v>
      </c>
      <c r="BM350" s="21">
        <v>0</v>
      </c>
      <c r="BN350" s="21">
        <v>521.14</v>
      </c>
      <c r="BO350" s="22">
        <v>3</v>
      </c>
      <c r="BP350" s="22">
        <v>12.95</v>
      </c>
      <c r="BQ350" s="22">
        <v>104.42</v>
      </c>
      <c r="BR350" s="22">
        <v>9.24</v>
      </c>
      <c r="BS350" s="22">
        <v>129.61000000000001</v>
      </c>
      <c r="BT350" s="23">
        <v>650.75</v>
      </c>
      <c r="BU350" s="21">
        <v>540.14</v>
      </c>
      <c r="BV350" s="21">
        <v>0</v>
      </c>
      <c r="BW350" s="21">
        <v>540.14</v>
      </c>
      <c r="BX350" s="22">
        <v>21</v>
      </c>
      <c r="BY350" s="22">
        <v>13.43</v>
      </c>
      <c r="BZ350" s="22">
        <v>111.29</v>
      </c>
      <c r="CA350" s="22">
        <v>9.59</v>
      </c>
      <c r="CB350" s="22">
        <v>155.31</v>
      </c>
      <c r="CC350" s="23">
        <v>695.45</v>
      </c>
      <c r="CD350" s="21">
        <v>129.77000000000001</v>
      </c>
      <c r="CE350" s="21">
        <v>0</v>
      </c>
      <c r="CF350" s="21">
        <v>129.77000000000001</v>
      </c>
      <c r="CG350" s="22">
        <v>-14</v>
      </c>
      <c r="CH350" s="22">
        <v>3.16</v>
      </c>
      <c r="CI350" s="22">
        <v>53.64</v>
      </c>
      <c r="CJ350" s="22">
        <v>2.29</v>
      </c>
      <c r="CK350" s="22">
        <v>45.09</v>
      </c>
      <c r="CL350" s="23">
        <v>174.86</v>
      </c>
      <c r="CM350" s="21">
        <v>0</v>
      </c>
      <c r="CN350" s="21">
        <v>0</v>
      </c>
      <c r="CO350" s="21">
        <v>0</v>
      </c>
      <c r="CP350" s="22">
        <v>-28</v>
      </c>
      <c r="CQ350" s="22">
        <v>0</v>
      </c>
      <c r="CR350" s="22">
        <v>0</v>
      </c>
      <c r="CS350" s="22">
        <v>0</v>
      </c>
      <c r="CT350" s="22">
        <v>-28</v>
      </c>
      <c r="CU350" s="23">
        <v>-28</v>
      </c>
      <c r="CV350" s="21">
        <v>0</v>
      </c>
      <c r="CW350" s="21">
        <v>0</v>
      </c>
      <c r="CX350" s="21">
        <v>0</v>
      </c>
      <c r="CY350" s="22">
        <v>-28</v>
      </c>
      <c r="CZ350" s="22">
        <v>0</v>
      </c>
      <c r="DA350" s="22">
        <v>0</v>
      </c>
      <c r="DB350" s="22">
        <v>0</v>
      </c>
      <c r="DC350" s="22">
        <v>-28</v>
      </c>
      <c r="DD350" s="23">
        <v>-28</v>
      </c>
      <c r="DE350" s="21">
        <v>1287.5899999999999</v>
      </c>
      <c r="DF350" s="21">
        <v>0</v>
      </c>
      <c r="DG350" s="21">
        <v>1287.5899999999999</v>
      </c>
      <c r="DH350" s="22">
        <v>97</v>
      </c>
      <c r="DI350" s="22">
        <v>127.04</v>
      </c>
      <c r="DJ350" s="22">
        <v>451.27</v>
      </c>
      <c r="DK350" s="22">
        <v>22.83</v>
      </c>
      <c r="DL350" s="22">
        <v>698.14</v>
      </c>
      <c r="DM350" s="23">
        <v>1985.73</v>
      </c>
      <c r="DN350" s="73">
        <f t="shared" si="55"/>
        <v>9755.8200000000015</v>
      </c>
      <c r="DO350" s="73">
        <f t="shared" si="56"/>
        <v>872.72</v>
      </c>
      <c r="DP350" s="73">
        <f t="shared" si="57"/>
        <v>10628.539999999999</v>
      </c>
      <c r="DQ350" s="22">
        <f t="shared" si="58"/>
        <v>595</v>
      </c>
      <c r="DR350" s="22">
        <f t="shared" si="59"/>
        <v>332.68</v>
      </c>
      <c r="DS350" s="22">
        <f t="shared" si="60"/>
        <v>2394.06</v>
      </c>
      <c r="DT350" s="22">
        <f t="shared" si="61"/>
        <v>586.76</v>
      </c>
      <c r="DU350" s="22">
        <f t="shared" si="62"/>
        <v>3908.5000000000005</v>
      </c>
      <c r="DV350" s="23">
        <f t="shared" si="63"/>
        <v>14537.04</v>
      </c>
      <c r="DW350" s="262">
        <f t="shared" si="64"/>
        <v>-11424.110000000002</v>
      </c>
      <c r="DX350" s="262"/>
      <c r="DY350" s="263">
        <f t="shared" si="65"/>
        <v>-4338.2199999999993</v>
      </c>
      <c r="DZ350" s="263"/>
    </row>
    <row r="351" spans="1:130" hidden="1" x14ac:dyDescent="0.25">
      <c r="A351" s="18">
        <v>1816</v>
      </c>
      <c r="B351" s="18" t="s">
        <v>450</v>
      </c>
      <c r="C351" s="18" t="s">
        <v>451</v>
      </c>
      <c r="D351" s="20">
        <v>1</v>
      </c>
      <c r="E351" s="18">
        <v>15905.23</v>
      </c>
      <c r="F351" s="18">
        <v>29060.39</v>
      </c>
      <c r="G351" s="18" t="s">
        <v>157</v>
      </c>
      <c r="H351" s="18" t="s">
        <v>6</v>
      </c>
      <c r="I351" s="18" t="s">
        <v>156</v>
      </c>
      <c r="J351" s="21">
        <v>2188.65</v>
      </c>
      <c r="K351" s="21">
        <v>0</v>
      </c>
      <c r="L351" s="21">
        <v>2188.65</v>
      </c>
      <c r="M351" s="22">
        <v>199</v>
      </c>
      <c r="N351" s="22">
        <v>10.49</v>
      </c>
      <c r="O351" s="22">
        <v>608.51</v>
      </c>
      <c r="P351" s="22">
        <v>38.479999999999997</v>
      </c>
      <c r="Q351" s="22">
        <v>856.48</v>
      </c>
      <c r="R351" s="23">
        <v>3045.13</v>
      </c>
      <c r="S351" s="21">
        <v>2100.25</v>
      </c>
      <c r="T351" s="21">
        <v>0</v>
      </c>
      <c r="U351" s="21">
        <v>2100.25</v>
      </c>
      <c r="V351" s="22">
        <v>199</v>
      </c>
      <c r="W351" s="22">
        <v>10.49</v>
      </c>
      <c r="X351" s="22">
        <v>609.33000000000004</v>
      </c>
      <c r="Y351" s="22">
        <v>37.29</v>
      </c>
      <c r="Z351" s="22">
        <v>856.11</v>
      </c>
      <c r="AA351" s="23">
        <v>2956.36</v>
      </c>
      <c r="AB351" s="21">
        <v>2100.25</v>
      </c>
      <c r="AC351" s="21">
        <v>0</v>
      </c>
      <c r="AD351" s="21">
        <v>2100.25</v>
      </c>
      <c r="AE351" s="22">
        <v>199</v>
      </c>
      <c r="AF351" s="22">
        <v>10.49</v>
      </c>
      <c r="AG351" s="22">
        <v>608.91999999999996</v>
      </c>
      <c r="AH351" s="22">
        <v>37.29</v>
      </c>
      <c r="AI351" s="22">
        <v>855.7</v>
      </c>
      <c r="AJ351" s="23">
        <v>2955.95</v>
      </c>
      <c r="AK351" s="21">
        <v>2125.67</v>
      </c>
      <c r="AL351" s="21">
        <v>0</v>
      </c>
      <c r="AM351" s="21">
        <v>2125.67</v>
      </c>
      <c r="AN351" s="22">
        <v>202</v>
      </c>
      <c r="AO351" s="22">
        <v>10.61</v>
      </c>
      <c r="AP351" s="22">
        <v>632.16999999999996</v>
      </c>
      <c r="AQ351" s="22">
        <v>37.74</v>
      </c>
      <c r="AR351" s="22">
        <v>882.52</v>
      </c>
      <c r="AS351" s="23">
        <v>3008.19</v>
      </c>
      <c r="AT351" s="21">
        <v>2100.25</v>
      </c>
      <c r="AU351" s="21">
        <v>948.61</v>
      </c>
      <c r="AV351" s="21">
        <v>3048.86</v>
      </c>
      <c r="AW351" s="22">
        <v>328</v>
      </c>
      <c r="AX351" s="22">
        <v>10.49</v>
      </c>
      <c r="AY351" s="22">
        <v>798.64</v>
      </c>
      <c r="AZ351" s="22">
        <v>50.01</v>
      </c>
      <c r="BA351" s="22">
        <v>1187.1400000000001</v>
      </c>
      <c r="BB351" s="23">
        <v>4236</v>
      </c>
      <c r="BC351" s="21">
        <v>3279.49</v>
      </c>
      <c r="BD351" s="21">
        <v>0</v>
      </c>
      <c r="BE351" s="21">
        <v>3279.49</v>
      </c>
      <c r="BF351" s="22">
        <v>342</v>
      </c>
      <c r="BG351" s="22">
        <v>15.63</v>
      </c>
      <c r="BH351" s="22">
        <v>1203.95</v>
      </c>
      <c r="BI351" s="22">
        <v>57.58</v>
      </c>
      <c r="BJ351" s="22">
        <v>1619.16</v>
      </c>
      <c r="BK351" s="23">
        <v>4898.6499999999996</v>
      </c>
      <c r="BL351" s="21">
        <v>2127.8200000000002</v>
      </c>
      <c r="BM351" s="21">
        <v>0</v>
      </c>
      <c r="BN351" s="21">
        <v>2127.8200000000002</v>
      </c>
      <c r="BO351" s="22">
        <v>200</v>
      </c>
      <c r="BP351" s="22">
        <v>10.62</v>
      </c>
      <c r="BQ351" s="22">
        <v>634.04</v>
      </c>
      <c r="BR351" s="22">
        <v>37.78</v>
      </c>
      <c r="BS351" s="22">
        <v>882.44</v>
      </c>
      <c r="BT351" s="23">
        <v>3010.26</v>
      </c>
      <c r="BU351" s="21">
        <v>2119.3000000000002</v>
      </c>
      <c r="BV351" s="21">
        <v>0</v>
      </c>
      <c r="BW351" s="21">
        <v>2119.3000000000002</v>
      </c>
      <c r="BX351" s="22">
        <v>201</v>
      </c>
      <c r="BY351" s="22">
        <v>10.58</v>
      </c>
      <c r="BZ351" s="22">
        <v>626.37</v>
      </c>
      <c r="CA351" s="22">
        <v>37.630000000000003</v>
      </c>
      <c r="CB351" s="22">
        <v>875.58</v>
      </c>
      <c r="CC351" s="23">
        <v>2994.88</v>
      </c>
      <c r="CD351" s="21">
        <v>2168.9299999999998</v>
      </c>
      <c r="CE351" s="21">
        <v>0</v>
      </c>
      <c r="CF351" s="21">
        <v>2168.9299999999998</v>
      </c>
      <c r="CG351" s="22">
        <v>208</v>
      </c>
      <c r="CH351" s="22">
        <v>10.83</v>
      </c>
      <c r="CI351" s="22">
        <v>671.83</v>
      </c>
      <c r="CJ351" s="22">
        <v>38.520000000000003</v>
      </c>
      <c r="CK351" s="22">
        <v>929.18</v>
      </c>
      <c r="CL351" s="23">
        <v>3098.11</v>
      </c>
      <c r="CM351" s="21">
        <v>2137.92</v>
      </c>
      <c r="CN351" s="21">
        <v>0</v>
      </c>
      <c r="CO351" s="21">
        <v>2137.92</v>
      </c>
      <c r="CP351" s="22">
        <v>213</v>
      </c>
      <c r="CQ351" s="22">
        <v>10.68</v>
      </c>
      <c r="CR351" s="22">
        <v>618</v>
      </c>
      <c r="CS351" s="22">
        <v>37.96</v>
      </c>
      <c r="CT351" s="22">
        <v>879.64</v>
      </c>
      <c r="CU351" s="23">
        <v>3017.56</v>
      </c>
      <c r="CV351" s="21">
        <v>2672.04</v>
      </c>
      <c r="CW351" s="21">
        <v>0</v>
      </c>
      <c r="CX351" s="21">
        <v>2672.04</v>
      </c>
      <c r="CY351" s="22">
        <v>278</v>
      </c>
      <c r="CZ351" s="22">
        <v>13.35</v>
      </c>
      <c r="DA351" s="22">
        <v>1033.3900000000001</v>
      </c>
      <c r="DB351" s="22">
        <v>47.44</v>
      </c>
      <c r="DC351" s="22">
        <v>1372.18</v>
      </c>
      <c r="DD351" s="23">
        <v>4044.22</v>
      </c>
      <c r="DE351" s="21">
        <v>3371.53</v>
      </c>
      <c r="DF351" s="21">
        <v>0</v>
      </c>
      <c r="DG351" s="21">
        <v>3371.53</v>
      </c>
      <c r="DH351" s="22">
        <v>378</v>
      </c>
      <c r="DI351" s="22">
        <v>299.05</v>
      </c>
      <c r="DJ351" s="22">
        <v>2156.3000000000002</v>
      </c>
      <c r="DK351" s="22">
        <v>61.21</v>
      </c>
      <c r="DL351" s="22">
        <v>2894.56</v>
      </c>
      <c r="DM351" s="23">
        <v>6266.09</v>
      </c>
      <c r="DN351" s="73">
        <f t="shared" si="55"/>
        <v>28492.1</v>
      </c>
      <c r="DO351" s="73">
        <f t="shared" si="56"/>
        <v>948.61</v>
      </c>
      <c r="DP351" s="73">
        <f t="shared" si="57"/>
        <v>29440.71</v>
      </c>
      <c r="DQ351" s="22">
        <f t="shared" si="58"/>
        <v>2947</v>
      </c>
      <c r="DR351" s="22">
        <f t="shared" si="59"/>
        <v>423.31</v>
      </c>
      <c r="DS351" s="22">
        <f t="shared" si="60"/>
        <v>10201.450000000001</v>
      </c>
      <c r="DT351" s="22">
        <f t="shared" si="61"/>
        <v>518.92999999999995</v>
      </c>
      <c r="DU351" s="22">
        <f t="shared" si="62"/>
        <v>14090.689999999999</v>
      </c>
      <c r="DV351" s="23">
        <f t="shared" si="63"/>
        <v>43531.400000000009</v>
      </c>
      <c r="DW351" s="262">
        <f t="shared" si="64"/>
        <v>380.31999999999971</v>
      </c>
      <c r="DX351" s="262"/>
      <c r="DY351" s="263">
        <f t="shared" si="65"/>
        <v>-1814.5400000000009</v>
      </c>
      <c r="DZ351" s="263"/>
    </row>
    <row r="352" spans="1:130" hidden="1" x14ac:dyDescent="0.25">
      <c r="A352" s="18">
        <v>1819</v>
      </c>
      <c r="B352" s="18" t="s">
        <v>174</v>
      </c>
      <c r="C352" s="18" t="s">
        <v>175</v>
      </c>
      <c r="D352" s="20">
        <v>1</v>
      </c>
      <c r="E352" s="18">
        <v>16095.52</v>
      </c>
      <c r="F352" s="18">
        <v>29288.91</v>
      </c>
      <c r="G352" s="18" t="s">
        <v>157</v>
      </c>
      <c r="H352" s="18" t="s">
        <v>6</v>
      </c>
      <c r="I352" s="18" t="s">
        <v>176</v>
      </c>
      <c r="J352" s="21">
        <v>2225.86</v>
      </c>
      <c r="K352" s="21">
        <v>0</v>
      </c>
      <c r="L352" s="21">
        <v>2225.86</v>
      </c>
      <c r="M352" s="22">
        <v>205</v>
      </c>
      <c r="N352" s="22">
        <v>27.89</v>
      </c>
      <c r="O352" s="22">
        <v>652.15</v>
      </c>
      <c r="P352" s="22">
        <v>130.97</v>
      </c>
      <c r="Q352" s="22">
        <v>1016.01</v>
      </c>
      <c r="R352" s="23">
        <v>3241.87</v>
      </c>
      <c r="S352" s="21">
        <v>3195.35</v>
      </c>
      <c r="T352" s="21">
        <v>0</v>
      </c>
      <c r="U352" s="21">
        <v>3195.35</v>
      </c>
      <c r="V352" s="22">
        <v>351</v>
      </c>
      <c r="W352" s="22">
        <v>41.5</v>
      </c>
      <c r="X352" s="22">
        <v>1229.24</v>
      </c>
      <c r="Y352" s="22">
        <v>133.24</v>
      </c>
      <c r="Z352" s="22">
        <v>1754.98</v>
      </c>
      <c r="AA352" s="23">
        <v>4950.33</v>
      </c>
      <c r="AB352" s="21">
        <v>2147.86</v>
      </c>
      <c r="AC352" s="21">
        <v>0</v>
      </c>
      <c r="AD352" s="21">
        <v>2147.86</v>
      </c>
      <c r="AE352" s="22">
        <v>205</v>
      </c>
      <c r="AF352" s="22">
        <v>27.89</v>
      </c>
      <c r="AG352" s="22">
        <v>652.57000000000005</v>
      </c>
      <c r="AH352" s="22">
        <v>145.24</v>
      </c>
      <c r="AI352" s="22">
        <v>1030.7</v>
      </c>
      <c r="AJ352" s="23">
        <v>3178.56</v>
      </c>
      <c r="AK352" s="21">
        <v>2147.86</v>
      </c>
      <c r="AL352" s="21">
        <v>0</v>
      </c>
      <c r="AM352" s="21">
        <v>2147.86</v>
      </c>
      <c r="AN352" s="22">
        <v>205</v>
      </c>
      <c r="AO352" s="22">
        <v>27.89</v>
      </c>
      <c r="AP352" s="22">
        <v>652.57000000000005</v>
      </c>
      <c r="AQ352" s="22">
        <v>119.74</v>
      </c>
      <c r="AR352" s="22">
        <v>1005.2</v>
      </c>
      <c r="AS352" s="23">
        <v>3153.06</v>
      </c>
      <c r="AT352" s="21">
        <v>2162.48</v>
      </c>
      <c r="AU352" s="21">
        <v>929.63</v>
      </c>
      <c r="AV352" s="21">
        <v>3092.11</v>
      </c>
      <c r="AW352" s="22">
        <v>334</v>
      </c>
      <c r="AX352" s="22">
        <v>28.08</v>
      </c>
      <c r="AY352" s="22">
        <v>851.75</v>
      </c>
      <c r="AZ352" s="22">
        <v>132.44999999999999</v>
      </c>
      <c r="BA352" s="22">
        <v>1346.28</v>
      </c>
      <c r="BB352" s="23">
        <v>4438.3900000000003</v>
      </c>
      <c r="BC352" s="21">
        <v>3385.96</v>
      </c>
      <c r="BD352" s="21">
        <v>0</v>
      </c>
      <c r="BE352" s="21">
        <v>3385.96</v>
      </c>
      <c r="BF352" s="22">
        <v>352</v>
      </c>
      <c r="BG352" s="22">
        <v>41.58</v>
      </c>
      <c r="BH352" s="22">
        <v>1231.07</v>
      </c>
      <c r="BI352" s="22">
        <v>146.02000000000001</v>
      </c>
      <c r="BJ352" s="22">
        <v>1770.67</v>
      </c>
      <c r="BK352" s="23">
        <v>5156.63</v>
      </c>
      <c r="BL352" s="21">
        <v>2147.86</v>
      </c>
      <c r="BM352" s="21">
        <v>0</v>
      </c>
      <c r="BN352" s="21">
        <v>2147.86</v>
      </c>
      <c r="BO352" s="22">
        <v>204</v>
      </c>
      <c r="BP352" s="22">
        <v>27.89</v>
      </c>
      <c r="BQ352" s="22">
        <v>652.57000000000005</v>
      </c>
      <c r="BR352" s="22">
        <v>140.13999999999999</v>
      </c>
      <c r="BS352" s="22">
        <v>1024.5999999999999</v>
      </c>
      <c r="BT352" s="23">
        <v>3172.46</v>
      </c>
      <c r="BU352" s="21">
        <v>2147.86</v>
      </c>
      <c r="BV352" s="21">
        <v>0</v>
      </c>
      <c r="BW352" s="21">
        <v>2147.86</v>
      </c>
      <c r="BX352" s="22">
        <v>205</v>
      </c>
      <c r="BY352" s="22">
        <v>27.89</v>
      </c>
      <c r="BZ352" s="22">
        <v>652.57000000000005</v>
      </c>
      <c r="CA352" s="22">
        <v>145.24</v>
      </c>
      <c r="CB352" s="22">
        <v>1030.7</v>
      </c>
      <c r="CC352" s="23">
        <v>3178.56</v>
      </c>
      <c r="CD352" s="21">
        <v>2237.39</v>
      </c>
      <c r="CE352" s="21">
        <v>0</v>
      </c>
      <c r="CF352" s="21">
        <v>2237.39</v>
      </c>
      <c r="CG352" s="22">
        <v>218</v>
      </c>
      <c r="CH352" s="22">
        <v>29.05</v>
      </c>
      <c r="CI352" s="22">
        <v>1296</v>
      </c>
      <c r="CJ352" s="22">
        <v>141.72999999999999</v>
      </c>
      <c r="CK352" s="22">
        <v>1684.78</v>
      </c>
      <c r="CL352" s="23">
        <v>3922.17</v>
      </c>
      <c r="CM352" s="21">
        <v>2153.13</v>
      </c>
      <c r="CN352" s="21">
        <v>0</v>
      </c>
      <c r="CO352" s="21">
        <v>2153.13</v>
      </c>
      <c r="CP352" s="22">
        <v>214</v>
      </c>
      <c r="CQ352" s="22">
        <v>27.95</v>
      </c>
      <c r="CR352" s="22">
        <v>713.95</v>
      </c>
      <c r="CS352" s="22">
        <v>58.63</v>
      </c>
      <c r="CT352" s="22">
        <v>1014.53</v>
      </c>
      <c r="CU352" s="23">
        <v>3167.66</v>
      </c>
      <c r="CV352" s="21">
        <v>2309.75</v>
      </c>
      <c r="CW352" s="21">
        <v>0</v>
      </c>
      <c r="CX352" s="21">
        <v>2309.75</v>
      </c>
      <c r="CY352" s="22">
        <v>227</v>
      </c>
      <c r="CZ352" s="22">
        <v>29.99</v>
      </c>
      <c r="DA352" s="22">
        <v>852.43</v>
      </c>
      <c r="DB352" s="22">
        <v>102.21</v>
      </c>
      <c r="DC352" s="22">
        <v>1211.6300000000001</v>
      </c>
      <c r="DD352" s="23">
        <v>3521.38</v>
      </c>
      <c r="DE352" s="21">
        <v>3442.94</v>
      </c>
      <c r="DF352" s="21">
        <v>0</v>
      </c>
      <c r="DG352" s="21">
        <v>3442.94</v>
      </c>
      <c r="DH352" s="22">
        <v>390</v>
      </c>
      <c r="DI352" s="22">
        <v>338.81</v>
      </c>
      <c r="DJ352" s="22">
        <v>2496.38</v>
      </c>
      <c r="DK352" s="22">
        <v>149.18</v>
      </c>
      <c r="DL352" s="22">
        <v>3374.37</v>
      </c>
      <c r="DM352" s="23">
        <v>6817.31</v>
      </c>
      <c r="DN352" s="73">
        <f t="shared" si="55"/>
        <v>29704.3</v>
      </c>
      <c r="DO352" s="73">
        <f t="shared" si="56"/>
        <v>929.63</v>
      </c>
      <c r="DP352" s="73">
        <f t="shared" si="57"/>
        <v>30633.93</v>
      </c>
      <c r="DQ352" s="22">
        <f t="shared" si="58"/>
        <v>3110</v>
      </c>
      <c r="DR352" s="22">
        <f t="shared" si="59"/>
        <v>676.41</v>
      </c>
      <c r="DS352" s="22">
        <f t="shared" si="60"/>
        <v>11933.25</v>
      </c>
      <c r="DT352" s="22">
        <f t="shared" si="61"/>
        <v>1544.7900000000002</v>
      </c>
      <c r="DU352" s="22">
        <f t="shared" si="62"/>
        <v>17264.45</v>
      </c>
      <c r="DV352" s="23">
        <f t="shared" si="63"/>
        <v>47898.38</v>
      </c>
      <c r="DW352" s="262">
        <f t="shared" si="64"/>
        <v>1345.0200000000004</v>
      </c>
      <c r="DX352" s="262"/>
      <c r="DY352" s="263">
        <f t="shared" si="65"/>
        <v>1168.9300000000003</v>
      </c>
      <c r="DZ352" s="263"/>
    </row>
    <row r="353" spans="1:130" hidden="1" x14ac:dyDescent="0.25">
      <c r="A353" s="18">
        <v>1820</v>
      </c>
      <c r="B353" s="18" t="s">
        <v>568</v>
      </c>
      <c r="C353" s="18" t="s">
        <v>569</v>
      </c>
      <c r="D353" s="20">
        <v>1</v>
      </c>
      <c r="E353" s="18">
        <v>17207.07</v>
      </c>
      <c r="F353" s="18">
        <v>30526.85</v>
      </c>
      <c r="G353" s="18" t="s">
        <v>157</v>
      </c>
      <c r="H353" s="18" t="s">
        <v>6</v>
      </c>
      <c r="I353" s="18" t="s">
        <v>176</v>
      </c>
      <c r="J353" s="21">
        <v>2381.0700000000002</v>
      </c>
      <c r="K353" s="21">
        <v>0</v>
      </c>
      <c r="L353" s="21">
        <v>2381.0700000000002</v>
      </c>
      <c r="M353" s="22">
        <v>224</v>
      </c>
      <c r="N353" s="22">
        <v>34.270000000000003</v>
      </c>
      <c r="O353" s="22">
        <v>779.69</v>
      </c>
      <c r="P353" s="22">
        <v>133.66999999999999</v>
      </c>
      <c r="Q353" s="22">
        <v>1171.6300000000001</v>
      </c>
      <c r="R353" s="23">
        <v>3552.7</v>
      </c>
      <c r="S353" s="21">
        <v>3290.58</v>
      </c>
      <c r="T353" s="21">
        <v>0</v>
      </c>
      <c r="U353" s="21">
        <v>3290.58</v>
      </c>
      <c r="V353" s="22">
        <v>364</v>
      </c>
      <c r="W353" s="22">
        <v>49.32</v>
      </c>
      <c r="X353" s="22">
        <v>1264.82</v>
      </c>
      <c r="Y353" s="22">
        <v>129.83000000000001</v>
      </c>
      <c r="Z353" s="22">
        <v>1807.97</v>
      </c>
      <c r="AA353" s="23">
        <v>5098.55</v>
      </c>
      <c r="AB353" s="21">
        <v>2243.09</v>
      </c>
      <c r="AC353" s="21">
        <v>0</v>
      </c>
      <c r="AD353" s="21">
        <v>2243.09</v>
      </c>
      <c r="AE353" s="22">
        <v>219</v>
      </c>
      <c r="AF353" s="22">
        <v>33.6</v>
      </c>
      <c r="AG353" s="22">
        <v>739.71</v>
      </c>
      <c r="AH353" s="22">
        <v>152.03</v>
      </c>
      <c r="AI353" s="22">
        <v>1144.3399999999999</v>
      </c>
      <c r="AJ353" s="23">
        <v>3387.43</v>
      </c>
      <c r="AK353" s="21">
        <v>2243.09</v>
      </c>
      <c r="AL353" s="21">
        <v>0</v>
      </c>
      <c r="AM353" s="21">
        <v>2243.09</v>
      </c>
      <c r="AN353" s="22">
        <v>219</v>
      </c>
      <c r="AO353" s="22">
        <v>33.6</v>
      </c>
      <c r="AP353" s="22">
        <v>739.71</v>
      </c>
      <c r="AQ353" s="22">
        <v>146.93</v>
      </c>
      <c r="AR353" s="22">
        <v>1139.24</v>
      </c>
      <c r="AS353" s="23">
        <v>3382.33</v>
      </c>
      <c r="AT353" s="21">
        <v>2265.3200000000002</v>
      </c>
      <c r="AU353" s="21">
        <v>948.61</v>
      </c>
      <c r="AV353" s="21">
        <v>3213.93</v>
      </c>
      <c r="AW353" s="22">
        <v>351</v>
      </c>
      <c r="AX353" s="22">
        <v>33.94</v>
      </c>
      <c r="AY353" s="22">
        <v>949.75</v>
      </c>
      <c r="AZ353" s="22">
        <v>134.53</v>
      </c>
      <c r="BA353" s="22">
        <v>1469.22</v>
      </c>
      <c r="BB353" s="23">
        <v>4683.1499999999996</v>
      </c>
      <c r="BC353" s="21">
        <v>3563.62</v>
      </c>
      <c r="BD353" s="21">
        <v>0</v>
      </c>
      <c r="BE353" s="21">
        <v>3563.62</v>
      </c>
      <c r="BF353" s="22">
        <v>371</v>
      </c>
      <c r="BG353" s="22">
        <v>50.14</v>
      </c>
      <c r="BH353" s="22">
        <v>1284.76</v>
      </c>
      <c r="BI353" s="22">
        <v>149.03</v>
      </c>
      <c r="BJ353" s="22">
        <v>1854.93</v>
      </c>
      <c r="BK353" s="23">
        <v>5418.55</v>
      </c>
      <c r="BL353" s="21">
        <v>2243.09</v>
      </c>
      <c r="BM353" s="21">
        <v>0</v>
      </c>
      <c r="BN353" s="21">
        <v>2243.09</v>
      </c>
      <c r="BO353" s="22">
        <v>219</v>
      </c>
      <c r="BP353" s="22">
        <v>33.6</v>
      </c>
      <c r="BQ353" s="22">
        <v>739.71</v>
      </c>
      <c r="BR353" s="22">
        <v>126.53</v>
      </c>
      <c r="BS353" s="22">
        <v>1118.8399999999999</v>
      </c>
      <c r="BT353" s="23">
        <v>3361.93</v>
      </c>
      <c r="BU353" s="21">
        <v>2243.09</v>
      </c>
      <c r="BV353" s="21">
        <v>0</v>
      </c>
      <c r="BW353" s="21">
        <v>2243.09</v>
      </c>
      <c r="BX353" s="22">
        <v>219</v>
      </c>
      <c r="BY353" s="22">
        <v>33.6</v>
      </c>
      <c r="BZ353" s="22">
        <v>739.71</v>
      </c>
      <c r="CA353" s="22">
        <v>146.93</v>
      </c>
      <c r="CB353" s="22">
        <v>1139.24</v>
      </c>
      <c r="CC353" s="23">
        <v>3382.33</v>
      </c>
      <c r="CD353" s="21">
        <v>2243.09</v>
      </c>
      <c r="CE353" s="21">
        <v>0</v>
      </c>
      <c r="CF353" s="21">
        <v>2243.09</v>
      </c>
      <c r="CG353" s="22">
        <v>219</v>
      </c>
      <c r="CH353" s="22">
        <v>33.6</v>
      </c>
      <c r="CI353" s="22">
        <v>980.31</v>
      </c>
      <c r="CJ353" s="22">
        <v>141.83000000000001</v>
      </c>
      <c r="CK353" s="22">
        <v>1374.74</v>
      </c>
      <c r="CL353" s="23">
        <v>3617.83</v>
      </c>
      <c r="CM353" s="21">
        <v>2243.09</v>
      </c>
      <c r="CN353" s="21">
        <v>0</v>
      </c>
      <c r="CO353" s="21">
        <v>2243.09</v>
      </c>
      <c r="CP353" s="22">
        <v>227</v>
      </c>
      <c r="CQ353" s="22">
        <v>33.6</v>
      </c>
      <c r="CR353" s="22">
        <v>796.26</v>
      </c>
      <c r="CS353" s="22">
        <v>65.33</v>
      </c>
      <c r="CT353" s="22">
        <v>1122.19</v>
      </c>
      <c r="CU353" s="23">
        <v>3365.28</v>
      </c>
      <c r="CV353" s="21">
        <v>2405.7399999999998</v>
      </c>
      <c r="CW353" s="21">
        <v>0</v>
      </c>
      <c r="CX353" s="21">
        <v>2405.7399999999998</v>
      </c>
      <c r="CY353" s="22">
        <v>242</v>
      </c>
      <c r="CZ353" s="22">
        <v>36.04</v>
      </c>
      <c r="DA353" s="22">
        <v>933.97</v>
      </c>
      <c r="DB353" s="22">
        <v>129.41</v>
      </c>
      <c r="DC353" s="22">
        <v>1341.42</v>
      </c>
      <c r="DD353" s="23">
        <v>3747.16</v>
      </c>
      <c r="DE353" s="21">
        <v>3608.2</v>
      </c>
      <c r="DF353" s="21">
        <v>0</v>
      </c>
      <c r="DG353" s="21">
        <v>3608.2</v>
      </c>
      <c r="DH353" s="22">
        <v>407</v>
      </c>
      <c r="DI353" s="22">
        <v>360.37</v>
      </c>
      <c r="DJ353" s="22">
        <v>2122.87</v>
      </c>
      <c r="DK353" s="22">
        <v>65.42</v>
      </c>
      <c r="DL353" s="22">
        <v>2955.66</v>
      </c>
      <c r="DM353" s="23">
        <v>6563.86</v>
      </c>
      <c r="DN353" s="73">
        <f t="shared" si="55"/>
        <v>30973.070000000003</v>
      </c>
      <c r="DO353" s="73">
        <f t="shared" si="56"/>
        <v>948.61</v>
      </c>
      <c r="DP353" s="73">
        <f t="shared" si="57"/>
        <v>31921.680000000004</v>
      </c>
      <c r="DQ353" s="22">
        <f t="shared" si="58"/>
        <v>3281</v>
      </c>
      <c r="DR353" s="22">
        <f t="shared" si="59"/>
        <v>765.68000000000006</v>
      </c>
      <c r="DS353" s="22">
        <f t="shared" si="60"/>
        <v>12071.27</v>
      </c>
      <c r="DT353" s="22">
        <f t="shared" si="61"/>
        <v>1521.47</v>
      </c>
      <c r="DU353" s="22">
        <f t="shared" si="62"/>
        <v>17639.419999999998</v>
      </c>
      <c r="DV353" s="23">
        <f t="shared" si="63"/>
        <v>49561.100000000006</v>
      </c>
      <c r="DW353" s="262">
        <f t="shared" si="64"/>
        <v>1394.8300000000054</v>
      </c>
      <c r="DX353" s="262"/>
      <c r="DY353" s="263">
        <f t="shared" si="65"/>
        <v>432.34999999999854</v>
      </c>
      <c r="DZ353" s="263"/>
    </row>
    <row r="354" spans="1:130" hidden="1" x14ac:dyDescent="0.25">
      <c r="A354" s="18">
        <v>1824</v>
      </c>
      <c r="B354" s="18" t="s">
        <v>678</v>
      </c>
      <c r="C354" s="18" t="s">
        <v>679</v>
      </c>
      <c r="D354" s="20">
        <v>1</v>
      </c>
      <c r="E354" s="18">
        <v>15582.44</v>
      </c>
      <c r="F354" s="18">
        <v>28765.19</v>
      </c>
      <c r="G354" s="18" t="s">
        <v>157</v>
      </c>
      <c r="H354" s="18" t="s">
        <v>20</v>
      </c>
      <c r="I354" s="18" t="s">
        <v>254</v>
      </c>
      <c r="J354" s="21">
        <v>2272.3200000000002</v>
      </c>
      <c r="K354" s="21">
        <v>0</v>
      </c>
      <c r="L354" s="21">
        <v>2272.3200000000002</v>
      </c>
      <c r="M354" s="22">
        <v>212</v>
      </c>
      <c r="N354" s="22">
        <v>32.869999999999997</v>
      </c>
      <c r="O354" s="22">
        <v>694.62</v>
      </c>
      <c r="P354" s="22">
        <v>131.79</v>
      </c>
      <c r="Q354" s="22">
        <v>1071.28</v>
      </c>
      <c r="R354" s="23">
        <v>3343.6</v>
      </c>
      <c r="S354" s="21">
        <v>2147.86</v>
      </c>
      <c r="T354" s="21">
        <v>0</v>
      </c>
      <c r="U354" s="21">
        <v>2147.86</v>
      </c>
      <c r="V354" s="22">
        <v>205</v>
      </c>
      <c r="W354" s="22">
        <v>32.18</v>
      </c>
      <c r="X354" s="22">
        <v>653</v>
      </c>
      <c r="Y354" s="22">
        <v>99.34</v>
      </c>
      <c r="Z354" s="22">
        <v>989.52</v>
      </c>
      <c r="AA354" s="23">
        <v>3137.38</v>
      </c>
      <c r="AB354" s="21">
        <v>2147.86</v>
      </c>
      <c r="AC354" s="21">
        <v>0</v>
      </c>
      <c r="AD354" s="21">
        <v>2147.86</v>
      </c>
      <c r="AE354" s="22">
        <v>205</v>
      </c>
      <c r="AF354" s="22">
        <v>32.18</v>
      </c>
      <c r="AG354" s="22">
        <v>652.57000000000005</v>
      </c>
      <c r="AH354" s="22">
        <v>145.24</v>
      </c>
      <c r="AI354" s="22">
        <v>1034.99</v>
      </c>
      <c r="AJ354" s="23">
        <v>3182.85</v>
      </c>
      <c r="AK354" s="21">
        <v>2165.2800000000002</v>
      </c>
      <c r="AL354" s="21">
        <v>0</v>
      </c>
      <c r="AM354" s="21">
        <v>2165.2800000000002</v>
      </c>
      <c r="AN354" s="22">
        <v>208</v>
      </c>
      <c r="AO354" s="22">
        <v>32.43</v>
      </c>
      <c r="AP354" s="22">
        <v>668.37</v>
      </c>
      <c r="AQ354" s="22">
        <v>130.24</v>
      </c>
      <c r="AR354" s="22">
        <v>1039.04</v>
      </c>
      <c r="AS354" s="23">
        <v>3204.32</v>
      </c>
      <c r="AT354" s="21">
        <v>2292.5</v>
      </c>
      <c r="AU354" s="21">
        <v>948.61</v>
      </c>
      <c r="AV354" s="21">
        <v>3241.11</v>
      </c>
      <c r="AW354" s="22">
        <v>354</v>
      </c>
      <c r="AX354" s="22">
        <v>34.35</v>
      </c>
      <c r="AY354" s="22">
        <v>971.17</v>
      </c>
      <c r="AZ354" s="22">
        <v>114.62</v>
      </c>
      <c r="BA354" s="22">
        <v>1474.14</v>
      </c>
      <c r="BB354" s="23">
        <v>4715.25</v>
      </c>
      <c r="BC354" s="21">
        <v>3400.31</v>
      </c>
      <c r="BD354" s="21">
        <v>0</v>
      </c>
      <c r="BE354" s="21">
        <v>3400.31</v>
      </c>
      <c r="BF354" s="22">
        <v>352</v>
      </c>
      <c r="BG354" s="22">
        <v>47.97</v>
      </c>
      <c r="BH354" s="22">
        <v>1230.57</v>
      </c>
      <c r="BI354" s="22">
        <v>136</v>
      </c>
      <c r="BJ354" s="22">
        <v>1766.54</v>
      </c>
      <c r="BK354" s="23">
        <v>5166.8500000000004</v>
      </c>
      <c r="BL354" s="21">
        <v>2147.86</v>
      </c>
      <c r="BM354" s="21">
        <v>0</v>
      </c>
      <c r="BN354" s="21">
        <v>2147.86</v>
      </c>
      <c r="BO354" s="22">
        <v>205</v>
      </c>
      <c r="BP354" s="22">
        <v>32.18</v>
      </c>
      <c r="BQ354" s="22">
        <v>652.57000000000005</v>
      </c>
      <c r="BR354" s="22">
        <v>124.84</v>
      </c>
      <c r="BS354" s="22">
        <v>1014.59</v>
      </c>
      <c r="BT354" s="23">
        <v>3162.45</v>
      </c>
      <c r="BU354" s="21">
        <v>2147.86</v>
      </c>
      <c r="BV354" s="21">
        <v>0</v>
      </c>
      <c r="BW354" s="21">
        <v>2147.86</v>
      </c>
      <c r="BX354" s="22">
        <v>205</v>
      </c>
      <c r="BY354" s="22">
        <v>32.18</v>
      </c>
      <c r="BZ354" s="22">
        <v>652.57000000000005</v>
      </c>
      <c r="CA354" s="22">
        <v>119.74</v>
      </c>
      <c r="CB354" s="22">
        <v>1009.49</v>
      </c>
      <c r="CC354" s="23">
        <v>3157.35</v>
      </c>
      <c r="CD354" s="21">
        <v>2157.54</v>
      </c>
      <c r="CE354" s="21">
        <v>0</v>
      </c>
      <c r="CF354" s="21">
        <v>2157.54</v>
      </c>
      <c r="CG354" s="22">
        <v>207</v>
      </c>
      <c r="CH354" s="22">
        <v>32.32</v>
      </c>
      <c r="CI354" s="22">
        <v>901.99</v>
      </c>
      <c r="CJ354" s="22">
        <v>104.61</v>
      </c>
      <c r="CK354" s="22">
        <v>1245.92</v>
      </c>
      <c r="CL354" s="23">
        <v>3403.46</v>
      </c>
      <c r="CM354" s="21">
        <v>2139.59</v>
      </c>
      <c r="CN354" s="21">
        <v>0</v>
      </c>
      <c r="CO354" s="21">
        <v>2139.59</v>
      </c>
      <c r="CP354" s="22">
        <v>213</v>
      </c>
      <c r="CQ354" s="22">
        <v>32.049999999999997</v>
      </c>
      <c r="CR354" s="22">
        <v>717.38</v>
      </c>
      <c r="CS354" s="22">
        <v>78.78</v>
      </c>
      <c r="CT354" s="22">
        <v>1041.21</v>
      </c>
      <c r="CU354" s="23">
        <v>3180.8</v>
      </c>
      <c r="CV354" s="21">
        <v>2148.2600000000002</v>
      </c>
      <c r="CW354" s="21">
        <v>0</v>
      </c>
      <c r="CX354" s="21">
        <v>2148.2600000000002</v>
      </c>
      <c r="CY354" s="22">
        <v>205</v>
      </c>
      <c r="CZ354" s="22">
        <v>32.18</v>
      </c>
      <c r="DA354" s="22">
        <v>704.81</v>
      </c>
      <c r="DB354" s="22">
        <v>78.94</v>
      </c>
      <c r="DC354" s="22">
        <v>1020.93</v>
      </c>
      <c r="DD354" s="23">
        <v>3169.19</v>
      </c>
      <c r="DE354" s="21">
        <v>4111.6099999999997</v>
      </c>
      <c r="DF354" s="21">
        <v>0</v>
      </c>
      <c r="DG354" s="21">
        <v>4111.6099999999997</v>
      </c>
      <c r="DH354" s="22">
        <v>480</v>
      </c>
      <c r="DI354" s="22">
        <v>351.31</v>
      </c>
      <c r="DJ354" s="22">
        <v>2884.71</v>
      </c>
      <c r="DK354" s="22">
        <v>125.35</v>
      </c>
      <c r="DL354" s="22">
        <v>3841.37</v>
      </c>
      <c r="DM354" s="23">
        <v>7952.98</v>
      </c>
      <c r="DN354" s="73">
        <f t="shared" si="55"/>
        <v>29278.850000000006</v>
      </c>
      <c r="DO354" s="73">
        <f t="shared" si="56"/>
        <v>948.61</v>
      </c>
      <c r="DP354" s="73">
        <f t="shared" si="57"/>
        <v>30227.460000000006</v>
      </c>
      <c r="DQ354" s="22">
        <f t="shared" si="58"/>
        <v>3051</v>
      </c>
      <c r="DR354" s="22">
        <f t="shared" si="59"/>
        <v>724.2</v>
      </c>
      <c r="DS354" s="22">
        <f t="shared" si="60"/>
        <v>11384.329999999998</v>
      </c>
      <c r="DT354" s="22">
        <f t="shared" si="61"/>
        <v>1389.49</v>
      </c>
      <c r="DU354" s="22">
        <f t="shared" si="62"/>
        <v>16549.02</v>
      </c>
      <c r="DV354" s="23">
        <f t="shared" si="63"/>
        <v>46776.479999999996</v>
      </c>
      <c r="DW354" s="262">
        <f t="shared" si="64"/>
        <v>1462.2700000000077</v>
      </c>
      <c r="DX354" s="262"/>
      <c r="DY354" s="263">
        <f t="shared" si="65"/>
        <v>966.57999999999993</v>
      </c>
      <c r="DZ354" s="263"/>
    </row>
    <row r="355" spans="1:130" hidden="1" x14ac:dyDescent="0.25">
      <c r="A355" s="18">
        <v>1828</v>
      </c>
      <c r="B355" s="18" t="s">
        <v>432</v>
      </c>
      <c r="C355" s="18" t="s">
        <v>245</v>
      </c>
      <c r="D355" s="20">
        <v>0</v>
      </c>
      <c r="G355" s="18" t="s">
        <v>173</v>
      </c>
      <c r="H355" s="18" t="s">
        <v>5</v>
      </c>
      <c r="I355" s="18" t="s">
        <v>231</v>
      </c>
      <c r="J355" s="21">
        <v>104</v>
      </c>
      <c r="K355" s="21">
        <v>0</v>
      </c>
      <c r="L355" s="21">
        <v>104</v>
      </c>
      <c r="M355" s="22">
        <v>0</v>
      </c>
      <c r="N355" s="22">
        <v>0</v>
      </c>
      <c r="O355" s="22">
        <v>0</v>
      </c>
      <c r="P355" s="22">
        <v>1.4</v>
      </c>
      <c r="Q355" s="22">
        <v>1.4</v>
      </c>
      <c r="R355" s="23">
        <v>105.4</v>
      </c>
      <c r="S355" s="21">
        <v>0</v>
      </c>
      <c r="T355" s="21">
        <v>0</v>
      </c>
      <c r="U355" s="21">
        <v>0</v>
      </c>
      <c r="V355" s="22">
        <v>0</v>
      </c>
      <c r="W355" s="22">
        <v>0</v>
      </c>
      <c r="X355" s="22">
        <v>0</v>
      </c>
      <c r="Y355" s="22">
        <v>0</v>
      </c>
      <c r="Z355" s="22">
        <v>0</v>
      </c>
      <c r="AA355" s="23">
        <v>0</v>
      </c>
      <c r="AB355" s="21">
        <v>0</v>
      </c>
      <c r="AC355" s="21">
        <v>0</v>
      </c>
      <c r="AD355" s="21">
        <v>0</v>
      </c>
      <c r="AE355" s="22">
        <v>0</v>
      </c>
      <c r="AF355" s="22">
        <v>0</v>
      </c>
      <c r="AG355" s="22">
        <v>0</v>
      </c>
      <c r="AH355" s="22">
        <v>0</v>
      </c>
      <c r="AI355" s="22">
        <v>0</v>
      </c>
      <c r="AJ355" s="23">
        <v>0</v>
      </c>
      <c r="AK355" s="21"/>
      <c r="AL355" s="21"/>
      <c r="AM355" s="21"/>
      <c r="AN355" s="22"/>
      <c r="AO355" s="22"/>
      <c r="AP355" s="22"/>
      <c r="AQ355" s="22"/>
      <c r="AR355" s="22"/>
      <c r="AS355" s="23"/>
      <c r="AT355" s="21">
        <v>0</v>
      </c>
      <c r="AU355" s="21">
        <v>474.31</v>
      </c>
      <c r="AV355" s="21">
        <v>474.31</v>
      </c>
      <c r="AW355" s="22">
        <v>20</v>
      </c>
      <c r="AX355" s="22">
        <v>0</v>
      </c>
      <c r="AY355" s="22">
        <v>94.86</v>
      </c>
      <c r="AZ355" s="22">
        <v>6.36</v>
      </c>
      <c r="BA355" s="22">
        <v>121.22</v>
      </c>
      <c r="BB355" s="23">
        <v>595.53</v>
      </c>
      <c r="BC355" s="21"/>
      <c r="BD355" s="21"/>
      <c r="BE355" s="21"/>
      <c r="BF355" s="22"/>
      <c r="BG355" s="22"/>
      <c r="BH355" s="22"/>
      <c r="BI355" s="22"/>
      <c r="BJ355" s="22"/>
      <c r="BK355" s="23"/>
      <c r="BL355" s="21"/>
      <c r="BM355" s="21"/>
      <c r="BN355" s="21"/>
      <c r="BO355" s="22"/>
      <c r="BP355" s="22"/>
      <c r="BQ355" s="22"/>
      <c r="BR355" s="22"/>
      <c r="BS355" s="22"/>
      <c r="BT355" s="23"/>
      <c r="BU355" s="21"/>
      <c r="BV355" s="21"/>
      <c r="BW355" s="21"/>
      <c r="BX355" s="22"/>
      <c r="BY355" s="22"/>
      <c r="BZ355" s="22"/>
      <c r="CA355" s="22"/>
      <c r="CB355" s="22"/>
      <c r="CC355" s="23"/>
      <c r="CD355" s="21"/>
      <c r="CE355" s="21"/>
      <c r="CF355" s="21"/>
      <c r="CG355" s="22"/>
      <c r="CH355" s="22"/>
      <c r="CI355" s="22"/>
      <c r="CJ355" s="22"/>
      <c r="CK355" s="22"/>
      <c r="CL355" s="23"/>
      <c r="CM355" s="21"/>
      <c r="CN355" s="21"/>
      <c r="CO355" s="21"/>
      <c r="CP355" s="22"/>
      <c r="CQ355" s="22"/>
      <c r="CR355" s="22"/>
      <c r="CS355" s="22"/>
      <c r="CT355" s="22"/>
      <c r="CU355" s="23"/>
      <c r="CV355" s="21"/>
      <c r="CW355" s="21"/>
      <c r="CX355" s="21"/>
      <c r="CY355" s="22"/>
      <c r="CZ355" s="22"/>
      <c r="DA355" s="22"/>
      <c r="DB355" s="22"/>
      <c r="DC355" s="22"/>
      <c r="DD355" s="23"/>
      <c r="DN355" s="73">
        <f t="shared" si="55"/>
        <v>104</v>
      </c>
      <c r="DO355" s="73">
        <f t="shared" si="56"/>
        <v>474.31</v>
      </c>
      <c r="DP355" s="73">
        <f t="shared" si="57"/>
        <v>578.30999999999995</v>
      </c>
      <c r="DQ355" s="22">
        <f t="shared" si="58"/>
        <v>20</v>
      </c>
      <c r="DR355" s="22">
        <f t="shared" si="59"/>
        <v>0</v>
      </c>
      <c r="DS355" s="22">
        <f t="shared" si="60"/>
        <v>94.86</v>
      </c>
      <c r="DT355" s="22">
        <f t="shared" si="61"/>
        <v>7.76</v>
      </c>
      <c r="DU355" s="22">
        <f t="shared" si="62"/>
        <v>122.62</v>
      </c>
      <c r="DV355" s="23">
        <f t="shared" si="63"/>
        <v>700.93</v>
      </c>
      <c r="DW355" s="262">
        <f t="shared" si="64"/>
        <v>578.30999999999995</v>
      </c>
      <c r="DX355" s="262"/>
      <c r="DY355" s="263">
        <f t="shared" si="65"/>
        <v>122.62</v>
      </c>
      <c r="DZ355" s="263"/>
    </row>
    <row r="356" spans="1:130" hidden="1" x14ac:dyDescent="0.25">
      <c r="A356" s="18">
        <v>1832</v>
      </c>
      <c r="B356" s="18" t="s">
        <v>645</v>
      </c>
      <c r="C356" s="18" t="s">
        <v>646</v>
      </c>
      <c r="D356" s="20">
        <v>1</v>
      </c>
      <c r="E356" s="18">
        <v>8282.93</v>
      </c>
      <c r="F356" s="18">
        <v>22288.52</v>
      </c>
      <c r="G356" s="18" t="s">
        <v>157</v>
      </c>
      <c r="H356" s="18" t="s">
        <v>5</v>
      </c>
      <c r="I356" s="18" t="s">
        <v>204</v>
      </c>
      <c r="J356" s="21">
        <v>1243.06</v>
      </c>
      <c r="K356" s="21">
        <v>0</v>
      </c>
      <c r="L356" s="21">
        <v>1243.06</v>
      </c>
      <c r="M356" s="22">
        <v>82</v>
      </c>
      <c r="N356" s="22">
        <v>18.600000000000001</v>
      </c>
      <c r="O356" s="22">
        <v>186.42</v>
      </c>
      <c r="P356" s="22">
        <v>83.27</v>
      </c>
      <c r="Q356" s="22">
        <v>370.29</v>
      </c>
      <c r="R356" s="23">
        <v>1613.35</v>
      </c>
      <c r="S356" s="21">
        <v>1869.92</v>
      </c>
      <c r="T356" s="21">
        <v>0</v>
      </c>
      <c r="U356" s="21">
        <v>1869.92</v>
      </c>
      <c r="V356" s="22">
        <v>164</v>
      </c>
      <c r="W356" s="22">
        <v>28</v>
      </c>
      <c r="X356" s="22">
        <v>304.48</v>
      </c>
      <c r="Y356" s="22">
        <v>33.200000000000003</v>
      </c>
      <c r="Z356" s="22">
        <v>529.67999999999995</v>
      </c>
      <c r="AA356" s="23">
        <v>2399.6</v>
      </c>
      <c r="AB356" s="21">
        <v>1722.01</v>
      </c>
      <c r="AC356" s="21">
        <v>0</v>
      </c>
      <c r="AD356" s="21">
        <v>1722.01</v>
      </c>
      <c r="AE356" s="22">
        <v>144</v>
      </c>
      <c r="AF356" s="22">
        <v>25.79</v>
      </c>
      <c r="AG356" s="22">
        <v>249.02</v>
      </c>
      <c r="AH356" s="22">
        <v>61.17</v>
      </c>
      <c r="AI356" s="22">
        <v>479.98</v>
      </c>
      <c r="AJ356" s="23">
        <v>2201.9899999999998</v>
      </c>
      <c r="AK356" s="21">
        <v>1722.01</v>
      </c>
      <c r="AL356" s="21">
        <v>0</v>
      </c>
      <c r="AM356" s="21">
        <v>1722.01</v>
      </c>
      <c r="AN356" s="22">
        <v>144</v>
      </c>
      <c r="AO356" s="22">
        <v>25.79</v>
      </c>
      <c r="AP356" s="22">
        <v>249.02</v>
      </c>
      <c r="AQ356" s="22">
        <v>107.07</v>
      </c>
      <c r="AR356" s="22">
        <v>525.88</v>
      </c>
      <c r="AS356" s="23">
        <v>2247.89</v>
      </c>
      <c r="AT356" s="21">
        <v>1722.01</v>
      </c>
      <c r="AU356" s="21">
        <v>948.61</v>
      </c>
      <c r="AV356" s="21">
        <v>2670.62</v>
      </c>
      <c r="AW356" s="22">
        <v>274</v>
      </c>
      <c r="AX356" s="22">
        <v>25.79</v>
      </c>
      <c r="AY356" s="22">
        <v>438.74</v>
      </c>
      <c r="AZ356" s="22">
        <v>104.49</v>
      </c>
      <c r="BA356" s="22">
        <v>843.02</v>
      </c>
      <c r="BB356" s="23">
        <v>3513.64</v>
      </c>
      <c r="BC356" s="21">
        <v>2564.7600000000002</v>
      </c>
      <c r="BD356" s="21">
        <v>0</v>
      </c>
      <c r="BE356" s="21">
        <v>2564.7600000000002</v>
      </c>
      <c r="BF356" s="22">
        <v>261</v>
      </c>
      <c r="BG356" s="22">
        <v>38.43</v>
      </c>
      <c r="BH356" s="22">
        <v>972.5</v>
      </c>
      <c r="BI356" s="22">
        <v>147.54</v>
      </c>
      <c r="BJ356" s="22">
        <v>1419.47</v>
      </c>
      <c r="BK356" s="23">
        <v>3984.23</v>
      </c>
      <c r="BL356" s="21">
        <v>1722.01</v>
      </c>
      <c r="BM356" s="21">
        <v>0</v>
      </c>
      <c r="BN356" s="21">
        <v>1722.01</v>
      </c>
      <c r="BO356" s="22">
        <v>143</v>
      </c>
      <c r="BP356" s="22">
        <v>25.79</v>
      </c>
      <c r="BQ356" s="22">
        <v>249.02</v>
      </c>
      <c r="BR356" s="22">
        <v>122.37</v>
      </c>
      <c r="BS356" s="22">
        <v>540.17999999999995</v>
      </c>
      <c r="BT356" s="23">
        <v>2262.19</v>
      </c>
      <c r="BU356" s="21">
        <v>1722.01</v>
      </c>
      <c r="BV356" s="21">
        <v>0</v>
      </c>
      <c r="BW356" s="21">
        <v>1722.01</v>
      </c>
      <c r="BX356" s="22">
        <v>144</v>
      </c>
      <c r="BY356" s="22">
        <v>25.79</v>
      </c>
      <c r="BZ356" s="22">
        <v>249.02</v>
      </c>
      <c r="CA356" s="22">
        <v>132.57</v>
      </c>
      <c r="CB356" s="22">
        <v>551.38</v>
      </c>
      <c r="CC356" s="23">
        <v>2273.39</v>
      </c>
      <c r="CD356" s="21">
        <v>1790.89</v>
      </c>
      <c r="CE356" s="21">
        <v>0</v>
      </c>
      <c r="CF356" s="21">
        <v>1790.89</v>
      </c>
      <c r="CG356" s="22">
        <v>154</v>
      </c>
      <c r="CH356" s="22">
        <v>26.82</v>
      </c>
      <c r="CI356" s="22">
        <v>311.5</v>
      </c>
      <c r="CJ356" s="22">
        <v>103.2</v>
      </c>
      <c r="CK356" s="22">
        <v>595.52</v>
      </c>
      <c r="CL356" s="23">
        <v>2386.41</v>
      </c>
      <c r="CM356" s="21">
        <v>1722.01</v>
      </c>
      <c r="CN356" s="21">
        <v>0</v>
      </c>
      <c r="CO356" s="21">
        <v>1722.01</v>
      </c>
      <c r="CP356" s="22">
        <v>153</v>
      </c>
      <c r="CQ356" s="22">
        <v>25.79</v>
      </c>
      <c r="CR356" s="22">
        <v>223.56</v>
      </c>
      <c r="CS356" s="22">
        <v>86.67</v>
      </c>
      <c r="CT356" s="22">
        <v>489.02</v>
      </c>
      <c r="CU356" s="23">
        <v>2211.0300000000002</v>
      </c>
      <c r="CV356" s="21">
        <v>1722.01</v>
      </c>
      <c r="CW356" s="21">
        <v>0</v>
      </c>
      <c r="CX356" s="21">
        <v>1722.01</v>
      </c>
      <c r="CY356" s="22">
        <v>144</v>
      </c>
      <c r="CZ356" s="22">
        <v>25.79</v>
      </c>
      <c r="DA356" s="22">
        <v>218.76</v>
      </c>
      <c r="DB356" s="22">
        <v>132.57</v>
      </c>
      <c r="DC356" s="22">
        <v>521.12</v>
      </c>
      <c r="DD356" s="23">
        <v>2243.13</v>
      </c>
      <c r="DE356" s="21">
        <v>2531.0100000000002</v>
      </c>
      <c r="DF356" s="21">
        <v>0</v>
      </c>
      <c r="DG356" s="21">
        <v>2531.0100000000002</v>
      </c>
      <c r="DH356" s="22">
        <v>260</v>
      </c>
      <c r="DI356" s="22">
        <v>258.11</v>
      </c>
      <c r="DJ356" s="22">
        <v>932.86</v>
      </c>
      <c r="DK356" s="22">
        <v>138.07</v>
      </c>
      <c r="DL356" s="22">
        <v>1589.04</v>
      </c>
      <c r="DM356" s="23">
        <v>4120.05</v>
      </c>
      <c r="DN356" s="73">
        <f t="shared" si="55"/>
        <v>22053.71</v>
      </c>
      <c r="DO356" s="73">
        <f t="shared" si="56"/>
        <v>948.61</v>
      </c>
      <c r="DP356" s="73">
        <f t="shared" si="57"/>
        <v>23002.32</v>
      </c>
      <c r="DQ356" s="22">
        <f t="shared" si="58"/>
        <v>2067</v>
      </c>
      <c r="DR356" s="22">
        <f t="shared" si="59"/>
        <v>550.49</v>
      </c>
      <c r="DS356" s="22">
        <f t="shared" si="60"/>
        <v>4584.8999999999996</v>
      </c>
      <c r="DT356" s="22">
        <f t="shared" si="61"/>
        <v>1252.19</v>
      </c>
      <c r="DU356" s="22">
        <f t="shared" si="62"/>
        <v>8454.58</v>
      </c>
      <c r="DV356" s="23">
        <f t="shared" si="63"/>
        <v>31456.899999999998</v>
      </c>
      <c r="DW356" s="262">
        <f t="shared" si="64"/>
        <v>713.79999999999927</v>
      </c>
      <c r="DX356" s="262"/>
      <c r="DY356" s="263">
        <f t="shared" si="65"/>
        <v>171.64999999999964</v>
      </c>
      <c r="DZ356" s="263"/>
    </row>
    <row r="357" spans="1:130" hidden="1" x14ac:dyDescent="0.25">
      <c r="A357" s="18">
        <v>1833</v>
      </c>
      <c r="B357" s="18" t="s">
        <v>878</v>
      </c>
      <c r="C357" s="18" t="s">
        <v>214</v>
      </c>
      <c r="D357" s="20">
        <v>0</v>
      </c>
      <c r="G357" s="18" t="s">
        <v>173</v>
      </c>
      <c r="H357" s="18" t="s">
        <v>5</v>
      </c>
      <c r="I357" s="18" t="s">
        <v>697</v>
      </c>
      <c r="J357" s="21"/>
      <c r="K357" s="21"/>
      <c r="L357" s="21"/>
      <c r="M357" s="22"/>
      <c r="N357" s="22"/>
      <c r="O357" s="22"/>
      <c r="P357" s="22"/>
      <c r="Q357" s="22"/>
      <c r="R357" s="23"/>
      <c r="S357" s="21"/>
      <c r="T357" s="21"/>
      <c r="U357" s="21"/>
      <c r="V357" s="22"/>
      <c r="W357" s="22"/>
      <c r="X357" s="22"/>
      <c r="Y357" s="22"/>
      <c r="Z357" s="22"/>
      <c r="AA357" s="23"/>
      <c r="AB357" s="21"/>
      <c r="AC357" s="21"/>
      <c r="AD357" s="21"/>
      <c r="AE357" s="22"/>
      <c r="AF357" s="22"/>
      <c r="AG357" s="22"/>
      <c r="AH357" s="22"/>
      <c r="AI357" s="22"/>
      <c r="AJ357" s="23"/>
      <c r="AK357" s="21"/>
      <c r="AL357" s="21"/>
      <c r="AM357" s="21"/>
      <c r="AN357" s="22"/>
      <c r="AO357" s="22"/>
      <c r="AP357" s="22"/>
      <c r="AQ357" s="22"/>
      <c r="AR357" s="22"/>
      <c r="AS357" s="23"/>
      <c r="AT357" s="21">
        <v>0</v>
      </c>
      <c r="AU357" s="21">
        <v>237.15</v>
      </c>
      <c r="AV357" s="21">
        <v>237.15</v>
      </c>
      <c r="AW357" s="22">
        <v>10</v>
      </c>
      <c r="AX357" s="22">
        <v>0</v>
      </c>
      <c r="AY357" s="22">
        <v>47.43</v>
      </c>
      <c r="AZ357" s="22">
        <v>3.17</v>
      </c>
      <c r="BA357" s="22">
        <v>60.6</v>
      </c>
      <c r="BB357" s="23">
        <v>297.75</v>
      </c>
      <c r="BC357" s="21"/>
      <c r="BD357" s="21"/>
      <c r="BE357" s="21"/>
      <c r="BF357" s="22"/>
      <c r="BG357" s="22"/>
      <c r="BH357" s="22"/>
      <c r="BI357" s="22"/>
      <c r="BJ357" s="22"/>
      <c r="BK357" s="23"/>
      <c r="BL357" s="21"/>
      <c r="BM357" s="21"/>
      <c r="BN357" s="21"/>
      <c r="BO357" s="22"/>
      <c r="BP357" s="22"/>
      <c r="BQ357" s="22"/>
      <c r="BR357" s="22"/>
      <c r="BS357" s="22"/>
      <c r="BT357" s="23"/>
      <c r="BU357" s="21"/>
      <c r="BV357" s="21"/>
      <c r="BW357" s="21"/>
      <c r="BX357" s="22"/>
      <c r="BY357" s="22"/>
      <c r="BZ357" s="22"/>
      <c r="CA357" s="22"/>
      <c r="CB357" s="22"/>
      <c r="CC357" s="23"/>
      <c r="CD357" s="21"/>
      <c r="CE357" s="21"/>
      <c r="CF357" s="21"/>
      <c r="CG357" s="22"/>
      <c r="CH357" s="22"/>
      <c r="CI357" s="22"/>
      <c r="CJ357" s="22"/>
      <c r="CK357" s="22"/>
      <c r="CL357" s="23"/>
      <c r="CM357" s="21"/>
      <c r="CN357" s="21"/>
      <c r="CO357" s="21"/>
      <c r="CP357" s="22"/>
      <c r="CQ357" s="22"/>
      <c r="CR357" s="22"/>
      <c r="CS357" s="22"/>
      <c r="CT357" s="22"/>
      <c r="CU357" s="23"/>
      <c r="CV357" s="21"/>
      <c r="CW357" s="21"/>
      <c r="CX357" s="21"/>
      <c r="CY357" s="22"/>
      <c r="CZ357" s="22"/>
      <c r="DA357" s="22"/>
      <c r="DB357" s="22"/>
      <c r="DC357" s="22"/>
      <c r="DD357" s="23"/>
      <c r="DN357" s="73">
        <f t="shared" si="55"/>
        <v>0</v>
      </c>
      <c r="DO357" s="73">
        <f t="shared" si="56"/>
        <v>237.15</v>
      </c>
      <c r="DP357" s="73">
        <f t="shared" si="57"/>
        <v>237.15</v>
      </c>
      <c r="DQ357" s="22">
        <f t="shared" si="58"/>
        <v>10</v>
      </c>
      <c r="DR357" s="22">
        <f t="shared" si="59"/>
        <v>0</v>
      </c>
      <c r="DS357" s="22">
        <f t="shared" si="60"/>
        <v>47.43</v>
      </c>
      <c r="DT357" s="22">
        <f t="shared" si="61"/>
        <v>3.17</v>
      </c>
      <c r="DU357" s="22">
        <f t="shared" si="62"/>
        <v>60.6</v>
      </c>
      <c r="DV357" s="23">
        <f t="shared" si="63"/>
        <v>297.75</v>
      </c>
      <c r="DW357" s="262">
        <f t="shared" si="64"/>
        <v>237.15</v>
      </c>
      <c r="DX357" s="262"/>
      <c r="DY357" s="263">
        <f t="shared" si="65"/>
        <v>60.6</v>
      </c>
      <c r="DZ357" s="263"/>
    </row>
    <row r="358" spans="1:130" hidden="1" x14ac:dyDescent="0.25">
      <c r="A358" s="18">
        <v>1834</v>
      </c>
      <c r="B358" s="18" t="s">
        <v>259</v>
      </c>
      <c r="C358" s="18" t="s">
        <v>235</v>
      </c>
      <c r="D358" s="20">
        <v>1</v>
      </c>
      <c r="E358" s="18">
        <v>20266.939999999999</v>
      </c>
      <c r="F358" s="18">
        <v>35403.53</v>
      </c>
      <c r="G358" s="18" t="s">
        <v>157</v>
      </c>
      <c r="H358" s="18" t="s">
        <v>6</v>
      </c>
      <c r="I358" s="18" t="s">
        <v>260</v>
      </c>
      <c r="J358" s="21">
        <v>2786.51</v>
      </c>
      <c r="K358" s="21">
        <v>0</v>
      </c>
      <c r="L358" s="21">
        <v>2786.51</v>
      </c>
      <c r="M358" s="22">
        <v>285</v>
      </c>
      <c r="N358" s="22">
        <v>67.900000000000006</v>
      </c>
      <c r="O358" s="22">
        <v>1050.3800000000001</v>
      </c>
      <c r="P358" s="22">
        <v>125.68</v>
      </c>
      <c r="Q358" s="22">
        <v>1528.96</v>
      </c>
      <c r="R358" s="23">
        <v>4315.47</v>
      </c>
      <c r="S358" s="21">
        <v>2718.91</v>
      </c>
      <c r="T358" s="21">
        <v>0</v>
      </c>
      <c r="U358" s="21">
        <v>2718.91</v>
      </c>
      <c r="V358" s="22">
        <v>285</v>
      </c>
      <c r="W358" s="22">
        <v>67.900000000000006</v>
      </c>
      <c r="X358" s="22">
        <v>1051.44</v>
      </c>
      <c r="Y358" s="22">
        <v>119.68</v>
      </c>
      <c r="Z358" s="22">
        <v>1524.02</v>
      </c>
      <c r="AA358" s="23">
        <v>4242.93</v>
      </c>
      <c r="AB358" s="21">
        <v>2718.91</v>
      </c>
      <c r="AC358" s="21">
        <v>0</v>
      </c>
      <c r="AD358" s="21">
        <v>2718.91</v>
      </c>
      <c r="AE358" s="22">
        <v>285</v>
      </c>
      <c r="AF358" s="22">
        <v>67.900000000000006</v>
      </c>
      <c r="AG358" s="22">
        <v>1050.9100000000001</v>
      </c>
      <c r="AH358" s="22">
        <v>124.78</v>
      </c>
      <c r="AI358" s="22">
        <v>1528.59</v>
      </c>
      <c r="AJ358" s="23">
        <v>4247.5</v>
      </c>
      <c r="AK358" s="21">
        <v>2671.3</v>
      </c>
      <c r="AL358" s="21">
        <v>0</v>
      </c>
      <c r="AM358" s="21">
        <v>2671.3</v>
      </c>
      <c r="AN358" s="22">
        <v>278</v>
      </c>
      <c r="AO358" s="22">
        <v>66.709999999999994</v>
      </c>
      <c r="AP358" s="22">
        <v>1033.1300000000001</v>
      </c>
      <c r="AQ358" s="22">
        <v>47.43</v>
      </c>
      <c r="AR358" s="22">
        <v>1425.27</v>
      </c>
      <c r="AS358" s="23">
        <v>4096.57</v>
      </c>
      <c r="AT358" s="21">
        <v>2671.3</v>
      </c>
      <c r="AU358" s="21">
        <v>920.15</v>
      </c>
      <c r="AV358" s="21">
        <v>3591.45</v>
      </c>
      <c r="AW358" s="22">
        <v>403</v>
      </c>
      <c r="AX358" s="22">
        <v>66.709999999999994</v>
      </c>
      <c r="AY358" s="22">
        <v>1217.1600000000001</v>
      </c>
      <c r="AZ358" s="22">
        <v>141.36000000000001</v>
      </c>
      <c r="BA358" s="22">
        <v>1828.23</v>
      </c>
      <c r="BB358" s="23">
        <v>5419.68</v>
      </c>
      <c r="BC358" s="21">
        <v>3005.97</v>
      </c>
      <c r="BD358" s="21">
        <v>0</v>
      </c>
      <c r="BE358" s="21">
        <v>3005.97</v>
      </c>
      <c r="BF358" s="22">
        <v>307</v>
      </c>
      <c r="BG358" s="22">
        <v>71.39</v>
      </c>
      <c r="BH358" s="22">
        <v>1302.47</v>
      </c>
      <c r="BI358" s="22">
        <v>134.33000000000001</v>
      </c>
      <c r="BJ358" s="22">
        <v>1815.19</v>
      </c>
      <c r="BK358" s="23">
        <v>4821.16</v>
      </c>
      <c r="BL358" s="21">
        <v>2690.34</v>
      </c>
      <c r="BM358" s="21">
        <v>0</v>
      </c>
      <c r="BN358" s="21">
        <v>2690.34</v>
      </c>
      <c r="BO358" s="22">
        <v>281</v>
      </c>
      <c r="BP358" s="22">
        <v>67.19</v>
      </c>
      <c r="BQ358" s="22">
        <v>1040.23</v>
      </c>
      <c r="BR358" s="22">
        <v>47.77</v>
      </c>
      <c r="BS358" s="22">
        <v>1436.19</v>
      </c>
      <c r="BT358" s="23">
        <v>4126.53</v>
      </c>
      <c r="BU358" s="21">
        <v>2690.34</v>
      </c>
      <c r="BV358" s="21">
        <v>0</v>
      </c>
      <c r="BW358" s="21">
        <v>2690.34</v>
      </c>
      <c r="BX358" s="22">
        <v>281</v>
      </c>
      <c r="BY358" s="22">
        <v>67.19</v>
      </c>
      <c r="BZ358" s="22">
        <v>1040.23</v>
      </c>
      <c r="CA358" s="22">
        <v>47.77</v>
      </c>
      <c r="CB358" s="22">
        <v>1436.19</v>
      </c>
      <c r="CC358" s="23">
        <v>4126.53</v>
      </c>
      <c r="CD358" s="21">
        <v>2721.82</v>
      </c>
      <c r="CE358" s="21">
        <v>0</v>
      </c>
      <c r="CF358" s="21">
        <v>2721.82</v>
      </c>
      <c r="CG358" s="22">
        <v>285</v>
      </c>
      <c r="CH358" s="22">
        <v>67.98</v>
      </c>
      <c r="CI358" s="22">
        <v>1051.99</v>
      </c>
      <c r="CJ358" s="22">
        <v>150.33000000000001</v>
      </c>
      <c r="CK358" s="22">
        <v>1555.3</v>
      </c>
      <c r="CL358" s="23">
        <v>4277.12</v>
      </c>
      <c r="CM358" s="21">
        <v>472.22</v>
      </c>
      <c r="CN358" s="21">
        <v>0</v>
      </c>
      <c r="CO358" s="21">
        <v>472.22</v>
      </c>
      <c r="CP358" s="22">
        <v>-13</v>
      </c>
      <c r="CQ358" s="22">
        <v>11.74</v>
      </c>
      <c r="CR358" s="22">
        <v>271.44</v>
      </c>
      <c r="CS358" s="22">
        <v>110.37</v>
      </c>
      <c r="CT358" s="22">
        <v>380.55</v>
      </c>
      <c r="CU358" s="23">
        <v>852.77</v>
      </c>
      <c r="CV358" s="21">
        <v>1792.52</v>
      </c>
      <c r="CW358" s="21">
        <v>0</v>
      </c>
      <c r="CX358" s="21">
        <v>1792.52</v>
      </c>
      <c r="CY358" s="22">
        <v>159</v>
      </c>
      <c r="CZ358" s="22">
        <v>44.75</v>
      </c>
      <c r="DA358" s="22">
        <v>727.1</v>
      </c>
      <c r="DB358" s="22">
        <v>31.83</v>
      </c>
      <c r="DC358" s="22">
        <v>962.68</v>
      </c>
      <c r="DD358" s="23">
        <v>2755.2</v>
      </c>
      <c r="DE358" s="21">
        <v>2858.72</v>
      </c>
      <c r="DF358" s="21">
        <v>0</v>
      </c>
      <c r="DG358" s="21">
        <v>2858.72</v>
      </c>
      <c r="DH358" s="22">
        <v>307</v>
      </c>
      <c r="DI358" s="22">
        <v>366.93</v>
      </c>
      <c r="DJ358" s="22">
        <v>960.14</v>
      </c>
      <c r="DK358" s="22">
        <v>50.77</v>
      </c>
      <c r="DL358" s="22">
        <v>1684.84</v>
      </c>
      <c r="DM358" s="23">
        <v>4543.5600000000004</v>
      </c>
      <c r="DN358" s="73">
        <f t="shared" si="55"/>
        <v>29798.860000000004</v>
      </c>
      <c r="DO358" s="73">
        <f t="shared" si="56"/>
        <v>920.15</v>
      </c>
      <c r="DP358" s="73">
        <f t="shared" si="57"/>
        <v>30719.010000000006</v>
      </c>
      <c r="DQ358" s="22">
        <f t="shared" si="58"/>
        <v>3143</v>
      </c>
      <c r="DR358" s="22">
        <f t="shared" si="59"/>
        <v>1034.29</v>
      </c>
      <c r="DS358" s="22">
        <f t="shared" si="60"/>
        <v>11796.62</v>
      </c>
      <c r="DT358" s="22">
        <f t="shared" si="61"/>
        <v>1132.0999999999999</v>
      </c>
      <c r="DU358" s="22">
        <f t="shared" si="62"/>
        <v>17106.009999999998</v>
      </c>
      <c r="DV358" s="23">
        <f t="shared" si="63"/>
        <v>47825.02</v>
      </c>
      <c r="DW358" s="262">
        <f t="shared" si="64"/>
        <v>-4684.5199999999932</v>
      </c>
      <c r="DX358" s="262"/>
      <c r="DY358" s="263">
        <f t="shared" si="65"/>
        <v>-3160.9300000000003</v>
      </c>
      <c r="DZ358" s="263"/>
    </row>
    <row r="359" spans="1:130" hidden="1" x14ac:dyDescent="0.25">
      <c r="A359" s="18">
        <v>1835</v>
      </c>
      <c r="B359" s="18" t="s">
        <v>623</v>
      </c>
      <c r="C359" s="18" t="s">
        <v>311</v>
      </c>
      <c r="D359" s="20">
        <v>1</v>
      </c>
      <c r="E359" s="18">
        <v>56780.68</v>
      </c>
      <c r="F359" s="18">
        <v>86635.41</v>
      </c>
      <c r="G359" s="18" t="s">
        <v>157</v>
      </c>
      <c r="H359" s="18" t="s">
        <v>5</v>
      </c>
      <c r="I359" s="18" t="s">
        <v>624</v>
      </c>
      <c r="J359" s="21">
        <v>6165.25</v>
      </c>
      <c r="K359" s="21">
        <v>0</v>
      </c>
      <c r="L359" s="21">
        <v>6165.25</v>
      </c>
      <c r="M359" s="22">
        <v>796</v>
      </c>
      <c r="N359" s="22">
        <v>157.72</v>
      </c>
      <c r="O359" s="22">
        <v>2953.88</v>
      </c>
      <c r="P359" s="22">
        <v>189.82</v>
      </c>
      <c r="Q359" s="22">
        <v>4097.42</v>
      </c>
      <c r="R359" s="23">
        <v>10262.67</v>
      </c>
      <c r="S359" s="21">
        <v>7164.91</v>
      </c>
      <c r="T359" s="21">
        <v>0</v>
      </c>
      <c r="U359" s="21">
        <v>7164.91</v>
      </c>
      <c r="V359" s="22">
        <v>934</v>
      </c>
      <c r="W359" s="22">
        <v>182.71</v>
      </c>
      <c r="X359" s="22">
        <v>3383.81</v>
      </c>
      <c r="Y359" s="22">
        <v>111.58</v>
      </c>
      <c r="Z359" s="22">
        <v>4612.1000000000004</v>
      </c>
      <c r="AA359" s="23">
        <v>11777.01</v>
      </c>
      <c r="AB359" s="21">
        <v>6169.82</v>
      </c>
      <c r="AC359" s="21">
        <v>0</v>
      </c>
      <c r="AD359" s="21">
        <v>6169.82</v>
      </c>
      <c r="AE359" s="22">
        <v>797</v>
      </c>
      <c r="AF359" s="22">
        <v>157.84</v>
      </c>
      <c r="AG359" s="22">
        <v>2957.33</v>
      </c>
      <c r="AH359" s="22">
        <v>98.09</v>
      </c>
      <c r="AI359" s="22">
        <v>4010.26</v>
      </c>
      <c r="AJ359" s="23">
        <v>10180.08</v>
      </c>
      <c r="AK359" s="21">
        <v>6427.43</v>
      </c>
      <c r="AL359" s="21">
        <v>0</v>
      </c>
      <c r="AM359" s="21">
        <v>6427.43</v>
      </c>
      <c r="AN359" s="22">
        <v>834</v>
      </c>
      <c r="AO359" s="22">
        <v>164.28</v>
      </c>
      <c r="AP359" s="22">
        <v>3072.72</v>
      </c>
      <c r="AQ359" s="22">
        <v>101.57</v>
      </c>
      <c r="AR359" s="22">
        <v>4172.57</v>
      </c>
      <c r="AS359" s="23">
        <v>10600</v>
      </c>
      <c r="AT359" s="21">
        <v>6195.9</v>
      </c>
      <c r="AU359" s="21">
        <v>948.61</v>
      </c>
      <c r="AV359" s="21">
        <v>7144.51</v>
      </c>
      <c r="AW359" s="22">
        <v>930</v>
      </c>
      <c r="AX359" s="22">
        <v>158.49</v>
      </c>
      <c r="AY359" s="22">
        <v>3158.74</v>
      </c>
      <c r="AZ359" s="22">
        <v>111.15</v>
      </c>
      <c r="BA359" s="22">
        <v>4358.38</v>
      </c>
      <c r="BB359" s="23">
        <v>11502.89</v>
      </c>
      <c r="BC359" s="21">
        <v>9188.4699999999993</v>
      </c>
      <c r="BD359" s="21">
        <v>0</v>
      </c>
      <c r="BE359" s="21">
        <v>9188.4699999999993</v>
      </c>
      <c r="BF359" s="22">
        <v>1221</v>
      </c>
      <c r="BG359" s="22">
        <v>233.3</v>
      </c>
      <c r="BH359" s="22">
        <v>4309.1899999999996</v>
      </c>
      <c r="BI359" s="22">
        <v>241.02</v>
      </c>
      <c r="BJ359" s="22">
        <v>6004.51</v>
      </c>
      <c r="BK359" s="23">
        <v>15192.98</v>
      </c>
      <c r="BL359" s="21">
        <v>6165.04</v>
      </c>
      <c r="BM359" s="21">
        <v>0</v>
      </c>
      <c r="BN359" s="21">
        <v>6165.04</v>
      </c>
      <c r="BO359" s="22">
        <v>796</v>
      </c>
      <c r="BP359" s="22">
        <v>157.71</v>
      </c>
      <c r="BQ359" s="22">
        <v>2955.21</v>
      </c>
      <c r="BR359" s="22">
        <v>184.72</v>
      </c>
      <c r="BS359" s="22">
        <v>4093.64</v>
      </c>
      <c r="BT359" s="23">
        <v>10258.68</v>
      </c>
      <c r="BU359" s="21">
        <v>6165.04</v>
      </c>
      <c r="BV359" s="21">
        <v>0</v>
      </c>
      <c r="BW359" s="21">
        <v>6165.04</v>
      </c>
      <c r="BX359" s="22">
        <v>796</v>
      </c>
      <c r="BY359" s="22">
        <v>157.71</v>
      </c>
      <c r="BZ359" s="22">
        <v>2955.21</v>
      </c>
      <c r="CA359" s="22">
        <v>184.72</v>
      </c>
      <c r="CB359" s="22">
        <v>4093.64</v>
      </c>
      <c r="CC359" s="23">
        <v>10258.68</v>
      </c>
      <c r="CD359" s="21">
        <v>6408.18</v>
      </c>
      <c r="CE359" s="21">
        <v>6650.16</v>
      </c>
      <c r="CF359" s="21">
        <v>13058.34</v>
      </c>
      <c r="CG359" s="22">
        <v>1765</v>
      </c>
      <c r="CH359" s="22">
        <v>330.05</v>
      </c>
      <c r="CI359" s="22">
        <v>6042.21</v>
      </c>
      <c r="CJ359" s="22">
        <v>293.5</v>
      </c>
      <c r="CK359" s="22">
        <v>8430.76</v>
      </c>
      <c r="CL359" s="23">
        <v>21489.1</v>
      </c>
      <c r="CM359" s="21">
        <v>6165.04</v>
      </c>
      <c r="CN359" s="21">
        <v>0</v>
      </c>
      <c r="CO359" s="21">
        <v>6165.04</v>
      </c>
      <c r="CP359" s="22">
        <v>805</v>
      </c>
      <c r="CQ359" s="22">
        <v>157.71</v>
      </c>
      <c r="CR359" s="22">
        <v>2960.01</v>
      </c>
      <c r="CS359" s="22">
        <v>128.62</v>
      </c>
      <c r="CT359" s="22">
        <v>4051.34</v>
      </c>
      <c r="CU359" s="23">
        <v>10216.379999999999</v>
      </c>
      <c r="CV359" s="21">
        <v>6177.84</v>
      </c>
      <c r="CW359" s="21">
        <v>0</v>
      </c>
      <c r="CX359" s="21">
        <v>6177.84</v>
      </c>
      <c r="CY359" s="22">
        <v>798</v>
      </c>
      <c r="CZ359" s="22">
        <v>158.04</v>
      </c>
      <c r="DA359" s="22">
        <v>2960.94</v>
      </c>
      <c r="DB359" s="22">
        <v>139</v>
      </c>
      <c r="DC359" s="22">
        <v>4055.98</v>
      </c>
      <c r="DD359" s="23">
        <v>10233.82</v>
      </c>
      <c r="DE359" s="21">
        <v>9204.68</v>
      </c>
      <c r="DF359" s="21">
        <v>0</v>
      </c>
      <c r="DG359" s="21">
        <v>9204.68</v>
      </c>
      <c r="DH359" s="22">
        <v>1223</v>
      </c>
      <c r="DI359" s="22">
        <v>1133.42</v>
      </c>
      <c r="DJ359" s="22">
        <v>4316.4399999999996</v>
      </c>
      <c r="DK359" s="22">
        <v>190.24</v>
      </c>
      <c r="DL359" s="22">
        <v>6863.1</v>
      </c>
      <c r="DM359" s="23">
        <v>16067.78</v>
      </c>
      <c r="DN359" s="73">
        <f t="shared" si="55"/>
        <v>81597.600000000006</v>
      </c>
      <c r="DO359" s="73">
        <f t="shared" si="56"/>
        <v>7598.7699999999995</v>
      </c>
      <c r="DP359" s="73">
        <f t="shared" si="57"/>
        <v>89196.37</v>
      </c>
      <c r="DQ359" s="22">
        <f t="shared" si="58"/>
        <v>11695</v>
      </c>
      <c r="DR359" s="22">
        <f t="shared" si="59"/>
        <v>3148.98</v>
      </c>
      <c r="DS359" s="22">
        <f t="shared" si="60"/>
        <v>42025.69</v>
      </c>
      <c r="DT359" s="22">
        <f t="shared" si="61"/>
        <v>1974.03</v>
      </c>
      <c r="DU359" s="22">
        <f t="shared" si="62"/>
        <v>58843.7</v>
      </c>
      <c r="DV359" s="23">
        <f t="shared" si="63"/>
        <v>148040.07</v>
      </c>
      <c r="DW359" s="262">
        <f t="shared" si="64"/>
        <v>2560.9599999999919</v>
      </c>
      <c r="DX359" s="262"/>
      <c r="DY359" s="263">
        <f t="shared" si="65"/>
        <v>2063.0199999999968</v>
      </c>
      <c r="DZ359" s="263"/>
    </row>
    <row r="360" spans="1:130" hidden="1" x14ac:dyDescent="0.25">
      <c r="A360" s="18">
        <v>1836</v>
      </c>
      <c r="B360" s="18" t="s">
        <v>868</v>
      </c>
      <c r="C360" s="18" t="s">
        <v>400</v>
      </c>
      <c r="D360" s="20">
        <v>0</v>
      </c>
      <c r="G360" s="18" t="s">
        <v>173</v>
      </c>
      <c r="H360" s="18" t="s">
        <v>5</v>
      </c>
      <c r="I360" s="18" t="s">
        <v>166</v>
      </c>
      <c r="J360" s="21"/>
      <c r="K360" s="21"/>
      <c r="L360" s="21"/>
      <c r="M360" s="22"/>
      <c r="N360" s="22"/>
      <c r="O360" s="22"/>
      <c r="P360" s="22"/>
      <c r="Q360" s="22"/>
      <c r="R360" s="23"/>
      <c r="S360" s="21"/>
      <c r="T360" s="21"/>
      <c r="U360" s="21"/>
      <c r="V360" s="22"/>
      <c r="W360" s="22"/>
      <c r="X360" s="22"/>
      <c r="Y360" s="22"/>
      <c r="Z360" s="22"/>
      <c r="AA360" s="23"/>
      <c r="AB360" s="21"/>
      <c r="AC360" s="21"/>
      <c r="AD360" s="21"/>
      <c r="AE360" s="22"/>
      <c r="AF360" s="22"/>
      <c r="AG360" s="22"/>
      <c r="AH360" s="22"/>
      <c r="AI360" s="22"/>
      <c r="AJ360" s="23"/>
      <c r="AK360" s="21"/>
      <c r="AL360" s="21"/>
      <c r="AM360" s="21"/>
      <c r="AN360" s="22"/>
      <c r="AO360" s="22"/>
      <c r="AP360" s="22"/>
      <c r="AQ360" s="22"/>
      <c r="AR360" s="22"/>
      <c r="AS360" s="23"/>
      <c r="AT360" s="21">
        <v>0</v>
      </c>
      <c r="AU360" s="21">
        <v>189.73</v>
      </c>
      <c r="AV360" s="21">
        <v>189.73</v>
      </c>
      <c r="AW360" s="22">
        <v>8</v>
      </c>
      <c r="AX360" s="22">
        <v>0</v>
      </c>
      <c r="AY360" s="22">
        <v>37.94</v>
      </c>
      <c r="AZ360" s="22">
        <v>2.54</v>
      </c>
      <c r="BA360" s="22">
        <v>48.48</v>
      </c>
      <c r="BB360" s="23">
        <v>238.21</v>
      </c>
      <c r="BC360" s="21"/>
      <c r="BD360" s="21"/>
      <c r="BE360" s="21"/>
      <c r="BF360" s="22"/>
      <c r="BG360" s="22"/>
      <c r="BH360" s="22"/>
      <c r="BI360" s="22"/>
      <c r="BJ360" s="22"/>
      <c r="BK360" s="23"/>
      <c r="BL360" s="21"/>
      <c r="BM360" s="21"/>
      <c r="BN360" s="21"/>
      <c r="BO360" s="22"/>
      <c r="BP360" s="22"/>
      <c r="BQ360" s="22"/>
      <c r="BR360" s="22"/>
      <c r="BS360" s="22"/>
      <c r="BT360" s="23"/>
      <c r="BU360" s="21"/>
      <c r="BV360" s="21"/>
      <c r="BW360" s="21"/>
      <c r="BX360" s="22"/>
      <c r="BY360" s="22"/>
      <c r="BZ360" s="22"/>
      <c r="CA360" s="22"/>
      <c r="CB360" s="22"/>
      <c r="CC360" s="23"/>
      <c r="CD360" s="21"/>
      <c r="CE360" s="21"/>
      <c r="CF360" s="21"/>
      <c r="CG360" s="22"/>
      <c r="CH360" s="22"/>
      <c r="CI360" s="22"/>
      <c r="CJ360" s="22"/>
      <c r="CK360" s="22"/>
      <c r="CL360" s="23"/>
      <c r="CM360" s="21"/>
      <c r="CN360" s="21"/>
      <c r="CO360" s="21"/>
      <c r="CP360" s="22"/>
      <c r="CQ360" s="22"/>
      <c r="CR360" s="22"/>
      <c r="CS360" s="22"/>
      <c r="CT360" s="22"/>
      <c r="CU360" s="23"/>
      <c r="CV360" s="21"/>
      <c r="CW360" s="21"/>
      <c r="CX360" s="21"/>
      <c r="CY360" s="22"/>
      <c r="CZ360" s="22"/>
      <c r="DA360" s="22"/>
      <c r="DB360" s="22"/>
      <c r="DC360" s="22"/>
      <c r="DD360" s="23"/>
      <c r="DN360" s="73">
        <f t="shared" si="55"/>
        <v>0</v>
      </c>
      <c r="DO360" s="73">
        <f t="shared" si="56"/>
        <v>189.73</v>
      </c>
      <c r="DP360" s="73">
        <f t="shared" si="57"/>
        <v>189.73</v>
      </c>
      <c r="DQ360" s="22">
        <f t="shared" si="58"/>
        <v>8</v>
      </c>
      <c r="DR360" s="22">
        <f t="shared" si="59"/>
        <v>0</v>
      </c>
      <c r="DS360" s="22">
        <f t="shared" si="60"/>
        <v>37.94</v>
      </c>
      <c r="DT360" s="22">
        <f t="shared" si="61"/>
        <v>2.54</v>
      </c>
      <c r="DU360" s="22">
        <f t="shared" si="62"/>
        <v>48.48</v>
      </c>
      <c r="DV360" s="23">
        <f t="shared" si="63"/>
        <v>238.21</v>
      </c>
      <c r="DW360" s="262">
        <f t="shared" si="64"/>
        <v>189.73</v>
      </c>
      <c r="DX360" s="262"/>
      <c r="DY360" s="263">
        <f t="shared" si="65"/>
        <v>48.48</v>
      </c>
      <c r="DZ360" s="263"/>
    </row>
    <row r="361" spans="1:130" hidden="1" x14ac:dyDescent="0.25">
      <c r="A361" s="18">
        <v>1837</v>
      </c>
      <c r="B361" s="18" t="s">
        <v>766</v>
      </c>
      <c r="C361" s="18" t="s">
        <v>663</v>
      </c>
      <c r="D361" s="20">
        <v>1</v>
      </c>
      <c r="E361" s="18">
        <v>9875.86</v>
      </c>
      <c r="F361" s="18">
        <v>23325.65</v>
      </c>
      <c r="G361" s="18" t="s">
        <v>173</v>
      </c>
      <c r="H361" s="18" t="s">
        <v>5</v>
      </c>
      <c r="I361" s="18" t="s">
        <v>298</v>
      </c>
      <c r="J361" s="21">
        <v>1731.35</v>
      </c>
      <c r="K361" s="21">
        <v>0</v>
      </c>
      <c r="L361" s="21">
        <v>1731.35</v>
      </c>
      <c r="M361" s="22">
        <v>131</v>
      </c>
      <c r="N361" s="22">
        <v>40.54</v>
      </c>
      <c r="O361" s="22">
        <v>160.47</v>
      </c>
      <c r="P361" s="22">
        <v>106.77</v>
      </c>
      <c r="Q361" s="22">
        <v>438.78</v>
      </c>
      <c r="R361" s="23">
        <v>2170.13</v>
      </c>
      <c r="S361" s="21">
        <v>1624.75</v>
      </c>
      <c r="T361" s="21">
        <v>0</v>
      </c>
      <c r="U361" s="21">
        <v>1624.75</v>
      </c>
      <c r="V361" s="22">
        <v>131</v>
      </c>
      <c r="W361" s="22">
        <v>40.54</v>
      </c>
      <c r="X361" s="22">
        <v>161.11000000000001</v>
      </c>
      <c r="Y361" s="22">
        <v>130.84</v>
      </c>
      <c r="Z361" s="22">
        <v>463.49</v>
      </c>
      <c r="AA361" s="23">
        <v>2088.2399999999998</v>
      </c>
      <c r="AB361" s="21">
        <v>810.92</v>
      </c>
      <c r="AC361" s="21">
        <v>0</v>
      </c>
      <c r="AD361" s="21">
        <v>810.92</v>
      </c>
      <c r="AE361" s="22">
        <v>21</v>
      </c>
      <c r="AF361" s="22">
        <v>20.2</v>
      </c>
      <c r="AG361" s="22">
        <v>112.28</v>
      </c>
      <c r="AH361" s="22">
        <v>14.38</v>
      </c>
      <c r="AI361" s="22">
        <v>167.86</v>
      </c>
      <c r="AJ361" s="23">
        <v>978.78</v>
      </c>
      <c r="AK361" s="21">
        <v>1624.75</v>
      </c>
      <c r="AL361" s="21">
        <v>0</v>
      </c>
      <c r="AM361" s="21">
        <v>1624.75</v>
      </c>
      <c r="AN361" s="22">
        <v>131</v>
      </c>
      <c r="AO361" s="22">
        <v>40.54</v>
      </c>
      <c r="AP361" s="22">
        <v>160.79</v>
      </c>
      <c r="AQ361" s="22">
        <v>59.44</v>
      </c>
      <c r="AR361" s="22">
        <v>391.77</v>
      </c>
      <c r="AS361" s="23">
        <v>2016.52</v>
      </c>
      <c r="AT361" s="21">
        <v>1507.66</v>
      </c>
      <c r="AU361" s="21">
        <v>948.61</v>
      </c>
      <c r="AV361" s="21">
        <v>2456.27</v>
      </c>
      <c r="AW361" s="22">
        <v>245</v>
      </c>
      <c r="AX361" s="22">
        <v>37.61</v>
      </c>
      <c r="AY361" s="22">
        <v>343.54</v>
      </c>
      <c r="AZ361" s="22">
        <v>105.77</v>
      </c>
      <c r="BA361" s="22">
        <v>731.92</v>
      </c>
      <c r="BB361" s="23">
        <v>3188.19</v>
      </c>
      <c r="BC361" s="21">
        <v>2568.84</v>
      </c>
      <c r="BD361" s="21">
        <v>0</v>
      </c>
      <c r="BE361" s="21">
        <v>2568.84</v>
      </c>
      <c r="BF361" s="22">
        <v>239</v>
      </c>
      <c r="BG361" s="22">
        <v>60.12</v>
      </c>
      <c r="BH361" s="22">
        <v>870.64</v>
      </c>
      <c r="BI361" s="22">
        <v>131.6</v>
      </c>
      <c r="BJ361" s="22">
        <v>1301.3599999999999</v>
      </c>
      <c r="BK361" s="23">
        <v>3870.2</v>
      </c>
      <c r="BL361" s="21">
        <v>1643.79</v>
      </c>
      <c r="BM361" s="21">
        <v>0</v>
      </c>
      <c r="BN361" s="21">
        <v>1643.79</v>
      </c>
      <c r="BO361" s="22">
        <v>134</v>
      </c>
      <c r="BP361" s="22">
        <v>41.02</v>
      </c>
      <c r="BQ361" s="22">
        <v>178.19</v>
      </c>
      <c r="BR361" s="22">
        <v>120.98</v>
      </c>
      <c r="BS361" s="22">
        <v>474.19</v>
      </c>
      <c r="BT361" s="23">
        <v>2117.98</v>
      </c>
      <c r="BU361" s="21">
        <v>1643.79</v>
      </c>
      <c r="BV361" s="21">
        <v>0</v>
      </c>
      <c r="BW361" s="21">
        <v>1643.79</v>
      </c>
      <c r="BX361" s="22">
        <v>134</v>
      </c>
      <c r="BY361" s="22">
        <v>41.02</v>
      </c>
      <c r="BZ361" s="22">
        <v>178.19</v>
      </c>
      <c r="CA361" s="22">
        <v>141.38</v>
      </c>
      <c r="CB361" s="22">
        <v>494.59</v>
      </c>
      <c r="CC361" s="23">
        <v>2138.38</v>
      </c>
      <c r="CD361" s="21">
        <v>1682.84</v>
      </c>
      <c r="CE361" s="21">
        <v>0</v>
      </c>
      <c r="CF361" s="21">
        <v>1682.84</v>
      </c>
      <c r="CG361" s="22">
        <v>140</v>
      </c>
      <c r="CH361" s="22">
        <v>42</v>
      </c>
      <c r="CI361" s="22">
        <v>213.61</v>
      </c>
      <c r="CJ361" s="22">
        <v>101.28</v>
      </c>
      <c r="CK361" s="22">
        <v>496.89</v>
      </c>
      <c r="CL361" s="23">
        <v>2179.73</v>
      </c>
      <c r="CM361" s="21">
        <v>1668.77</v>
      </c>
      <c r="CN361" s="21">
        <v>0</v>
      </c>
      <c r="CO361" s="21">
        <v>1668.77</v>
      </c>
      <c r="CP361" s="22">
        <v>146</v>
      </c>
      <c r="CQ361" s="22">
        <v>41.65</v>
      </c>
      <c r="CR361" s="22">
        <v>183.44</v>
      </c>
      <c r="CS361" s="22">
        <v>116.33</v>
      </c>
      <c r="CT361" s="22">
        <v>487.42</v>
      </c>
      <c r="CU361" s="23">
        <v>2156.19</v>
      </c>
      <c r="CV361" s="21">
        <v>1678.41</v>
      </c>
      <c r="CW361" s="21">
        <v>0</v>
      </c>
      <c r="CX361" s="21">
        <v>1678.41</v>
      </c>
      <c r="CY361" s="22">
        <v>139</v>
      </c>
      <c r="CZ361" s="22">
        <v>41.89</v>
      </c>
      <c r="DA361" s="22">
        <v>179.45</v>
      </c>
      <c r="DB361" s="22">
        <v>111.4</v>
      </c>
      <c r="DC361" s="22">
        <v>471.74</v>
      </c>
      <c r="DD361" s="23">
        <v>2150.15</v>
      </c>
      <c r="DE361" s="21">
        <v>4645.0600000000004</v>
      </c>
      <c r="DF361" s="21">
        <v>0</v>
      </c>
      <c r="DG361" s="21">
        <v>4645.0600000000004</v>
      </c>
      <c r="DH361" s="22">
        <v>547</v>
      </c>
      <c r="DI361" s="22">
        <v>566.63</v>
      </c>
      <c r="DJ361" s="22">
        <v>2869.44</v>
      </c>
      <c r="DK361" s="22">
        <v>175.62</v>
      </c>
      <c r="DL361" s="22">
        <v>4158.6899999999996</v>
      </c>
      <c r="DM361" s="23">
        <v>8803.75</v>
      </c>
      <c r="DN361" s="73">
        <f t="shared" si="55"/>
        <v>22830.930000000004</v>
      </c>
      <c r="DO361" s="73">
        <f t="shared" si="56"/>
        <v>948.61</v>
      </c>
      <c r="DP361" s="73">
        <f t="shared" si="57"/>
        <v>23779.54</v>
      </c>
      <c r="DQ361" s="22">
        <f t="shared" si="58"/>
        <v>2138</v>
      </c>
      <c r="DR361" s="22">
        <f t="shared" si="59"/>
        <v>1013.76</v>
      </c>
      <c r="DS361" s="22">
        <f t="shared" si="60"/>
        <v>5611.15</v>
      </c>
      <c r="DT361" s="22">
        <f t="shared" si="61"/>
        <v>1315.79</v>
      </c>
      <c r="DU361" s="22">
        <f t="shared" si="62"/>
        <v>10078.700000000001</v>
      </c>
      <c r="DV361" s="23">
        <f t="shared" si="63"/>
        <v>33858.240000000005</v>
      </c>
      <c r="DW361" s="262">
        <f t="shared" si="64"/>
        <v>453.88999999999942</v>
      </c>
      <c r="DX361" s="262"/>
      <c r="DY361" s="263">
        <f t="shared" si="65"/>
        <v>202.84000000000015</v>
      </c>
      <c r="DZ361" s="263"/>
    </row>
    <row r="362" spans="1:130" hidden="1" x14ac:dyDescent="0.25">
      <c r="A362" s="18">
        <v>1839</v>
      </c>
      <c r="B362" s="18" t="s">
        <v>681</v>
      </c>
      <c r="C362" s="18" t="s">
        <v>682</v>
      </c>
      <c r="D362" s="20">
        <v>0</v>
      </c>
      <c r="E362" s="18">
        <v>7028.24</v>
      </c>
      <c r="F362" s="18">
        <v>13616.49</v>
      </c>
      <c r="G362" s="18" t="s">
        <v>173</v>
      </c>
      <c r="H362" s="18" t="s">
        <v>6</v>
      </c>
      <c r="I362" s="18" t="s">
        <v>227</v>
      </c>
      <c r="J362" s="21">
        <v>70.2</v>
      </c>
      <c r="K362" s="21">
        <v>0</v>
      </c>
      <c r="L362" s="21">
        <v>70.2</v>
      </c>
      <c r="M362" s="22">
        <v>0</v>
      </c>
      <c r="N362" s="22">
        <v>0</v>
      </c>
      <c r="O362" s="22">
        <v>0</v>
      </c>
      <c r="P362" s="22">
        <v>0.94</v>
      </c>
      <c r="Q362" s="22">
        <v>0.94</v>
      </c>
      <c r="R362" s="23">
        <v>71.14</v>
      </c>
      <c r="S362" s="21">
        <v>0</v>
      </c>
      <c r="T362" s="21">
        <v>0</v>
      </c>
      <c r="U362" s="21">
        <v>0</v>
      </c>
      <c r="V362" s="22">
        <v>0</v>
      </c>
      <c r="W362" s="22">
        <v>0</v>
      </c>
      <c r="X362" s="22">
        <v>0</v>
      </c>
      <c r="Y362" s="22">
        <v>0</v>
      </c>
      <c r="Z362" s="22">
        <v>0</v>
      </c>
      <c r="AA362" s="23">
        <v>0</v>
      </c>
      <c r="AB362" s="21">
        <v>0</v>
      </c>
      <c r="AC362" s="21">
        <v>0</v>
      </c>
      <c r="AD362" s="21">
        <v>0</v>
      </c>
      <c r="AE362" s="22">
        <v>0</v>
      </c>
      <c r="AF362" s="22">
        <v>0</v>
      </c>
      <c r="AG362" s="22">
        <v>0</v>
      </c>
      <c r="AH362" s="22">
        <v>0</v>
      </c>
      <c r="AI362" s="22">
        <v>0</v>
      </c>
      <c r="AJ362" s="23">
        <v>0</v>
      </c>
      <c r="AK362" s="21"/>
      <c r="AL362" s="21"/>
      <c r="AM362" s="21"/>
      <c r="AN362" s="22"/>
      <c r="AO362" s="22"/>
      <c r="AP362" s="22"/>
      <c r="AQ362" s="22"/>
      <c r="AR362" s="22"/>
      <c r="AS362" s="23"/>
      <c r="AT362" s="21">
        <v>0</v>
      </c>
      <c r="AU362" s="21">
        <v>493.28</v>
      </c>
      <c r="AV362" s="21">
        <v>493.28</v>
      </c>
      <c r="AW362" s="22">
        <v>20</v>
      </c>
      <c r="AX362" s="22">
        <v>0</v>
      </c>
      <c r="AY362" s="22">
        <v>98.66</v>
      </c>
      <c r="AZ362" s="22">
        <v>6.61</v>
      </c>
      <c r="BA362" s="22">
        <v>125.27</v>
      </c>
      <c r="BB362" s="23">
        <v>618.54999999999995</v>
      </c>
      <c r="BC362" s="21">
        <v>1231.57</v>
      </c>
      <c r="BD362" s="21">
        <v>0</v>
      </c>
      <c r="BE362" s="21">
        <v>1231.57</v>
      </c>
      <c r="BF362" s="22">
        <v>78</v>
      </c>
      <c r="BG362" s="22">
        <v>18.420000000000002</v>
      </c>
      <c r="BH362" s="22">
        <v>443.19</v>
      </c>
      <c r="BI362" s="22">
        <v>21.86</v>
      </c>
      <c r="BJ362" s="22">
        <v>561.47</v>
      </c>
      <c r="BK362" s="23">
        <v>1793.04</v>
      </c>
      <c r="BL362" s="21">
        <v>1665.67</v>
      </c>
      <c r="BM362" s="21">
        <v>0</v>
      </c>
      <c r="BN362" s="21">
        <v>1665.67</v>
      </c>
      <c r="BO362" s="22">
        <v>129</v>
      </c>
      <c r="BP362" s="22">
        <v>24.94</v>
      </c>
      <c r="BQ362" s="22">
        <v>443.76</v>
      </c>
      <c r="BR362" s="22">
        <v>172.37</v>
      </c>
      <c r="BS362" s="22">
        <v>770.07</v>
      </c>
      <c r="BT362" s="23">
        <v>2435.7399999999998</v>
      </c>
      <c r="BU362" s="21">
        <v>2316.9899999999998</v>
      </c>
      <c r="BV362" s="21">
        <v>0</v>
      </c>
      <c r="BW362" s="21">
        <v>2316.9899999999998</v>
      </c>
      <c r="BX362" s="22">
        <v>224</v>
      </c>
      <c r="BY362" s="22">
        <v>114.25</v>
      </c>
      <c r="BZ362" s="22">
        <v>943.24</v>
      </c>
      <c r="CA362" s="22">
        <v>41.15</v>
      </c>
      <c r="CB362" s="22">
        <v>1322.64</v>
      </c>
      <c r="CC362" s="23">
        <v>3639.63</v>
      </c>
      <c r="CD362" s="21">
        <v>1623.11</v>
      </c>
      <c r="CE362" s="21">
        <v>0</v>
      </c>
      <c r="CF362" s="21">
        <v>1623.11</v>
      </c>
      <c r="CG362" s="22">
        <v>128</v>
      </c>
      <c r="CH362" s="22">
        <v>24.36</v>
      </c>
      <c r="CI362" s="22">
        <v>434.3</v>
      </c>
      <c r="CJ362" s="22">
        <v>141.03</v>
      </c>
      <c r="CK362" s="22">
        <v>727.69</v>
      </c>
      <c r="CL362" s="23">
        <v>2350.8000000000002</v>
      </c>
      <c r="CM362" s="21">
        <v>2973.87</v>
      </c>
      <c r="CN362" s="21">
        <v>0</v>
      </c>
      <c r="CO362" s="21">
        <v>2973.87</v>
      </c>
      <c r="CP362" s="22">
        <v>-30</v>
      </c>
      <c r="CQ362" s="22">
        <v>161.03</v>
      </c>
      <c r="CR362" s="22">
        <v>1394.75</v>
      </c>
      <c r="CS362" s="22">
        <v>114.01</v>
      </c>
      <c r="CT362" s="22">
        <v>1639.79</v>
      </c>
      <c r="CU362" s="23">
        <v>4613.66</v>
      </c>
      <c r="CV362" s="21">
        <v>2081.21</v>
      </c>
      <c r="CW362" s="21">
        <v>0</v>
      </c>
      <c r="CX362" s="21">
        <v>2081.21</v>
      </c>
      <c r="CY362" s="22">
        <v>191</v>
      </c>
      <c r="CZ362" s="22">
        <v>31.17</v>
      </c>
      <c r="DA362" s="22">
        <v>524.34</v>
      </c>
      <c r="DB362" s="22">
        <v>26.75</v>
      </c>
      <c r="DC362" s="22">
        <v>773.26</v>
      </c>
      <c r="DD362" s="23">
        <v>2854.47</v>
      </c>
      <c r="DE362" s="21">
        <v>2237.69</v>
      </c>
      <c r="DF362" s="21">
        <v>0</v>
      </c>
      <c r="DG362" s="21">
        <v>2237.69</v>
      </c>
      <c r="DH362" s="22">
        <v>183</v>
      </c>
      <c r="DI362" s="22">
        <v>119.78</v>
      </c>
      <c r="DJ362" s="22">
        <v>1090.42</v>
      </c>
      <c r="DK362" s="22">
        <v>41.08</v>
      </c>
      <c r="DL362" s="22">
        <v>1434.28</v>
      </c>
      <c r="DM362" s="23">
        <v>3671.97</v>
      </c>
      <c r="DN362" s="73">
        <f t="shared" si="55"/>
        <v>14200.31</v>
      </c>
      <c r="DO362" s="73">
        <f t="shared" si="56"/>
        <v>493.28</v>
      </c>
      <c r="DP362" s="73">
        <f t="shared" si="57"/>
        <v>14693.589999999998</v>
      </c>
      <c r="DQ362" s="22">
        <f t="shared" si="58"/>
        <v>923</v>
      </c>
      <c r="DR362" s="22">
        <f t="shared" si="59"/>
        <v>493.95000000000005</v>
      </c>
      <c r="DS362" s="22">
        <f t="shared" si="60"/>
        <v>5372.66</v>
      </c>
      <c r="DT362" s="22">
        <f t="shared" si="61"/>
        <v>565.80000000000007</v>
      </c>
      <c r="DU362" s="22">
        <f t="shared" si="62"/>
        <v>7355.4100000000008</v>
      </c>
      <c r="DV362" s="23">
        <f t="shared" si="63"/>
        <v>22049</v>
      </c>
      <c r="DW362" s="262">
        <f t="shared" si="64"/>
        <v>1077.0999999999985</v>
      </c>
      <c r="DX362" s="262"/>
      <c r="DY362" s="263">
        <f t="shared" si="65"/>
        <v>327.17000000000098</v>
      </c>
      <c r="DZ362" s="263"/>
    </row>
    <row r="363" spans="1:130" x14ac:dyDescent="0.25">
      <c r="A363" s="18">
        <v>1840</v>
      </c>
      <c r="B363" s="18" t="s">
        <v>62</v>
      </c>
      <c r="C363" s="18" t="s">
        <v>379</v>
      </c>
      <c r="D363" s="20">
        <v>1</v>
      </c>
      <c r="E363" s="18">
        <v>77841.75</v>
      </c>
      <c r="F363" s="18">
        <v>119718.63</v>
      </c>
      <c r="G363" s="18" t="s">
        <v>157</v>
      </c>
      <c r="H363" s="18" t="s">
        <v>26</v>
      </c>
      <c r="I363" s="18" t="s">
        <v>380</v>
      </c>
      <c r="J363" s="21">
        <v>8654.08</v>
      </c>
      <c r="K363" s="21">
        <v>0</v>
      </c>
      <c r="L363" s="21">
        <v>8654.08</v>
      </c>
      <c r="M363" s="22">
        <v>1146</v>
      </c>
      <c r="N363" s="22">
        <v>220.01</v>
      </c>
      <c r="O363" s="22">
        <v>4068.97</v>
      </c>
      <c r="P363" s="22">
        <v>223.58</v>
      </c>
      <c r="Q363" s="22">
        <v>5658.56</v>
      </c>
      <c r="R363" s="23">
        <v>14312.64</v>
      </c>
      <c r="S363" s="21">
        <v>8654.08</v>
      </c>
      <c r="T363" s="21">
        <v>0</v>
      </c>
      <c r="U363" s="21">
        <v>8654.08</v>
      </c>
      <c r="V363" s="22">
        <v>1146</v>
      </c>
      <c r="W363" s="22">
        <v>220.01</v>
      </c>
      <c r="X363" s="22">
        <v>4073.11</v>
      </c>
      <c r="Y363" s="22">
        <v>218.48</v>
      </c>
      <c r="Z363" s="22">
        <v>5657.6</v>
      </c>
      <c r="AA363" s="23">
        <v>14311.68</v>
      </c>
      <c r="AB363" s="21">
        <v>8320.7900000000009</v>
      </c>
      <c r="AC363" s="21">
        <v>0</v>
      </c>
      <c r="AD363" s="21">
        <v>8320.7900000000009</v>
      </c>
      <c r="AE363" s="22">
        <v>1100</v>
      </c>
      <c r="AF363" s="22">
        <v>211.68</v>
      </c>
      <c r="AG363" s="22">
        <v>3921.79</v>
      </c>
      <c r="AH363" s="22">
        <v>219.05</v>
      </c>
      <c r="AI363" s="22">
        <v>5452.52</v>
      </c>
      <c r="AJ363" s="23">
        <v>13773.31</v>
      </c>
      <c r="AK363" s="21">
        <v>8320.7900000000009</v>
      </c>
      <c r="AL363" s="21">
        <v>0</v>
      </c>
      <c r="AM363" s="21">
        <v>8320.7900000000009</v>
      </c>
      <c r="AN363" s="22">
        <v>1100</v>
      </c>
      <c r="AO363" s="22">
        <v>211.68</v>
      </c>
      <c r="AP363" s="22">
        <v>3921.79</v>
      </c>
      <c r="AQ363" s="22">
        <v>224.15</v>
      </c>
      <c r="AR363" s="22">
        <v>5457.62</v>
      </c>
      <c r="AS363" s="23">
        <v>13778.41</v>
      </c>
      <c r="AT363" s="21">
        <v>8320.7900000000009</v>
      </c>
      <c r="AU363" s="21">
        <v>948.61</v>
      </c>
      <c r="AV363" s="21">
        <v>9269.4</v>
      </c>
      <c r="AW363" s="22">
        <v>1228</v>
      </c>
      <c r="AX363" s="22">
        <v>211.68</v>
      </c>
      <c r="AY363" s="22">
        <v>4111.51</v>
      </c>
      <c r="AZ363" s="22">
        <v>211.36</v>
      </c>
      <c r="BA363" s="22">
        <v>5762.55</v>
      </c>
      <c r="BB363" s="23">
        <v>15031.95</v>
      </c>
      <c r="BC363" s="21">
        <v>12415.51</v>
      </c>
      <c r="BD363" s="21">
        <v>0</v>
      </c>
      <c r="BE363" s="21">
        <v>12415.51</v>
      </c>
      <c r="BF363" s="22">
        <v>1674</v>
      </c>
      <c r="BG363" s="22">
        <v>314.04000000000002</v>
      </c>
      <c r="BH363" s="22">
        <v>5755.49</v>
      </c>
      <c r="BI363" s="22">
        <v>274.58</v>
      </c>
      <c r="BJ363" s="22">
        <v>8018.11</v>
      </c>
      <c r="BK363" s="23">
        <v>20433.62</v>
      </c>
      <c r="BL363" s="21">
        <v>9273.0499999999993</v>
      </c>
      <c r="BM363" s="21">
        <v>0</v>
      </c>
      <c r="BN363" s="21">
        <v>9273.0499999999993</v>
      </c>
      <c r="BO363" s="22">
        <v>1231</v>
      </c>
      <c r="BP363" s="22">
        <v>235.49</v>
      </c>
      <c r="BQ363" s="22">
        <v>4327.6899999999996</v>
      </c>
      <c r="BR363" s="22">
        <v>270.22000000000003</v>
      </c>
      <c r="BS363" s="22">
        <v>6064.4</v>
      </c>
      <c r="BT363" s="23">
        <v>15337.45</v>
      </c>
      <c r="BU363" s="21">
        <v>8320.7900000000009</v>
      </c>
      <c r="BV363" s="21">
        <v>0</v>
      </c>
      <c r="BW363" s="21">
        <v>8320.7900000000009</v>
      </c>
      <c r="BX363" s="22">
        <v>1100</v>
      </c>
      <c r="BY363" s="22">
        <v>211.68</v>
      </c>
      <c r="BZ363" s="22">
        <v>3921.79</v>
      </c>
      <c r="CA363" s="22">
        <v>208.85</v>
      </c>
      <c r="CB363" s="22">
        <v>5442.32</v>
      </c>
      <c r="CC363" s="23">
        <v>13763.11</v>
      </c>
      <c r="CD363" s="21">
        <v>8857.49</v>
      </c>
      <c r="CE363" s="21">
        <v>7389.06</v>
      </c>
      <c r="CF363" s="21">
        <v>16246.55</v>
      </c>
      <c r="CG363" s="22">
        <v>2213</v>
      </c>
      <c r="CH363" s="22">
        <v>409.82</v>
      </c>
      <c r="CI363" s="22">
        <v>7470.18</v>
      </c>
      <c r="CJ363" s="22">
        <v>260.22000000000003</v>
      </c>
      <c r="CK363" s="22">
        <v>10353.219999999999</v>
      </c>
      <c r="CL363" s="23">
        <v>26599.77</v>
      </c>
      <c r="CM363" s="21">
        <v>8320.7900000000009</v>
      </c>
      <c r="CN363" s="21">
        <v>0</v>
      </c>
      <c r="CO363" s="21">
        <v>8320.7900000000009</v>
      </c>
      <c r="CP363" s="22">
        <v>1100</v>
      </c>
      <c r="CQ363" s="22">
        <v>210.44</v>
      </c>
      <c r="CR363" s="22">
        <v>3904.38</v>
      </c>
      <c r="CS363" s="22">
        <v>203.75</v>
      </c>
      <c r="CT363" s="22">
        <v>5418.57</v>
      </c>
      <c r="CU363" s="23">
        <v>13739.36</v>
      </c>
      <c r="CV363" s="21">
        <v>8320.7900000000009</v>
      </c>
      <c r="CW363" s="21">
        <v>0</v>
      </c>
      <c r="CX363" s="21">
        <v>8320.7900000000009</v>
      </c>
      <c r="CY363" s="22">
        <v>1093</v>
      </c>
      <c r="CZ363" s="22">
        <v>210.44</v>
      </c>
      <c r="DA363" s="22">
        <v>3899.58</v>
      </c>
      <c r="DB363" s="22">
        <v>188.45</v>
      </c>
      <c r="DC363" s="22">
        <v>5391.47</v>
      </c>
      <c r="DD363" s="23">
        <v>13712.26</v>
      </c>
      <c r="DE363" s="21">
        <v>12415.51</v>
      </c>
      <c r="DF363" s="21">
        <v>0</v>
      </c>
      <c r="DG363" s="21">
        <v>12415.51</v>
      </c>
      <c r="DH363" s="22">
        <v>1668</v>
      </c>
      <c r="DI363" s="22">
        <v>1504.69</v>
      </c>
      <c r="DJ363" s="22">
        <v>5733.31</v>
      </c>
      <c r="DK363" s="22">
        <v>279.67</v>
      </c>
      <c r="DL363" s="22">
        <v>9185.67</v>
      </c>
      <c r="DM363" s="23">
        <v>21601.18</v>
      </c>
      <c r="DN363" s="73">
        <f t="shared" si="55"/>
        <v>110194.46</v>
      </c>
      <c r="DO363" s="73">
        <f t="shared" si="56"/>
        <v>8337.67</v>
      </c>
      <c r="DP363" s="73">
        <f t="shared" si="57"/>
        <v>118532.13000000002</v>
      </c>
      <c r="DQ363" s="22">
        <f t="shared" si="58"/>
        <v>15799</v>
      </c>
      <c r="DR363" s="22">
        <f t="shared" si="59"/>
        <v>4171.66</v>
      </c>
      <c r="DS363" s="22">
        <f t="shared" si="60"/>
        <v>55109.589999999989</v>
      </c>
      <c r="DT363" s="22">
        <f t="shared" si="61"/>
        <v>2782.3599999999997</v>
      </c>
      <c r="DU363" s="22">
        <f t="shared" si="62"/>
        <v>77862.61</v>
      </c>
      <c r="DV363" s="23">
        <f t="shared" si="63"/>
        <v>196394.74</v>
      </c>
      <c r="DW363" s="262">
        <f t="shared" si="64"/>
        <v>-1186.4999999999854</v>
      </c>
      <c r="DX363" s="262"/>
      <c r="DY363" s="263">
        <f t="shared" si="65"/>
        <v>20.860000000000582</v>
      </c>
      <c r="DZ363" s="263"/>
    </row>
    <row r="364" spans="1:130" hidden="1" x14ac:dyDescent="0.25">
      <c r="A364" s="18">
        <v>1841</v>
      </c>
      <c r="B364" s="18" t="s">
        <v>838</v>
      </c>
      <c r="C364" s="18" t="s">
        <v>839</v>
      </c>
      <c r="D364" s="20">
        <v>0</v>
      </c>
      <c r="G364" s="18" t="s">
        <v>157</v>
      </c>
      <c r="H364" s="18" t="s">
        <v>19</v>
      </c>
      <c r="I364" s="18" t="s">
        <v>163</v>
      </c>
      <c r="J364" s="21"/>
      <c r="K364" s="21"/>
      <c r="L364" s="21"/>
      <c r="M364" s="22"/>
      <c r="N364" s="22"/>
      <c r="O364" s="22"/>
      <c r="P364" s="22"/>
      <c r="Q364" s="22"/>
      <c r="R364" s="23"/>
      <c r="S364" s="21">
        <v>0</v>
      </c>
      <c r="T364" s="21">
        <v>0</v>
      </c>
      <c r="U364" s="21">
        <v>0</v>
      </c>
      <c r="V364" s="22">
        <v>0</v>
      </c>
      <c r="W364" s="22">
        <v>0</v>
      </c>
      <c r="X364" s="22">
        <v>0</v>
      </c>
      <c r="Y364" s="22">
        <v>0</v>
      </c>
      <c r="Z364" s="22">
        <v>0</v>
      </c>
      <c r="AA364" s="23">
        <v>0</v>
      </c>
      <c r="AB364" s="21"/>
      <c r="AC364" s="21"/>
      <c r="AD364" s="21"/>
      <c r="AE364" s="22"/>
      <c r="AF364" s="22"/>
      <c r="AG364" s="22"/>
      <c r="AH364" s="22"/>
      <c r="AI364" s="22"/>
      <c r="AJ364" s="23"/>
      <c r="AK364" s="21"/>
      <c r="AL364" s="21"/>
      <c r="AM364" s="21"/>
      <c r="AN364" s="22"/>
      <c r="AO364" s="22"/>
      <c r="AP364" s="22"/>
      <c r="AQ364" s="22"/>
      <c r="AR364" s="22"/>
      <c r="AS364" s="23"/>
      <c r="AT364" s="21">
        <v>0</v>
      </c>
      <c r="AU364" s="21">
        <v>844.26</v>
      </c>
      <c r="AV364" s="21">
        <v>844.26</v>
      </c>
      <c r="AW364" s="22">
        <v>35</v>
      </c>
      <c r="AX364" s="22">
        <v>0</v>
      </c>
      <c r="AY364" s="22">
        <v>168.85</v>
      </c>
      <c r="AZ364" s="22">
        <v>11.31</v>
      </c>
      <c r="BA364" s="22">
        <v>215.16</v>
      </c>
      <c r="BB364" s="23">
        <v>1059.42</v>
      </c>
      <c r="BC364" s="21"/>
      <c r="BD364" s="21"/>
      <c r="BE364" s="21"/>
      <c r="BF364" s="22"/>
      <c r="BG364" s="22"/>
      <c r="BH364" s="22"/>
      <c r="BI364" s="22"/>
      <c r="BJ364" s="22"/>
      <c r="BK364" s="23"/>
      <c r="BL364" s="21"/>
      <c r="BM364" s="21"/>
      <c r="BN364" s="21"/>
      <c r="BO364" s="22"/>
      <c r="BP364" s="22"/>
      <c r="BQ364" s="22"/>
      <c r="BR364" s="22"/>
      <c r="BS364" s="22"/>
      <c r="BT364" s="23"/>
      <c r="BU364" s="21"/>
      <c r="BV364" s="21"/>
      <c r="BW364" s="21"/>
      <c r="BX364" s="22"/>
      <c r="BY364" s="22"/>
      <c r="BZ364" s="22"/>
      <c r="CA364" s="22"/>
      <c r="CB364" s="22"/>
      <c r="CC364" s="23"/>
      <c r="CD364" s="21"/>
      <c r="CE364" s="21"/>
      <c r="CF364" s="21"/>
      <c r="CG364" s="22"/>
      <c r="CH364" s="22"/>
      <c r="CI364" s="22"/>
      <c r="CJ364" s="22"/>
      <c r="CK364" s="22"/>
      <c r="CL364" s="23"/>
      <c r="CM364" s="21"/>
      <c r="CN364" s="21"/>
      <c r="CO364" s="21"/>
      <c r="CP364" s="22"/>
      <c r="CQ364" s="22"/>
      <c r="CR364" s="22"/>
      <c r="CS364" s="22"/>
      <c r="CT364" s="22"/>
      <c r="CU364" s="23"/>
      <c r="CV364" s="21"/>
      <c r="CW364" s="21"/>
      <c r="CX364" s="21"/>
      <c r="CY364" s="22"/>
      <c r="CZ364" s="22"/>
      <c r="DA364" s="22"/>
      <c r="DB364" s="22"/>
      <c r="DC364" s="22"/>
      <c r="DD364" s="23"/>
      <c r="DN364" s="73">
        <f t="shared" si="55"/>
        <v>0</v>
      </c>
      <c r="DO364" s="73">
        <f t="shared" si="56"/>
        <v>844.26</v>
      </c>
      <c r="DP364" s="73">
        <f t="shared" si="57"/>
        <v>844.26</v>
      </c>
      <c r="DQ364" s="22">
        <f t="shared" si="58"/>
        <v>35</v>
      </c>
      <c r="DR364" s="22">
        <f t="shared" si="59"/>
        <v>0</v>
      </c>
      <c r="DS364" s="22">
        <f t="shared" si="60"/>
        <v>168.85</v>
      </c>
      <c r="DT364" s="22">
        <f t="shared" si="61"/>
        <v>11.31</v>
      </c>
      <c r="DU364" s="22">
        <f t="shared" si="62"/>
        <v>215.16</v>
      </c>
      <c r="DV364" s="23">
        <f t="shared" si="63"/>
        <v>1059.42</v>
      </c>
      <c r="DW364" s="262">
        <f t="shared" si="64"/>
        <v>844.26</v>
      </c>
      <c r="DX364" s="262"/>
      <c r="DY364" s="263">
        <f t="shared" si="65"/>
        <v>215.16</v>
      </c>
      <c r="DZ364" s="263"/>
    </row>
    <row r="365" spans="1:130" hidden="1" x14ac:dyDescent="0.25">
      <c r="A365" s="18">
        <v>1843</v>
      </c>
      <c r="B365" s="18" t="s">
        <v>673</v>
      </c>
      <c r="C365" s="18" t="s">
        <v>674</v>
      </c>
      <c r="D365" s="20">
        <v>1</v>
      </c>
      <c r="E365" s="18">
        <v>13632.25</v>
      </c>
      <c r="F365" s="18">
        <v>27036.799999999999</v>
      </c>
      <c r="G365" s="18" t="s">
        <v>157</v>
      </c>
      <c r="H365" s="18" t="s">
        <v>6</v>
      </c>
      <c r="I365" s="18" t="s">
        <v>227</v>
      </c>
      <c r="J365" s="21">
        <v>2178.1999999999998</v>
      </c>
      <c r="K365" s="21">
        <v>0</v>
      </c>
      <c r="L365" s="21">
        <v>2178.1999999999998</v>
      </c>
      <c r="M365" s="22">
        <v>197</v>
      </c>
      <c r="N365" s="22">
        <v>27.06</v>
      </c>
      <c r="O365" s="22">
        <v>594.24</v>
      </c>
      <c r="P365" s="22">
        <v>135.16</v>
      </c>
      <c r="Q365" s="22">
        <v>953.46</v>
      </c>
      <c r="R365" s="23">
        <v>3131.66</v>
      </c>
      <c r="S365" s="21">
        <v>2081.21</v>
      </c>
      <c r="T365" s="21">
        <v>0</v>
      </c>
      <c r="U365" s="21">
        <v>2081.21</v>
      </c>
      <c r="V365" s="22">
        <v>197</v>
      </c>
      <c r="W365" s="22">
        <v>27.02</v>
      </c>
      <c r="X365" s="22">
        <v>592.04999999999995</v>
      </c>
      <c r="Y365" s="22">
        <v>108.35</v>
      </c>
      <c r="Z365" s="22">
        <v>924.42</v>
      </c>
      <c r="AA365" s="23">
        <v>3005.63</v>
      </c>
      <c r="AB365" s="21">
        <v>2081.21</v>
      </c>
      <c r="AC365" s="21">
        <v>0</v>
      </c>
      <c r="AD365" s="21">
        <v>2081.21</v>
      </c>
      <c r="AE365" s="22">
        <v>197</v>
      </c>
      <c r="AF365" s="22">
        <v>27.02</v>
      </c>
      <c r="AG365" s="22">
        <v>591.65</v>
      </c>
      <c r="AH365" s="22">
        <v>144.05000000000001</v>
      </c>
      <c r="AI365" s="22">
        <v>959.72</v>
      </c>
      <c r="AJ365" s="23">
        <v>3040.93</v>
      </c>
      <c r="AK365" s="21">
        <v>2098.15</v>
      </c>
      <c r="AL365" s="21">
        <v>0</v>
      </c>
      <c r="AM365" s="21">
        <v>2098.15</v>
      </c>
      <c r="AN365" s="22">
        <v>198</v>
      </c>
      <c r="AO365" s="22">
        <v>27.24</v>
      </c>
      <c r="AP365" s="22">
        <v>607.08000000000004</v>
      </c>
      <c r="AQ365" s="22">
        <v>134.16</v>
      </c>
      <c r="AR365" s="22">
        <v>966.48</v>
      </c>
      <c r="AS365" s="23">
        <v>3064.63</v>
      </c>
      <c r="AT365" s="21">
        <v>2081.21</v>
      </c>
      <c r="AU365" s="21">
        <v>948.61</v>
      </c>
      <c r="AV365" s="21">
        <v>3029.82</v>
      </c>
      <c r="AW365" s="22">
        <v>326</v>
      </c>
      <c r="AX365" s="22">
        <v>27.02</v>
      </c>
      <c r="AY365" s="22">
        <v>781.37</v>
      </c>
      <c r="AZ365" s="22">
        <v>105.76</v>
      </c>
      <c r="BA365" s="22">
        <v>1240.1500000000001</v>
      </c>
      <c r="BB365" s="23">
        <v>4269.97</v>
      </c>
      <c r="BC365" s="21">
        <v>3297.73</v>
      </c>
      <c r="BD365" s="21">
        <v>0</v>
      </c>
      <c r="BE365" s="21">
        <v>3297.73</v>
      </c>
      <c r="BF365" s="22">
        <v>338</v>
      </c>
      <c r="BG365" s="22">
        <v>40.270000000000003</v>
      </c>
      <c r="BH365" s="22">
        <v>1193.26</v>
      </c>
      <c r="BI365" s="22">
        <v>169.9</v>
      </c>
      <c r="BJ365" s="22">
        <v>1741.43</v>
      </c>
      <c r="BK365" s="23">
        <v>5039.16</v>
      </c>
      <c r="BL365" s="21">
        <v>2081.21</v>
      </c>
      <c r="BM365" s="21">
        <v>0</v>
      </c>
      <c r="BN365" s="21">
        <v>2081.21</v>
      </c>
      <c r="BO365" s="22">
        <v>196</v>
      </c>
      <c r="BP365" s="22">
        <v>27.02</v>
      </c>
      <c r="BQ365" s="22">
        <v>591.65</v>
      </c>
      <c r="BR365" s="22">
        <v>108.35</v>
      </c>
      <c r="BS365" s="22">
        <v>923.02</v>
      </c>
      <c r="BT365" s="23">
        <v>3004.23</v>
      </c>
      <c r="BU365" s="21">
        <v>2081.21</v>
      </c>
      <c r="BV365" s="21">
        <v>0</v>
      </c>
      <c r="BW365" s="21">
        <v>2081.21</v>
      </c>
      <c r="BX365" s="22">
        <v>197</v>
      </c>
      <c r="BY365" s="22">
        <v>27.02</v>
      </c>
      <c r="BZ365" s="22">
        <v>591.65</v>
      </c>
      <c r="CA365" s="22">
        <v>113.45</v>
      </c>
      <c r="CB365" s="22">
        <v>929.12</v>
      </c>
      <c r="CC365" s="23">
        <v>3010.33</v>
      </c>
      <c r="CD365" s="21">
        <v>2081.21</v>
      </c>
      <c r="CE365" s="21">
        <v>0</v>
      </c>
      <c r="CF365" s="21">
        <v>2081.21</v>
      </c>
      <c r="CG365" s="22">
        <v>197</v>
      </c>
      <c r="CH365" s="22">
        <v>27.02</v>
      </c>
      <c r="CI365" s="22">
        <v>1233.6400000000001</v>
      </c>
      <c r="CJ365" s="22">
        <v>123.65</v>
      </c>
      <c r="CK365" s="22">
        <v>1581.31</v>
      </c>
      <c r="CL365" s="23">
        <v>3662.52</v>
      </c>
      <c r="CM365" s="21">
        <v>2100.25</v>
      </c>
      <c r="CN365" s="21">
        <v>0</v>
      </c>
      <c r="CO365" s="21">
        <v>2100.25</v>
      </c>
      <c r="CP365" s="22">
        <v>207</v>
      </c>
      <c r="CQ365" s="22">
        <v>27.27</v>
      </c>
      <c r="CR365" s="22">
        <v>665.74</v>
      </c>
      <c r="CS365" s="22">
        <v>134.19</v>
      </c>
      <c r="CT365" s="22">
        <v>1034.2</v>
      </c>
      <c r="CU365" s="23">
        <v>3134.45</v>
      </c>
      <c r="CV365" s="21">
        <v>2101.38</v>
      </c>
      <c r="CW365" s="21">
        <v>0</v>
      </c>
      <c r="CX365" s="21">
        <v>2101.38</v>
      </c>
      <c r="CY365" s="22">
        <v>199</v>
      </c>
      <c r="CZ365" s="22">
        <v>27.28</v>
      </c>
      <c r="DA365" s="22">
        <v>661.89</v>
      </c>
      <c r="DB365" s="22">
        <v>62.81</v>
      </c>
      <c r="DC365" s="22">
        <v>950.98</v>
      </c>
      <c r="DD365" s="23">
        <v>3052.36</v>
      </c>
      <c r="DE365" s="21">
        <v>3128.69</v>
      </c>
      <c r="DF365" s="21">
        <v>0</v>
      </c>
      <c r="DG365" s="21">
        <v>3128.69</v>
      </c>
      <c r="DH365" s="22">
        <v>338</v>
      </c>
      <c r="DI365" s="22">
        <v>311.31</v>
      </c>
      <c r="DJ365" s="22">
        <v>2413.7399999999998</v>
      </c>
      <c r="DK365" s="22">
        <v>128.30000000000001</v>
      </c>
      <c r="DL365" s="22">
        <v>3191.35</v>
      </c>
      <c r="DM365" s="23">
        <v>6320.04</v>
      </c>
      <c r="DN365" s="73">
        <f t="shared" si="55"/>
        <v>27391.659999999996</v>
      </c>
      <c r="DO365" s="73">
        <f t="shared" si="56"/>
        <v>948.61</v>
      </c>
      <c r="DP365" s="73">
        <f t="shared" si="57"/>
        <v>28340.269999999997</v>
      </c>
      <c r="DQ365" s="22">
        <f t="shared" si="58"/>
        <v>2787</v>
      </c>
      <c r="DR365" s="22">
        <f t="shared" si="59"/>
        <v>622.54999999999995</v>
      </c>
      <c r="DS365" s="22">
        <f t="shared" si="60"/>
        <v>10517.96</v>
      </c>
      <c r="DT365" s="22">
        <f t="shared" si="61"/>
        <v>1468.13</v>
      </c>
      <c r="DU365" s="22">
        <f t="shared" si="62"/>
        <v>15395.640000000001</v>
      </c>
      <c r="DV365" s="23">
        <f t="shared" si="63"/>
        <v>43735.91</v>
      </c>
      <c r="DW365" s="262">
        <f t="shared" si="64"/>
        <v>1303.4699999999975</v>
      </c>
      <c r="DX365" s="262"/>
      <c r="DY365" s="263">
        <f t="shared" si="65"/>
        <v>1763.3900000000012</v>
      </c>
      <c r="DZ365" s="263"/>
    </row>
    <row r="366" spans="1:130" hidden="1" x14ac:dyDescent="0.25">
      <c r="A366" s="18">
        <v>1845</v>
      </c>
      <c r="B366" s="18" t="s">
        <v>801</v>
      </c>
      <c r="C366" s="18" t="s">
        <v>290</v>
      </c>
      <c r="D366" s="20">
        <v>1</v>
      </c>
      <c r="E366" s="18">
        <v>6407.27</v>
      </c>
      <c r="F366" s="18">
        <v>21062.27</v>
      </c>
      <c r="G366" s="18" t="s">
        <v>157</v>
      </c>
      <c r="H366" s="18" t="s">
        <v>6</v>
      </c>
      <c r="I366" s="18" t="s">
        <v>360</v>
      </c>
      <c r="J366" s="21">
        <v>1655.1</v>
      </c>
      <c r="K366" s="21">
        <v>0</v>
      </c>
      <c r="L366" s="21">
        <v>1655.1</v>
      </c>
      <c r="M366" s="22">
        <v>124</v>
      </c>
      <c r="N366" s="22">
        <v>20.83</v>
      </c>
      <c r="O366" s="22">
        <v>106.34</v>
      </c>
      <c r="P366" s="22">
        <v>131.16999999999999</v>
      </c>
      <c r="Q366" s="22">
        <v>382.34</v>
      </c>
      <c r="R366" s="23">
        <v>2037.44</v>
      </c>
      <c r="S366" s="21">
        <v>1624.75</v>
      </c>
      <c r="T366" s="21">
        <v>0</v>
      </c>
      <c r="U366" s="21">
        <v>1624.75</v>
      </c>
      <c r="V366" s="22">
        <v>127</v>
      </c>
      <c r="W366" s="22">
        <v>21.08</v>
      </c>
      <c r="X366" s="22">
        <v>124.13</v>
      </c>
      <c r="Y366" s="22">
        <v>130.84</v>
      </c>
      <c r="Z366" s="22">
        <v>403.05</v>
      </c>
      <c r="AA366" s="23">
        <v>2027.8</v>
      </c>
      <c r="AB366" s="21">
        <v>1624.75</v>
      </c>
      <c r="AC366" s="21">
        <v>0</v>
      </c>
      <c r="AD366" s="21">
        <v>1624.75</v>
      </c>
      <c r="AE366" s="22">
        <v>131</v>
      </c>
      <c r="AF366" s="22">
        <v>21.08</v>
      </c>
      <c r="AG366" s="22">
        <v>160.79</v>
      </c>
      <c r="AH366" s="22">
        <v>141.04</v>
      </c>
      <c r="AI366" s="22">
        <v>453.91</v>
      </c>
      <c r="AJ366" s="23">
        <v>2078.66</v>
      </c>
      <c r="AK366" s="21">
        <v>1624.75</v>
      </c>
      <c r="AL366" s="21">
        <v>0</v>
      </c>
      <c r="AM366" s="21">
        <v>1624.75</v>
      </c>
      <c r="AN366" s="22">
        <v>131</v>
      </c>
      <c r="AO366" s="22">
        <v>21.08</v>
      </c>
      <c r="AP366" s="22">
        <v>160.79</v>
      </c>
      <c r="AQ366" s="22">
        <v>135.94</v>
      </c>
      <c r="AR366" s="22">
        <v>448.81</v>
      </c>
      <c r="AS366" s="23">
        <v>2073.56</v>
      </c>
      <c r="AT366" s="21">
        <v>1624.75</v>
      </c>
      <c r="AU366" s="21">
        <v>720.94</v>
      </c>
      <c r="AV366" s="21">
        <v>2345.69</v>
      </c>
      <c r="AW366" s="22">
        <v>230</v>
      </c>
      <c r="AX366" s="22">
        <v>21.08</v>
      </c>
      <c r="AY366" s="22">
        <v>304.98</v>
      </c>
      <c r="AZ366" s="22">
        <v>130.30000000000001</v>
      </c>
      <c r="BA366" s="22">
        <v>686.36</v>
      </c>
      <c r="BB366" s="23">
        <v>3032.05</v>
      </c>
      <c r="BC366" s="21">
        <v>2610.44</v>
      </c>
      <c r="BD366" s="21">
        <v>0</v>
      </c>
      <c r="BE366" s="21">
        <v>2610.44</v>
      </c>
      <c r="BF366" s="22">
        <v>239</v>
      </c>
      <c r="BG366" s="22">
        <v>31.26</v>
      </c>
      <c r="BH366" s="22">
        <v>870.64</v>
      </c>
      <c r="BI366" s="22">
        <v>157.66</v>
      </c>
      <c r="BJ366" s="22">
        <v>1298.56</v>
      </c>
      <c r="BK366" s="23">
        <v>3909</v>
      </c>
      <c r="BL366" s="21">
        <v>1624.75</v>
      </c>
      <c r="BM366" s="21">
        <v>0</v>
      </c>
      <c r="BN366" s="21">
        <v>1624.75</v>
      </c>
      <c r="BO366" s="22">
        <v>130</v>
      </c>
      <c r="BP366" s="22">
        <v>21.08</v>
      </c>
      <c r="BQ366" s="22">
        <v>160.79</v>
      </c>
      <c r="BR366" s="22">
        <v>120.64</v>
      </c>
      <c r="BS366" s="22">
        <v>432.51</v>
      </c>
      <c r="BT366" s="23">
        <v>2057.2600000000002</v>
      </c>
      <c r="BU366" s="21">
        <v>1624.75</v>
      </c>
      <c r="BV366" s="21">
        <v>0</v>
      </c>
      <c r="BW366" s="21">
        <v>1624.75</v>
      </c>
      <c r="BX366" s="22">
        <v>131</v>
      </c>
      <c r="BY366" s="22">
        <v>21.08</v>
      </c>
      <c r="BZ366" s="22">
        <v>160.79</v>
      </c>
      <c r="CA366" s="22">
        <v>141.04</v>
      </c>
      <c r="CB366" s="22">
        <v>453.91</v>
      </c>
      <c r="CC366" s="23">
        <v>2078.66</v>
      </c>
      <c r="CD366" s="21">
        <v>1634.96</v>
      </c>
      <c r="CE366" s="21">
        <v>0</v>
      </c>
      <c r="CF366" s="21">
        <v>1634.96</v>
      </c>
      <c r="CG366" s="22">
        <v>133</v>
      </c>
      <c r="CH366" s="22">
        <v>21.22</v>
      </c>
      <c r="CI366" s="22">
        <v>170.05</v>
      </c>
      <c r="CJ366" s="22">
        <v>125.92</v>
      </c>
      <c r="CK366" s="22">
        <v>450.19</v>
      </c>
      <c r="CL366" s="23">
        <v>2085.15</v>
      </c>
      <c r="CM366" s="21">
        <v>1649.85</v>
      </c>
      <c r="CN366" s="21">
        <v>0</v>
      </c>
      <c r="CO366" s="21">
        <v>1649.85</v>
      </c>
      <c r="CP366" s="22">
        <v>141</v>
      </c>
      <c r="CQ366" s="22">
        <v>21.4</v>
      </c>
      <c r="CR366" s="22">
        <v>165.58</v>
      </c>
      <c r="CS366" s="22">
        <v>59.89</v>
      </c>
      <c r="CT366" s="22">
        <v>387.87</v>
      </c>
      <c r="CU366" s="23">
        <v>2037.72</v>
      </c>
      <c r="CV366" s="21">
        <v>1659.37</v>
      </c>
      <c r="CW366" s="21">
        <v>0</v>
      </c>
      <c r="CX366" s="21">
        <v>1659.37</v>
      </c>
      <c r="CY366" s="22">
        <v>136</v>
      </c>
      <c r="CZ366" s="22">
        <v>21.53</v>
      </c>
      <c r="DA366" s="22">
        <v>162.28</v>
      </c>
      <c r="DB366" s="22">
        <v>126.37</v>
      </c>
      <c r="DC366" s="22">
        <v>446.18</v>
      </c>
      <c r="DD366" s="23">
        <v>2105.5500000000002</v>
      </c>
      <c r="DE366" s="21">
        <v>2406.84</v>
      </c>
      <c r="DF366" s="21">
        <v>0</v>
      </c>
      <c r="DG366" s="21">
        <v>2406.84</v>
      </c>
      <c r="DH366" s="22">
        <v>242</v>
      </c>
      <c r="DI366" s="22">
        <v>242.02</v>
      </c>
      <c r="DJ366" s="22">
        <v>840.46</v>
      </c>
      <c r="DK366" s="22">
        <v>156.27000000000001</v>
      </c>
      <c r="DL366" s="22">
        <v>1480.75</v>
      </c>
      <c r="DM366" s="23">
        <v>3887.59</v>
      </c>
      <c r="DN366" s="73">
        <f t="shared" si="55"/>
        <v>21365.059999999998</v>
      </c>
      <c r="DO366" s="73">
        <f t="shared" si="56"/>
        <v>720.94</v>
      </c>
      <c r="DP366" s="73">
        <f t="shared" si="57"/>
        <v>22086</v>
      </c>
      <c r="DQ366" s="22">
        <f t="shared" si="58"/>
        <v>1895</v>
      </c>
      <c r="DR366" s="22">
        <f t="shared" si="59"/>
        <v>484.74</v>
      </c>
      <c r="DS366" s="22">
        <f t="shared" si="60"/>
        <v>3387.6200000000003</v>
      </c>
      <c r="DT366" s="22">
        <f t="shared" si="61"/>
        <v>1557.08</v>
      </c>
      <c r="DU366" s="22">
        <f t="shared" si="62"/>
        <v>7324.44</v>
      </c>
      <c r="DV366" s="23">
        <f t="shared" si="63"/>
        <v>29410.44</v>
      </c>
      <c r="DW366" s="262">
        <f t="shared" si="64"/>
        <v>1023.7299999999996</v>
      </c>
      <c r="DX366" s="262"/>
      <c r="DY366" s="263">
        <f t="shared" si="65"/>
        <v>917.16999999999916</v>
      </c>
      <c r="DZ366" s="263"/>
    </row>
    <row r="367" spans="1:130" hidden="1" x14ac:dyDescent="0.25">
      <c r="A367" s="18">
        <v>1846</v>
      </c>
      <c r="B367" s="18" t="s">
        <v>237</v>
      </c>
      <c r="C367" s="18" t="s">
        <v>238</v>
      </c>
      <c r="D367" s="20">
        <v>0</v>
      </c>
      <c r="G367" s="18" t="s">
        <v>173</v>
      </c>
      <c r="H367" s="18" t="s">
        <v>5</v>
      </c>
      <c r="I367" s="18" t="s">
        <v>204</v>
      </c>
      <c r="J367" s="21">
        <v>0</v>
      </c>
      <c r="K367" s="21">
        <v>0</v>
      </c>
      <c r="L367" s="21">
        <v>0</v>
      </c>
      <c r="M367" s="22">
        <v>0</v>
      </c>
      <c r="N367" s="22">
        <v>0</v>
      </c>
      <c r="O367" s="22">
        <v>0</v>
      </c>
      <c r="P367" s="22">
        <v>0</v>
      </c>
      <c r="Q367" s="22">
        <v>0</v>
      </c>
      <c r="R367" s="23">
        <v>0</v>
      </c>
      <c r="S367" s="21">
        <v>0</v>
      </c>
      <c r="T367" s="21">
        <v>0</v>
      </c>
      <c r="U367" s="21">
        <v>0</v>
      </c>
      <c r="V367" s="22">
        <v>0</v>
      </c>
      <c r="W367" s="22">
        <v>0</v>
      </c>
      <c r="X367" s="22">
        <v>0</v>
      </c>
      <c r="Y367" s="22">
        <v>0</v>
      </c>
      <c r="Z367" s="22">
        <v>0</v>
      </c>
      <c r="AA367" s="23">
        <v>0</v>
      </c>
      <c r="AB367" s="21"/>
      <c r="AC367" s="21"/>
      <c r="AD367" s="21"/>
      <c r="AE367" s="22"/>
      <c r="AF367" s="22"/>
      <c r="AG367" s="22"/>
      <c r="AH367" s="22"/>
      <c r="AI367" s="22"/>
      <c r="AJ367" s="23"/>
      <c r="AK367" s="21"/>
      <c r="AL367" s="21"/>
      <c r="AM367" s="21"/>
      <c r="AN367" s="22"/>
      <c r="AO367" s="22"/>
      <c r="AP367" s="22"/>
      <c r="AQ367" s="22"/>
      <c r="AR367" s="22"/>
      <c r="AS367" s="23"/>
      <c r="AT367" s="21">
        <v>0</v>
      </c>
      <c r="AU367" s="21">
        <v>820.36</v>
      </c>
      <c r="AV367" s="21">
        <v>820.36</v>
      </c>
      <c r="AW367" s="22">
        <v>34</v>
      </c>
      <c r="AX367" s="22">
        <v>0</v>
      </c>
      <c r="AY367" s="22">
        <v>164.07</v>
      </c>
      <c r="AZ367" s="22">
        <v>10.99</v>
      </c>
      <c r="BA367" s="22">
        <v>209.06</v>
      </c>
      <c r="BB367" s="23">
        <v>1029.42</v>
      </c>
      <c r="BC367" s="21"/>
      <c r="BD367" s="21"/>
      <c r="BE367" s="21"/>
      <c r="BF367" s="22"/>
      <c r="BG367" s="22"/>
      <c r="BH367" s="22"/>
      <c r="BI367" s="22"/>
      <c r="BJ367" s="22"/>
      <c r="BK367" s="23"/>
      <c r="BL367" s="21"/>
      <c r="BM367" s="21"/>
      <c r="BN367" s="21"/>
      <c r="BO367" s="22"/>
      <c r="BP367" s="22"/>
      <c r="BQ367" s="22"/>
      <c r="BR367" s="22"/>
      <c r="BS367" s="22"/>
      <c r="BT367" s="23"/>
      <c r="BU367" s="21"/>
      <c r="BV367" s="21"/>
      <c r="BW367" s="21"/>
      <c r="BX367" s="22"/>
      <c r="BY367" s="22"/>
      <c r="BZ367" s="22"/>
      <c r="CA367" s="22"/>
      <c r="CB367" s="22"/>
      <c r="CC367" s="23"/>
      <c r="CD367" s="21"/>
      <c r="CE367" s="21"/>
      <c r="CF367" s="21"/>
      <c r="CG367" s="22"/>
      <c r="CH367" s="22"/>
      <c r="CI367" s="22"/>
      <c r="CJ367" s="22"/>
      <c r="CK367" s="22"/>
      <c r="CL367" s="23"/>
      <c r="CM367" s="21"/>
      <c r="CN367" s="21"/>
      <c r="CO367" s="21"/>
      <c r="CP367" s="22"/>
      <c r="CQ367" s="22"/>
      <c r="CR367" s="22"/>
      <c r="CS367" s="22"/>
      <c r="CT367" s="22"/>
      <c r="CU367" s="23"/>
      <c r="CV367" s="21"/>
      <c r="CW367" s="21"/>
      <c r="CX367" s="21"/>
      <c r="CY367" s="22"/>
      <c r="CZ367" s="22"/>
      <c r="DA367" s="22"/>
      <c r="DB367" s="22"/>
      <c r="DC367" s="22"/>
      <c r="DD367" s="23"/>
      <c r="DN367" s="73">
        <f t="shared" si="55"/>
        <v>0</v>
      </c>
      <c r="DO367" s="73">
        <f t="shared" si="56"/>
        <v>820.36</v>
      </c>
      <c r="DP367" s="73">
        <f t="shared" si="57"/>
        <v>820.36</v>
      </c>
      <c r="DQ367" s="22">
        <f t="shared" si="58"/>
        <v>34</v>
      </c>
      <c r="DR367" s="22">
        <f t="shared" si="59"/>
        <v>0</v>
      </c>
      <c r="DS367" s="22">
        <f t="shared" si="60"/>
        <v>164.07</v>
      </c>
      <c r="DT367" s="22">
        <f t="shared" si="61"/>
        <v>10.99</v>
      </c>
      <c r="DU367" s="22">
        <f t="shared" si="62"/>
        <v>209.06</v>
      </c>
      <c r="DV367" s="23">
        <f t="shared" si="63"/>
        <v>1029.42</v>
      </c>
      <c r="DW367" s="262">
        <f t="shared" si="64"/>
        <v>820.36</v>
      </c>
      <c r="DX367" s="262"/>
      <c r="DY367" s="263">
        <f t="shared" si="65"/>
        <v>209.06</v>
      </c>
      <c r="DZ367" s="263"/>
    </row>
    <row r="368" spans="1:130" hidden="1" x14ac:dyDescent="0.25">
      <c r="A368" s="18">
        <v>1847</v>
      </c>
      <c r="B368" s="18" t="s">
        <v>510</v>
      </c>
      <c r="C368" s="18" t="s">
        <v>511</v>
      </c>
      <c r="D368" s="20">
        <v>1</v>
      </c>
      <c r="E368" s="18">
        <v>8758.57</v>
      </c>
      <c r="F368" s="18">
        <v>22726.53</v>
      </c>
      <c r="G368" s="18" t="s">
        <v>157</v>
      </c>
      <c r="H368" s="18" t="s">
        <v>5</v>
      </c>
      <c r="I368" s="18" t="s">
        <v>204</v>
      </c>
      <c r="J368" s="21">
        <v>1750.58</v>
      </c>
      <c r="K368" s="21">
        <v>0</v>
      </c>
      <c r="L368" s="21">
        <v>1750.58</v>
      </c>
      <c r="M368" s="22">
        <v>149</v>
      </c>
      <c r="N368" s="22">
        <v>26.22</v>
      </c>
      <c r="O368" s="22">
        <v>274.56</v>
      </c>
      <c r="P368" s="22">
        <v>112.68</v>
      </c>
      <c r="Q368" s="22">
        <v>562.46</v>
      </c>
      <c r="R368" s="23">
        <v>2313.04</v>
      </c>
      <c r="S368" s="21">
        <v>1750.58</v>
      </c>
      <c r="T368" s="21">
        <v>0</v>
      </c>
      <c r="U368" s="21">
        <v>1750.58</v>
      </c>
      <c r="V368" s="22">
        <v>149</v>
      </c>
      <c r="W368" s="22">
        <v>26.22</v>
      </c>
      <c r="X368" s="22">
        <v>275.24</v>
      </c>
      <c r="Y368" s="22">
        <v>107.58</v>
      </c>
      <c r="Z368" s="22">
        <v>558.04</v>
      </c>
      <c r="AA368" s="23">
        <v>2308.62</v>
      </c>
      <c r="AB368" s="21">
        <v>1672.03</v>
      </c>
      <c r="AC368" s="21">
        <v>0</v>
      </c>
      <c r="AD368" s="21">
        <v>1672.03</v>
      </c>
      <c r="AE368" s="22">
        <v>138</v>
      </c>
      <c r="AF368" s="22">
        <v>25.04</v>
      </c>
      <c r="AG368" s="22">
        <v>265.52999999999997</v>
      </c>
      <c r="AH368" s="22">
        <v>131.68</v>
      </c>
      <c r="AI368" s="22">
        <v>560.25</v>
      </c>
      <c r="AJ368" s="23">
        <v>2232.2800000000002</v>
      </c>
      <c r="AK368" s="21">
        <v>1750.58</v>
      </c>
      <c r="AL368" s="21">
        <v>0</v>
      </c>
      <c r="AM368" s="21">
        <v>1750.58</v>
      </c>
      <c r="AN368" s="22">
        <v>149</v>
      </c>
      <c r="AO368" s="22">
        <v>26.22</v>
      </c>
      <c r="AP368" s="22">
        <v>274.89999999999998</v>
      </c>
      <c r="AQ368" s="22">
        <v>107.58</v>
      </c>
      <c r="AR368" s="22">
        <v>557.70000000000005</v>
      </c>
      <c r="AS368" s="23">
        <v>2308.2800000000002</v>
      </c>
      <c r="AT368" s="21">
        <v>1754.1</v>
      </c>
      <c r="AU368" s="21">
        <v>948.61</v>
      </c>
      <c r="AV368" s="21">
        <v>2702.71</v>
      </c>
      <c r="AW368" s="22">
        <v>278</v>
      </c>
      <c r="AX368" s="22">
        <v>26.27</v>
      </c>
      <c r="AY368" s="22">
        <v>467.9</v>
      </c>
      <c r="AZ368" s="22">
        <v>125.45</v>
      </c>
      <c r="BA368" s="22">
        <v>897.62</v>
      </c>
      <c r="BB368" s="23">
        <v>3600.33</v>
      </c>
      <c r="BC368" s="21">
        <v>2391.14</v>
      </c>
      <c r="BD368" s="21">
        <v>0</v>
      </c>
      <c r="BE368" s="21">
        <v>2391.14</v>
      </c>
      <c r="BF368" s="22">
        <v>230</v>
      </c>
      <c r="BG368" s="22">
        <v>35.01</v>
      </c>
      <c r="BH368" s="22">
        <v>893.72</v>
      </c>
      <c r="BI368" s="22">
        <v>128.91</v>
      </c>
      <c r="BJ368" s="22">
        <v>1287.6400000000001</v>
      </c>
      <c r="BK368" s="23">
        <v>3678.78</v>
      </c>
      <c r="BL368" s="21">
        <v>1750.58</v>
      </c>
      <c r="BM368" s="21">
        <v>0</v>
      </c>
      <c r="BN368" s="21">
        <v>1750.58</v>
      </c>
      <c r="BO368" s="22">
        <v>149</v>
      </c>
      <c r="BP368" s="22">
        <v>26.22</v>
      </c>
      <c r="BQ368" s="22">
        <v>274.89999999999998</v>
      </c>
      <c r="BR368" s="22">
        <v>117.78</v>
      </c>
      <c r="BS368" s="22">
        <v>567.9</v>
      </c>
      <c r="BT368" s="23">
        <v>2318.48</v>
      </c>
      <c r="BU368" s="21">
        <v>1750.58</v>
      </c>
      <c r="BV368" s="21">
        <v>0</v>
      </c>
      <c r="BW368" s="21">
        <v>1750.58</v>
      </c>
      <c r="BX368" s="22">
        <v>149</v>
      </c>
      <c r="BY368" s="22">
        <v>26.22</v>
      </c>
      <c r="BZ368" s="22">
        <v>274.89999999999998</v>
      </c>
      <c r="CA368" s="22">
        <v>97.38</v>
      </c>
      <c r="CB368" s="22">
        <v>547.5</v>
      </c>
      <c r="CC368" s="23">
        <v>2298.08</v>
      </c>
      <c r="CD368" s="21">
        <v>1750.58</v>
      </c>
      <c r="CE368" s="21">
        <v>0</v>
      </c>
      <c r="CF368" s="21">
        <v>1750.58</v>
      </c>
      <c r="CG368" s="22">
        <v>149</v>
      </c>
      <c r="CH368" s="22">
        <v>26.22</v>
      </c>
      <c r="CI368" s="22">
        <v>274.89999999999998</v>
      </c>
      <c r="CJ368" s="22">
        <v>143.28</v>
      </c>
      <c r="CK368" s="22">
        <v>593.4</v>
      </c>
      <c r="CL368" s="23">
        <v>2343.98</v>
      </c>
      <c r="CM368" s="21">
        <v>1750.58</v>
      </c>
      <c r="CN368" s="21">
        <v>0</v>
      </c>
      <c r="CO368" s="21">
        <v>1750.58</v>
      </c>
      <c r="CP368" s="22">
        <v>157</v>
      </c>
      <c r="CQ368" s="22">
        <v>26.22</v>
      </c>
      <c r="CR368" s="22">
        <v>249.46</v>
      </c>
      <c r="CS368" s="22">
        <v>87.18</v>
      </c>
      <c r="CT368" s="22">
        <v>519.86</v>
      </c>
      <c r="CU368" s="23">
        <v>2270.44</v>
      </c>
      <c r="CV368" s="21">
        <v>1771.13</v>
      </c>
      <c r="CW368" s="21">
        <v>0</v>
      </c>
      <c r="CX368" s="21">
        <v>1771.13</v>
      </c>
      <c r="CY368" s="22">
        <v>152</v>
      </c>
      <c r="CZ368" s="22">
        <v>26.52</v>
      </c>
      <c r="DA368" s="22">
        <v>263.39</v>
      </c>
      <c r="DB368" s="22">
        <v>31.44</v>
      </c>
      <c r="DC368" s="22">
        <v>473.35</v>
      </c>
      <c r="DD368" s="23">
        <v>2244.48</v>
      </c>
      <c r="DE368" s="21">
        <v>2636.18</v>
      </c>
      <c r="DF368" s="21">
        <v>0</v>
      </c>
      <c r="DG368" s="21">
        <v>2636.18</v>
      </c>
      <c r="DH368" s="22">
        <v>268</v>
      </c>
      <c r="DI368" s="22">
        <v>263.39</v>
      </c>
      <c r="DJ368" s="22">
        <v>1105.1099999999999</v>
      </c>
      <c r="DK368" s="22">
        <v>104.24</v>
      </c>
      <c r="DL368" s="22">
        <v>1740.74</v>
      </c>
      <c r="DM368" s="23">
        <v>4376.92</v>
      </c>
      <c r="DN368" s="73">
        <f t="shared" si="55"/>
        <v>22478.639999999999</v>
      </c>
      <c r="DO368" s="73">
        <f t="shared" si="56"/>
        <v>948.61</v>
      </c>
      <c r="DP368" s="73">
        <f t="shared" si="57"/>
        <v>23427.250000000004</v>
      </c>
      <c r="DQ368" s="22">
        <f t="shared" si="58"/>
        <v>2117</v>
      </c>
      <c r="DR368" s="22">
        <f t="shared" si="59"/>
        <v>559.77</v>
      </c>
      <c r="DS368" s="22">
        <f t="shared" si="60"/>
        <v>4894.51</v>
      </c>
      <c r="DT368" s="22">
        <f t="shared" si="61"/>
        <v>1295.18</v>
      </c>
      <c r="DU368" s="22">
        <f t="shared" si="62"/>
        <v>8866.4599999999991</v>
      </c>
      <c r="DV368" s="23">
        <f t="shared" si="63"/>
        <v>32293.71</v>
      </c>
      <c r="DW368" s="262">
        <f t="shared" si="64"/>
        <v>700.7200000000048</v>
      </c>
      <c r="DX368" s="262"/>
      <c r="DY368" s="263">
        <f t="shared" si="65"/>
        <v>107.88999999999942</v>
      </c>
      <c r="DZ368" s="263"/>
    </row>
    <row r="369" spans="1:130" hidden="1" x14ac:dyDescent="0.25">
      <c r="A369" s="18">
        <v>1849</v>
      </c>
      <c r="B369" s="18" t="s">
        <v>556</v>
      </c>
      <c r="C369" s="18" t="s">
        <v>557</v>
      </c>
      <c r="D369" s="20">
        <v>1</v>
      </c>
      <c r="E369" s="18">
        <v>9164.89</v>
      </c>
      <c r="F369" s="18">
        <v>23345.5</v>
      </c>
      <c r="G369" s="18" t="s">
        <v>173</v>
      </c>
      <c r="H369" s="18" t="s">
        <v>5</v>
      </c>
      <c r="I369" s="18" t="s">
        <v>204</v>
      </c>
      <c r="J369" s="21">
        <v>1825.09</v>
      </c>
      <c r="K369" s="21">
        <v>0</v>
      </c>
      <c r="L369" s="21">
        <v>1825.09</v>
      </c>
      <c r="M369" s="22">
        <v>150</v>
      </c>
      <c r="N369" s="22">
        <v>26.94</v>
      </c>
      <c r="O369" s="22">
        <v>281.55</v>
      </c>
      <c r="P369" s="22">
        <v>83.29</v>
      </c>
      <c r="Q369" s="22">
        <v>541.78</v>
      </c>
      <c r="R369" s="23">
        <v>2366.87</v>
      </c>
      <c r="S369" s="21">
        <v>1798.2</v>
      </c>
      <c r="T369" s="21">
        <v>0</v>
      </c>
      <c r="U369" s="21">
        <v>1798.2</v>
      </c>
      <c r="V369" s="22">
        <v>150</v>
      </c>
      <c r="W369" s="22">
        <v>26.93</v>
      </c>
      <c r="X369" s="22">
        <v>281.41000000000003</v>
      </c>
      <c r="Y369" s="22">
        <v>93.13</v>
      </c>
      <c r="Z369" s="22">
        <v>551.47</v>
      </c>
      <c r="AA369" s="23">
        <v>2349.67</v>
      </c>
      <c r="AB369" s="21">
        <v>1798.2</v>
      </c>
      <c r="AC369" s="21">
        <v>0</v>
      </c>
      <c r="AD369" s="21">
        <v>1798.2</v>
      </c>
      <c r="AE369" s="22">
        <v>150</v>
      </c>
      <c r="AF369" s="22">
        <v>26.93</v>
      </c>
      <c r="AG369" s="22">
        <v>281.06</v>
      </c>
      <c r="AH369" s="22">
        <v>149.22999999999999</v>
      </c>
      <c r="AI369" s="22">
        <v>607.22</v>
      </c>
      <c r="AJ369" s="23">
        <v>2405.42</v>
      </c>
      <c r="AK369" s="21">
        <v>1474.36</v>
      </c>
      <c r="AL369" s="21">
        <v>0</v>
      </c>
      <c r="AM369" s="21">
        <v>1474.36</v>
      </c>
      <c r="AN369" s="22">
        <v>106</v>
      </c>
      <c r="AO369" s="22">
        <v>22.07</v>
      </c>
      <c r="AP369" s="22">
        <v>235.78</v>
      </c>
      <c r="AQ369" s="22">
        <v>107.78</v>
      </c>
      <c r="AR369" s="22">
        <v>471.63</v>
      </c>
      <c r="AS369" s="23">
        <v>1945.99</v>
      </c>
      <c r="AT369" s="21">
        <v>8162.25</v>
      </c>
      <c r="AU369" s="21">
        <v>939.13</v>
      </c>
      <c r="AV369" s="21">
        <v>9101.3799999999992</v>
      </c>
      <c r="AW369" s="22">
        <v>1155</v>
      </c>
      <c r="AX369" s="22">
        <v>406.58</v>
      </c>
      <c r="AY369" s="22">
        <v>4394.9399999999996</v>
      </c>
      <c r="AZ369" s="22">
        <v>198.35</v>
      </c>
      <c r="BA369" s="22">
        <v>6154.87</v>
      </c>
      <c r="BB369" s="23">
        <v>15256.25</v>
      </c>
      <c r="BC369" s="21">
        <v>2112.9</v>
      </c>
      <c r="BD369" s="21">
        <v>0</v>
      </c>
      <c r="BE369" s="21">
        <v>2112.9</v>
      </c>
      <c r="BF369" s="22">
        <v>181</v>
      </c>
      <c r="BG369" s="22">
        <v>30.21</v>
      </c>
      <c r="BH369" s="22">
        <v>479.18</v>
      </c>
      <c r="BI369" s="22">
        <v>118.7</v>
      </c>
      <c r="BJ369" s="22">
        <v>809.09</v>
      </c>
      <c r="BK369" s="23">
        <v>2921.99</v>
      </c>
      <c r="BL369" s="21">
        <v>1819.41</v>
      </c>
      <c r="BM369" s="21">
        <v>0</v>
      </c>
      <c r="BN369" s="21">
        <v>1819.41</v>
      </c>
      <c r="BO369" s="22">
        <v>153</v>
      </c>
      <c r="BP369" s="22">
        <v>27.24</v>
      </c>
      <c r="BQ369" s="22">
        <v>300.35000000000002</v>
      </c>
      <c r="BR369" s="22">
        <v>139.4</v>
      </c>
      <c r="BS369" s="22">
        <v>619.99</v>
      </c>
      <c r="BT369" s="23">
        <v>2439.4</v>
      </c>
      <c r="BU369" s="21">
        <v>1798.2</v>
      </c>
      <c r="BV369" s="21">
        <v>0</v>
      </c>
      <c r="BW369" s="21">
        <v>1798.2</v>
      </c>
      <c r="BX369" s="22">
        <v>150</v>
      </c>
      <c r="BY369" s="22">
        <v>26.93</v>
      </c>
      <c r="BZ369" s="22">
        <v>281.06</v>
      </c>
      <c r="CA369" s="22">
        <v>108.43</v>
      </c>
      <c r="CB369" s="22">
        <v>566.41999999999996</v>
      </c>
      <c r="CC369" s="23">
        <v>2364.62</v>
      </c>
      <c r="CD369" s="21">
        <v>1806.68</v>
      </c>
      <c r="CE369" s="21">
        <v>0</v>
      </c>
      <c r="CF369" s="21">
        <v>1806.68</v>
      </c>
      <c r="CG369" s="22">
        <v>152</v>
      </c>
      <c r="CH369" s="22">
        <v>27.06</v>
      </c>
      <c r="CI369" s="22">
        <v>288.88</v>
      </c>
      <c r="CJ369" s="22">
        <v>134.08000000000001</v>
      </c>
      <c r="CK369" s="22">
        <v>602.02</v>
      </c>
      <c r="CL369" s="23">
        <v>2408.6999999999998</v>
      </c>
      <c r="CM369" s="21">
        <v>1761.87</v>
      </c>
      <c r="CN369" s="21">
        <v>0</v>
      </c>
      <c r="CO369" s="21">
        <v>1761.87</v>
      </c>
      <c r="CP369" s="22">
        <v>146</v>
      </c>
      <c r="CQ369" s="22">
        <v>26.38</v>
      </c>
      <c r="CR369" s="22">
        <v>246.43</v>
      </c>
      <c r="CS369" s="22">
        <v>138.38</v>
      </c>
      <c r="CT369" s="22">
        <v>557.19000000000005</v>
      </c>
      <c r="CU369" s="23">
        <v>2319.06</v>
      </c>
      <c r="CV369" s="21">
        <v>1817.96</v>
      </c>
      <c r="CW369" s="21">
        <v>0</v>
      </c>
      <c r="CX369" s="21">
        <v>1817.96</v>
      </c>
      <c r="CY369" s="22">
        <v>153</v>
      </c>
      <c r="CZ369" s="22">
        <v>27.23</v>
      </c>
      <c r="DA369" s="22">
        <v>268.89999999999998</v>
      </c>
      <c r="DB369" s="22">
        <v>103.67</v>
      </c>
      <c r="DC369" s="22">
        <v>552.79999999999995</v>
      </c>
      <c r="DD369" s="23">
        <v>2370.7600000000002</v>
      </c>
      <c r="DE369" s="21">
        <v>2711.84</v>
      </c>
      <c r="DF369" s="21">
        <v>0</v>
      </c>
      <c r="DG369" s="21">
        <v>2711.84</v>
      </c>
      <c r="DH369" s="22">
        <v>279</v>
      </c>
      <c r="DI369" s="22">
        <v>331.12</v>
      </c>
      <c r="DJ369" s="22">
        <v>2919.32</v>
      </c>
      <c r="DK369" s="22">
        <v>136.18</v>
      </c>
      <c r="DL369" s="22">
        <v>3665.62</v>
      </c>
      <c r="DM369" s="23">
        <v>6377.46</v>
      </c>
      <c r="DN369" s="73">
        <f t="shared" si="55"/>
        <v>28886.959999999999</v>
      </c>
      <c r="DO369" s="73">
        <f t="shared" si="56"/>
        <v>939.13</v>
      </c>
      <c r="DP369" s="73">
        <f t="shared" si="57"/>
        <v>29826.09</v>
      </c>
      <c r="DQ369" s="22">
        <f t="shared" si="58"/>
        <v>2925</v>
      </c>
      <c r="DR369" s="22">
        <f t="shared" si="59"/>
        <v>1005.6199999999999</v>
      </c>
      <c r="DS369" s="22">
        <f t="shared" si="60"/>
        <v>10258.86</v>
      </c>
      <c r="DT369" s="22">
        <f t="shared" si="61"/>
        <v>1510.6200000000001</v>
      </c>
      <c r="DU369" s="22">
        <f t="shared" si="62"/>
        <v>15700.099999999999</v>
      </c>
      <c r="DV369" s="23">
        <f t="shared" si="63"/>
        <v>45526.19</v>
      </c>
      <c r="DW369" s="262">
        <f t="shared" si="64"/>
        <v>6480.59</v>
      </c>
      <c r="DX369" s="262"/>
      <c r="DY369" s="263">
        <f t="shared" si="65"/>
        <v>6535.2099999999991</v>
      </c>
      <c r="DZ369" s="263"/>
    </row>
    <row r="370" spans="1:130" hidden="1" x14ac:dyDescent="0.25">
      <c r="A370" s="18">
        <v>1850</v>
      </c>
      <c r="B370" s="18" t="s">
        <v>399</v>
      </c>
      <c r="C370" s="18" t="s">
        <v>400</v>
      </c>
      <c r="D370" s="20">
        <v>1</v>
      </c>
      <c r="E370" s="18">
        <v>21245.83</v>
      </c>
      <c r="F370" s="18">
        <v>37136.6</v>
      </c>
      <c r="G370" s="18" t="s">
        <v>157</v>
      </c>
      <c r="H370" s="18" t="s">
        <v>5</v>
      </c>
      <c r="I370" s="18" t="s">
        <v>401</v>
      </c>
      <c r="J370" s="21">
        <v>2863.76</v>
      </c>
      <c r="K370" s="21">
        <v>0</v>
      </c>
      <c r="L370" s="21">
        <v>2863.76</v>
      </c>
      <c r="M370" s="22">
        <v>297</v>
      </c>
      <c r="N370" s="22">
        <v>70.099999999999994</v>
      </c>
      <c r="O370" s="22">
        <v>1083.0999999999999</v>
      </c>
      <c r="P370" s="22">
        <v>152.61000000000001</v>
      </c>
      <c r="Q370" s="22">
        <v>1602.81</v>
      </c>
      <c r="R370" s="23">
        <v>4466.57</v>
      </c>
      <c r="S370" s="21">
        <v>2804.62</v>
      </c>
      <c r="T370" s="21">
        <v>0</v>
      </c>
      <c r="U370" s="21">
        <v>2804.62</v>
      </c>
      <c r="V370" s="22">
        <v>297</v>
      </c>
      <c r="W370" s="22">
        <v>70.05</v>
      </c>
      <c r="X370" s="22">
        <v>1083.48</v>
      </c>
      <c r="Y370" s="22">
        <v>126.3</v>
      </c>
      <c r="Z370" s="22">
        <v>1576.83</v>
      </c>
      <c r="AA370" s="23">
        <v>4381.45</v>
      </c>
      <c r="AB370" s="21">
        <v>2804.62</v>
      </c>
      <c r="AC370" s="21">
        <v>0</v>
      </c>
      <c r="AD370" s="21">
        <v>2804.62</v>
      </c>
      <c r="AE370" s="22">
        <v>297</v>
      </c>
      <c r="AF370" s="22">
        <v>70.05</v>
      </c>
      <c r="AG370" s="22">
        <v>1082.93</v>
      </c>
      <c r="AH370" s="22">
        <v>141.6</v>
      </c>
      <c r="AI370" s="22">
        <v>1591.58</v>
      </c>
      <c r="AJ370" s="23">
        <v>4396.2</v>
      </c>
      <c r="AK370" s="21">
        <v>2804.62</v>
      </c>
      <c r="AL370" s="21">
        <v>0</v>
      </c>
      <c r="AM370" s="21">
        <v>2804.62</v>
      </c>
      <c r="AN370" s="22">
        <v>297</v>
      </c>
      <c r="AO370" s="22">
        <v>70.05</v>
      </c>
      <c r="AP370" s="22">
        <v>1082.93</v>
      </c>
      <c r="AQ370" s="22">
        <v>151.80000000000001</v>
      </c>
      <c r="AR370" s="22">
        <v>1601.78</v>
      </c>
      <c r="AS370" s="23">
        <v>4406.3999999999996</v>
      </c>
      <c r="AT370" s="21">
        <v>2810.03</v>
      </c>
      <c r="AU370" s="21">
        <v>948.61</v>
      </c>
      <c r="AV370" s="21">
        <v>3758.64</v>
      </c>
      <c r="AW370" s="22">
        <v>426</v>
      </c>
      <c r="AX370" s="22">
        <v>70.19</v>
      </c>
      <c r="AY370" s="22">
        <v>1274.6600000000001</v>
      </c>
      <c r="AZ370" s="22">
        <v>139.11000000000001</v>
      </c>
      <c r="BA370" s="22">
        <v>1909.96</v>
      </c>
      <c r="BB370" s="23">
        <v>5668.6</v>
      </c>
      <c r="BC370" s="21">
        <v>4331.4399999999996</v>
      </c>
      <c r="BD370" s="21">
        <v>0</v>
      </c>
      <c r="BE370" s="21">
        <v>4331.4399999999996</v>
      </c>
      <c r="BF370" s="22">
        <v>488</v>
      </c>
      <c r="BG370" s="22">
        <v>104.46</v>
      </c>
      <c r="BH370" s="22">
        <v>1847.4</v>
      </c>
      <c r="BI370" s="22">
        <v>162.96</v>
      </c>
      <c r="BJ370" s="22">
        <v>2602.8200000000002</v>
      </c>
      <c r="BK370" s="23">
        <v>6934.26</v>
      </c>
      <c r="BL370" s="21">
        <v>2804.62</v>
      </c>
      <c r="BM370" s="21">
        <v>0</v>
      </c>
      <c r="BN370" s="21">
        <v>2804.62</v>
      </c>
      <c r="BO370" s="22">
        <v>297</v>
      </c>
      <c r="BP370" s="22">
        <v>70.05</v>
      </c>
      <c r="BQ370" s="22">
        <v>1082.93</v>
      </c>
      <c r="BR370" s="22">
        <v>151.80000000000001</v>
      </c>
      <c r="BS370" s="22">
        <v>1601.78</v>
      </c>
      <c r="BT370" s="23">
        <v>4406.3999999999996</v>
      </c>
      <c r="BU370" s="21">
        <v>2804.62</v>
      </c>
      <c r="BV370" s="21">
        <v>0</v>
      </c>
      <c r="BW370" s="21">
        <v>2804.62</v>
      </c>
      <c r="BX370" s="22">
        <v>297</v>
      </c>
      <c r="BY370" s="22">
        <v>70.05</v>
      </c>
      <c r="BZ370" s="22">
        <v>1082.93</v>
      </c>
      <c r="CA370" s="22">
        <v>156.9</v>
      </c>
      <c r="CB370" s="22">
        <v>1606.88</v>
      </c>
      <c r="CC370" s="23">
        <v>4411.5</v>
      </c>
      <c r="CD370" s="21">
        <v>2919.34</v>
      </c>
      <c r="CE370" s="21">
        <v>0</v>
      </c>
      <c r="CF370" s="21">
        <v>2919.34</v>
      </c>
      <c r="CG370" s="22">
        <v>313</v>
      </c>
      <c r="CH370" s="22">
        <v>72.91</v>
      </c>
      <c r="CI370" s="22">
        <v>1125.77</v>
      </c>
      <c r="CJ370" s="22">
        <v>158.94</v>
      </c>
      <c r="CK370" s="22">
        <v>1670.62</v>
      </c>
      <c r="CL370" s="23">
        <v>4589.96</v>
      </c>
      <c r="CM370" s="21">
        <v>2824.86</v>
      </c>
      <c r="CN370" s="21">
        <v>0</v>
      </c>
      <c r="CO370" s="21">
        <v>2824.86</v>
      </c>
      <c r="CP370" s="22">
        <v>307</v>
      </c>
      <c r="CQ370" s="22">
        <v>70.55</v>
      </c>
      <c r="CR370" s="22">
        <v>1095.27</v>
      </c>
      <c r="CS370" s="22">
        <v>55.25</v>
      </c>
      <c r="CT370" s="22">
        <v>1528.07</v>
      </c>
      <c r="CU370" s="23">
        <v>4352.93</v>
      </c>
      <c r="CV370" s="21">
        <v>3426.63</v>
      </c>
      <c r="CW370" s="21">
        <v>0</v>
      </c>
      <c r="CX370" s="21">
        <v>3426.63</v>
      </c>
      <c r="CY370" s="22">
        <v>383</v>
      </c>
      <c r="CZ370" s="22">
        <v>85.6</v>
      </c>
      <c r="DA370" s="22">
        <v>1315.16</v>
      </c>
      <c r="DB370" s="22">
        <v>152.63999999999999</v>
      </c>
      <c r="DC370" s="22">
        <v>1936.4</v>
      </c>
      <c r="DD370" s="23">
        <v>5363.03</v>
      </c>
      <c r="DE370" s="21">
        <v>4294.91</v>
      </c>
      <c r="DF370" s="21">
        <v>0</v>
      </c>
      <c r="DG370" s="21">
        <v>4294.91</v>
      </c>
      <c r="DH370" s="22">
        <v>501</v>
      </c>
      <c r="DI370" s="22">
        <v>479.86</v>
      </c>
      <c r="DJ370" s="22">
        <v>1388.66</v>
      </c>
      <c r="DK370" s="22">
        <v>193.57</v>
      </c>
      <c r="DL370" s="22">
        <v>2563.09</v>
      </c>
      <c r="DM370" s="23">
        <v>6858</v>
      </c>
      <c r="DN370" s="73">
        <f t="shared" si="55"/>
        <v>37494.069999999992</v>
      </c>
      <c r="DO370" s="73">
        <f t="shared" si="56"/>
        <v>948.61</v>
      </c>
      <c r="DP370" s="73">
        <f t="shared" si="57"/>
        <v>38442.679999999993</v>
      </c>
      <c r="DQ370" s="22">
        <f t="shared" si="58"/>
        <v>4200</v>
      </c>
      <c r="DR370" s="22">
        <f t="shared" si="59"/>
        <v>1303.9199999999998</v>
      </c>
      <c r="DS370" s="22">
        <f t="shared" si="60"/>
        <v>14545.220000000001</v>
      </c>
      <c r="DT370" s="22">
        <f t="shared" si="61"/>
        <v>1743.4800000000002</v>
      </c>
      <c r="DU370" s="22">
        <f t="shared" si="62"/>
        <v>21792.62</v>
      </c>
      <c r="DV370" s="23">
        <f t="shared" si="63"/>
        <v>60235.3</v>
      </c>
      <c r="DW370" s="262">
        <f t="shared" si="64"/>
        <v>1306.0799999999945</v>
      </c>
      <c r="DX370" s="262"/>
      <c r="DY370" s="263">
        <f t="shared" si="65"/>
        <v>546.78999999999724</v>
      </c>
      <c r="DZ370" s="263"/>
    </row>
    <row r="371" spans="1:130" hidden="1" x14ac:dyDescent="0.25">
      <c r="A371" s="18">
        <v>1851</v>
      </c>
      <c r="B371" s="18" t="s">
        <v>506</v>
      </c>
      <c r="C371" s="18" t="s">
        <v>181</v>
      </c>
      <c r="D371" s="20">
        <v>1</v>
      </c>
      <c r="E371" s="18">
        <v>14178.12</v>
      </c>
      <c r="F371" s="18">
        <v>28227.84</v>
      </c>
      <c r="G371" s="18" t="s">
        <v>157</v>
      </c>
      <c r="H371" s="18" t="s">
        <v>27</v>
      </c>
      <c r="I371" s="18" t="s">
        <v>172</v>
      </c>
      <c r="J371" s="21">
        <v>1747.61</v>
      </c>
      <c r="K371" s="21">
        <v>0</v>
      </c>
      <c r="L371" s="21">
        <v>1747.61</v>
      </c>
      <c r="M371" s="22">
        <v>144</v>
      </c>
      <c r="N371" s="22">
        <v>22.68</v>
      </c>
      <c r="O371" s="22">
        <v>369.79</v>
      </c>
      <c r="P371" s="22">
        <v>133.03</v>
      </c>
      <c r="Q371" s="22">
        <v>669.5</v>
      </c>
      <c r="R371" s="23">
        <v>2417.11</v>
      </c>
      <c r="S371" s="21">
        <v>1933.66</v>
      </c>
      <c r="T371" s="21">
        <v>0</v>
      </c>
      <c r="U371" s="21">
        <v>1933.66</v>
      </c>
      <c r="V371" s="22">
        <v>169</v>
      </c>
      <c r="W371" s="22">
        <v>25.1</v>
      </c>
      <c r="X371" s="22">
        <v>404.2</v>
      </c>
      <c r="Y371" s="22">
        <v>115.93</v>
      </c>
      <c r="Z371" s="22">
        <v>714.23</v>
      </c>
      <c r="AA371" s="23">
        <v>2647.89</v>
      </c>
      <c r="AB371" s="21">
        <v>1933.66</v>
      </c>
      <c r="AC371" s="21">
        <v>0</v>
      </c>
      <c r="AD371" s="21">
        <v>1933.66</v>
      </c>
      <c r="AE371" s="22">
        <v>169</v>
      </c>
      <c r="AF371" s="22">
        <v>25.1</v>
      </c>
      <c r="AG371" s="22">
        <v>403.82</v>
      </c>
      <c r="AH371" s="22">
        <v>151.63</v>
      </c>
      <c r="AI371" s="22">
        <v>749.55</v>
      </c>
      <c r="AJ371" s="23">
        <v>2683.21</v>
      </c>
      <c r="AK371" s="21">
        <v>1933.66</v>
      </c>
      <c r="AL371" s="21">
        <v>0</v>
      </c>
      <c r="AM371" s="21">
        <v>1933.66</v>
      </c>
      <c r="AN371" s="22">
        <v>169</v>
      </c>
      <c r="AO371" s="22">
        <v>25.1</v>
      </c>
      <c r="AP371" s="22">
        <v>403.82</v>
      </c>
      <c r="AQ371" s="22">
        <v>131.22999999999999</v>
      </c>
      <c r="AR371" s="22">
        <v>729.15</v>
      </c>
      <c r="AS371" s="23">
        <v>2662.81</v>
      </c>
      <c r="AT371" s="21">
        <v>1933.66</v>
      </c>
      <c r="AU371" s="21">
        <v>939.13</v>
      </c>
      <c r="AV371" s="21">
        <v>2872.79</v>
      </c>
      <c r="AW371" s="22">
        <v>297</v>
      </c>
      <c r="AX371" s="22">
        <v>25.1</v>
      </c>
      <c r="AY371" s="22">
        <v>591.65</v>
      </c>
      <c r="AZ371" s="22">
        <v>138.72</v>
      </c>
      <c r="BA371" s="22">
        <v>1052.47</v>
      </c>
      <c r="BB371" s="23">
        <v>3925.26</v>
      </c>
      <c r="BC371" s="21">
        <v>2956.56</v>
      </c>
      <c r="BD371" s="21">
        <v>0</v>
      </c>
      <c r="BE371" s="21">
        <v>2956.56</v>
      </c>
      <c r="BF371" s="22">
        <v>300</v>
      </c>
      <c r="BG371" s="22">
        <v>37.42</v>
      </c>
      <c r="BH371" s="22">
        <v>1051.0999999999999</v>
      </c>
      <c r="BI371" s="22">
        <v>133.76</v>
      </c>
      <c r="BJ371" s="22">
        <v>1522.28</v>
      </c>
      <c r="BK371" s="23">
        <v>4478.84</v>
      </c>
      <c r="BL371" s="21">
        <v>1933.66</v>
      </c>
      <c r="BM371" s="21">
        <v>0</v>
      </c>
      <c r="BN371" s="21">
        <v>1933.66</v>
      </c>
      <c r="BO371" s="22">
        <v>169</v>
      </c>
      <c r="BP371" s="22">
        <v>25.1</v>
      </c>
      <c r="BQ371" s="22">
        <v>403.82</v>
      </c>
      <c r="BR371" s="22">
        <v>90.43</v>
      </c>
      <c r="BS371" s="22">
        <v>688.35</v>
      </c>
      <c r="BT371" s="23">
        <v>2622.01</v>
      </c>
      <c r="BU371" s="21">
        <v>1933.66</v>
      </c>
      <c r="BV371" s="21">
        <v>0</v>
      </c>
      <c r="BW371" s="21">
        <v>1933.66</v>
      </c>
      <c r="BX371" s="22">
        <v>169</v>
      </c>
      <c r="BY371" s="22">
        <v>25.1</v>
      </c>
      <c r="BZ371" s="22">
        <v>403.82</v>
      </c>
      <c r="CA371" s="22">
        <v>146.53</v>
      </c>
      <c r="CB371" s="22">
        <v>744.45</v>
      </c>
      <c r="CC371" s="23">
        <v>2678.11</v>
      </c>
      <c r="CD371" s="21">
        <v>1955.64</v>
      </c>
      <c r="CE371" s="21">
        <v>0</v>
      </c>
      <c r="CF371" s="21">
        <v>1955.64</v>
      </c>
      <c r="CG371" s="22">
        <v>172</v>
      </c>
      <c r="CH371" s="22">
        <v>25.38</v>
      </c>
      <c r="CI371" s="22">
        <v>423.86</v>
      </c>
      <c r="CJ371" s="22">
        <v>90.81</v>
      </c>
      <c r="CK371" s="22">
        <v>712.05</v>
      </c>
      <c r="CL371" s="23">
        <v>2667.69</v>
      </c>
      <c r="CM371" s="21">
        <v>1933.66</v>
      </c>
      <c r="CN371" s="21">
        <v>0</v>
      </c>
      <c r="CO371" s="21">
        <v>1933.66</v>
      </c>
      <c r="CP371" s="22">
        <v>169</v>
      </c>
      <c r="CQ371" s="22">
        <v>25.1</v>
      </c>
      <c r="CR371" s="22">
        <v>373.7</v>
      </c>
      <c r="CS371" s="22">
        <v>90.43</v>
      </c>
      <c r="CT371" s="22">
        <v>658.23</v>
      </c>
      <c r="CU371" s="23">
        <v>2591.89</v>
      </c>
      <c r="CV371" s="21">
        <v>1933.66</v>
      </c>
      <c r="CW371" s="21">
        <v>0</v>
      </c>
      <c r="CX371" s="21">
        <v>1933.66</v>
      </c>
      <c r="CY371" s="22">
        <v>460</v>
      </c>
      <c r="CZ371" s="22">
        <v>52.59</v>
      </c>
      <c r="DA371" s="22">
        <v>1719.89</v>
      </c>
      <c r="DB371" s="22">
        <v>158.58000000000001</v>
      </c>
      <c r="DC371" s="22">
        <v>2391.06</v>
      </c>
      <c r="DD371" s="23">
        <v>4324.72</v>
      </c>
      <c r="DE371" s="21">
        <v>3116.05</v>
      </c>
      <c r="DF371" s="21">
        <v>0</v>
      </c>
      <c r="DG371" s="21">
        <v>3116.05</v>
      </c>
      <c r="DH371" s="22">
        <v>431</v>
      </c>
      <c r="DI371" s="22">
        <v>329.19</v>
      </c>
      <c r="DJ371" s="22">
        <v>2865.35</v>
      </c>
      <c r="DK371" s="22">
        <v>186.49</v>
      </c>
      <c r="DL371" s="22">
        <v>3812.03</v>
      </c>
      <c r="DM371" s="23">
        <v>6928.08</v>
      </c>
      <c r="DN371" s="73">
        <f t="shared" si="55"/>
        <v>25245.14</v>
      </c>
      <c r="DO371" s="73">
        <f t="shared" si="56"/>
        <v>939.13</v>
      </c>
      <c r="DP371" s="73">
        <f t="shared" si="57"/>
        <v>26184.27</v>
      </c>
      <c r="DQ371" s="22">
        <f t="shared" si="58"/>
        <v>2818</v>
      </c>
      <c r="DR371" s="22">
        <f t="shared" si="59"/>
        <v>642.96</v>
      </c>
      <c r="DS371" s="22">
        <f t="shared" si="60"/>
        <v>9414.82</v>
      </c>
      <c r="DT371" s="22">
        <f t="shared" si="61"/>
        <v>1567.57</v>
      </c>
      <c r="DU371" s="22">
        <f t="shared" si="62"/>
        <v>14443.35</v>
      </c>
      <c r="DV371" s="23">
        <f t="shared" si="63"/>
        <v>40627.620000000003</v>
      </c>
      <c r="DW371" s="262">
        <f t="shared" si="64"/>
        <v>-2043.5699999999997</v>
      </c>
      <c r="DX371" s="262"/>
      <c r="DY371" s="263">
        <f t="shared" si="65"/>
        <v>265.22999999999956</v>
      </c>
      <c r="DZ371" s="263"/>
    </row>
    <row r="372" spans="1:130" hidden="1" x14ac:dyDescent="0.25">
      <c r="A372" s="18">
        <v>1852</v>
      </c>
      <c r="B372" s="18" t="s">
        <v>269</v>
      </c>
      <c r="C372" s="18" t="s">
        <v>206</v>
      </c>
      <c r="D372" s="20">
        <v>1</v>
      </c>
      <c r="E372" s="18">
        <v>8880.07</v>
      </c>
      <c r="F372" s="18">
        <v>23297.919999999998</v>
      </c>
      <c r="G372" s="18" t="s">
        <v>157</v>
      </c>
      <c r="H372" s="18" t="s">
        <v>5</v>
      </c>
      <c r="I372" s="18" t="s">
        <v>204</v>
      </c>
      <c r="J372" s="21">
        <v>2093.0700000000002</v>
      </c>
      <c r="K372" s="21">
        <v>0</v>
      </c>
      <c r="L372" s="21">
        <v>2093.0700000000002</v>
      </c>
      <c r="M372" s="22">
        <v>185</v>
      </c>
      <c r="N372" s="22">
        <v>30.61</v>
      </c>
      <c r="O372" s="22">
        <v>503.18</v>
      </c>
      <c r="P372" s="22">
        <v>128.75</v>
      </c>
      <c r="Q372" s="22">
        <v>847.54</v>
      </c>
      <c r="R372" s="23">
        <v>2940.61</v>
      </c>
      <c r="S372" s="21">
        <v>1798.2</v>
      </c>
      <c r="T372" s="21">
        <v>0</v>
      </c>
      <c r="U372" s="21">
        <v>1798.2</v>
      </c>
      <c r="V372" s="22">
        <v>150</v>
      </c>
      <c r="W372" s="22">
        <v>26.93</v>
      </c>
      <c r="X372" s="22">
        <v>281.45999999999998</v>
      </c>
      <c r="Y372" s="22">
        <v>133.93</v>
      </c>
      <c r="Z372" s="22">
        <v>592.32000000000005</v>
      </c>
      <c r="AA372" s="23">
        <v>2390.52</v>
      </c>
      <c r="AB372" s="21">
        <v>1798.2</v>
      </c>
      <c r="AC372" s="21">
        <v>0</v>
      </c>
      <c r="AD372" s="21">
        <v>1798.2</v>
      </c>
      <c r="AE372" s="22">
        <v>150</v>
      </c>
      <c r="AF372" s="22">
        <v>26.93</v>
      </c>
      <c r="AG372" s="22">
        <v>281.06</v>
      </c>
      <c r="AH372" s="22">
        <v>149.22999999999999</v>
      </c>
      <c r="AI372" s="22">
        <v>607.22</v>
      </c>
      <c r="AJ372" s="23">
        <v>2405.42</v>
      </c>
      <c r="AK372" s="21">
        <v>1798.2</v>
      </c>
      <c r="AL372" s="21">
        <v>0</v>
      </c>
      <c r="AM372" s="21">
        <v>1798.2</v>
      </c>
      <c r="AN372" s="22">
        <v>150</v>
      </c>
      <c r="AO372" s="22">
        <v>26.93</v>
      </c>
      <c r="AP372" s="22">
        <v>281.06</v>
      </c>
      <c r="AQ372" s="22">
        <v>108.43</v>
      </c>
      <c r="AR372" s="22">
        <v>566.41999999999996</v>
      </c>
      <c r="AS372" s="23">
        <v>2364.62</v>
      </c>
      <c r="AT372" s="21">
        <v>1798.2</v>
      </c>
      <c r="AU372" s="21">
        <v>939.13</v>
      </c>
      <c r="AV372" s="21">
        <v>2737.33</v>
      </c>
      <c r="AW372" s="22">
        <v>278</v>
      </c>
      <c r="AX372" s="22">
        <v>26.93</v>
      </c>
      <c r="AY372" s="22">
        <v>468.88</v>
      </c>
      <c r="AZ372" s="22">
        <v>136.31</v>
      </c>
      <c r="BA372" s="22">
        <v>910.12</v>
      </c>
      <c r="BB372" s="23">
        <v>3647.45</v>
      </c>
      <c r="BC372" s="21">
        <v>2816.84</v>
      </c>
      <c r="BD372" s="21">
        <v>0</v>
      </c>
      <c r="BE372" s="21">
        <v>2816.84</v>
      </c>
      <c r="BF372" s="22">
        <v>272</v>
      </c>
      <c r="BG372" s="22">
        <v>40.14</v>
      </c>
      <c r="BH372" s="22">
        <v>977.27</v>
      </c>
      <c r="BI372" s="22">
        <v>156.51</v>
      </c>
      <c r="BJ372" s="22">
        <v>1445.92</v>
      </c>
      <c r="BK372" s="23">
        <v>4262.76</v>
      </c>
      <c r="BL372" s="21">
        <v>1798.2</v>
      </c>
      <c r="BM372" s="21">
        <v>0</v>
      </c>
      <c r="BN372" s="21">
        <v>1798.2</v>
      </c>
      <c r="BO372" s="22">
        <v>149</v>
      </c>
      <c r="BP372" s="22">
        <v>26.93</v>
      </c>
      <c r="BQ372" s="22">
        <v>281.06</v>
      </c>
      <c r="BR372" s="22">
        <v>103.33</v>
      </c>
      <c r="BS372" s="22">
        <v>560.32000000000005</v>
      </c>
      <c r="BT372" s="23">
        <v>2358.52</v>
      </c>
      <c r="BU372" s="21">
        <v>1798.2</v>
      </c>
      <c r="BV372" s="21">
        <v>0</v>
      </c>
      <c r="BW372" s="21">
        <v>1798.2</v>
      </c>
      <c r="BX372" s="22">
        <v>150</v>
      </c>
      <c r="BY372" s="22">
        <v>26.93</v>
      </c>
      <c r="BZ372" s="22">
        <v>281.06</v>
      </c>
      <c r="CA372" s="22">
        <v>144.13</v>
      </c>
      <c r="CB372" s="22">
        <v>602.12</v>
      </c>
      <c r="CC372" s="23">
        <v>2400.3200000000002</v>
      </c>
      <c r="CD372" s="21">
        <v>1891.3</v>
      </c>
      <c r="CE372" s="21">
        <v>0</v>
      </c>
      <c r="CF372" s="21">
        <v>1891.3</v>
      </c>
      <c r="CG372" s="22">
        <v>163</v>
      </c>
      <c r="CH372" s="22">
        <v>28.32</v>
      </c>
      <c r="CI372" s="22">
        <v>365.49</v>
      </c>
      <c r="CJ372" s="22">
        <v>145.77000000000001</v>
      </c>
      <c r="CK372" s="22">
        <v>702.58</v>
      </c>
      <c r="CL372" s="23">
        <v>2593.88</v>
      </c>
      <c r="CM372" s="21">
        <v>1798.2</v>
      </c>
      <c r="CN372" s="21">
        <v>0</v>
      </c>
      <c r="CO372" s="21">
        <v>1798.2</v>
      </c>
      <c r="CP372" s="22">
        <v>150</v>
      </c>
      <c r="CQ372" s="22">
        <v>26.93</v>
      </c>
      <c r="CR372" s="22">
        <v>250.9</v>
      </c>
      <c r="CS372" s="22">
        <v>62.53</v>
      </c>
      <c r="CT372" s="22">
        <v>490.36</v>
      </c>
      <c r="CU372" s="23">
        <v>2288.56</v>
      </c>
      <c r="CV372" s="21">
        <v>1802.85</v>
      </c>
      <c r="CW372" s="21">
        <v>0</v>
      </c>
      <c r="CX372" s="21">
        <v>1802.85</v>
      </c>
      <c r="CY372" s="22">
        <v>151</v>
      </c>
      <c r="CZ372" s="22">
        <v>27</v>
      </c>
      <c r="DA372" s="22">
        <v>255.14</v>
      </c>
      <c r="DB372" s="22">
        <v>118.71</v>
      </c>
      <c r="DC372" s="22">
        <v>551.85</v>
      </c>
      <c r="DD372" s="23">
        <v>2354.6999999999998</v>
      </c>
      <c r="DE372" s="21">
        <v>2679.04</v>
      </c>
      <c r="DF372" s="21">
        <v>0</v>
      </c>
      <c r="DG372" s="21">
        <v>2679.04</v>
      </c>
      <c r="DH372" s="22">
        <v>277</v>
      </c>
      <c r="DI372" s="22">
        <v>276.63</v>
      </c>
      <c r="DJ372" s="22">
        <v>1023.35</v>
      </c>
      <c r="DK372" s="22">
        <v>140.71</v>
      </c>
      <c r="DL372" s="22">
        <v>1717.69</v>
      </c>
      <c r="DM372" s="23">
        <v>4396.7299999999996</v>
      </c>
      <c r="DN372" s="73">
        <f t="shared" si="55"/>
        <v>23870.500000000004</v>
      </c>
      <c r="DO372" s="73">
        <f t="shared" si="56"/>
        <v>939.13</v>
      </c>
      <c r="DP372" s="73">
        <f t="shared" si="57"/>
        <v>24809.63</v>
      </c>
      <c r="DQ372" s="22">
        <f t="shared" si="58"/>
        <v>2225</v>
      </c>
      <c r="DR372" s="22">
        <f t="shared" si="59"/>
        <v>591.21</v>
      </c>
      <c r="DS372" s="22">
        <f t="shared" si="60"/>
        <v>5249.91</v>
      </c>
      <c r="DT372" s="22">
        <f t="shared" si="61"/>
        <v>1528.34</v>
      </c>
      <c r="DU372" s="22">
        <f t="shared" si="62"/>
        <v>9594.4599999999991</v>
      </c>
      <c r="DV372" s="23">
        <f t="shared" si="63"/>
        <v>34404.089999999997</v>
      </c>
      <c r="DW372" s="262">
        <f t="shared" si="64"/>
        <v>1511.7100000000028</v>
      </c>
      <c r="DX372" s="262"/>
      <c r="DY372" s="263">
        <f t="shared" si="65"/>
        <v>714.38999999999942</v>
      </c>
      <c r="DZ372" s="263"/>
    </row>
    <row r="373" spans="1:130" hidden="1" x14ac:dyDescent="0.25">
      <c r="A373" s="18">
        <v>1853</v>
      </c>
      <c r="B373" s="18" t="s">
        <v>892</v>
      </c>
      <c r="C373" s="18" t="s">
        <v>406</v>
      </c>
      <c r="D373" s="20">
        <v>0</v>
      </c>
      <c r="G373" s="18" t="s">
        <v>173</v>
      </c>
      <c r="H373" s="18" t="s">
        <v>5</v>
      </c>
      <c r="I373" s="18" t="s">
        <v>191</v>
      </c>
      <c r="J373" s="21"/>
      <c r="K373" s="21"/>
      <c r="L373" s="21"/>
      <c r="M373" s="22"/>
      <c r="N373" s="22"/>
      <c r="O373" s="22"/>
      <c r="P373" s="22"/>
      <c r="Q373" s="22"/>
      <c r="R373" s="23"/>
      <c r="S373" s="21"/>
      <c r="T373" s="21"/>
      <c r="U373" s="21"/>
      <c r="V373" s="22"/>
      <c r="W373" s="22"/>
      <c r="X373" s="22"/>
      <c r="Y373" s="22"/>
      <c r="Z373" s="22"/>
      <c r="AA373" s="23"/>
      <c r="AB373" s="21"/>
      <c r="AC373" s="21"/>
      <c r="AD373" s="21"/>
      <c r="AE373" s="22"/>
      <c r="AF373" s="22"/>
      <c r="AG373" s="22"/>
      <c r="AH373" s="22"/>
      <c r="AI373" s="22"/>
      <c r="AJ373" s="23"/>
      <c r="AK373" s="21"/>
      <c r="AL373" s="21"/>
      <c r="AM373" s="21"/>
      <c r="AN373" s="22"/>
      <c r="AO373" s="22"/>
      <c r="AP373" s="22"/>
      <c r="AQ373" s="22"/>
      <c r="AR373" s="22"/>
      <c r="AS373" s="23"/>
      <c r="AT373" s="21">
        <v>0</v>
      </c>
      <c r="AU373" s="21">
        <v>161.27000000000001</v>
      </c>
      <c r="AV373" s="21">
        <v>161.27000000000001</v>
      </c>
      <c r="AW373" s="22">
        <v>6</v>
      </c>
      <c r="AX373" s="22">
        <v>0</v>
      </c>
      <c r="AY373" s="22">
        <v>32.25</v>
      </c>
      <c r="AZ373" s="22">
        <v>2.16</v>
      </c>
      <c r="BA373" s="22">
        <v>40.409999999999997</v>
      </c>
      <c r="BB373" s="23">
        <v>201.68</v>
      </c>
      <c r="BC373" s="21"/>
      <c r="BD373" s="21"/>
      <c r="BE373" s="21"/>
      <c r="BF373" s="22"/>
      <c r="BG373" s="22"/>
      <c r="BH373" s="22"/>
      <c r="BI373" s="22"/>
      <c r="BJ373" s="22"/>
      <c r="BK373" s="23"/>
      <c r="BL373" s="21"/>
      <c r="BM373" s="21"/>
      <c r="BN373" s="21"/>
      <c r="BO373" s="22"/>
      <c r="BP373" s="22"/>
      <c r="BQ373" s="22"/>
      <c r="BR373" s="22"/>
      <c r="BS373" s="22"/>
      <c r="BT373" s="23"/>
      <c r="BU373" s="21"/>
      <c r="BV373" s="21"/>
      <c r="BW373" s="21"/>
      <c r="BX373" s="22"/>
      <c r="BY373" s="22"/>
      <c r="BZ373" s="22"/>
      <c r="CA373" s="22"/>
      <c r="CB373" s="22"/>
      <c r="CC373" s="23"/>
      <c r="CD373" s="21"/>
      <c r="CE373" s="21"/>
      <c r="CF373" s="21"/>
      <c r="CG373" s="22"/>
      <c r="CH373" s="22"/>
      <c r="CI373" s="22"/>
      <c r="CJ373" s="22"/>
      <c r="CK373" s="22"/>
      <c r="CL373" s="23"/>
      <c r="CM373" s="21"/>
      <c r="CN373" s="21"/>
      <c r="CO373" s="21"/>
      <c r="CP373" s="22"/>
      <c r="CQ373" s="22"/>
      <c r="CR373" s="22"/>
      <c r="CS373" s="22"/>
      <c r="CT373" s="22"/>
      <c r="CU373" s="23"/>
      <c r="CV373" s="21"/>
      <c r="CW373" s="21"/>
      <c r="CX373" s="21"/>
      <c r="CY373" s="22"/>
      <c r="CZ373" s="22"/>
      <c r="DA373" s="22"/>
      <c r="DB373" s="22"/>
      <c r="DC373" s="22"/>
      <c r="DD373" s="23"/>
      <c r="DN373" s="73">
        <f t="shared" si="55"/>
        <v>0</v>
      </c>
      <c r="DO373" s="73">
        <f t="shared" si="56"/>
        <v>161.27000000000001</v>
      </c>
      <c r="DP373" s="73">
        <f t="shared" si="57"/>
        <v>161.27000000000001</v>
      </c>
      <c r="DQ373" s="22">
        <f t="shared" si="58"/>
        <v>6</v>
      </c>
      <c r="DR373" s="22">
        <f t="shared" si="59"/>
        <v>0</v>
      </c>
      <c r="DS373" s="22">
        <f t="shared" si="60"/>
        <v>32.25</v>
      </c>
      <c r="DT373" s="22">
        <f t="shared" si="61"/>
        <v>2.16</v>
      </c>
      <c r="DU373" s="22">
        <f t="shared" si="62"/>
        <v>40.409999999999997</v>
      </c>
      <c r="DV373" s="23">
        <f t="shared" si="63"/>
        <v>201.68</v>
      </c>
      <c r="DW373" s="262">
        <f t="shared" si="64"/>
        <v>161.27000000000001</v>
      </c>
      <c r="DX373" s="262"/>
      <c r="DY373" s="263">
        <f t="shared" si="65"/>
        <v>40.409999999999997</v>
      </c>
      <c r="DZ373" s="263"/>
    </row>
    <row r="374" spans="1:130" hidden="1" x14ac:dyDescent="0.25">
      <c r="A374" s="18">
        <v>1854</v>
      </c>
      <c r="B374" s="18" t="s">
        <v>537</v>
      </c>
      <c r="C374" s="18" t="s">
        <v>538</v>
      </c>
      <c r="D374" s="20">
        <v>0</v>
      </c>
      <c r="G374" s="18" t="s">
        <v>173</v>
      </c>
      <c r="H374" s="18" t="s">
        <v>5</v>
      </c>
      <c r="I374" s="18" t="s">
        <v>368</v>
      </c>
      <c r="J374" s="21">
        <v>15.6</v>
      </c>
      <c r="K374" s="21">
        <v>0</v>
      </c>
      <c r="L374" s="21">
        <v>15.6</v>
      </c>
      <c r="M374" s="22">
        <v>0</v>
      </c>
      <c r="N374" s="22">
        <v>0</v>
      </c>
      <c r="O374" s="22">
        <v>0</v>
      </c>
      <c r="P374" s="22">
        <v>0.21</v>
      </c>
      <c r="Q374" s="22">
        <v>0.21</v>
      </c>
      <c r="R374" s="23">
        <v>15.81</v>
      </c>
      <c r="S374" s="21">
        <v>0</v>
      </c>
      <c r="T374" s="21">
        <v>0</v>
      </c>
      <c r="U374" s="21">
        <v>0</v>
      </c>
      <c r="V374" s="22">
        <v>0</v>
      </c>
      <c r="W374" s="22">
        <v>0</v>
      </c>
      <c r="X374" s="22">
        <v>0</v>
      </c>
      <c r="Y374" s="22">
        <v>0</v>
      </c>
      <c r="Z374" s="22">
        <v>0</v>
      </c>
      <c r="AA374" s="23">
        <v>0</v>
      </c>
      <c r="AB374" s="21">
        <v>0</v>
      </c>
      <c r="AC374" s="21">
        <v>0</v>
      </c>
      <c r="AD374" s="21">
        <v>0</v>
      </c>
      <c r="AE374" s="22">
        <v>0</v>
      </c>
      <c r="AF374" s="22">
        <v>0</v>
      </c>
      <c r="AG374" s="22">
        <v>0</v>
      </c>
      <c r="AH374" s="22">
        <v>0</v>
      </c>
      <c r="AI374" s="22">
        <v>0</v>
      </c>
      <c r="AJ374" s="23">
        <v>0</v>
      </c>
      <c r="AK374" s="21"/>
      <c r="AL374" s="21"/>
      <c r="AM374" s="21"/>
      <c r="AN374" s="22"/>
      <c r="AO374" s="22"/>
      <c r="AP374" s="22"/>
      <c r="AQ374" s="22"/>
      <c r="AR374" s="22"/>
      <c r="AS374" s="23"/>
      <c r="AT374" s="21">
        <v>0</v>
      </c>
      <c r="AU374" s="21">
        <v>873.86</v>
      </c>
      <c r="AV374" s="21">
        <v>873.86</v>
      </c>
      <c r="AW374" s="22">
        <v>37</v>
      </c>
      <c r="AX374" s="22">
        <v>0</v>
      </c>
      <c r="AY374" s="22">
        <v>174.77</v>
      </c>
      <c r="AZ374" s="22">
        <v>11.71</v>
      </c>
      <c r="BA374" s="22">
        <v>223.48</v>
      </c>
      <c r="BB374" s="23">
        <v>1097.3399999999999</v>
      </c>
      <c r="BC374" s="21"/>
      <c r="BD374" s="21"/>
      <c r="BE374" s="21"/>
      <c r="BF374" s="22"/>
      <c r="BG374" s="22"/>
      <c r="BH374" s="22"/>
      <c r="BI374" s="22"/>
      <c r="BJ374" s="22"/>
      <c r="BK374" s="23"/>
      <c r="BL374" s="21"/>
      <c r="BM374" s="21"/>
      <c r="BN374" s="21"/>
      <c r="BO374" s="22"/>
      <c r="BP374" s="22"/>
      <c r="BQ374" s="22"/>
      <c r="BR374" s="22"/>
      <c r="BS374" s="22"/>
      <c r="BT374" s="23"/>
      <c r="BU374" s="21"/>
      <c r="BV374" s="21"/>
      <c r="BW374" s="21"/>
      <c r="BX374" s="22"/>
      <c r="BY374" s="22"/>
      <c r="BZ374" s="22"/>
      <c r="CA374" s="22"/>
      <c r="CB374" s="22"/>
      <c r="CC374" s="23"/>
      <c r="CD374" s="21"/>
      <c r="CE374" s="21"/>
      <c r="CF374" s="21"/>
      <c r="CG374" s="22"/>
      <c r="CH374" s="22"/>
      <c r="CI374" s="22"/>
      <c r="CJ374" s="22"/>
      <c r="CK374" s="22"/>
      <c r="CL374" s="23"/>
      <c r="CM374" s="21"/>
      <c r="CN374" s="21"/>
      <c r="CO374" s="21"/>
      <c r="CP374" s="22"/>
      <c r="CQ374" s="22"/>
      <c r="CR374" s="22"/>
      <c r="CS374" s="22"/>
      <c r="CT374" s="22"/>
      <c r="CU374" s="23"/>
      <c r="CV374" s="21"/>
      <c r="CW374" s="21"/>
      <c r="CX374" s="21"/>
      <c r="CY374" s="22"/>
      <c r="CZ374" s="22"/>
      <c r="DA374" s="22"/>
      <c r="DB374" s="22"/>
      <c r="DC374" s="22"/>
      <c r="DD374" s="23"/>
      <c r="DN374" s="73">
        <f t="shared" si="55"/>
        <v>15.6</v>
      </c>
      <c r="DO374" s="73">
        <f t="shared" si="56"/>
        <v>873.86</v>
      </c>
      <c r="DP374" s="73">
        <f t="shared" si="57"/>
        <v>889.46</v>
      </c>
      <c r="DQ374" s="22">
        <f t="shared" si="58"/>
        <v>37</v>
      </c>
      <c r="DR374" s="22">
        <f t="shared" si="59"/>
        <v>0</v>
      </c>
      <c r="DS374" s="22">
        <f t="shared" si="60"/>
        <v>174.77</v>
      </c>
      <c r="DT374" s="22">
        <f t="shared" si="61"/>
        <v>11.920000000000002</v>
      </c>
      <c r="DU374" s="22">
        <f t="shared" si="62"/>
        <v>223.69</v>
      </c>
      <c r="DV374" s="23">
        <f t="shared" si="63"/>
        <v>1113.1499999999999</v>
      </c>
      <c r="DW374" s="262">
        <f t="shared" si="64"/>
        <v>889.46</v>
      </c>
      <c r="DX374" s="262"/>
      <c r="DY374" s="263">
        <f t="shared" si="65"/>
        <v>223.69</v>
      </c>
      <c r="DZ374" s="263"/>
    </row>
    <row r="375" spans="1:130" hidden="1" x14ac:dyDescent="0.25">
      <c r="A375" s="18">
        <v>1855</v>
      </c>
      <c r="B375" s="18" t="s">
        <v>329</v>
      </c>
      <c r="C375" s="18" t="s">
        <v>287</v>
      </c>
      <c r="D375" s="20">
        <v>1</v>
      </c>
      <c r="E375" s="18">
        <v>7332.69</v>
      </c>
      <c r="F375" s="18">
        <v>21453.54</v>
      </c>
      <c r="G375" s="18" t="s">
        <v>157</v>
      </c>
      <c r="H375" s="18" t="s">
        <v>27</v>
      </c>
      <c r="I375" s="18" t="s">
        <v>172</v>
      </c>
      <c r="J375" s="21">
        <v>1558.84</v>
      </c>
      <c r="K375" s="21">
        <v>0</v>
      </c>
      <c r="L375" s="21">
        <v>1558.84</v>
      </c>
      <c r="M375" s="22">
        <v>122</v>
      </c>
      <c r="N375" s="22">
        <v>20.23</v>
      </c>
      <c r="O375" s="22">
        <v>100.85</v>
      </c>
      <c r="P375" s="22">
        <v>129.66999999999999</v>
      </c>
      <c r="Q375" s="22">
        <v>372.75</v>
      </c>
      <c r="R375" s="23">
        <v>1931.59</v>
      </c>
      <c r="S375" s="21">
        <v>1577.14</v>
      </c>
      <c r="T375" s="21">
        <v>0</v>
      </c>
      <c r="U375" s="21">
        <v>1577.14</v>
      </c>
      <c r="V375" s="22">
        <v>125</v>
      </c>
      <c r="W375" s="22">
        <v>20.46</v>
      </c>
      <c r="X375" s="22">
        <v>117.96</v>
      </c>
      <c r="Y375" s="22">
        <v>124.89</v>
      </c>
      <c r="Z375" s="22">
        <v>388.31</v>
      </c>
      <c r="AA375" s="23">
        <v>1965.45</v>
      </c>
      <c r="AB375" s="21">
        <v>1193.49</v>
      </c>
      <c r="AC375" s="21">
        <v>0</v>
      </c>
      <c r="AD375" s="21">
        <v>1193.49</v>
      </c>
      <c r="AE375" s="22">
        <v>74</v>
      </c>
      <c r="AF375" s="22">
        <v>15.47</v>
      </c>
      <c r="AG375" s="22">
        <v>104.42</v>
      </c>
      <c r="AH375" s="22">
        <v>87.49</v>
      </c>
      <c r="AI375" s="22">
        <v>281.38</v>
      </c>
      <c r="AJ375" s="23">
        <v>1474.87</v>
      </c>
      <c r="AK375" s="21">
        <v>1577.48</v>
      </c>
      <c r="AL375" s="21">
        <v>0</v>
      </c>
      <c r="AM375" s="21">
        <v>1577.48</v>
      </c>
      <c r="AN375" s="22">
        <v>125</v>
      </c>
      <c r="AO375" s="22">
        <v>20.47</v>
      </c>
      <c r="AP375" s="22">
        <v>117.98</v>
      </c>
      <c r="AQ375" s="22">
        <v>135.09</v>
      </c>
      <c r="AR375" s="22">
        <v>398.54</v>
      </c>
      <c r="AS375" s="23">
        <v>1976.02</v>
      </c>
      <c r="AT375" s="21">
        <v>1577.14</v>
      </c>
      <c r="AU375" s="21">
        <v>864</v>
      </c>
      <c r="AV375" s="21">
        <v>2441.14</v>
      </c>
      <c r="AW375" s="22">
        <v>242</v>
      </c>
      <c r="AX375" s="22">
        <v>20.46</v>
      </c>
      <c r="AY375" s="22">
        <v>290.45999999999998</v>
      </c>
      <c r="AZ375" s="22">
        <v>131.37</v>
      </c>
      <c r="BA375" s="22">
        <v>684.29</v>
      </c>
      <c r="BB375" s="23">
        <v>3125.43</v>
      </c>
      <c r="BC375" s="21">
        <v>2539.02</v>
      </c>
      <c r="BD375" s="21">
        <v>0</v>
      </c>
      <c r="BE375" s="21">
        <v>2539.02</v>
      </c>
      <c r="BF375" s="22">
        <v>230</v>
      </c>
      <c r="BG375" s="22">
        <v>30.34</v>
      </c>
      <c r="BH375" s="22">
        <v>805.72</v>
      </c>
      <c r="BI375" s="22">
        <v>156.38999999999999</v>
      </c>
      <c r="BJ375" s="22">
        <v>1222.45</v>
      </c>
      <c r="BK375" s="23">
        <v>3761.47</v>
      </c>
      <c r="BL375" s="21">
        <v>1591.26</v>
      </c>
      <c r="BM375" s="21">
        <v>0</v>
      </c>
      <c r="BN375" s="21">
        <v>1591.26</v>
      </c>
      <c r="BO375" s="22">
        <v>125</v>
      </c>
      <c r="BP375" s="22">
        <v>20.65</v>
      </c>
      <c r="BQ375" s="22">
        <v>130.43</v>
      </c>
      <c r="BR375" s="22">
        <v>125.14</v>
      </c>
      <c r="BS375" s="22">
        <v>401.22</v>
      </c>
      <c r="BT375" s="23">
        <v>1992.48</v>
      </c>
      <c r="BU375" s="21">
        <v>1577.14</v>
      </c>
      <c r="BV375" s="21">
        <v>0</v>
      </c>
      <c r="BW375" s="21">
        <v>1577.14</v>
      </c>
      <c r="BX375" s="22">
        <v>124</v>
      </c>
      <c r="BY375" s="22">
        <v>20.46</v>
      </c>
      <c r="BZ375" s="22">
        <v>117.66</v>
      </c>
      <c r="CA375" s="22">
        <v>114.69</v>
      </c>
      <c r="CB375" s="22">
        <v>376.81</v>
      </c>
      <c r="CC375" s="23">
        <v>1953.95</v>
      </c>
      <c r="CD375" s="21">
        <v>1597.33</v>
      </c>
      <c r="CE375" s="21">
        <v>0</v>
      </c>
      <c r="CF375" s="21">
        <v>1597.33</v>
      </c>
      <c r="CG375" s="22">
        <v>127</v>
      </c>
      <c r="CH375" s="22">
        <v>20.72</v>
      </c>
      <c r="CI375" s="22">
        <v>136.04</v>
      </c>
      <c r="CJ375" s="22">
        <v>120.16</v>
      </c>
      <c r="CK375" s="22">
        <v>403.92</v>
      </c>
      <c r="CL375" s="23">
        <v>2001.25</v>
      </c>
      <c r="CM375" s="21">
        <v>1624.58</v>
      </c>
      <c r="CN375" s="21">
        <v>0</v>
      </c>
      <c r="CO375" s="21">
        <v>1624.58</v>
      </c>
      <c r="CP375" s="22">
        <v>140</v>
      </c>
      <c r="CQ375" s="22">
        <v>21.08</v>
      </c>
      <c r="CR375" s="22">
        <v>135.25</v>
      </c>
      <c r="CS375" s="22">
        <v>130.84</v>
      </c>
      <c r="CT375" s="22">
        <v>427.17</v>
      </c>
      <c r="CU375" s="23">
        <v>2051.75</v>
      </c>
      <c r="CV375" s="21">
        <v>1612.03</v>
      </c>
      <c r="CW375" s="21">
        <v>0</v>
      </c>
      <c r="CX375" s="21">
        <v>1612.03</v>
      </c>
      <c r="CY375" s="22">
        <v>130</v>
      </c>
      <c r="CZ375" s="22">
        <v>20.92</v>
      </c>
      <c r="DA375" s="22">
        <v>119.12</v>
      </c>
      <c r="DB375" s="22">
        <v>94.92</v>
      </c>
      <c r="DC375" s="22">
        <v>364.96</v>
      </c>
      <c r="DD375" s="23">
        <v>1976.99</v>
      </c>
      <c r="DE375" s="21">
        <v>2407.64</v>
      </c>
      <c r="DF375" s="21">
        <v>0</v>
      </c>
      <c r="DG375" s="21">
        <v>2407.64</v>
      </c>
      <c r="DH375" s="22">
        <v>240</v>
      </c>
      <c r="DI375" s="22">
        <v>233.21</v>
      </c>
      <c r="DJ375" s="22">
        <v>839.87</v>
      </c>
      <c r="DK375" s="22">
        <v>151.19</v>
      </c>
      <c r="DL375" s="22">
        <v>1464.27</v>
      </c>
      <c r="DM375" s="23">
        <v>3871.91</v>
      </c>
      <c r="DN375" s="73">
        <f t="shared" si="55"/>
        <v>20433.089999999997</v>
      </c>
      <c r="DO375" s="73">
        <f t="shared" si="56"/>
        <v>864</v>
      </c>
      <c r="DP375" s="73">
        <f t="shared" si="57"/>
        <v>21297.089999999997</v>
      </c>
      <c r="DQ375" s="22">
        <f t="shared" si="58"/>
        <v>1804</v>
      </c>
      <c r="DR375" s="22">
        <f t="shared" si="59"/>
        <v>464.47</v>
      </c>
      <c r="DS375" s="22">
        <f t="shared" si="60"/>
        <v>3015.76</v>
      </c>
      <c r="DT375" s="22">
        <f t="shared" si="61"/>
        <v>1501.8400000000001</v>
      </c>
      <c r="DU375" s="22">
        <f t="shared" si="62"/>
        <v>6786.0700000000015</v>
      </c>
      <c r="DV375" s="23">
        <f t="shared" si="63"/>
        <v>28083.16</v>
      </c>
      <c r="DW375" s="262">
        <f t="shared" si="64"/>
        <v>-156.45000000000437</v>
      </c>
      <c r="DX375" s="262"/>
      <c r="DY375" s="263">
        <f t="shared" si="65"/>
        <v>-546.61999999999807</v>
      </c>
      <c r="DZ375" s="263"/>
    </row>
    <row r="376" spans="1:130" hidden="1" x14ac:dyDescent="0.25">
      <c r="A376" s="18">
        <v>1856</v>
      </c>
      <c r="B376" s="18" t="s">
        <v>351</v>
      </c>
      <c r="C376" s="18" t="s">
        <v>271</v>
      </c>
      <c r="D376" s="20">
        <v>1</v>
      </c>
      <c r="E376" s="18">
        <v>4517.78</v>
      </c>
      <c r="F376" s="18">
        <v>12294.08</v>
      </c>
      <c r="G376" s="18" t="s">
        <v>157</v>
      </c>
      <c r="H376" s="18" t="s">
        <v>27</v>
      </c>
      <c r="I376" s="18" t="s">
        <v>172</v>
      </c>
      <c r="J376" s="21">
        <v>1528.15</v>
      </c>
      <c r="K376" s="21">
        <v>0</v>
      </c>
      <c r="L376" s="21">
        <v>1528.15</v>
      </c>
      <c r="M376" s="22">
        <v>118</v>
      </c>
      <c r="N376" s="22">
        <v>19.829999999999998</v>
      </c>
      <c r="O376" s="22">
        <v>99.49</v>
      </c>
      <c r="P376" s="22">
        <v>129.13</v>
      </c>
      <c r="Q376" s="22">
        <v>366.45</v>
      </c>
      <c r="R376" s="23">
        <v>1894.6</v>
      </c>
      <c r="S376" s="21">
        <v>1577.14</v>
      </c>
      <c r="T376" s="21">
        <v>0</v>
      </c>
      <c r="U376" s="21">
        <v>1577.14</v>
      </c>
      <c r="V376" s="22">
        <v>125</v>
      </c>
      <c r="W376" s="22">
        <v>20.46</v>
      </c>
      <c r="X376" s="22">
        <v>117.95</v>
      </c>
      <c r="Y376" s="22">
        <v>78.989999999999995</v>
      </c>
      <c r="Z376" s="22">
        <v>342.4</v>
      </c>
      <c r="AA376" s="23">
        <v>1919.54</v>
      </c>
      <c r="AB376" s="21">
        <v>1402.74</v>
      </c>
      <c r="AC376" s="21">
        <v>0</v>
      </c>
      <c r="AD376" s="21">
        <v>1402.74</v>
      </c>
      <c r="AE376" s="22">
        <v>101</v>
      </c>
      <c r="AF376" s="22">
        <v>18.2</v>
      </c>
      <c r="AG376" s="22">
        <v>111.65</v>
      </c>
      <c r="AH376" s="22">
        <v>24.9</v>
      </c>
      <c r="AI376" s="22">
        <v>255.75</v>
      </c>
      <c r="AJ376" s="23">
        <v>1658.49</v>
      </c>
      <c r="AK376" s="21">
        <v>1607.13</v>
      </c>
      <c r="AL376" s="21">
        <v>0</v>
      </c>
      <c r="AM376" s="21">
        <v>1607.13</v>
      </c>
      <c r="AN376" s="22">
        <v>128</v>
      </c>
      <c r="AO376" s="22">
        <v>20.85</v>
      </c>
      <c r="AP376" s="22">
        <v>144.37</v>
      </c>
      <c r="AQ376" s="22">
        <v>79.53</v>
      </c>
      <c r="AR376" s="22">
        <v>372.75</v>
      </c>
      <c r="AS376" s="23">
        <v>1979.88</v>
      </c>
      <c r="AT376" s="21">
        <v>1030.3399999999999</v>
      </c>
      <c r="AU376" s="21">
        <v>820.36</v>
      </c>
      <c r="AV376" s="21">
        <v>1850.7</v>
      </c>
      <c r="AW376" s="22">
        <v>162</v>
      </c>
      <c r="AX376" s="22">
        <v>13.36</v>
      </c>
      <c r="AY376" s="22">
        <v>262.86</v>
      </c>
      <c r="AZ376" s="22">
        <v>80.27</v>
      </c>
      <c r="BA376" s="22">
        <v>518.49</v>
      </c>
      <c r="BB376" s="23">
        <v>2369.19</v>
      </c>
      <c r="BC376" s="21">
        <v>1765.63</v>
      </c>
      <c r="BD376" s="21">
        <v>0</v>
      </c>
      <c r="BE376" s="21">
        <v>1765.63</v>
      </c>
      <c r="BF376" s="22">
        <v>130</v>
      </c>
      <c r="BG376" s="22">
        <v>20.85</v>
      </c>
      <c r="BH376" s="22">
        <v>577.71</v>
      </c>
      <c r="BI376" s="22">
        <v>30.66</v>
      </c>
      <c r="BJ376" s="22">
        <v>759.22</v>
      </c>
      <c r="BK376" s="23">
        <v>2524.85</v>
      </c>
      <c r="BL376" s="21">
        <v>671.59</v>
      </c>
      <c r="BM376" s="21">
        <v>0</v>
      </c>
      <c r="BN376" s="21">
        <v>671.59</v>
      </c>
      <c r="BO376" s="22">
        <v>2</v>
      </c>
      <c r="BP376" s="22">
        <v>8.69</v>
      </c>
      <c r="BQ376" s="22">
        <v>87.81</v>
      </c>
      <c r="BR376" s="22">
        <v>11.92</v>
      </c>
      <c r="BS376" s="22">
        <v>110.42</v>
      </c>
      <c r="BT376" s="23">
        <v>782.01</v>
      </c>
      <c r="BU376" s="21">
        <v>444.19</v>
      </c>
      <c r="BV376" s="21">
        <v>0</v>
      </c>
      <c r="BW376" s="21">
        <v>444.19</v>
      </c>
      <c r="BX376" s="22">
        <v>-29</v>
      </c>
      <c r="BY376" s="22">
        <v>5.74</v>
      </c>
      <c r="BZ376" s="22">
        <v>78.599999999999994</v>
      </c>
      <c r="CA376" s="22">
        <v>7.87</v>
      </c>
      <c r="CB376" s="22">
        <v>63.21</v>
      </c>
      <c r="CC376" s="23">
        <v>507.4</v>
      </c>
      <c r="CD376" s="21">
        <v>693.97</v>
      </c>
      <c r="CE376" s="21">
        <v>0</v>
      </c>
      <c r="CF376" s="21">
        <v>693.97</v>
      </c>
      <c r="CG376" s="22">
        <v>11</v>
      </c>
      <c r="CH376" s="22">
        <v>8.98</v>
      </c>
      <c r="CI376" s="22">
        <v>92.61</v>
      </c>
      <c r="CJ376" s="22">
        <v>12.31</v>
      </c>
      <c r="CK376" s="22">
        <v>124.9</v>
      </c>
      <c r="CL376" s="23">
        <v>818.87</v>
      </c>
      <c r="CM376" s="21">
        <v>2681.13</v>
      </c>
      <c r="CN376" s="21">
        <v>0</v>
      </c>
      <c r="CO376" s="21">
        <v>2681.13</v>
      </c>
      <c r="CP376" s="22">
        <v>22</v>
      </c>
      <c r="CQ376" s="22">
        <v>131.74</v>
      </c>
      <c r="CR376" s="22">
        <v>879.72</v>
      </c>
      <c r="CS376" s="22">
        <v>40.92</v>
      </c>
      <c r="CT376" s="22">
        <v>1074.3800000000001</v>
      </c>
      <c r="CU376" s="23">
        <v>3755.51</v>
      </c>
      <c r="CV376" s="21"/>
      <c r="CW376" s="21"/>
      <c r="CX376" s="21"/>
      <c r="CY376" s="22"/>
      <c r="CZ376" s="22"/>
      <c r="DA376" s="22"/>
      <c r="DB376" s="22"/>
      <c r="DC376" s="22"/>
      <c r="DD376" s="23"/>
      <c r="DE376" s="21">
        <v>0</v>
      </c>
      <c r="DF376" s="21">
        <v>0</v>
      </c>
      <c r="DG376" s="21">
        <v>0</v>
      </c>
      <c r="DH376" s="22">
        <v>0</v>
      </c>
      <c r="DI376" s="22">
        <v>0</v>
      </c>
      <c r="DJ376" s="22">
        <v>0</v>
      </c>
      <c r="DK376" s="22">
        <v>1.34</v>
      </c>
      <c r="DL376" s="22">
        <v>1.34</v>
      </c>
      <c r="DM376" s="23">
        <v>1.34</v>
      </c>
      <c r="DN376" s="73">
        <f t="shared" si="55"/>
        <v>13402.010000000002</v>
      </c>
      <c r="DO376" s="73">
        <f t="shared" si="56"/>
        <v>820.36</v>
      </c>
      <c r="DP376" s="73">
        <f t="shared" si="57"/>
        <v>14222.369999999999</v>
      </c>
      <c r="DQ376" s="22">
        <f t="shared" si="58"/>
        <v>770</v>
      </c>
      <c r="DR376" s="22">
        <f t="shared" si="59"/>
        <v>268.70000000000005</v>
      </c>
      <c r="DS376" s="22">
        <f t="shared" si="60"/>
        <v>2452.77</v>
      </c>
      <c r="DT376" s="22">
        <f t="shared" si="61"/>
        <v>497.84000000000003</v>
      </c>
      <c r="DU376" s="22">
        <f t="shared" si="62"/>
        <v>3989.3100000000004</v>
      </c>
      <c r="DV376" s="23">
        <f t="shared" si="63"/>
        <v>18211.680000000004</v>
      </c>
      <c r="DW376" s="262">
        <f t="shared" si="64"/>
        <v>1928.2899999999991</v>
      </c>
      <c r="DX376" s="262"/>
      <c r="DY376" s="263">
        <f t="shared" si="65"/>
        <v>-528.46999999999935</v>
      </c>
      <c r="DZ376" s="263"/>
    </row>
    <row r="377" spans="1:130" hidden="1" x14ac:dyDescent="0.25">
      <c r="A377" s="18">
        <v>1857</v>
      </c>
      <c r="B377" s="18" t="s">
        <v>374</v>
      </c>
      <c r="C377" s="18" t="s">
        <v>375</v>
      </c>
      <c r="D377" s="20">
        <v>1</v>
      </c>
      <c r="E377" s="18">
        <v>6299.6</v>
      </c>
      <c r="F377" s="18">
        <v>20501.28</v>
      </c>
      <c r="G377" s="18" t="s">
        <v>157</v>
      </c>
      <c r="H377" s="18" t="s">
        <v>27</v>
      </c>
      <c r="I377" s="18" t="s">
        <v>172</v>
      </c>
      <c r="J377" s="21">
        <v>1641.29</v>
      </c>
      <c r="K377" s="21">
        <v>0</v>
      </c>
      <c r="L377" s="21">
        <v>1641.29</v>
      </c>
      <c r="M377" s="22">
        <v>122</v>
      </c>
      <c r="N377" s="22">
        <v>20.22</v>
      </c>
      <c r="O377" s="22">
        <v>100.2</v>
      </c>
      <c r="P377" s="22">
        <v>110.37</v>
      </c>
      <c r="Q377" s="22">
        <v>352.79</v>
      </c>
      <c r="R377" s="23">
        <v>1994.08</v>
      </c>
      <c r="S377" s="21">
        <v>1577.14</v>
      </c>
      <c r="T377" s="21">
        <v>0</v>
      </c>
      <c r="U377" s="21">
        <v>1577.14</v>
      </c>
      <c r="V377" s="22">
        <v>125</v>
      </c>
      <c r="W377" s="22">
        <v>20.46</v>
      </c>
      <c r="X377" s="22">
        <v>117.95</v>
      </c>
      <c r="Y377" s="22">
        <v>129.99</v>
      </c>
      <c r="Z377" s="22">
        <v>393.4</v>
      </c>
      <c r="AA377" s="23">
        <v>1970.54</v>
      </c>
      <c r="AB377" s="21">
        <v>1577.14</v>
      </c>
      <c r="AC377" s="21">
        <v>0</v>
      </c>
      <c r="AD377" s="21">
        <v>1577.14</v>
      </c>
      <c r="AE377" s="22">
        <v>125</v>
      </c>
      <c r="AF377" s="22">
        <v>20.46</v>
      </c>
      <c r="AG377" s="22">
        <v>117.66</v>
      </c>
      <c r="AH377" s="22">
        <v>140.19</v>
      </c>
      <c r="AI377" s="22">
        <v>403.31</v>
      </c>
      <c r="AJ377" s="23">
        <v>1980.45</v>
      </c>
      <c r="AK377" s="21">
        <v>1402.02</v>
      </c>
      <c r="AL377" s="21">
        <v>0</v>
      </c>
      <c r="AM377" s="21">
        <v>1402.02</v>
      </c>
      <c r="AN377" s="22">
        <v>101</v>
      </c>
      <c r="AO377" s="22">
        <v>18.190000000000001</v>
      </c>
      <c r="AP377" s="22">
        <v>111.62</v>
      </c>
      <c r="AQ377" s="22">
        <v>131.97999999999999</v>
      </c>
      <c r="AR377" s="22">
        <v>362.79</v>
      </c>
      <c r="AS377" s="23">
        <v>1764.81</v>
      </c>
      <c r="AT377" s="21">
        <v>1577.14</v>
      </c>
      <c r="AU377" s="21">
        <v>846.54</v>
      </c>
      <c r="AV377" s="21">
        <v>2423.6799999999998</v>
      </c>
      <c r="AW377" s="22">
        <v>240</v>
      </c>
      <c r="AX377" s="22">
        <v>20.46</v>
      </c>
      <c r="AY377" s="22">
        <v>286.97000000000003</v>
      </c>
      <c r="AZ377" s="22">
        <v>120.94</v>
      </c>
      <c r="BA377" s="22">
        <v>668.37</v>
      </c>
      <c r="BB377" s="23">
        <v>3092.05</v>
      </c>
      <c r="BC377" s="21">
        <v>2565.02</v>
      </c>
      <c r="BD377" s="21">
        <v>0</v>
      </c>
      <c r="BE377" s="21">
        <v>2565.02</v>
      </c>
      <c r="BF377" s="22">
        <v>230</v>
      </c>
      <c r="BG377" s="22">
        <v>30.34</v>
      </c>
      <c r="BH377" s="22">
        <v>805.72</v>
      </c>
      <c r="BI377" s="22">
        <v>44.54</v>
      </c>
      <c r="BJ377" s="22">
        <v>1110.5999999999999</v>
      </c>
      <c r="BK377" s="23">
        <v>3675.62</v>
      </c>
      <c r="BL377" s="21">
        <v>1577.14</v>
      </c>
      <c r="BM377" s="21">
        <v>0</v>
      </c>
      <c r="BN377" s="21">
        <v>1577.14</v>
      </c>
      <c r="BO377" s="22">
        <v>122</v>
      </c>
      <c r="BP377" s="22">
        <v>20.46</v>
      </c>
      <c r="BQ377" s="22">
        <v>117.66</v>
      </c>
      <c r="BR377" s="22">
        <v>165.69</v>
      </c>
      <c r="BS377" s="22">
        <v>425.81</v>
      </c>
      <c r="BT377" s="23">
        <v>2002.95</v>
      </c>
      <c r="BU377" s="21">
        <v>1577.14</v>
      </c>
      <c r="BV377" s="21">
        <v>0</v>
      </c>
      <c r="BW377" s="21">
        <v>1577.14</v>
      </c>
      <c r="BX377" s="22">
        <v>124</v>
      </c>
      <c r="BY377" s="22">
        <v>20.46</v>
      </c>
      <c r="BZ377" s="22">
        <v>117.66</v>
      </c>
      <c r="CA377" s="22">
        <v>135.09</v>
      </c>
      <c r="CB377" s="22">
        <v>397.21</v>
      </c>
      <c r="CC377" s="23">
        <v>1974.35</v>
      </c>
      <c r="CD377" s="21">
        <v>1581.34</v>
      </c>
      <c r="CE377" s="21">
        <v>0</v>
      </c>
      <c r="CF377" s="21">
        <v>1581.34</v>
      </c>
      <c r="CG377" s="22">
        <v>125</v>
      </c>
      <c r="CH377" s="22">
        <v>20.52</v>
      </c>
      <c r="CI377" s="22">
        <v>121.52</v>
      </c>
      <c r="CJ377" s="22">
        <v>124.97</v>
      </c>
      <c r="CK377" s="22">
        <v>392.01</v>
      </c>
      <c r="CL377" s="23">
        <v>1973.35</v>
      </c>
      <c r="CM377" s="21">
        <v>1634.14</v>
      </c>
      <c r="CN377" s="21">
        <v>0</v>
      </c>
      <c r="CO377" s="21">
        <v>1634.14</v>
      </c>
      <c r="CP377" s="22">
        <v>141</v>
      </c>
      <c r="CQ377" s="22">
        <v>21.21</v>
      </c>
      <c r="CR377" s="22">
        <v>143.94999999999999</v>
      </c>
      <c r="CS377" s="22">
        <v>131.01</v>
      </c>
      <c r="CT377" s="22">
        <v>437.17</v>
      </c>
      <c r="CU377" s="23">
        <v>2071.31</v>
      </c>
      <c r="CV377" s="21">
        <v>1612.03</v>
      </c>
      <c r="CW377" s="21">
        <v>0</v>
      </c>
      <c r="CX377" s="21">
        <v>1612.03</v>
      </c>
      <c r="CY377" s="22">
        <v>130</v>
      </c>
      <c r="CZ377" s="22">
        <v>20.92</v>
      </c>
      <c r="DA377" s="22">
        <v>119.12</v>
      </c>
      <c r="DB377" s="22">
        <v>28.62</v>
      </c>
      <c r="DC377" s="22">
        <v>298.66000000000003</v>
      </c>
      <c r="DD377" s="23">
        <v>1910.69</v>
      </c>
      <c r="DE377" s="21">
        <v>2317.59</v>
      </c>
      <c r="DF377" s="21">
        <v>0</v>
      </c>
      <c r="DG377" s="21">
        <v>2317.59</v>
      </c>
      <c r="DH377" s="22">
        <v>230</v>
      </c>
      <c r="DI377" s="22">
        <v>233</v>
      </c>
      <c r="DJ377" s="22">
        <v>813.1</v>
      </c>
      <c r="DK377" s="22">
        <v>113.89</v>
      </c>
      <c r="DL377" s="22">
        <v>1389.99</v>
      </c>
      <c r="DM377" s="23">
        <v>3707.58</v>
      </c>
      <c r="DN377" s="73">
        <f t="shared" si="55"/>
        <v>20639.129999999997</v>
      </c>
      <c r="DO377" s="73">
        <f t="shared" si="56"/>
        <v>846.54</v>
      </c>
      <c r="DP377" s="73">
        <f t="shared" si="57"/>
        <v>21485.67</v>
      </c>
      <c r="DQ377" s="22">
        <f t="shared" si="58"/>
        <v>1815</v>
      </c>
      <c r="DR377" s="22">
        <f t="shared" si="59"/>
        <v>466.70000000000005</v>
      </c>
      <c r="DS377" s="22">
        <f t="shared" si="60"/>
        <v>2973.13</v>
      </c>
      <c r="DT377" s="22">
        <f t="shared" si="61"/>
        <v>1377.28</v>
      </c>
      <c r="DU377" s="22">
        <f t="shared" si="62"/>
        <v>6632.11</v>
      </c>
      <c r="DV377" s="23">
        <f t="shared" si="63"/>
        <v>28117.78</v>
      </c>
      <c r="DW377" s="262">
        <f t="shared" si="64"/>
        <v>984.38999999999942</v>
      </c>
      <c r="DX377" s="262"/>
      <c r="DY377" s="263">
        <f t="shared" si="65"/>
        <v>332.50999999999931</v>
      </c>
      <c r="DZ377" s="263"/>
    </row>
    <row r="378" spans="1:130" hidden="1" x14ac:dyDescent="0.25">
      <c r="A378" s="18">
        <v>1858</v>
      </c>
      <c r="B378" s="18" t="s">
        <v>387</v>
      </c>
      <c r="C378" s="18" t="s">
        <v>388</v>
      </c>
      <c r="D378" s="20">
        <v>1</v>
      </c>
      <c r="E378" s="18">
        <v>6407.27</v>
      </c>
      <c r="F378" s="18">
        <v>21062.27</v>
      </c>
      <c r="G378" s="18" t="s">
        <v>157</v>
      </c>
      <c r="H378" s="18" t="s">
        <v>27</v>
      </c>
      <c r="I378" s="18" t="s">
        <v>172</v>
      </c>
      <c r="J378" s="21">
        <v>1606.68</v>
      </c>
      <c r="K378" s="21">
        <v>0</v>
      </c>
      <c r="L378" s="21">
        <v>1606.68</v>
      </c>
      <c r="M378" s="22">
        <v>124</v>
      </c>
      <c r="N378" s="22">
        <v>20.85</v>
      </c>
      <c r="O378" s="22">
        <v>107.23</v>
      </c>
      <c r="P378" s="22">
        <v>79.53</v>
      </c>
      <c r="Q378" s="22">
        <v>331.61</v>
      </c>
      <c r="R378" s="23">
        <v>1938.29</v>
      </c>
      <c r="S378" s="21">
        <v>1624.75</v>
      </c>
      <c r="T378" s="21">
        <v>0</v>
      </c>
      <c r="U378" s="21">
        <v>1624.75</v>
      </c>
      <c r="V378" s="22">
        <v>127</v>
      </c>
      <c r="W378" s="22">
        <v>21.08</v>
      </c>
      <c r="X378" s="22">
        <v>124.13</v>
      </c>
      <c r="Y378" s="22">
        <v>79.84</v>
      </c>
      <c r="Z378" s="22">
        <v>352.05</v>
      </c>
      <c r="AA378" s="23">
        <v>1976.8</v>
      </c>
      <c r="AB378" s="21">
        <v>1624.75</v>
      </c>
      <c r="AC378" s="21">
        <v>0</v>
      </c>
      <c r="AD378" s="21">
        <v>1624.75</v>
      </c>
      <c r="AE378" s="22">
        <v>127</v>
      </c>
      <c r="AF378" s="22">
        <v>21.08</v>
      </c>
      <c r="AG378" s="22">
        <v>123.81</v>
      </c>
      <c r="AH378" s="22">
        <v>79.84</v>
      </c>
      <c r="AI378" s="22">
        <v>351.73</v>
      </c>
      <c r="AJ378" s="23">
        <v>1976.48</v>
      </c>
      <c r="AK378" s="21">
        <v>1624.75</v>
      </c>
      <c r="AL378" s="21">
        <v>0</v>
      </c>
      <c r="AM378" s="21">
        <v>1624.75</v>
      </c>
      <c r="AN378" s="22">
        <v>127</v>
      </c>
      <c r="AO378" s="22">
        <v>21.08</v>
      </c>
      <c r="AP378" s="22">
        <v>123.81</v>
      </c>
      <c r="AQ378" s="22">
        <v>79.84</v>
      </c>
      <c r="AR378" s="22">
        <v>351.73</v>
      </c>
      <c r="AS378" s="23">
        <v>1976.48</v>
      </c>
      <c r="AT378" s="21">
        <v>1624.75</v>
      </c>
      <c r="AU378" s="21">
        <v>872.72</v>
      </c>
      <c r="AV378" s="21">
        <v>2497.4699999999998</v>
      </c>
      <c r="AW378" s="22">
        <v>246</v>
      </c>
      <c r="AX378" s="22">
        <v>21.08</v>
      </c>
      <c r="AY378" s="22">
        <v>298.35000000000002</v>
      </c>
      <c r="AZ378" s="22">
        <v>91.53</v>
      </c>
      <c r="BA378" s="22">
        <v>656.96</v>
      </c>
      <c r="BB378" s="23">
        <v>3154.43</v>
      </c>
      <c r="BC378" s="21">
        <v>2407.64</v>
      </c>
      <c r="BD378" s="21">
        <v>0</v>
      </c>
      <c r="BE378" s="21">
        <v>2407.64</v>
      </c>
      <c r="BF378" s="22">
        <v>234</v>
      </c>
      <c r="BG378" s="22">
        <v>31.26</v>
      </c>
      <c r="BH378" s="22">
        <v>833.66</v>
      </c>
      <c r="BI378" s="22">
        <v>93.75</v>
      </c>
      <c r="BJ378" s="22">
        <v>1192.67</v>
      </c>
      <c r="BK378" s="23">
        <v>3600.31</v>
      </c>
      <c r="BL378" s="21">
        <v>1624.75</v>
      </c>
      <c r="BM378" s="21">
        <v>0</v>
      </c>
      <c r="BN378" s="21">
        <v>1624.75</v>
      </c>
      <c r="BO378" s="22">
        <v>126</v>
      </c>
      <c r="BP378" s="22">
        <v>21.08</v>
      </c>
      <c r="BQ378" s="22">
        <v>123.81</v>
      </c>
      <c r="BR378" s="22">
        <v>79.84</v>
      </c>
      <c r="BS378" s="22">
        <v>350.73</v>
      </c>
      <c r="BT378" s="23">
        <v>1975.48</v>
      </c>
      <c r="BU378" s="21">
        <v>1588.26</v>
      </c>
      <c r="BV378" s="21">
        <v>0</v>
      </c>
      <c r="BW378" s="21">
        <v>1588.26</v>
      </c>
      <c r="BX378" s="22">
        <v>121</v>
      </c>
      <c r="BY378" s="22">
        <v>20.61</v>
      </c>
      <c r="BZ378" s="22">
        <v>121.65</v>
      </c>
      <c r="CA378" s="22">
        <v>79.2</v>
      </c>
      <c r="CB378" s="22">
        <v>342.46</v>
      </c>
      <c r="CC378" s="23">
        <v>1930.72</v>
      </c>
      <c r="CD378" s="21">
        <v>1628.4</v>
      </c>
      <c r="CE378" s="21">
        <v>0</v>
      </c>
      <c r="CF378" s="21">
        <v>1628.4</v>
      </c>
      <c r="CG378" s="22">
        <v>127</v>
      </c>
      <c r="CH378" s="22">
        <v>21.13</v>
      </c>
      <c r="CI378" s="22">
        <v>127.19</v>
      </c>
      <c r="CJ378" s="22">
        <v>79.91</v>
      </c>
      <c r="CK378" s="22">
        <v>355.23</v>
      </c>
      <c r="CL378" s="23">
        <v>1983.63</v>
      </c>
      <c r="CM378" s="21">
        <v>1659.64</v>
      </c>
      <c r="CN378" s="21">
        <v>0</v>
      </c>
      <c r="CO378" s="21">
        <v>1659.64</v>
      </c>
      <c r="CP378" s="22">
        <v>131</v>
      </c>
      <c r="CQ378" s="22">
        <v>21.53</v>
      </c>
      <c r="CR378" s="22">
        <v>125.3</v>
      </c>
      <c r="CS378" s="22">
        <v>80.47</v>
      </c>
      <c r="CT378" s="22">
        <v>358.3</v>
      </c>
      <c r="CU378" s="23">
        <v>2017.94</v>
      </c>
      <c r="CV378" s="21">
        <v>1659.64</v>
      </c>
      <c r="CW378" s="21">
        <v>0</v>
      </c>
      <c r="CX378" s="21">
        <v>1659.64</v>
      </c>
      <c r="CY378" s="22">
        <v>131</v>
      </c>
      <c r="CZ378" s="22">
        <v>21.53</v>
      </c>
      <c r="DA378" s="22">
        <v>125.3</v>
      </c>
      <c r="DB378" s="22">
        <v>105.97</v>
      </c>
      <c r="DC378" s="22">
        <v>383.8</v>
      </c>
      <c r="DD378" s="23">
        <v>2043.44</v>
      </c>
      <c r="DE378" s="21">
        <v>2414.54</v>
      </c>
      <c r="DF378" s="21">
        <v>0</v>
      </c>
      <c r="DG378" s="21">
        <v>2414.54</v>
      </c>
      <c r="DH378" s="22">
        <v>237</v>
      </c>
      <c r="DI378" s="22">
        <v>241.88</v>
      </c>
      <c r="DJ378" s="22">
        <v>809.33</v>
      </c>
      <c r="DK378" s="22">
        <v>120.72</v>
      </c>
      <c r="DL378" s="22">
        <v>1408.93</v>
      </c>
      <c r="DM378" s="23">
        <v>3823.47</v>
      </c>
      <c r="DN378" s="73">
        <f t="shared" si="55"/>
        <v>21088.55</v>
      </c>
      <c r="DO378" s="73">
        <f t="shared" si="56"/>
        <v>872.72</v>
      </c>
      <c r="DP378" s="73">
        <f t="shared" si="57"/>
        <v>21961.27</v>
      </c>
      <c r="DQ378" s="22">
        <f t="shared" si="58"/>
        <v>1858</v>
      </c>
      <c r="DR378" s="22">
        <f t="shared" si="59"/>
        <v>484.19</v>
      </c>
      <c r="DS378" s="22">
        <f t="shared" si="60"/>
        <v>3043.57</v>
      </c>
      <c r="DT378" s="22">
        <f t="shared" si="61"/>
        <v>1050.44</v>
      </c>
      <c r="DU378" s="22">
        <f t="shared" si="62"/>
        <v>6436.2000000000007</v>
      </c>
      <c r="DV378" s="23">
        <f t="shared" si="63"/>
        <v>28397.47</v>
      </c>
      <c r="DW378" s="262">
        <f t="shared" si="64"/>
        <v>899</v>
      </c>
      <c r="DX378" s="262"/>
      <c r="DY378" s="263">
        <f t="shared" si="65"/>
        <v>28.930000000000291</v>
      </c>
      <c r="DZ378" s="263"/>
    </row>
    <row r="379" spans="1:130" hidden="1" x14ac:dyDescent="0.25">
      <c r="A379" s="18">
        <v>1859</v>
      </c>
      <c r="B379" s="18" t="s">
        <v>425</v>
      </c>
      <c r="C379" s="18" t="s">
        <v>426</v>
      </c>
      <c r="D379" s="20">
        <v>1</v>
      </c>
      <c r="E379" s="18">
        <v>2366.2199999999998</v>
      </c>
      <c r="F379" s="18">
        <v>5024.83</v>
      </c>
      <c r="G379" s="18" t="s">
        <v>157</v>
      </c>
      <c r="H379" s="18" t="s">
        <v>27</v>
      </c>
      <c r="I379" s="18" t="s">
        <v>172</v>
      </c>
      <c r="J379" s="21">
        <v>1058.0899999999999</v>
      </c>
      <c r="K379" s="21">
        <v>0</v>
      </c>
      <c r="L379" s="21">
        <v>1058.0899999999999</v>
      </c>
      <c r="M379" s="22">
        <v>62</v>
      </c>
      <c r="N379" s="22">
        <v>13.71</v>
      </c>
      <c r="O379" s="22">
        <v>42.55</v>
      </c>
      <c r="P379" s="22">
        <v>18.78</v>
      </c>
      <c r="Q379" s="22">
        <v>137.04</v>
      </c>
      <c r="R379" s="23">
        <v>1195.1300000000001</v>
      </c>
      <c r="S379" s="21">
        <v>1077.1400000000001</v>
      </c>
      <c r="T379" s="21">
        <v>0</v>
      </c>
      <c r="U379" s="21">
        <v>1077.1400000000001</v>
      </c>
      <c r="V379" s="22">
        <v>67</v>
      </c>
      <c r="W379" s="22">
        <v>13.96</v>
      </c>
      <c r="X379" s="22">
        <v>80.72</v>
      </c>
      <c r="Y379" s="22">
        <v>19.11</v>
      </c>
      <c r="Z379" s="22">
        <v>180.79</v>
      </c>
      <c r="AA379" s="23">
        <v>1257.93</v>
      </c>
      <c r="AB379" s="21">
        <v>985.79</v>
      </c>
      <c r="AC379" s="21">
        <v>0</v>
      </c>
      <c r="AD379" s="21">
        <v>985.79</v>
      </c>
      <c r="AE379" s="22">
        <v>59</v>
      </c>
      <c r="AF379" s="22">
        <v>12.77</v>
      </c>
      <c r="AG379" s="22">
        <v>76.819999999999993</v>
      </c>
      <c r="AH379" s="22">
        <v>17.5</v>
      </c>
      <c r="AI379" s="22">
        <v>166.09</v>
      </c>
      <c r="AJ379" s="23">
        <v>1151.8800000000001</v>
      </c>
      <c r="AK379" s="21">
        <v>11.23</v>
      </c>
      <c r="AL379" s="21">
        <v>0</v>
      </c>
      <c r="AM379" s="21">
        <v>11.23</v>
      </c>
      <c r="AN379" s="22">
        <v>-24</v>
      </c>
      <c r="AO379" s="22">
        <v>0.15</v>
      </c>
      <c r="AP379" s="22">
        <v>37.4</v>
      </c>
      <c r="AQ379" s="22">
        <v>0.2</v>
      </c>
      <c r="AR379" s="22">
        <v>13.75</v>
      </c>
      <c r="AS379" s="23">
        <v>24.98</v>
      </c>
      <c r="AT379" s="21">
        <v>1881.81</v>
      </c>
      <c r="AU379" s="21">
        <v>410.18</v>
      </c>
      <c r="AV379" s="21">
        <v>2291.9899999999998</v>
      </c>
      <c r="AW379" s="22">
        <v>74</v>
      </c>
      <c r="AX379" s="22">
        <v>74.44</v>
      </c>
      <c r="AY379" s="22">
        <v>195.21</v>
      </c>
      <c r="AZ379" s="22">
        <v>38.9</v>
      </c>
      <c r="BA379" s="22">
        <v>382.55</v>
      </c>
      <c r="BB379" s="23">
        <v>2674.54</v>
      </c>
      <c r="BC379" s="21">
        <v>0</v>
      </c>
      <c r="BD379" s="21">
        <v>0</v>
      </c>
      <c r="BE379" s="21">
        <v>0</v>
      </c>
      <c r="BF379" s="22">
        <v>0</v>
      </c>
      <c r="BG379" s="22">
        <v>0</v>
      </c>
      <c r="BH379" s="22">
        <v>0</v>
      </c>
      <c r="BI379" s="22">
        <v>0</v>
      </c>
      <c r="BJ379" s="22">
        <v>0</v>
      </c>
      <c r="BK379" s="23">
        <v>0</v>
      </c>
      <c r="BL379" s="21">
        <v>0</v>
      </c>
      <c r="BM379" s="21">
        <v>0</v>
      </c>
      <c r="BN379" s="21">
        <v>0</v>
      </c>
      <c r="BO379" s="22">
        <v>0</v>
      </c>
      <c r="BP379" s="22">
        <v>0</v>
      </c>
      <c r="BQ379" s="22">
        <v>0</v>
      </c>
      <c r="BR379" s="22">
        <v>0</v>
      </c>
      <c r="BS379" s="22">
        <v>0</v>
      </c>
      <c r="BT379" s="23">
        <v>0</v>
      </c>
      <c r="BU379" s="21">
        <v>0</v>
      </c>
      <c r="BV379" s="21">
        <v>0</v>
      </c>
      <c r="BW379" s="21">
        <v>0</v>
      </c>
      <c r="BX379" s="22">
        <v>0</v>
      </c>
      <c r="BY379" s="22">
        <v>0</v>
      </c>
      <c r="BZ379" s="22">
        <v>0</v>
      </c>
      <c r="CA379" s="22">
        <v>0</v>
      </c>
      <c r="CB379" s="22">
        <v>0</v>
      </c>
      <c r="CC379" s="23">
        <v>0</v>
      </c>
      <c r="CD379" s="21">
        <v>0</v>
      </c>
      <c r="CE379" s="21">
        <v>0</v>
      </c>
      <c r="CF379" s="21">
        <v>0</v>
      </c>
      <c r="CG379" s="22">
        <v>0</v>
      </c>
      <c r="CH379" s="22">
        <v>0</v>
      </c>
      <c r="CI379" s="22">
        <v>0</v>
      </c>
      <c r="CJ379" s="22">
        <v>0</v>
      </c>
      <c r="CK379" s="22">
        <v>0</v>
      </c>
      <c r="CL379" s="23">
        <v>0</v>
      </c>
      <c r="CM379" s="21">
        <v>0</v>
      </c>
      <c r="CN379" s="21">
        <v>0</v>
      </c>
      <c r="CO379" s="21">
        <v>0</v>
      </c>
      <c r="CP379" s="22">
        <v>0</v>
      </c>
      <c r="CQ379" s="22">
        <v>0</v>
      </c>
      <c r="CR379" s="22">
        <v>0</v>
      </c>
      <c r="CS379" s="22">
        <v>0</v>
      </c>
      <c r="CT379" s="22">
        <v>0</v>
      </c>
      <c r="CU379" s="23">
        <v>0</v>
      </c>
      <c r="CV379" s="21"/>
      <c r="CW379" s="21"/>
      <c r="CX379" s="21"/>
      <c r="CY379" s="22"/>
      <c r="CZ379" s="22"/>
      <c r="DA379" s="22"/>
      <c r="DB379" s="22"/>
      <c r="DC379" s="22"/>
      <c r="DD379" s="23"/>
      <c r="DN379" s="73">
        <f t="shared" si="55"/>
        <v>5014.0599999999995</v>
      </c>
      <c r="DO379" s="73">
        <f t="shared" si="56"/>
        <v>410.18</v>
      </c>
      <c r="DP379" s="73">
        <f t="shared" si="57"/>
        <v>5424.24</v>
      </c>
      <c r="DQ379" s="22">
        <f t="shared" si="58"/>
        <v>238</v>
      </c>
      <c r="DR379" s="22">
        <f t="shared" si="59"/>
        <v>115.03</v>
      </c>
      <c r="DS379" s="22">
        <f t="shared" si="60"/>
        <v>432.7</v>
      </c>
      <c r="DT379" s="22">
        <f t="shared" si="61"/>
        <v>94.490000000000009</v>
      </c>
      <c r="DU379" s="22">
        <f t="shared" si="62"/>
        <v>880.22</v>
      </c>
      <c r="DV379" s="23">
        <f t="shared" si="63"/>
        <v>6304.4600000000009</v>
      </c>
      <c r="DW379" s="262">
        <f t="shared" si="64"/>
        <v>399.40999999999985</v>
      </c>
      <c r="DX379" s="262"/>
      <c r="DY379" s="263">
        <f t="shared" si="65"/>
        <v>-1485.9999999999998</v>
      </c>
      <c r="DZ379" s="263"/>
    </row>
    <row r="380" spans="1:130" hidden="1" x14ac:dyDescent="0.25">
      <c r="A380" s="18">
        <v>1860</v>
      </c>
      <c r="B380" s="18" t="s">
        <v>433</v>
      </c>
      <c r="C380" s="18" t="s">
        <v>211</v>
      </c>
      <c r="D380" s="20">
        <v>1</v>
      </c>
      <c r="E380" s="18">
        <v>6906.9</v>
      </c>
      <c r="F380" s="18">
        <v>21062.27</v>
      </c>
      <c r="G380" s="18" t="s">
        <v>157</v>
      </c>
      <c r="H380" s="18" t="s">
        <v>27</v>
      </c>
      <c r="I380" s="18" t="s">
        <v>172</v>
      </c>
      <c r="J380" s="21">
        <v>1605.7</v>
      </c>
      <c r="K380" s="21">
        <v>0</v>
      </c>
      <c r="L380" s="21">
        <v>1605.7</v>
      </c>
      <c r="M380" s="22">
        <v>128</v>
      </c>
      <c r="N380" s="22">
        <v>20.83</v>
      </c>
      <c r="O380" s="22">
        <v>143.32</v>
      </c>
      <c r="P380" s="22">
        <v>115.2</v>
      </c>
      <c r="Q380" s="22">
        <v>407.35</v>
      </c>
      <c r="R380" s="23">
        <v>2013.05</v>
      </c>
      <c r="S380" s="21">
        <v>1624.75</v>
      </c>
      <c r="T380" s="21">
        <v>0</v>
      </c>
      <c r="U380" s="21">
        <v>1624.75</v>
      </c>
      <c r="V380" s="22">
        <v>131</v>
      </c>
      <c r="W380" s="22">
        <v>21.08</v>
      </c>
      <c r="X380" s="22">
        <v>161.11000000000001</v>
      </c>
      <c r="Y380" s="22">
        <v>130.84</v>
      </c>
      <c r="Z380" s="22">
        <v>444.03</v>
      </c>
      <c r="AA380" s="23">
        <v>2068.7800000000002</v>
      </c>
      <c r="AB380" s="21">
        <v>1193.31</v>
      </c>
      <c r="AC380" s="21">
        <v>0</v>
      </c>
      <c r="AD380" s="21">
        <v>1193.31</v>
      </c>
      <c r="AE380" s="22">
        <v>74</v>
      </c>
      <c r="AF380" s="22">
        <v>15.47</v>
      </c>
      <c r="AG380" s="22">
        <v>135.21</v>
      </c>
      <c r="AH380" s="22">
        <v>87.48</v>
      </c>
      <c r="AI380" s="22">
        <v>312.16000000000003</v>
      </c>
      <c r="AJ380" s="23">
        <v>1505.47</v>
      </c>
      <c r="AK380" s="21">
        <v>575.72</v>
      </c>
      <c r="AL380" s="21">
        <v>0</v>
      </c>
      <c r="AM380" s="21">
        <v>575.72</v>
      </c>
      <c r="AN380" s="22">
        <v>-4</v>
      </c>
      <c r="AO380" s="22">
        <v>7.44</v>
      </c>
      <c r="AP380" s="22">
        <v>98.34</v>
      </c>
      <c r="AQ380" s="22">
        <v>117.31</v>
      </c>
      <c r="AR380" s="22">
        <v>219.09</v>
      </c>
      <c r="AS380" s="23">
        <v>794.81</v>
      </c>
      <c r="AT380" s="21">
        <v>1624.75</v>
      </c>
      <c r="AU380" s="21">
        <v>872.72</v>
      </c>
      <c r="AV380" s="21">
        <v>2497.4699999999998</v>
      </c>
      <c r="AW380" s="22">
        <v>244</v>
      </c>
      <c r="AX380" s="22">
        <v>21.08</v>
      </c>
      <c r="AY380" s="22">
        <v>335.33</v>
      </c>
      <c r="AZ380" s="22">
        <v>117.03</v>
      </c>
      <c r="BA380" s="22">
        <v>717.44</v>
      </c>
      <c r="BB380" s="23">
        <v>3214.91</v>
      </c>
      <c r="BC380" s="21">
        <v>2561.04</v>
      </c>
      <c r="BD380" s="21">
        <v>0</v>
      </c>
      <c r="BE380" s="21">
        <v>2561.04</v>
      </c>
      <c r="BF380" s="22">
        <v>239</v>
      </c>
      <c r="BG380" s="22">
        <v>31.26</v>
      </c>
      <c r="BH380" s="22">
        <v>870.64</v>
      </c>
      <c r="BI380" s="22">
        <v>44.8</v>
      </c>
      <c r="BJ380" s="22">
        <v>1185.7</v>
      </c>
      <c r="BK380" s="23">
        <v>3746.74</v>
      </c>
      <c r="BL380" s="21">
        <v>1638</v>
      </c>
      <c r="BM380" s="21">
        <v>0</v>
      </c>
      <c r="BN380" s="21">
        <v>1638</v>
      </c>
      <c r="BO380" s="22">
        <v>133</v>
      </c>
      <c r="BP380" s="22">
        <v>21.26</v>
      </c>
      <c r="BQ380" s="22">
        <v>172.93</v>
      </c>
      <c r="BR380" s="22">
        <v>131.08000000000001</v>
      </c>
      <c r="BS380" s="22">
        <v>458.27</v>
      </c>
      <c r="BT380" s="23">
        <v>2096.27</v>
      </c>
      <c r="BU380" s="21">
        <v>1624.75</v>
      </c>
      <c r="BV380" s="21">
        <v>0</v>
      </c>
      <c r="BW380" s="21">
        <v>1624.75</v>
      </c>
      <c r="BX380" s="22">
        <v>131</v>
      </c>
      <c r="BY380" s="22">
        <v>21.08</v>
      </c>
      <c r="BZ380" s="22">
        <v>160.79</v>
      </c>
      <c r="CA380" s="22">
        <v>120.64</v>
      </c>
      <c r="CB380" s="22">
        <v>433.51</v>
      </c>
      <c r="CC380" s="23">
        <v>2058.2600000000002</v>
      </c>
      <c r="CD380" s="21">
        <v>1655.92</v>
      </c>
      <c r="CE380" s="21">
        <v>0</v>
      </c>
      <c r="CF380" s="21">
        <v>1655.92</v>
      </c>
      <c r="CG380" s="22">
        <v>136</v>
      </c>
      <c r="CH380" s="22">
        <v>21.48</v>
      </c>
      <c r="CI380" s="22">
        <v>189.12</v>
      </c>
      <c r="CJ380" s="22">
        <v>131.38999999999999</v>
      </c>
      <c r="CK380" s="22">
        <v>477.99</v>
      </c>
      <c r="CL380" s="23">
        <v>2133.91</v>
      </c>
      <c r="CM380" s="21">
        <v>1669.58</v>
      </c>
      <c r="CN380" s="21">
        <v>0</v>
      </c>
      <c r="CO380" s="21">
        <v>1669.58</v>
      </c>
      <c r="CP380" s="22">
        <v>146</v>
      </c>
      <c r="CQ380" s="22">
        <v>21.66</v>
      </c>
      <c r="CR380" s="22">
        <v>176.21</v>
      </c>
      <c r="CS380" s="22">
        <v>111.24</v>
      </c>
      <c r="CT380" s="22">
        <v>455.11</v>
      </c>
      <c r="CU380" s="23">
        <v>2124.69</v>
      </c>
      <c r="CV380" s="21">
        <v>1659.64</v>
      </c>
      <c r="CW380" s="21">
        <v>0</v>
      </c>
      <c r="CX380" s="21">
        <v>1659.64</v>
      </c>
      <c r="CY380" s="22">
        <v>136</v>
      </c>
      <c r="CZ380" s="22">
        <v>21.53</v>
      </c>
      <c r="DA380" s="22">
        <v>162.28</v>
      </c>
      <c r="DB380" s="22">
        <v>121.27</v>
      </c>
      <c r="DC380" s="22">
        <v>441.08</v>
      </c>
      <c r="DD380" s="23">
        <v>2100.7199999999998</v>
      </c>
      <c r="DE380" s="21">
        <v>2409.36</v>
      </c>
      <c r="DF380" s="21">
        <v>0</v>
      </c>
      <c r="DG380" s="21">
        <v>2409.36</v>
      </c>
      <c r="DH380" s="22">
        <v>238</v>
      </c>
      <c r="DI380" s="22">
        <v>227.82</v>
      </c>
      <c r="DJ380" s="22">
        <v>842.24</v>
      </c>
      <c r="DK380" s="22">
        <v>161.43</v>
      </c>
      <c r="DL380" s="22">
        <v>1469.49</v>
      </c>
      <c r="DM380" s="23">
        <v>3878.85</v>
      </c>
      <c r="DN380" s="73">
        <f t="shared" si="55"/>
        <v>19842.52</v>
      </c>
      <c r="DO380" s="73">
        <f t="shared" si="56"/>
        <v>872.72</v>
      </c>
      <c r="DP380" s="73">
        <f t="shared" si="57"/>
        <v>20715.240000000002</v>
      </c>
      <c r="DQ380" s="22">
        <f t="shared" si="58"/>
        <v>1732</v>
      </c>
      <c r="DR380" s="22">
        <f t="shared" si="59"/>
        <v>451.99</v>
      </c>
      <c r="DS380" s="22">
        <f t="shared" si="60"/>
        <v>3447.5200000000004</v>
      </c>
      <c r="DT380" s="22">
        <f t="shared" si="61"/>
        <v>1389.71</v>
      </c>
      <c r="DU380" s="22">
        <f t="shared" si="62"/>
        <v>7021.2199999999984</v>
      </c>
      <c r="DV380" s="23">
        <f t="shared" si="63"/>
        <v>27736.46</v>
      </c>
      <c r="DW380" s="262">
        <f t="shared" si="64"/>
        <v>-347.02999999999884</v>
      </c>
      <c r="DX380" s="262"/>
      <c r="DY380" s="263">
        <f t="shared" si="65"/>
        <v>114.3199999999988</v>
      </c>
      <c r="DZ380" s="263"/>
    </row>
    <row r="381" spans="1:130" hidden="1" x14ac:dyDescent="0.25">
      <c r="A381" s="18">
        <v>1861</v>
      </c>
      <c r="B381" s="18" t="s">
        <v>824</v>
      </c>
      <c r="C381" s="18" t="s">
        <v>825</v>
      </c>
      <c r="D381" s="20">
        <v>0</v>
      </c>
      <c r="G381" s="18" t="s">
        <v>157</v>
      </c>
      <c r="H381" s="18" t="s">
        <v>27</v>
      </c>
      <c r="I381" s="18" t="s">
        <v>172</v>
      </c>
      <c r="J381" s="21"/>
      <c r="K381" s="21"/>
      <c r="L381" s="21"/>
      <c r="M381" s="22"/>
      <c r="N381" s="22"/>
      <c r="O381" s="22"/>
      <c r="P381" s="22"/>
      <c r="Q381" s="22"/>
      <c r="R381" s="23"/>
      <c r="S381" s="21">
        <v>0</v>
      </c>
      <c r="T381" s="21">
        <v>0</v>
      </c>
      <c r="U381" s="21">
        <v>0</v>
      </c>
      <c r="V381" s="22">
        <v>0</v>
      </c>
      <c r="W381" s="22">
        <v>0</v>
      </c>
      <c r="X381" s="22">
        <v>0</v>
      </c>
      <c r="Y381" s="22">
        <v>0</v>
      </c>
      <c r="Z381" s="22">
        <v>0</v>
      </c>
      <c r="AA381" s="23">
        <v>0</v>
      </c>
      <c r="AB381" s="21"/>
      <c r="AC381" s="21"/>
      <c r="AD381" s="21"/>
      <c r="AE381" s="22"/>
      <c r="AF381" s="22"/>
      <c r="AG381" s="22"/>
      <c r="AH381" s="22"/>
      <c r="AI381" s="22"/>
      <c r="AJ381" s="23"/>
      <c r="AK381" s="21"/>
      <c r="AL381" s="21"/>
      <c r="AM381" s="21"/>
      <c r="AN381" s="22"/>
      <c r="AO381" s="22"/>
      <c r="AP381" s="22"/>
      <c r="AQ381" s="22"/>
      <c r="AR381" s="22"/>
      <c r="AS381" s="23"/>
      <c r="AT381" s="21">
        <v>0</v>
      </c>
      <c r="AU381" s="21">
        <v>467.47</v>
      </c>
      <c r="AV381" s="21">
        <v>467.47</v>
      </c>
      <c r="AW381" s="22">
        <v>19</v>
      </c>
      <c r="AX381" s="22">
        <v>0</v>
      </c>
      <c r="AY381" s="22">
        <v>93.5</v>
      </c>
      <c r="AZ381" s="22">
        <v>6.26</v>
      </c>
      <c r="BA381" s="22">
        <v>118.76</v>
      </c>
      <c r="BB381" s="23">
        <v>586.23</v>
      </c>
      <c r="BC381" s="21"/>
      <c r="BD381" s="21"/>
      <c r="BE381" s="21"/>
      <c r="BF381" s="22"/>
      <c r="BG381" s="22"/>
      <c r="BH381" s="22"/>
      <c r="BI381" s="22"/>
      <c r="BJ381" s="22"/>
      <c r="BK381" s="23"/>
      <c r="BL381" s="21"/>
      <c r="BM381" s="21"/>
      <c r="BN381" s="21"/>
      <c r="BO381" s="22"/>
      <c r="BP381" s="22"/>
      <c r="BQ381" s="22"/>
      <c r="BR381" s="22"/>
      <c r="BS381" s="22"/>
      <c r="BT381" s="23"/>
      <c r="BU381" s="21"/>
      <c r="BV381" s="21"/>
      <c r="BW381" s="21"/>
      <c r="BX381" s="22"/>
      <c r="BY381" s="22"/>
      <c r="BZ381" s="22"/>
      <c r="CA381" s="22"/>
      <c r="CB381" s="22"/>
      <c r="CC381" s="23"/>
      <c r="CD381" s="21"/>
      <c r="CE381" s="21"/>
      <c r="CF381" s="21"/>
      <c r="CG381" s="22"/>
      <c r="CH381" s="22"/>
      <c r="CI381" s="22"/>
      <c r="CJ381" s="22"/>
      <c r="CK381" s="22"/>
      <c r="CL381" s="23"/>
      <c r="CM381" s="21"/>
      <c r="CN381" s="21"/>
      <c r="CO381" s="21"/>
      <c r="CP381" s="22"/>
      <c r="CQ381" s="22"/>
      <c r="CR381" s="22"/>
      <c r="CS381" s="22"/>
      <c r="CT381" s="22"/>
      <c r="CU381" s="23"/>
      <c r="CV381" s="21"/>
      <c r="CW381" s="21"/>
      <c r="CX381" s="21"/>
      <c r="CY381" s="22"/>
      <c r="CZ381" s="22"/>
      <c r="DA381" s="22"/>
      <c r="DB381" s="22"/>
      <c r="DC381" s="22"/>
      <c r="DD381" s="23"/>
      <c r="DN381" s="73">
        <f t="shared" si="55"/>
        <v>0</v>
      </c>
      <c r="DO381" s="73">
        <f t="shared" si="56"/>
        <v>467.47</v>
      </c>
      <c r="DP381" s="73">
        <f t="shared" si="57"/>
        <v>467.47</v>
      </c>
      <c r="DQ381" s="22">
        <f t="shared" si="58"/>
        <v>19</v>
      </c>
      <c r="DR381" s="22">
        <f t="shared" si="59"/>
        <v>0</v>
      </c>
      <c r="DS381" s="22">
        <f t="shared" si="60"/>
        <v>93.5</v>
      </c>
      <c r="DT381" s="22">
        <f t="shared" si="61"/>
        <v>6.26</v>
      </c>
      <c r="DU381" s="22">
        <f t="shared" si="62"/>
        <v>118.76</v>
      </c>
      <c r="DV381" s="23">
        <f t="shared" si="63"/>
        <v>586.23</v>
      </c>
      <c r="DW381" s="262">
        <f t="shared" si="64"/>
        <v>467.47</v>
      </c>
      <c r="DX381" s="262"/>
      <c r="DY381" s="263">
        <f t="shared" si="65"/>
        <v>118.76</v>
      </c>
      <c r="DZ381" s="263"/>
    </row>
    <row r="382" spans="1:130" hidden="1" x14ac:dyDescent="0.25">
      <c r="A382" s="18">
        <v>1863</v>
      </c>
      <c r="B382" s="18" t="s">
        <v>528</v>
      </c>
      <c r="C382" s="18" t="s">
        <v>309</v>
      </c>
      <c r="D382" s="20">
        <v>1</v>
      </c>
      <c r="E382" s="18">
        <v>6235.52</v>
      </c>
      <c r="F382" s="18">
        <v>20443.3</v>
      </c>
      <c r="G382" s="18" t="s">
        <v>157</v>
      </c>
      <c r="H382" s="18" t="s">
        <v>27</v>
      </c>
      <c r="I382" s="18" t="s">
        <v>172</v>
      </c>
      <c r="J382" s="21">
        <v>1633.49</v>
      </c>
      <c r="K382" s="21">
        <v>0</v>
      </c>
      <c r="L382" s="21">
        <v>1633.49</v>
      </c>
      <c r="M382" s="22">
        <v>122</v>
      </c>
      <c r="N382" s="22">
        <v>20.22</v>
      </c>
      <c r="O382" s="22">
        <v>100.2</v>
      </c>
      <c r="P382" s="22">
        <v>79.67</v>
      </c>
      <c r="Q382" s="22">
        <v>322.08999999999997</v>
      </c>
      <c r="R382" s="23">
        <v>1955.58</v>
      </c>
      <c r="S382" s="21">
        <v>1577.14</v>
      </c>
      <c r="T382" s="21">
        <v>0</v>
      </c>
      <c r="U382" s="21">
        <v>1577.14</v>
      </c>
      <c r="V382" s="22">
        <v>125</v>
      </c>
      <c r="W382" s="22">
        <v>20.46</v>
      </c>
      <c r="X382" s="22">
        <v>117.95</v>
      </c>
      <c r="Y382" s="22">
        <v>27.99</v>
      </c>
      <c r="Z382" s="22">
        <v>291.39999999999998</v>
      </c>
      <c r="AA382" s="23">
        <v>1868.54</v>
      </c>
      <c r="AB382" s="21">
        <v>1542.26</v>
      </c>
      <c r="AC382" s="21">
        <v>0</v>
      </c>
      <c r="AD382" s="21">
        <v>1542.26</v>
      </c>
      <c r="AE382" s="22">
        <v>120</v>
      </c>
      <c r="AF382" s="22">
        <v>20.010000000000002</v>
      </c>
      <c r="AG382" s="22">
        <v>116.47</v>
      </c>
      <c r="AH382" s="22">
        <v>27.37</v>
      </c>
      <c r="AI382" s="22">
        <v>283.85000000000002</v>
      </c>
      <c r="AJ382" s="23">
        <v>1826.11</v>
      </c>
      <c r="AK382" s="21">
        <v>1577.48</v>
      </c>
      <c r="AL382" s="21">
        <v>0</v>
      </c>
      <c r="AM382" s="21">
        <v>1577.48</v>
      </c>
      <c r="AN382" s="22">
        <v>125</v>
      </c>
      <c r="AO382" s="22">
        <v>20.47</v>
      </c>
      <c r="AP382" s="22">
        <v>117.98</v>
      </c>
      <c r="AQ382" s="22">
        <v>129.99</v>
      </c>
      <c r="AR382" s="22">
        <v>393.44</v>
      </c>
      <c r="AS382" s="23">
        <v>1970.92</v>
      </c>
      <c r="AT382" s="21">
        <v>1577.14</v>
      </c>
      <c r="AU382" s="21">
        <v>872.72</v>
      </c>
      <c r="AV382" s="21">
        <v>2449.86</v>
      </c>
      <c r="AW382" s="22">
        <v>243</v>
      </c>
      <c r="AX382" s="22">
        <v>20.46</v>
      </c>
      <c r="AY382" s="22">
        <v>292.20999999999998</v>
      </c>
      <c r="AZ382" s="22">
        <v>39.69</v>
      </c>
      <c r="BA382" s="22">
        <v>595.36</v>
      </c>
      <c r="BB382" s="23">
        <v>3045.22</v>
      </c>
      <c r="BC382" s="21">
        <v>2559.8200000000002</v>
      </c>
      <c r="BD382" s="21">
        <v>0</v>
      </c>
      <c r="BE382" s="21">
        <v>2559.8200000000002</v>
      </c>
      <c r="BF382" s="22">
        <v>230</v>
      </c>
      <c r="BG382" s="22">
        <v>30.34</v>
      </c>
      <c r="BH382" s="22">
        <v>805.72</v>
      </c>
      <c r="BI382" s="22">
        <v>44.47</v>
      </c>
      <c r="BJ382" s="22">
        <v>1110.53</v>
      </c>
      <c r="BK382" s="23">
        <v>3670.35</v>
      </c>
      <c r="BL382" s="21">
        <v>1592.52</v>
      </c>
      <c r="BM382" s="21">
        <v>0</v>
      </c>
      <c r="BN382" s="21">
        <v>1592.52</v>
      </c>
      <c r="BO382" s="22">
        <v>126</v>
      </c>
      <c r="BP382" s="22">
        <v>20.67</v>
      </c>
      <c r="BQ382" s="22">
        <v>131.63</v>
      </c>
      <c r="BR382" s="22">
        <v>28.27</v>
      </c>
      <c r="BS382" s="22">
        <v>306.57</v>
      </c>
      <c r="BT382" s="23">
        <v>1899.09</v>
      </c>
      <c r="BU382" s="21">
        <v>1577.14</v>
      </c>
      <c r="BV382" s="21">
        <v>0</v>
      </c>
      <c r="BW382" s="21">
        <v>1577.14</v>
      </c>
      <c r="BX382" s="22">
        <v>124</v>
      </c>
      <c r="BY382" s="22">
        <v>20.46</v>
      </c>
      <c r="BZ382" s="22">
        <v>117.66</v>
      </c>
      <c r="CA382" s="22">
        <v>114.69</v>
      </c>
      <c r="CB382" s="22">
        <v>376.81</v>
      </c>
      <c r="CC382" s="23">
        <v>1953.95</v>
      </c>
      <c r="CD382" s="21">
        <v>1592.52</v>
      </c>
      <c r="CE382" s="21">
        <v>0</v>
      </c>
      <c r="CF382" s="21">
        <v>1592.52</v>
      </c>
      <c r="CG382" s="22">
        <v>127</v>
      </c>
      <c r="CH382" s="22">
        <v>20.67</v>
      </c>
      <c r="CI382" s="22">
        <v>131.63</v>
      </c>
      <c r="CJ382" s="22">
        <v>28.27</v>
      </c>
      <c r="CK382" s="22">
        <v>307.57</v>
      </c>
      <c r="CL382" s="23">
        <v>1900.09</v>
      </c>
      <c r="CM382" s="21">
        <v>1612.03</v>
      </c>
      <c r="CN382" s="21">
        <v>0</v>
      </c>
      <c r="CO382" s="21">
        <v>1612.03</v>
      </c>
      <c r="CP382" s="22">
        <v>137</v>
      </c>
      <c r="CQ382" s="22">
        <v>20.92</v>
      </c>
      <c r="CR382" s="22">
        <v>123.92</v>
      </c>
      <c r="CS382" s="22">
        <v>28.62</v>
      </c>
      <c r="CT382" s="22">
        <v>310.45999999999998</v>
      </c>
      <c r="CU382" s="23">
        <v>1922.49</v>
      </c>
      <c r="CV382" s="21">
        <v>1612.03</v>
      </c>
      <c r="CW382" s="21">
        <v>0</v>
      </c>
      <c r="CX382" s="21">
        <v>1612.03</v>
      </c>
      <c r="CY382" s="22">
        <v>130</v>
      </c>
      <c r="CZ382" s="22">
        <v>20.92</v>
      </c>
      <c r="DA382" s="22">
        <v>119.12</v>
      </c>
      <c r="DB382" s="22">
        <v>28.62</v>
      </c>
      <c r="DC382" s="22">
        <v>298.66000000000003</v>
      </c>
      <c r="DD382" s="23">
        <v>1910.69</v>
      </c>
      <c r="DE382" s="21">
        <v>2343.6999999999998</v>
      </c>
      <c r="DF382" s="21">
        <v>0</v>
      </c>
      <c r="DG382" s="21">
        <v>2343.6999999999998</v>
      </c>
      <c r="DH382" s="22">
        <v>232</v>
      </c>
      <c r="DI382" s="22">
        <v>235.06</v>
      </c>
      <c r="DJ382" s="22">
        <v>782.97</v>
      </c>
      <c r="DK382" s="22">
        <v>42.95</v>
      </c>
      <c r="DL382" s="22">
        <v>1292.98</v>
      </c>
      <c r="DM382" s="23">
        <v>3636.68</v>
      </c>
      <c r="DN382" s="73">
        <f t="shared" si="55"/>
        <v>20797.27</v>
      </c>
      <c r="DO382" s="73">
        <f t="shared" si="56"/>
        <v>872.72</v>
      </c>
      <c r="DP382" s="73">
        <f t="shared" si="57"/>
        <v>21669.99</v>
      </c>
      <c r="DQ382" s="22">
        <f t="shared" si="58"/>
        <v>1841</v>
      </c>
      <c r="DR382" s="22">
        <f t="shared" si="59"/>
        <v>470.66</v>
      </c>
      <c r="DS382" s="22">
        <f t="shared" si="60"/>
        <v>2957.46</v>
      </c>
      <c r="DT382" s="22">
        <f t="shared" si="61"/>
        <v>620.6</v>
      </c>
      <c r="DU382" s="22">
        <f t="shared" si="62"/>
        <v>5889.7199999999993</v>
      </c>
      <c r="DV382" s="23">
        <f t="shared" si="63"/>
        <v>27559.71</v>
      </c>
      <c r="DW382" s="262">
        <f t="shared" si="64"/>
        <v>1226.6900000000023</v>
      </c>
      <c r="DX382" s="262"/>
      <c r="DY382" s="263">
        <f t="shared" si="65"/>
        <v>-345.80000000000109</v>
      </c>
      <c r="DZ382" s="263"/>
    </row>
    <row r="383" spans="1:130" hidden="1" x14ac:dyDescent="0.25">
      <c r="A383" s="18">
        <v>1864</v>
      </c>
      <c r="B383" s="18" t="s">
        <v>536</v>
      </c>
      <c r="C383" s="18" t="s">
        <v>171</v>
      </c>
      <c r="D383" s="20">
        <v>1</v>
      </c>
      <c r="E383" s="18">
        <v>7578.94</v>
      </c>
      <c r="F383" s="18">
        <v>21681.24</v>
      </c>
      <c r="G383" s="18" t="s">
        <v>157</v>
      </c>
      <c r="H383" s="18" t="s">
        <v>27</v>
      </c>
      <c r="I383" s="18" t="s">
        <v>172</v>
      </c>
      <c r="J383" s="21">
        <v>1661.12</v>
      </c>
      <c r="K383" s="21">
        <v>0</v>
      </c>
      <c r="L383" s="21">
        <v>1661.12</v>
      </c>
      <c r="M383" s="22">
        <v>135</v>
      </c>
      <c r="N383" s="22">
        <v>21.45</v>
      </c>
      <c r="O383" s="22">
        <v>186.43</v>
      </c>
      <c r="P383" s="22">
        <v>131.44999999999999</v>
      </c>
      <c r="Q383" s="22">
        <v>474.33</v>
      </c>
      <c r="R383" s="23">
        <v>2135.4499999999998</v>
      </c>
      <c r="S383" s="21">
        <v>1745.05</v>
      </c>
      <c r="T383" s="21">
        <v>0</v>
      </c>
      <c r="U383" s="21">
        <v>1745.05</v>
      </c>
      <c r="V383" s="22">
        <v>148</v>
      </c>
      <c r="W383" s="22">
        <v>22.65</v>
      </c>
      <c r="X383" s="22">
        <v>269.08</v>
      </c>
      <c r="Y383" s="22">
        <v>81.98</v>
      </c>
      <c r="Z383" s="22">
        <v>521.71</v>
      </c>
      <c r="AA383" s="23">
        <v>2266.7600000000002</v>
      </c>
      <c r="AB383" s="21">
        <v>1672.37</v>
      </c>
      <c r="AC383" s="21">
        <v>0</v>
      </c>
      <c r="AD383" s="21">
        <v>1672.37</v>
      </c>
      <c r="AE383" s="22">
        <v>138</v>
      </c>
      <c r="AF383" s="22">
        <v>21.71</v>
      </c>
      <c r="AG383" s="22">
        <v>204</v>
      </c>
      <c r="AH383" s="22">
        <v>90.89</v>
      </c>
      <c r="AI383" s="22">
        <v>454.6</v>
      </c>
      <c r="AJ383" s="23">
        <v>2126.9699999999998</v>
      </c>
      <c r="AK383" s="21">
        <v>1672.37</v>
      </c>
      <c r="AL383" s="21">
        <v>0</v>
      </c>
      <c r="AM383" s="21">
        <v>1672.37</v>
      </c>
      <c r="AN383" s="22">
        <v>138</v>
      </c>
      <c r="AO383" s="22">
        <v>21.71</v>
      </c>
      <c r="AP383" s="22">
        <v>204</v>
      </c>
      <c r="AQ383" s="22">
        <v>90.89</v>
      </c>
      <c r="AR383" s="22">
        <v>454.6</v>
      </c>
      <c r="AS383" s="23">
        <v>2126.9699999999998</v>
      </c>
      <c r="AT383" s="21">
        <v>1672.37</v>
      </c>
      <c r="AU383" s="21">
        <v>846.54</v>
      </c>
      <c r="AV383" s="21">
        <v>2518.91</v>
      </c>
      <c r="AW383" s="22">
        <v>253</v>
      </c>
      <c r="AX383" s="22">
        <v>21.71</v>
      </c>
      <c r="AY383" s="22">
        <v>373.31</v>
      </c>
      <c r="AZ383" s="22">
        <v>102.24</v>
      </c>
      <c r="BA383" s="22">
        <v>750.26</v>
      </c>
      <c r="BB383" s="23">
        <v>3269.17</v>
      </c>
      <c r="BC383" s="21">
        <v>2486.86</v>
      </c>
      <c r="BD383" s="21">
        <v>0</v>
      </c>
      <c r="BE383" s="21">
        <v>2486.86</v>
      </c>
      <c r="BF383" s="22">
        <v>249</v>
      </c>
      <c r="BG383" s="22">
        <v>32.19</v>
      </c>
      <c r="BH383" s="22">
        <v>935.26</v>
      </c>
      <c r="BI383" s="22">
        <v>105.32</v>
      </c>
      <c r="BJ383" s="22">
        <v>1321.77</v>
      </c>
      <c r="BK383" s="23">
        <v>3808.63</v>
      </c>
      <c r="BL383" s="21">
        <v>1672.37</v>
      </c>
      <c r="BM383" s="21">
        <v>0</v>
      </c>
      <c r="BN383" s="21">
        <v>1672.37</v>
      </c>
      <c r="BO383" s="22">
        <v>137</v>
      </c>
      <c r="BP383" s="22">
        <v>21.71</v>
      </c>
      <c r="BQ383" s="22">
        <v>204</v>
      </c>
      <c r="BR383" s="22">
        <v>80.69</v>
      </c>
      <c r="BS383" s="22">
        <v>443.4</v>
      </c>
      <c r="BT383" s="23">
        <v>2115.77</v>
      </c>
      <c r="BU383" s="21">
        <v>1672.37</v>
      </c>
      <c r="BV383" s="21">
        <v>0</v>
      </c>
      <c r="BW383" s="21">
        <v>1672.37</v>
      </c>
      <c r="BX383" s="22">
        <v>138</v>
      </c>
      <c r="BY383" s="22">
        <v>21.71</v>
      </c>
      <c r="BZ383" s="22">
        <v>204</v>
      </c>
      <c r="CA383" s="22">
        <v>106.19</v>
      </c>
      <c r="CB383" s="22">
        <v>469.9</v>
      </c>
      <c r="CC383" s="23">
        <v>2142.27</v>
      </c>
      <c r="CD383" s="21">
        <v>1710.03</v>
      </c>
      <c r="CE383" s="21">
        <v>0</v>
      </c>
      <c r="CF383" s="21">
        <v>1710.03</v>
      </c>
      <c r="CG383" s="22">
        <v>143</v>
      </c>
      <c r="CH383" s="22">
        <v>22.2</v>
      </c>
      <c r="CI383" s="22">
        <v>238.15</v>
      </c>
      <c r="CJ383" s="22">
        <v>81.349999999999994</v>
      </c>
      <c r="CK383" s="22">
        <v>484.7</v>
      </c>
      <c r="CL383" s="23">
        <v>2194.73</v>
      </c>
      <c r="CM383" s="21">
        <v>1708.97</v>
      </c>
      <c r="CN383" s="21">
        <v>0</v>
      </c>
      <c r="CO383" s="21">
        <v>1708.97</v>
      </c>
      <c r="CP383" s="22">
        <v>151</v>
      </c>
      <c r="CQ383" s="22">
        <v>22.18</v>
      </c>
      <c r="CR383" s="22">
        <v>211.77</v>
      </c>
      <c r="CS383" s="22">
        <v>91.54</v>
      </c>
      <c r="CT383" s="22">
        <v>476.49</v>
      </c>
      <c r="CU383" s="23">
        <v>2185.46</v>
      </c>
      <c r="CV383" s="21">
        <v>1707.26</v>
      </c>
      <c r="CW383" s="21">
        <v>0</v>
      </c>
      <c r="CX383" s="21">
        <v>1707.26</v>
      </c>
      <c r="CY383" s="22">
        <v>143</v>
      </c>
      <c r="CZ383" s="22">
        <v>22.15</v>
      </c>
      <c r="DA383" s="22">
        <v>205.45</v>
      </c>
      <c r="DB383" s="22">
        <v>91.5</v>
      </c>
      <c r="DC383" s="22">
        <v>462.1</v>
      </c>
      <c r="DD383" s="23">
        <v>2169.36</v>
      </c>
      <c r="DE383" s="21">
        <v>2479.06</v>
      </c>
      <c r="DF383" s="21">
        <v>0</v>
      </c>
      <c r="DG383" s="21">
        <v>2479.06</v>
      </c>
      <c r="DH383" s="22">
        <v>250</v>
      </c>
      <c r="DI383" s="22">
        <v>250.28</v>
      </c>
      <c r="DJ383" s="22">
        <v>904.43</v>
      </c>
      <c r="DK383" s="22">
        <v>111.66</v>
      </c>
      <c r="DL383" s="22">
        <v>1516.37</v>
      </c>
      <c r="DM383" s="23">
        <v>3995.43</v>
      </c>
      <c r="DN383" s="73">
        <f t="shared" si="55"/>
        <v>21860.199999999997</v>
      </c>
      <c r="DO383" s="73">
        <f t="shared" si="56"/>
        <v>846.54</v>
      </c>
      <c r="DP383" s="73">
        <f t="shared" si="57"/>
        <v>22706.739999999998</v>
      </c>
      <c r="DQ383" s="22">
        <f t="shared" si="58"/>
        <v>2023</v>
      </c>
      <c r="DR383" s="22">
        <f t="shared" si="59"/>
        <v>501.65000000000003</v>
      </c>
      <c r="DS383" s="22">
        <f t="shared" si="60"/>
        <v>4139.88</v>
      </c>
      <c r="DT383" s="22">
        <f t="shared" si="61"/>
        <v>1165.7</v>
      </c>
      <c r="DU383" s="22">
        <f t="shared" si="62"/>
        <v>7830.23</v>
      </c>
      <c r="DV383" s="23">
        <f t="shared" si="63"/>
        <v>30536.97</v>
      </c>
      <c r="DW383" s="262">
        <f t="shared" si="64"/>
        <v>1025.4999999999964</v>
      </c>
      <c r="DX383" s="262"/>
      <c r="DY383" s="263">
        <f t="shared" si="65"/>
        <v>251.28999999999996</v>
      </c>
      <c r="DZ383" s="263"/>
    </row>
    <row r="384" spans="1:130" hidden="1" x14ac:dyDescent="0.25">
      <c r="A384" s="18">
        <v>1865</v>
      </c>
      <c r="B384" s="18" t="s">
        <v>547</v>
      </c>
      <c r="C384" s="18" t="s">
        <v>307</v>
      </c>
      <c r="D384" s="20">
        <v>1</v>
      </c>
      <c r="E384" s="18">
        <v>7578.94</v>
      </c>
      <c r="F384" s="18">
        <v>21681.24</v>
      </c>
      <c r="G384" s="18" t="s">
        <v>157</v>
      </c>
      <c r="H384" s="18" t="s">
        <v>27</v>
      </c>
      <c r="I384" s="18" t="s">
        <v>172</v>
      </c>
      <c r="J384" s="21">
        <v>1754.72</v>
      </c>
      <c r="K384" s="21">
        <v>0</v>
      </c>
      <c r="L384" s="21">
        <v>1754.72</v>
      </c>
      <c r="M384" s="22">
        <v>135</v>
      </c>
      <c r="N384" s="22">
        <v>21.45</v>
      </c>
      <c r="O384" s="22">
        <v>186.43</v>
      </c>
      <c r="P384" s="22">
        <v>30.7</v>
      </c>
      <c r="Q384" s="22">
        <v>373.58</v>
      </c>
      <c r="R384" s="23">
        <v>2128.3000000000002</v>
      </c>
      <c r="S384" s="21">
        <v>1672.37</v>
      </c>
      <c r="T384" s="21">
        <v>0</v>
      </c>
      <c r="U384" s="21">
        <v>1672.37</v>
      </c>
      <c r="V384" s="22">
        <v>138</v>
      </c>
      <c r="W384" s="22">
        <v>21.71</v>
      </c>
      <c r="X384" s="22">
        <v>204.32</v>
      </c>
      <c r="Y384" s="22">
        <v>29.69</v>
      </c>
      <c r="Z384" s="22">
        <v>393.72</v>
      </c>
      <c r="AA384" s="23">
        <v>2066.09</v>
      </c>
      <c r="AB384" s="21">
        <v>1672.37</v>
      </c>
      <c r="AC384" s="21">
        <v>0</v>
      </c>
      <c r="AD384" s="21">
        <v>1672.37</v>
      </c>
      <c r="AE384" s="22">
        <v>138</v>
      </c>
      <c r="AF384" s="22">
        <v>21.71</v>
      </c>
      <c r="AG384" s="22">
        <v>204</v>
      </c>
      <c r="AH384" s="22">
        <v>29.69</v>
      </c>
      <c r="AI384" s="22">
        <v>393.4</v>
      </c>
      <c r="AJ384" s="23">
        <v>2065.77</v>
      </c>
      <c r="AK384" s="21">
        <v>1672.37</v>
      </c>
      <c r="AL384" s="21">
        <v>0</v>
      </c>
      <c r="AM384" s="21">
        <v>1672.37</v>
      </c>
      <c r="AN384" s="22">
        <v>138</v>
      </c>
      <c r="AO384" s="22">
        <v>21.71</v>
      </c>
      <c r="AP384" s="22">
        <v>204</v>
      </c>
      <c r="AQ384" s="22">
        <v>29.69</v>
      </c>
      <c r="AR384" s="22">
        <v>393.4</v>
      </c>
      <c r="AS384" s="23">
        <v>2065.77</v>
      </c>
      <c r="AT384" s="21">
        <v>1672.37</v>
      </c>
      <c r="AU384" s="21">
        <v>829.09</v>
      </c>
      <c r="AV384" s="21">
        <v>2501.46</v>
      </c>
      <c r="AW384" s="22">
        <v>251</v>
      </c>
      <c r="AX384" s="22">
        <v>21.71</v>
      </c>
      <c r="AY384" s="22">
        <v>369.82</v>
      </c>
      <c r="AZ384" s="22">
        <v>40.799999999999997</v>
      </c>
      <c r="BA384" s="22">
        <v>683.33</v>
      </c>
      <c r="BB384" s="23">
        <v>3184.79</v>
      </c>
      <c r="BC384" s="21">
        <v>2667.72</v>
      </c>
      <c r="BD384" s="21">
        <v>0</v>
      </c>
      <c r="BE384" s="21">
        <v>2667.72</v>
      </c>
      <c r="BF384" s="22">
        <v>245</v>
      </c>
      <c r="BG384" s="22">
        <v>31.77</v>
      </c>
      <c r="BH384" s="22">
        <v>924.08</v>
      </c>
      <c r="BI384" s="22">
        <v>46.4</v>
      </c>
      <c r="BJ384" s="22">
        <v>1247.25</v>
      </c>
      <c r="BK384" s="23">
        <v>3914.97</v>
      </c>
      <c r="BL384" s="21">
        <v>1672.37</v>
      </c>
      <c r="BM384" s="21">
        <v>0</v>
      </c>
      <c r="BN384" s="21">
        <v>1672.37</v>
      </c>
      <c r="BO384" s="22">
        <v>138</v>
      </c>
      <c r="BP384" s="22">
        <v>21.71</v>
      </c>
      <c r="BQ384" s="22">
        <v>204</v>
      </c>
      <c r="BR384" s="22">
        <v>29.69</v>
      </c>
      <c r="BS384" s="22">
        <v>393.4</v>
      </c>
      <c r="BT384" s="23">
        <v>2065.77</v>
      </c>
      <c r="BU384" s="21">
        <v>1672.37</v>
      </c>
      <c r="BV384" s="21">
        <v>0</v>
      </c>
      <c r="BW384" s="21">
        <v>1672.37</v>
      </c>
      <c r="BX384" s="22">
        <v>138</v>
      </c>
      <c r="BY384" s="22">
        <v>21.71</v>
      </c>
      <c r="BZ384" s="22">
        <v>204</v>
      </c>
      <c r="CA384" s="22">
        <v>141.88999999999999</v>
      </c>
      <c r="CB384" s="22">
        <v>505.6</v>
      </c>
      <c r="CC384" s="23">
        <v>2177.9699999999998</v>
      </c>
      <c r="CD384" s="21">
        <v>1696.35</v>
      </c>
      <c r="CE384" s="21">
        <v>0</v>
      </c>
      <c r="CF384" s="21">
        <v>1696.35</v>
      </c>
      <c r="CG384" s="22">
        <v>141</v>
      </c>
      <c r="CH384" s="22">
        <v>22.02</v>
      </c>
      <c r="CI384" s="22">
        <v>225.69</v>
      </c>
      <c r="CJ384" s="22">
        <v>30.11</v>
      </c>
      <c r="CK384" s="22">
        <v>418.82</v>
      </c>
      <c r="CL384" s="23">
        <v>2115.17</v>
      </c>
      <c r="CM384" s="21">
        <v>1720.96</v>
      </c>
      <c r="CN384" s="21">
        <v>0</v>
      </c>
      <c r="CO384" s="21">
        <v>1720.96</v>
      </c>
      <c r="CP384" s="22">
        <v>153</v>
      </c>
      <c r="CQ384" s="22">
        <v>22.33</v>
      </c>
      <c r="CR384" s="22">
        <v>222.61</v>
      </c>
      <c r="CS384" s="22">
        <v>30.55</v>
      </c>
      <c r="CT384" s="22">
        <v>428.49</v>
      </c>
      <c r="CU384" s="23">
        <v>2149.4499999999998</v>
      </c>
      <c r="CV384" s="21">
        <v>1674.76</v>
      </c>
      <c r="CW384" s="21">
        <v>0</v>
      </c>
      <c r="CX384" s="21">
        <v>1674.76</v>
      </c>
      <c r="CY384" s="22">
        <v>138</v>
      </c>
      <c r="CZ384" s="22">
        <v>21.73</v>
      </c>
      <c r="DA384" s="22">
        <v>202.78</v>
      </c>
      <c r="DB384" s="22">
        <v>29.73</v>
      </c>
      <c r="DC384" s="22">
        <v>392.24</v>
      </c>
      <c r="DD384" s="23">
        <v>2067</v>
      </c>
      <c r="DE384" s="21">
        <v>2479.06</v>
      </c>
      <c r="DF384" s="21">
        <v>0</v>
      </c>
      <c r="DG384" s="21">
        <v>2479.06</v>
      </c>
      <c r="DH384" s="22">
        <v>249</v>
      </c>
      <c r="DI384" s="22">
        <v>248.89</v>
      </c>
      <c r="DJ384" s="22">
        <v>906</v>
      </c>
      <c r="DK384" s="22">
        <v>45.36</v>
      </c>
      <c r="DL384" s="22">
        <v>1449.25</v>
      </c>
      <c r="DM384" s="23">
        <v>3928.31</v>
      </c>
      <c r="DN384" s="73">
        <f t="shared" si="55"/>
        <v>22027.79</v>
      </c>
      <c r="DO384" s="73">
        <f t="shared" si="56"/>
        <v>829.09</v>
      </c>
      <c r="DP384" s="73">
        <f t="shared" si="57"/>
        <v>22856.879999999997</v>
      </c>
      <c r="DQ384" s="22">
        <f t="shared" si="58"/>
        <v>2002</v>
      </c>
      <c r="DR384" s="22">
        <f t="shared" si="59"/>
        <v>498.45000000000005</v>
      </c>
      <c r="DS384" s="22">
        <f t="shared" si="60"/>
        <v>4057.7300000000005</v>
      </c>
      <c r="DT384" s="22">
        <f t="shared" si="61"/>
        <v>514.29999999999995</v>
      </c>
      <c r="DU384" s="22">
        <f t="shared" si="62"/>
        <v>7072.48</v>
      </c>
      <c r="DV384" s="23">
        <f t="shared" si="63"/>
        <v>29929.360000000001</v>
      </c>
      <c r="DW384" s="262">
        <f t="shared" si="64"/>
        <v>1175.6399999999958</v>
      </c>
      <c r="DX384" s="262"/>
      <c r="DY384" s="263">
        <f t="shared" si="65"/>
        <v>-506.46000000000004</v>
      </c>
      <c r="DZ384" s="263"/>
    </row>
    <row r="385" spans="1:130" hidden="1" x14ac:dyDescent="0.25">
      <c r="A385" s="18">
        <v>1866</v>
      </c>
      <c r="B385" s="18" t="s">
        <v>611</v>
      </c>
      <c r="C385" s="18" t="s">
        <v>612</v>
      </c>
      <c r="D385" s="20">
        <v>1</v>
      </c>
      <c r="E385" s="18">
        <v>6235.52</v>
      </c>
      <c r="F385" s="18">
        <v>20443.3</v>
      </c>
      <c r="G385" s="18" t="s">
        <v>157</v>
      </c>
      <c r="H385" s="18" t="s">
        <v>27</v>
      </c>
      <c r="I385" s="18" t="s">
        <v>172</v>
      </c>
      <c r="J385" s="21">
        <v>1669.89</v>
      </c>
      <c r="K385" s="21">
        <v>0</v>
      </c>
      <c r="L385" s="21">
        <v>1669.89</v>
      </c>
      <c r="M385" s="22">
        <v>122</v>
      </c>
      <c r="N385" s="22">
        <v>20.22</v>
      </c>
      <c r="O385" s="22">
        <v>100.2</v>
      </c>
      <c r="P385" s="22">
        <v>105.66</v>
      </c>
      <c r="Q385" s="22">
        <v>348.08</v>
      </c>
      <c r="R385" s="23">
        <v>2017.97</v>
      </c>
      <c r="S385" s="21">
        <v>1577.14</v>
      </c>
      <c r="T385" s="21">
        <v>0</v>
      </c>
      <c r="U385" s="21">
        <v>1577.14</v>
      </c>
      <c r="V385" s="22">
        <v>125</v>
      </c>
      <c r="W385" s="22">
        <v>20.46</v>
      </c>
      <c r="X385" s="22">
        <v>117.95</v>
      </c>
      <c r="Y385" s="22">
        <v>129.99</v>
      </c>
      <c r="Z385" s="22">
        <v>393.4</v>
      </c>
      <c r="AA385" s="23">
        <v>1970.54</v>
      </c>
      <c r="AB385" s="21">
        <v>617.17999999999995</v>
      </c>
      <c r="AC385" s="21">
        <v>0</v>
      </c>
      <c r="AD385" s="21">
        <v>617.17999999999995</v>
      </c>
      <c r="AE385" s="22">
        <v>-2</v>
      </c>
      <c r="AF385" s="22">
        <v>7.98</v>
      </c>
      <c r="AG385" s="22">
        <v>84.6</v>
      </c>
      <c r="AH385" s="22">
        <v>92.55</v>
      </c>
      <c r="AI385" s="22">
        <v>183.13</v>
      </c>
      <c r="AJ385" s="23">
        <v>800.31</v>
      </c>
      <c r="AK385" s="21">
        <v>1577.48</v>
      </c>
      <c r="AL385" s="21">
        <v>0</v>
      </c>
      <c r="AM385" s="21">
        <v>1577.48</v>
      </c>
      <c r="AN385" s="22">
        <v>120</v>
      </c>
      <c r="AO385" s="22">
        <v>20.47</v>
      </c>
      <c r="AP385" s="22">
        <v>117.98</v>
      </c>
      <c r="AQ385" s="22">
        <v>27.99</v>
      </c>
      <c r="AR385" s="22">
        <v>286.44</v>
      </c>
      <c r="AS385" s="23">
        <v>1863.92</v>
      </c>
      <c r="AT385" s="21">
        <v>1030.32</v>
      </c>
      <c r="AU385" s="21">
        <v>820.36</v>
      </c>
      <c r="AV385" s="21">
        <v>1850.68</v>
      </c>
      <c r="AW385" s="22">
        <v>162</v>
      </c>
      <c r="AX385" s="22">
        <v>13.36</v>
      </c>
      <c r="AY385" s="22">
        <v>262.86</v>
      </c>
      <c r="AZ385" s="22">
        <v>115.97</v>
      </c>
      <c r="BA385" s="22">
        <v>554.19000000000005</v>
      </c>
      <c r="BB385" s="23">
        <v>2404.87</v>
      </c>
      <c r="BC385" s="21">
        <v>2497.42</v>
      </c>
      <c r="BD385" s="21">
        <v>0</v>
      </c>
      <c r="BE385" s="21">
        <v>2497.42</v>
      </c>
      <c r="BF385" s="22">
        <v>230</v>
      </c>
      <c r="BG385" s="22">
        <v>30.34</v>
      </c>
      <c r="BH385" s="22">
        <v>805.72</v>
      </c>
      <c r="BI385" s="22">
        <v>125.23</v>
      </c>
      <c r="BJ385" s="22">
        <v>1191.29</v>
      </c>
      <c r="BK385" s="23">
        <v>3688.71</v>
      </c>
      <c r="BL385" s="21">
        <v>1577.14</v>
      </c>
      <c r="BM385" s="21">
        <v>0</v>
      </c>
      <c r="BN385" s="21">
        <v>1577.14</v>
      </c>
      <c r="BO385" s="22">
        <v>124</v>
      </c>
      <c r="BP385" s="22">
        <v>20.46</v>
      </c>
      <c r="BQ385" s="22">
        <v>117.66</v>
      </c>
      <c r="BR385" s="22">
        <v>78.989999999999995</v>
      </c>
      <c r="BS385" s="22">
        <v>341.11</v>
      </c>
      <c r="BT385" s="23">
        <v>1918.25</v>
      </c>
      <c r="BU385" s="21">
        <v>1577.14</v>
      </c>
      <c r="BV385" s="21">
        <v>0</v>
      </c>
      <c r="BW385" s="21">
        <v>1577.14</v>
      </c>
      <c r="BX385" s="22">
        <v>124</v>
      </c>
      <c r="BY385" s="22">
        <v>20.46</v>
      </c>
      <c r="BZ385" s="22">
        <v>117.66</v>
      </c>
      <c r="CA385" s="22">
        <v>140.19</v>
      </c>
      <c r="CB385" s="22">
        <v>402.31</v>
      </c>
      <c r="CC385" s="23">
        <v>1979.45</v>
      </c>
      <c r="CD385" s="21">
        <v>1589.18</v>
      </c>
      <c r="CE385" s="21">
        <v>0</v>
      </c>
      <c r="CF385" s="21">
        <v>1589.18</v>
      </c>
      <c r="CG385" s="22">
        <v>127</v>
      </c>
      <c r="CH385" s="22">
        <v>20.62</v>
      </c>
      <c r="CI385" s="22">
        <v>128.58000000000001</v>
      </c>
      <c r="CJ385" s="22">
        <v>109.81</v>
      </c>
      <c r="CK385" s="22">
        <v>386.01</v>
      </c>
      <c r="CL385" s="23">
        <v>1975.19</v>
      </c>
      <c r="CM385" s="21">
        <v>1541.19</v>
      </c>
      <c r="CN385" s="21">
        <v>0</v>
      </c>
      <c r="CO385" s="21">
        <v>1541.19</v>
      </c>
      <c r="CP385" s="22">
        <v>128</v>
      </c>
      <c r="CQ385" s="22">
        <v>20</v>
      </c>
      <c r="CR385" s="22">
        <v>121.48</v>
      </c>
      <c r="CS385" s="22">
        <v>108.96</v>
      </c>
      <c r="CT385" s="22">
        <v>378.44</v>
      </c>
      <c r="CU385" s="23">
        <v>1919.63</v>
      </c>
      <c r="CV385" s="21">
        <v>1612.03</v>
      </c>
      <c r="CW385" s="21">
        <v>0</v>
      </c>
      <c r="CX385" s="21">
        <v>1612.03</v>
      </c>
      <c r="CY385" s="22">
        <v>130</v>
      </c>
      <c r="CZ385" s="22">
        <v>20.92</v>
      </c>
      <c r="DA385" s="22">
        <v>119.12</v>
      </c>
      <c r="DB385" s="22">
        <v>94.92</v>
      </c>
      <c r="DC385" s="22">
        <v>364.96</v>
      </c>
      <c r="DD385" s="23">
        <v>1976.99</v>
      </c>
      <c r="DE385" s="21">
        <v>2120.59</v>
      </c>
      <c r="DF385" s="21">
        <v>0</v>
      </c>
      <c r="DG385" s="21">
        <v>2120.59</v>
      </c>
      <c r="DH385" s="22">
        <v>201</v>
      </c>
      <c r="DI385" s="22">
        <v>214.31</v>
      </c>
      <c r="DJ385" s="22">
        <v>710.81</v>
      </c>
      <c r="DK385" s="22">
        <v>156.28</v>
      </c>
      <c r="DL385" s="22">
        <v>1282.4000000000001</v>
      </c>
      <c r="DM385" s="23">
        <v>3402.99</v>
      </c>
      <c r="DN385" s="73">
        <f t="shared" si="55"/>
        <v>18986.7</v>
      </c>
      <c r="DO385" s="73">
        <f t="shared" si="56"/>
        <v>820.36</v>
      </c>
      <c r="DP385" s="73">
        <f t="shared" si="57"/>
        <v>19807.060000000001</v>
      </c>
      <c r="DQ385" s="22">
        <f t="shared" si="58"/>
        <v>1591</v>
      </c>
      <c r="DR385" s="22">
        <f t="shared" si="59"/>
        <v>429.6</v>
      </c>
      <c r="DS385" s="22">
        <f t="shared" si="60"/>
        <v>2804.62</v>
      </c>
      <c r="DT385" s="22">
        <f t="shared" si="61"/>
        <v>1286.54</v>
      </c>
      <c r="DU385" s="22">
        <f t="shared" si="62"/>
        <v>6111.76</v>
      </c>
      <c r="DV385" s="23">
        <f t="shared" si="63"/>
        <v>25918.82</v>
      </c>
      <c r="DW385" s="262">
        <f t="shared" si="64"/>
        <v>-636.23999999999796</v>
      </c>
      <c r="DX385" s="262"/>
      <c r="DY385" s="263">
        <f t="shared" si="65"/>
        <v>-123.76000000000022</v>
      </c>
      <c r="DZ385" s="263"/>
    </row>
    <row r="386" spans="1:130" hidden="1" x14ac:dyDescent="0.25">
      <c r="A386" s="18">
        <v>1867</v>
      </c>
      <c r="B386" s="18" t="s">
        <v>634</v>
      </c>
      <c r="C386" s="18" t="s">
        <v>247</v>
      </c>
      <c r="D386" s="20">
        <v>0</v>
      </c>
      <c r="E386" s="18">
        <v>1581.36</v>
      </c>
      <c r="F386" s="18">
        <v>3228.69</v>
      </c>
      <c r="G386" s="18" t="s">
        <v>157</v>
      </c>
      <c r="H386" s="18" t="s">
        <v>27</v>
      </c>
      <c r="I386" s="18" t="s">
        <v>172</v>
      </c>
      <c r="J386" s="21">
        <v>3985.04</v>
      </c>
      <c r="K386" s="21">
        <v>0</v>
      </c>
      <c r="L386" s="21">
        <v>3985.04</v>
      </c>
      <c r="M386" s="22">
        <v>141</v>
      </c>
      <c r="N386" s="22">
        <v>74.98</v>
      </c>
      <c r="O386" s="22">
        <v>1226.6500000000001</v>
      </c>
      <c r="P386" s="22">
        <v>67.61</v>
      </c>
      <c r="Q386" s="22">
        <v>1510.24</v>
      </c>
      <c r="R386" s="23">
        <v>5495.28</v>
      </c>
      <c r="S386" s="21">
        <v>1808.12</v>
      </c>
      <c r="T386" s="21">
        <v>0</v>
      </c>
      <c r="U386" s="21">
        <v>1808.12</v>
      </c>
      <c r="V386" s="22">
        <v>77</v>
      </c>
      <c r="W386" s="22">
        <v>41.58</v>
      </c>
      <c r="X386" s="22">
        <v>916.83</v>
      </c>
      <c r="Y386" s="22">
        <v>24.52</v>
      </c>
      <c r="Z386" s="22">
        <v>1059.93</v>
      </c>
      <c r="AA386" s="23">
        <v>2868.05</v>
      </c>
      <c r="AB386" s="21">
        <v>0</v>
      </c>
      <c r="AC386" s="21">
        <v>0</v>
      </c>
      <c r="AD386" s="21">
        <v>0</v>
      </c>
      <c r="AE386" s="22">
        <v>0</v>
      </c>
      <c r="AF386" s="22">
        <v>0</v>
      </c>
      <c r="AG386" s="22">
        <v>0</v>
      </c>
      <c r="AH386" s="22">
        <v>0</v>
      </c>
      <c r="AI386" s="22">
        <v>0</v>
      </c>
      <c r="AJ386" s="23">
        <v>0</v>
      </c>
      <c r="AK386" s="21">
        <v>0</v>
      </c>
      <c r="AL386" s="21">
        <v>0</v>
      </c>
      <c r="AM386" s="21">
        <v>0</v>
      </c>
      <c r="AN386" s="22">
        <v>0</v>
      </c>
      <c r="AO386" s="22">
        <v>0</v>
      </c>
      <c r="AP386" s="22">
        <v>0</v>
      </c>
      <c r="AQ386" s="22">
        <v>0</v>
      </c>
      <c r="AR386" s="22">
        <v>0</v>
      </c>
      <c r="AS386" s="23">
        <v>0</v>
      </c>
      <c r="AT386" s="21">
        <v>0</v>
      </c>
      <c r="AU386" s="21">
        <v>514.9</v>
      </c>
      <c r="AV386" s="21">
        <v>514.9</v>
      </c>
      <c r="AW386" s="22">
        <v>22</v>
      </c>
      <c r="AX386" s="22">
        <v>0</v>
      </c>
      <c r="AY386" s="22">
        <v>102.98</v>
      </c>
      <c r="AZ386" s="22">
        <v>6.9</v>
      </c>
      <c r="BA386" s="22">
        <v>131.88</v>
      </c>
      <c r="BB386" s="23">
        <v>646.78</v>
      </c>
      <c r="BC386" s="21">
        <v>0</v>
      </c>
      <c r="BD386" s="21">
        <v>0</v>
      </c>
      <c r="BE386" s="21">
        <v>0</v>
      </c>
      <c r="BF386" s="22">
        <v>0</v>
      </c>
      <c r="BG386" s="22">
        <v>0</v>
      </c>
      <c r="BH386" s="22">
        <v>0</v>
      </c>
      <c r="BI386" s="22">
        <v>0</v>
      </c>
      <c r="BJ386" s="22">
        <v>0</v>
      </c>
      <c r="BK386" s="23">
        <v>0</v>
      </c>
      <c r="BL386" s="21">
        <v>0</v>
      </c>
      <c r="BM386" s="21">
        <v>0</v>
      </c>
      <c r="BN386" s="21">
        <v>0</v>
      </c>
      <c r="BO386" s="22">
        <v>0</v>
      </c>
      <c r="BP386" s="22">
        <v>0</v>
      </c>
      <c r="BQ386" s="22">
        <v>0</v>
      </c>
      <c r="BR386" s="22">
        <v>0</v>
      </c>
      <c r="BS386" s="22">
        <v>0</v>
      </c>
      <c r="BT386" s="23">
        <v>0</v>
      </c>
      <c r="BU386" s="21"/>
      <c r="BV386" s="21"/>
      <c r="BW386" s="21"/>
      <c r="BX386" s="22"/>
      <c r="BY386" s="22"/>
      <c r="BZ386" s="22"/>
      <c r="CA386" s="22"/>
      <c r="CB386" s="22"/>
      <c r="CC386" s="23"/>
      <c r="CD386" s="21">
        <v>0</v>
      </c>
      <c r="CE386" s="21">
        <v>0</v>
      </c>
      <c r="CF386" s="21">
        <v>0</v>
      </c>
      <c r="CG386" s="22">
        <v>0</v>
      </c>
      <c r="CH386" s="22">
        <v>0</v>
      </c>
      <c r="CI386" s="22">
        <v>0</v>
      </c>
      <c r="CJ386" s="22">
        <v>0</v>
      </c>
      <c r="CK386" s="22">
        <v>0</v>
      </c>
      <c r="CL386" s="23">
        <v>0</v>
      </c>
      <c r="CM386" s="21">
        <v>0</v>
      </c>
      <c r="CN386" s="21">
        <v>0</v>
      </c>
      <c r="CO386" s="21">
        <v>0</v>
      </c>
      <c r="CP386" s="22">
        <v>0</v>
      </c>
      <c r="CQ386" s="22">
        <v>0</v>
      </c>
      <c r="CR386" s="22">
        <v>0</v>
      </c>
      <c r="CS386" s="22">
        <v>0</v>
      </c>
      <c r="CT386" s="22">
        <v>0</v>
      </c>
      <c r="CU386" s="23">
        <v>0</v>
      </c>
      <c r="CV386" s="21"/>
      <c r="CW386" s="21"/>
      <c r="CX386" s="21"/>
      <c r="CY386" s="22"/>
      <c r="CZ386" s="22"/>
      <c r="DA386" s="22"/>
      <c r="DB386" s="22"/>
      <c r="DC386" s="22"/>
      <c r="DD386" s="23"/>
      <c r="DN386" s="73">
        <f t="shared" si="55"/>
        <v>5793.16</v>
      </c>
      <c r="DO386" s="73">
        <f t="shared" si="56"/>
        <v>514.9</v>
      </c>
      <c r="DP386" s="73">
        <f t="shared" si="57"/>
        <v>6308.0599999999995</v>
      </c>
      <c r="DQ386" s="22">
        <f t="shared" si="58"/>
        <v>240</v>
      </c>
      <c r="DR386" s="22">
        <f t="shared" si="59"/>
        <v>116.56</v>
      </c>
      <c r="DS386" s="22">
        <f t="shared" si="60"/>
        <v>2246.46</v>
      </c>
      <c r="DT386" s="22">
        <f t="shared" si="61"/>
        <v>99.03</v>
      </c>
      <c r="DU386" s="22">
        <f t="shared" si="62"/>
        <v>2702.05</v>
      </c>
      <c r="DV386" s="23">
        <f t="shared" si="63"/>
        <v>9010.11</v>
      </c>
      <c r="DW386" s="262">
        <f t="shared" si="64"/>
        <v>3079.3699999999994</v>
      </c>
      <c r="DX386" s="262"/>
      <c r="DY386" s="263">
        <f t="shared" si="65"/>
        <v>1120.6900000000003</v>
      </c>
      <c r="DZ386" s="263"/>
    </row>
    <row r="387" spans="1:130" hidden="1" x14ac:dyDescent="0.25">
      <c r="A387" s="18">
        <v>1868</v>
      </c>
      <c r="B387" s="18" t="s">
        <v>643</v>
      </c>
      <c r="C387" s="18" t="s">
        <v>400</v>
      </c>
      <c r="D387" s="20">
        <v>1</v>
      </c>
      <c r="E387" s="18">
        <v>6796.71</v>
      </c>
      <c r="F387" s="18">
        <v>17684.89</v>
      </c>
      <c r="G387" s="18" t="s">
        <v>157</v>
      </c>
      <c r="H387" s="18" t="s">
        <v>27</v>
      </c>
      <c r="I387" s="18" t="s">
        <v>172</v>
      </c>
      <c r="J387" s="21">
        <v>634.48</v>
      </c>
      <c r="K387" s="21">
        <v>0</v>
      </c>
      <c r="L387" s="21">
        <v>634.48</v>
      </c>
      <c r="M387" s="22">
        <v>28</v>
      </c>
      <c r="N387" s="22">
        <v>8.2100000000000009</v>
      </c>
      <c r="O387" s="22">
        <v>74.349999999999994</v>
      </c>
      <c r="P387" s="22">
        <v>11.25</v>
      </c>
      <c r="Q387" s="22">
        <v>121.81</v>
      </c>
      <c r="R387" s="23">
        <v>756.29</v>
      </c>
      <c r="S387" s="21">
        <v>0</v>
      </c>
      <c r="T387" s="21">
        <v>0</v>
      </c>
      <c r="U387" s="21">
        <v>0</v>
      </c>
      <c r="V387" s="22">
        <v>0</v>
      </c>
      <c r="W387" s="22">
        <v>0</v>
      </c>
      <c r="X387" s="22">
        <v>0</v>
      </c>
      <c r="Y387" s="22">
        <v>0</v>
      </c>
      <c r="Z387" s="22">
        <v>0</v>
      </c>
      <c r="AA387" s="23">
        <v>0</v>
      </c>
      <c r="AB387" s="21">
        <v>0</v>
      </c>
      <c r="AC387" s="21">
        <v>0</v>
      </c>
      <c r="AD387" s="21">
        <v>0</v>
      </c>
      <c r="AE387" s="22">
        <v>0</v>
      </c>
      <c r="AF387" s="22">
        <v>0</v>
      </c>
      <c r="AG387" s="22">
        <v>0</v>
      </c>
      <c r="AH387" s="22">
        <v>0</v>
      </c>
      <c r="AI387" s="22">
        <v>0</v>
      </c>
      <c r="AJ387" s="23">
        <v>0</v>
      </c>
      <c r="AK387" s="21">
        <v>44.62</v>
      </c>
      <c r="AL387" s="21">
        <v>0</v>
      </c>
      <c r="AM387" s="21">
        <v>44.62</v>
      </c>
      <c r="AN387" s="22">
        <v>2</v>
      </c>
      <c r="AO387" s="22">
        <v>0.54</v>
      </c>
      <c r="AP387" s="22">
        <v>4.0999999999999996</v>
      </c>
      <c r="AQ387" s="22">
        <v>0.78</v>
      </c>
      <c r="AR387" s="22">
        <v>7.42</v>
      </c>
      <c r="AS387" s="23">
        <v>52.04</v>
      </c>
      <c r="AT387" s="21">
        <v>87.76</v>
      </c>
      <c r="AU387" s="21">
        <v>759.26</v>
      </c>
      <c r="AV387" s="21">
        <v>847.02</v>
      </c>
      <c r="AW387" s="22">
        <v>36</v>
      </c>
      <c r="AX387" s="22">
        <v>1.0900000000000001</v>
      </c>
      <c r="AY387" s="22">
        <v>160.28</v>
      </c>
      <c r="AZ387" s="22">
        <v>11.71</v>
      </c>
      <c r="BA387" s="22">
        <v>209.08</v>
      </c>
      <c r="BB387" s="23">
        <v>1056.0999999999999</v>
      </c>
      <c r="BC387" s="21">
        <v>569.30999999999995</v>
      </c>
      <c r="BD387" s="21">
        <v>0</v>
      </c>
      <c r="BE387" s="21">
        <v>569.30999999999995</v>
      </c>
      <c r="BF387" s="22">
        <v>24</v>
      </c>
      <c r="BG387" s="22">
        <v>7.36</v>
      </c>
      <c r="BH387" s="22">
        <v>150.13999999999999</v>
      </c>
      <c r="BI387" s="22">
        <v>10.1</v>
      </c>
      <c r="BJ387" s="22">
        <v>191.6</v>
      </c>
      <c r="BK387" s="23">
        <v>760.91</v>
      </c>
      <c r="BL387" s="21">
        <v>87.76</v>
      </c>
      <c r="BM387" s="21">
        <v>0</v>
      </c>
      <c r="BN387" s="21">
        <v>87.76</v>
      </c>
      <c r="BO387" s="22">
        <v>4</v>
      </c>
      <c r="BP387" s="22">
        <v>1.0900000000000001</v>
      </c>
      <c r="BQ387" s="22">
        <v>8.42</v>
      </c>
      <c r="BR387" s="22">
        <v>1.54</v>
      </c>
      <c r="BS387" s="22">
        <v>15.05</v>
      </c>
      <c r="BT387" s="23">
        <v>102.81</v>
      </c>
      <c r="BU387" s="21">
        <v>87.76</v>
      </c>
      <c r="BV387" s="21">
        <v>0</v>
      </c>
      <c r="BW387" s="21">
        <v>87.76</v>
      </c>
      <c r="BX387" s="22">
        <v>4</v>
      </c>
      <c r="BY387" s="22">
        <v>1.0900000000000001</v>
      </c>
      <c r="BZ387" s="22">
        <v>8.42</v>
      </c>
      <c r="CA387" s="22">
        <v>1.54</v>
      </c>
      <c r="CB387" s="22">
        <v>15.05</v>
      </c>
      <c r="CC387" s="23">
        <v>102.81</v>
      </c>
      <c r="CD387" s="21">
        <v>1294.3900000000001</v>
      </c>
      <c r="CE387" s="21">
        <v>0</v>
      </c>
      <c r="CF387" s="21">
        <v>1294.3900000000001</v>
      </c>
      <c r="CG387" s="22">
        <v>56</v>
      </c>
      <c r="CH387" s="22">
        <v>16.79</v>
      </c>
      <c r="CI387" s="22">
        <v>471.51</v>
      </c>
      <c r="CJ387" s="22">
        <v>22.98</v>
      </c>
      <c r="CK387" s="22">
        <v>567.28</v>
      </c>
      <c r="CL387" s="23">
        <v>1861.67</v>
      </c>
      <c r="CM387" s="21">
        <v>242.76</v>
      </c>
      <c r="CN387" s="21">
        <v>0</v>
      </c>
      <c r="CO387" s="21">
        <v>242.76</v>
      </c>
      <c r="CP387" s="22">
        <v>10</v>
      </c>
      <c r="CQ387" s="22">
        <v>3.11</v>
      </c>
      <c r="CR387" s="22">
        <v>28.84</v>
      </c>
      <c r="CS387" s="22">
        <v>4.3099999999999996</v>
      </c>
      <c r="CT387" s="22">
        <v>46.26</v>
      </c>
      <c r="CU387" s="23">
        <v>289.02</v>
      </c>
      <c r="CV387" s="21">
        <v>0</v>
      </c>
      <c r="CW387" s="21">
        <v>0</v>
      </c>
      <c r="CX387" s="21">
        <v>0</v>
      </c>
      <c r="CY387" s="22">
        <v>0</v>
      </c>
      <c r="CZ387" s="22">
        <v>0</v>
      </c>
      <c r="DA387" s="22">
        <v>0</v>
      </c>
      <c r="DB387" s="22">
        <v>0</v>
      </c>
      <c r="DC387" s="22">
        <v>0</v>
      </c>
      <c r="DD387" s="23">
        <v>0</v>
      </c>
      <c r="DE387" s="21">
        <v>547.62</v>
      </c>
      <c r="DF387" s="21">
        <v>0</v>
      </c>
      <c r="DG387" s="21">
        <v>547.62</v>
      </c>
      <c r="DH387" s="22">
        <v>22</v>
      </c>
      <c r="DI387" s="22">
        <v>42.82</v>
      </c>
      <c r="DJ387" s="22">
        <v>246.02</v>
      </c>
      <c r="DK387" s="22">
        <v>11.07</v>
      </c>
      <c r="DL387" s="22">
        <v>321.91000000000003</v>
      </c>
      <c r="DM387" s="23">
        <v>869.53</v>
      </c>
      <c r="DN387" s="73">
        <f t="shared" si="55"/>
        <v>3596.46</v>
      </c>
      <c r="DO387" s="73">
        <f t="shared" si="56"/>
        <v>759.26</v>
      </c>
      <c r="DP387" s="73">
        <f t="shared" si="57"/>
        <v>4355.72</v>
      </c>
      <c r="DQ387" s="22">
        <f t="shared" si="58"/>
        <v>186</v>
      </c>
      <c r="DR387" s="22">
        <f t="shared" si="59"/>
        <v>82.1</v>
      </c>
      <c r="DS387" s="22">
        <f t="shared" si="60"/>
        <v>1152.0800000000002</v>
      </c>
      <c r="DT387" s="22">
        <f t="shared" si="61"/>
        <v>75.28</v>
      </c>
      <c r="DU387" s="22">
        <f t="shared" si="62"/>
        <v>1495.46</v>
      </c>
      <c r="DV387" s="23">
        <f t="shared" si="63"/>
        <v>5851.1799999999994</v>
      </c>
      <c r="DW387" s="262">
        <f t="shared" si="64"/>
        <v>-13329.169999999998</v>
      </c>
      <c r="DX387" s="262"/>
      <c r="DY387" s="263">
        <f t="shared" si="65"/>
        <v>-5301.25</v>
      </c>
      <c r="DZ387" s="263"/>
    </row>
    <row r="388" spans="1:130" hidden="1" x14ac:dyDescent="0.25">
      <c r="A388" s="18">
        <v>1869</v>
      </c>
      <c r="B388" s="18" t="s">
        <v>664</v>
      </c>
      <c r="C388" s="18" t="s">
        <v>535</v>
      </c>
      <c r="D388" s="20">
        <v>1</v>
      </c>
      <c r="E388" s="18">
        <v>6906.9</v>
      </c>
      <c r="F388" s="18">
        <v>21062.27</v>
      </c>
      <c r="G388" s="18" t="s">
        <v>157</v>
      </c>
      <c r="H388" s="18" t="s">
        <v>27</v>
      </c>
      <c r="I388" s="18" t="s">
        <v>172</v>
      </c>
      <c r="J388" s="21">
        <v>1605.7</v>
      </c>
      <c r="K388" s="21">
        <v>0</v>
      </c>
      <c r="L388" s="21">
        <v>1605.7</v>
      </c>
      <c r="M388" s="22">
        <v>128</v>
      </c>
      <c r="N388" s="22">
        <v>20.83</v>
      </c>
      <c r="O388" s="22">
        <v>143.32</v>
      </c>
      <c r="P388" s="22">
        <v>110.1</v>
      </c>
      <c r="Q388" s="22">
        <v>402.25</v>
      </c>
      <c r="R388" s="23">
        <v>2007.95</v>
      </c>
      <c r="S388" s="21">
        <v>1626.7</v>
      </c>
      <c r="T388" s="21">
        <v>0</v>
      </c>
      <c r="U388" s="21">
        <v>1626.7</v>
      </c>
      <c r="V388" s="22">
        <v>131</v>
      </c>
      <c r="W388" s="22">
        <v>21.11</v>
      </c>
      <c r="X388" s="22">
        <v>162.88999999999999</v>
      </c>
      <c r="Y388" s="22">
        <v>110.47</v>
      </c>
      <c r="Z388" s="22">
        <v>425.47</v>
      </c>
      <c r="AA388" s="23">
        <v>2052.17</v>
      </c>
      <c r="AB388" s="21">
        <v>1624.75</v>
      </c>
      <c r="AC388" s="21">
        <v>0</v>
      </c>
      <c r="AD388" s="21">
        <v>1624.75</v>
      </c>
      <c r="AE388" s="22">
        <v>131</v>
      </c>
      <c r="AF388" s="22">
        <v>21.08</v>
      </c>
      <c r="AG388" s="22">
        <v>160.79</v>
      </c>
      <c r="AH388" s="22">
        <v>110.44</v>
      </c>
      <c r="AI388" s="22">
        <v>423.31</v>
      </c>
      <c r="AJ388" s="23">
        <v>2048.06</v>
      </c>
      <c r="AK388" s="21">
        <v>1624.75</v>
      </c>
      <c r="AL388" s="21">
        <v>0</v>
      </c>
      <c r="AM388" s="21">
        <v>1624.75</v>
      </c>
      <c r="AN388" s="22">
        <v>131</v>
      </c>
      <c r="AO388" s="22">
        <v>21.08</v>
      </c>
      <c r="AP388" s="22">
        <v>160.79</v>
      </c>
      <c r="AQ388" s="22">
        <v>110.44</v>
      </c>
      <c r="AR388" s="22">
        <v>423.31</v>
      </c>
      <c r="AS388" s="23">
        <v>2048.06</v>
      </c>
      <c r="AT388" s="21">
        <v>1624.75</v>
      </c>
      <c r="AU388" s="21">
        <v>872.72</v>
      </c>
      <c r="AV388" s="21">
        <v>2497.4699999999998</v>
      </c>
      <c r="AW388" s="22">
        <v>250</v>
      </c>
      <c r="AX388" s="22">
        <v>21.08</v>
      </c>
      <c r="AY388" s="22">
        <v>335.33</v>
      </c>
      <c r="AZ388" s="22">
        <v>122.13</v>
      </c>
      <c r="BA388" s="22">
        <v>728.54</v>
      </c>
      <c r="BB388" s="23">
        <v>3226.01</v>
      </c>
      <c r="BC388" s="21">
        <v>2568.84</v>
      </c>
      <c r="BD388" s="21">
        <v>0</v>
      </c>
      <c r="BE388" s="21">
        <v>2568.84</v>
      </c>
      <c r="BF388" s="22">
        <v>239</v>
      </c>
      <c r="BG388" s="22">
        <v>31.26</v>
      </c>
      <c r="BH388" s="22">
        <v>870.64</v>
      </c>
      <c r="BI388" s="22">
        <v>126.5</v>
      </c>
      <c r="BJ388" s="22">
        <v>1267.4000000000001</v>
      </c>
      <c r="BK388" s="23">
        <v>3836.24</v>
      </c>
      <c r="BL388" s="21">
        <v>1624.75</v>
      </c>
      <c r="BM388" s="21">
        <v>0</v>
      </c>
      <c r="BN388" s="21">
        <v>1624.75</v>
      </c>
      <c r="BO388" s="22">
        <v>131</v>
      </c>
      <c r="BP388" s="22">
        <v>21.08</v>
      </c>
      <c r="BQ388" s="22">
        <v>160.79</v>
      </c>
      <c r="BR388" s="22">
        <v>120.64</v>
      </c>
      <c r="BS388" s="22">
        <v>433.51</v>
      </c>
      <c r="BT388" s="23">
        <v>2058.2600000000002</v>
      </c>
      <c r="BU388" s="21">
        <v>1624.75</v>
      </c>
      <c r="BV388" s="21">
        <v>0</v>
      </c>
      <c r="BW388" s="21">
        <v>1624.75</v>
      </c>
      <c r="BX388" s="22">
        <v>131</v>
      </c>
      <c r="BY388" s="22">
        <v>21.08</v>
      </c>
      <c r="BZ388" s="22">
        <v>160.79</v>
      </c>
      <c r="CA388" s="22">
        <v>120.64</v>
      </c>
      <c r="CB388" s="22">
        <v>433.51</v>
      </c>
      <c r="CC388" s="23">
        <v>2058.2600000000002</v>
      </c>
      <c r="CD388" s="21">
        <v>1603.02</v>
      </c>
      <c r="CE388" s="21">
        <v>0</v>
      </c>
      <c r="CF388" s="21">
        <v>1603.02</v>
      </c>
      <c r="CG388" s="22">
        <v>128</v>
      </c>
      <c r="CH388" s="22">
        <v>20.8</v>
      </c>
      <c r="CI388" s="22">
        <v>201.14</v>
      </c>
      <c r="CJ388" s="22">
        <v>115.16</v>
      </c>
      <c r="CK388" s="22">
        <v>465.1</v>
      </c>
      <c r="CL388" s="23">
        <v>2068.12</v>
      </c>
      <c r="CM388" s="21">
        <v>1662.97</v>
      </c>
      <c r="CN388" s="21">
        <v>0</v>
      </c>
      <c r="CO388" s="21">
        <v>1662.97</v>
      </c>
      <c r="CP388" s="22">
        <v>144</v>
      </c>
      <c r="CQ388" s="22">
        <v>21.58</v>
      </c>
      <c r="CR388" s="22">
        <v>170.18</v>
      </c>
      <c r="CS388" s="22">
        <v>116.23</v>
      </c>
      <c r="CT388" s="22">
        <v>451.99</v>
      </c>
      <c r="CU388" s="23">
        <v>2114.96</v>
      </c>
      <c r="CV388" s="21">
        <v>1659.64</v>
      </c>
      <c r="CW388" s="21">
        <v>0</v>
      </c>
      <c r="CX388" s="21">
        <v>1659.64</v>
      </c>
      <c r="CY388" s="22">
        <v>136</v>
      </c>
      <c r="CZ388" s="22">
        <v>21.53</v>
      </c>
      <c r="DA388" s="22">
        <v>162.28</v>
      </c>
      <c r="DB388" s="22">
        <v>80.47</v>
      </c>
      <c r="DC388" s="22">
        <v>400.28</v>
      </c>
      <c r="DD388" s="23">
        <v>2059.92</v>
      </c>
      <c r="DE388" s="21">
        <v>2408.5100000000002</v>
      </c>
      <c r="DF388" s="21">
        <v>0</v>
      </c>
      <c r="DG388" s="21">
        <v>2408.5100000000002</v>
      </c>
      <c r="DH388" s="22">
        <v>244</v>
      </c>
      <c r="DI388" s="22">
        <v>241.9</v>
      </c>
      <c r="DJ388" s="22">
        <v>840.85</v>
      </c>
      <c r="DK388" s="22">
        <v>146.1</v>
      </c>
      <c r="DL388" s="22">
        <v>1472.85</v>
      </c>
      <c r="DM388" s="23">
        <v>3881.36</v>
      </c>
      <c r="DN388" s="73">
        <f t="shared" ref="DN388:DN451" si="66">J388+S388+AB388+AK388+AT388+BC388+BL388+BU388+CD388+CM388+CV388+DE388</f>
        <v>21259.129999999997</v>
      </c>
      <c r="DO388" s="73">
        <f t="shared" ref="DO388:DO451" si="67">K388+T388+AC388+AL388+AU388+BD388+BM388+BV388+CE388+CN388+CW388+DF388</f>
        <v>872.72</v>
      </c>
      <c r="DP388" s="73">
        <f t="shared" ref="DP388:DP451" si="68">L388+U388+AD388+AM388+AV388+BE388+BN388+BW388+CF388+CO388+CX388+DG388</f>
        <v>22131.85</v>
      </c>
      <c r="DQ388" s="22">
        <f t="shared" ref="DQ388:DQ451" si="69">M388+V388+AE388+AN388+AW388+BF388+BO388+BX388+CG388+CP388+CY388+DH388</f>
        <v>1924</v>
      </c>
      <c r="DR388" s="22">
        <f t="shared" ref="DR388:DR451" si="70">N388+W388+AF388+AO388+AX388+BG388+BP388+BY388+CH388+CQ388+CZ388+DI388</f>
        <v>484.40999999999997</v>
      </c>
      <c r="DS388" s="22">
        <f t="shared" ref="DS388:DS451" si="71">O388+X388+AG388+AP388+AY388+BH388+BQ388+BZ388+CI388+CR388+DA388+DJ388</f>
        <v>3529.7899999999995</v>
      </c>
      <c r="DT388" s="22">
        <f t="shared" ref="DT388:DT451" si="72">P388+Y388+AH388+AQ388+AZ388+BI388+BR388+CA388+CJ388+CS388+DB388+DK388</f>
        <v>1389.32</v>
      </c>
      <c r="DU388" s="22">
        <f t="shared" ref="DU388:DU451" si="73">Q388+Z388+AI388+AR388+BA388+BJ388+BS388+CB388+CK388+CT388+DC388+DL388</f>
        <v>7327.52</v>
      </c>
      <c r="DV388" s="23">
        <f t="shared" ref="DV388:DV451" si="74">R388+AA388+AJ388+AS388+BB388+BK388+BT388+CC388+CL388+CU388+DD388+DM388</f>
        <v>29459.370000000003</v>
      </c>
      <c r="DW388" s="262">
        <f t="shared" ref="DW388:DW451" si="75">DP388-F388</f>
        <v>1069.5799999999981</v>
      </c>
      <c r="DX388" s="262"/>
      <c r="DY388" s="263">
        <f t="shared" ref="DY388:DY451" si="76">DU388-E388</f>
        <v>420.6200000000008</v>
      </c>
      <c r="DZ388" s="263"/>
    </row>
    <row r="389" spans="1:130" hidden="1" x14ac:dyDescent="0.25">
      <c r="A389" s="18">
        <v>1870</v>
      </c>
      <c r="B389" s="18" t="s">
        <v>665</v>
      </c>
      <c r="C389" s="18" t="s">
        <v>406</v>
      </c>
      <c r="D389" s="20">
        <v>1</v>
      </c>
      <c r="E389" s="18">
        <v>8754.58</v>
      </c>
      <c r="F389" s="18">
        <v>23226.5</v>
      </c>
      <c r="G389" s="18" t="s">
        <v>157</v>
      </c>
      <c r="H389" s="18" t="s">
        <v>27</v>
      </c>
      <c r="I389" s="18" t="s">
        <v>172</v>
      </c>
      <c r="J389" s="21">
        <v>116.76</v>
      </c>
      <c r="K389" s="21">
        <v>0</v>
      </c>
      <c r="L389" s="21">
        <v>116.76</v>
      </c>
      <c r="M389" s="22">
        <v>6</v>
      </c>
      <c r="N389" s="22">
        <v>1.48</v>
      </c>
      <c r="O389" s="22">
        <v>66.66</v>
      </c>
      <c r="P389" s="22">
        <v>104.06</v>
      </c>
      <c r="Q389" s="22">
        <v>178.2</v>
      </c>
      <c r="R389" s="23">
        <v>294.95999999999998</v>
      </c>
      <c r="S389" s="21">
        <v>1380.38</v>
      </c>
      <c r="T389" s="21">
        <v>0</v>
      </c>
      <c r="U389" s="21">
        <v>1380.38</v>
      </c>
      <c r="V389" s="22">
        <v>71</v>
      </c>
      <c r="W389" s="22">
        <v>17.91</v>
      </c>
      <c r="X389" s="22">
        <v>188.59</v>
      </c>
      <c r="Y389" s="22">
        <v>126.5</v>
      </c>
      <c r="Z389" s="22">
        <v>404</v>
      </c>
      <c r="AA389" s="23">
        <v>1784.38</v>
      </c>
      <c r="AB389" s="21">
        <v>1271.81</v>
      </c>
      <c r="AC389" s="21">
        <v>0</v>
      </c>
      <c r="AD389" s="21">
        <v>1271.81</v>
      </c>
      <c r="AE389" s="22">
        <v>84</v>
      </c>
      <c r="AF389" s="22">
        <v>16.489999999999998</v>
      </c>
      <c r="AG389" s="22">
        <v>212.28</v>
      </c>
      <c r="AH389" s="22">
        <v>78.67</v>
      </c>
      <c r="AI389" s="22">
        <v>391.44</v>
      </c>
      <c r="AJ389" s="23">
        <v>1663.25</v>
      </c>
      <c r="AK389" s="21">
        <v>1472.42</v>
      </c>
      <c r="AL389" s="21">
        <v>0</v>
      </c>
      <c r="AM389" s="21">
        <v>1472.42</v>
      </c>
      <c r="AN389" s="22">
        <v>101</v>
      </c>
      <c r="AO389" s="22">
        <v>19.11</v>
      </c>
      <c r="AP389" s="22">
        <v>235.37</v>
      </c>
      <c r="AQ389" s="22">
        <v>133.24</v>
      </c>
      <c r="AR389" s="22">
        <v>488.72</v>
      </c>
      <c r="AS389" s="23">
        <v>1961.14</v>
      </c>
      <c r="AT389" s="21">
        <v>1741.06</v>
      </c>
      <c r="AU389" s="21">
        <v>855.26</v>
      </c>
      <c r="AV389" s="21">
        <v>2596.3200000000002</v>
      </c>
      <c r="AW389" s="22">
        <v>218</v>
      </c>
      <c r="AX389" s="22">
        <v>22.59</v>
      </c>
      <c r="AY389" s="22">
        <v>437.38</v>
      </c>
      <c r="AZ389" s="22">
        <v>134.16999999999999</v>
      </c>
      <c r="BA389" s="22">
        <v>812.14</v>
      </c>
      <c r="BB389" s="23">
        <v>3408.46</v>
      </c>
      <c r="BC389" s="21">
        <v>2575.5700000000002</v>
      </c>
      <c r="BD389" s="21">
        <v>0</v>
      </c>
      <c r="BE389" s="21">
        <v>2575.5700000000002</v>
      </c>
      <c r="BF389" s="22">
        <v>261</v>
      </c>
      <c r="BG389" s="22">
        <v>33.25</v>
      </c>
      <c r="BH389" s="22">
        <v>971.34</v>
      </c>
      <c r="BI389" s="22">
        <v>157.86000000000001</v>
      </c>
      <c r="BJ389" s="22">
        <v>1423.45</v>
      </c>
      <c r="BK389" s="23">
        <v>3999.02</v>
      </c>
      <c r="BL389" s="21">
        <v>1746.45</v>
      </c>
      <c r="BM389" s="21">
        <v>0</v>
      </c>
      <c r="BN389" s="21">
        <v>1746.45</v>
      </c>
      <c r="BO389" s="22">
        <v>148</v>
      </c>
      <c r="BP389" s="22">
        <v>22.67</v>
      </c>
      <c r="BQ389" s="22">
        <v>271.22000000000003</v>
      </c>
      <c r="BR389" s="22">
        <v>138.1</v>
      </c>
      <c r="BS389" s="22">
        <v>579.99</v>
      </c>
      <c r="BT389" s="23">
        <v>2326.44</v>
      </c>
      <c r="BU389" s="21">
        <v>956.69</v>
      </c>
      <c r="BV389" s="21">
        <v>0</v>
      </c>
      <c r="BW389" s="21">
        <v>956.69</v>
      </c>
      <c r="BX389" s="22">
        <v>42</v>
      </c>
      <c r="BY389" s="22">
        <v>12.4</v>
      </c>
      <c r="BZ389" s="22">
        <v>175.95</v>
      </c>
      <c r="CA389" s="22">
        <v>129.18</v>
      </c>
      <c r="CB389" s="22">
        <v>359.53</v>
      </c>
      <c r="CC389" s="23">
        <v>1316.22</v>
      </c>
      <c r="CD389" s="21">
        <v>1482.73</v>
      </c>
      <c r="CE389" s="21">
        <v>0</v>
      </c>
      <c r="CF389" s="21">
        <v>1482.73</v>
      </c>
      <c r="CG389" s="22">
        <v>112</v>
      </c>
      <c r="CH389" s="22">
        <v>19.239999999999998</v>
      </c>
      <c r="CI389" s="22">
        <v>461.41</v>
      </c>
      <c r="CJ389" s="22">
        <v>113.03</v>
      </c>
      <c r="CK389" s="22">
        <v>705.68</v>
      </c>
      <c r="CL389" s="23">
        <v>2188.41</v>
      </c>
      <c r="CM389" s="21">
        <v>1802.48</v>
      </c>
      <c r="CN389" s="21">
        <v>0</v>
      </c>
      <c r="CO389" s="21">
        <v>1802.48</v>
      </c>
      <c r="CP389" s="22">
        <v>163</v>
      </c>
      <c r="CQ389" s="22">
        <v>23.4</v>
      </c>
      <c r="CR389" s="22">
        <v>296.5</v>
      </c>
      <c r="CS389" s="22">
        <v>139.1</v>
      </c>
      <c r="CT389" s="22">
        <v>622</v>
      </c>
      <c r="CU389" s="23">
        <v>2424.48</v>
      </c>
      <c r="CV389" s="21">
        <v>1475.29</v>
      </c>
      <c r="CW389" s="21">
        <v>0</v>
      </c>
      <c r="CX389" s="21">
        <v>1475.29</v>
      </c>
      <c r="CY389" s="22">
        <v>111</v>
      </c>
      <c r="CZ389" s="22">
        <v>19.14</v>
      </c>
      <c r="DA389" s="22">
        <v>250.87</v>
      </c>
      <c r="DB389" s="22">
        <v>123.09</v>
      </c>
      <c r="DC389" s="22">
        <v>504.1</v>
      </c>
      <c r="DD389" s="23">
        <v>1979.39</v>
      </c>
      <c r="DE389" s="21">
        <v>2736.17</v>
      </c>
      <c r="DF389" s="21">
        <v>0</v>
      </c>
      <c r="DG389" s="21">
        <v>2736.17</v>
      </c>
      <c r="DH389" s="22">
        <v>284</v>
      </c>
      <c r="DI389" s="22">
        <v>222.61</v>
      </c>
      <c r="DJ389" s="22">
        <v>1212.6500000000001</v>
      </c>
      <c r="DK389" s="22">
        <v>167.22</v>
      </c>
      <c r="DL389" s="22">
        <v>1886.48</v>
      </c>
      <c r="DM389" s="23">
        <v>4622.6499999999996</v>
      </c>
      <c r="DN389" s="73">
        <f t="shared" si="66"/>
        <v>18757.809999999998</v>
      </c>
      <c r="DO389" s="73">
        <f t="shared" si="67"/>
        <v>855.26</v>
      </c>
      <c r="DP389" s="73">
        <f t="shared" si="68"/>
        <v>19613.07</v>
      </c>
      <c r="DQ389" s="22">
        <f t="shared" si="69"/>
        <v>1601</v>
      </c>
      <c r="DR389" s="22">
        <f t="shared" si="70"/>
        <v>430.29</v>
      </c>
      <c r="DS389" s="22">
        <f t="shared" si="71"/>
        <v>4780.2199999999993</v>
      </c>
      <c r="DT389" s="22">
        <f t="shared" si="72"/>
        <v>1544.2199999999998</v>
      </c>
      <c r="DU389" s="22">
        <f t="shared" si="73"/>
        <v>8355.73</v>
      </c>
      <c r="DV389" s="23">
        <f t="shared" si="74"/>
        <v>27968.800000000003</v>
      </c>
      <c r="DW389" s="262">
        <f t="shared" si="75"/>
        <v>-3613.4300000000003</v>
      </c>
      <c r="DX389" s="262"/>
      <c r="DY389" s="263">
        <f t="shared" si="76"/>
        <v>-398.85000000000036</v>
      </c>
      <c r="DZ389" s="263"/>
    </row>
    <row r="390" spans="1:130" hidden="1" x14ac:dyDescent="0.25">
      <c r="A390" s="18">
        <v>1871</v>
      </c>
      <c r="B390" s="18" t="s">
        <v>692</v>
      </c>
      <c r="C390" s="18" t="s">
        <v>693</v>
      </c>
      <c r="D390" s="20">
        <v>1</v>
      </c>
      <c r="E390" s="18">
        <v>838.31</v>
      </c>
      <c r="F390" s="18">
        <v>2394.84</v>
      </c>
      <c r="G390" s="18" t="s">
        <v>157</v>
      </c>
      <c r="H390" s="18" t="s">
        <v>27</v>
      </c>
      <c r="I390" s="18" t="s">
        <v>172</v>
      </c>
      <c r="J390" s="21">
        <v>1558.09</v>
      </c>
      <c r="K390" s="21">
        <v>0</v>
      </c>
      <c r="L390" s="21">
        <v>1558.09</v>
      </c>
      <c r="M390" s="22">
        <v>120</v>
      </c>
      <c r="N390" s="22">
        <v>20.21</v>
      </c>
      <c r="O390" s="22">
        <v>27.35</v>
      </c>
      <c r="P390" s="22">
        <v>123.13</v>
      </c>
      <c r="Q390" s="22">
        <v>290.69</v>
      </c>
      <c r="R390" s="23">
        <v>1848.78</v>
      </c>
      <c r="S390" s="21">
        <v>794.07</v>
      </c>
      <c r="T390" s="21">
        <v>0</v>
      </c>
      <c r="U390" s="21">
        <v>794.07</v>
      </c>
      <c r="V390" s="22">
        <v>31</v>
      </c>
      <c r="W390" s="22">
        <v>10.29</v>
      </c>
      <c r="X390" s="22">
        <v>432.36</v>
      </c>
      <c r="Y390" s="22">
        <v>20.62</v>
      </c>
      <c r="Z390" s="22">
        <v>494.27</v>
      </c>
      <c r="AA390" s="23">
        <v>1288.3399999999999</v>
      </c>
      <c r="AB390" s="21">
        <v>-3.51</v>
      </c>
      <c r="AC390" s="21">
        <v>0</v>
      </c>
      <c r="AD390" s="21">
        <v>-3.51</v>
      </c>
      <c r="AE390" s="22">
        <v>-28</v>
      </c>
      <c r="AF390" s="22">
        <v>0</v>
      </c>
      <c r="AG390" s="22">
        <v>0</v>
      </c>
      <c r="AH390" s="22">
        <v>-0.05</v>
      </c>
      <c r="AI390" s="22">
        <v>-28.05</v>
      </c>
      <c r="AJ390" s="23">
        <v>-31.56</v>
      </c>
      <c r="AK390" s="21">
        <v>0</v>
      </c>
      <c r="AL390" s="21">
        <v>0</v>
      </c>
      <c r="AM390" s="21">
        <v>0</v>
      </c>
      <c r="AN390" s="22">
        <v>-19</v>
      </c>
      <c r="AO390" s="22">
        <v>0</v>
      </c>
      <c r="AP390" s="22">
        <v>0</v>
      </c>
      <c r="AQ390" s="22">
        <v>0</v>
      </c>
      <c r="AR390" s="22">
        <v>-19</v>
      </c>
      <c r="AS390" s="23">
        <v>-19</v>
      </c>
      <c r="AT390" s="21">
        <v>0</v>
      </c>
      <c r="AU390" s="21">
        <v>471.27</v>
      </c>
      <c r="AV390" s="21">
        <v>471.27</v>
      </c>
      <c r="AW390" s="22">
        <v>20</v>
      </c>
      <c r="AX390" s="22">
        <v>0</v>
      </c>
      <c r="AY390" s="22">
        <v>87.05</v>
      </c>
      <c r="AZ390" s="22">
        <v>6.31</v>
      </c>
      <c r="BA390" s="22">
        <v>113.36</v>
      </c>
      <c r="BB390" s="23">
        <v>584.63</v>
      </c>
      <c r="BC390" s="21">
        <v>84.17</v>
      </c>
      <c r="BD390" s="21">
        <v>0</v>
      </c>
      <c r="BE390" s="21">
        <v>84.17</v>
      </c>
      <c r="BF390" s="22">
        <v>2</v>
      </c>
      <c r="BG390" s="22">
        <v>0.62</v>
      </c>
      <c r="BH390" s="22">
        <v>3.46</v>
      </c>
      <c r="BI390" s="22">
        <v>1.34</v>
      </c>
      <c r="BJ390" s="22">
        <v>7.42</v>
      </c>
      <c r="BK390" s="23">
        <v>91.59</v>
      </c>
      <c r="BL390" s="21">
        <v>0</v>
      </c>
      <c r="BM390" s="21">
        <v>0</v>
      </c>
      <c r="BN390" s="21">
        <v>0</v>
      </c>
      <c r="BO390" s="22">
        <v>0</v>
      </c>
      <c r="BP390" s="22">
        <v>0</v>
      </c>
      <c r="BQ390" s="22">
        <v>0</v>
      </c>
      <c r="BR390" s="22">
        <v>0</v>
      </c>
      <c r="BS390" s="22">
        <v>0</v>
      </c>
      <c r="BT390" s="23">
        <v>0</v>
      </c>
      <c r="BU390" s="21">
        <v>1019.45</v>
      </c>
      <c r="BV390" s="21">
        <v>0</v>
      </c>
      <c r="BW390" s="21">
        <v>1019.45</v>
      </c>
      <c r="BX390" s="22">
        <v>-12</v>
      </c>
      <c r="BY390" s="22">
        <v>17.96</v>
      </c>
      <c r="BZ390" s="22">
        <v>-302.69</v>
      </c>
      <c r="CA390" s="22">
        <v>12.53</v>
      </c>
      <c r="CB390" s="22">
        <v>-284.2</v>
      </c>
      <c r="CC390" s="23">
        <v>735.25</v>
      </c>
      <c r="CD390" s="21">
        <v>0</v>
      </c>
      <c r="CE390" s="21">
        <v>0</v>
      </c>
      <c r="CF390" s="21">
        <v>0</v>
      </c>
      <c r="CG390" s="22">
        <v>0</v>
      </c>
      <c r="CH390" s="22">
        <v>0</v>
      </c>
      <c r="CI390" s="22">
        <v>0</v>
      </c>
      <c r="CJ390" s="22">
        <v>0</v>
      </c>
      <c r="CK390" s="22">
        <v>0</v>
      </c>
      <c r="CL390" s="23">
        <v>0</v>
      </c>
      <c r="CM390" s="21">
        <v>0</v>
      </c>
      <c r="CN390" s="21">
        <v>0</v>
      </c>
      <c r="CO390" s="21">
        <v>0</v>
      </c>
      <c r="CP390" s="22">
        <v>0</v>
      </c>
      <c r="CQ390" s="22">
        <v>0</v>
      </c>
      <c r="CR390" s="22">
        <v>0</v>
      </c>
      <c r="CS390" s="22">
        <v>0</v>
      </c>
      <c r="CT390" s="22">
        <v>0</v>
      </c>
      <c r="CU390" s="23">
        <v>0</v>
      </c>
      <c r="CV390" s="21">
        <v>0</v>
      </c>
      <c r="CW390" s="21">
        <v>0</v>
      </c>
      <c r="CX390" s="21">
        <v>0</v>
      </c>
      <c r="CY390" s="22">
        <v>0</v>
      </c>
      <c r="CZ390" s="22">
        <v>0</v>
      </c>
      <c r="DA390" s="22">
        <v>0</v>
      </c>
      <c r="DB390" s="22">
        <v>0</v>
      </c>
      <c r="DC390" s="22">
        <v>0</v>
      </c>
      <c r="DD390" s="23">
        <v>0</v>
      </c>
      <c r="DN390" s="73">
        <f t="shared" si="66"/>
        <v>3452.2699999999995</v>
      </c>
      <c r="DO390" s="73">
        <f t="shared" si="67"/>
        <v>471.27</v>
      </c>
      <c r="DP390" s="73">
        <f t="shared" si="68"/>
        <v>3923.54</v>
      </c>
      <c r="DQ390" s="22">
        <f t="shared" si="69"/>
        <v>114</v>
      </c>
      <c r="DR390" s="22">
        <f t="shared" si="70"/>
        <v>49.08</v>
      </c>
      <c r="DS390" s="22">
        <f t="shared" si="71"/>
        <v>247.53000000000003</v>
      </c>
      <c r="DT390" s="22">
        <f t="shared" si="72"/>
        <v>163.88</v>
      </c>
      <c r="DU390" s="22">
        <f t="shared" si="73"/>
        <v>574.49</v>
      </c>
      <c r="DV390" s="23">
        <f t="shared" si="74"/>
        <v>4498.0300000000007</v>
      </c>
      <c r="DW390" s="262">
        <f t="shared" si="75"/>
        <v>1528.6999999999998</v>
      </c>
      <c r="DX390" s="262"/>
      <c r="DY390" s="263">
        <f t="shared" si="76"/>
        <v>-263.81999999999994</v>
      </c>
      <c r="DZ390" s="263"/>
    </row>
    <row r="391" spans="1:130" hidden="1" x14ac:dyDescent="0.25">
      <c r="A391" s="18">
        <v>1872</v>
      </c>
      <c r="B391" s="18" t="s">
        <v>702</v>
      </c>
      <c r="C391" s="18" t="s">
        <v>663</v>
      </c>
      <c r="D391" s="20">
        <v>1</v>
      </c>
      <c r="E391" s="18">
        <v>5813.07</v>
      </c>
      <c r="F391" s="18">
        <v>17563.16</v>
      </c>
      <c r="G391" s="18" t="s">
        <v>157</v>
      </c>
      <c r="H391" s="18" t="s">
        <v>27</v>
      </c>
      <c r="I391" s="18" t="s">
        <v>172</v>
      </c>
      <c r="J391" s="21">
        <v>449.95</v>
      </c>
      <c r="K391" s="21">
        <v>0</v>
      </c>
      <c r="L391" s="21">
        <v>449.95</v>
      </c>
      <c r="M391" s="22">
        <v>21</v>
      </c>
      <c r="N391" s="22">
        <v>5.81</v>
      </c>
      <c r="O391" s="22">
        <v>86.96</v>
      </c>
      <c r="P391" s="22">
        <v>7.98</v>
      </c>
      <c r="Q391" s="22">
        <v>121.75</v>
      </c>
      <c r="R391" s="23">
        <v>571.70000000000005</v>
      </c>
      <c r="S391" s="21">
        <v>632.62</v>
      </c>
      <c r="T391" s="21">
        <v>0</v>
      </c>
      <c r="U391" s="21">
        <v>632.62</v>
      </c>
      <c r="V391" s="22">
        <v>29</v>
      </c>
      <c r="W391" s="22">
        <v>8.18</v>
      </c>
      <c r="X391" s="22">
        <v>85.3</v>
      </c>
      <c r="Y391" s="22">
        <v>11.22</v>
      </c>
      <c r="Z391" s="22">
        <v>133.69999999999999</v>
      </c>
      <c r="AA391" s="23">
        <v>766.32</v>
      </c>
      <c r="AB391" s="21">
        <v>1624.75</v>
      </c>
      <c r="AC391" s="21">
        <v>0</v>
      </c>
      <c r="AD391" s="21">
        <v>1624.75</v>
      </c>
      <c r="AE391" s="22">
        <v>107</v>
      </c>
      <c r="AF391" s="22">
        <v>21.08</v>
      </c>
      <c r="AG391" s="22">
        <v>160.79</v>
      </c>
      <c r="AH391" s="22">
        <v>28.84</v>
      </c>
      <c r="AI391" s="22">
        <v>317.70999999999998</v>
      </c>
      <c r="AJ391" s="23">
        <v>1942.46</v>
      </c>
      <c r="AK391" s="21">
        <v>1267.0999999999999</v>
      </c>
      <c r="AL391" s="21">
        <v>0</v>
      </c>
      <c r="AM391" s="21">
        <v>1267.0999999999999</v>
      </c>
      <c r="AN391" s="22">
        <v>83</v>
      </c>
      <c r="AO391" s="22">
        <v>16.43</v>
      </c>
      <c r="AP391" s="22">
        <v>134.33000000000001</v>
      </c>
      <c r="AQ391" s="22">
        <v>22.48</v>
      </c>
      <c r="AR391" s="22">
        <v>256.24</v>
      </c>
      <c r="AS391" s="23">
        <v>1523.34</v>
      </c>
      <c r="AT391" s="21">
        <v>2476.37</v>
      </c>
      <c r="AU391" s="21">
        <v>715.64</v>
      </c>
      <c r="AV391" s="21">
        <v>3192.01</v>
      </c>
      <c r="AW391" s="22">
        <v>286</v>
      </c>
      <c r="AX391" s="22">
        <v>32.159999999999997</v>
      </c>
      <c r="AY391" s="22">
        <v>1061.32</v>
      </c>
      <c r="AZ391" s="22">
        <v>53.56</v>
      </c>
      <c r="BA391" s="22">
        <v>1433.04</v>
      </c>
      <c r="BB391" s="23">
        <v>4625.05</v>
      </c>
      <c r="BC391" s="21">
        <v>1606.79</v>
      </c>
      <c r="BD391" s="21">
        <v>0</v>
      </c>
      <c r="BE391" s="21">
        <v>1606.79</v>
      </c>
      <c r="BF391" s="22">
        <v>117</v>
      </c>
      <c r="BG391" s="22">
        <v>19.66</v>
      </c>
      <c r="BH391" s="22">
        <v>492.24</v>
      </c>
      <c r="BI391" s="22">
        <v>28.12</v>
      </c>
      <c r="BJ391" s="22">
        <v>657.02</v>
      </c>
      <c r="BK391" s="23">
        <v>2263.81</v>
      </c>
      <c r="BL391" s="21">
        <v>1624.75</v>
      </c>
      <c r="BM391" s="21">
        <v>0</v>
      </c>
      <c r="BN391" s="21">
        <v>1624.75</v>
      </c>
      <c r="BO391" s="22">
        <v>130</v>
      </c>
      <c r="BP391" s="22">
        <v>21.08</v>
      </c>
      <c r="BQ391" s="22">
        <v>160.79</v>
      </c>
      <c r="BR391" s="22">
        <v>28.84</v>
      </c>
      <c r="BS391" s="22">
        <v>340.71</v>
      </c>
      <c r="BT391" s="23">
        <v>1965.46</v>
      </c>
      <c r="BU391" s="21">
        <v>1624.75</v>
      </c>
      <c r="BV391" s="21">
        <v>0</v>
      </c>
      <c r="BW391" s="21">
        <v>1624.75</v>
      </c>
      <c r="BX391" s="22">
        <v>131</v>
      </c>
      <c r="BY391" s="22">
        <v>21.08</v>
      </c>
      <c r="BZ391" s="22">
        <v>160.79</v>
      </c>
      <c r="CA391" s="22">
        <v>141.04</v>
      </c>
      <c r="CB391" s="22">
        <v>453.91</v>
      </c>
      <c r="CC391" s="23">
        <v>2078.66</v>
      </c>
      <c r="CD391" s="21">
        <v>1631.16</v>
      </c>
      <c r="CE391" s="21">
        <v>0</v>
      </c>
      <c r="CF391" s="21">
        <v>1631.16</v>
      </c>
      <c r="CG391" s="22">
        <v>133</v>
      </c>
      <c r="CH391" s="22">
        <v>21.17</v>
      </c>
      <c r="CI391" s="22">
        <v>166.63</v>
      </c>
      <c r="CJ391" s="22">
        <v>141.16</v>
      </c>
      <c r="CK391" s="22">
        <v>461.96</v>
      </c>
      <c r="CL391" s="23">
        <v>2093.12</v>
      </c>
      <c r="CM391" s="21">
        <v>1659.78</v>
      </c>
      <c r="CN391" s="21">
        <v>0</v>
      </c>
      <c r="CO391" s="21">
        <v>1659.78</v>
      </c>
      <c r="CP391" s="22">
        <v>176</v>
      </c>
      <c r="CQ391" s="22">
        <v>24.51</v>
      </c>
      <c r="CR391" s="22">
        <v>374.47</v>
      </c>
      <c r="CS391" s="22">
        <v>135.53</v>
      </c>
      <c r="CT391" s="22">
        <v>710.51</v>
      </c>
      <c r="CU391" s="23">
        <v>2370.29</v>
      </c>
      <c r="CV391" s="21">
        <v>1659.64</v>
      </c>
      <c r="CW391" s="21">
        <v>0</v>
      </c>
      <c r="CX391" s="21">
        <v>1659.64</v>
      </c>
      <c r="CY391" s="22">
        <v>173</v>
      </c>
      <c r="CZ391" s="22">
        <v>25.01</v>
      </c>
      <c r="DA391" s="22">
        <v>404.06</v>
      </c>
      <c r="DB391" s="22">
        <v>126</v>
      </c>
      <c r="DC391" s="22">
        <v>728.07</v>
      </c>
      <c r="DD391" s="23">
        <v>2387.71</v>
      </c>
      <c r="DE391" s="21">
        <v>2471.12</v>
      </c>
      <c r="DF391" s="21">
        <v>0</v>
      </c>
      <c r="DG391" s="21">
        <v>2471.12</v>
      </c>
      <c r="DH391" s="22">
        <v>283</v>
      </c>
      <c r="DI391" s="22">
        <v>229.2</v>
      </c>
      <c r="DJ391" s="22">
        <v>1143.72</v>
      </c>
      <c r="DK391" s="22">
        <v>167.26</v>
      </c>
      <c r="DL391" s="22">
        <v>1823.18</v>
      </c>
      <c r="DM391" s="23">
        <v>4294.3</v>
      </c>
      <c r="DN391" s="73">
        <f t="shared" si="66"/>
        <v>18728.78</v>
      </c>
      <c r="DO391" s="73">
        <f t="shared" si="67"/>
        <v>715.64</v>
      </c>
      <c r="DP391" s="73">
        <f t="shared" si="68"/>
        <v>19444.420000000002</v>
      </c>
      <c r="DQ391" s="22">
        <f t="shared" si="69"/>
        <v>1669</v>
      </c>
      <c r="DR391" s="22">
        <f t="shared" si="70"/>
        <v>445.36999999999995</v>
      </c>
      <c r="DS391" s="22">
        <f t="shared" si="71"/>
        <v>4431.3999999999996</v>
      </c>
      <c r="DT391" s="22">
        <f t="shared" si="72"/>
        <v>892.03</v>
      </c>
      <c r="DU391" s="22">
        <f t="shared" si="73"/>
        <v>7437.8</v>
      </c>
      <c r="DV391" s="23">
        <f t="shared" si="74"/>
        <v>26882.219999999998</v>
      </c>
      <c r="DW391" s="262">
        <f t="shared" si="75"/>
        <v>1881.260000000002</v>
      </c>
      <c r="DX391" s="262"/>
      <c r="DY391" s="263">
        <f t="shared" si="76"/>
        <v>1624.7300000000005</v>
      </c>
      <c r="DZ391" s="263"/>
    </row>
    <row r="392" spans="1:130" hidden="1" x14ac:dyDescent="0.25">
      <c r="A392" s="18">
        <v>1873</v>
      </c>
      <c r="B392" s="18" t="s">
        <v>724</v>
      </c>
      <c r="C392" s="18" t="s">
        <v>725</v>
      </c>
      <c r="D392" s="20">
        <v>1</v>
      </c>
      <c r="E392" s="18">
        <v>6407.27</v>
      </c>
      <c r="F392" s="18">
        <v>21062.27</v>
      </c>
      <c r="G392" s="18" t="s">
        <v>157</v>
      </c>
      <c r="H392" s="18" t="s">
        <v>27</v>
      </c>
      <c r="I392" s="18" t="s">
        <v>172</v>
      </c>
      <c r="J392" s="21">
        <v>1606.19</v>
      </c>
      <c r="K392" s="21">
        <v>0</v>
      </c>
      <c r="L392" s="21">
        <v>1606.19</v>
      </c>
      <c r="M392" s="22">
        <v>124</v>
      </c>
      <c r="N392" s="22">
        <v>20.85</v>
      </c>
      <c r="O392" s="22">
        <v>106.7</v>
      </c>
      <c r="P392" s="22">
        <v>130.51</v>
      </c>
      <c r="Q392" s="22">
        <v>382.06</v>
      </c>
      <c r="R392" s="23">
        <v>1988.25</v>
      </c>
      <c r="S392" s="21">
        <v>1624.75</v>
      </c>
      <c r="T392" s="21">
        <v>0</v>
      </c>
      <c r="U392" s="21">
        <v>1624.75</v>
      </c>
      <c r="V392" s="22">
        <v>127</v>
      </c>
      <c r="W392" s="22">
        <v>21.08</v>
      </c>
      <c r="X392" s="22">
        <v>124.12</v>
      </c>
      <c r="Y392" s="22">
        <v>125.74</v>
      </c>
      <c r="Z392" s="22">
        <v>397.94</v>
      </c>
      <c r="AA392" s="23">
        <v>2022.69</v>
      </c>
      <c r="AB392" s="21">
        <v>1624.75</v>
      </c>
      <c r="AC392" s="21">
        <v>0</v>
      </c>
      <c r="AD392" s="21">
        <v>1624.75</v>
      </c>
      <c r="AE392" s="22">
        <v>127</v>
      </c>
      <c r="AF392" s="22">
        <v>21.08</v>
      </c>
      <c r="AG392" s="22">
        <v>123.81</v>
      </c>
      <c r="AH392" s="22">
        <v>146.13999999999999</v>
      </c>
      <c r="AI392" s="22">
        <v>418.03</v>
      </c>
      <c r="AJ392" s="23">
        <v>2042.78</v>
      </c>
      <c r="AK392" s="21">
        <v>1624.75</v>
      </c>
      <c r="AL392" s="21">
        <v>0</v>
      </c>
      <c r="AM392" s="21">
        <v>1624.75</v>
      </c>
      <c r="AN392" s="22">
        <v>127</v>
      </c>
      <c r="AO392" s="22">
        <v>21.08</v>
      </c>
      <c r="AP392" s="22">
        <v>123.81</v>
      </c>
      <c r="AQ392" s="22">
        <v>125.74</v>
      </c>
      <c r="AR392" s="22">
        <v>397.63</v>
      </c>
      <c r="AS392" s="23">
        <v>2022.38</v>
      </c>
      <c r="AT392" s="21">
        <v>1624.75</v>
      </c>
      <c r="AU392" s="21">
        <v>855.26</v>
      </c>
      <c r="AV392" s="21">
        <v>2480.0100000000002</v>
      </c>
      <c r="AW392" s="22">
        <v>243</v>
      </c>
      <c r="AX392" s="22">
        <v>21.08</v>
      </c>
      <c r="AY392" s="22">
        <v>294.86</v>
      </c>
      <c r="AZ392" s="22">
        <v>116.8</v>
      </c>
      <c r="BA392" s="22">
        <v>675.74</v>
      </c>
      <c r="BB392" s="23">
        <v>3155.75</v>
      </c>
      <c r="BC392" s="21">
        <v>2436.2399999999998</v>
      </c>
      <c r="BD392" s="21">
        <v>0</v>
      </c>
      <c r="BE392" s="21">
        <v>2436.2399999999998</v>
      </c>
      <c r="BF392" s="22">
        <v>234</v>
      </c>
      <c r="BG392" s="22">
        <v>31.26</v>
      </c>
      <c r="BH392" s="22">
        <v>833.66</v>
      </c>
      <c r="BI392" s="22">
        <v>150.22</v>
      </c>
      <c r="BJ392" s="22">
        <v>1249.1400000000001</v>
      </c>
      <c r="BK392" s="23">
        <v>3685.38</v>
      </c>
      <c r="BL392" s="21">
        <v>1624.75</v>
      </c>
      <c r="BM392" s="21">
        <v>0</v>
      </c>
      <c r="BN392" s="21">
        <v>1624.75</v>
      </c>
      <c r="BO392" s="22">
        <v>127</v>
      </c>
      <c r="BP392" s="22">
        <v>21.08</v>
      </c>
      <c r="BQ392" s="22">
        <v>123.81</v>
      </c>
      <c r="BR392" s="22">
        <v>115.54</v>
      </c>
      <c r="BS392" s="22">
        <v>387.43</v>
      </c>
      <c r="BT392" s="23">
        <v>2012.18</v>
      </c>
      <c r="BU392" s="21">
        <v>1624.75</v>
      </c>
      <c r="BV392" s="21">
        <v>0</v>
      </c>
      <c r="BW392" s="21">
        <v>1624.75</v>
      </c>
      <c r="BX392" s="22">
        <v>127</v>
      </c>
      <c r="BY392" s="22">
        <v>21.08</v>
      </c>
      <c r="BZ392" s="22">
        <v>123.81</v>
      </c>
      <c r="CA392" s="22">
        <v>141.04</v>
      </c>
      <c r="CB392" s="22">
        <v>412.93</v>
      </c>
      <c r="CC392" s="23">
        <v>2037.68</v>
      </c>
      <c r="CD392" s="21">
        <v>1660.31</v>
      </c>
      <c r="CE392" s="21">
        <v>0</v>
      </c>
      <c r="CF392" s="21">
        <v>1660.31</v>
      </c>
      <c r="CG392" s="22">
        <v>136</v>
      </c>
      <c r="CH392" s="22">
        <v>21.55</v>
      </c>
      <c r="CI392" s="22">
        <v>193.17</v>
      </c>
      <c r="CJ392" s="22">
        <v>126.38</v>
      </c>
      <c r="CK392" s="22">
        <v>477.1</v>
      </c>
      <c r="CL392" s="23">
        <v>2137.41</v>
      </c>
      <c r="CM392" s="21">
        <v>1669.25</v>
      </c>
      <c r="CN392" s="21">
        <v>0</v>
      </c>
      <c r="CO392" s="21">
        <v>1669.25</v>
      </c>
      <c r="CP392" s="22">
        <v>140</v>
      </c>
      <c r="CQ392" s="22">
        <v>21.66</v>
      </c>
      <c r="CR392" s="22">
        <v>172.65</v>
      </c>
      <c r="CS392" s="22">
        <v>80.64</v>
      </c>
      <c r="CT392" s="22">
        <v>414.95</v>
      </c>
      <c r="CU392" s="23">
        <v>2084.1999999999998</v>
      </c>
      <c r="CV392" s="21">
        <v>1659.64</v>
      </c>
      <c r="CW392" s="21">
        <v>0</v>
      </c>
      <c r="CX392" s="21">
        <v>1659.64</v>
      </c>
      <c r="CY392" s="22">
        <v>136</v>
      </c>
      <c r="CZ392" s="22">
        <v>21.53</v>
      </c>
      <c r="DA392" s="22">
        <v>162.28</v>
      </c>
      <c r="DB392" s="22">
        <v>80.47</v>
      </c>
      <c r="DC392" s="22">
        <v>400.28</v>
      </c>
      <c r="DD392" s="23">
        <v>2059.92</v>
      </c>
      <c r="DE392" s="21">
        <v>2415.6999999999998</v>
      </c>
      <c r="DF392" s="21">
        <v>0</v>
      </c>
      <c r="DG392" s="21">
        <v>2415.6999999999998</v>
      </c>
      <c r="DH392" s="22">
        <v>240</v>
      </c>
      <c r="DI392" s="22">
        <v>242.68</v>
      </c>
      <c r="DJ392" s="22">
        <v>848.73</v>
      </c>
      <c r="DK392" s="22">
        <v>156.43</v>
      </c>
      <c r="DL392" s="22">
        <v>1487.84</v>
      </c>
      <c r="DM392" s="23">
        <v>3903.54</v>
      </c>
      <c r="DN392" s="73">
        <f t="shared" si="66"/>
        <v>21195.829999999998</v>
      </c>
      <c r="DO392" s="73">
        <f t="shared" si="67"/>
        <v>855.26</v>
      </c>
      <c r="DP392" s="73">
        <f t="shared" si="68"/>
        <v>22051.09</v>
      </c>
      <c r="DQ392" s="22">
        <f t="shared" si="69"/>
        <v>1888</v>
      </c>
      <c r="DR392" s="22">
        <f t="shared" si="70"/>
        <v>486.01</v>
      </c>
      <c r="DS392" s="22">
        <f t="shared" si="71"/>
        <v>3231.4100000000003</v>
      </c>
      <c r="DT392" s="22">
        <f t="shared" si="72"/>
        <v>1495.6500000000003</v>
      </c>
      <c r="DU392" s="22">
        <f t="shared" si="73"/>
        <v>7101.07</v>
      </c>
      <c r="DV392" s="23">
        <f t="shared" si="74"/>
        <v>29152.160000000003</v>
      </c>
      <c r="DW392" s="262">
        <f t="shared" si="75"/>
        <v>988.81999999999971</v>
      </c>
      <c r="DX392" s="262"/>
      <c r="DY392" s="263">
        <f t="shared" si="76"/>
        <v>693.79999999999927</v>
      </c>
      <c r="DZ392" s="263"/>
    </row>
    <row r="393" spans="1:130" hidden="1" x14ac:dyDescent="0.25">
      <c r="A393" s="18">
        <v>1874</v>
      </c>
      <c r="B393" s="18" t="s">
        <v>745</v>
      </c>
      <c r="C393" s="18" t="s">
        <v>203</v>
      </c>
      <c r="D393" s="20">
        <v>1</v>
      </c>
      <c r="E393" s="18">
        <v>6969.52</v>
      </c>
      <c r="F393" s="18">
        <v>21120.25</v>
      </c>
      <c r="G393" s="18" t="s">
        <v>157</v>
      </c>
      <c r="H393" s="18" t="s">
        <v>27</v>
      </c>
      <c r="I393" s="18" t="s">
        <v>172</v>
      </c>
      <c r="J393" s="21">
        <v>1605.7</v>
      </c>
      <c r="K393" s="21">
        <v>0</v>
      </c>
      <c r="L393" s="21">
        <v>1605.7</v>
      </c>
      <c r="M393" s="22">
        <v>128</v>
      </c>
      <c r="N393" s="22">
        <v>20.83</v>
      </c>
      <c r="O393" s="22">
        <v>143.32</v>
      </c>
      <c r="P393" s="22">
        <v>120.3</v>
      </c>
      <c r="Q393" s="22">
        <v>412.45</v>
      </c>
      <c r="R393" s="23">
        <v>2018.15</v>
      </c>
      <c r="S393" s="21">
        <v>1624.75</v>
      </c>
      <c r="T393" s="21">
        <v>0</v>
      </c>
      <c r="U393" s="21">
        <v>1624.75</v>
      </c>
      <c r="V393" s="22">
        <v>131</v>
      </c>
      <c r="W393" s="22">
        <v>21.08</v>
      </c>
      <c r="X393" s="22">
        <v>161.11000000000001</v>
      </c>
      <c r="Y393" s="22">
        <v>125.74</v>
      </c>
      <c r="Z393" s="22">
        <v>438.93</v>
      </c>
      <c r="AA393" s="23">
        <v>2063.6799999999998</v>
      </c>
      <c r="AB393" s="21">
        <v>1624.75</v>
      </c>
      <c r="AC393" s="21">
        <v>0</v>
      </c>
      <c r="AD393" s="21">
        <v>1624.75</v>
      </c>
      <c r="AE393" s="22">
        <v>131</v>
      </c>
      <c r="AF393" s="22">
        <v>21.08</v>
      </c>
      <c r="AG393" s="22">
        <v>160.79</v>
      </c>
      <c r="AH393" s="22">
        <v>105.34</v>
      </c>
      <c r="AI393" s="22">
        <v>418.21</v>
      </c>
      <c r="AJ393" s="23">
        <v>2042.96</v>
      </c>
      <c r="AK393" s="21">
        <v>1624.75</v>
      </c>
      <c r="AL393" s="21">
        <v>0</v>
      </c>
      <c r="AM393" s="21">
        <v>1624.75</v>
      </c>
      <c r="AN393" s="22">
        <v>131</v>
      </c>
      <c r="AO393" s="22">
        <v>21.08</v>
      </c>
      <c r="AP393" s="22">
        <v>160.79</v>
      </c>
      <c r="AQ393" s="22">
        <v>79.84</v>
      </c>
      <c r="AR393" s="22">
        <v>392.71</v>
      </c>
      <c r="AS393" s="23">
        <v>2017.46</v>
      </c>
      <c r="AT393" s="21">
        <v>1624.75</v>
      </c>
      <c r="AU393" s="21">
        <v>872.72</v>
      </c>
      <c r="AV393" s="21">
        <v>2497.4699999999998</v>
      </c>
      <c r="AW393" s="22">
        <v>250</v>
      </c>
      <c r="AX393" s="22">
        <v>21.08</v>
      </c>
      <c r="AY393" s="22">
        <v>335.33</v>
      </c>
      <c r="AZ393" s="22">
        <v>117.03</v>
      </c>
      <c r="BA393" s="22">
        <v>723.44</v>
      </c>
      <c r="BB393" s="23">
        <v>3220.91</v>
      </c>
      <c r="BC393" s="21">
        <v>2641.64</v>
      </c>
      <c r="BD393" s="21">
        <v>0</v>
      </c>
      <c r="BE393" s="21">
        <v>2641.64</v>
      </c>
      <c r="BF393" s="22">
        <v>239</v>
      </c>
      <c r="BG393" s="22">
        <v>31.26</v>
      </c>
      <c r="BH393" s="22">
        <v>870.64</v>
      </c>
      <c r="BI393" s="22">
        <v>96.87</v>
      </c>
      <c r="BJ393" s="22">
        <v>1237.77</v>
      </c>
      <c r="BK393" s="23">
        <v>3879.41</v>
      </c>
      <c r="BL393" s="21">
        <v>1624.75</v>
      </c>
      <c r="BM393" s="21">
        <v>0</v>
      </c>
      <c r="BN393" s="21">
        <v>1624.75</v>
      </c>
      <c r="BO393" s="22">
        <v>131</v>
      </c>
      <c r="BP393" s="22">
        <v>21.08</v>
      </c>
      <c r="BQ393" s="22">
        <v>160.79</v>
      </c>
      <c r="BR393" s="22">
        <v>110.44</v>
      </c>
      <c r="BS393" s="22">
        <v>423.31</v>
      </c>
      <c r="BT393" s="23">
        <v>2048.06</v>
      </c>
      <c r="BU393" s="21">
        <v>1624.75</v>
      </c>
      <c r="BV393" s="21">
        <v>0</v>
      </c>
      <c r="BW393" s="21">
        <v>1624.75</v>
      </c>
      <c r="BX393" s="22">
        <v>131</v>
      </c>
      <c r="BY393" s="22">
        <v>21.08</v>
      </c>
      <c r="BZ393" s="22">
        <v>160.79</v>
      </c>
      <c r="CA393" s="22">
        <v>130.84</v>
      </c>
      <c r="CB393" s="22">
        <v>443.71</v>
      </c>
      <c r="CC393" s="23">
        <v>2068.46</v>
      </c>
      <c r="CD393" s="21">
        <v>1657.85</v>
      </c>
      <c r="CE393" s="21">
        <v>0</v>
      </c>
      <c r="CF393" s="21">
        <v>1657.85</v>
      </c>
      <c r="CG393" s="22">
        <v>136</v>
      </c>
      <c r="CH393" s="22">
        <v>21.51</v>
      </c>
      <c r="CI393" s="22">
        <v>190.78</v>
      </c>
      <c r="CJ393" s="22">
        <v>131.43</v>
      </c>
      <c r="CK393" s="22">
        <v>479.72</v>
      </c>
      <c r="CL393" s="23">
        <v>2137.5700000000002</v>
      </c>
      <c r="CM393" s="21">
        <v>1659.64</v>
      </c>
      <c r="CN393" s="21">
        <v>0</v>
      </c>
      <c r="CO393" s="21">
        <v>1659.64</v>
      </c>
      <c r="CP393" s="22">
        <v>144</v>
      </c>
      <c r="CQ393" s="22">
        <v>21.53</v>
      </c>
      <c r="CR393" s="22">
        <v>167.08</v>
      </c>
      <c r="CS393" s="22">
        <v>75.37</v>
      </c>
      <c r="CT393" s="22">
        <v>407.98</v>
      </c>
      <c r="CU393" s="23">
        <v>2067.62</v>
      </c>
      <c r="CV393" s="21">
        <v>1659.64</v>
      </c>
      <c r="CW393" s="21">
        <v>0</v>
      </c>
      <c r="CX393" s="21">
        <v>1659.64</v>
      </c>
      <c r="CY393" s="22">
        <v>136</v>
      </c>
      <c r="CZ393" s="22">
        <v>21.53</v>
      </c>
      <c r="DA393" s="22">
        <v>162.28</v>
      </c>
      <c r="DB393" s="22">
        <v>111.07</v>
      </c>
      <c r="DC393" s="22">
        <v>430.88</v>
      </c>
      <c r="DD393" s="23">
        <v>2090.52</v>
      </c>
      <c r="DE393" s="21">
        <v>2479.0500000000002</v>
      </c>
      <c r="DF393" s="21">
        <v>0</v>
      </c>
      <c r="DG393" s="21">
        <v>2479.0500000000002</v>
      </c>
      <c r="DH393" s="22">
        <v>252</v>
      </c>
      <c r="DI393" s="22">
        <v>244.01</v>
      </c>
      <c r="DJ393" s="22">
        <v>905.29</v>
      </c>
      <c r="DK393" s="22">
        <v>126.96</v>
      </c>
      <c r="DL393" s="22">
        <v>1528.26</v>
      </c>
      <c r="DM393" s="23">
        <v>4007.31</v>
      </c>
      <c r="DN393" s="73">
        <f t="shared" si="66"/>
        <v>21452.02</v>
      </c>
      <c r="DO393" s="73">
        <f t="shared" si="67"/>
        <v>872.72</v>
      </c>
      <c r="DP393" s="73">
        <f t="shared" si="68"/>
        <v>22324.739999999998</v>
      </c>
      <c r="DQ393" s="22">
        <f t="shared" si="69"/>
        <v>1940</v>
      </c>
      <c r="DR393" s="22">
        <f t="shared" si="70"/>
        <v>487.15</v>
      </c>
      <c r="DS393" s="22">
        <f t="shared" si="71"/>
        <v>3578.9900000000002</v>
      </c>
      <c r="DT393" s="22">
        <f t="shared" si="72"/>
        <v>1331.2299999999998</v>
      </c>
      <c r="DU393" s="22">
        <f t="shared" si="73"/>
        <v>7337.37</v>
      </c>
      <c r="DV393" s="23">
        <f t="shared" si="74"/>
        <v>29662.11</v>
      </c>
      <c r="DW393" s="262">
        <f t="shared" si="75"/>
        <v>1204.489999999998</v>
      </c>
      <c r="DX393" s="262"/>
      <c r="DY393" s="263">
        <f t="shared" si="76"/>
        <v>367.84999999999945</v>
      </c>
      <c r="DZ393" s="263"/>
    </row>
    <row r="394" spans="1:130" hidden="1" x14ac:dyDescent="0.25">
      <c r="A394" s="18">
        <v>1875</v>
      </c>
      <c r="B394" s="18" t="s">
        <v>754</v>
      </c>
      <c r="C394" s="18" t="s">
        <v>755</v>
      </c>
      <c r="D394" s="20">
        <v>1</v>
      </c>
      <c r="E394" s="18">
        <v>5228.78</v>
      </c>
      <c r="F394" s="18">
        <v>18735.900000000001</v>
      </c>
      <c r="G394" s="18" t="s">
        <v>157</v>
      </c>
      <c r="H394" s="18" t="s">
        <v>27</v>
      </c>
      <c r="I394" s="18" t="s">
        <v>172</v>
      </c>
      <c r="J394" s="21">
        <v>1659.49</v>
      </c>
      <c r="K394" s="21">
        <v>0</v>
      </c>
      <c r="L394" s="21">
        <v>1659.49</v>
      </c>
      <c r="M394" s="22">
        <v>118</v>
      </c>
      <c r="N394" s="22">
        <v>20.22</v>
      </c>
      <c r="O394" s="22">
        <v>63.22</v>
      </c>
      <c r="P394" s="22">
        <v>131.02000000000001</v>
      </c>
      <c r="Q394" s="22">
        <v>332.46</v>
      </c>
      <c r="R394" s="23">
        <v>1991.95</v>
      </c>
      <c r="S394" s="21">
        <v>1867.16</v>
      </c>
      <c r="T394" s="21">
        <v>0</v>
      </c>
      <c r="U394" s="21">
        <v>1867.16</v>
      </c>
      <c r="V394" s="22">
        <v>165</v>
      </c>
      <c r="W394" s="22">
        <v>24.23</v>
      </c>
      <c r="X394" s="22">
        <v>375.89</v>
      </c>
      <c r="Y394" s="22">
        <v>33.15</v>
      </c>
      <c r="Z394" s="22">
        <v>598.27</v>
      </c>
      <c r="AA394" s="23">
        <v>2465.4299999999998</v>
      </c>
      <c r="AB394" s="21">
        <v>1577.14</v>
      </c>
      <c r="AC394" s="21">
        <v>0</v>
      </c>
      <c r="AD394" s="21">
        <v>1577.14</v>
      </c>
      <c r="AE394" s="22">
        <v>125</v>
      </c>
      <c r="AF394" s="22">
        <v>20.46</v>
      </c>
      <c r="AG394" s="22">
        <v>117.66</v>
      </c>
      <c r="AH394" s="22">
        <v>140.19</v>
      </c>
      <c r="AI394" s="22">
        <v>403.31</v>
      </c>
      <c r="AJ394" s="23">
        <v>1980.45</v>
      </c>
      <c r="AK394" s="21">
        <v>1577.14</v>
      </c>
      <c r="AL394" s="21">
        <v>0</v>
      </c>
      <c r="AM394" s="21">
        <v>1577.14</v>
      </c>
      <c r="AN394" s="22">
        <v>125</v>
      </c>
      <c r="AO394" s="22">
        <v>20.46</v>
      </c>
      <c r="AP394" s="22">
        <v>117.66</v>
      </c>
      <c r="AQ394" s="22">
        <v>221.79</v>
      </c>
      <c r="AR394" s="22">
        <v>484.91</v>
      </c>
      <c r="AS394" s="23">
        <v>2062.0500000000002</v>
      </c>
      <c r="AT394" s="21">
        <v>1577.14</v>
      </c>
      <c r="AU394" s="21">
        <v>855.26</v>
      </c>
      <c r="AV394" s="21">
        <v>2432.4</v>
      </c>
      <c r="AW394" s="22">
        <v>242</v>
      </c>
      <c r="AX394" s="22">
        <v>20.46</v>
      </c>
      <c r="AY394" s="22">
        <v>288.70999999999998</v>
      </c>
      <c r="AZ394" s="22">
        <v>131.25</v>
      </c>
      <c r="BA394" s="22">
        <v>682.42</v>
      </c>
      <c r="BB394" s="23">
        <v>3114.82</v>
      </c>
      <c r="BC394" s="21">
        <v>2578.02</v>
      </c>
      <c r="BD394" s="21">
        <v>0</v>
      </c>
      <c r="BE394" s="21">
        <v>2578.02</v>
      </c>
      <c r="BF394" s="22">
        <v>230</v>
      </c>
      <c r="BG394" s="22">
        <v>30.34</v>
      </c>
      <c r="BH394" s="22">
        <v>805.72</v>
      </c>
      <c r="BI394" s="22">
        <v>156.91999999999999</v>
      </c>
      <c r="BJ394" s="22">
        <v>1222.98</v>
      </c>
      <c r="BK394" s="23">
        <v>3801</v>
      </c>
      <c r="BL394" s="21">
        <v>1578.46</v>
      </c>
      <c r="BM394" s="21">
        <v>0</v>
      </c>
      <c r="BN394" s="21">
        <v>1578.46</v>
      </c>
      <c r="BO394" s="22">
        <v>120</v>
      </c>
      <c r="BP394" s="22">
        <v>20.48</v>
      </c>
      <c r="BQ394" s="22">
        <v>118.97</v>
      </c>
      <c r="BR394" s="22">
        <v>94.32</v>
      </c>
      <c r="BS394" s="22">
        <v>353.77</v>
      </c>
      <c r="BT394" s="23">
        <v>1932.23</v>
      </c>
      <c r="BU394" s="21">
        <v>1577.14</v>
      </c>
      <c r="BV394" s="21">
        <v>0</v>
      </c>
      <c r="BW394" s="21">
        <v>1577.14</v>
      </c>
      <c r="BX394" s="22">
        <v>124</v>
      </c>
      <c r="BY394" s="22">
        <v>20.46</v>
      </c>
      <c r="BZ394" s="22">
        <v>117.66</v>
      </c>
      <c r="CA394" s="22">
        <v>135.09</v>
      </c>
      <c r="CB394" s="22">
        <v>397.21</v>
      </c>
      <c r="CC394" s="23">
        <v>1974.35</v>
      </c>
      <c r="CD394" s="21">
        <v>1603.93</v>
      </c>
      <c r="CE394" s="21">
        <v>0</v>
      </c>
      <c r="CF394" s="21">
        <v>1603.93</v>
      </c>
      <c r="CG394" s="22">
        <v>128</v>
      </c>
      <c r="CH394" s="22">
        <v>20.81</v>
      </c>
      <c r="CI394" s="22">
        <v>142.06</v>
      </c>
      <c r="CJ394" s="22">
        <v>94.77</v>
      </c>
      <c r="CK394" s="22">
        <v>385.64</v>
      </c>
      <c r="CL394" s="23">
        <v>1989.57</v>
      </c>
      <c r="CM394" s="21">
        <v>1612.03</v>
      </c>
      <c r="CN394" s="21">
        <v>0</v>
      </c>
      <c r="CO394" s="21">
        <v>1612.03</v>
      </c>
      <c r="CP394" s="22">
        <v>137</v>
      </c>
      <c r="CQ394" s="22">
        <v>20.92</v>
      </c>
      <c r="CR394" s="22">
        <v>123.52</v>
      </c>
      <c r="CS394" s="22">
        <v>135.72</v>
      </c>
      <c r="CT394" s="22">
        <v>417.16</v>
      </c>
      <c r="CU394" s="23">
        <v>2029.19</v>
      </c>
      <c r="CV394" s="21">
        <v>2202.65</v>
      </c>
      <c r="CW394" s="21">
        <v>0</v>
      </c>
      <c r="CX394" s="21">
        <v>2202.65</v>
      </c>
      <c r="CY394" s="22">
        <v>118</v>
      </c>
      <c r="CZ394" s="22">
        <v>218.94</v>
      </c>
      <c r="DA394" s="22">
        <v>655.27</v>
      </c>
      <c r="DB394" s="22">
        <v>130.91</v>
      </c>
      <c r="DC394" s="22">
        <v>1123.1199999999999</v>
      </c>
      <c r="DD394" s="23">
        <v>3325.77</v>
      </c>
      <c r="DE394" s="21">
        <v>0</v>
      </c>
      <c r="DF394" s="21">
        <v>0</v>
      </c>
      <c r="DG394" s="21">
        <v>0</v>
      </c>
      <c r="DH394" s="22">
        <v>0</v>
      </c>
      <c r="DI394" s="22">
        <v>0</v>
      </c>
      <c r="DJ394" s="22">
        <v>0</v>
      </c>
      <c r="DK394" s="22">
        <v>1.34</v>
      </c>
      <c r="DL394" s="22">
        <v>1.34</v>
      </c>
      <c r="DM394" s="23">
        <v>1.34</v>
      </c>
      <c r="DN394" s="73">
        <f t="shared" si="66"/>
        <v>19410.3</v>
      </c>
      <c r="DO394" s="73">
        <f t="shared" si="67"/>
        <v>855.26</v>
      </c>
      <c r="DP394" s="73">
        <f t="shared" si="68"/>
        <v>20265.560000000001</v>
      </c>
      <c r="DQ394" s="22">
        <f t="shared" si="69"/>
        <v>1632</v>
      </c>
      <c r="DR394" s="22">
        <f t="shared" si="70"/>
        <v>437.78000000000003</v>
      </c>
      <c r="DS394" s="22">
        <f t="shared" si="71"/>
        <v>2926.34</v>
      </c>
      <c r="DT394" s="22">
        <f t="shared" si="72"/>
        <v>1406.4699999999998</v>
      </c>
      <c r="DU394" s="22">
        <f t="shared" si="73"/>
        <v>6402.59</v>
      </c>
      <c r="DV394" s="23">
        <f t="shared" si="74"/>
        <v>26668.149999999998</v>
      </c>
      <c r="DW394" s="262">
        <f t="shared" si="75"/>
        <v>1529.6599999999999</v>
      </c>
      <c r="DX394" s="262"/>
      <c r="DY394" s="263">
        <f t="shared" si="76"/>
        <v>1173.8100000000004</v>
      </c>
      <c r="DZ394" s="263"/>
    </row>
    <row r="395" spans="1:130" hidden="1" x14ac:dyDescent="0.25">
      <c r="A395" s="18">
        <v>1876</v>
      </c>
      <c r="B395" s="18" t="s">
        <v>772</v>
      </c>
      <c r="C395" s="18" t="s">
        <v>171</v>
      </c>
      <c r="D395" s="20">
        <v>1</v>
      </c>
      <c r="E395" s="18">
        <v>7578.94</v>
      </c>
      <c r="F395" s="18">
        <v>21681.24</v>
      </c>
      <c r="G395" s="18" t="s">
        <v>157</v>
      </c>
      <c r="H395" s="18" t="s">
        <v>27</v>
      </c>
      <c r="I395" s="18" t="s">
        <v>172</v>
      </c>
      <c r="J395" s="21">
        <v>1670.5</v>
      </c>
      <c r="K395" s="21">
        <v>0</v>
      </c>
      <c r="L395" s="21">
        <v>1670.5</v>
      </c>
      <c r="M395" s="22">
        <v>125</v>
      </c>
      <c r="N395" s="22">
        <v>20.46</v>
      </c>
      <c r="O395" s="22">
        <v>174.74</v>
      </c>
      <c r="P395" s="22">
        <v>29.24</v>
      </c>
      <c r="Q395" s="22">
        <v>349.44</v>
      </c>
      <c r="R395" s="23">
        <v>2019.94</v>
      </c>
      <c r="S395" s="21">
        <v>1672.37</v>
      </c>
      <c r="T395" s="21">
        <v>0</v>
      </c>
      <c r="U395" s="21">
        <v>1672.37</v>
      </c>
      <c r="V395" s="22">
        <v>138</v>
      </c>
      <c r="W395" s="22">
        <v>21.71</v>
      </c>
      <c r="X395" s="22">
        <v>204.31</v>
      </c>
      <c r="Y395" s="22">
        <v>80.69</v>
      </c>
      <c r="Z395" s="22">
        <v>444.71</v>
      </c>
      <c r="AA395" s="23">
        <v>2117.08</v>
      </c>
      <c r="AB395" s="21">
        <v>1672.37</v>
      </c>
      <c r="AC395" s="21">
        <v>0</v>
      </c>
      <c r="AD395" s="21">
        <v>1672.37</v>
      </c>
      <c r="AE395" s="22">
        <v>138</v>
      </c>
      <c r="AF395" s="22">
        <v>21.71</v>
      </c>
      <c r="AG395" s="22">
        <v>204</v>
      </c>
      <c r="AH395" s="22">
        <v>29.69</v>
      </c>
      <c r="AI395" s="22">
        <v>393.4</v>
      </c>
      <c r="AJ395" s="23">
        <v>2065.77</v>
      </c>
      <c r="AK395" s="21">
        <v>1635.16</v>
      </c>
      <c r="AL395" s="21">
        <v>0</v>
      </c>
      <c r="AM395" s="21">
        <v>1635.16</v>
      </c>
      <c r="AN395" s="22">
        <v>133</v>
      </c>
      <c r="AO395" s="22">
        <v>21.22</v>
      </c>
      <c r="AP395" s="22">
        <v>200.9</v>
      </c>
      <c r="AQ395" s="22">
        <v>29.03</v>
      </c>
      <c r="AR395" s="22">
        <v>384.15</v>
      </c>
      <c r="AS395" s="23">
        <v>2019.31</v>
      </c>
      <c r="AT395" s="21">
        <v>1672.37</v>
      </c>
      <c r="AU395" s="21">
        <v>837.81</v>
      </c>
      <c r="AV395" s="21">
        <v>2510.1799999999998</v>
      </c>
      <c r="AW395" s="22">
        <v>252</v>
      </c>
      <c r="AX395" s="22">
        <v>21.71</v>
      </c>
      <c r="AY395" s="22">
        <v>371.56</v>
      </c>
      <c r="AZ395" s="22">
        <v>81.72</v>
      </c>
      <c r="BA395" s="22">
        <v>726.99</v>
      </c>
      <c r="BB395" s="23">
        <v>3237.17</v>
      </c>
      <c r="BC395" s="21">
        <v>2676.66</v>
      </c>
      <c r="BD395" s="21">
        <v>0</v>
      </c>
      <c r="BE395" s="21">
        <v>2676.66</v>
      </c>
      <c r="BF395" s="22">
        <v>249</v>
      </c>
      <c r="BG395" s="22">
        <v>32.19</v>
      </c>
      <c r="BH395" s="22">
        <v>935.26</v>
      </c>
      <c r="BI395" s="22">
        <v>123.16</v>
      </c>
      <c r="BJ395" s="22">
        <v>1339.61</v>
      </c>
      <c r="BK395" s="23">
        <v>4016.27</v>
      </c>
      <c r="BL395" s="21">
        <v>1338.46</v>
      </c>
      <c r="BM395" s="21">
        <v>0</v>
      </c>
      <c r="BN395" s="21">
        <v>1338.46</v>
      </c>
      <c r="BO395" s="22">
        <v>91</v>
      </c>
      <c r="BP395" s="22">
        <v>17.36</v>
      </c>
      <c r="BQ395" s="22">
        <v>176.18</v>
      </c>
      <c r="BR395" s="22">
        <v>74.760000000000005</v>
      </c>
      <c r="BS395" s="22">
        <v>359.3</v>
      </c>
      <c r="BT395" s="23">
        <v>1697.76</v>
      </c>
      <c r="BU395" s="21">
        <v>1672.37</v>
      </c>
      <c r="BV395" s="21">
        <v>0</v>
      </c>
      <c r="BW395" s="21">
        <v>1672.37</v>
      </c>
      <c r="BX395" s="22">
        <v>138</v>
      </c>
      <c r="BY395" s="22">
        <v>21.71</v>
      </c>
      <c r="BZ395" s="22">
        <v>204</v>
      </c>
      <c r="CA395" s="22">
        <v>90.89</v>
      </c>
      <c r="CB395" s="22">
        <v>454.6</v>
      </c>
      <c r="CC395" s="23">
        <v>2126.9699999999998</v>
      </c>
      <c r="CD395" s="21">
        <v>1714.94</v>
      </c>
      <c r="CE395" s="21">
        <v>0</v>
      </c>
      <c r="CF395" s="21">
        <v>1714.94</v>
      </c>
      <c r="CG395" s="22">
        <v>144</v>
      </c>
      <c r="CH395" s="22">
        <v>22.26</v>
      </c>
      <c r="CI395" s="22">
        <v>242.66</v>
      </c>
      <c r="CJ395" s="22">
        <v>81.44</v>
      </c>
      <c r="CK395" s="22">
        <v>490.36</v>
      </c>
      <c r="CL395" s="23">
        <v>2205.3000000000002</v>
      </c>
      <c r="CM395" s="21">
        <v>1019.78</v>
      </c>
      <c r="CN395" s="21">
        <v>0</v>
      </c>
      <c r="CO395" s="21">
        <v>1019.78</v>
      </c>
      <c r="CP395" s="22">
        <v>58</v>
      </c>
      <c r="CQ395" s="22">
        <v>13.21</v>
      </c>
      <c r="CR395" s="22">
        <v>164.14</v>
      </c>
      <c r="CS395" s="22">
        <v>69.099999999999994</v>
      </c>
      <c r="CT395" s="22">
        <v>304.45</v>
      </c>
      <c r="CU395" s="23">
        <v>1324.23</v>
      </c>
      <c r="CV395" s="21">
        <v>17.149999999999999</v>
      </c>
      <c r="CW395" s="21">
        <v>0</v>
      </c>
      <c r="CX395" s="21">
        <v>17.149999999999999</v>
      </c>
      <c r="CY395" s="22">
        <v>-87</v>
      </c>
      <c r="CZ395" s="22">
        <v>0.18</v>
      </c>
      <c r="DA395" s="22">
        <v>66.680000000000007</v>
      </c>
      <c r="DB395" s="22">
        <v>0.28999999999999998</v>
      </c>
      <c r="DC395" s="22">
        <v>-19.850000000000001</v>
      </c>
      <c r="DD395" s="23">
        <v>-2.7</v>
      </c>
      <c r="DE395" s="21">
        <v>3325.87</v>
      </c>
      <c r="DF395" s="21">
        <v>0</v>
      </c>
      <c r="DG395" s="21">
        <v>3325.87</v>
      </c>
      <c r="DH395" s="22">
        <v>366</v>
      </c>
      <c r="DI395" s="22">
        <v>240.83</v>
      </c>
      <c r="DJ395" s="22">
        <v>1716.51</v>
      </c>
      <c r="DK395" s="22">
        <v>60.39</v>
      </c>
      <c r="DL395" s="22">
        <v>2383.73</v>
      </c>
      <c r="DM395" s="23">
        <v>5709.6</v>
      </c>
      <c r="DN395" s="73">
        <f t="shared" si="66"/>
        <v>20088</v>
      </c>
      <c r="DO395" s="73">
        <f t="shared" si="67"/>
        <v>837.81</v>
      </c>
      <c r="DP395" s="73">
        <f t="shared" si="68"/>
        <v>20925.809999999998</v>
      </c>
      <c r="DQ395" s="22">
        <f t="shared" si="69"/>
        <v>1745</v>
      </c>
      <c r="DR395" s="22">
        <f t="shared" si="70"/>
        <v>454.55000000000007</v>
      </c>
      <c r="DS395" s="22">
        <f t="shared" si="71"/>
        <v>4660.9399999999996</v>
      </c>
      <c r="DT395" s="22">
        <f t="shared" si="72"/>
        <v>750.39999999999986</v>
      </c>
      <c r="DU395" s="22">
        <f t="shared" si="73"/>
        <v>7610.8899999999994</v>
      </c>
      <c r="DV395" s="23">
        <f t="shared" si="74"/>
        <v>28536.699999999997</v>
      </c>
      <c r="DW395" s="262">
        <f t="shared" si="75"/>
        <v>-755.43000000000393</v>
      </c>
      <c r="DX395" s="262"/>
      <c r="DY395" s="263">
        <f t="shared" si="76"/>
        <v>31.949999999999818</v>
      </c>
      <c r="DZ395" s="263"/>
    </row>
    <row r="396" spans="1:130" hidden="1" x14ac:dyDescent="0.25">
      <c r="A396" s="18">
        <v>1877</v>
      </c>
      <c r="B396" s="18" t="s">
        <v>779</v>
      </c>
      <c r="C396" s="18" t="s">
        <v>780</v>
      </c>
      <c r="D396" s="20">
        <v>1</v>
      </c>
      <c r="E396" s="18">
        <v>2911.45</v>
      </c>
      <c r="F396" s="18">
        <v>10508.12</v>
      </c>
      <c r="G396" s="18" t="s">
        <v>157</v>
      </c>
      <c r="H396" s="18" t="s">
        <v>27</v>
      </c>
      <c r="I396" s="18" t="s">
        <v>172</v>
      </c>
      <c r="J396" s="21">
        <v>112.75</v>
      </c>
      <c r="K396" s="21">
        <v>0</v>
      </c>
      <c r="L396" s="21">
        <v>112.75</v>
      </c>
      <c r="M396" s="22">
        <v>4</v>
      </c>
      <c r="N396" s="22">
        <v>0.92</v>
      </c>
      <c r="O396" s="22">
        <v>30.05</v>
      </c>
      <c r="P396" s="22">
        <v>68.13</v>
      </c>
      <c r="Q396" s="22">
        <v>103.1</v>
      </c>
      <c r="R396" s="23">
        <v>215.85</v>
      </c>
      <c r="S396" s="21">
        <v>1624.75</v>
      </c>
      <c r="T396" s="21">
        <v>0</v>
      </c>
      <c r="U396" s="21">
        <v>1624.75</v>
      </c>
      <c r="V396" s="22">
        <v>87</v>
      </c>
      <c r="W396" s="22">
        <v>21.08</v>
      </c>
      <c r="X396" s="22">
        <v>124.13</v>
      </c>
      <c r="Y396" s="22">
        <v>28.84</v>
      </c>
      <c r="Z396" s="22">
        <v>261.05</v>
      </c>
      <c r="AA396" s="23">
        <v>1885.8</v>
      </c>
      <c r="AB396" s="21">
        <v>1588.02</v>
      </c>
      <c r="AC396" s="21">
        <v>0</v>
      </c>
      <c r="AD396" s="21">
        <v>1588.02</v>
      </c>
      <c r="AE396" s="22">
        <v>108</v>
      </c>
      <c r="AF396" s="22">
        <v>20.61</v>
      </c>
      <c r="AG396" s="22">
        <v>121.63</v>
      </c>
      <c r="AH396" s="22">
        <v>94.49</v>
      </c>
      <c r="AI396" s="22">
        <v>344.73</v>
      </c>
      <c r="AJ396" s="23">
        <v>1932.75</v>
      </c>
      <c r="AK396" s="21">
        <v>648.07000000000005</v>
      </c>
      <c r="AL396" s="21">
        <v>0</v>
      </c>
      <c r="AM396" s="21">
        <v>648.07000000000005</v>
      </c>
      <c r="AN396" s="22">
        <v>28</v>
      </c>
      <c r="AO396" s="22">
        <v>8.39</v>
      </c>
      <c r="AP396" s="22">
        <v>65.67</v>
      </c>
      <c r="AQ396" s="22">
        <v>98.2</v>
      </c>
      <c r="AR396" s="22">
        <v>200.26</v>
      </c>
      <c r="AS396" s="23">
        <v>848.33</v>
      </c>
      <c r="AT396" s="21">
        <v>2010.59</v>
      </c>
      <c r="AU396" s="21">
        <v>794.17</v>
      </c>
      <c r="AV396" s="21">
        <v>2804.76</v>
      </c>
      <c r="AW396" s="22">
        <v>219</v>
      </c>
      <c r="AX396" s="22">
        <v>26.1</v>
      </c>
      <c r="AY396" s="22">
        <v>625.85</v>
      </c>
      <c r="AZ396" s="22">
        <v>46.33</v>
      </c>
      <c r="BA396" s="22">
        <v>917.28</v>
      </c>
      <c r="BB396" s="23">
        <v>3722.04</v>
      </c>
      <c r="BC396" s="21">
        <v>1694.43</v>
      </c>
      <c r="BD396" s="21">
        <v>0</v>
      </c>
      <c r="BE396" s="21">
        <v>1694.43</v>
      </c>
      <c r="BF396" s="22">
        <v>119</v>
      </c>
      <c r="BG396" s="22">
        <v>20.23</v>
      </c>
      <c r="BH396" s="22">
        <v>553.77</v>
      </c>
      <c r="BI396" s="22">
        <v>106</v>
      </c>
      <c r="BJ396" s="22">
        <v>799</v>
      </c>
      <c r="BK396" s="23">
        <v>2493.4299999999998</v>
      </c>
      <c r="BL396" s="21">
        <v>2991.58</v>
      </c>
      <c r="BM396" s="21">
        <v>0</v>
      </c>
      <c r="BN396" s="21">
        <v>2991.58</v>
      </c>
      <c r="BO396" s="22">
        <v>65</v>
      </c>
      <c r="BP396" s="22">
        <v>143.62</v>
      </c>
      <c r="BQ396" s="22">
        <v>1363.04</v>
      </c>
      <c r="BR396" s="22">
        <v>104.11</v>
      </c>
      <c r="BS396" s="22">
        <v>1675.77</v>
      </c>
      <c r="BT396" s="23">
        <v>4667.3500000000004</v>
      </c>
      <c r="BU396" s="21">
        <v>0</v>
      </c>
      <c r="BV396" s="21">
        <v>0</v>
      </c>
      <c r="BW396" s="21">
        <v>0</v>
      </c>
      <c r="BX396" s="22">
        <v>0</v>
      </c>
      <c r="BY396" s="22">
        <v>0</v>
      </c>
      <c r="BZ396" s="22">
        <v>0</v>
      </c>
      <c r="CA396" s="22">
        <v>0</v>
      </c>
      <c r="CB396" s="22">
        <v>0</v>
      </c>
      <c r="CC396" s="23">
        <v>0</v>
      </c>
      <c r="CD396" s="21">
        <v>0</v>
      </c>
      <c r="CE396" s="21">
        <v>0</v>
      </c>
      <c r="CF396" s="21">
        <v>0</v>
      </c>
      <c r="CG396" s="22">
        <v>0</v>
      </c>
      <c r="CH396" s="22">
        <v>0</v>
      </c>
      <c r="CI396" s="22">
        <v>0</v>
      </c>
      <c r="CJ396" s="22">
        <v>0</v>
      </c>
      <c r="CK396" s="22">
        <v>0</v>
      </c>
      <c r="CL396" s="23">
        <v>0</v>
      </c>
      <c r="CM396" s="21">
        <v>0</v>
      </c>
      <c r="CN396" s="21">
        <v>0</v>
      </c>
      <c r="CO396" s="21">
        <v>0</v>
      </c>
      <c r="CP396" s="22">
        <v>0</v>
      </c>
      <c r="CQ396" s="22">
        <v>0</v>
      </c>
      <c r="CR396" s="22">
        <v>0</v>
      </c>
      <c r="CS396" s="22">
        <v>0</v>
      </c>
      <c r="CT396" s="22">
        <v>0</v>
      </c>
      <c r="CU396" s="23">
        <v>0</v>
      </c>
      <c r="CV396" s="21"/>
      <c r="CW396" s="21"/>
      <c r="CX396" s="21"/>
      <c r="CY396" s="22"/>
      <c r="CZ396" s="22"/>
      <c r="DA396" s="22"/>
      <c r="DB396" s="22"/>
      <c r="DC396" s="22"/>
      <c r="DD396" s="23"/>
      <c r="DN396" s="73">
        <f t="shared" si="66"/>
        <v>10670.19</v>
      </c>
      <c r="DO396" s="73">
        <f t="shared" si="67"/>
        <v>794.17</v>
      </c>
      <c r="DP396" s="73">
        <f t="shared" si="68"/>
        <v>11464.36</v>
      </c>
      <c r="DQ396" s="22">
        <f t="shared" si="69"/>
        <v>630</v>
      </c>
      <c r="DR396" s="22">
        <f t="shared" si="70"/>
        <v>240.95</v>
      </c>
      <c r="DS396" s="22">
        <f t="shared" si="71"/>
        <v>2884.14</v>
      </c>
      <c r="DT396" s="22">
        <f t="shared" si="72"/>
        <v>546.09999999999991</v>
      </c>
      <c r="DU396" s="22">
        <f t="shared" si="73"/>
        <v>4301.1900000000005</v>
      </c>
      <c r="DV396" s="23">
        <f t="shared" si="74"/>
        <v>15765.550000000001</v>
      </c>
      <c r="DW396" s="262">
        <f t="shared" si="75"/>
        <v>956.23999999999978</v>
      </c>
      <c r="DX396" s="262"/>
      <c r="DY396" s="263">
        <f t="shared" si="76"/>
        <v>1389.7400000000007</v>
      </c>
      <c r="DZ396" s="263"/>
    </row>
    <row r="397" spans="1:130" hidden="1" x14ac:dyDescent="0.25">
      <c r="A397" s="18">
        <v>1878</v>
      </c>
      <c r="B397" s="18" t="s">
        <v>577</v>
      </c>
      <c r="C397" s="18" t="s">
        <v>578</v>
      </c>
      <c r="D397" s="20">
        <v>1</v>
      </c>
      <c r="E397" s="18">
        <v>25342.62</v>
      </c>
      <c r="F397" s="18">
        <v>45259.51</v>
      </c>
      <c r="G397" s="18" t="s">
        <v>157</v>
      </c>
      <c r="H397" s="18" t="s">
        <v>5</v>
      </c>
      <c r="I397" s="18" t="s">
        <v>579</v>
      </c>
      <c r="J397" s="21">
        <v>3490.2</v>
      </c>
      <c r="K397" s="21">
        <v>0</v>
      </c>
      <c r="L397" s="21">
        <v>3490.2</v>
      </c>
      <c r="M397" s="22">
        <v>389</v>
      </c>
      <c r="N397" s="22">
        <v>52.05</v>
      </c>
      <c r="O397" s="22">
        <v>1337.57</v>
      </c>
      <c r="P397" s="22">
        <v>163.72999999999999</v>
      </c>
      <c r="Q397" s="22">
        <v>1942.35</v>
      </c>
      <c r="R397" s="23">
        <v>5432.55</v>
      </c>
      <c r="S397" s="21">
        <v>3491.05</v>
      </c>
      <c r="T397" s="21">
        <v>0</v>
      </c>
      <c r="U397" s="21">
        <v>3491.05</v>
      </c>
      <c r="V397" s="22">
        <v>392</v>
      </c>
      <c r="W397" s="22">
        <v>52.33</v>
      </c>
      <c r="X397" s="22">
        <v>1345.54</v>
      </c>
      <c r="Y397" s="22">
        <v>148.44</v>
      </c>
      <c r="Z397" s="22">
        <v>1938.31</v>
      </c>
      <c r="AA397" s="23">
        <v>5429.36</v>
      </c>
      <c r="AB397" s="21">
        <v>3491.05</v>
      </c>
      <c r="AC397" s="21">
        <v>0</v>
      </c>
      <c r="AD397" s="21">
        <v>3491.05</v>
      </c>
      <c r="AE397" s="22">
        <v>392</v>
      </c>
      <c r="AF397" s="22">
        <v>52.33</v>
      </c>
      <c r="AG397" s="22">
        <v>1344.88</v>
      </c>
      <c r="AH397" s="22">
        <v>173.94</v>
      </c>
      <c r="AI397" s="22">
        <v>1963.15</v>
      </c>
      <c r="AJ397" s="23">
        <v>5454.2</v>
      </c>
      <c r="AK397" s="21">
        <v>3491.05</v>
      </c>
      <c r="AL397" s="21">
        <v>0</v>
      </c>
      <c r="AM397" s="21">
        <v>3491.05</v>
      </c>
      <c r="AN397" s="22">
        <v>392</v>
      </c>
      <c r="AO397" s="22">
        <v>52.33</v>
      </c>
      <c r="AP397" s="22">
        <v>1344.88</v>
      </c>
      <c r="AQ397" s="22">
        <v>138.24</v>
      </c>
      <c r="AR397" s="22">
        <v>1927.45</v>
      </c>
      <c r="AS397" s="23">
        <v>5418.5</v>
      </c>
      <c r="AT397" s="21">
        <v>3523.94</v>
      </c>
      <c r="AU397" s="21">
        <v>864</v>
      </c>
      <c r="AV397" s="21">
        <v>4387.9399999999996</v>
      </c>
      <c r="AW397" s="22">
        <v>514</v>
      </c>
      <c r="AX397" s="22">
        <v>52.82</v>
      </c>
      <c r="AY397" s="22">
        <v>1529.13</v>
      </c>
      <c r="AZ397" s="22">
        <v>160.46</v>
      </c>
      <c r="BA397" s="22">
        <v>2256.41</v>
      </c>
      <c r="BB397" s="23">
        <v>6644.35</v>
      </c>
      <c r="BC397" s="21">
        <v>5240.55</v>
      </c>
      <c r="BD397" s="21">
        <v>0</v>
      </c>
      <c r="BE397" s="21">
        <v>5240.55</v>
      </c>
      <c r="BF397" s="22">
        <v>630</v>
      </c>
      <c r="BG397" s="22">
        <v>78.150000000000006</v>
      </c>
      <c r="BH397" s="22">
        <v>2256.7199999999998</v>
      </c>
      <c r="BI397" s="22">
        <v>177.25</v>
      </c>
      <c r="BJ397" s="22">
        <v>3142.12</v>
      </c>
      <c r="BK397" s="23">
        <v>8382.67</v>
      </c>
      <c r="BL397" s="21">
        <v>3491.05</v>
      </c>
      <c r="BM397" s="21">
        <v>0</v>
      </c>
      <c r="BN397" s="21">
        <v>3491.05</v>
      </c>
      <c r="BO397" s="22">
        <v>392</v>
      </c>
      <c r="BP397" s="22">
        <v>52.33</v>
      </c>
      <c r="BQ397" s="22">
        <v>1344.88</v>
      </c>
      <c r="BR397" s="22">
        <v>148.44</v>
      </c>
      <c r="BS397" s="22">
        <v>1937.65</v>
      </c>
      <c r="BT397" s="23">
        <v>5428.7</v>
      </c>
      <c r="BU397" s="21">
        <v>3491.05</v>
      </c>
      <c r="BV397" s="21">
        <v>0</v>
      </c>
      <c r="BW397" s="21">
        <v>3491.05</v>
      </c>
      <c r="BX397" s="22">
        <v>392</v>
      </c>
      <c r="BY397" s="22">
        <v>52.33</v>
      </c>
      <c r="BZ397" s="22">
        <v>1344.88</v>
      </c>
      <c r="CA397" s="22">
        <v>148.44</v>
      </c>
      <c r="CB397" s="22">
        <v>1937.65</v>
      </c>
      <c r="CC397" s="23">
        <v>5428.7</v>
      </c>
      <c r="CD397" s="21">
        <v>3625.95</v>
      </c>
      <c r="CE397" s="21">
        <v>0</v>
      </c>
      <c r="CF397" s="21">
        <v>3625.95</v>
      </c>
      <c r="CG397" s="22">
        <v>410</v>
      </c>
      <c r="CH397" s="22">
        <v>54.36</v>
      </c>
      <c r="CI397" s="22">
        <v>1391.87</v>
      </c>
      <c r="CJ397" s="22">
        <v>114.57</v>
      </c>
      <c r="CK397" s="22">
        <v>1970.8</v>
      </c>
      <c r="CL397" s="23">
        <v>5596.75</v>
      </c>
      <c r="CM397" s="21">
        <v>3491.05</v>
      </c>
      <c r="CN397" s="21">
        <v>0</v>
      </c>
      <c r="CO397" s="21">
        <v>3491.05</v>
      </c>
      <c r="CP397" s="22">
        <v>400</v>
      </c>
      <c r="CQ397" s="22">
        <v>52.33</v>
      </c>
      <c r="CR397" s="22">
        <v>1349.68</v>
      </c>
      <c r="CS397" s="22">
        <v>138.24</v>
      </c>
      <c r="CT397" s="22">
        <v>1940.25</v>
      </c>
      <c r="CU397" s="23">
        <v>5431.3</v>
      </c>
      <c r="CV397" s="21">
        <v>3491.05</v>
      </c>
      <c r="CW397" s="21">
        <v>0</v>
      </c>
      <c r="CX397" s="21">
        <v>3491.05</v>
      </c>
      <c r="CY397" s="22">
        <v>392</v>
      </c>
      <c r="CZ397" s="22">
        <v>52.33</v>
      </c>
      <c r="DA397" s="22">
        <v>1344.88</v>
      </c>
      <c r="DB397" s="22">
        <v>138.24</v>
      </c>
      <c r="DC397" s="22">
        <v>1927.45</v>
      </c>
      <c r="DD397" s="23">
        <v>5418.5</v>
      </c>
      <c r="DE397" s="21">
        <v>5205.12</v>
      </c>
      <c r="DF397" s="21">
        <v>0</v>
      </c>
      <c r="DG397" s="21">
        <v>5205.12</v>
      </c>
      <c r="DH397" s="22">
        <v>627</v>
      </c>
      <c r="DI397" s="22">
        <v>532.51</v>
      </c>
      <c r="DJ397" s="22">
        <v>1629.19</v>
      </c>
      <c r="DK397" s="22">
        <v>146.18</v>
      </c>
      <c r="DL397" s="22">
        <v>2934.88</v>
      </c>
      <c r="DM397" s="23">
        <v>8140</v>
      </c>
      <c r="DN397" s="73">
        <f t="shared" si="66"/>
        <v>45523.11</v>
      </c>
      <c r="DO397" s="73">
        <f t="shared" si="67"/>
        <v>864</v>
      </c>
      <c r="DP397" s="73">
        <f t="shared" si="68"/>
        <v>46387.11</v>
      </c>
      <c r="DQ397" s="22">
        <f t="shared" si="69"/>
        <v>5322</v>
      </c>
      <c r="DR397" s="22">
        <f t="shared" si="70"/>
        <v>1136.2</v>
      </c>
      <c r="DS397" s="22">
        <f t="shared" si="71"/>
        <v>17564.099999999999</v>
      </c>
      <c r="DT397" s="22">
        <f t="shared" si="72"/>
        <v>1796.17</v>
      </c>
      <c r="DU397" s="22">
        <f t="shared" si="73"/>
        <v>25818.469999999998</v>
      </c>
      <c r="DV397" s="23">
        <f t="shared" si="74"/>
        <v>72205.579999999987</v>
      </c>
      <c r="DW397" s="262">
        <f t="shared" si="75"/>
        <v>1127.5999999999985</v>
      </c>
      <c r="DX397" s="262"/>
      <c r="DY397" s="263">
        <f t="shared" si="76"/>
        <v>475.84999999999854</v>
      </c>
      <c r="DZ397" s="263"/>
    </row>
    <row r="398" spans="1:130" hidden="1" x14ac:dyDescent="0.25">
      <c r="A398" s="18">
        <v>1879</v>
      </c>
      <c r="B398" s="18" t="s">
        <v>544</v>
      </c>
      <c r="C398" s="18" t="s">
        <v>302</v>
      </c>
      <c r="D398" s="20">
        <v>0</v>
      </c>
      <c r="E398" s="18">
        <v>578.66</v>
      </c>
      <c r="F398" s="18">
        <v>1776.37</v>
      </c>
      <c r="G398" s="18" t="s">
        <v>157</v>
      </c>
      <c r="H398" s="18" t="s">
        <v>27</v>
      </c>
      <c r="I398" s="18" t="s">
        <v>172</v>
      </c>
      <c r="J398" s="21">
        <v>1406.71</v>
      </c>
      <c r="K398" s="21">
        <v>0</v>
      </c>
      <c r="L398" s="21">
        <v>1406.71</v>
      </c>
      <c r="M398" s="22">
        <v>43</v>
      </c>
      <c r="N398" s="22">
        <v>22.87</v>
      </c>
      <c r="O398" s="22">
        <v>466.55</v>
      </c>
      <c r="P398" s="22">
        <v>22.73</v>
      </c>
      <c r="Q398" s="22">
        <v>555.15</v>
      </c>
      <c r="R398" s="23">
        <v>1961.86</v>
      </c>
      <c r="S398" s="21"/>
      <c r="T398" s="21"/>
      <c r="U398" s="21"/>
      <c r="V398" s="22"/>
      <c r="W398" s="22"/>
      <c r="X398" s="22"/>
      <c r="Y398" s="22"/>
      <c r="Z398" s="22"/>
      <c r="AA398" s="23"/>
      <c r="AB398" s="21">
        <v>0</v>
      </c>
      <c r="AC398" s="21">
        <v>0</v>
      </c>
      <c r="AD398" s="21">
        <v>0</v>
      </c>
      <c r="AE398" s="22">
        <v>0</v>
      </c>
      <c r="AF398" s="22">
        <v>0</v>
      </c>
      <c r="AG398" s="22">
        <v>0</v>
      </c>
      <c r="AH398" s="22">
        <v>0</v>
      </c>
      <c r="AI398" s="22">
        <v>0</v>
      </c>
      <c r="AJ398" s="23">
        <v>0</v>
      </c>
      <c r="AK398" s="21">
        <v>0</v>
      </c>
      <c r="AL398" s="21">
        <v>0</v>
      </c>
      <c r="AM398" s="21">
        <v>0</v>
      </c>
      <c r="AN398" s="22">
        <v>0</v>
      </c>
      <c r="AO398" s="22">
        <v>0</v>
      </c>
      <c r="AP398" s="22">
        <v>0</v>
      </c>
      <c r="AQ398" s="22">
        <v>0</v>
      </c>
      <c r="AR398" s="22">
        <v>0</v>
      </c>
      <c r="AS398" s="23">
        <v>0</v>
      </c>
      <c r="AT398" s="21">
        <v>0</v>
      </c>
      <c r="AU398" s="21">
        <v>514.9</v>
      </c>
      <c r="AV398" s="21">
        <v>514.9</v>
      </c>
      <c r="AW398" s="22">
        <v>22</v>
      </c>
      <c r="AX398" s="22">
        <v>0</v>
      </c>
      <c r="AY398" s="22">
        <v>101.74</v>
      </c>
      <c r="AZ398" s="22">
        <v>6.9</v>
      </c>
      <c r="BA398" s="22">
        <v>130.63999999999999</v>
      </c>
      <c r="BB398" s="23">
        <v>645.54</v>
      </c>
      <c r="BC398" s="21">
        <v>0</v>
      </c>
      <c r="BD398" s="21">
        <v>0</v>
      </c>
      <c r="BE398" s="21">
        <v>0</v>
      </c>
      <c r="BF398" s="22">
        <v>0</v>
      </c>
      <c r="BG398" s="22">
        <v>0</v>
      </c>
      <c r="BH398" s="22">
        <v>0</v>
      </c>
      <c r="BI398" s="22">
        <v>0</v>
      </c>
      <c r="BJ398" s="22">
        <v>0</v>
      </c>
      <c r="BK398" s="23">
        <v>0</v>
      </c>
      <c r="BL398" s="21">
        <v>0</v>
      </c>
      <c r="BM398" s="21">
        <v>0</v>
      </c>
      <c r="BN398" s="21">
        <v>0</v>
      </c>
      <c r="BO398" s="22">
        <v>0</v>
      </c>
      <c r="BP398" s="22">
        <v>0</v>
      </c>
      <c r="BQ398" s="22">
        <v>0</v>
      </c>
      <c r="BR398" s="22">
        <v>0</v>
      </c>
      <c r="BS398" s="22">
        <v>0</v>
      </c>
      <c r="BT398" s="23">
        <v>0</v>
      </c>
      <c r="BU398" s="21"/>
      <c r="BV398" s="21"/>
      <c r="BW398" s="21"/>
      <c r="BX398" s="22"/>
      <c r="BY398" s="22"/>
      <c r="BZ398" s="22"/>
      <c r="CA398" s="22"/>
      <c r="CB398" s="22"/>
      <c r="CC398" s="23"/>
      <c r="CD398" s="21">
        <v>0</v>
      </c>
      <c r="CE398" s="21">
        <v>0</v>
      </c>
      <c r="CF398" s="21">
        <v>0</v>
      </c>
      <c r="CG398" s="22">
        <v>0</v>
      </c>
      <c r="CH398" s="22">
        <v>0</v>
      </c>
      <c r="CI398" s="22">
        <v>0</v>
      </c>
      <c r="CJ398" s="22">
        <v>0</v>
      </c>
      <c r="CK398" s="22">
        <v>0</v>
      </c>
      <c r="CL398" s="23">
        <v>0</v>
      </c>
      <c r="CM398" s="21">
        <v>0</v>
      </c>
      <c r="CN398" s="21">
        <v>0</v>
      </c>
      <c r="CO398" s="21">
        <v>0</v>
      </c>
      <c r="CP398" s="22">
        <v>0</v>
      </c>
      <c r="CQ398" s="22">
        <v>0</v>
      </c>
      <c r="CR398" s="22">
        <v>0</v>
      </c>
      <c r="CS398" s="22">
        <v>0</v>
      </c>
      <c r="CT398" s="22">
        <v>0</v>
      </c>
      <c r="CU398" s="23">
        <v>0</v>
      </c>
      <c r="CV398" s="21"/>
      <c r="CW398" s="21"/>
      <c r="CX398" s="21"/>
      <c r="CY398" s="22"/>
      <c r="CZ398" s="22"/>
      <c r="DA398" s="22"/>
      <c r="DB398" s="22"/>
      <c r="DC398" s="22"/>
      <c r="DD398" s="23"/>
      <c r="DN398" s="73">
        <f t="shared" si="66"/>
        <v>1406.71</v>
      </c>
      <c r="DO398" s="73">
        <f t="shared" si="67"/>
        <v>514.9</v>
      </c>
      <c r="DP398" s="73">
        <f t="shared" si="68"/>
        <v>1921.6100000000001</v>
      </c>
      <c r="DQ398" s="22">
        <f t="shared" si="69"/>
        <v>65</v>
      </c>
      <c r="DR398" s="22">
        <f t="shared" si="70"/>
        <v>22.87</v>
      </c>
      <c r="DS398" s="22">
        <f t="shared" si="71"/>
        <v>568.29</v>
      </c>
      <c r="DT398" s="22">
        <f t="shared" si="72"/>
        <v>29.630000000000003</v>
      </c>
      <c r="DU398" s="22">
        <f t="shared" si="73"/>
        <v>685.79</v>
      </c>
      <c r="DV398" s="23">
        <f t="shared" si="74"/>
        <v>2607.3999999999996</v>
      </c>
      <c r="DW398" s="262">
        <f t="shared" si="75"/>
        <v>145.24000000000024</v>
      </c>
      <c r="DX398" s="262"/>
      <c r="DY398" s="263">
        <f t="shared" si="76"/>
        <v>107.13</v>
      </c>
      <c r="DZ398" s="263"/>
    </row>
    <row r="399" spans="1:130" hidden="1" x14ac:dyDescent="0.25">
      <c r="A399" s="18">
        <v>1880</v>
      </c>
      <c r="B399" s="18" t="s">
        <v>765</v>
      </c>
      <c r="C399" s="18" t="s">
        <v>235</v>
      </c>
      <c r="D399" s="20">
        <v>1</v>
      </c>
      <c r="E399" s="18">
        <v>8223.69</v>
      </c>
      <c r="F399" s="18">
        <v>22735.67</v>
      </c>
      <c r="G399" s="18" t="s">
        <v>157</v>
      </c>
      <c r="H399" s="18" t="s">
        <v>27</v>
      </c>
      <c r="I399" s="18" t="s">
        <v>172</v>
      </c>
      <c r="J399" s="21">
        <v>1501.21</v>
      </c>
      <c r="K399" s="21">
        <v>0</v>
      </c>
      <c r="L399" s="21">
        <v>1501.21</v>
      </c>
      <c r="M399" s="22">
        <v>114</v>
      </c>
      <c r="N399" s="22">
        <v>19.48</v>
      </c>
      <c r="O399" s="22">
        <v>161.88</v>
      </c>
      <c r="P399" s="22">
        <v>128.63999999999999</v>
      </c>
      <c r="Q399" s="22">
        <v>424</v>
      </c>
      <c r="R399" s="23">
        <v>1925.21</v>
      </c>
      <c r="S399" s="21">
        <v>1653.32</v>
      </c>
      <c r="T399" s="21">
        <v>0</v>
      </c>
      <c r="U399" s="21">
        <v>1653.32</v>
      </c>
      <c r="V399" s="22">
        <v>135</v>
      </c>
      <c r="W399" s="22">
        <v>21.45</v>
      </c>
      <c r="X399" s="22">
        <v>187.04</v>
      </c>
      <c r="Y399" s="22">
        <v>116.05</v>
      </c>
      <c r="Z399" s="22">
        <v>459.54</v>
      </c>
      <c r="AA399" s="23">
        <v>2112.86</v>
      </c>
      <c r="AB399" s="21">
        <v>1289.58</v>
      </c>
      <c r="AC399" s="21">
        <v>0</v>
      </c>
      <c r="AD399" s="21">
        <v>1289.58</v>
      </c>
      <c r="AE399" s="22">
        <v>86</v>
      </c>
      <c r="AF399" s="22">
        <v>16.72</v>
      </c>
      <c r="AG399" s="22">
        <v>159.83000000000001</v>
      </c>
      <c r="AH399" s="22">
        <v>99.39</v>
      </c>
      <c r="AI399" s="22">
        <v>361.94</v>
      </c>
      <c r="AJ399" s="23">
        <v>1651.52</v>
      </c>
      <c r="AK399" s="21">
        <v>1653.32</v>
      </c>
      <c r="AL399" s="21">
        <v>0</v>
      </c>
      <c r="AM399" s="21">
        <v>1653.32</v>
      </c>
      <c r="AN399" s="22">
        <v>135</v>
      </c>
      <c r="AO399" s="22">
        <v>21.45</v>
      </c>
      <c r="AP399" s="22">
        <v>186.75</v>
      </c>
      <c r="AQ399" s="22">
        <v>100.75</v>
      </c>
      <c r="AR399" s="22">
        <v>443.95</v>
      </c>
      <c r="AS399" s="23">
        <v>2097.27</v>
      </c>
      <c r="AT399" s="21">
        <v>1653.32</v>
      </c>
      <c r="AU399" s="21">
        <v>464.82</v>
      </c>
      <c r="AV399" s="21">
        <v>2118.14</v>
      </c>
      <c r="AW399" s="22">
        <v>198</v>
      </c>
      <c r="AX399" s="22">
        <v>21.45</v>
      </c>
      <c r="AY399" s="22">
        <v>279.70999999999998</v>
      </c>
      <c r="AZ399" s="22">
        <v>122.28</v>
      </c>
      <c r="BA399" s="22">
        <v>621.44000000000005</v>
      </c>
      <c r="BB399" s="23">
        <v>2739.58</v>
      </c>
      <c r="BC399" s="21">
        <v>2450.4899999999998</v>
      </c>
      <c r="BD399" s="21">
        <v>0</v>
      </c>
      <c r="BE399" s="21">
        <v>2450.4899999999998</v>
      </c>
      <c r="BF399" s="22">
        <v>245</v>
      </c>
      <c r="BG399" s="22">
        <v>31.82</v>
      </c>
      <c r="BH399" s="22">
        <v>909.46</v>
      </c>
      <c r="BI399" s="22">
        <v>145.51</v>
      </c>
      <c r="BJ399" s="22">
        <v>1331.79</v>
      </c>
      <c r="BK399" s="23">
        <v>3782.28</v>
      </c>
      <c r="BL399" s="21">
        <v>1672.37</v>
      </c>
      <c r="BM399" s="21">
        <v>0</v>
      </c>
      <c r="BN399" s="21">
        <v>1672.37</v>
      </c>
      <c r="BO399" s="22">
        <v>138</v>
      </c>
      <c r="BP399" s="22">
        <v>21.71</v>
      </c>
      <c r="BQ399" s="22">
        <v>204</v>
      </c>
      <c r="BR399" s="22">
        <v>101.09</v>
      </c>
      <c r="BS399" s="22">
        <v>464.8</v>
      </c>
      <c r="BT399" s="23">
        <v>2137.17</v>
      </c>
      <c r="BU399" s="21">
        <v>1672.37</v>
      </c>
      <c r="BV399" s="21">
        <v>0</v>
      </c>
      <c r="BW399" s="21">
        <v>1672.37</v>
      </c>
      <c r="BX399" s="22">
        <v>138</v>
      </c>
      <c r="BY399" s="22">
        <v>21.71</v>
      </c>
      <c r="BZ399" s="22">
        <v>204</v>
      </c>
      <c r="CA399" s="22">
        <v>136.79</v>
      </c>
      <c r="CB399" s="22">
        <v>500.5</v>
      </c>
      <c r="CC399" s="23">
        <v>2172.87</v>
      </c>
      <c r="CD399" s="21">
        <v>1691.68</v>
      </c>
      <c r="CE399" s="21">
        <v>0</v>
      </c>
      <c r="CF399" s="21">
        <v>1691.68</v>
      </c>
      <c r="CG399" s="22">
        <v>140</v>
      </c>
      <c r="CH399" s="22">
        <v>21.95</v>
      </c>
      <c r="CI399" s="22">
        <v>221.46</v>
      </c>
      <c r="CJ399" s="22">
        <v>132.03</v>
      </c>
      <c r="CK399" s="22">
        <v>515.44000000000005</v>
      </c>
      <c r="CL399" s="23">
        <v>2207.12</v>
      </c>
      <c r="CM399" s="21">
        <v>1707.26</v>
      </c>
      <c r="CN399" s="21">
        <v>0</v>
      </c>
      <c r="CO399" s="21">
        <v>1707.26</v>
      </c>
      <c r="CP399" s="22">
        <v>150</v>
      </c>
      <c r="CQ399" s="22">
        <v>22.15</v>
      </c>
      <c r="CR399" s="22">
        <v>210.25</v>
      </c>
      <c r="CS399" s="22">
        <v>81.3</v>
      </c>
      <c r="CT399" s="22">
        <v>463.7</v>
      </c>
      <c r="CU399" s="23">
        <v>2170.96</v>
      </c>
      <c r="CV399" s="21">
        <v>2414.9</v>
      </c>
      <c r="CW399" s="21">
        <v>0</v>
      </c>
      <c r="CX399" s="21">
        <v>2414.9</v>
      </c>
      <c r="CY399" s="22">
        <v>240</v>
      </c>
      <c r="CZ399" s="22">
        <v>31.36</v>
      </c>
      <c r="DA399" s="22">
        <v>846.87</v>
      </c>
      <c r="DB399" s="22">
        <v>149.97999999999999</v>
      </c>
      <c r="DC399" s="22">
        <v>1268.21</v>
      </c>
      <c r="DD399" s="23">
        <v>3683.11</v>
      </c>
      <c r="DE399" s="21">
        <v>2879.01</v>
      </c>
      <c r="DF399" s="21">
        <v>0</v>
      </c>
      <c r="DG399" s="21">
        <v>2879.01</v>
      </c>
      <c r="DH399" s="22">
        <v>307</v>
      </c>
      <c r="DI399" s="22">
        <v>259.43</v>
      </c>
      <c r="DJ399" s="22">
        <v>1269.47</v>
      </c>
      <c r="DK399" s="22">
        <v>149.36000000000001</v>
      </c>
      <c r="DL399" s="22">
        <v>1985.26</v>
      </c>
      <c r="DM399" s="23">
        <v>4864.2700000000004</v>
      </c>
      <c r="DN399" s="73">
        <f t="shared" si="66"/>
        <v>22238.829999999994</v>
      </c>
      <c r="DO399" s="73">
        <f t="shared" si="67"/>
        <v>464.82</v>
      </c>
      <c r="DP399" s="73">
        <f t="shared" si="68"/>
        <v>22703.65</v>
      </c>
      <c r="DQ399" s="22">
        <f t="shared" si="69"/>
        <v>2026</v>
      </c>
      <c r="DR399" s="22">
        <f t="shared" si="70"/>
        <v>510.68</v>
      </c>
      <c r="DS399" s="22">
        <f t="shared" si="71"/>
        <v>4840.72</v>
      </c>
      <c r="DT399" s="22">
        <f t="shared" si="72"/>
        <v>1463.17</v>
      </c>
      <c r="DU399" s="22">
        <f t="shared" si="73"/>
        <v>8840.57</v>
      </c>
      <c r="DV399" s="23">
        <f t="shared" si="74"/>
        <v>31544.219999999998</v>
      </c>
      <c r="DW399" s="262">
        <f t="shared" si="75"/>
        <v>-32.019999999996799</v>
      </c>
      <c r="DX399" s="262"/>
      <c r="DY399" s="263">
        <f t="shared" si="76"/>
        <v>616.8799999999992</v>
      </c>
      <c r="DZ399" s="263"/>
    </row>
    <row r="400" spans="1:130" hidden="1" x14ac:dyDescent="0.25">
      <c r="A400" s="18">
        <v>1881</v>
      </c>
      <c r="B400" s="18" t="s">
        <v>516</v>
      </c>
      <c r="C400" s="18" t="s">
        <v>517</v>
      </c>
      <c r="D400" s="20">
        <v>1</v>
      </c>
      <c r="E400" s="18">
        <v>3123.59</v>
      </c>
      <c r="F400" s="18">
        <v>10712.83</v>
      </c>
      <c r="G400" s="18" t="s">
        <v>157</v>
      </c>
      <c r="H400" s="18" t="s">
        <v>27</v>
      </c>
      <c r="I400" s="18" t="s">
        <v>172</v>
      </c>
      <c r="J400" s="21">
        <v>1757.32</v>
      </c>
      <c r="K400" s="21">
        <v>0</v>
      </c>
      <c r="L400" s="21">
        <v>1757.32</v>
      </c>
      <c r="M400" s="22">
        <v>131</v>
      </c>
      <c r="N400" s="22">
        <v>21.45</v>
      </c>
      <c r="O400" s="22">
        <v>149.44999999999999</v>
      </c>
      <c r="P400" s="22">
        <v>71.53</v>
      </c>
      <c r="Q400" s="22">
        <v>373.43</v>
      </c>
      <c r="R400" s="23">
        <v>2130.75</v>
      </c>
      <c r="S400" s="21">
        <v>1653.32</v>
      </c>
      <c r="T400" s="21">
        <v>0</v>
      </c>
      <c r="U400" s="21">
        <v>1653.32</v>
      </c>
      <c r="V400" s="22">
        <v>131</v>
      </c>
      <c r="W400" s="22">
        <v>21.45</v>
      </c>
      <c r="X400" s="22">
        <v>150.09</v>
      </c>
      <c r="Y400" s="22">
        <v>29.35</v>
      </c>
      <c r="Z400" s="22">
        <v>331.89</v>
      </c>
      <c r="AA400" s="23">
        <v>1985.21</v>
      </c>
      <c r="AB400" s="21">
        <v>1207.77</v>
      </c>
      <c r="AC400" s="21">
        <v>0</v>
      </c>
      <c r="AD400" s="21">
        <v>1207.77</v>
      </c>
      <c r="AE400" s="22">
        <v>71</v>
      </c>
      <c r="AF400" s="22">
        <v>15.66</v>
      </c>
      <c r="AG400" s="22">
        <v>116.78</v>
      </c>
      <c r="AH400" s="22">
        <v>21.44</v>
      </c>
      <c r="AI400" s="22">
        <v>224.88</v>
      </c>
      <c r="AJ400" s="23">
        <v>1432.65</v>
      </c>
      <c r="AK400" s="21">
        <v>1653.32</v>
      </c>
      <c r="AL400" s="21">
        <v>0</v>
      </c>
      <c r="AM400" s="21">
        <v>1653.32</v>
      </c>
      <c r="AN400" s="22">
        <v>131</v>
      </c>
      <c r="AO400" s="22">
        <v>21.45</v>
      </c>
      <c r="AP400" s="22">
        <v>149.77000000000001</v>
      </c>
      <c r="AQ400" s="22">
        <v>29.35</v>
      </c>
      <c r="AR400" s="22">
        <v>331.57</v>
      </c>
      <c r="AS400" s="23">
        <v>1984.89</v>
      </c>
      <c r="AT400" s="21">
        <v>1715.37</v>
      </c>
      <c r="AU400" s="21">
        <v>384.19</v>
      </c>
      <c r="AV400" s="21">
        <v>2099.56</v>
      </c>
      <c r="AW400" s="22">
        <v>191</v>
      </c>
      <c r="AX400" s="22">
        <v>22.26</v>
      </c>
      <c r="AY400" s="22">
        <v>281.88</v>
      </c>
      <c r="AZ400" s="22">
        <v>35.590000000000003</v>
      </c>
      <c r="BA400" s="22">
        <v>530.73</v>
      </c>
      <c r="BB400" s="23">
        <v>2630.29</v>
      </c>
      <c r="BC400" s="21">
        <v>2653.29</v>
      </c>
      <c r="BD400" s="21">
        <v>0</v>
      </c>
      <c r="BE400" s="21">
        <v>2653.29</v>
      </c>
      <c r="BF400" s="22">
        <v>240</v>
      </c>
      <c r="BG400" s="22">
        <v>31.82</v>
      </c>
      <c r="BH400" s="22">
        <v>872.49</v>
      </c>
      <c r="BI400" s="22">
        <v>46.23</v>
      </c>
      <c r="BJ400" s="22">
        <v>1190.54</v>
      </c>
      <c r="BK400" s="23">
        <v>3843.83</v>
      </c>
      <c r="BL400" s="21">
        <v>1342.78</v>
      </c>
      <c r="BM400" s="21">
        <v>0</v>
      </c>
      <c r="BN400" s="21">
        <v>1342.78</v>
      </c>
      <c r="BO400" s="22">
        <v>-201</v>
      </c>
      <c r="BP400" s="22">
        <v>133.97999999999999</v>
      </c>
      <c r="BQ400" s="22">
        <v>1091.95</v>
      </c>
      <c r="BR400" s="22">
        <v>23.84</v>
      </c>
      <c r="BS400" s="22">
        <v>1048.77</v>
      </c>
      <c r="BT400" s="23">
        <v>2391.5500000000002</v>
      </c>
      <c r="BU400" s="21">
        <v>0</v>
      </c>
      <c r="BV400" s="21">
        <v>0</v>
      </c>
      <c r="BW400" s="21">
        <v>0</v>
      </c>
      <c r="BX400" s="22">
        <v>0</v>
      </c>
      <c r="BY400" s="22">
        <v>0</v>
      </c>
      <c r="BZ400" s="22">
        <v>0</v>
      </c>
      <c r="CA400" s="22">
        <v>0</v>
      </c>
      <c r="CB400" s="22">
        <v>0</v>
      </c>
      <c r="CC400" s="23">
        <v>0</v>
      </c>
      <c r="CD400" s="21">
        <v>0</v>
      </c>
      <c r="CE400" s="21">
        <v>0</v>
      </c>
      <c r="CF400" s="21">
        <v>0</v>
      </c>
      <c r="CG400" s="22">
        <v>0</v>
      </c>
      <c r="CH400" s="22">
        <v>0</v>
      </c>
      <c r="CI400" s="22">
        <v>0</v>
      </c>
      <c r="CJ400" s="22">
        <v>0</v>
      </c>
      <c r="CK400" s="22">
        <v>0</v>
      </c>
      <c r="CL400" s="23">
        <v>0</v>
      </c>
      <c r="CM400" s="21">
        <v>0</v>
      </c>
      <c r="CN400" s="21">
        <v>0</v>
      </c>
      <c r="CO400" s="21">
        <v>0</v>
      </c>
      <c r="CP400" s="22">
        <v>0</v>
      </c>
      <c r="CQ400" s="22">
        <v>0</v>
      </c>
      <c r="CR400" s="22">
        <v>0</v>
      </c>
      <c r="CS400" s="22">
        <v>0</v>
      </c>
      <c r="CT400" s="22">
        <v>0</v>
      </c>
      <c r="CU400" s="23">
        <v>0</v>
      </c>
      <c r="CV400" s="21"/>
      <c r="CW400" s="21"/>
      <c r="CX400" s="21"/>
      <c r="CY400" s="22"/>
      <c r="CZ400" s="22"/>
      <c r="DA400" s="22"/>
      <c r="DB400" s="22"/>
      <c r="DC400" s="22"/>
      <c r="DD400" s="23"/>
      <c r="DN400" s="73">
        <f t="shared" si="66"/>
        <v>11983.17</v>
      </c>
      <c r="DO400" s="73">
        <f t="shared" si="67"/>
        <v>384.19</v>
      </c>
      <c r="DP400" s="73">
        <f t="shared" si="68"/>
        <v>12367.359999999999</v>
      </c>
      <c r="DQ400" s="22">
        <f t="shared" si="69"/>
        <v>694</v>
      </c>
      <c r="DR400" s="22">
        <f t="shared" si="70"/>
        <v>268.07</v>
      </c>
      <c r="DS400" s="22">
        <f t="shared" si="71"/>
        <v>2812.41</v>
      </c>
      <c r="DT400" s="22">
        <f t="shared" si="72"/>
        <v>257.33</v>
      </c>
      <c r="DU400" s="22">
        <f t="shared" si="73"/>
        <v>4031.81</v>
      </c>
      <c r="DV400" s="23">
        <f t="shared" si="74"/>
        <v>16399.170000000002</v>
      </c>
      <c r="DW400" s="262">
        <f t="shared" si="75"/>
        <v>1654.5299999999988</v>
      </c>
      <c r="DX400" s="262"/>
      <c r="DY400" s="263">
        <f t="shared" si="76"/>
        <v>908.2199999999998</v>
      </c>
      <c r="DZ400" s="263"/>
    </row>
    <row r="401" spans="1:130" hidden="1" x14ac:dyDescent="0.25">
      <c r="A401" s="18">
        <v>1882</v>
      </c>
      <c r="B401" s="18" t="s">
        <v>372</v>
      </c>
      <c r="C401" s="18" t="s">
        <v>373</v>
      </c>
      <c r="D401" s="20">
        <v>1</v>
      </c>
      <c r="E401" s="18">
        <v>15978.05</v>
      </c>
      <c r="F401" s="18">
        <v>29179.5</v>
      </c>
      <c r="G401" s="18" t="s">
        <v>157</v>
      </c>
      <c r="H401" s="18" t="s">
        <v>20</v>
      </c>
      <c r="I401" s="18" t="s">
        <v>254</v>
      </c>
      <c r="J401" s="21">
        <v>2323.69</v>
      </c>
      <c r="K401" s="21">
        <v>0</v>
      </c>
      <c r="L401" s="21">
        <v>2323.69</v>
      </c>
      <c r="M401" s="22">
        <v>217</v>
      </c>
      <c r="N401" s="22">
        <v>29.12</v>
      </c>
      <c r="O401" s="22">
        <v>722.61</v>
      </c>
      <c r="P401" s="22">
        <v>142.91</v>
      </c>
      <c r="Q401" s="22">
        <v>1111.6400000000001</v>
      </c>
      <c r="R401" s="23">
        <v>3435.33</v>
      </c>
      <c r="S401" s="21">
        <v>2243.09</v>
      </c>
      <c r="T401" s="21">
        <v>0</v>
      </c>
      <c r="U401" s="21">
        <v>2243.09</v>
      </c>
      <c r="V401" s="22">
        <v>217</v>
      </c>
      <c r="W401" s="22">
        <v>29.12</v>
      </c>
      <c r="X401" s="22">
        <v>723.47</v>
      </c>
      <c r="Y401" s="22">
        <v>121.43</v>
      </c>
      <c r="Z401" s="22">
        <v>1091.02</v>
      </c>
      <c r="AA401" s="23">
        <v>3334.11</v>
      </c>
      <c r="AB401" s="21">
        <v>2243.09</v>
      </c>
      <c r="AC401" s="21">
        <v>0</v>
      </c>
      <c r="AD401" s="21">
        <v>2243.09</v>
      </c>
      <c r="AE401" s="22">
        <v>219</v>
      </c>
      <c r="AF401" s="22">
        <v>29.12</v>
      </c>
      <c r="AG401" s="22">
        <v>739.71</v>
      </c>
      <c r="AH401" s="22">
        <v>136.72999999999999</v>
      </c>
      <c r="AI401" s="22">
        <v>1124.56</v>
      </c>
      <c r="AJ401" s="23">
        <v>3367.65</v>
      </c>
      <c r="AK401" s="21">
        <v>2243.09</v>
      </c>
      <c r="AL401" s="21">
        <v>0</v>
      </c>
      <c r="AM401" s="21">
        <v>2243.09</v>
      </c>
      <c r="AN401" s="22">
        <v>219</v>
      </c>
      <c r="AO401" s="22">
        <v>29.12</v>
      </c>
      <c r="AP401" s="22">
        <v>739.71</v>
      </c>
      <c r="AQ401" s="22">
        <v>116.33</v>
      </c>
      <c r="AR401" s="22">
        <v>1104.1600000000001</v>
      </c>
      <c r="AS401" s="23">
        <v>3347.25</v>
      </c>
      <c r="AT401" s="21">
        <v>2243.09</v>
      </c>
      <c r="AU401" s="21">
        <v>360.48</v>
      </c>
      <c r="AV401" s="21">
        <v>2603.5700000000002</v>
      </c>
      <c r="AW401" s="22">
        <v>268</v>
      </c>
      <c r="AX401" s="22">
        <v>29.12</v>
      </c>
      <c r="AY401" s="22">
        <v>811.8</v>
      </c>
      <c r="AZ401" s="22">
        <v>44.66</v>
      </c>
      <c r="BA401" s="22">
        <v>1153.58</v>
      </c>
      <c r="BB401" s="23">
        <v>3757.15</v>
      </c>
      <c r="BC401" s="21">
        <v>3517.15</v>
      </c>
      <c r="BD401" s="21">
        <v>0</v>
      </c>
      <c r="BE401" s="21">
        <v>3517.15</v>
      </c>
      <c r="BF401" s="22">
        <v>371</v>
      </c>
      <c r="BG401" s="22">
        <v>43.42</v>
      </c>
      <c r="BH401" s="22">
        <v>1283.9100000000001</v>
      </c>
      <c r="BI401" s="22">
        <v>61.69</v>
      </c>
      <c r="BJ401" s="22">
        <v>1760.02</v>
      </c>
      <c r="BK401" s="23">
        <v>5277.17</v>
      </c>
      <c r="BL401" s="21">
        <v>2243.09</v>
      </c>
      <c r="BM401" s="21">
        <v>0</v>
      </c>
      <c r="BN401" s="21">
        <v>2243.09</v>
      </c>
      <c r="BO401" s="22">
        <v>219</v>
      </c>
      <c r="BP401" s="22">
        <v>29.12</v>
      </c>
      <c r="BQ401" s="22">
        <v>739.71</v>
      </c>
      <c r="BR401" s="22">
        <v>39.83</v>
      </c>
      <c r="BS401" s="22">
        <v>1027.6600000000001</v>
      </c>
      <c r="BT401" s="23">
        <v>3270.75</v>
      </c>
      <c r="BU401" s="21">
        <v>2262.13</v>
      </c>
      <c r="BV401" s="21">
        <v>0</v>
      </c>
      <c r="BW401" s="21">
        <v>2262.13</v>
      </c>
      <c r="BX401" s="22">
        <v>221</v>
      </c>
      <c r="BY401" s="22">
        <v>29.37</v>
      </c>
      <c r="BZ401" s="22">
        <v>756.98</v>
      </c>
      <c r="CA401" s="22">
        <v>121.76</v>
      </c>
      <c r="CB401" s="22">
        <v>1129.1099999999999</v>
      </c>
      <c r="CC401" s="23">
        <v>3391.24</v>
      </c>
      <c r="CD401" s="21">
        <v>2301.81</v>
      </c>
      <c r="CE401" s="21">
        <v>0</v>
      </c>
      <c r="CF401" s="21">
        <v>2301.81</v>
      </c>
      <c r="CG401" s="22">
        <v>227</v>
      </c>
      <c r="CH401" s="22">
        <v>29.89</v>
      </c>
      <c r="CI401" s="22">
        <v>1033.97</v>
      </c>
      <c r="CJ401" s="22">
        <v>40.869999999999997</v>
      </c>
      <c r="CK401" s="22">
        <v>1331.73</v>
      </c>
      <c r="CL401" s="23">
        <v>3633.54</v>
      </c>
      <c r="CM401" s="21">
        <v>753.19</v>
      </c>
      <c r="CN401" s="21">
        <v>0</v>
      </c>
      <c r="CO401" s="21">
        <v>753.19</v>
      </c>
      <c r="CP401" s="22">
        <v>24</v>
      </c>
      <c r="CQ401" s="22">
        <v>9.75</v>
      </c>
      <c r="CR401" s="22">
        <v>335.19</v>
      </c>
      <c r="CS401" s="22">
        <v>13.37</v>
      </c>
      <c r="CT401" s="22">
        <v>382.31</v>
      </c>
      <c r="CU401" s="23">
        <v>1135.5</v>
      </c>
      <c r="CV401" s="21">
        <v>941.82</v>
      </c>
      <c r="CW401" s="21">
        <v>0</v>
      </c>
      <c r="CX401" s="21">
        <v>941.82</v>
      </c>
      <c r="CY401" s="22">
        <v>41</v>
      </c>
      <c r="CZ401" s="22">
        <v>12.21</v>
      </c>
      <c r="DA401" s="22">
        <v>390.21</v>
      </c>
      <c r="DB401" s="22">
        <v>16.71</v>
      </c>
      <c r="DC401" s="22">
        <v>460.13</v>
      </c>
      <c r="DD401" s="23">
        <v>1401.95</v>
      </c>
      <c r="DE401" s="21">
        <v>5543.5</v>
      </c>
      <c r="DF401" s="21">
        <v>0</v>
      </c>
      <c r="DG401" s="21">
        <v>5543.5</v>
      </c>
      <c r="DH401" s="22">
        <v>677</v>
      </c>
      <c r="DI401" s="22">
        <v>357.76</v>
      </c>
      <c r="DJ401" s="22">
        <v>2944.68</v>
      </c>
      <c r="DK401" s="22">
        <v>99.8</v>
      </c>
      <c r="DL401" s="22">
        <v>4079.24</v>
      </c>
      <c r="DM401" s="23">
        <v>9622.74</v>
      </c>
      <c r="DN401" s="73">
        <f t="shared" si="66"/>
        <v>28858.74</v>
      </c>
      <c r="DO401" s="73">
        <f t="shared" si="67"/>
        <v>360.48</v>
      </c>
      <c r="DP401" s="73">
        <f t="shared" si="68"/>
        <v>29219.22</v>
      </c>
      <c r="DQ401" s="22">
        <f t="shared" si="69"/>
        <v>2920</v>
      </c>
      <c r="DR401" s="22">
        <f t="shared" si="70"/>
        <v>657.11999999999989</v>
      </c>
      <c r="DS401" s="22">
        <f t="shared" si="71"/>
        <v>11221.949999999999</v>
      </c>
      <c r="DT401" s="22">
        <f t="shared" si="72"/>
        <v>956.09</v>
      </c>
      <c r="DU401" s="22">
        <f t="shared" si="73"/>
        <v>15755.159999999998</v>
      </c>
      <c r="DV401" s="23">
        <f t="shared" si="74"/>
        <v>44974.38</v>
      </c>
      <c r="DW401" s="262">
        <f t="shared" si="75"/>
        <v>39.720000000001164</v>
      </c>
      <c r="DX401" s="262"/>
      <c r="DY401" s="263">
        <f t="shared" si="76"/>
        <v>-222.89000000000124</v>
      </c>
      <c r="DZ401" s="263"/>
    </row>
    <row r="402" spans="1:130" hidden="1" x14ac:dyDescent="0.25">
      <c r="A402" s="18">
        <v>1883</v>
      </c>
      <c r="B402" s="18" t="s">
        <v>158</v>
      </c>
      <c r="C402" s="18" t="s">
        <v>159</v>
      </c>
      <c r="D402" s="20">
        <v>1</v>
      </c>
      <c r="E402" s="18">
        <v>18911.509999999998</v>
      </c>
      <c r="F402" s="18">
        <v>33003.82</v>
      </c>
      <c r="G402" s="18" t="s">
        <v>157</v>
      </c>
      <c r="H402" s="18" t="s">
        <v>5</v>
      </c>
      <c r="I402" s="18" t="s">
        <v>160</v>
      </c>
      <c r="J402" s="21">
        <v>2543.1799999999998</v>
      </c>
      <c r="K402" s="21">
        <v>0</v>
      </c>
      <c r="L402" s="21">
        <v>2543.1799999999998</v>
      </c>
      <c r="M402" s="22">
        <v>258</v>
      </c>
      <c r="N402" s="22">
        <v>63.39</v>
      </c>
      <c r="O402" s="22">
        <v>964</v>
      </c>
      <c r="P402" s="22">
        <v>45.14</v>
      </c>
      <c r="Q402" s="22">
        <v>1330.53</v>
      </c>
      <c r="R402" s="23">
        <v>3873.71</v>
      </c>
      <c r="S402" s="21">
        <v>2537.98</v>
      </c>
      <c r="T402" s="21">
        <v>0</v>
      </c>
      <c r="U402" s="21">
        <v>2537.98</v>
      </c>
      <c r="V402" s="22">
        <v>258</v>
      </c>
      <c r="W402" s="22">
        <v>63.39</v>
      </c>
      <c r="X402" s="22">
        <v>964.98</v>
      </c>
      <c r="Y402" s="22">
        <v>45.07</v>
      </c>
      <c r="Z402" s="22">
        <v>1331.44</v>
      </c>
      <c r="AA402" s="23">
        <v>3869.42</v>
      </c>
      <c r="AB402" s="21">
        <v>2537.98</v>
      </c>
      <c r="AC402" s="21">
        <v>0</v>
      </c>
      <c r="AD402" s="21">
        <v>2537.98</v>
      </c>
      <c r="AE402" s="22">
        <v>259</v>
      </c>
      <c r="AF402" s="22">
        <v>63.39</v>
      </c>
      <c r="AG402" s="22">
        <v>983.34</v>
      </c>
      <c r="AH402" s="22">
        <v>45.07</v>
      </c>
      <c r="AI402" s="22">
        <v>1350.8</v>
      </c>
      <c r="AJ402" s="23">
        <v>3888.78</v>
      </c>
      <c r="AK402" s="21">
        <v>2537.98</v>
      </c>
      <c r="AL402" s="21">
        <v>0</v>
      </c>
      <c r="AM402" s="21">
        <v>2537.98</v>
      </c>
      <c r="AN402" s="22">
        <v>259</v>
      </c>
      <c r="AO402" s="22">
        <v>63.39</v>
      </c>
      <c r="AP402" s="22">
        <v>983.34</v>
      </c>
      <c r="AQ402" s="22">
        <v>45.07</v>
      </c>
      <c r="AR402" s="22">
        <v>1350.8</v>
      </c>
      <c r="AS402" s="23">
        <v>3888.78</v>
      </c>
      <c r="AT402" s="21">
        <v>2537.98</v>
      </c>
      <c r="AU402" s="21">
        <v>360.48</v>
      </c>
      <c r="AV402" s="21">
        <v>2898.46</v>
      </c>
      <c r="AW402" s="22">
        <v>309</v>
      </c>
      <c r="AX402" s="22">
        <v>63.39</v>
      </c>
      <c r="AY402" s="22">
        <v>1055.44</v>
      </c>
      <c r="AZ402" s="22">
        <v>49.9</v>
      </c>
      <c r="BA402" s="22">
        <v>1477.73</v>
      </c>
      <c r="BB402" s="23">
        <v>4376.1899999999996</v>
      </c>
      <c r="BC402" s="21">
        <v>3788.48</v>
      </c>
      <c r="BD402" s="21">
        <v>0</v>
      </c>
      <c r="BE402" s="21">
        <v>3788.48</v>
      </c>
      <c r="BF402" s="22">
        <v>432</v>
      </c>
      <c r="BG402" s="22">
        <v>94.46</v>
      </c>
      <c r="BH402" s="22">
        <v>1447.33</v>
      </c>
      <c r="BI402" s="22">
        <v>67.239999999999995</v>
      </c>
      <c r="BJ402" s="22">
        <v>2041.03</v>
      </c>
      <c r="BK402" s="23">
        <v>5829.51</v>
      </c>
      <c r="BL402" s="21">
        <v>2537.98</v>
      </c>
      <c r="BM402" s="21">
        <v>0</v>
      </c>
      <c r="BN402" s="21">
        <v>2537.98</v>
      </c>
      <c r="BO402" s="22">
        <v>259</v>
      </c>
      <c r="BP402" s="22">
        <v>63.39</v>
      </c>
      <c r="BQ402" s="22">
        <v>983.34</v>
      </c>
      <c r="BR402" s="22">
        <v>45.07</v>
      </c>
      <c r="BS402" s="22">
        <v>1350.8</v>
      </c>
      <c r="BT402" s="23">
        <v>3888.78</v>
      </c>
      <c r="BU402" s="21">
        <v>2557.02</v>
      </c>
      <c r="BV402" s="21">
        <v>0</v>
      </c>
      <c r="BW402" s="21">
        <v>2557.02</v>
      </c>
      <c r="BX402" s="22">
        <v>262</v>
      </c>
      <c r="BY402" s="22">
        <v>63.86</v>
      </c>
      <c r="BZ402" s="22">
        <v>990.45</v>
      </c>
      <c r="CA402" s="22">
        <v>45.4</v>
      </c>
      <c r="CB402" s="22">
        <v>1361.71</v>
      </c>
      <c r="CC402" s="23">
        <v>3918.73</v>
      </c>
      <c r="CD402" s="21">
        <v>2578.98</v>
      </c>
      <c r="CE402" s="21">
        <v>0</v>
      </c>
      <c r="CF402" s="21">
        <v>2578.98</v>
      </c>
      <c r="CG402" s="22">
        <v>265</v>
      </c>
      <c r="CH402" s="22">
        <v>64.41</v>
      </c>
      <c r="CI402" s="22">
        <v>998.64</v>
      </c>
      <c r="CJ402" s="22">
        <v>45.79</v>
      </c>
      <c r="CK402" s="22">
        <v>1373.84</v>
      </c>
      <c r="CL402" s="23">
        <v>3952.82</v>
      </c>
      <c r="CM402" s="21">
        <v>2570.88</v>
      </c>
      <c r="CN402" s="21">
        <v>0</v>
      </c>
      <c r="CO402" s="21">
        <v>2570.88</v>
      </c>
      <c r="CP402" s="22">
        <v>272</v>
      </c>
      <c r="CQ402" s="22">
        <v>64.2</v>
      </c>
      <c r="CR402" s="22">
        <v>1000.43</v>
      </c>
      <c r="CS402" s="22">
        <v>45.65</v>
      </c>
      <c r="CT402" s="22">
        <v>1382.28</v>
      </c>
      <c r="CU402" s="23">
        <v>3953.16</v>
      </c>
      <c r="CV402" s="21">
        <v>2557.02</v>
      </c>
      <c r="CW402" s="21">
        <v>0</v>
      </c>
      <c r="CX402" s="21">
        <v>2557.02</v>
      </c>
      <c r="CY402" s="22">
        <v>262</v>
      </c>
      <c r="CZ402" s="22">
        <v>63.86</v>
      </c>
      <c r="DA402" s="22">
        <v>990.45</v>
      </c>
      <c r="DB402" s="22">
        <v>45.4</v>
      </c>
      <c r="DC402" s="22">
        <v>1361.71</v>
      </c>
      <c r="DD402" s="23">
        <v>3918.73</v>
      </c>
      <c r="DE402" s="21">
        <v>3832.34</v>
      </c>
      <c r="DF402" s="21">
        <v>0</v>
      </c>
      <c r="DG402" s="21">
        <v>3832.34</v>
      </c>
      <c r="DH402" s="22">
        <v>441</v>
      </c>
      <c r="DI402" s="22">
        <v>426.48</v>
      </c>
      <c r="DJ402" s="22">
        <v>1466.66</v>
      </c>
      <c r="DK402" s="22">
        <v>68.05</v>
      </c>
      <c r="DL402" s="22">
        <v>2402.19</v>
      </c>
      <c r="DM402" s="23">
        <v>6234.53</v>
      </c>
      <c r="DN402" s="73">
        <f t="shared" si="66"/>
        <v>33117.800000000003</v>
      </c>
      <c r="DO402" s="73">
        <f t="shared" si="67"/>
        <v>360.48</v>
      </c>
      <c r="DP402" s="73">
        <f t="shared" si="68"/>
        <v>33478.28</v>
      </c>
      <c r="DQ402" s="22">
        <f t="shared" si="69"/>
        <v>3536</v>
      </c>
      <c r="DR402" s="22">
        <f t="shared" si="70"/>
        <v>1157.6100000000001</v>
      </c>
      <c r="DS402" s="22">
        <f t="shared" si="71"/>
        <v>12828.400000000001</v>
      </c>
      <c r="DT402" s="22">
        <f t="shared" si="72"/>
        <v>592.84999999999991</v>
      </c>
      <c r="DU402" s="22">
        <f t="shared" si="73"/>
        <v>18114.86</v>
      </c>
      <c r="DV402" s="23">
        <f t="shared" si="74"/>
        <v>51593.140000000007</v>
      </c>
      <c r="DW402" s="262">
        <f t="shared" si="75"/>
        <v>474.45999999999913</v>
      </c>
      <c r="DX402" s="262"/>
      <c r="DY402" s="263">
        <f t="shared" si="76"/>
        <v>-796.64999999999782</v>
      </c>
      <c r="DZ402" s="263"/>
    </row>
    <row r="403" spans="1:130" hidden="1" x14ac:dyDescent="0.25">
      <c r="A403" s="18">
        <v>1884</v>
      </c>
      <c r="B403" s="18" t="s">
        <v>713</v>
      </c>
      <c r="C403" s="18" t="s">
        <v>373</v>
      </c>
      <c r="D403" s="20">
        <v>1</v>
      </c>
      <c r="E403" s="18">
        <v>12942.5</v>
      </c>
      <c r="F403" s="18">
        <v>26627.98</v>
      </c>
      <c r="G403" s="18" t="s">
        <v>157</v>
      </c>
      <c r="H403" s="18" t="s">
        <v>5</v>
      </c>
      <c r="I403" s="18" t="s">
        <v>382</v>
      </c>
      <c r="J403" s="21">
        <v>2047.93</v>
      </c>
      <c r="K403" s="21">
        <v>0</v>
      </c>
      <c r="L403" s="21">
        <v>2047.93</v>
      </c>
      <c r="M403" s="22">
        <v>188</v>
      </c>
      <c r="N403" s="22">
        <v>26.59</v>
      </c>
      <c r="O403" s="22">
        <v>528.84</v>
      </c>
      <c r="P403" s="22">
        <v>163.87</v>
      </c>
      <c r="Q403" s="22">
        <v>907.3</v>
      </c>
      <c r="R403" s="23">
        <v>2955.23</v>
      </c>
      <c r="S403" s="21">
        <v>2047.93</v>
      </c>
      <c r="T403" s="21">
        <v>0</v>
      </c>
      <c r="U403" s="21">
        <v>2047.93</v>
      </c>
      <c r="V403" s="22">
        <v>188</v>
      </c>
      <c r="W403" s="22">
        <v>26.59</v>
      </c>
      <c r="X403" s="22">
        <v>529.64</v>
      </c>
      <c r="Y403" s="22">
        <v>112.87</v>
      </c>
      <c r="Z403" s="22">
        <v>857.1</v>
      </c>
      <c r="AA403" s="23">
        <v>2905.03</v>
      </c>
      <c r="AB403" s="21">
        <v>2047.93</v>
      </c>
      <c r="AC403" s="21">
        <v>0</v>
      </c>
      <c r="AD403" s="21">
        <v>2047.93</v>
      </c>
      <c r="AE403" s="22">
        <v>189</v>
      </c>
      <c r="AF403" s="22">
        <v>26.59</v>
      </c>
      <c r="AG403" s="22">
        <v>544.46</v>
      </c>
      <c r="AH403" s="22">
        <v>153.66999999999999</v>
      </c>
      <c r="AI403" s="22">
        <v>913.72</v>
      </c>
      <c r="AJ403" s="23">
        <v>2961.65</v>
      </c>
      <c r="AK403" s="21">
        <v>2047.93</v>
      </c>
      <c r="AL403" s="21">
        <v>0</v>
      </c>
      <c r="AM403" s="21">
        <v>2047.93</v>
      </c>
      <c r="AN403" s="22">
        <v>189</v>
      </c>
      <c r="AO403" s="22">
        <v>26.59</v>
      </c>
      <c r="AP403" s="22">
        <v>544.46</v>
      </c>
      <c r="AQ403" s="22">
        <v>143.47</v>
      </c>
      <c r="AR403" s="22">
        <v>903.52</v>
      </c>
      <c r="AS403" s="23">
        <v>2951.45</v>
      </c>
      <c r="AT403" s="21">
        <v>2047.93</v>
      </c>
      <c r="AU403" s="21">
        <v>313.04000000000002</v>
      </c>
      <c r="AV403" s="21">
        <v>2360.9699999999998</v>
      </c>
      <c r="AW403" s="22">
        <v>233</v>
      </c>
      <c r="AX403" s="22">
        <v>26.59</v>
      </c>
      <c r="AY403" s="22">
        <v>607.05999999999995</v>
      </c>
      <c r="AZ403" s="22">
        <v>127.26</v>
      </c>
      <c r="BA403" s="22">
        <v>993.91</v>
      </c>
      <c r="BB403" s="23">
        <v>3354.88</v>
      </c>
      <c r="BC403" s="21">
        <v>3070.77</v>
      </c>
      <c r="BD403" s="21">
        <v>0</v>
      </c>
      <c r="BE403" s="21">
        <v>3070.77</v>
      </c>
      <c r="BF403" s="22">
        <v>328</v>
      </c>
      <c r="BG403" s="22">
        <v>39.65</v>
      </c>
      <c r="BH403" s="22">
        <v>1150.72</v>
      </c>
      <c r="BI403" s="22">
        <v>130.94999999999999</v>
      </c>
      <c r="BJ403" s="22">
        <v>1649.32</v>
      </c>
      <c r="BK403" s="23">
        <v>4720.09</v>
      </c>
      <c r="BL403" s="21">
        <v>2047.93</v>
      </c>
      <c r="BM403" s="21">
        <v>0</v>
      </c>
      <c r="BN403" s="21">
        <v>2047.93</v>
      </c>
      <c r="BO403" s="22">
        <v>188</v>
      </c>
      <c r="BP403" s="22">
        <v>26.59</v>
      </c>
      <c r="BQ403" s="22">
        <v>544.46</v>
      </c>
      <c r="BR403" s="22">
        <v>123.07</v>
      </c>
      <c r="BS403" s="22">
        <v>882.12</v>
      </c>
      <c r="BT403" s="23">
        <v>2930.05</v>
      </c>
      <c r="BU403" s="21">
        <v>2047.93</v>
      </c>
      <c r="BV403" s="21">
        <v>0</v>
      </c>
      <c r="BW403" s="21">
        <v>2047.93</v>
      </c>
      <c r="BX403" s="22">
        <v>189</v>
      </c>
      <c r="BY403" s="22">
        <v>26.59</v>
      </c>
      <c r="BZ403" s="22">
        <v>544.46</v>
      </c>
      <c r="CA403" s="22">
        <v>148.57</v>
      </c>
      <c r="CB403" s="22">
        <v>908.62</v>
      </c>
      <c r="CC403" s="23">
        <v>2956.55</v>
      </c>
      <c r="CD403" s="21">
        <v>2066.9699999999998</v>
      </c>
      <c r="CE403" s="21">
        <v>0</v>
      </c>
      <c r="CF403" s="21">
        <v>2066.9699999999998</v>
      </c>
      <c r="CG403" s="22">
        <v>192</v>
      </c>
      <c r="CH403" s="22">
        <v>26.83</v>
      </c>
      <c r="CI403" s="22">
        <v>561.78</v>
      </c>
      <c r="CJ403" s="22">
        <v>123.39</v>
      </c>
      <c r="CK403" s="22">
        <v>904</v>
      </c>
      <c r="CL403" s="23">
        <v>2970.97</v>
      </c>
      <c r="CM403" s="21">
        <v>2066.9699999999998</v>
      </c>
      <c r="CN403" s="21">
        <v>0</v>
      </c>
      <c r="CO403" s="21">
        <v>2066.9699999999998</v>
      </c>
      <c r="CP403" s="22">
        <v>200</v>
      </c>
      <c r="CQ403" s="22">
        <v>26.83</v>
      </c>
      <c r="CR403" s="22">
        <v>536.24</v>
      </c>
      <c r="CS403" s="22">
        <v>138.69</v>
      </c>
      <c r="CT403" s="22">
        <v>901.76</v>
      </c>
      <c r="CU403" s="23">
        <v>2968.73</v>
      </c>
      <c r="CV403" s="21">
        <v>2066.9699999999998</v>
      </c>
      <c r="CW403" s="21">
        <v>0</v>
      </c>
      <c r="CX403" s="21">
        <v>2066.9699999999998</v>
      </c>
      <c r="CY403" s="22">
        <v>192</v>
      </c>
      <c r="CZ403" s="22">
        <v>26.83</v>
      </c>
      <c r="DA403" s="22">
        <v>531.44000000000005</v>
      </c>
      <c r="DB403" s="22">
        <v>36.69</v>
      </c>
      <c r="DC403" s="22">
        <v>786.96</v>
      </c>
      <c r="DD403" s="23">
        <v>2853.93</v>
      </c>
      <c r="DE403" s="21">
        <v>3081.13</v>
      </c>
      <c r="DF403" s="21">
        <v>0</v>
      </c>
      <c r="DG403" s="21">
        <v>3081.13</v>
      </c>
      <c r="DH403" s="22">
        <v>336</v>
      </c>
      <c r="DI403" s="22">
        <v>306.38</v>
      </c>
      <c r="DJ403" s="22">
        <v>1756.16</v>
      </c>
      <c r="DK403" s="22">
        <v>158.04</v>
      </c>
      <c r="DL403" s="22">
        <v>2556.58</v>
      </c>
      <c r="DM403" s="23">
        <v>5637.71</v>
      </c>
      <c r="DN403" s="73">
        <f t="shared" si="66"/>
        <v>26688.320000000003</v>
      </c>
      <c r="DO403" s="73">
        <f t="shared" si="67"/>
        <v>313.04000000000002</v>
      </c>
      <c r="DP403" s="73">
        <f t="shared" si="68"/>
        <v>27001.360000000004</v>
      </c>
      <c r="DQ403" s="22">
        <f t="shared" si="69"/>
        <v>2612</v>
      </c>
      <c r="DR403" s="22">
        <f t="shared" si="70"/>
        <v>612.65</v>
      </c>
      <c r="DS403" s="22">
        <f t="shared" si="71"/>
        <v>8379.7199999999993</v>
      </c>
      <c r="DT403" s="22">
        <f t="shared" si="72"/>
        <v>1560.54</v>
      </c>
      <c r="DU403" s="22">
        <f t="shared" si="73"/>
        <v>13164.910000000002</v>
      </c>
      <c r="DV403" s="23">
        <f t="shared" si="74"/>
        <v>40166.269999999997</v>
      </c>
      <c r="DW403" s="262">
        <f t="shared" si="75"/>
        <v>373.38000000000466</v>
      </c>
      <c r="DX403" s="262"/>
      <c r="DY403" s="263">
        <f t="shared" si="76"/>
        <v>222.41000000000167</v>
      </c>
      <c r="DZ403" s="263"/>
    </row>
    <row r="404" spans="1:130" hidden="1" x14ac:dyDescent="0.25">
      <c r="A404" s="18">
        <v>1885</v>
      </c>
      <c r="B404" s="18" t="s">
        <v>266</v>
      </c>
      <c r="C404" s="18" t="s">
        <v>267</v>
      </c>
      <c r="D404" s="20">
        <v>1</v>
      </c>
      <c r="E404" s="18">
        <v>21036.04</v>
      </c>
      <c r="F404" s="18">
        <v>36765.19</v>
      </c>
      <c r="G404" s="18" t="s">
        <v>157</v>
      </c>
      <c r="H404" s="18" t="s">
        <v>9</v>
      </c>
      <c r="I404" s="18" t="s">
        <v>268</v>
      </c>
      <c r="J404" s="21">
        <v>2833.18</v>
      </c>
      <c r="K404" s="21">
        <v>0</v>
      </c>
      <c r="L404" s="21">
        <v>2833.18</v>
      </c>
      <c r="M404" s="22">
        <v>301</v>
      </c>
      <c r="N404" s="22">
        <v>70.760000000000005</v>
      </c>
      <c r="O404" s="22">
        <v>1093.02</v>
      </c>
      <c r="P404" s="22">
        <v>147.21</v>
      </c>
      <c r="Q404" s="22">
        <v>1611.99</v>
      </c>
      <c r="R404" s="23">
        <v>4445.17</v>
      </c>
      <c r="S404" s="21">
        <v>2833.18</v>
      </c>
      <c r="T404" s="21">
        <v>0</v>
      </c>
      <c r="U404" s="21">
        <v>2833.18</v>
      </c>
      <c r="V404" s="22">
        <v>301</v>
      </c>
      <c r="W404" s="22">
        <v>70.760000000000005</v>
      </c>
      <c r="X404" s="22">
        <v>1094.1400000000001</v>
      </c>
      <c r="Y404" s="22">
        <v>142.11000000000001</v>
      </c>
      <c r="Z404" s="22">
        <v>1608.01</v>
      </c>
      <c r="AA404" s="23">
        <v>4441.1899999999996</v>
      </c>
      <c r="AB404" s="21">
        <v>2833.18</v>
      </c>
      <c r="AC404" s="21">
        <v>0</v>
      </c>
      <c r="AD404" s="21">
        <v>2833.18</v>
      </c>
      <c r="AE404" s="22">
        <v>301</v>
      </c>
      <c r="AF404" s="22">
        <v>70.760000000000005</v>
      </c>
      <c r="AG404" s="22">
        <v>1093.58</v>
      </c>
      <c r="AH404" s="22">
        <v>101.31</v>
      </c>
      <c r="AI404" s="22">
        <v>1566.65</v>
      </c>
      <c r="AJ404" s="23">
        <v>4399.83</v>
      </c>
      <c r="AK404" s="21">
        <v>2833.18</v>
      </c>
      <c r="AL404" s="21">
        <v>0</v>
      </c>
      <c r="AM404" s="21">
        <v>2833.18</v>
      </c>
      <c r="AN404" s="22">
        <v>301</v>
      </c>
      <c r="AO404" s="22">
        <v>70.760000000000005</v>
      </c>
      <c r="AP404" s="22">
        <v>1093.58</v>
      </c>
      <c r="AQ404" s="22">
        <v>157.41</v>
      </c>
      <c r="AR404" s="22">
        <v>1622.75</v>
      </c>
      <c r="AS404" s="23">
        <v>4455.93</v>
      </c>
      <c r="AT404" s="21">
        <v>2833.18</v>
      </c>
      <c r="AU404" s="21">
        <v>313.04000000000002</v>
      </c>
      <c r="AV404" s="21">
        <v>3146.22</v>
      </c>
      <c r="AW404" s="22">
        <v>343</v>
      </c>
      <c r="AX404" s="22">
        <v>70.760000000000005</v>
      </c>
      <c r="AY404" s="22">
        <v>1156.19</v>
      </c>
      <c r="AZ404" s="22">
        <v>110.6</v>
      </c>
      <c r="BA404" s="22">
        <v>1680.55</v>
      </c>
      <c r="BB404" s="23">
        <v>4826.7700000000004</v>
      </c>
      <c r="BC404" s="21">
        <v>4343.08</v>
      </c>
      <c r="BD404" s="21">
        <v>0</v>
      </c>
      <c r="BE404" s="21">
        <v>4343.08</v>
      </c>
      <c r="BF404" s="22">
        <v>493</v>
      </c>
      <c r="BG404" s="22">
        <v>105.54</v>
      </c>
      <c r="BH404" s="22">
        <v>1865.96</v>
      </c>
      <c r="BI404" s="22">
        <v>163.31</v>
      </c>
      <c r="BJ404" s="22">
        <v>2627.81</v>
      </c>
      <c r="BK404" s="23">
        <v>6970.89</v>
      </c>
      <c r="BL404" s="21">
        <v>2833.18</v>
      </c>
      <c r="BM404" s="21">
        <v>0</v>
      </c>
      <c r="BN404" s="21">
        <v>2833.18</v>
      </c>
      <c r="BO404" s="22">
        <v>296</v>
      </c>
      <c r="BP404" s="22">
        <v>70.760000000000005</v>
      </c>
      <c r="BQ404" s="22">
        <v>1093.58</v>
      </c>
      <c r="BR404" s="22">
        <v>142.11000000000001</v>
      </c>
      <c r="BS404" s="22">
        <v>1602.45</v>
      </c>
      <c r="BT404" s="23">
        <v>4435.63</v>
      </c>
      <c r="BU404" s="21">
        <v>2833.18</v>
      </c>
      <c r="BV404" s="21">
        <v>0</v>
      </c>
      <c r="BW404" s="21">
        <v>2833.18</v>
      </c>
      <c r="BX404" s="22">
        <v>300</v>
      </c>
      <c r="BY404" s="22">
        <v>70.760000000000005</v>
      </c>
      <c r="BZ404" s="22">
        <v>1093.58</v>
      </c>
      <c r="CA404" s="22">
        <v>157.41</v>
      </c>
      <c r="CB404" s="22">
        <v>1621.75</v>
      </c>
      <c r="CC404" s="23">
        <v>4454.93</v>
      </c>
      <c r="CD404" s="21">
        <v>2833.18</v>
      </c>
      <c r="CE404" s="21">
        <v>0</v>
      </c>
      <c r="CF404" s="21">
        <v>2833.18</v>
      </c>
      <c r="CG404" s="22">
        <v>296</v>
      </c>
      <c r="CH404" s="22">
        <v>70.760000000000005</v>
      </c>
      <c r="CI404" s="22">
        <v>1056.5999999999999</v>
      </c>
      <c r="CJ404" s="22">
        <v>50.31</v>
      </c>
      <c r="CK404" s="22">
        <v>1473.67</v>
      </c>
      <c r="CL404" s="23">
        <v>4306.8500000000004</v>
      </c>
      <c r="CM404" s="21">
        <v>2833.18</v>
      </c>
      <c r="CN404" s="21">
        <v>0</v>
      </c>
      <c r="CO404" s="21">
        <v>2833.18</v>
      </c>
      <c r="CP404" s="22">
        <v>301</v>
      </c>
      <c r="CQ404" s="22">
        <v>70.760000000000005</v>
      </c>
      <c r="CR404" s="22">
        <v>1059.8</v>
      </c>
      <c r="CS404" s="22">
        <v>106.41</v>
      </c>
      <c r="CT404" s="22">
        <v>1537.97</v>
      </c>
      <c r="CU404" s="23">
        <v>4371.1499999999996</v>
      </c>
      <c r="CV404" s="21">
        <v>2833.18</v>
      </c>
      <c r="CW404" s="21">
        <v>0</v>
      </c>
      <c r="CX404" s="21">
        <v>2833.18</v>
      </c>
      <c r="CY404" s="22">
        <v>296</v>
      </c>
      <c r="CZ404" s="22">
        <v>70.760000000000005</v>
      </c>
      <c r="DA404" s="22">
        <v>1056.5999999999999</v>
      </c>
      <c r="DB404" s="22">
        <v>121.71</v>
      </c>
      <c r="DC404" s="22">
        <v>1545.07</v>
      </c>
      <c r="DD404" s="23">
        <v>4378.25</v>
      </c>
      <c r="DE404" s="21">
        <v>4252.05</v>
      </c>
      <c r="DF404" s="21">
        <v>0</v>
      </c>
      <c r="DG404" s="21">
        <v>4252.05</v>
      </c>
      <c r="DH404" s="22">
        <v>497</v>
      </c>
      <c r="DI404" s="22">
        <v>474.02</v>
      </c>
      <c r="DJ404" s="22">
        <v>1333.1</v>
      </c>
      <c r="DK404" s="22">
        <v>126.5</v>
      </c>
      <c r="DL404" s="22">
        <v>2430.62</v>
      </c>
      <c r="DM404" s="23">
        <v>6682.67</v>
      </c>
      <c r="DN404" s="73">
        <f t="shared" si="66"/>
        <v>36926.93</v>
      </c>
      <c r="DO404" s="73">
        <f t="shared" si="67"/>
        <v>313.04000000000002</v>
      </c>
      <c r="DP404" s="73">
        <f t="shared" si="68"/>
        <v>37239.97</v>
      </c>
      <c r="DQ404" s="22">
        <f t="shared" si="69"/>
        <v>4026</v>
      </c>
      <c r="DR404" s="22">
        <f t="shared" si="70"/>
        <v>1287.1599999999999</v>
      </c>
      <c r="DS404" s="22">
        <f t="shared" si="71"/>
        <v>14089.73</v>
      </c>
      <c r="DT404" s="22">
        <f t="shared" si="72"/>
        <v>1526.4</v>
      </c>
      <c r="DU404" s="22">
        <f t="shared" si="73"/>
        <v>20929.29</v>
      </c>
      <c r="DV404" s="23">
        <f t="shared" si="74"/>
        <v>58169.26</v>
      </c>
      <c r="DW404" s="262">
        <f t="shared" si="75"/>
        <v>474.77999999999884</v>
      </c>
      <c r="DX404" s="262"/>
      <c r="DY404" s="263">
        <f t="shared" si="76"/>
        <v>-106.75</v>
      </c>
      <c r="DZ404" s="263"/>
    </row>
    <row r="405" spans="1:130" hidden="1" x14ac:dyDescent="0.25">
      <c r="A405" s="18">
        <v>1886</v>
      </c>
      <c r="B405" s="18" t="s">
        <v>550</v>
      </c>
      <c r="C405" s="18" t="s">
        <v>551</v>
      </c>
      <c r="D405" s="20">
        <v>1</v>
      </c>
      <c r="E405" s="18">
        <v>7359.86</v>
      </c>
      <c r="F405" s="18">
        <v>20475.07</v>
      </c>
      <c r="G405" s="18" t="s">
        <v>173</v>
      </c>
      <c r="H405" s="18" t="s">
        <v>5</v>
      </c>
      <c r="I405" s="18" t="s">
        <v>282</v>
      </c>
      <c r="J405" s="21">
        <v>0</v>
      </c>
      <c r="K405" s="21">
        <v>0</v>
      </c>
      <c r="L405" s="21">
        <v>0</v>
      </c>
      <c r="M405" s="22">
        <v>0</v>
      </c>
      <c r="N405" s="22">
        <v>0</v>
      </c>
      <c r="O405" s="22">
        <v>0</v>
      </c>
      <c r="P405" s="22">
        <v>0</v>
      </c>
      <c r="Q405" s="22">
        <v>0</v>
      </c>
      <c r="R405" s="23">
        <v>0</v>
      </c>
      <c r="S405" s="21">
        <v>1169.45</v>
      </c>
      <c r="T405" s="21">
        <v>0</v>
      </c>
      <c r="U405" s="21">
        <v>1169.45</v>
      </c>
      <c r="V405" s="22">
        <v>72</v>
      </c>
      <c r="W405" s="22">
        <v>17.489999999999998</v>
      </c>
      <c r="X405" s="22">
        <v>38.99</v>
      </c>
      <c r="Y405" s="22">
        <v>20.76</v>
      </c>
      <c r="Z405" s="22">
        <v>149.24</v>
      </c>
      <c r="AA405" s="23">
        <v>1318.69</v>
      </c>
      <c r="AB405" s="21">
        <v>1558.09</v>
      </c>
      <c r="AC405" s="21">
        <v>0</v>
      </c>
      <c r="AD405" s="21">
        <v>1558.09</v>
      </c>
      <c r="AE405" s="22">
        <v>109</v>
      </c>
      <c r="AF405" s="22">
        <v>23.33</v>
      </c>
      <c r="AG405" s="22">
        <v>51.94</v>
      </c>
      <c r="AH405" s="22">
        <v>27.66</v>
      </c>
      <c r="AI405" s="22">
        <v>211.93</v>
      </c>
      <c r="AJ405" s="23">
        <v>1770.02</v>
      </c>
      <c r="AK405" s="21">
        <v>1558.09</v>
      </c>
      <c r="AL405" s="21">
        <v>0</v>
      </c>
      <c r="AM405" s="21">
        <v>1558.09</v>
      </c>
      <c r="AN405" s="22">
        <v>117</v>
      </c>
      <c r="AO405" s="22">
        <v>23.33</v>
      </c>
      <c r="AP405" s="22">
        <v>51.94</v>
      </c>
      <c r="AQ405" s="22">
        <v>27.66</v>
      </c>
      <c r="AR405" s="22">
        <v>219.93</v>
      </c>
      <c r="AS405" s="23">
        <v>1778.02</v>
      </c>
      <c r="AT405" s="21">
        <v>1558.09</v>
      </c>
      <c r="AU405" s="21">
        <v>294.26</v>
      </c>
      <c r="AV405" s="21">
        <v>1852.35</v>
      </c>
      <c r="AW405" s="22">
        <v>157</v>
      </c>
      <c r="AX405" s="22">
        <v>23.33</v>
      </c>
      <c r="AY405" s="22">
        <v>122.36</v>
      </c>
      <c r="AZ405" s="22">
        <v>31.6</v>
      </c>
      <c r="BA405" s="22">
        <v>334.29</v>
      </c>
      <c r="BB405" s="23">
        <v>2186.64</v>
      </c>
      <c r="BC405" s="21">
        <v>2330.63</v>
      </c>
      <c r="BD405" s="21">
        <v>0</v>
      </c>
      <c r="BE405" s="21">
        <v>2330.63</v>
      </c>
      <c r="BF405" s="22">
        <v>221</v>
      </c>
      <c r="BG405" s="22">
        <v>34.68</v>
      </c>
      <c r="BH405" s="22">
        <v>746.82</v>
      </c>
      <c r="BI405" s="22">
        <v>41.31</v>
      </c>
      <c r="BJ405" s="22">
        <v>1043.81</v>
      </c>
      <c r="BK405" s="23">
        <v>3374.44</v>
      </c>
      <c r="BL405" s="21">
        <v>1558.09</v>
      </c>
      <c r="BM405" s="21">
        <v>0</v>
      </c>
      <c r="BN405" s="21">
        <v>1558.09</v>
      </c>
      <c r="BO405" s="22">
        <v>116</v>
      </c>
      <c r="BP405" s="22">
        <v>23.33</v>
      </c>
      <c r="BQ405" s="22">
        <v>63.51</v>
      </c>
      <c r="BR405" s="22">
        <v>27.66</v>
      </c>
      <c r="BS405" s="22">
        <v>230.5</v>
      </c>
      <c r="BT405" s="23">
        <v>1788.59</v>
      </c>
      <c r="BU405" s="21">
        <v>1558.09</v>
      </c>
      <c r="BV405" s="21">
        <v>0</v>
      </c>
      <c r="BW405" s="21">
        <v>1558.09</v>
      </c>
      <c r="BX405" s="22">
        <v>117</v>
      </c>
      <c r="BY405" s="22">
        <v>23.33</v>
      </c>
      <c r="BZ405" s="22">
        <v>63.51</v>
      </c>
      <c r="CA405" s="22">
        <v>27.66</v>
      </c>
      <c r="CB405" s="22">
        <v>231.5</v>
      </c>
      <c r="CC405" s="23">
        <v>1789.59</v>
      </c>
      <c r="CD405" s="21">
        <v>1584.12</v>
      </c>
      <c r="CE405" s="21">
        <v>0</v>
      </c>
      <c r="CF405" s="21">
        <v>1584.12</v>
      </c>
      <c r="CG405" s="22">
        <v>121</v>
      </c>
      <c r="CH405" s="22">
        <v>23.72</v>
      </c>
      <c r="CI405" s="22">
        <v>87.03</v>
      </c>
      <c r="CJ405" s="22">
        <v>28.12</v>
      </c>
      <c r="CK405" s="22">
        <v>259.87</v>
      </c>
      <c r="CL405" s="23">
        <v>1843.99</v>
      </c>
      <c r="CM405" s="21">
        <v>1612.03</v>
      </c>
      <c r="CN405" s="21">
        <v>0</v>
      </c>
      <c r="CO405" s="21">
        <v>1612.03</v>
      </c>
      <c r="CP405" s="22">
        <v>125</v>
      </c>
      <c r="CQ405" s="22">
        <v>24.14</v>
      </c>
      <c r="CR405" s="22">
        <v>82.14</v>
      </c>
      <c r="CS405" s="22">
        <v>28.62</v>
      </c>
      <c r="CT405" s="22">
        <v>259.89999999999998</v>
      </c>
      <c r="CU405" s="23">
        <v>1871.93</v>
      </c>
      <c r="CV405" s="21">
        <v>1614.24</v>
      </c>
      <c r="CW405" s="21">
        <v>0</v>
      </c>
      <c r="CX405" s="21">
        <v>1614.24</v>
      </c>
      <c r="CY405" s="22">
        <v>125</v>
      </c>
      <c r="CZ405" s="22">
        <v>24.17</v>
      </c>
      <c r="DA405" s="22">
        <v>84.18</v>
      </c>
      <c r="DB405" s="22">
        <v>28.66</v>
      </c>
      <c r="DC405" s="22">
        <v>262.01</v>
      </c>
      <c r="DD405" s="23">
        <v>1876.25</v>
      </c>
      <c r="DE405" s="21">
        <v>4499.32</v>
      </c>
      <c r="DF405" s="21">
        <v>0</v>
      </c>
      <c r="DG405" s="21">
        <v>4499.32</v>
      </c>
      <c r="DH405" s="22">
        <v>426</v>
      </c>
      <c r="DI405" s="22">
        <v>478.24</v>
      </c>
      <c r="DJ405" s="22">
        <v>2699.35</v>
      </c>
      <c r="DK405" s="22">
        <v>81.239999999999995</v>
      </c>
      <c r="DL405" s="22">
        <v>3684.83</v>
      </c>
      <c r="DM405" s="23">
        <v>8184.15</v>
      </c>
      <c r="DN405" s="73">
        <f t="shared" si="66"/>
        <v>20600.240000000002</v>
      </c>
      <c r="DO405" s="73">
        <f t="shared" si="67"/>
        <v>294.26</v>
      </c>
      <c r="DP405" s="73">
        <f t="shared" si="68"/>
        <v>20894.5</v>
      </c>
      <c r="DQ405" s="22">
        <f t="shared" si="69"/>
        <v>1706</v>
      </c>
      <c r="DR405" s="22">
        <f t="shared" si="70"/>
        <v>719.09</v>
      </c>
      <c r="DS405" s="22">
        <f t="shared" si="71"/>
        <v>4091.7700000000004</v>
      </c>
      <c r="DT405" s="22">
        <f t="shared" si="72"/>
        <v>370.95000000000005</v>
      </c>
      <c r="DU405" s="22">
        <f t="shared" si="73"/>
        <v>6887.8099999999995</v>
      </c>
      <c r="DV405" s="23">
        <f t="shared" si="74"/>
        <v>27782.309999999998</v>
      </c>
      <c r="DW405" s="262">
        <f t="shared" si="75"/>
        <v>419.43000000000029</v>
      </c>
      <c r="DX405" s="262"/>
      <c r="DY405" s="263">
        <f t="shared" si="76"/>
        <v>-472.05000000000018</v>
      </c>
      <c r="DZ405" s="263"/>
    </row>
    <row r="406" spans="1:130" hidden="1" x14ac:dyDescent="0.25">
      <c r="A406" s="18">
        <v>1887</v>
      </c>
      <c r="B406" s="18" t="s">
        <v>805</v>
      </c>
      <c r="C406" s="18" t="s">
        <v>307</v>
      </c>
      <c r="D406" s="20">
        <v>1</v>
      </c>
      <c r="E406" s="18">
        <v>6462.72</v>
      </c>
      <c r="F406" s="18">
        <v>20919.400000000001</v>
      </c>
      <c r="G406" s="18" t="s">
        <v>173</v>
      </c>
      <c r="H406" s="18" t="s">
        <v>27</v>
      </c>
      <c r="I406" s="18" t="s">
        <v>172</v>
      </c>
      <c r="J406" s="21">
        <v>1629.1</v>
      </c>
      <c r="K406" s="21">
        <v>0</v>
      </c>
      <c r="L406" s="21">
        <v>1629.1</v>
      </c>
      <c r="M406" s="22">
        <v>123</v>
      </c>
      <c r="N406" s="22">
        <v>20.83</v>
      </c>
      <c r="O406" s="22">
        <v>94.42</v>
      </c>
      <c r="P406" s="22">
        <v>130.82</v>
      </c>
      <c r="Q406" s="22">
        <v>369.07</v>
      </c>
      <c r="R406" s="23">
        <v>1998.17</v>
      </c>
      <c r="S406" s="21">
        <v>1605.7</v>
      </c>
      <c r="T406" s="21">
        <v>0</v>
      </c>
      <c r="U406" s="21">
        <v>1605.7</v>
      </c>
      <c r="V406" s="22">
        <v>123</v>
      </c>
      <c r="W406" s="22">
        <v>20.83</v>
      </c>
      <c r="X406" s="22">
        <v>95.06</v>
      </c>
      <c r="Y406" s="22">
        <v>130.5</v>
      </c>
      <c r="Z406" s="22">
        <v>369.39</v>
      </c>
      <c r="AA406" s="23">
        <v>1975.09</v>
      </c>
      <c r="AB406" s="21">
        <v>1266.3800000000001</v>
      </c>
      <c r="AC406" s="21">
        <v>0</v>
      </c>
      <c r="AD406" s="21">
        <v>1266.3800000000001</v>
      </c>
      <c r="AE406" s="22">
        <v>77</v>
      </c>
      <c r="AF406" s="22">
        <v>16.43</v>
      </c>
      <c r="AG406" s="22">
        <v>77.86</v>
      </c>
      <c r="AH406" s="22">
        <v>124.48</v>
      </c>
      <c r="AI406" s="22">
        <v>295.77</v>
      </c>
      <c r="AJ406" s="23">
        <v>1562.15</v>
      </c>
      <c r="AK406" s="21">
        <v>1605.7</v>
      </c>
      <c r="AL406" s="21">
        <v>0</v>
      </c>
      <c r="AM406" s="21">
        <v>1605.7</v>
      </c>
      <c r="AN406" s="22">
        <v>124</v>
      </c>
      <c r="AO406" s="22">
        <v>20.83</v>
      </c>
      <c r="AP406" s="22">
        <v>106.66</v>
      </c>
      <c r="AQ406" s="22">
        <v>130.5</v>
      </c>
      <c r="AR406" s="22">
        <v>381.99</v>
      </c>
      <c r="AS406" s="23">
        <v>1987.69</v>
      </c>
      <c r="AT406" s="21">
        <v>1605.7</v>
      </c>
      <c r="AU406" s="21">
        <v>265.61</v>
      </c>
      <c r="AV406" s="21">
        <v>1871.31</v>
      </c>
      <c r="AW406" s="22">
        <v>160</v>
      </c>
      <c r="AX406" s="22">
        <v>20.83</v>
      </c>
      <c r="AY406" s="22">
        <v>159.78</v>
      </c>
      <c r="AZ406" s="22">
        <v>123.86</v>
      </c>
      <c r="BA406" s="22">
        <v>464.47</v>
      </c>
      <c r="BB406" s="23">
        <v>2335.7800000000002</v>
      </c>
      <c r="BC406" s="21">
        <v>2584.46</v>
      </c>
      <c r="BD406" s="21">
        <v>0</v>
      </c>
      <c r="BE406" s="21">
        <v>2584.46</v>
      </c>
      <c r="BF406" s="22">
        <v>230</v>
      </c>
      <c r="BG406" s="22">
        <v>30.89</v>
      </c>
      <c r="BH406" s="22">
        <v>807.58</v>
      </c>
      <c r="BI406" s="22">
        <v>152.09</v>
      </c>
      <c r="BJ406" s="22">
        <v>1220.56</v>
      </c>
      <c r="BK406" s="23">
        <v>3805.02</v>
      </c>
      <c r="BL406" s="21">
        <v>1608.99</v>
      </c>
      <c r="BM406" s="21">
        <v>0</v>
      </c>
      <c r="BN406" s="21">
        <v>1608.99</v>
      </c>
      <c r="BO406" s="22">
        <v>124</v>
      </c>
      <c r="BP406" s="22">
        <v>20.88</v>
      </c>
      <c r="BQ406" s="22">
        <v>109.61</v>
      </c>
      <c r="BR406" s="22">
        <v>130.57</v>
      </c>
      <c r="BS406" s="22">
        <v>385.06</v>
      </c>
      <c r="BT406" s="23">
        <v>1994.05</v>
      </c>
      <c r="BU406" s="21">
        <v>1605.7</v>
      </c>
      <c r="BV406" s="21">
        <v>0</v>
      </c>
      <c r="BW406" s="21">
        <v>1605.7</v>
      </c>
      <c r="BX406" s="22">
        <v>124</v>
      </c>
      <c r="BY406" s="22">
        <v>20.83</v>
      </c>
      <c r="BZ406" s="22">
        <v>106.66</v>
      </c>
      <c r="CA406" s="22">
        <v>130.5</v>
      </c>
      <c r="CB406" s="22">
        <v>381.99</v>
      </c>
      <c r="CC406" s="23">
        <v>1987.69</v>
      </c>
      <c r="CD406" s="21">
        <v>1645.63</v>
      </c>
      <c r="CE406" s="21">
        <v>0</v>
      </c>
      <c r="CF406" s="21">
        <v>1645.63</v>
      </c>
      <c r="CG406" s="22">
        <v>130</v>
      </c>
      <c r="CH406" s="22">
        <v>21.35</v>
      </c>
      <c r="CI406" s="22">
        <v>142.83000000000001</v>
      </c>
      <c r="CJ406" s="22">
        <v>136.31</v>
      </c>
      <c r="CK406" s="22">
        <v>430.49</v>
      </c>
      <c r="CL406" s="23">
        <v>2076.12</v>
      </c>
      <c r="CM406" s="21">
        <v>1659.64</v>
      </c>
      <c r="CN406" s="21">
        <v>0</v>
      </c>
      <c r="CO406" s="21">
        <v>1659.64</v>
      </c>
      <c r="CP406" s="22">
        <v>131</v>
      </c>
      <c r="CQ406" s="22">
        <v>21.53</v>
      </c>
      <c r="CR406" s="22">
        <v>125.3</v>
      </c>
      <c r="CS406" s="22">
        <v>80.47</v>
      </c>
      <c r="CT406" s="22">
        <v>358.3</v>
      </c>
      <c r="CU406" s="23">
        <v>2017.94</v>
      </c>
      <c r="CV406" s="21">
        <v>1628.29</v>
      </c>
      <c r="CW406" s="21">
        <v>0</v>
      </c>
      <c r="CX406" s="21">
        <v>1628.29</v>
      </c>
      <c r="CY406" s="22">
        <v>127</v>
      </c>
      <c r="CZ406" s="22">
        <v>21.13</v>
      </c>
      <c r="DA406" s="22">
        <v>123.49</v>
      </c>
      <c r="DB406" s="22">
        <v>125.81</v>
      </c>
      <c r="DC406" s="22">
        <v>397.43</v>
      </c>
      <c r="DD406" s="23">
        <v>2025.72</v>
      </c>
      <c r="DE406" s="21">
        <v>2407.64</v>
      </c>
      <c r="DF406" s="21">
        <v>0</v>
      </c>
      <c r="DG406" s="21">
        <v>2407.64</v>
      </c>
      <c r="DH406" s="22">
        <v>235</v>
      </c>
      <c r="DI406" s="22">
        <v>237.15</v>
      </c>
      <c r="DJ406" s="22">
        <v>803.34</v>
      </c>
      <c r="DK406" s="22">
        <v>135.88999999999999</v>
      </c>
      <c r="DL406" s="22">
        <v>1411.38</v>
      </c>
      <c r="DM406" s="23">
        <v>3819.02</v>
      </c>
      <c r="DN406" s="73">
        <f t="shared" si="66"/>
        <v>20852.93</v>
      </c>
      <c r="DO406" s="73">
        <f t="shared" si="67"/>
        <v>265.61</v>
      </c>
      <c r="DP406" s="73">
        <f t="shared" si="68"/>
        <v>21118.54</v>
      </c>
      <c r="DQ406" s="22">
        <f t="shared" si="69"/>
        <v>1708</v>
      </c>
      <c r="DR406" s="22">
        <f t="shared" si="70"/>
        <v>473.51</v>
      </c>
      <c r="DS406" s="22">
        <f t="shared" si="71"/>
        <v>2752.59</v>
      </c>
      <c r="DT406" s="22">
        <f t="shared" si="72"/>
        <v>1531.7999999999997</v>
      </c>
      <c r="DU406" s="22">
        <f t="shared" si="73"/>
        <v>6465.9000000000005</v>
      </c>
      <c r="DV406" s="23">
        <f t="shared" si="74"/>
        <v>27584.44</v>
      </c>
      <c r="DW406" s="262">
        <f t="shared" si="75"/>
        <v>199.13999999999942</v>
      </c>
      <c r="DX406" s="262"/>
      <c r="DY406" s="263">
        <f t="shared" si="76"/>
        <v>3.180000000000291</v>
      </c>
      <c r="DZ406" s="263"/>
    </row>
    <row r="407" spans="1:130" hidden="1" x14ac:dyDescent="0.25">
      <c r="A407" s="18">
        <v>1888</v>
      </c>
      <c r="B407" s="18" t="s">
        <v>187</v>
      </c>
      <c r="C407" s="18" t="s">
        <v>188</v>
      </c>
      <c r="D407" s="20">
        <v>1</v>
      </c>
      <c r="E407" s="18">
        <v>7138.9</v>
      </c>
      <c r="F407" s="18">
        <v>21538.37</v>
      </c>
      <c r="G407" s="18" t="s">
        <v>173</v>
      </c>
      <c r="H407" s="18" t="s">
        <v>27</v>
      </c>
      <c r="I407" s="18" t="s">
        <v>172</v>
      </c>
      <c r="J407" s="21">
        <v>1676.72</v>
      </c>
      <c r="K407" s="21">
        <v>0</v>
      </c>
      <c r="L407" s="21">
        <v>1676.72</v>
      </c>
      <c r="M407" s="22">
        <v>130</v>
      </c>
      <c r="N407" s="22">
        <v>21.45</v>
      </c>
      <c r="O407" s="22">
        <v>137.16999999999999</v>
      </c>
      <c r="P407" s="22">
        <v>80.650000000000006</v>
      </c>
      <c r="Q407" s="22">
        <v>369.27</v>
      </c>
      <c r="R407" s="23">
        <v>2045.99</v>
      </c>
      <c r="S407" s="21">
        <v>1653.32</v>
      </c>
      <c r="T407" s="21">
        <v>0</v>
      </c>
      <c r="U407" s="21">
        <v>1653.32</v>
      </c>
      <c r="V407" s="22">
        <v>130</v>
      </c>
      <c r="W407" s="22">
        <v>21.45</v>
      </c>
      <c r="X407" s="22">
        <v>137.81</v>
      </c>
      <c r="Y407" s="22">
        <v>80.349999999999994</v>
      </c>
      <c r="Z407" s="22">
        <v>369.61</v>
      </c>
      <c r="AA407" s="23">
        <v>2022.93</v>
      </c>
      <c r="AB407" s="21">
        <v>1653.32</v>
      </c>
      <c r="AC407" s="21">
        <v>0</v>
      </c>
      <c r="AD407" s="21">
        <v>1653.32</v>
      </c>
      <c r="AE407" s="22">
        <v>130</v>
      </c>
      <c r="AF407" s="22">
        <v>21.45</v>
      </c>
      <c r="AG407" s="22">
        <v>137.49</v>
      </c>
      <c r="AH407" s="22">
        <v>29.35</v>
      </c>
      <c r="AI407" s="22">
        <v>318.29000000000002</v>
      </c>
      <c r="AJ407" s="23">
        <v>1971.61</v>
      </c>
      <c r="AK407" s="21">
        <v>1653.32</v>
      </c>
      <c r="AL407" s="21">
        <v>0</v>
      </c>
      <c r="AM407" s="21">
        <v>1653.32</v>
      </c>
      <c r="AN407" s="22">
        <v>131</v>
      </c>
      <c r="AO407" s="22">
        <v>21.45</v>
      </c>
      <c r="AP407" s="22">
        <v>149.77000000000001</v>
      </c>
      <c r="AQ407" s="22">
        <v>80.349999999999994</v>
      </c>
      <c r="AR407" s="22">
        <v>382.57</v>
      </c>
      <c r="AS407" s="23">
        <v>2035.89</v>
      </c>
      <c r="AT407" s="21">
        <v>1653.32</v>
      </c>
      <c r="AU407" s="21">
        <v>265.61</v>
      </c>
      <c r="AV407" s="21">
        <v>1918.93</v>
      </c>
      <c r="AW407" s="22">
        <v>167</v>
      </c>
      <c r="AX407" s="22">
        <v>21.45</v>
      </c>
      <c r="AY407" s="22">
        <v>202.89</v>
      </c>
      <c r="AZ407" s="22">
        <v>73.709999999999994</v>
      </c>
      <c r="BA407" s="22">
        <v>465.05</v>
      </c>
      <c r="BB407" s="23">
        <v>2383.98</v>
      </c>
      <c r="BC407" s="21">
        <v>2694.89</v>
      </c>
      <c r="BD407" s="21">
        <v>0</v>
      </c>
      <c r="BE407" s="21">
        <v>2694.89</v>
      </c>
      <c r="BF407" s="22">
        <v>240</v>
      </c>
      <c r="BG407" s="22">
        <v>31.82</v>
      </c>
      <c r="BH407" s="22">
        <v>872.49</v>
      </c>
      <c r="BI407" s="22">
        <v>97.78</v>
      </c>
      <c r="BJ407" s="22">
        <v>1242.0899999999999</v>
      </c>
      <c r="BK407" s="23">
        <v>3936.98</v>
      </c>
      <c r="BL407" s="21">
        <v>1653.32</v>
      </c>
      <c r="BM407" s="21">
        <v>0</v>
      </c>
      <c r="BN407" s="21">
        <v>1653.32</v>
      </c>
      <c r="BO407" s="22">
        <v>130</v>
      </c>
      <c r="BP407" s="22">
        <v>21.45</v>
      </c>
      <c r="BQ407" s="22">
        <v>149.77000000000001</v>
      </c>
      <c r="BR407" s="22">
        <v>80.349999999999994</v>
      </c>
      <c r="BS407" s="22">
        <v>381.57</v>
      </c>
      <c r="BT407" s="23">
        <v>2034.89</v>
      </c>
      <c r="BU407" s="21">
        <v>1653.32</v>
      </c>
      <c r="BV407" s="21">
        <v>0</v>
      </c>
      <c r="BW407" s="21">
        <v>1653.32</v>
      </c>
      <c r="BX407" s="22">
        <v>135</v>
      </c>
      <c r="BY407" s="22">
        <v>21.45</v>
      </c>
      <c r="BZ407" s="22">
        <v>186.75</v>
      </c>
      <c r="CA407" s="22">
        <v>80.349999999999994</v>
      </c>
      <c r="CB407" s="22">
        <v>423.55</v>
      </c>
      <c r="CC407" s="23">
        <v>2076.87</v>
      </c>
      <c r="CD407" s="21">
        <v>1692.71</v>
      </c>
      <c r="CE407" s="21">
        <v>0</v>
      </c>
      <c r="CF407" s="21">
        <v>1692.71</v>
      </c>
      <c r="CG407" s="22">
        <v>140</v>
      </c>
      <c r="CH407" s="22">
        <v>21.97</v>
      </c>
      <c r="CI407" s="22">
        <v>222.41</v>
      </c>
      <c r="CJ407" s="22">
        <v>70.86</v>
      </c>
      <c r="CK407" s="22">
        <v>455.24</v>
      </c>
      <c r="CL407" s="23">
        <v>2147.9499999999998</v>
      </c>
      <c r="CM407" s="21">
        <v>1709.12</v>
      </c>
      <c r="CN407" s="21">
        <v>0</v>
      </c>
      <c r="CO407" s="21">
        <v>1709.12</v>
      </c>
      <c r="CP407" s="22">
        <v>146</v>
      </c>
      <c r="CQ407" s="22">
        <v>22.18</v>
      </c>
      <c r="CR407" s="22">
        <v>209.16</v>
      </c>
      <c r="CS407" s="22">
        <v>71.14</v>
      </c>
      <c r="CT407" s="22">
        <v>448.48</v>
      </c>
      <c r="CU407" s="23">
        <v>2157.6</v>
      </c>
      <c r="CV407" s="21">
        <v>1707.26</v>
      </c>
      <c r="CW407" s="21">
        <v>0</v>
      </c>
      <c r="CX407" s="21">
        <v>1707.26</v>
      </c>
      <c r="CY407" s="22">
        <v>143</v>
      </c>
      <c r="CZ407" s="22">
        <v>22.15</v>
      </c>
      <c r="DA407" s="22">
        <v>205.45</v>
      </c>
      <c r="DB407" s="22">
        <v>71.099999999999994</v>
      </c>
      <c r="DC407" s="22">
        <v>441.7</v>
      </c>
      <c r="DD407" s="23">
        <v>2148.96</v>
      </c>
      <c r="DE407" s="21">
        <v>2479.06</v>
      </c>
      <c r="DF407" s="21">
        <v>0</v>
      </c>
      <c r="DG407" s="21">
        <v>2479.06</v>
      </c>
      <c r="DH407" s="22">
        <v>248</v>
      </c>
      <c r="DI407" s="22">
        <v>247.95</v>
      </c>
      <c r="DJ407" s="22">
        <v>905.09</v>
      </c>
      <c r="DK407" s="22">
        <v>86.16</v>
      </c>
      <c r="DL407" s="22">
        <v>1487.2</v>
      </c>
      <c r="DM407" s="23">
        <v>3966.26</v>
      </c>
      <c r="DN407" s="73">
        <f t="shared" si="66"/>
        <v>21879.679999999997</v>
      </c>
      <c r="DO407" s="73">
        <f t="shared" si="67"/>
        <v>265.61</v>
      </c>
      <c r="DP407" s="73">
        <f t="shared" si="68"/>
        <v>22145.289999999997</v>
      </c>
      <c r="DQ407" s="22">
        <f t="shared" si="69"/>
        <v>1870</v>
      </c>
      <c r="DR407" s="22">
        <f t="shared" si="70"/>
        <v>496.21999999999997</v>
      </c>
      <c r="DS407" s="22">
        <f t="shared" si="71"/>
        <v>3516.2499999999995</v>
      </c>
      <c r="DT407" s="22">
        <f t="shared" si="72"/>
        <v>902.15</v>
      </c>
      <c r="DU407" s="22">
        <f t="shared" si="73"/>
        <v>6784.6200000000008</v>
      </c>
      <c r="DV407" s="23">
        <f t="shared" si="74"/>
        <v>28929.909999999996</v>
      </c>
      <c r="DW407" s="262">
        <f t="shared" si="75"/>
        <v>606.91999999999825</v>
      </c>
      <c r="DX407" s="262"/>
      <c r="DY407" s="263">
        <f t="shared" si="76"/>
        <v>-354.27999999999884</v>
      </c>
      <c r="DZ407" s="263"/>
    </row>
    <row r="408" spans="1:130" hidden="1" x14ac:dyDescent="0.25">
      <c r="A408" s="18">
        <v>1889</v>
      </c>
      <c r="B408" s="18" t="s">
        <v>461</v>
      </c>
      <c r="C408" s="18" t="s">
        <v>462</v>
      </c>
      <c r="D408" s="20">
        <v>1</v>
      </c>
      <c r="E408" s="18">
        <v>0</v>
      </c>
      <c r="F408" s="18">
        <v>0</v>
      </c>
      <c r="G408" s="18" t="s">
        <v>436</v>
      </c>
      <c r="H408" s="18" t="s">
        <v>6</v>
      </c>
      <c r="I408" s="18" t="s">
        <v>156</v>
      </c>
      <c r="J408" s="21">
        <v>409.5</v>
      </c>
      <c r="K408" s="21">
        <v>0</v>
      </c>
      <c r="L408" s="21">
        <v>409.5</v>
      </c>
      <c r="M408" s="22">
        <v>0</v>
      </c>
      <c r="N408" s="22">
        <v>0</v>
      </c>
      <c r="O408" s="22">
        <v>0</v>
      </c>
      <c r="P408" s="22">
        <v>5.49</v>
      </c>
      <c r="Q408" s="22">
        <v>5.49</v>
      </c>
      <c r="R408" s="23">
        <v>414.99</v>
      </c>
      <c r="S408" s="21">
        <v>273</v>
      </c>
      <c r="T408" s="21">
        <v>0</v>
      </c>
      <c r="U408" s="21">
        <v>273</v>
      </c>
      <c r="V408" s="22">
        <v>0</v>
      </c>
      <c r="W408" s="22">
        <v>0</v>
      </c>
      <c r="X408" s="22">
        <v>0</v>
      </c>
      <c r="Y408" s="22">
        <v>3.66</v>
      </c>
      <c r="Z408" s="22">
        <v>3.66</v>
      </c>
      <c r="AA408" s="23">
        <v>276.66000000000003</v>
      </c>
      <c r="AB408" s="21">
        <v>491.4</v>
      </c>
      <c r="AC408" s="21">
        <v>0</v>
      </c>
      <c r="AD408" s="21">
        <v>491.4</v>
      </c>
      <c r="AE408" s="22">
        <v>0</v>
      </c>
      <c r="AF408" s="22">
        <v>0</v>
      </c>
      <c r="AG408" s="22">
        <v>0</v>
      </c>
      <c r="AH408" s="22">
        <v>6.58</v>
      </c>
      <c r="AI408" s="22">
        <v>6.58</v>
      </c>
      <c r="AJ408" s="23">
        <v>497.98</v>
      </c>
      <c r="AK408" s="21">
        <v>382.2</v>
      </c>
      <c r="AL408" s="21">
        <v>0</v>
      </c>
      <c r="AM408" s="21">
        <v>382.2</v>
      </c>
      <c r="AN408" s="22">
        <v>0</v>
      </c>
      <c r="AO408" s="22">
        <v>0</v>
      </c>
      <c r="AP408" s="22">
        <v>0</v>
      </c>
      <c r="AQ408" s="22">
        <v>5.12</v>
      </c>
      <c r="AR408" s="22">
        <v>5.12</v>
      </c>
      <c r="AS408" s="23">
        <v>387.32</v>
      </c>
      <c r="AT408" s="21">
        <v>300.3</v>
      </c>
      <c r="AU408" s="21">
        <v>0</v>
      </c>
      <c r="AV408" s="21">
        <v>300.3</v>
      </c>
      <c r="AW408" s="22">
        <v>0</v>
      </c>
      <c r="AX408" s="22">
        <v>0</v>
      </c>
      <c r="AY408" s="22">
        <v>0</v>
      </c>
      <c r="AZ408" s="22">
        <v>4.0199999999999996</v>
      </c>
      <c r="BA408" s="22">
        <v>4.0199999999999996</v>
      </c>
      <c r="BB408" s="23">
        <v>304.32</v>
      </c>
      <c r="BC408" s="21">
        <v>109.2</v>
      </c>
      <c r="BD408" s="21">
        <v>0</v>
      </c>
      <c r="BE408" s="21">
        <v>109.2</v>
      </c>
      <c r="BF408" s="22">
        <v>0</v>
      </c>
      <c r="BG408" s="22">
        <v>0</v>
      </c>
      <c r="BH408" s="22">
        <v>0</v>
      </c>
      <c r="BI408" s="22">
        <v>1.46</v>
      </c>
      <c r="BJ408" s="22">
        <v>1.46</v>
      </c>
      <c r="BK408" s="23">
        <v>110.66</v>
      </c>
      <c r="BL408" s="21">
        <v>0</v>
      </c>
      <c r="BM408" s="21">
        <v>0</v>
      </c>
      <c r="BN408" s="21">
        <v>0</v>
      </c>
      <c r="BO408" s="22">
        <v>0</v>
      </c>
      <c r="BP408" s="22">
        <v>0</v>
      </c>
      <c r="BQ408" s="22">
        <v>0</v>
      </c>
      <c r="BR408" s="22">
        <v>0</v>
      </c>
      <c r="BS408" s="22">
        <v>0</v>
      </c>
      <c r="BT408" s="23">
        <v>0</v>
      </c>
      <c r="BU408" s="21">
        <v>0</v>
      </c>
      <c r="BV408" s="21">
        <v>0</v>
      </c>
      <c r="BW408" s="21">
        <v>0</v>
      </c>
      <c r="BX408" s="22">
        <v>0</v>
      </c>
      <c r="BY408" s="22">
        <v>0</v>
      </c>
      <c r="BZ408" s="22">
        <v>0</v>
      </c>
      <c r="CA408" s="22">
        <v>0</v>
      </c>
      <c r="CB408" s="22">
        <v>0</v>
      </c>
      <c r="CC408" s="23">
        <v>0</v>
      </c>
      <c r="CD408" s="21">
        <v>0</v>
      </c>
      <c r="CE408" s="21">
        <v>0</v>
      </c>
      <c r="CF408" s="21">
        <v>0</v>
      </c>
      <c r="CG408" s="22">
        <v>0</v>
      </c>
      <c r="CH408" s="22">
        <v>0</v>
      </c>
      <c r="CI408" s="22">
        <v>0</v>
      </c>
      <c r="CJ408" s="22">
        <v>0</v>
      </c>
      <c r="CK408" s="22">
        <v>0</v>
      </c>
      <c r="CL408" s="23">
        <v>0</v>
      </c>
      <c r="CM408" s="21">
        <v>0</v>
      </c>
      <c r="CN408" s="21">
        <v>0</v>
      </c>
      <c r="CO408" s="21">
        <v>0</v>
      </c>
      <c r="CP408" s="22">
        <v>0</v>
      </c>
      <c r="CQ408" s="22">
        <v>0</v>
      </c>
      <c r="CR408" s="22">
        <v>0</v>
      </c>
      <c r="CS408" s="22">
        <v>0</v>
      </c>
      <c r="CT408" s="22">
        <v>0</v>
      </c>
      <c r="CU408" s="23">
        <v>0</v>
      </c>
      <c r="CV408" s="21"/>
      <c r="CW408" s="21"/>
      <c r="CX408" s="21"/>
      <c r="CY408" s="22"/>
      <c r="CZ408" s="22"/>
      <c r="DA408" s="22"/>
      <c r="DB408" s="22"/>
      <c r="DC408" s="22"/>
      <c r="DD408" s="23"/>
      <c r="DN408" s="73">
        <f t="shared" si="66"/>
        <v>1965.6000000000001</v>
      </c>
      <c r="DO408" s="73">
        <f t="shared" si="67"/>
        <v>0</v>
      </c>
      <c r="DP408" s="73">
        <f t="shared" si="68"/>
        <v>1965.6000000000001</v>
      </c>
      <c r="DQ408" s="22">
        <f t="shared" si="69"/>
        <v>0</v>
      </c>
      <c r="DR408" s="22">
        <f t="shared" si="70"/>
        <v>0</v>
      </c>
      <c r="DS408" s="22">
        <f t="shared" si="71"/>
        <v>0</v>
      </c>
      <c r="DT408" s="22">
        <f t="shared" si="72"/>
        <v>26.330000000000002</v>
      </c>
      <c r="DU408" s="22">
        <f t="shared" si="73"/>
        <v>26.330000000000002</v>
      </c>
      <c r="DV408" s="23">
        <f t="shared" si="74"/>
        <v>1991.93</v>
      </c>
      <c r="DW408" s="262">
        <f t="shared" si="75"/>
        <v>1965.6000000000001</v>
      </c>
      <c r="DX408" s="262"/>
      <c r="DY408" s="263">
        <f t="shared" si="76"/>
        <v>26.330000000000002</v>
      </c>
      <c r="DZ408" s="263"/>
    </row>
    <row r="409" spans="1:130" hidden="1" x14ac:dyDescent="0.25">
      <c r="A409" s="18">
        <v>1890</v>
      </c>
      <c r="B409" s="18" t="s">
        <v>434</v>
      </c>
      <c r="C409" s="18" t="s">
        <v>435</v>
      </c>
      <c r="D409" s="20">
        <v>1</v>
      </c>
      <c r="E409" s="18">
        <v>0</v>
      </c>
      <c r="F409" s="18">
        <v>0</v>
      </c>
      <c r="G409" s="18" t="s">
        <v>436</v>
      </c>
      <c r="H409" s="18" t="s">
        <v>6</v>
      </c>
      <c r="I409" s="18" t="s">
        <v>248</v>
      </c>
      <c r="J409" s="21">
        <v>409.5</v>
      </c>
      <c r="K409" s="21">
        <v>0</v>
      </c>
      <c r="L409" s="21">
        <v>409.5</v>
      </c>
      <c r="M409" s="22">
        <v>0</v>
      </c>
      <c r="N409" s="22">
        <v>0</v>
      </c>
      <c r="O409" s="22">
        <v>0</v>
      </c>
      <c r="P409" s="22">
        <v>81.99</v>
      </c>
      <c r="Q409" s="22">
        <v>81.99</v>
      </c>
      <c r="R409" s="23">
        <v>491.49</v>
      </c>
      <c r="S409" s="21">
        <v>491.4</v>
      </c>
      <c r="T409" s="21">
        <v>0</v>
      </c>
      <c r="U409" s="21">
        <v>491.4</v>
      </c>
      <c r="V409" s="22">
        <v>0</v>
      </c>
      <c r="W409" s="22">
        <v>0</v>
      </c>
      <c r="X409" s="22">
        <v>0</v>
      </c>
      <c r="Y409" s="22">
        <v>83.08</v>
      </c>
      <c r="Z409" s="22">
        <v>83.08</v>
      </c>
      <c r="AA409" s="23">
        <v>574.48</v>
      </c>
      <c r="AB409" s="21">
        <v>354.9</v>
      </c>
      <c r="AC409" s="21">
        <v>0</v>
      </c>
      <c r="AD409" s="21">
        <v>354.9</v>
      </c>
      <c r="AE409" s="22">
        <v>0</v>
      </c>
      <c r="AF409" s="22">
        <v>0</v>
      </c>
      <c r="AG409" s="22">
        <v>0</v>
      </c>
      <c r="AH409" s="22">
        <v>35.36</v>
      </c>
      <c r="AI409" s="22">
        <v>35.36</v>
      </c>
      <c r="AJ409" s="23">
        <v>390.26</v>
      </c>
      <c r="AK409" s="21">
        <v>163.80000000000001</v>
      </c>
      <c r="AL409" s="21">
        <v>0</v>
      </c>
      <c r="AM409" s="21">
        <v>163.80000000000001</v>
      </c>
      <c r="AN409" s="22">
        <v>0</v>
      </c>
      <c r="AO409" s="22">
        <v>0</v>
      </c>
      <c r="AP409" s="22">
        <v>0</v>
      </c>
      <c r="AQ409" s="22">
        <v>27.7</v>
      </c>
      <c r="AR409" s="22">
        <v>27.7</v>
      </c>
      <c r="AS409" s="23">
        <v>191.5</v>
      </c>
      <c r="AT409" s="21">
        <v>245.7</v>
      </c>
      <c r="AU409" s="21">
        <v>0</v>
      </c>
      <c r="AV409" s="21">
        <v>245.7</v>
      </c>
      <c r="AW409" s="22">
        <v>0</v>
      </c>
      <c r="AX409" s="22">
        <v>0</v>
      </c>
      <c r="AY409" s="22">
        <v>0</v>
      </c>
      <c r="AZ409" s="22">
        <v>8.39</v>
      </c>
      <c r="BA409" s="22">
        <v>8.39</v>
      </c>
      <c r="BB409" s="23">
        <v>254.09</v>
      </c>
      <c r="BC409" s="21">
        <v>245.7</v>
      </c>
      <c r="BD409" s="21">
        <v>0</v>
      </c>
      <c r="BE409" s="21">
        <v>245.7</v>
      </c>
      <c r="BF409" s="22">
        <v>0</v>
      </c>
      <c r="BG409" s="22">
        <v>0</v>
      </c>
      <c r="BH409" s="22">
        <v>0</v>
      </c>
      <c r="BI409" s="22">
        <v>64.489999999999995</v>
      </c>
      <c r="BJ409" s="22">
        <v>64.489999999999995</v>
      </c>
      <c r="BK409" s="23">
        <v>310.19</v>
      </c>
      <c r="BL409" s="21">
        <v>0</v>
      </c>
      <c r="BM409" s="21">
        <v>0</v>
      </c>
      <c r="BN409" s="21">
        <v>0</v>
      </c>
      <c r="BO409" s="22">
        <v>0</v>
      </c>
      <c r="BP409" s="22">
        <v>0</v>
      </c>
      <c r="BQ409" s="22">
        <v>0</v>
      </c>
      <c r="BR409" s="22">
        <v>0</v>
      </c>
      <c r="BS409" s="22">
        <v>0</v>
      </c>
      <c r="BT409" s="23">
        <v>0</v>
      </c>
      <c r="BU409" s="21">
        <v>0</v>
      </c>
      <c r="BV409" s="21">
        <v>0</v>
      </c>
      <c r="BW409" s="21">
        <v>0</v>
      </c>
      <c r="BX409" s="22">
        <v>0</v>
      </c>
      <c r="BY409" s="22">
        <v>0</v>
      </c>
      <c r="BZ409" s="22">
        <v>0</v>
      </c>
      <c r="CA409" s="22">
        <v>0</v>
      </c>
      <c r="CB409" s="22">
        <v>0</v>
      </c>
      <c r="CC409" s="23">
        <v>0</v>
      </c>
      <c r="CD409" s="21">
        <v>0</v>
      </c>
      <c r="CE409" s="21">
        <v>0</v>
      </c>
      <c r="CF409" s="21">
        <v>0</v>
      </c>
      <c r="CG409" s="22">
        <v>0</v>
      </c>
      <c r="CH409" s="22">
        <v>0</v>
      </c>
      <c r="CI409" s="22">
        <v>0</v>
      </c>
      <c r="CJ409" s="22">
        <v>0</v>
      </c>
      <c r="CK409" s="22">
        <v>0</v>
      </c>
      <c r="CL409" s="23">
        <v>0</v>
      </c>
      <c r="CM409" s="21">
        <v>0</v>
      </c>
      <c r="CN409" s="21">
        <v>0</v>
      </c>
      <c r="CO409" s="21">
        <v>0</v>
      </c>
      <c r="CP409" s="22">
        <v>0</v>
      </c>
      <c r="CQ409" s="22">
        <v>0</v>
      </c>
      <c r="CR409" s="22">
        <v>0</v>
      </c>
      <c r="CS409" s="22">
        <v>0</v>
      </c>
      <c r="CT409" s="22">
        <v>0</v>
      </c>
      <c r="CU409" s="23">
        <v>0</v>
      </c>
      <c r="CV409" s="21"/>
      <c r="CW409" s="21"/>
      <c r="CX409" s="21"/>
      <c r="CY409" s="22"/>
      <c r="CZ409" s="22"/>
      <c r="DA409" s="22"/>
      <c r="DB409" s="22"/>
      <c r="DC409" s="22"/>
      <c r="DD409" s="23"/>
      <c r="DN409" s="73">
        <f t="shared" si="66"/>
        <v>1911</v>
      </c>
      <c r="DO409" s="73">
        <f t="shared" si="67"/>
        <v>0</v>
      </c>
      <c r="DP409" s="73">
        <f t="shared" si="68"/>
        <v>1911</v>
      </c>
      <c r="DQ409" s="22">
        <f t="shared" si="69"/>
        <v>0</v>
      </c>
      <c r="DR409" s="22">
        <f t="shared" si="70"/>
        <v>0</v>
      </c>
      <c r="DS409" s="22">
        <f t="shared" si="71"/>
        <v>0</v>
      </c>
      <c r="DT409" s="22">
        <f t="shared" si="72"/>
        <v>301.01</v>
      </c>
      <c r="DU409" s="22">
        <f t="shared" si="73"/>
        <v>301.01</v>
      </c>
      <c r="DV409" s="23">
        <f t="shared" si="74"/>
        <v>2212.0099999999998</v>
      </c>
      <c r="DW409" s="262">
        <f t="shared" si="75"/>
        <v>1911</v>
      </c>
      <c r="DX409" s="262"/>
      <c r="DY409" s="263">
        <f t="shared" si="76"/>
        <v>301.01</v>
      </c>
      <c r="DZ409" s="263"/>
    </row>
    <row r="410" spans="1:130" hidden="1" x14ac:dyDescent="0.25">
      <c r="A410" s="18">
        <v>1891</v>
      </c>
      <c r="B410" s="18" t="s">
        <v>704</v>
      </c>
      <c r="C410" s="18" t="s">
        <v>193</v>
      </c>
      <c r="D410" s="20">
        <v>1</v>
      </c>
      <c r="E410" s="18">
        <v>6714.96</v>
      </c>
      <c r="F410" s="18">
        <v>16116.44</v>
      </c>
      <c r="G410" s="18" t="s">
        <v>173</v>
      </c>
      <c r="H410" s="18" t="s">
        <v>5</v>
      </c>
      <c r="I410" s="18" t="s">
        <v>166</v>
      </c>
      <c r="J410" s="21">
        <v>1558.09</v>
      </c>
      <c r="K410" s="21">
        <v>0</v>
      </c>
      <c r="L410" s="21">
        <v>1558.09</v>
      </c>
      <c r="M410" s="22">
        <v>121</v>
      </c>
      <c r="N410" s="22">
        <v>23.33</v>
      </c>
      <c r="O410" s="22">
        <v>88.63</v>
      </c>
      <c r="P410" s="22">
        <v>129.66</v>
      </c>
      <c r="Q410" s="22">
        <v>362.62</v>
      </c>
      <c r="R410" s="23">
        <v>1920.71</v>
      </c>
      <c r="S410" s="21">
        <v>1833.51</v>
      </c>
      <c r="T410" s="21">
        <v>0</v>
      </c>
      <c r="U410" s="21">
        <v>1833.51</v>
      </c>
      <c r="V410" s="22">
        <v>159</v>
      </c>
      <c r="W410" s="22">
        <v>27.46</v>
      </c>
      <c r="X410" s="22">
        <v>336.31</v>
      </c>
      <c r="Y410" s="22">
        <v>129.44999999999999</v>
      </c>
      <c r="Z410" s="22">
        <v>652.22</v>
      </c>
      <c r="AA410" s="23">
        <v>2485.73</v>
      </c>
      <c r="AB410" s="21">
        <v>1558.09</v>
      </c>
      <c r="AC410" s="21">
        <v>0</v>
      </c>
      <c r="AD410" s="21">
        <v>1558.09</v>
      </c>
      <c r="AE410" s="22">
        <v>121</v>
      </c>
      <c r="AF410" s="22">
        <v>23.33</v>
      </c>
      <c r="AG410" s="22">
        <v>88.92</v>
      </c>
      <c r="AH410" s="22">
        <v>139.86000000000001</v>
      </c>
      <c r="AI410" s="22">
        <v>373.11</v>
      </c>
      <c r="AJ410" s="23">
        <v>1931.2</v>
      </c>
      <c r="AK410" s="21">
        <v>1558.09</v>
      </c>
      <c r="AL410" s="21">
        <v>0</v>
      </c>
      <c r="AM410" s="21">
        <v>1558.09</v>
      </c>
      <c r="AN410" s="22">
        <v>121</v>
      </c>
      <c r="AO410" s="22">
        <v>23.33</v>
      </c>
      <c r="AP410" s="22">
        <v>88.92</v>
      </c>
      <c r="AQ410" s="22">
        <v>134.76</v>
      </c>
      <c r="AR410" s="22">
        <v>368.01</v>
      </c>
      <c r="AS410" s="23">
        <v>1926.1</v>
      </c>
      <c r="AT410" s="21">
        <v>1558.09</v>
      </c>
      <c r="AU410" s="21">
        <v>189.73</v>
      </c>
      <c r="AV410" s="21">
        <v>1747.82</v>
      </c>
      <c r="AW410" s="22">
        <v>148</v>
      </c>
      <c r="AX410" s="22">
        <v>23.33</v>
      </c>
      <c r="AY410" s="22">
        <v>138.43</v>
      </c>
      <c r="AZ410" s="22">
        <v>116.91</v>
      </c>
      <c r="BA410" s="22">
        <v>426.67</v>
      </c>
      <c r="BB410" s="23">
        <v>2174.4899999999998</v>
      </c>
      <c r="BC410" s="21">
        <v>2364.85</v>
      </c>
      <c r="BD410" s="21">
        <v>0</v>
      </c>
      <c r="BE410" s="21">
        <v>2364.85</v>
      </c>
      <c r="BF410" s="22">
        <v>226</v>
      </c>
      <c r="BG410" s="22">
        <v>34.57</v>
      </c>
      <c r="BH410" s="22">
        <v>779.95</v>
      </c>
      <c r="BI410" s="22">
        <v>133.54</v>
      </c>
      <c r="BJ410" s="22">
        <v>1174.06</v>
      </c>
      <c r="BK410" s="23">
        <v>3538.91</v>
      </c>
      <c r="BL410" s="21">
        <v>1558.09</v>
      </c>
      <c r="BM410" s="21">
        <v>0</v>
      </c>
      <c r="BN410" s="21">
        <v>1558.09</v>
      </c>
      <c r="BO410" s="22">
        <v>121</v>
      </c>
      <c r="BP410" s="22">
        <v>23.33</v>
      </c>
      <c r="BQ410" s="22">
        <v>100.49</v>
      </c>
      <c r="BR410" s="22">
        <v>78.66</v>
      </c>
      <c r="BS410" s="22">
        <v>323.48</v>
      </c>
      <c r="BT410" s="23">
        <v>1881.57</v>
      </c>
      <c r="BU410" s="21">
        <v>4438.29</v>
      </c>
      <c r="BV410" s="21">
        <v>0</v>
      </c>
      <c r="BW410" s="21">
        <v>4438.29</v>
      </c>
      <c r="BX410" s="22">
        <v>132</v>
      </c>
      <c r="BY410" s="22">
        <v>393.48</v>
      </c>
      <c r="BZ410" s="22">
        <v>2551.37</v>
      </c>
      <c r="CA410" s="22">
        <v>180.82</v>
      </c>
      <c r="CB410" s="22">
        <v>3257.67</v>
      </c>
      <c r="CC410" s="23">
        <v>7695.96</v>
      </c>
      <c r="CD410" s="21">
        <v>1554.58</v>
      </c>
      <c r="CE410" s="21">
        <v>0</v>
      </c>
      <c r="CF410" s="21">
        <v>1554.58</v>
      </c>
      <c r="CG410" s="22">
        <v>122</v>
      </c>
      <c r="CH410" s="22">
        <v>23.33</v>
      </c>
      <c r="CI410" s="22">
        <v>100.49</v>
      </c>
      <c r="CJ410" s="22">
        <v>27.61</v>
      </c>
      <c r="CK410" s="22">
        <v>273.43</v>
      </c>
      <c r="CL410" s="23">
        <v>1828.01</v>
      </c>
      <c r="CM410" s="21">
        <v>1608.52</v>
      </c>
      <c r="CN410" s="21">
        <v>0</v>
      </c>
      <c r="CO410" s="21">
        <v>1608.52</v>
      </c>
      <c r="CP410" s="22">
        <v>137</v>
      </c>
      <c r="CQ410" s="22">
        <v>24.14</v>
      </c>
      <c r="CR410" s="22">
        <v>123.92</v>
      </c>
      <c r="CS410" s="22">
        <v>69.38</v>
      </c>
      <c r="CT410" s="22">
        <v>354.44</v>
      </c>
      <c r="CU410" s="23">
        <v>1962.96</v>
      </c>
      <c r="CV410" s="21">
        <v>1605.14</v>
      </c>
      <c r="CW410" s="21">
        <v>0</v>
      </c>
      <c r="CX410" s="21">
        <v>1605.14</v>
      </c>
      <c r="CY410" s="22">
        <v>129</v>
      </c>
      <c r="CZ410" s="22">
        <v>24.09</v>
      </c>
      <c r="DA410" s="22">
        <v>116.06</v>
      </c>
      <c r="DB410" s="22">
        <v>115.21</v>
      </c>
      <c r="DC410" s="22">
        <v>384.36</v>
      </c>
      <c r="DD410" s="23">
        <v>1989.5</v>
      </c>
      <c r="DE410" s="21">
        <v>3464.33</v>
      </c>
      <c r="DF410" s="21">
        <v>0</v>
      </c>
      <c r="DG410" s="21">
        <v>3464.33</v>
      </c>
      <c r="DH410" s="22">
        <v>773</v>
      </c>
      <c r="DI410" s="22">
        <v>216.76</v>
      </c>
      <c r="DJ410" s="22">
        <v>1800.66</v>
      </c>
      <c r="DK410" s="22">
        <v>169.97</v>
      </c>
      <c r="DL410" s="22">
        <v>2960.39</v>
      </c>
      <c r="DM410" s="23">
        <v>6424.72</v>
      </c>
      <c r="DN410" s="73">
        <f t="shared" si="66"/>
        <v>24659.67</v>
      </c>
      <c r="DO410" s="73">
        <f t="shared" si="67"/>
        <v>189.73</v>
      </c>
      <c r="DP410" s="73">
        <f t="shared" si="68"/>
        <v>24849.4</v>
      </c>
      <c r="DQ410" s="22">
        <f t="shared" si="69"/>
        <v>2310</v>
      </c>
      <c r="DR410" s="22">
        <f t="shared" si="70"/>
        <v>860.48000000000013</v>
      </c>
      <c r="DS410" s="22">
        <f t="shared" si="71"/>
        <v>6314.1500000000005</v>
      </c>
      <c r="DT410" s="22">
        <f t="shared" si="72"/>
        <v>1425.8299999999997</v>
      </c>
      <c r="DU410" s="22">
        <f t="shared" si="73"/>
        <v>10910.46</v>
      </c>
      <c r="DV410" s="23">
        <f t="shared" si="74"/>
        <v>35759.859999999993</v>
      </c>
      <c r="DW410" s="262">
        <f t="shared" si="75"/>
        <v>8732.9600000000009</v>
      </c>
      <c r="DX410" s="262"/>
      <c r="DY410" s="263">
        <f t="shared" si="76"/>
        <v>4195.4999999999991</v>
      </c>
      <c r="DZ410" s="263"/>
    </row>
    <row r="411" spans="1:130" hidden="1" x14ac:dyDescent="0.25">
      <c r="A411" s="18">
        <v>1892</v>
      </c>
      <c r="B411" s="18" t="s">
        <v>698</v>
      </c>
      <c r="C411" s="18" t="s">
        <v>699</v>
      </c>
      <c r="D411" s="20">
        <v>0</v>
      </c>
      <c r="E411" s="18">
        <v>2740.44</v>
      </c>
      <c r="F411" s="18">
        <v>6445.99</v>
      </c>
      <c r="G411" s="18" t="s">
        <v>173</v>
      </c>
      <c r="H411" s="18" t="s">
        <v>5</v>
      </c>
      <c r="I411" s="18" t="s">
        <v>204</v>
      </c>
      <c r="J411" s="21">
        <v>1601.3</v>
      </c>
      <c r="K411" s="21">
        <v>0</v>
      </c>
      <c r="L411" s="21">
        <v>1601.3</v>
      </c>
      <c r="M411" s="22">
        <v>0</v>
      </c>
      <c r="N411" s="22">
        <v>23.97</v>
      </c>
      <c r="O411" s="22">
        <v>150.75</v>
      </c>
      <c r="P411" s="22">
        <v>28.42</v>
      </c>
      <c r="Q411" s="22">
        <v>203.14</v>
      </c>
      <c r="R411" s="23">
        <v>1804.44</v>
      </c>
      <c r="S411" s="21">
        <v>1683.92</v>
      </c>
      <c r="T411" s="21">
        <v>0</v>
      </c>
      <c r="U411" s="21">
        <v>1683.92</v>
      </c>
      <c r="V411" s="22">
        <v>0</v>
      </c>
      <c r="W411" s="22">
        <v>25.21</v>
      </c>
      <c r="X411" s="22">
        <v>165.4</v>
      </c>
      <c r="Y411" s="22">
        <v>80.900000000000006</v>
      </c>
      <c r="Z411" s="22">
        <v>271.51</v>
      </c>
      <c r="AA411" s="23">
        <v>1955.43</v>
      </c>
      <c r="AB411" s="21">
        <v>1282.44</v>
      </c>
      <c r="AC411" s="21">
        <v>0</v>
      </c>
      <c r="AD411" s="21">
        <v>1282.44</v>
      </c>
      <c r="AE411" s="22">
        <v>0</v>
      </c>
      <c r="AF411" s="22">
        <v>19.190000000000001</v>
      </c>
      <c r="AG411" s="22">
        <v>128.84</v>
      </c>
      <c r="AH411" s="22">
        <v>124.75</v>
      </c>
      <c r="AI411" s="22">
        <v>272.77999999999997</v>
      </c>
      <c r="AJ411" s="23">
        <v>1555.22</v>
      </c>
      <c r="AK411" s="21">
        <v>1928.84</v>
      </c>
      <c r="AL411" s="21">
        <v>0</v>
      </c>
      <c r="AM411" s="21">
        <v>1928.84</v>
      </c>
      <c r="AN411" s="22">
        <v>0</v>
      </c>
      <c r="AO411" s="22">
        <v>93.74</v>
      </c>
      <c r="AP411" s="22">
        <v>389.87</v>
      </c>
      <c r="AQ411" s="22">
        <v>120.95</v>
      </c>
      <c r="AR411" s="22">
        <v>604.55999999999995</v>
      </c>
      <c r="AS411" s="23">
        <v>2533.4</v>
      </c>
      <c r="AT411" s="21">
        <v>0</v>
      </c>
      <c r="AU411" s="21">
        <v>158.04</v>
      </c>
      <c r="AV411" s="21">
        <v>158.04</v>
      </c>
      <c r="AW411" s="22">
        <v>0</v>
      </c>
      <c r="AX411" s="22">
        <v>0</v>
      </c>
      <c r="AY411" s="22">
        <v>31.61</v>
      </c>
      <c r="AZ411" s="22">
        <v>2.12</v>
      </c>
      <c r="BA411" s="22">
        <v>33.729999999999997</v>
      </c>
      <c r="BB411" s="23">
        <v>191.77</v>
      </c>
      <c r="BC411" s="21">
        <v>0</v>
      </c>
      <c r="BD411" s="21">
        <v>0</v>
      </c>
      <c r="BE411" s="21">
        <v>0</v>
      </c>
      <c r="BF411" s="22">
        <v>0</v>
      </c>
      <c r="BG411" s="22">
        <v>0</v>
      </c>
      <c r="BH411" s="22">
        <v>0</v>
      </c>
      <c r="BI411" s="22">
        <v>0</v>
      </c>
      <c r="BJ411" s="22">
        <v>0</v>
      </c>
      <c r="BK411" s="23">
        <v>0</v>
      </c>
      <c r="BL411" s="21">
        <v>0</v>
      </c>
      <c r="BM411" s="21">
        <v>0</v>
      </c>
      <c r="BN411" s="21">
        <v>0</v>
      </c>
      <c r="BO411" s="22">
        <v>0</v>
      </c>
      <c r="BP411" s="22">
        <v>0</v>
      </c>
      <c r="BQ411" s="22">
        <v>0</v>
      </c>
      <c r="BR411" s="22">
        <v>0</v>
      </c>
      <c r="BS411" s="22">
        <v>0</v>
      </c>
      <c r="BT411" s="23">
        <v>0</v>
      </c>
      <c r="BU411" s="21"/>
      <c r="BV411" s="21"/>
      <c r="BW411" s="21"/>
      <c r="BX411" s="22"/>
      <c r="BY411" s="22"/>
      <c r="BZ411" s="22"/>
      <c r="CA411" s="22"/>
      <c r="CB411" s="22"/>
      <c r="CC411" s="23"/>
      <c r="CD411" s="21">
        <v>0</v>
      </c>
      <c r="CE411" s="21">
        <v>0</v>
      </c>
      <c r="CF411" s="21">
        <v>0</v>
      </c>
      <c r="CG411" s="22">
        <v>0</v>
      </c>
      <c r="CH411" s="22">
        <v>0</v>
      </c>
      <c r="CI411" s="22">
        <v>0</v>
      </c>
      <c r="CJ411" s="22">
        <v>0</v>
      </c>
      <c r="CK411" s="22">
        <v>0</v>
      </c>
      <c r="CL411" s="23">
        <v>0</v>
      </c>
      <c r="CM411" s="21">
        <v>0</v>
      </c>
      <c r="CN411" s="21">
        <v>0</v>
      </c>
      <c r="CO411" s="21">
        <v>0</v>
      </c>
      <c r="CP411" s="22">
        <v>0</v>
      </c>
      <c r="CQ411" s="22">
        <v>0</v>
      </c>
      <c r="CR411" s="22">
        <v>0</v>
      </c>
      <c r="CS411" s="22">
        <v>0</v>
      </c>
      <c r="CT411" s="22">
        <v>0</v>
      </c>
      <c r="CU411" s="23">
        <v>0</v>
      </c>
      <c r="CV411" s="21"/>
      <c r="CW411" s="21"/>
      <c r="CX411" s="21"/>
      <c r="CY411" s="22"/>
      <c r="CZ411" s="22"/>
      <c r="DA411" s="22"/>
      <c r="DB411" s="22"/>
      <c r="DC411" s="22"/>
      <c r="DD411" s="23"/>
      <c r="DN411" s="73">
        <f t="shared" si="66"/>
        <v>6496.5</v>
      </c>
      <c r="DO411" s="73">
        <f t="shared" si="67"/>
        <v>158.04</v>
      </c>
      <c r="DP411" s="73">
        <f t="shared" si="68"/>
        <v>6654.54</v>
      </c>
      <c r="DQ411" s="22">
        <f t="shared" si="69"/>
        <v>0</v>
      </c>
      <c r="DR411" s="22">
        <f t="shared" si="70"/>
        <v>162.11000000000001</v>
      </c>
      <c r="DS411" s="22">
        <f t="shared" si="71"/>
        <v>866.47</v>
      </c>
      <c r="DT411" s="22">
        <f t="shared" si="72"/>
        <v>357.14</v>
      </c>
      <c r="DU411" s="22">
        <f t="shared" si="73"/>
        <v>1385.7199999999998</v>
      </c>
      <c r="DV411" s="23">
        <f t="shared" si="74"/>
        <v>8040.26</v>
      </c>
      <c r="DW411" s="262">
        <f t="shared" si="75"/>
        <v>208.55000000000018</v>
      </c>
      <c r="DX411" s="262"/>
      <c r="DY411" s="263">
        <f t="shared" si="76"/>
        <v>-1354.7200000000003</v>
      </c>
      <c r="DZ411" s="263"/>
    </row>
    <row r="412" spans="1:130" hidden="1" x14ac:dyDescent="0.25">
      <c r="A412" s="18">
        <v>1893</v>
      </c>
      <c r="B412" s="18" t="s">
        <v>599</v>
      </c>
      <c r="C412" s="18" t="s">
        <v>271</v>
      </c>
      <c r="D412" s="20">
        <v>0</v>
      </c>
      <c r="E412" s="18">
        <v>1943.76</v>
      </c>
      <c r="F412" s="18">
        <v>4167.96</v>
      </c>
      <c r="G412" s="18" t="s">
        <v>173</v>
      </c>
      <c r="H412" s="18" t="s">
        <v>5</v>
      </c>
      <c r="I412" s="18" t="s">
        <v>204</v>
      </c>
      <c r="J412" s="21">
        <v>1601.3</v>
      </c>
      <c r="K412" s="21">
        <v>0</v>
      </c>
      <c r="L412" s="21">
        <v>1601.3</v>
      </c>
      <c r="M412" s="22">
        <v>122</v>
      </c>
      <c r="N412" s="22">
        <v>23.97</v>
      </c>
      <c r="O412" s="22">
        <v>150.75</v>
      </c>
      <c r="P412" s="22">
        <v>28.42</v>
      </c>
      <c r="Q412" s="22">
        <v>325.14</v>
      </c>
      <c r="R412" s="23">
        <v>1926.44</v>
      </c>
      <c r="S412" s="21">
        <v>1072.8599999999999</v>
      </c>
      <c r="T412" s="21">
        <v>0</v>
      </c>
      <c r="U412" s="21">
        <v>1072.8599999999999</v>
      </c>
      <c r="V412" s="22">
        <v>50</v>
      </c>
      <c r="W412" s="22">
        <v>16.05</v>
      </c>
      <c r="X412" s="22">
        <v>105.25</v>
      </c>
      <c r="Y412" s="22">
        <v>19.04</v>
      </c>
      <c r="Z412" s="22">
        <v>190.34</v>
      </c>
      <c r="AA412" s="23">
        <v>1263.2</v>
      </c>
      <c r="AB412" s="21">
        <v>309.04000000000002</v>
      </c>
      <c r="AC412" s="21">
        <v>0</v>
      </c>
      <c r="AD412" s="21">
        <v>309.04000000000002</v>
      </c>
      <c r="AE412" s="22">
        <v>-3</v>
      </c>
      <c r="AF412" s="22">
        <v>4.59</v>
      </c>
      <c r="AG412" s="22">
        <v>32.06</v>
      </c>
      <c r="AH412" s="22">
        <v>5.47</v>
      </c>
      <c r="AI412" s="22">
        <v>39.119999999999997</v>
      </c>
      <c r="AJ412" s="23">
        <v>348.16</v>
      </c>
      <c r="AK412" s="21">
        <v>1233.9100000000001</v>
      </c>
      <c r="AL412" s="21">
        <v>0</v>
      </c>
      <c r="AM412" s="21">
        <v>1233.9100000000001</v>
      </c>
      <c r="AN412" s="22">
        <v>10</v>
      </c>
      <c r="AO412" s="22">
        <v>102.54</v>
      </c>
      <c r="AP412" s="22">
        <v>-144.12</v>
      </c>
      <c r="AQ412" s="22">
        <v>21.91</v>
      </c>
      <c r="AR412" s="22">
        <v>-9.67</v>
      </c>
      <c r="AS412" s="23">
        <v>1224.24</v>
      </c>
      <c r="AT412" s="21">
        <v>0</v>
      </c>
      <c r="AU412" s="21">
        <v>158.04</v>
      </c>
      <c r="AV412" s="21">
        <v>158.04</v>
      </c>
      <c r="AW412" s="22">
        <v>7</v>
      </c>
      <c r="AX412" s="22">
        <v>0</v>
      </c>
      <c r="AY412" s="22">
        <v>31.61</v>
      </c>
      <c r="AZ412" s="22">
        <v>2.12</v>
      </c>
      <c r="BA412" s="22">
        <v>40.729999999999997</v>
      </c>
      <c r="BB412" s="23">
        <v>198.77</v>
      </c>
      <c r="BC412" s="21">
        <v>5.2</v>
      </c>
      <c r="BD412" s="21">
        <v>0</v>
      </c>
      <c r="BE412" s="21">
        <v>5.2</v>
      </c>
      <c r="BF412" s="22">
        <v>0</v>
      </c>
      <c r="BG412" s="22">
        <v>0</v>
      </c>
      <c r="BH412" s="22">
        <v>0</v>
      </c>
      <c r="BI412" s="22">
        <v>7.0000000000000007E-2</v>
      </c>
      <c r="BJ412" s="22">
        <v>7.0000000000000007E-2</v>
      </c>
      <c r="BK412" s="23">
        <v>5.27</v>
      </c>
      <c r="BL412" s="21">
        <v>0</v>
      </c>
      <c r="BM412" s="21">
        <v>0</v>
      </c>
      <c r="BN412" s="21">
        <v>0</v>
      </c>
      <c r="BO412" s="22">
        <v>0</v>
      </c>
      <c r="BP412" s="22">
        <v>0</v>
      </c>
      <c r="BQ412" s="22">
        <v>0</v>
      </c>
      <c r="BR412" s="22">
        <v>0</v>
      </c>
      <c r="BS412" s="22">
        <v>0</v>
      </c>
      <c r="BT412" s="23">
        <v>0</v>
      </c>
      <c r="BU412" s="21"/>
      <c r="BV412" s="21"/>
      <c r="BW412" s="21"/>
      <c r="BX412" s="22"/>
      <c r="BY412" s="22"/>
      <c r="BZ412" s="22"/>
      <c r="CA412" s="22"/>
      <c r="CB412" s="22"/>
      <c r="CC412" s="23"/>
      <c r="CD412" s="21">
        <v>0</v>
      </c>
      <c r="CE412" s="21">
        <v>0</v>
      </c>
      <c r="CF412" s="21">
        <v>0</v>
      </c>
      <c r="CG412" s="22">
        <v>0</v>
      </c>
      <c r="CH412" s="22">
        <v>0</v>
      </c>
      <c r="CI412" s="22">
        <v>0</v>
      </c>
      <c r="CJ412" s="22">
        <v>0</v>
      </c>
      <c r="CK412" s="22">
        <v>0</v>
      </c>
      <c r="CL412" s="23">
        <v>0</v>
      </c>
      <c r="CM412" s="21">
        <v>0</v>
      </c>
      <c r="CN412" s="21">
        <v>0</v>
      </c>
      <c r="CO412" s="21">
        <v>0</v>
      </c>
      <c r="CP412" s="22">
        <v>0</v>
      </c>
      <c r="CQ412" s="22">
        <v>0</v>
      </c>
      <c r="CR412" s="22">
        <v>0</v>
      </c>
      <c r="CS412" s="22">
        <v>0</v>
      </c>
      <c r="CT412" s="22">
        <v>0</v>
      </c>
      <c r="CU412" s="23">
        <v>0</v>
      </c>
      <c r="CV412" s="21"/>
      <c r="CW412" s="21"/>
      <c r="CX412" s="21"/>
      <c r="CY412" s="22"/>
      <c r="CZ412" s="22"/>
      <c r="DA412" s="22"/>
      <c r="DB412" s="22"/>
      <c r="DC412" s="22"/>
      <c r="DD412" s="23"/>
      <c r="DN412" s="73">
        <f t="shared" si="66"/>
        <v>4222.3099999999995</v>
      </c>
      <c r="DO412" s="73">
        <f t="shared" si="67"/>
        <v>158.04</v>
      </c>
      <c r="DP412" s="73">
        <f t="shared" si="68"/>
        <v>4380.3499999999995</v>
      </c>
      <c r="DQ412" s="22">
        <f t="shared" si="69"/>
        <v>186</v>
      </c>
      <c r="DR412" s="22">
        <f t="shared" si="70"/>
        <v>147.15</v>
      </c>
      <c r="DS412" s="22">
        <f t="shared" si="71"/>
        <v>175.55</v>
      </c>
      <c r="DT412" s="22">
        <f t="shared" si="72"/>
        <v>77.03</v>
      </c>
      <c r="DU412" s="22">
        <f t="shared" si="73"/>
        <v>585.73000000000013</v>
      </c>
      <c r="DV412" s="23">
        <f t="shared" si="74"/>
        <v>4966.0800000000008</v>
      </c>
      <c r="DW412" s="262">
        <f t="shared" si="75"/>
        <v>212.38999999999942</v>
      </c>
      <c r="DX412" s="262"/>
      <c r="DY412" s="263">
        <f t="shared" si="76"/>
        <v>-1358.0299999999997</v>
      </c>
      <c r="DZ412" s="263"/>
    </row>
    <row r="413" spans="1:130" hidden="1" x14ac:dyDescent="0.25">
      <c r="A413" s="18">
        <v>1894</v>
      </c>
      <c r="B413" s="18" t="s">
        <v>154</v>
      </c>
      <c r="C413" s="18" t="s">
        <v>155</v>
      </c>
      <c r="D413" s="20">
        <v>1</v>
      </c>
      <c r="E413" s="18">
        <v>15793.5</v>
      </c>
      <c r="F413" s="18">
        <v>28960.37</v>
      </c>
      <c r="G413" s="18" t="s">
        <v>157</v>
      </c>
      <c r="H413" s="18" t="s">
        <v>6</v>
      </c>
      <c r="I413" s="18" t="s">
        <v>156</v>
      </c>
      <c r="J413" s="21">
        <v>2135.77</v>
      </c>
      <c r="K413" s="21">
        <v>0</v>
      </c>
      <c r="L413" s="21">
        <v>2135.77</v>
      </c>
      <c r="M413" s="22">
        <v>198</v>
      </c>
      <c r="N413" s="22">
        <v>31.6</v>
      </c>
      <c r="O413" s="22">
        <v>601.52</v>
      </c>
      <c r="P413" s="22">
        <v>37.81</v>
      </c>
      <c r="Q413" s="22">
        <v>868.93</v>
      </c>
      <c r="R413" s="23">
        <v>3004.7</v>
      </c>
      <c r="S413" s="21">
        <v>2014.55</v>
      </c>
      <c r="T413" s="21">
        <v>0</v>
      </c>
      <c r="U413" s="21">
        <v>2014.55</v>
      </c>
      <c r="V413" s="22">
        <v>185</v>
      </c>
      <c r="W413" s="22">
        <v>30.18</v>
      </c>
      <c r="X413" s="22">
        <v>516.04</v>
      </c>
      <c r="Y413" s="22">
        <v>112.27</v>
      </c>
      <c r="Z413" s="22">
        <v>843.49</v>
      </c>
      <c r="AA413" s="23">
        <v>2858.04</v>
      </c>
      <c r="AB413" s="21">
        <v>2109.77</v>
      </c>
      <c r="AC413" s="21">
        <v>0</v>
      </c>
      <c r="AD413" s="21">
        <v>2109.77</v>
      </c>
      <c r="AE413" s="22">
        <v>198</v>
      </c>
      <c r="AF413" s="22">
        <v>31.6</v>
      </c>
      <c r="AG413" s="22">
        <v>601.91999999999996</v>
      </c>
      <c r="AH413" s="22">
        <v>98.66</v>
      </c>
      <c r="AI413" s="22">
        <v>930.18</v>
      </c>
      <c r="AJ413" s="23">
        <v>3039.95</v>
      </c>
      <c r="AK413" s="21">
        <v>2109.77</v>
      </c>
      <c r="AL413" s="21">
        <v>0</v>
      </c>
      <c r="AM413" s="21">
        <v>2109.77</v>
      </c>
      <c r="AN413" s="22">
        <v>198</v>
      </c>
      <c r="AO413" s="22">
        <v>31.6</v>
      </c>
      <c r="AP413" s="22">
        <v>601.92999999999995</v>
      </c>
      <c r="AQ413" s="22">
        <v>98.66</v>
      </c>
      <c r="AR413" s="22">
        <v>930.19</v>
      </c>
      <c r="AS413" s="23">
        <v>3039.96</v>
      </c>
      <c r="AT413" s="21">
        <v>2109.77</v>
      </c>
      <c r="AU413" s="21">
        <v>0</v>
      </c>
      <c r="AV413" s="21">
        <v>2109.77</v>
      </c>
      <c r="AW413" s="22">
        <v>198</v>
      </c>
      <c r="AX413" s="22">
        <v>31.6</v>
      </c>
      <c r="AY413" s="22">
        <v>601.92999999999995</v>
      </c>
      <c r="AZ413" s="22">
        <v>98.66</v>
      </c>
      <c r="BA413" s="22">
        <v>930.19</v>
      </c>
      <c r="BB413" s="23">
        <v>3039.96</v>
      </c>
      <c r="BC413" s="21">
        <v>3288.57</v>
      </c>
      <c r="BD413" s="21">
        <v>0</v>
      </c>
      <c r="BE413" s="21">
        <v>3288.57</v>
      </c>
      <c r="BF413" s="22">
        <v>344</v>
      </c>
      <c r="BG413" s="22">
        <v>47.1</v>
      </c>
      <c r="BH413" s="22">
        <v>1209.23</v>
      </c>
      <c r="BI413" s="22">
        <v>118.96</v>
      </c>
      <c r="BJ413" s="22">
        <v>1719.29</v>
      </c>
      <c r="BK413" s="23">
        <v>5007.8599999999997</v>
      </c>
      <c r="BL413" s="21">
        <v>2341.0500000000002</v>
      </c>
      <c r="BM413" s="21">
        <v>0</v>
      </c>
      <c r="BN413" s="21">
        <v>2341.0500000000002</v>
      </c>
      <c r="BO413" s="22">
        <v>232</v>
      </c>
      <c r="BP413" s="22">
        <v>35.07</v>
      </c>
      <c r="BQ413" s="22">
        <v>909.81</v>
      </c>
      <c r="BR413" s="22">
        <v>102.76</v>
      </c>
      <c r="BS413" s="22">
        <v>1279.6400000000001</v>
      </c>
      <c r="BT413" s="23">
        <v>3620.69</v>
      </c>
      <c r="BU413" s="21">
        <v>2157.39</v>
      </c>
      <c r="BV413" s="21">
        <v>0</v>
      </c>
      <c r="BW413" s="21">
        <v>2157.39</v>
      </c>
      <c r="BX413" s="22">
        <v>207</v>
      </c>
      <c r="BY413" s="22">
        <v>32.32</v>
      </c>
      <c r="BZ413" s="22">
        <v>661.12</v>
      </c>
      <c r="CA413" s="22">
        <v>94.39</v>
      </c>
      <c r="CB413" s="22">
        <v>994.83</v>
      </c>
      <c r="CC413" s="23">
        <v>3152.22</v>
      </c>
      <c r="CD413" s="21">
        <v>2157.39</v>
      </c>
      <c r="CE413" s="21">
        <v>0</v>
      </c>
      <c r="CF413" s="21">
        <v>2157.39</v>
      </c>
      <c r="CG413" s="22">
        <v>207</v>
      </c>
      <c r="CH413" s="22">
        <v>32.32</v>
      </c>
      <c r="CI413" s="22">
        <v>661.12</v>
      </c>
      <c r="CJ413" s="22">
        <v>89.29</v>
      </c>
      <c r="CK413" s="22">
        <v>989.73</v>
      </c>
      <c r="CL413" s="23">
        <v>3147.12</v>
      </c>
      <c r="CM413" s="21">
        <v>2157.39</v>
      </c>
      <c r="CN413" s="21">
        <v>0</v>
      </c>
      <c r="CO413" s="21">
        <v>2157.39</v>
      </c>
      <c r="CP413" s="22">
        <v>215</v>
      </c>
      <c r="CQ413" s="22">
        <v>32.32</v>
      </c>
      <c r="CR413" s="22">
        <v>635.76</v>
      </c>
      <c r="CS413" s="22">
        <v>94.39</v>
      </c>
      <c r="CT413" s="22">
        <v>977.47</v>
      </c>
      <c r="CU413" s="23">
        <v>3134.86</v>
      </c>
      <c r="CV413" s="21">
        <v>2176.44</v>
      </c>
      <c r="CW413" s="21">
        <v>0</v>
      </c>
      <c r="CX413" s="21">
        <v>2176.44</v>
      </c>
      <c r="CY413" s="22">
        <v>210</v>
      </c>
      <c r="CZ413" s="22">
        <v>32.61</v>
      </c>
      <c r="DA413" s="22">
        <v>648.37</v>
      </c>
      <c r="DB413" s="22">
        <v>89.64</v>
      </c>
      <c r="DC413" s="22">
        <v>980.62</v>
      </c>
      <c r="DD413" s="23">
        <v>3157.06</v>
      </c>
      <c r="DE413" s="21">
        <v>3242.97</v>
      </c>
      <c r="DF413" s="21">
        <v>0</v>
      </c>
      <c r="DG413" s="21">
        <v>3242.97</v>
      </c>
      <c r="DH413" s="22">
        <v>359</v>
      </c>
      <c r="DI413" s="22">
        <v>326.56</v>
      </c>
      <c r="DJ413" s="22">
        <v>2252.7600000000002</v>
      </c>
      <c r="DK413" s="22">
        <v>58.93</v>
      </c>
      <c r="DL413" s="22">
        <v>2997.25</v>
      </c>
      <c r="DM413" s="23">
        <v>6240.22</v>
      </c>
      <c r="DN413" s="73">
        <f t="shared" si="66"/>
        <v>28000.829999999998</v>
      </c>
      <c r="DO413" s="73">
        <f t="shared" si="67"/>
        <v>0</v>
      </c>
      <c r="DP413" s="73">
        <f t="shared" si="68"/>
        <v>28000.829999999998</v>
      </c>
      <c r="DQ413" s="22">
        <f t="shared" si="69"/>
        <v>2751</v>
      </c>
      <c r="DR413" s="22">
        <f t="shared" si="70"/>
        <v>694.88</v>
      </c>
      <c r="DS413" s="22">
        <f t="shared" si="71"/>
        <v>9901.5099999999984</v>
      </c>
      <c r="DT413" s="22">
        <f t="shared" si="72"/>
        <v>1094.42</v>
      </c>
      <c r="DU413" s="22">
        <f t="shared" si="73"/>
        <v>14441.81</v>
      </c>
      <c r="DV413" s="23">
        <f t="shared" si="74"/>
        <v>42442.639999999992</v>
      </c>
      <c r="DW413" s="262">
        <f t="shared" si="75"/>
        <v>-959.54000000000087</v>
      </c>
      <c r="DX413" s="262"/>
      <c r="DY413" s="263">
        <f t="shared" si="76"/>
        <v>-1351.6900000000005</v>
      </c>
      <c r="DZ413" s="263"/>
    </row>
    <row r="414" spans="1:130" hidden="1" x14ac:dyDescent="0.25">
      <c r="A414" s="18">
        <v>1895</v>
      </c>
      <c r="B414" s="18" t="s">
        <v>723</v>
      </c>
      <c r="C414" s="18" t="s">
        <v>356</v>
      </c>
      <c r="D414" s="20">
        <v>1</v>
      </c>
      <c r="E414" s="18">
        <v>17088.93</v>
      </c>
      <c r="F414" s="18">
        <v>30128.05</v>
      </c>
      <c r="G414" s="18" t="s">
        <v>173</v>
      </c>
      <c r="H414" s="18" t="s">
        <v>6</v>
      </c>
      <c r="I414" s="18" t="s">
        <v>248</v>
      </c>
      <c r="J414" s="21">
        <v>2182.5700000000002</v>
      </c>
      <c r="K414" s="21">
        <v>0</v>
      </c>
      <c r="L414" s="21">
        <v>2182.5700000000002</v>
      </c>
      <c r="M414" s="22">
        <v>194</v>
      </c>
      <c r="N414" s="22">
        <v>52.67</v>
      </c>
      <c r="O414" s="22">
        <v>564.54</v>
      </c>
      <c r="P414" s="22">
        <v>140.44</v>
      </c>
      <c r="Q414" s="22">
        <v>951.65</v>
      </c>
      <c r="R414" s="23">
        <v>3134.22</v>
      </c>
      <c r="S414" s="21">
        <v>2109.77</v>
      </c>
      <c r="T414" s="21">
        <v>0</v>
      </c>
      <c r="U414" s="21">
        <v>2109.77</v>
      </c>
      <c r="V414" s="22">
        <v>194</v>
      </c>
      <c r="W414" s="22">
        <v>52.67</v>
      </c>
      <c r="X414" s="22">
        <v>565.36</v>
      </c>
      <c r="Y414" s="22">
        <v>139.46</v>
      </c>
      <c r="Z414" s="22">
        <v>951.49</v>
      </c>
      <c r="AA414" s="23">
        <v>3061.26</v>
      </c>
      <c r="AB414" s="21">
        <v>2109.77</v>
      </c>
      <c r="AC414" s="21">
        <v>0</v>
      </c>
      <c r="AD414" s="21">
        <v>2109.77</v>
      </c>
      <c r="AE414" s="22">
        <v>194</v>
      </c>
      <c r="AF414" s="22">
        <v>52.67</v>
      </c>
      <c r="AG414" s="22">
        <v>564.95000000000005</v>
      </c>
      <c r="AH414" s="22">
        <v>154.76</v>
      </c>
      <c r="AI414" s="22">
        <v>966.38</v>
      </c>
      <c r="AJ414" s="23">
        <v>3076.15</v>
      </c>
      <c r="AK414" s="21">
        <v>2109.77</v>
      </c>
      <c r="AL414" s="21">
        <v>0</v>
      </c>
      <c r="AM414" s="21">
        <v>2109.77</v>
      </c>
      <c r="AN414" s="22">
        <v>194</v>
      </c>
      <c r="AO414" s="22">
        <v>52.67</v>
      </c>
      <c r="AP414" s="22">
        <v>564.95000000000005</v>
      </c>
      <c r="AQ414" s="22">
        <v>119.06</v>
      </c>
      <c r="AR414" s="22">
        <v>930.68</v>
      </c>
      <c r="AS414" s="23">
        <v>3040.45</v>
      </c>
      <c r="AT414" s="21">
        <v>2109.77</v>
      </c>
      <c r="AU414" s="21">
        <v>0</v>
      </c>
      <c r="AV414" s="21">
        <v>2109.77</v>
      </c>
      <c r="AW414" s="22">
        <v>194</v>
      </c>
      <c r="AX414" s="22">
        <v>52.67</v>
      </c>
      <c r="AY414" s="22">
        <v>564.95000000000005</v>
      </c>
      <c r="AZ414" s="22">
        <v>129.26</v>
      </c>
      <c r="BA414" s="22">
        <v>940.88</v>
      </c>
      <c r="BB414" s="23">
        <v>3050.65</v>
      </c>
      <c r="BC414" s="21">
        <v>3283.37</v>
      </c>
      <c r="BD414" s="21">
        <v>0</v>
      </c>
      <c r="BE414" s="21">
        <v>3283.37</v>
      </c>
      <c r="BF414" s="22">
        <v>339</v>
      </c>
      <c r="BG414" s="22">
        <v>78.510000000000005</v>
      </c>
      <c r="BH414" s="22">
        <v>1172.25</v>
      </c>
      <c r="BI414" s="22">
        <v>118.89</v>
      </c>
      <c r="BJ414" s="22">
        <v>1708.65</v>
      </c>
      <c r="BK414" s="23">
        <v>4992.0200000000004</v>
      </c>
      <c r="BL414" s="21">
        <v>2033.48</v>
      </c>
      <c r="BM414" s="21">
        <v>0</v>
      </c>
      <c r="BN414" s="21">
        <v>2033.48</v>
      </c>
      <c r="BO414" s="22">
        <v>185</v>
      </c>
      <c r="BP414" s="22">
        <v>50.76</v>
      </c>
      <c r="BQ414" s="22">
        <v>565.04</v>
      </c>
      <c r="BR414" s="22">
        <v>138.1</v>
      </c>
      <c r="BS414" s="22">
        <v>938.9</v>
      </c>
      <c r="BT414" s="23">
        <v>2972.38</v>
      </c>
      <c r="BU414" s="21">
        <v>2109.77</v>
      </c>
      <c r="BV414" s="21">
        <v>0</v>
      </c>
      <c r="BW414" s="21">
        <v>2109.77</v>
      </c>
      <c r="BX414" s="22">
        <v>195</v>
      </c>
      <c r="BY414" s="22">
        <v>52.67</v>
      </c>
      <c r="BZ414" s="22">
        <v>580.62</v>
      </c>
      <c r="CA414" s="22">
        <v>149.66</v>
      </c>
      <c r="CB414" s="22">
        <v>977.95</v>
      </c>
      <c r="CC414" s="23">
        <v>3087.72</v>
      </c>
      <c r="CD414" s="21">
        <v>5311.81</v>
      </c>
      <c r="CE414" s="21">
        <v>0</v>
      </c>
      <c r="CF414" s="21">
        <v>5311.81</v>
      </c>
      <c r="CG414" s="22">
        <v>350</v>
      </c>
      <c r="CH414" s="22">
        <v>595.19000000000005</v>
      </c>
      <c r="CI414" s="22">
        <v>3412.14</v>
      </c>
      <c r="CJ414" s="22">
        <v>94.32</v>
      </c>
      <c r="CK414" s="22">
        <v>4451.6499999999996</v>
      </c>
      <c r="CL414" s="23">
        <v>9763.4599999999991</v>
      </c>
      <c r="CM414" s="21">
        <v>2109.77</v>
      </c>
      <c r="CN414" s="21">
        <v>0</v>
      </c>
      <c r="CO414" s="21">
        <v>2109.77</v>
      </c>
      <c r="CP414" s="22">
        <v>195</v>
      </c>
      <c r="CQ414" s="22">
        <v>52.67</v>
      </c>
      <c r="CR414" s="22">
        <v>550.5</v>
      </c>
      <c r="CS414" s="22">
        <v>124.16</v>
      </c>
      <c r="CT414" s="22">
        <v>922.33</v>
      </c>
      <c r="CU414" s="23">
        <v>3032.1</v>
      </c>
      <c r="CV414" s="21">
        <v>2128.8200000000002</v>
      </c>
      <c r="CW414" s="21">
        <v>0</v>
      </c>
      <c r="CX414" s="21">
        <v>2128.8200000000002</v>
      </c>
      <c r="CY414" s="22">
        <v>198</v>
      </c>
      <c r="CZ414" s="22">
        <v>53.15</v>
      </c>
      <c r="DA414" s="22">
        <v>567.82000000000005</v>
      </c>
      <c r="DB414" s="22">
        <v>124.5</v>
      </c>
      <c r="DC414" s="22">
        <v>943.47</v>
      </c>
      <c r="DD414" s="23">
        <v>3072.29</v>
      </c>
      <c r="DE414" s="21">
        <v>3707.62</v>
      </c>
      <c r="DF414" s="21">
        <v>0</v>
      </c>
      <c r="DG414" s="21">
        <v>3707.62</v>
      </c>
      <c r="DH414" s="22">
        <v>708</v>
      </c>
      <c r="DI414" s="22">
        <v>251.4</v>
      </c>
      <c r="DJ414" s="22">
        <v>1844.84</v>
      </c>
      <c r="DK414" s="22">
        <v>184.48</v>
      </c>
      <c r="DL414" s="22">
        <v>2988.72</v>
      </c>
      <c r="DM414" s="23">
        <v>6696.34</v>
      </c>
      <c r="DN414" s="73">
        <f t="shared" si="66"/>
        <v>31306.29</v>
      </c>
      <c r="DO414" s="73">
        <f t="shared" si="67"/>
        <v>0</v>
      </c>
      <c r="DP414" s="73">
        <f t="shared" si="68"/>
        <v>31306.29</v>
      </c>
      <c r="DQ414" s="22">
        <f t="shared" si="69"/>
        <v>3140</v>
      </c>
      <c r="DR414" s="22">
        <f t="shared" si="70"/>
        <v>1397.7000000000003</v>
      </c>
      <c r="DS414" s="22">
        <f t="shared" si="71"/>
        <v>11517.96</v>
      </c>
      <c r="DT414" s="22">
        <f t="shared" si="72"/>
        <v>1617.0900000000001</v>
      </c>
      <c r="DU414" s="22">
        <f t="shared" si="73"/>
        <v>17672.75</v>
      </c>
      <c r="DV414" s="23">
        <f t="shared" si="74"/>
        <v>48979.039999999994</v>
      </c>
      <c r="DW414" s="262">
        <f t="shared" si="75"/>
        <v>1178.2400000000016</v>
      </c>
      <c r="DX414" s="262"/>
      <c r="DY414" s="263">
        <f t="shared" si="76"/>
        <v>583.81999999999971</v>
      </c>
      <c r="DZ414" s="263"/>
    </row>
    <row r="415" spans="1:130" hidden="1" x14ac:dyDescent="0.25">
      <c r="A415" s="18">
        <v>1896</v>
      </c>
      <c r="B415" s="18" t="s">
        <v>473</v>
      </c>
      <c r="C415" s="18" t="s">
        <v>276</v>
      </c>
      <c r="D415" s="20">
        <v>1</v>
      </c>
      <c r="E415" s="18">
        <v>8350.6299999999992</v>
      </c>
      <c r="F415" s="18">
        <v>22602.68</v>
      </c>
      <c r="G415" s="18" t="s">
        <v>157</v>
      </c>
      <c r="H415" s="18" t="s">
        <v>5</v>
      </c>
      <c r="I415" s="18" t="s">
        <v>371</v>
      </c>
      <c r="J415" s="21">
        <v>1741.06</v>
      </c>
      <c r="K415" s="21">
        <v>0</v>
      </c>
      <c r="L415" s="21">
        <v>1741.06</v>
      </c>
      <c r="M415" s="22">
        <v>141</v>
      </c>
      <c r="N415" s="22">
        <v>43.46</v>
      </c>
      <c r="O415" s="22">
        <v>216.05</v>
      </c>
      <c r="P415" s="22">
        <v>245.1</v>
      </c>
      <c r="Q415" s="22">
        <v>645.61</v>
      </c>
      <c r="R415" s="23">
        <v>2386.67</v>
      </c>
      <c r="S415" s="21">
        <v>1741.06</v>
      </c>
      <c r="T415" s="21">
        <v>0</v>
      </c>
      <c r="U415" s="21">
        <v>1741.06</v>
      </c>
      <c r="V415" s="22">
        <v>141</v>
      </c>
      <c r="W415" s="22">
        <v>43.45</v>
      </c>
      <c r="X415" s="22">
        <v>216.74</v>
      </c>
      <c r="Y415" s="22">
        <v>132.91</v>
      </c>
      <c r="Z415" s="22">
        <v>534.1</v>
      </c>
      <c r="AA415" s="23">
        <v>2275.16</v>
      </c>
      <c r="AB415" s="21">
        <v>1741.06</v>
      </c>
      <c r="AC415" s="21">
        <v>0</v>
      </c>
      <c r="AD415" s="21">
        <v>1741.06</v>
      </c>
      <c r="AE415" s="22">
        <v>141</v>
      </c>
      <c r="AF415" s="22">
        <v>43.45</v>
      </c>
      <c r="AG415" s="22">
        <v>216.42</v>
      </c>
      <c r="AH415" s="22">
        <v>143.11000000000001</v>
      </c>
      <c r="AI415" s="22">
        <v>543.98</v>
      </c>
      <c r="AJ415" s="23">
        <v>2285.04</v>
      </c>
      <c r="AK415" s="21">
        <v>1741.06</v>
      </c>
      <c r="AL415" s="21">
        <v>0</v>
      </c>
      <c r="AM415" s="21">
        <v>1741.06</v>
      </c>
      <c r="AN415" s="22">
        <v>141</v>
      </c>
      <c r="AO415" s="22">
        <v>43.45</v>
      </c>
      <c r="AP415" s="22">
        <v>216.42</v>
      </c>
      <c r="AQ415" s="22">
        <v>138.01</v>
      </c>
      <c r="AR415" s="22">
        <v>538.88</v>
      </c>
      <c r="AS415" s="23">
        <v>2279.94</v>
      </c>
      <c r="AT415" s="21">
        <v>1741.06</v>
      </c>
      <c r="AU415" s="21">
        <v>0</v>
      </c>
      <c r="AV415" s="21">
        <v>1741.06</v>
      </c>
      <c r="AW415" s="22">
        <v>141</v>
      </c>
      <c r="AX415" s="22">
        <v>43.45</v>
      </c>
      <c r="AY415" s="22">
        <v>216.42</v>
      </c>
      <c r="AZ415" s="22">
        <v>122.71</v>
      </c>
      <c r="BA415" s="22">
        <v>523.58000000000004</v>
      </c>
      <c r="BB415" s="23">
        <v>2264.64</v>
      </c>
      <c r="BC415" s="21">
        <v>2606.33</v>
      </c>
      <c r="BD415" s="21">
        <v>0</v>
      </c>
      <c r="BE415" s="21">
        <v>2606.33</v>
      </c>
      <c r="BF415" s="22">
        <v>260</v>
      </c>
      <c r="BG415" s="22">
        <v>64.760000000000005</v>
      </c>
      <c r="BH415" s="22">
        <v>945.97</v>
      </c>
      <c r="BI415" s="22">
        <v>158.41</v>
      </c>
      <c r="BJ415" s="22">
        <v>1429.14</v>
      </c>
      <c r="BK415" s="23">
        <v>4035.47</v>
      </c>
      <c r="BL415" s="21">
        <v>1741.06</v>
      </c>
      <c r="BM415" s="21">
        <v>0</v>
      </c>
      <c r="BN415" s="21">
        <v>1741.06</v>
      </c>
      <c r="BO415" s="22">
        <v>143</v>
      </c>
      <c r="BP415" s="22">
        <v>43.45</v>
      </c>
      <c r="BQ415" s="22">
        <v>229.34</v>
      </c>
      <c r="BR415" s="22">
        <v>138.01</v>
      </c>
      <c r="BS415" s="22">
        <v>553.79999999999995</v>
      </c>
      <c r="BT415" s="23">
        <v>2294.86</v>
      </c>
      <c r="BU415" s="21">
        <v>1741.06</v>
      </c>
      <c r="BV415" s="21">
        <v>0</v>
      </c>
      <c r="BW415" s="21">
        <v>1741.06</v>
      </c>
      <c r="BX415" s="22">
        <v>143</v>
      </c>
      <c r="BY415" s="22">
        <v>43.45</v>
      </c>
      <c r="BZ415" s="22">
        <v>229.34</v>
      </c>
      <c r="CA415" s="22">
        <v>143.11000000000001</v>
      </c>
      <c r="CB415" s="22">
        <v>558.9</v>
      </c>
      <c r="CC415" s="23">
        <v>2299.96</v>
      </c>
      <c r="CD415" s="21">
        <v>1764.17</v>
      </c>
      <c r="CE415" s="21">
        <v>0</v>
      </c>
      <c r="CF415" s="21">
        <v>1764.17</v>
      </c>
      <c r="CG415" s="22">
        <v>146</v>
      </c>
      <c r="CH415" s="22">
        <v>44.03</v>
      </c>
      <c r="CI415" s="22">
        <v>250.35</v>
      </c>
      <c r="CJ415" s="22">
        <v>128.22</v>
      </c>
      <c r="CK415" s="22">
        <v>568.6</v>
      </c>
      <c r="CL415" s="23">
        <v>2332.77</v>
      </c>
      <c r="CM415" s="21">
        <v>1741.06</v>
      </c>
      <c r="CN415" s="21">
        <v>0</v>
      </c>
      <c r="CO415" s="21">
        <v>1741.06</v>
      </c>
      <c r="CP415" s="22">
        <v>143</v>
      </c>
      <c r="CQ415" s="22">
        <v>43.45</v>
      </c>
      <c r="CR415" s="22">
        <v>199.09</v>
      </c>
      <c r="CS415" s="22">
        <v>66.61</v>
      </c>
      <c r="CT415" s="22">
        <v>452.15</v>
      </c>
      <c r="CU415" s="23">
        <v>2193.21</v>
      </c>
      <c r="CV415" s="21">
        <v>1760.1</v>
      </c>
      <c r="CW415" s="21">
        <v>0</v>
      </c>
      <c r="CX415" s="21">
        <v>1760.1</v>
      </c>
      <c r="CY415" s="22">
        <v>146</v>
      </c>
      <c r="CZ415" s="22">
        <v>43.93</v>
      </c>
      <c r="DA415" s="22">
        <v>216.39</v>
      </c>
      <c r="DB415" s="22">
        <v>123.05</v>
      </c>
      <c r="DC415" s="22">
        <v>529.37</v>
      </c>
      <c r="DD415" s="23">
        <v>2289.4699999999998</v>
      </c>
      <c r="DE415" s="21">
        <v>2621.89</v>
      </c>
      <c r="DF415" s="21">
        <v>0</v>
      </c>
      <c r="DG415" s="21">
        <v>2621.89</v>
      </c>
      <c r="DH415" s="22">
        <v>264</v>
      </c>
      <c r="DI415" s="22">
        <v>291.81</v>
      </c>
      <c r="DJ415" s="22">
        <v>1052.48</v>
      </c>
      <c r="DK415" s="22">
        <v>154.99</v>
      </c>
      <c r="DL415" s="22">
        <v>1763.28</v>
      </c>
      <c r="DM415" s="23">
        <v>4385.17</v>
      </c>
      <c r="DN415" s="73">
        <f t="shared" si="66"/>
        <v>22680.969999999998</v>
      </c>
      <c r="DO415" s="73">
        <f t="shared" si="67"/>
        <v>0</v>
      </c>
      <c r="DP415" s="73">
        <f t="shared" si="68"/>
        <v>22680.969999999998</v>
      </c>
      <c r="DQ415" s="22">
        <f t="shared" si="69"/>
        <v>1950</v>
      </c>
      <c r="DR415" s="22">
        <f t="shared" si="70"/>
        <v>792.13999999999987</v>
      </c>
      <c r="DS415" s="22">
        <f t="shared" si="71"/>
        <v>4205.01</v>
      </c>
      <c r="DT415" s="22">
        <f t="shared" si="72"/>
        <v>1694.2399999999998</v>
      </c>
      <c r="DU415" s="22">
        <f t="shared" si="73"/>
        <v>8641.39</v>
      </c>
      <c r="DV415" s="23">
        <f t="shared" si="74"/>
        <v>31322.36</v>
      </c>
      <c r="DW415" s="262">
        <f t="shared" si="75"/>
        <v>78.289999999997235</v>
      </c>
      <c r="DX415" s="262"/>
      <c r="DY415" s="263">
        <f t="shared" si="76"/>
        <v>290.76000000000022</v>
      </c>
      <c r="DZ415" s="263"/>
    </row>
    <row r="416" spans="1:130" hidden="1" x14ac:dyDescent="0.25">
      <c r="A416" s="18">
        <v>1897</v>
      </c>
      <c r="B416" s="18" t="s">
        <v>170</v>
      </c>
      <c r="C416" s="18" t="s">
        <v>171</v>
      </c>
      <c r="D416" s="20">
        <v>0</v>
      </c>
      <c r="E416" s="18">
        <v>2338.54</v>
      </c>
      <c r="F416" s="18">
        <v>7407.17</v>
      </c>
      <c r="G416" s="18" t="s">
        <v>173</v>
      </c>
      <c r="H416" s="18" t="s">
        <v>27</v>
      </c>
      <c r="I416" s="18" t="s">
        <v>172</v>
      </c>
      <c r="J416" s="21">
        <v>1558.09</v>
      </c>
      <c r="K416" s="21">
        <v>0</v>
      </c>
      <c r="L416" s="21">
        <v>1558.09</v>
      </c>
      <c r="M416" s="22">
        <v>117</v>
      </c>
      <c r="N416" s="22">
        <v>20.22</v>
      </c>
      <c r="O416" s="22">
        <v>51.65</v>
      </c>
      <c r="P416" s="22">
        <v>241.86</v>
      </c>
      <c r="Q416" s="22">
        <v>430.73</v>
      </c>
      <c r="R416" s="23">
        <v>1988.82</v>
      </c>
      <c r="S416" s="21">
        <v>1558.09</v>
      </c>
      <c r="T416" s="21">
        <v>0</v>
      </c>
      <c r="U416" s="21">
        <v>1558.09</v>
      </c>
      <c r="V416" s="22">
        <v>117</v>
      </c>
      <c r="W416" s="22">
        <v>20.22</v>
      </c>
      <c r="X416" s="22">
        <v>52.23</v>
      </c>
      <c r="Y416" s="22">
        <v>129.66</v>
      </c>
      <c r="Z416" s="22">
        <v>319.11</v>
      </c>
      <c r="AA416" s="23">
        <v>1877.2</v>
      </c>
      <c r="AB416" s="21">
        <v>1622.02</v>
      </c>
      <c r="AC416" s="21">
        <v>0</v>
      </c>
      <c r="AD416" s="21">
        <v>1622.02</v>
      </c>
      <c r="AE416" s="22">
        <v>92</v>
      </c>
      <c r="AF416" s="22">
        <v>17.84</v>
      </c>
      <c r="AG416" s="22">
        <v>47.36</v>
      </c>
      <c r="AH416" s="22">
        <v>119.52</v>
      </c>
      <c r="AI416" s="22">
        <v>276.72000000000003</v>
      </c>
      <c r="AJ416" s="23">
        <v>1898.74</v>
      </c>
      <c r="AK416" s="21">
        <v>2938.91</v>
      </c>
      <c r="AL416" s="21">
        <v>0</v>
      </c>
      <c r="AM416" s="21">
        <v>2938.91</v>
      </c>
      <c r="AN416" s="22">
        <v>-12</v>
      </c>
      <c r="AO416" s="22">
        <v>184.7</v>
      </c>
      <c r="AP416" s="22">
        <v>1853.67</v>
      </c>
      <c r="AQ416" s="22">
        <v>143.74</v>
      </c>
      <c r="AR416" s="22">
        <v>2170.11</v>
      </c>
      <c r="AS416" s="23">
        <v>5109.0200000000004</v>
      </c>
      <c r="AT416" s="21">
        <v>0</v>
      </c>
      <c r="AU416" s="21">
        <v>0</v>
      </c>
      <c r="AV416" s="21">
        <v>0</v>
      </c>
      <c r="AW416" s="22">
        <v>0</v>
      </c>
      <c r="AX416" s="22">
        <v>0</v>
      </c>
      <c r="AY416" s="22">
        <v>0</v>
      </c>
      <c r="AZ416" s="22">
        <v>0</v>
      </c>
      <c r="BA416" s="22">
        <v>0</v>
      </c>
      <c r="BB416" s="23">
        <v>0</v>
      </c>
      <c r="BC416" s="21">
        <v>23.4</v>
      </c>
      <c r="BD416" s="21">
        <v>0</v>
      </c>
      <c r="BE416" s="21">
        <v>23.4</v>
      </c>
      <c r="BF416" s="22">
        <v>0</v>
      </c>
      <c r="BG416" s="22">
        <v>0</v>
      </c>
      <c r="BH416" s="22">
        <v>0</v>
      </c>
      <c r="BI416" s="22">
        <v>0.32</v>
      </c>
      <c r="BJ416" s="22">
        <v>0.32</v>
      </c>
      <c r="BK416" s="23">
        <v>23.72</v>
      </c>
      <c r="BL416" s="21">
        <v>0</v>
      </c>
      <c r="BM416" s="21">
        <v>0</v>
      </c>
      <c r="BN416" s="21">
        <v>0</v>
      </c>
      <c r="BO416" s="22">
        <v>0</v>
      </c>
      <c r="BP416" s="22">
        <v>0</v>
      </c>
      <c r="BQ416" s="22">
        <v>0</v>
      </c>
      <c r="BR416" s="22">
        <v>0</v>
      </c>
      <c r="BS416" s="22">
        <v>0</v>
      </c>
      <c r="BT416" s="23">
        <v>0</v>
      </c>
      <c r="BU416" s="21"/>
      <c r="BV416" s="21"/>
      <c r="BW416" s="21"/>
      <c r="BX416" s="22"/>
      <c r="BY416" s="22"/>
      <c r="BZ416" s="22"/>
      <c r="CA416" s="22"/>
      <c r="CB416" s="22"/>
      <c r="CC416" s="23"/>
      <c r="CD416" s="21">
        <v>0</v>
      </c>
      <c r="CE416" s="21">
        <v>0</v>
      </c>
      <c r="CF416" s="21">
        <v>0</v>
      </c>
      <c r="CG416" s="22">
        <v>0</v>
      </c>
      <c r="CH416" s="22">
        <v>0</v>
      </c>
      <c r="CI416" s="22">
        <v>0</v>
      </c>
      <c r="CJ416" s="22">
        <v>0</v>
      </c>
      <c r="CK416" s="22">
        <v>0</v>
      </c>
      <c r="CL416" s="23">
        <v>0</v>
      </c>
      <c r="CM416" s="21">
        <v>0</v>
      </c>
      <c r="CN416" s="21">
        <v>0</v>
      </c>
      <c r="CO416" s="21">
        <v>0</v>
      </c>
      <c r="CP416" s="22">
        <v>0</v>
      </c>
      <c r="CQ416" s="22">
        <v>0</v>
      </c>
      <c r="CR416" s="22">
        <v>0</v>
      </c>
      <c r="CS416" s="22">
        <v>0</v>
      </c>
      <c r="CT416" s="22">
        <v>0</v>
      </c>
      <c r="CU416" s="23">
        <v>0</v>
      </c>
      <c r="CV416" s="21"/>
      <c r="CW416" s="21"/>
      <c r="CX416" s="21"/>
      <c r="CY416" s="22"/>
      <c r="CZ416" s="22"/>
      <c r="DA416" s="22"/>
      <c r="DB416" s="22"/>
      <c r="DC416" s="22"/>
      <c r="DD416" s="23"/>
      <c r="DN416" s="73">
        <f t="shared" si="66"/>
        <v>7700.5099999999993</v>
      </c>
      <c r="DO416" s="73">
        <f t="shared" si="67"/>
        <v>0</v>
      </c>
      <c r="DP416" s="73">
        <f t="shared" si="68"/>
        <v>7700.5099999999993</v>
      </c>
      <c r="DQ416" s="22">
        <f t="shared" si="69"/>
        <v>314</v>
      </c>
      <c r="DR416" s="22">
        <f t="shared" si="70"/>
        <v>242.98</v>
      </c>
      <c r="DS416" s="22">
        <f t="shared" si="71"/>
        <v>2004.91</v>
      </c>
      <c r="DT416" s="22">
        <f t="shared" si="72"/>
        <v>635.1</v>
      </c>
      <c r="DU416" s="22">
        <f t="shared" si="73"/>
        <v>3196.9900000000002</v>
      </c>
      <c r="DV416" s="23">
        <f t="shared" si="74"/>
        <v>10897.5</v>
      </c>
      <c r="DW416" s="262">
        <f t="shared" si="75"/>
        <v>293.33999999999924</v>
      </c>
      <c r="DX416" s="262"/>
      <c r="DY416" s="263">
        <f t="shared" si="76"/>
        <v>858.45000000000027</v>
      </c>
      <c r="DZ416" s="263"/>
    </row>
    <row r="417" spans="1:130" hidden="1" x14ac:dyDescent="0.25">
      <c r="A417" s="18">
        <v>1898</v>
      </c>
      <c r="B417" s="18" t="s">
        <v>802</v>
      </c>
      <c r="C417" s="18" t="s">
        <v>803</v>
      </c>
      <c r="D417" s="20">
        <v>1</v>
      </c>
      <c r="E417" s="18">
        <v>4171.47</v>
      </c>
      <c r="F417" s="18">
        <v>10400.08</v>
      </c>
      <c r="G417" s="18" t="s">
        <v>173</v>
      </c>
      <c r="H417" s="18" t="s">
        <v>27</v>
      </c>
      <c r="I417" s="18" t="s">
        <v>172</v>
      </c>
      <c r="J417" s="21">
        <v>1558.09</v>
      </c>
      <c r="K417" s="21">
        <v>0</v>
      </c>
      <c r="L417" s="21">
        <v>1558.09</v>
      </c>
      <c r="M417" s="22">
        <v>117</v>
      </c>
      <c r="N417" s="22">
        <v>20.22</v>
      </c>
      <c r="O417" s="22">
        <v>51.65</v>
      </c>
      <c r="P417" s="22">
        <v>78.66</v>
      </c>
      <c r="Q417" s="22">
        <v>267.52999999999997</v>
      </c>
      <c r="R417" s="23">
        <v>1825.62</v>
      </c>
      <c r="S417" s="21">
        <v>1705.07</v>
      </c>
      <c r="T417" s="21">
        <v>0</v>
      </c>
      <c r="U417" s="21">
        <v>1705.07</v>
      </c>
      <c r="V417" s="22">
        <v>137</v>
      </c>
      <c r="W417" s="22">
        <v>22.13</v>
      </c>
      <c r="X417" s="22">
        <v>184.32</v>
      </c>
      <c r="Y417" s="22">
        <v>30.27</v>
      </c>
      <c r="Z417" s="22">
        <v>373.72</v>
      </c>
      <c r="AA417" s="23">
        <v>2078.79</v>
      </c>
      <c r="AB417" s="21">
        <v>1605.7</v>
      </c>
      <c r="AC417" s="21">
        <v>0</v>
      </c>
      <c r="AD417" s="21">
        <v>1605.7</v>
      </c>
      <c r="AE417" s="22">
        <v>123</v>
      </c>
      <c r="AF417" s="22">
        <v>20.83</v>
      </c>
      <c r="AG417" s="22">
        <v>94.74</v>
      </c>
      <c r="AH417" s="22">
        <v>79.5</v>
      </c>
      <c r="AI417" s="22">
        <v>318.07</v>
      </c>
      <c r="AJ417" s="23">
        <v>1923.77</v>
      </c>
      <c r="AK417" s="21">
        <v>1605.7</v>
      </c>
      <c r="AL417" s="21">
        <v>0</v>
      </c>
      <c r="AM417" s="21">
        <v>1605.7</v>
      </c>
      <c r="AN417" s="22">
        <v>123</v>
      </c>
      <c r="AO417" s="22">
        <v>20.83</v>
      </c>
      <c r="AP417" s="22">
        <v>94.74</v>
      </c>
      <c r="AQ417" s="22">
        <v>79.5</v>
      </c>
      <c r="AR417" s="22">
        <v>318.07</v>
      </c>
      <c r="AS417" s="23">
        <v>1923.77</v>
      </c>
      <c r="AT417" s="21">
        <v>3967.85</v>
      </c>
      <c r="AU417" s="21">
        <v>0</v>
      </c>
      <c r="AV417" s="21">
        <v>3967.85</v>
      </c>
      <c r="AW417" s="22">
        <v>51</v>
      </c>
      <c r="AX417" s="22">
        <v>260.11</v>
      </c>
      <c r="AY417" s="22">
        <v>2218.17</v>
      </c>
      <c r="AZ417" s="22">
        <v>121.46</v>
      </c>
      <c r="BA417" s="22">
        <v>2650.74</v>
      </c>
      <c r="BB417" s="23">
        <v>6618.59</v>
      </c>
      <c r="BC417" s="21">
        <v>-291.89999999999998</v>
      </c>
      <c r="BD417" s="21">
        <v>0</v>
      </c>
      <c r="BE417" s="21">
        <v>-291.89999999999998</v>
      </c>
      <c r="BF417" s="22">
        <v>-43</v>
      </c>
      <c r="BG417" s="22">
        <v>-16.670000000000002</v>
      </c>
      <c r="BH417" s="22">
        <v>-457.31</v>
      </c>
      <c r="BI417" s="22">
        <v>-3.99</v>
      </c>
      <c r="BJ417" s="22">
        <v>-520.97</v>
      </c>
      <c r="BK417" s="23">
        <v>-812.87</v>
      </c>
      <c r="BL417" s="21">
        <v>0</v>
      </c>
      <c r="BM417" s="21">
        <v>0</v>
      </c>
      <c r="BN417" s="21">
        <v>0</v>
      </c>
      <c r="BO417" s="22">
        <v>-2</v>
      </c>
      <c r="BP417" s="22">
        <v>0</v>
      </c>
      <c r="BQ417" s="22">
        <v>0</v>
      </c>
      <c r="BR417" s="22">
        <v>0</v>
      </c>
      <c r="BS417" s="22">
        <v>-2</v>
      </c>
      <c r="BT417" s="23">
        <v>-2</v>
      </c>
      <c r="BU417" s="21">
        <v>0</v>
      </c>
      <c r="BV417" s="21">
        <v>0</v>
      </c>
      <c r="BW417" s="21">
        <v>0</v>
      </c>
      <c r="BX417" s="22">
        <v>0</v>
      </c>
      <c r="BY417" s="22">
        <v>0</v>
      </c>
      <c r="BZ417" s="22">
        <v>0</v>
      </c>
      <c r="CA417" s="22">
        <v>0</v>
      </c>
      <c r="CB417" s="22">
        <v>0</v>
      </c>
      <c r="CC417" s="23">
        <v>0</v>
      </c>
      <c r="CD417" s="21">
        <v>0</v>
      </c>
      <c r="CE417" s="21">
        <v>0</v>
      </c>
      <c r="CF417" s="21">
        <v>0</v>
      </c>
      <c r="CG417" s="22">
        <v>0</v>
      </c>
      <c r="CH417" s="22">
        <v>0</v>
      </c>
      <c r="CI417" s="22">
        <v>0</v>
      </c>
      <c r="CJ417" s="22">
        <v>0</v>
      </c>
      <c r="CK417" s="22">
        <v>0</v>
      </c>
      <c r="CL417" s="23">
        <v>0</v>
      </c>
      <c r="CM417" s="21">
        <v>0</v>
      </c>
      <c r="CN417" s="21">
        <v>0</v>
      </c>
      <c r="CO417" s="21">
        <v>0</v>
      </c>
      <c r="CP417" s="22">
        <v>0</v>
      </c>
      <c r="CQ417" s="22">
        <v>0</v>
      </c>
      <c r="CR417" s="22">
        <v>0</v>
      </c>
      <c r="CS417" s="22">
        <v>0</v>
      </c>
      <c r="CT417" s="22">
        <v>0</v>
      </c>
      <c r="CU417" s="23">
        <v>0</v>
      </c>
      <c r="CV417" s="21"/>
      <c r="CW417" s="21"/>
      <c r="CX417" s="21"/>
      <c r="CY417" s="22"/>
      <c r="CZ417" s="22"/>
      <c r="DA417" s="22"/>
      <c r="DB417" s="22"/>
      <c r="DC417" s="22"/>
      <c r="DD417" s="23"/>
      <c r="DN417" s="73">
        <f t="shared" si="66"/>
        <v>10150.51</v>
      </c>
      <c r="DO417" s="73">
        <f t="shared" si="67"/>
        <v>0</v>
      </c>
      <c r="DP417" s="73">
        <f t="shared" si="68"/>
        <v>10150.51</v>
      </c>
      <c r="DQ417" s="22">
        <f t="shared" si="69"/>
        <v>506</v>
      </c>
      <c r="DR417" s="22">
        <f t="shared" si="70"/>
        <v>327.45</v>
      </c>
      <c r="DS417" s="22">
        <f t="shared" si="71"/>
        <v>2186.31</v>
      </c>
      <c r="DT417" s="22">
        <f t="shared" si="72"/>
        <v>385.4</v>
      </c>
      <c r="DU417" s="22">
        <f t="shared" si="73"/>
        <v>3405.16</v>
      </c>
      <c r="DV417" s="23">
        <f t="shared" si="74"/>
        <v>13555.67</v>
      </c>
      <c r="DW417" s="262">
        <f t="shared" si="75"/>
        <v>-249.56999999999971</v>
      </c>
      <c r="DX417" s="262"/>
      <c r="DY417" s="263">
        <f t="shared" si="76"/>
        <v>-766.3100000000004</v>
      </c>
      <c r="DZ417" s="263"/>
    </row>
    <row r="418" spans="1:130" hidden="1" x14ac:dyDescent="0.25">
      <c r="A418" s="18">
        <v>1899</v>
      </c>
      <c r="B418" s="18" t="s">
        <v>332</v>
      </c>
      <c r="C418" s="18" t="s">
        <v>333</v>
      </c>
      <c r="D418" s="20">
        <v>1</v>
      </c>
      <c r="E418" s="18">
        <v>3125.5</v>
      </c>
      <c r="F418" s="18">
        <v>9397.39</v>
      </c>
      <c r="G418" s="18" t="s">
        <v>173</v>
      </c>
      <c r="H418" s="18" t="s">
        <v>27</v>
      </c>
      <c r="I418" s="18" t="s">
        <v>172</v>
      </c>
      <c r="J418" s="21">
        <v>1558.09</v>
      </c>
      <c r="K418" s="21">
        <v>0</v>
      </c>
      <c r="L418" s="21">
        <v>1558.09</v>
      </c>
      <c r="M418" s="22">
        <v>117</v>
      </c>
      <c r="N418" s="22">
        <v>20.22</v>
      </c>
      <c r="O418" s="22">
        <v>51.65</v>
      </c>
      <c r="P418" s="22">
        <v>129.66</v>
      </c>
      <c r="Q418" s="22">
        <v>318.52999999999997</v>
      </c>
      <c r="R418" s="23">
        <v>1876.62</v>
      </c>
      <c r="S418" s="21">
        <v>1558.09</v>
      </c>
      <c r="T418" s="21">
        <v>0</v>
      </c>
      <c r="U418" s="21">
        <v>1558.09</v>
      </c>
      <c r="V418" s="22">
        <v>117</v>
      </c>
      <c r="W418" s="22">
        <v>20.22</v>
      </c>
      <c r="X418" s="22">
        <v>52.23</v>
      </c>
      <c r="Y418" s="22">
        <v>129.66</v>
      </c>
      <c r="Z418" s="22">
        <v>319.11</v>
      </c>
      <c r="AA418" s="23">
        <v>1877.2</v>
      </c>
      <c r="AB418" s="21">
        <v>1558.09</v>
      </c>
      <c r="AC418" s="21">
        <v>0</v>
      </c>
      <c r="AD418" s="21">
        <v>1558.09</v>
      </c>
      <c r="AE418" s="22">
        <v>117</v>
      </c>
      <c r="AF418" s="22">
        <v>20.22</v>
      </c>
      <c r="AG418" s="22">
        <v>51.94</v>
      </c>
      <c r="AH418" s="22">
        <v>27.66</v>
      </c>
      <c r="AI418" s="22">
        <v>216.82</v>
      </c>
      <c r="AJ418" s="23">
        <v>1774.91</v>
      </c>
      <c r="AK418" s="21">
        <v>881.54</v>
      </c>
      <c r="AL418" s="21">
        <v>0</v>
      </c>
      <c r="AM418" s="21">
        <v>881.54</v>
      </c>
      <c r="AN418" s="22">
        <v>24</v>
      </c>
      <c r="AO418" s="22">
        <v>11.42</v>
      </c>
      <c r="AP418" s="22">
        <v>36.61</v>
      </c>
      <c r="AQ418" s="22">
        <v>66.64</v>
      </c>
      <c r="AR418" s="22">
        <v>138.66999999999999</v>
      </c>
      <c r="AS418" s="23">
        <v>1020.21</v>
      </c>
      <c r="AT418" s="21">
        <v>4138.1400000000003</v>
      </c>
      <c r="AU418" s="21">
        <v>0</v>
      </c>
      <c r="AV418" s="21">
        <v>4138.1400000000003</v>
      </c>
      <c r="AW418" s="22">
        <v>112</v>
      </c>
      <c r="AX418" s="22">
        <v>247.37</v>
      </c>
      <c r="AY418" s="22">
        <v>2373.4499999999998</v>
      </c>
      <c r="AZ418" s="22">
        <v>124.48</v>
      </c>
      <c r="BA418" s="22">
        <v>2857.3</v>
      </c>
      <c r="BB418" s="23">
        <v>6995.44</v>
      </c>
      <c r="BC418" s="21">
        <v>182</v>
      </c>
      <c r="BD418" s="21">
        <v>0</v>
      </c>
      <c r="BE418" s="21">
        <v>182</v>
      </c>
      <c r="BF418" s="22">
        <v>0</v>
      </c>
      <c r="BG418" s="22">
        <v>0</v>
      </c>
      <c r="BH418" s="22">
        <v>0</v>
      </c>
      <c r="BI418" s="22">
        <v>2.4300000000000002</v>
      </c>
      <c r="BJ418" s="22">
        <v>2.4300000000000002</v>
      </c>
      <c r="BK418" s="23">
        <v>184.43</v>
      </c>
      <c r="BL418" s="21">
        <v>0</v>
      </c>
      <c r="BM418" s="21">
        <v>0</v>
      </c>
      <c r="BN418" s="21">
        <v>0</v>
      </c>
      <c r="BO418" s="22">
        <v>-1</v>
      </c>
      <c r="BP418" s="22">
        <v>0</v>
      </c>
      <c r="BQ418" s="22">
        <v>0</v>
      </c>
      <c r="BR418" s="22">
        <v>0</v>
      </c>
      <c r="BS418" s="22">
        <v>-1</v>
      </c>
      <c r="BT418" s="23">
        <v>-1</v>
      </c>
      <c r="BU418" s="21">
        <v>0</v>
      </c>
      <c r="BV418" s="21">
        <v>0</v>
      </c>
      <c r="BW418" s="21">
        <v>0</v>
      </c>
      <c r="BX418" s="22">
        <v>0</v>
      </c>
      <c r="BY418" s="22">
        <v>0</v>
      </c>
      <c r="BZ418" s="22">
        <v>0</v>
      </c>
      <c r="CA418" s="22">
        <v>0</v>
      </c>
      <c r="CB418" s="22">
        <v>0</v>
      </c>
      <c r="CC418" s="23">
        <v>0</v>
      </c>
      <c r="CD418" s="21">
        <v>0</v>
      </c>
      <c r="CE418" s="21">
        <v>0</v>
      </c>
      <c r="CF418" s="21">
        <v>0</v>
      </c>
      <c r="CG418" s="22">
        <v>0</v>
      </c>
      <c r="CH418" s="22">
        <v>0</v>
      </c>
      <c r="CI418" s="22">
        <v>0</v>
      </c>
      <c r="CJ418" s="22">
        <v>0</v>
      </c>
      <c r="CK418" s="22">
        <v>0</v>
      </c>
      <c r="CL418" s="23">
        <v>0</v>
      </c>
      <c r="CM418" s="21">
        <v>0</v>
      </c>
      <c r="CN418" s="21">
        <v>0</v>
      </c>
      <c r="CO418" s="21">
        <v>0</v>
      </c>
      <c r="CP418" s="22">
        <v>0</v>
      </c>
      <c r="CQ418" s="22">
        <v>0</v>
      </c>
      <c r="CR418" s="22">
        <v>0</v>
      </c>
      <c r="CS418" s="22">
        <v>0</v>
      </c>
      <c r="CT418" s="22">
        <v>0</v>
      </c>
      <c r="CU418" s="23">
        <v>0</v>
      </c>
      <c r="CV418" s="21"/>
      <c r="CW418" s="21"/>
      <c r="CX418" s="21"/>
      <c r="CY418" s="22"/>
      <c r="CZ418" s="22"/>
      <c r="DA418" s="22"/>
      <c r="DB418" s="22"/>
      <c r="DC418" s="22"/>
      <c r="DD418" s="23"/>
      <c r="DN418" s="73">
        <f t="shared" si="66"/>
        <v>9875.9500000000007</v>
      </c>
      <c r="DO418" s="73">
        <f t="shared" si="67"/>
        <v>0</v>
      </c>
      <c r="DP418" s="73">
        <f t="shared" si="68"/>
        <v>9875.9500000000007</v>
      </c>
      <c r="DQ418" s="22">
        <f t="shared" si="69"/>
        <v>486</v>
      </c>
      <c r="DR418" s="22">
        <f t="shared" si="70"/>
        <v>319.45</v>
      </c>
      <c r="DS418" s="22">
        <f t="shared" si="71"/>
        <v>2565.8799999999997</v>
      </c>
      <c r="DT418" s="22">
        <f t="shared" si="72"/>
        <v>480.53000000000003</v>
      </c>
      <c r="DU418" s="22">
        <f t="shared" si="73"/>
        <v>3851.86</v>
      </c>
      <c r="DV418" s="23">
        <f t="shared" si="74"/>
        <v>13727.81</v>
      </c>
      <c r="DW418" s="262">
        <f t="shared" si="75"/>
        <v>478.56000000000131</v>
      </c>
      <c r="DX418" s="262"/>
      <c r="DY418" s="263">
        <f t="shared" si="76"/>
        <v>726.36000000000013</v>
      </c>
      <c r="DZ418" s="263"/>
    </row>
    <row r="419" spans="1:130" hidden="1" x14ac:dyDescent="0.25">
      <c r="A419" s="18">
        <v>1900</v>
      </c>
      <c r="B419" s="18" t="s">
        <v>739</v>
      </c>
      <c r="C419" s="18" t="s">
        <v>740</v>
      </c>
      <c r="D419" s="20">
        <v>1</v>
      </c>
      <c r="E419" s="18">
        <v>12150.22</v>
      </c>
      <c r="F419" s="18">
        <v>26067.62</v>
      </c>
      <c r="G419" s="18" t="s">
        <v>173</v>
      </c>
      <c r="H419" s="18" t="s">
        <v>5</v>
      </c>
      <c r="I419" s="18" t="s">
        <v>204</v>
      </c>
      <c r="J419" s="21">
        <v>1826.76</v>
      </c>
      <c r="K419" s="21">
        <v>0</v>
      </c>
      <c r="L419" s="21">
        <v>1826.76</v>
      </c>
      <c r="M419" s="22">
        <v>153</v>
      </c>
      <c r="N419" s="22">
        <v>27.36</v>
      </c>
      <c r="O419" s="22">
        <v>293.13</v>
      </c>
      <c r="P419" s="22">
        <v>32.43</v>
      </c>
      <c r="Q419" s="22">
        <v>505.92</v>
      </c>
      <c r="R419" s="23">
        <v>2332.6799999999998</v>
      </c>
      <c r="S419" s="21">
        <v>1826.76</v>
      </c>
      <c r="T419" s="21">
        <v>0</v>
      </c>
      <c r="U419" s="21">
        <v>1826.76</v>
      </c>
      <c r="V419" s="22">
        <v>153</v>
      </c>
      <c r="W419" s="22">
        <v>27.36</v>
      </c>
      <c r="X419" s="22">
        <v>293.81</v>
      </c>
      <c r="Y419" s="22">
        <v>134.43</v>
      </c>
      <c r="Z419" s="22">
        <v>608.6</v>
      </c>
      <c r="AA419" s="23">
        <v>2435.36</v>
      </c>
      <c r="AB419" s="21">
        <v>1734.82</v>
      </c>
      <c r="AC419" s="21">
        <v>0</v>
      </c>
      <c r="AD419" s="21">
        <v>1734.82</v>
      </c>
      <c r="AE419" s="22">
        <v>140</v>
      </c>
      <c r="AF419" s="22">
        <v>25.98</v>
      </c>
      <c r="AG419" s="22">
        <v>279.36</v>
      </c>
      <c r="AH419" s="22">
        <v>81.8</v>
      </c>
      <c r="AI419" s="22">
        <v>527.14</v>
      </c>
      <c r="AJ419" s="23">
        <v>2261.96</v>
      </c>
      <c r="AK419" s="21">
        <v>1826.76</v>
      </c>
      <c r="AL419" s="21">
        <v>0</v>
      </c>
      <c r="AM419" s="21">
        <v>1826.76</v>
      </c>
      <c r="AN419" s="22">
        <v>153</v>
      </c>
      <c r="AO419" s="22">
        <v>27.36</v>
      </c>
      <c r="AP419" s="22">
        <v>293.47000000000003</v>
      </c>
      <c r="AQ419" s="22">
        <v>108.93</v>
      </c>
      <c r="AR419" s="22">
        <v>582.76</v>
      </c>
      <c r="AS419" s="23">
        <v>2409.52</v>
      </c>
      <c r="AT419" s="21">
        <v>1826.76</v>
      </c>
      <c r="AU419" s="21">
        <v>0</v>
      </c>
      <c r="AV419" s="21">
        <v>1826.76</v>
      </c>
      <c r="AW419" s="22">
        <v>153</v>
      </c>
      <c r="AX419" s="22">
        <v>27.36</v>
      </c>
      <c r="AY419" s="22">
        <v>293.47000000000003</v>
      </c>
      <c r="AZ419" s="22">
        <v>124.23</v>
      </c>
      <c r="BA419" s="22">
        <v>598.05999999999995</v>
      </c>
      <c r="BB419" s="23">
        <v>2424.8200000000002</v>
      </c>
      <c r="BC419" s="21">
        <v>2815.48</v>
      </c>
      <c r="BD419" s="21">
        <v>0</v>
      </c>
      <c r="BE419" s="21">
        <v>2815.48</v>
      </c>
      <c r="BF419" s="22">
        <v>278</v>
      </c>
      <c r="BG419" s="22">
        <v>40.79</v>
      </c>
      <c r="BH419" s="22">
        <v>992.89</v>
      </c>
      <c r="BI419" s="22">
        <v>161.79</v>
      </c>
      <c r="BJ419" s="22">
        <v>1473.47</v>
      </c>
      <c r="BK419" s="23">
        <v>4288.95</v>
      </c>
      <c r="BL419" s="21">
        <v>1826.76</v>
      </c>
      <c r="BM419" s="21">
        <v>0</v>
      </c>
      <c r="BN419" s="21">
        <v>1826.76</v>
      </c>
      <c r="BO419" s="22">
        <v>154</v>
      </c>
      <c r="BP419" s="22">
        <v>27.36</v>
      </c>
      <c r="BQ419" s="22">
        <v>307.02999999999997</v>
      </c>
      <c r="BR419" s="22">
        <v>139.53</v>
      </c>
      <c r="BS419" s="22">
        <v>627.91999999999996</v>
      </c>
      <c r="BT419" s="23">
        <v>2454.6799999999998</v>
      </c>
      <c r="BU419" s="21">
        <v>1826.76</v>
      </c>
      <c r="BV419" s="21">
        <v>0</v>
      </c>
      <c r="BW419" s="21">
        <v>1826.76</v>
      </c>
      <c r="BX419" s="22">
        <v>154</v>
      </c>
      <c r="BY419" s="22">
        <v>27.36</v>
      </c>
      <c r="BZ419" s="22">
        <v>307.02999999999997</v>
      </c>
      <c r="CA419" s="22">
        <v>139.53</v>
      </c>
      <c r="CB419" s="22">
        <v>627.91999999999996</v>
      </c>
      <c r="CC419" s="23">
        <v>2454.6799999999998</v>
      </c>
      <c r="CD419" s="21">
        <v>1832.41</v>
      </c>
      <c r="CE419" s="21">
        <v>0</v>
      </c>
      <c r="CF419" s="21">
        <v>1832.41</v>
      </c>
      <c r="CG419" s="22">
        <v>155</v>
      </c>
      <c r="CH419" s="22">
        <v>27.44</v>
      </c>
      <c r="CI419" s="22">
        <v>312.2</v>
      </c>
      <c r="CJ419" s="22">
        <v>144.72</v>
      </c>
      <c r="CK419" s="22">
        <v>639.36</v>
      </c>
      <c r="CL419" s="23">
        <v>2471.77</v>
      </c>
      <c r="CM419" s="21">
        <v>1830.15</v>
      </c>
      <c r="CN419" s="21">
        <v>0</v>
      </c>
      <c r="CO419" s="21">
        <v>1830.15</v>
      </c>
      <c r="CP419" s="22">
        <v>155</v>
      </c>
      <c r="CQ419" s="22">
        <v>27.41</v>
      </c>
      <c r="CR419" s="22">
        <v>279.85000000000002</v>
      </c>
      <c r="CS419" s="22">
        <v>83.48</v>
      </c>
      <c r="CT419" s="22">
        <v>545.74</v>
      </c>
      <c r="CU419" s="23">
        <v>2375.89</v>
      </c>
      <c r="CV419" s="21">
        <v>1826.76</v>
      </c>
      <c r="CW419" s="21">
        <v>0</v>
      </c>
      <c r="CX419" s="21">
        <v>1826.76</v>
      </c>
      <c r="CY419" s="22">
        <v>154</v>
      </c>
      <c r="CZ419" s="22">
        <v>27.36</v>
      </c>
      <c r="DA419" s="22">
        <v>276.76</v>
      </c>
      <c r="DB419" s="22">
        <v>108.93</v>
      </c>
      <c r="DC419" s="22">
        <v>567.04999999999995</v>
      </c>
      <c r="DD419" s="23">
        <v>2393.81</v>
      </c>
      <c r="DE419" s="21">
        <v>7087.25</v>
      </c>
      <c r="DF419" s="21">
        <v>0</v>
      </c>
      <c r="DG419" s="21">
        <v>7087.25</v>
      </c>
      <c r="DH419" s="22">
        <v>881</v>
      </c>
      <c r="DI419" s="22">
        <v>665.49</v>
      </c>
      <c r="DJ419" s="22">
        <v>5171.3100000000004</v>
      </c>
      <c r="DK419" s="22">
        <v>229.19</v>
      </c>
      <c r="DL419" s="22">
        <v>6946.99</v>
      </c>
      <c r="DM419" s="23">
        <v>14034.24</v>
      </c>
      <c r="DN419" s="73">
        <f t="shared" si="66"/>
        <v>28087.43</v>
      </c>
      <c r="DO419" s="73">
        <f t="shared" si="67"/>
        <v>0</v>
      </c>
      <c r="DP419" s="73">
        <f t="shared" si="68"/>
        <v>28087.43</v>
      </c>
      <c r="DQ419" s="22">
        <f t="shared" si="69"/>
        <v>2683</v>
      </c>
      <c r="DR419" s="22">
        <f t="shared" si="70"/>
        <v>978.63000000000011</v>
      </c>
      <c r="DS419" s="22">
        <f t="shared" si="71"/>
        <v>9100.31</v>
      </c>
      <c r="DT419" s="22">
        <f t="shared" si="72"/>
        <v>1488.99</v>
      </c>
      <c r="DU419" s="22">
        <f t="shared" si="73"/>
        <v>14250.93</v>
      </c>
      <c r="DV419" s="23">
        <f t="shared" si="74"/>
        <v>42338.36</v>
      </c>
      <c r="DW419" s="262">
        <f t="shared" si="75"/>
        <v>2019.8100000000013</v>
      </c>
      <c r="DX419" s="262"/>
      <c r="DY419" s="263">
        <f t="shared" si="76"/>
        <v>2100.7100000000009</v>
      </c>
      <c r="DZ419" s="263"/>
    </row>
    <row r="420" spans="1:130" hidden="1" x14ac:dyDescent="0.25">
      <c r="A420" s="18">
        <v>1901</v>
      </c>
      <c r="B420" s="18" t="s">
        <v>325</v>
      </c>
      <c r="C420" s="18" t="s">
        <v>326</v>
      </c>
      <c r="D420" s="20">
        <v>1</v>
      </c>
      <c r="E420" s="18">
        <v>7515.43</v>
      </c>
      <c r="F420" s="18">
        <v>21840.93</v>
      </c>
      <c r="G420" s="18" t="s">
        <v>173</v>
      </c>
      <c r="H420" s="18" t="s">
        <v>5</v>
      </c>
      <c r="I420" s="18" t="s">
        <v>204</v>
      </c>
      <c r="J420" s="21">
        <v>1683.92</v>
      </c>
      <c r="K420" s="21">
        <v>0</v>
      </c>
      <c r="L420" s="21">
        <v>1683.92</v>
      </c>
      <c r="M420" s="22">
        <v>0</v>
      </c>
      <c r="N420" s="22">
        <v>25.21</v>
      </c>
      <c r="O420" s="22">
        <v>164.76</v>
      </c>
      <c r="P420" s="22">
        <v>29.9</v>
      </c>
      <c r="Q420" s="22">
        <v>219.87</v>
      </c>
      <c r="R420" s="23">
        <v>1903.79</v>
      </c>
      <c r="S420" s="21">
        <v>1683.92</v>
      </c>
      <c r="T420" s="21">
        <v>0</v>
      </c>
      <c r="U420" s="21">
        <v>1683.92</v>
      </c>
      <c r="V420" s="22">
        <v>0</v>
      </c>
      <c r="W420" s="22">
        <v>25.21</v>
      </c>
      <c r="X420" s="22">
        <v>165.42</v>
      </c>
      <c r="Y420" s="22">
        <v>131.9</v>
      </c>
      <c r="Z420" s="22">
        <v>322.52999999999997</v>
      </c>
      <c r="AA420" s="23">
        <v>2006.45</v>
      </c>
      <c r="AB420" s="21">
        <v>1683.92</v>
      </c>
      <c r="AC420" s="21">
        <v>0</v>
      </c>
      <c r="AD420" s="21">
        <v>1683.92</v>
      </c>
      <c r="AE420" s="22">
        <v>0</v>
      </c>
      <c r="AF420" s="22">
        <v>25.21</v>
      </c>
      <c r="AG420" s="22">
        <v>165.09</v>
      </c>
      <c r="AH420" s="22">
        <v>106.4</v>
      </c>
      <c r="AI420" s="22">
        <v>296.7</v>
      </c>
      <c r="AJ420" s="23">
        <v>1980.62</v>
      </c>
      <c r="AK420" s="21">
        <v>1683.92</v>
      </c>
      <c r="AL420" s="21">
        <v>0</v>
      </c>
      <c r="AM420" s="21">
        <v>1683.92</v>
      </c>
      <c r="AN420" s="22">
        <v>0</v>
      </c>
      <c r="AO420" s="22">
        <v>25.21</v>
      </c>
      <c r="AP420" s="22">
        <v>165.09</v>
      </c>
      <c r="AQ420" s="22">
        <v>101.3</v>
      </c>
      <c r="AR420" s="22">
        <v>291.60000000000002</v>
      </c>
      <c r="AS420" s="23">
        <v>1975.52</v>
      </c>
      <c r="AT420" s="21">
        <v>1683.92</v>
      </c>
      <c r="AU420" s="21">
        <v>0</v>
      </c>
      <c r="AV420" s="21">
        <v>1683.92</v>
      </c>
      <c r="AW420" s="22">
        <v>0</v>
      </c>
      <c r="AX420" s="22">
        <v>25.21</v>
      </c>
      <c r="AY420" s="22">
        <v>165.09</v>
      </c>
      <c r="AZ420" s="22">
        <v>91.1</v>
      </c>
      <c r="BA420" s="22">
        <v>281.39999999999998</v>
      </c>
      <c r="BB420" s="23">
        <v>1965.32</v>
      </c>
      <c r="BC420" s="21">
        <v>2549.23</v>
      </c>
      <c r="BD420" s="21">
        <v>0</v>
      </c>
      <c r="BE420" s="21">
        <v>2549.23</v>
      </c>
      <c r="BF420" s="22">
        <v>0</v>
      </c>
      <c r="BG420" s="22">
        <v>37.57</v>
      </c>
      <c r="BH420" s="22">
        <v>914.66</v>
      </c>
      <c r="BI420" s="22">
        <v>96.08</v>
      </c>
      <c r="BJ420" s="22">
        <v>1048.31</v>
      </c>
      <c r="BK420" s="23">
        <v>3597.54</v>
      </c>
      <c r="BL420" s="21">
        <v>1690.98</v>
      </c>
      <c r="BM420" s="21">
        <v>0</v>
      </c>
      <c r="BN420" s="21">
        <v>1690.98</v>
      </c>
      <c r="BO420" s="22">
        <v>0</v>
      </c>
      <c r="BP420" s="22">
        <v>25.32</v>
      </c>
      <c r="BQ420" s="22">
        <v>183.9</v>
      </c>
      <c r="BR420" s="22">
        <v>81.02</v>
      </c>
      <c r="BS420" s="22">
        <v>290.24</v>
      </c>
      <c r="BT420" s="23">
        <v>1981.22</v>
      </c>
      <c r="BU420" s="21">
        <v>1683.92</v>
      </c>
      <c r="BV420" s="21">
        <v>0</v>
      </c>
      <c r="BW420" s="21">
        <v>1683.92</v>
      </c>
      <c r="BX420" s="22">
        <v>0</v>
      </c>
      <c r="BY420" s="22">
        <v>25.21</v>
      </c>
      <c r="BZ420" s="22">
        <v>177.59</v>
      </c>
      <c r="CA420" s="22">
        <v>75.8</v>
      </c>
      <c r="CB420" s="22">
        <v>278.60000000000002</v>
      </c>
      <c r="CC420" s="23">
        <v>1962.52</v>
      </c>
      <c r="CD420" s="21">
        <v>1683.92</v>
      </c>
      <c r="CE420" s="21">
        <v>0</v>
      </c>
      <c r="CF420" s="21">
        <v>1683.92</v>
      </c>
      <c r="CG420" s="22">
        <v>0</v>
      </c>
      <c r="CH420" s="22">
        <v>25.21</v>
      </c>
      <c r="CI420" s="22">
        <v>177.59</v>
      </c>
      <c r="CJ420" s="22">
        <v>80.900000000000006</v>
      </c>
      <c r="CK420" s="22">
        <v>283.7</v>
      </c>
      <c r="CL420" s="23">
        <v>1967.62</v>
      </c>
      <c r="CM420" s="21">
        <v>1689.81</v>
      </c>
      <c r="CN420" s="21">
        <v>0</v>
      </c>
      <c r="CO420" s="21">
        <v>1689.81</v>
      </c>
      <c r="CP420" s="22">
        <v>0</v>
      </c>
      <c r="CQ420" s="22">
        <v>25.3</v>
      </c>
      <c r="CR420" s="22">
        <v>152.75</v>
      </c>
      <c r="CS420" s="22">
        <v>96.29</v>
      </c>
      <c r="CT420" s="22">
        <v>274.33999999999997</v>
      </c>
      <c r="CU420" s="23">
        <v>1964.15</v>
      </c>
      <c r="CV420" s="21">
        <v>1683.92</v>
      </c>
      <c r="CW420" s="21">
        <v>0</v>
      </c>
      <c r="CX420" s="21">
        <v>1683.92</v>
      </c>
      <c r="CY420" s="22">
        <v>0</v>
      </c>
      <c r="CZ420" s="22">
        <v>25.21</v>
      </c>
      <c r="DA420" s="22">
        <v>184.31</v>
      </c>
      <c r="DB420" s="22">
        <v>116.6</v>
      </c>
      <c r="DC420" s="22">
        <v>326.12</v>
      </c>
      <c r="DD420" s="23">
        <v>2010.04</v>
      </c>
      <c r="DE420" s="21">
        <v>2564.7600000000002</v>
      </c>
      <c r="DF420" s="21">
        <v>0</v>
      </c>
      <c r="DG420" s="21">
        <v>2564.7600000000002</v>
      </c>
      <c r="DH420" s="22">
        <v>0</v>
      </c>
      <c r="DI420" s="22">
        <v>257.32</v>
      </c>
      <c r="DJ420" s="22">
        <v>993.47</v>
      </c>
      <c r="DK420" s="22">
        <v>133.58000000000001</v>
      </c>
      <c r="DL420" s="22">
        <v>1384.37</v>
      </c>
      <c r="DM420" s="23">
        <v>3949.13</v>
      </c>
      <c r="DN420" s="73">
        <f t="shared" si="66"/>
        <v>21966.14</v>
      </c>
      <c r="DO420" s="73">
        <f t="shared" si="67"/>
        <v>0</v>
      </c>
      <c r="DP420" s="73">
        <f t="shared" si="68"/>
        <v>21966.14</v>
      </c>
      <c r="DQ420" s="22">
        <f t="shared" si="69"/>
        <v>0</v>
      </c>
      <c r="DR420" s="22">
        <f t="shared" si="70"/>
        <v>547.19000000000005</v>
      </c>
      <c r="DS420" s="22">
        <f t="shared" si="71"/>
        <v>3609.7200000000003</v>
      </c>
      <c r="DT420" s="22">
        <f t="shared" si="72"/>
        <v>1140.8699999999999</v>
      </c>
      <c r="DU420" s="22">
        <f t="shared" si="73"/>
        <v>5297.7799999999988</v>
      </c>
      <c r="DV420" s="23">
        <f t="shared" si="74"/>
        <v>27263.919999999998</v>
      </c>
      <c r="DW420" s="262">
        <f t="shared" si="75"/>
        <v>125.20999999999913</v>
      </c>
      <c r="DX420" s="262"/>
      <c r="DY420" s="263">
        <f t="shared" si="76"/>
        <v>-2217.6500000000015</v>
      </c>
      <c r="DZ420" s="263"/>
    </row>
    <row r="421" spans="1:130" hidden="1" x14ac:dyDescent="0.25">
      <c r="A421" s="18">
        <v>1902</v>
      </c>
      <c r="B421" s="18" t="s">
        <v>632</v>
      </c>
      <c r="C421" s="18" t="s">
        <v>633</v>
      </c>
      <c r="D421" s="20">
        <v>1</v>
      </c>
      <c r="E421" s="18">
        <v>18882.52</v>
      </c>
      <c r="F421" s="18">
        <v>33546.61</v>
      </c>
      <c r="G421" s="18" t="s">
        <v>157</v>
      </c>
      <c r="H421" s="18" t="s">
        <v>5</v>
      </c>
      <c r="I421" s="18" t="s">
        <v>587</v>
      </c>
      <c r="J421" s="21">
        <v>2537.98</v>
      </c>
      <c r="K421" s="21">
        <v>0</v>
      </c>
      <c r="L421" s="21">
        <v>2537.98</v>
      </c>
      <c r="M421" s="22">
        <v>258</v>
      </c>
      <c r="N421" s="22">
        <v>38.03</v>
      </c>
      <c r="O421" s="22">
        <v>964</v>
      </c>
      <c r="P421" s="22">
        <v>45.07</v>
      </c>
      <c r="Q421" s="22">
        <v>1305.0999999999999</v>
      </c>
      <c r="R421" s="23">
        <v>3843.08</v>
      </c>
      <c r="S421" s="21">
        <v>2537.98</v>
      </c>
      <c r="T421" s="21">
        <v>0</v>
      </c>
      <c r="U421" s="21">
        <v>2537.98</v>
      </c>
      <c r="V421" s="22">
        <v>258</v>
      </c>
      <c r="W421" s="22">
        <v>38.03</v>
      </c>
      <c r="X421" s="22">
        <v>964.98</v>
      </c>
      <c r="Y421" s="22">
        <v>45.07</v>
      </c>
      <c r="Z421" s="22">
        <v>1306.08</v>
      </c>
      <c r="AA421" s="23">
        <v>3844.06</v>
      </c>
      <c r="AB421" s="21">
        <v>2537.98</v>
      </c>
      <c r="AC421" s="21">
        <v>0</v>
      </c>
      <c r="AD421" s="21">
        <v>2537.98</v>
      </c>
      <c r="AE421" s="22">
        <v>258</v>
      </c>
      <c r="AF421" s="22">
        <v>38.03</v>
      </c>
      <c r="AG421" s="22">
        <v>964.49</v>
      </c>
      <c r="AH421" s="22">
        <v>45.07</v>
      </c>
      <c r="AI421" s="22">
        <v>1305.5899999999999</v>
      </c>
      <c r="AJ421" s="23">
        <v>3843.57</v>
      </c>
      <c r="AK421" s="21">
        <v>2585.59</v>
      </c>
      <c r="AL421" s="21">
        <v>0</v>
      </c>
      <c r="AM421" s="21">
        <v>2585.59</v>
      </c>
      <c r="AN421" s="22">
        <v>264</v>
      </c>
      <c r="AO421" s="22">
        <v>38.74</v>
      </c>
      <c r="AP421" s="22">
        <v>981.91</v>
      </c>
      <c r="AQ421" s="22">
        <v>96.91</v>
      </c>
      <c r="AR421" s="22">
        <v>1381.56</v>
      </c>
      <c r="AS421" s="23">
        <v>3967.15</v>
      </c>
      <c r="AT421" s="21">
        <v>2585.59</v>
      </c>
      <c r="AU421" s="21">
        <v>0</v>
      </c>
      <c r="AV421" s="21">
        <v>2585.59</v>
      </c>
      <c r="AW421" s="22">
        <v>264</v>
      </c>
      <c r="AX421" s="22">
        <v>38.74</v>
      </c>
      <c r="AY421" s="22">
        <v>981.91</v>
      </c>
      <c r="AZ421" s="22">
        <v>96.91</v>
      </c>
      <c r="BA421" s="22">
        <v>1381.56</v>
      </c>
      <c r="BB421" s="23">
        <v>3967.15</v>
      </c>
      <c r="BC421" s="21">
        <v>3919.7</v>
      </c>
      <c r="BD421" s="21">
        <v>0</v>
      </c>
      <c r="BE421" s="21">
        <v>3919.7</v>
      </c>
      <c r="BF421" s="22">
        <v>438</v>
      </c>
      <c r="BG421" s="22">
        <v>57.75</v>
      </c>
      <c r="BH421" s="22">
        <v>1445.38</v>
      </c>
      <c r="BI421" s="22">
        <v>120.31</v>
      </c>
      <c r="BJ421" s="22">
        <v>2061.44</v>
      </c>
      <c r="BK421" s="23">
        <v>5981.14</v>
      </c>
      <c r="BL421" s="21">
        <v>2585.59</v>
      </c>
      <c r="BM421" s="21">
        <v>0</v>
      </c>
      <c r="BN421" s="21">
        <v>2585.59</v>
      </c>
      <c r="BO421" s="22">
        <v>266</v>
      </c>
      <c r="BP421" s="22">
        <v>38.74</v>
      </c>
      <c r="BQ421" s="22">
        <v>1001.12</v>
      </c>
      <c r="BR421" s="22">
        <v>96.91</v>
      </c>
      <c r="BS421" s="22">
        <v>1402.77</v>
      </c>
      <c r="BT421" s="23">
        <v>3988.36</v>
      </c>
      <c r="BU421" s="21">
        <v>2585.59</v>
      </c>
      <c r="BV421" s="21">
        <v>0</v>
      </c>
      <c r="BW421" s="21">
        <v>2585.59</v>
      </c>
      <c r="BX421" s="22">
        <v>266</v>
      </c>
      <c r="BY421" s="22">
        <v>38.74</v>
      </c>
      <c r="BZ421" s="22">
        <v>1001.12</v>
      </c>
      <c r="CA421" s="22">
        <v>45.91</v>
      </c>
      <c r="CB421" s="22">
        <v>1351.77</v>
      </c>
      <c r="CC421" s="23">
        <v>3937.36</v>
      </c>
      <c r="CD421" s="21">
        <v>2585.59</v>
      </c>
      <c r="CE421" s="21">
        <v>0</v>
      </c>
      <c r="CF421" s="21">
        <v>2585.59</v>
      </c>
      <c r="CG421" s="22">
        <v>266</v>
      </c>
      <c r="CH421" s="22">
        <v>38.74</v>
      </c>
      <c r="CI421" s="22">
        <v>1001.12</v>
      </c>
      <c r="CJ421" s="22">
        <v>45.91</v>
      </c>
      <c r="CK421" s="22">
        <v>1351.77</v>
      </c>
      <c r="CL421" s="23">
        <v>3937.36</v>
      </c>
      <c r="CM421" s="21">
        <v>2585.59</v>
      </c>
      <c r="CN421" s="21">
        <v>0</v>
      </c>
      <c r="CO421" s="21">
        <v>2585.59</v>
      </c>
      <c r="CP421" s="22">
        <v>274</v>
      </c>
      <c r="CQ421" s="22">
        <v>38.74</v>
      </c>
      <c r="CR421" s="22">
        <v>1005.92</v>
      </c>
      <c r="CS421" s="22">
        <v>45.91</v>
      </c>
      <c r="CT421" s="22">
        <v>1364.57</v>
      </c>
      <c r="CU421" s="23">
        <v>3950.16</v>
      </c>
      <c r="CV421" s="21">
        <v>2585.59</v>
      </c>
      <c r="CW421" s="21">
        <v>0</v>
      </c>
      <c r="CX421" s="21">
        <v>2585.59</v>
      </c>
      <c r="CY421" s="22">
        <v>266</v>
      </c>
      <c r="CZ421" s="22">
        <v>38.74</v>
      </c>
      <c r="DA421" s="22">
        <v>1001.12</v>
      </c>
      <c r="DB421" s="22">
        <v>45.91</v>
      </c>
      <c r="DC421" s="22">
        <v>1351.77</v>
      </c>
      <c r="DD421" s="23">
        <v>3937.36</v>
      </c>
      <c r="DE421" s="21">
        <v>3885.3</v>
      </c>
      <c r="DF421" s="21">
        <v>0</v>
      </c>
      <c r="DG421" s="21">
        <v>3885.3</v>
      </c>
      <c r="DH421" s="22">
        <v>447</v>
      </c>
      <c r="DI421" s="22">
        <v>392.43</v>
      </c>
      <c r="DJ421" s="22">
        <v>1486.4</v>
      </c>
      <c r="DK421" s="22">
        <v>68.989999999999995</v>
      </c>
      <c r="DL421" s="22">
        <v>2394.8200000000002</v>
      </c>
      <c r="DM421" s="23">
        <v>6280.12</v>
      </c>
      <c r="DN421" s="73">
        <f t="shared" si="66"/>
        <v>33518.07</v>
      </c>
      <c r="DO421" s="73">
        <f t="shared" si="67"/>
        <v>0</v>
      </c>
      <c r="DP421" s="73">
        <f t="shared" si="68"/>
        <v>33518.07</v>
      </c>
      <c r="DQ421" s="22">
        <f t="shared" si="69"/>
        <v>3525</v>
      </c>
      <c r="DR421" s="22">
        <f t="shared" si="70"/>
        <v>835.45</v>
      </c>
      <c r="DS421" s="22">
        <f t="shared" si="71"/>
        <v>12799.470000000001</v>
      </c>
      <c r="DT421" s="22">
        <f t="shared" si="72"/>
        <v>798.87999999999988</v>
      </c>
      <c r="DU421" s="22">
        <f t="shared" si="73"/>
        <v>17958.800000000003</v>
      </c>
      <c r="DV421" s="23">
        <f t="shared" si="74"/>
        <v>51476.87</v>
      </c>
      <c r="DW421" s="262">
        <f t="shared" si="75"/>
        <v>-28.540000000000873</v>
      </c>
      <c r="DX421" s="262"/>
      <c r="DY421" s="263">
        <f t="shared" si="76"/>
        <v>-923.71999999999753</v>
      </c>
      <c r="DZ421" s="263"/>
    </row>
    <row r="422" spans="1:130" hidden="1" x14ac:dyDescent="0.25">
      <c r="A422" s="18">
        <v>1903</v>
      </c>
      <c r="B422" s="18" t="s">
        <v>192</v>
      </c>
      <c r="C422" s="18" t="s">
        <v>193</v>
      </c>
      <c r="D422" s="20">
        <v>0</v>
      </c>
      <c r="E422" s="18">
        <v>2618.42</v>
      </c>
      <c r="F422" s="18">
        <v>7596.39</v>
      </c>
      <c r="G422" s="18" t="s">
        <v>173</v>
      </c>
      <c r="H422" s="18" t="s">
        <v>5</v>
      </c>
      <c r="I422" s="18" t="s">
        <v>194</v>
      </c>
      <c r="J422" s="21">
        <v>1672.31</v>
      </c>
      <c r="K422" s="21">
        <v>0</v>
      </c>
      <c r="L422" s="21">
        <v>1672.31</v>
      </c>
      <c r="M422" s="22">
        <v>130</v>
      </c>
      <c r="N422" s="22">
        <v>41.26</v>
      </c>
      <c r="O422" s="22">
        <v>137.16999999999999</v>
      </c>
      <c r="P422" s="22">
        <v>131.59</v>
      </c>
      <c r="Q422" s="22">
        <v>440.02</v>
      </c>
      <c r="R422" s="23">
        <v>2112.33</v>
      </c>
      <c r="S422" s="21">
        <v>1649.81</v>
      </c>
      <c r="T422" s="21">
        <v>0</v>
      </c>
      <c r="U422" s="21">
        <v>1649.81</v>
      </c>
      <c r="V422" s="22">
        <v>130</v>
      </c>
      <c r="W422" s="22">
        <v>41.26</v>
      </c>
      <c r="X422" s="22">
        <v>137.81</v>
      </c>
      <c r="Y422" s="22">
        <v>105.8</v>
      </c>
      <c r="Z422" s="22">
        <v>414.87</v>
      </c>
      <c r="AA422" s="23">
        <v>2064.6799999999998</v>
      </c>
      <c r="AB422" s="21">
        <v>1656.83</v>
      </c>
      <c r="AC422" s="21">
        <v>0</v>
      </c>
      <c r="AD422" s="21">
        <v>1656.83</v>
      </c>
      <c r="AE422" s="22">
        <v>130</v>
      </c>
      <c r="AF422" s="22">
        <v>41.26</v>
      </c>
      <c r="AG422" s="22">
        <v>137.49</v>
      </c>
      <c r="AH422" s="22">
        <v>121.19</v>
      </c>
      <c r="AI422" s="22">
        <v>429.94</v>
      </c>
      <c r="AJ422" s="23">
        <v>2086.77</v>
      </c>
      <c r="AK422" s="21">
        <v>2651.21</v>
      </c>
      <c r="AL422" s="21">
        <v>0</v>
      </c>
      <c r="AM422" s="21">
        <v>2651.21</v>
      </c>
      <c r="AN422" s="22">
        <v>-66</v>
      </c>
      <c r="AO422" s="22">
        <v>217.34</v>
      </c>
      <c r="AP422" s="22">
        <v>1017.31</v>
      </c>
      <c r="AQ422" s="22">
        <v>133.68</v>
      </c>
      <c r="AR422" s="22">
        <v>1302.33</v>
      </c>
      <c r="AS422" s="23">
        <v>3953.54</v>
      </c>
      <c r="AT422" s="21">
        <v>0</v>
      </c>
      <c r="AU422" s="21">
        <v>0</v>
      </c>
      <c r="AV422" s="21">
        <v>0</v>
      </c>
      <c r="AW422" s="22">
        <v>0</v>
      </c>
      <c r="AX422" s="22">
        <v>0</v>
      </c>
      <c r="AY422" s="22">
        <v>0</v>
      </c>
      <c r="AZ422" s="22">
        <v>0</v>
      </c>
      <c r="BA422" s="22">
        <v>0</v>
      </c>
      <c r="BB422" s="23">
        <v>0</v>
      </c>
      <c r="BC422" s="21">
        <v>161.19999999999999</v>
      </c>
      <c r="BD422" s="21">
        <v>0</v>
      </c>
      <c r="BE422" s="21">
        <v>161.19999999999999</v>
      </c>
      <c r="BF422" s="22">
        <v>0</v>
      </c>
      <c r="BG422" s="22">
        <v>0</v>
      </c>
      <c r="BH422" s="22">
        <v>0</v>
      </c>
      <c r="BI422" s="22">
        <v>2.16</v>
      </c>
      <c r="BJ422" s="22">
        <v>2.16</v>
      </c>
      <c r="BK422" s="23">
        <v>163.36000000000001</v>
      </c>
      <c r="BL422" s="21">
        <v>0</v>
      </c>
      <c r="BM422" s="21">
        <v>0</v>
      </c>
      <c r="BN422" s="21">
        <v>0</v>
      </c>
      <c r="BO422" s="22">
        <v>0</v>
      </c>
      <c r="BP422" s="22">
        <v>0</v>
      </c>
      <c r="BQ422" s="22">
        <v>0</v>
      </c>
      <c r="BR422" s="22">
        <v>0</v>
      </c>
      <c r="BS422" s="22">
        <v>0</v>
      </c>
      <c r="BT422" s="23">
        <v>0</v>
      </c>
      <c r="BU422" s="21"/>
      <c r="BV422" s="21"/>
      <c r="BW422" s="21"/>
      <c r="BX422" s="22"/>
      <c r="BY422" s="22"/>
      <c r="BZ422" s="22"/>
      <c r="CA422" s="22"/>
      <c r="CB422" s="22"/>
      <c r="CC422" s="23"/>
      <c r="CD422" s="21">
        <v>0</v>
      </c>
      <c r="CE422" s="21">
        <v>0</v>
      </c>
      <c r="CF422" s="21">
        <v>0</v>
      </c>
      <c r="CG422" s="22">
        <v>0</v>
      </c>
      <c r="CH422" s="22">
        <v>0</v>
      </c>
      <c r="CI422" s="22">
        <v>0</v>
      </c>
      <c r="CJ422" s="22">
        <v>0</v>
      </c>
      <c r="CK422" s="22">
        <v>0</v>
      </c>
      <c r="CL422" s="23">
        <v>0</v>
      </c>
      <c r="CM422" s="21">
        <v>0</v>
      </c>
      <c r="CN422" s="21">
        <v>0</v>
      </c>
      <c r="CO422" s="21">
        <v>0</v>
      </c>
      <c r="CP422" s="22">
        <v>0</v>
      </c>
      <c r="CQ422" s="22">
        <v>0</v>
      </c>
      <c r="CR422" s="22">
        <v>0</v>
      </c>
      <c r="CS422" s="22">
        <v>0</v>
      </c>
      <c r="CT422" s="22">
        <v>0</v>
      </c>
      <c r="CU422" s="23">
        <v>0</v>
      </c>
      <c r="CV422" s="21"/>
      <c r="CW422" s="21"/>
      <c r="CX422" s="21"/>
      <c r="CY422" s="22"/>
      <c r="CZ422" s="22"/>
      <c r="DA422" s="22"/>
      <c r="DB422" s="22"/>
      <c r="DC422" s="22"/>
      <c r="DD422" s="23"/>
      <c r="DN422" s="73">
        <f t="shared" si="66"/>
        <v>7791.36</v>
      </c>
      <c r="DO422" s="73">
        <f t="shared" si="67"/>
        <v>0</v>
      </c>
      <c r="DP422" s="73">
        <f t="shared" si="68"/>
        <v>7791.36</v>
      </c>
      <c r="DQ422" s="22">
        <f t="shared" si="69"/>
        <v>324</v>
      </c>
      <c r="DR422" s="22">
        <f t="shared" si="70"/>
        <v>341.12</v>
      </c>
      <c r="DS422" s="22">
        <f t="shared" si="71"/>
        <v>1429.78</v>
      </c>
      <c r="DT422" s="22">
        <f t="shared" si="72"/>
        <v>494.42</v>
      </c>
      <c r="DU422" s="22">
        <f t="shared" si="73"/>
        <v>2589.3199999999997</v>
      </c>
      <c r="DV422" s="23">
        <f t="shared" si="74"/>
        <v>10380.68</v>
      </c>
      <c r="DW422" s="262">
        <f t="shared" si="75"/>
        <v>194.96999999999935</v>
      </c>
      <c r="DX422" s="262"/>
      <c r="DY422" s="263">
        <f t="shared" si="76"/>
        <v>-29.100000000000364</v>
      </c>
      <c r="DZ422" s="263"/>
    </row>
    <row r="423" spans="1:130" hidden="1" x14ac:dyDescent="0.25">
      <c r="A423" s="18">
        <v>1904</v>
      </c>
      <c r="B423" s="18" t="s">
        <v>355</v>
      </c>
      <c r="C423" s="18" t="s">
        <v>356</v>
      </c>
      <c r="D423" s="20">
        <v>0</v>
      </c>
      <c r="E423" s="18">
        <v>1282.93</v>
      </c>
      <c r="F423" s="18">
        <v>3696.08</v>
      </c>
      <c r="G423" s="18" t="s">
        <v>173</v>
      </c>
      <c r="H423" s="18" t="s">
        <v>5</v>
      </c>
      <c r="I423" s="18" t="s">
        <v>194</v>
      </c>
      <c r="J423" s="21">
        <v>1596.07</v>
      </c>
      <c r="K423" s="21">
        <v>0</v>
      </c>
      <c r="L423" s="21">
        <v>1596.07</v>
      </c>
      <c r="M423" s="22">
        <v>121</v>
      </c>
      <c r="N423" s="22">
        <v>38.880000000000003</v>
      </c>
      <c r="O423" s="22">
        <v>88.63</v>
      </c>
      <c r="P423" s="22">
        <v>79.17</v>
      </c>
      <c r="Q423" s="22">
        <v>327.68</v>
      </c>
      <c r="R423" s="23">
        <v>1923.75</v>
      </c>
      <c r="S423" s="21">
        <v>2155</v>
      </c>
      <c r="T423" s="21">
        <v>0</v>
      </c>
      <c r="U423" s="21">
        <v>2155</v>
      </c>
      <c r="V423" s="22">
        <v>40</v>
      </c>
      <c r="W423" s="22">
        <v>128.11000000000001</v>
      </c>
      <c r="X423" s="22">
        <v>763.51</v>
      </c>
      <c r="Y423" s="22">
        <v>89.27</v>
      </c>
      <c r="Z423" s="22">
        <v>1020.89</v>
      </c>
      <c r="AA423" s="23">
        <v>3175.89</v>
      </c>
      <c r="AB423" s="21">
        <v>0</v>
      </c>
      <c r="AC423" s="21">
        <v>0</v>
      </c>
      <c r="AD423" s="21">
        <v>0</v>
      </c>
      <c r="AE423" s="22">
        <v>0</v>
      </c>
      <c r="AF423" s="22">
        <v>0</v>
      </c>
      <c r="AG423" s="22">
        <v>0</v>
      </c>
      <c r="AH423" s="22">
        <v>0</v>
      </c>
      <c r="AI423" s="22">
        <v>0</v>
      </c>
      <c r="AJ423" s="23">
        <v>0</v>
      </c>
      <c r="AK423" s="21">
        <v>0</v>
      </c>
      <c r="AL423" s="21">
        <v>0</v>
      </c>
      <c r="AM423" s="21">
        <v>0</v>
      </c>
      <c r="AN423" s="22">
        <v>0</v>
      </c>
      <c r="AO423" s="22">
        <v>0</v>
      </c>
      <c r="AP423" s="22">
        <v>0</v>
      </c>
      <c r="AQ423" s="22">
        <v>0</v>
      </c>
      <c r="AR423" s="22">
        <v>0</v>
      </c>
      <c r="AS423" s="23">
        <v>0</v>
      </c>
      <c r="AT423" s="21">
        <v>0</v>
      </c>
      <c r="AU423" s="21">
        <v>0</v>
      </c>
      <c r="AV423" s="21">
        <v>0</v>
      </c>
      <c r="AW423" s="22">
        <v>0</v>
      </c>
      <c r="AX423" s="22">
        <v>0</v>
      </c>
      <c r="AY423" s="22">
        <v>0</v>
      </c>
      <c r="AZ423" s="22">
        <v>0</v>
      </c>
      <c r="BA423" s="22">
        <v>0</v>
      </c>
      <c r="BB423" s="23">
        <v>0</v>
      </c>
      <c r="BC423" s="21">
        <v>75.400000000000006</v>
      </c>
      <c r="BD423" s="21">
        <v>0</v>
      </c>
      <c r="BE423" s="21">
        <v>75.400000000000006</v>
      </c>
      <c r="BF423" s="22">
        <v>0</v>
      </c>
      <c r="BG423" s="22">
        <v>0</v>
      </c>
      <c r="BH423" s="22">
        <v>0</v>
      </c>
      <c r="BI423" s="22">
        <v>1.01</v>
      </c>
      <c r="BJ423" s="22">
        <v>1.01</v>
      </c>
      <c r="BK423" s="23">
        <v>76.41</v>
      </c>
      <c r="BL423" s="21">
        <v>0</v>
      </c>
      <c r="BM423" s="21">
        <v>0</v>
      </c>
      <c r="BN423" s="21">
        <v>0</v>
      </c>
      <c r="BO423" s="22">
        <v>0</v>
      </c>
      <c r="BP423" s="22">
        <v>0</v>
      </c>
      <c r="BQ423" s="22">
        <v>0</v>
      </c>
      <c r="BR423" s="22">
        <v>0</v>
      </c>
      <c r="BS423" s="22">
        <v>0</v>
      </c>
      <c r="BT423" s="23">
        <v>0</v>
      </c>
      <c r="BU423" s="21"/>
      <c r="BV423" s="21"/>
      <c r="BW423" s="21"/>
      <c r="BX423" s="22"/>
      <c r="BY423" s="22"/>
      <c r="BZ423" s="22"/>
      <c r="CA423" s="22"/>
      <c r="CB423" s="22"/>
      <c r="CC423" s="23"/>
      <c r="CD423" s="21">
        <v>0</v>
      </c>
      <c r="CE423" s="21">
        <v>0</v>
      </c>
      <c r="CF423" s="21">
        <v>0</v>
      </c>
      <c r="CG423" s="22">
        <v>0</v>
      </c>
      <c r="CH423" s="22">
        <v>0</v>
      </c>
      <c r="CI423" s="22">
        <v>0</v>
      </c>
      <c r="CJ423" s="22">
        <v>0</v>
      </c>
      <c r="CK423" s="22">
        <v>0</v>
      </c>
      <c r="CL423" s="23">
        <v>0</v>
      </c>
      <c r="CM423" s="21">
        <v>0</v>
      </c>
      <c r="CN423" s="21">
        <v>0</v>
      </c>
      <c r="CO423" s="21">
        <v>0</v>
      </c>
      <c r="CP423" s="22">
        <v>0</v>
      </c>
      <c r="CQ423" s="22">
        <v>0</v>
      </c>
      <c r="CR423" s="22">
        <v>0</v>
      </c>
      <c r="CS423" s="22">
        <v>0</v>
      </c>
      <c r="CT423" s="22">
        <v>0</v>
      </c>
      <c r="CU423" s="23">
        <v>0</v>
      </c>
      <c r="CV423" s="21"/>
      <c r="CW423" s="21"/>
      <c r="CX423" s="21"/>
      <c r="CY423" s="22"/>
      <c r="CZ423" s="22"/>
      <c r="DA423" s="22"/>
      <c r="DB423" s="22"/>
      <c r="DC423" s="22"/>
      <c r="DD423" s="23"/>
      <c r="DN423" s="73">
        <f t="shared" si="66"/>
        <v>3826.47</v>
      </c>
      <c r="DO423" s="73">
        <f t="shared" si="67"/>
        <v>0</v>
      </c>
      <c r="DP423" s="73">
        <f t="shared" si="68"/>
        <v>3826.47</v>
      </c>
      <c r="DQ423" s="22">
        <f t="shared" si="69"/>
        <v>161</v>
      </c>
      <c r="DR423" s="22">
        <f t="shared" si="70"/>
        <v>166.99</v>
      </c>
      <c r="DS423" s="22">
        <f t="shared" si="71"/>
        <v>852.14</v>
      </c>
      <c r="DT423" s="22">
        <f t="shared" si="72"/>
        <v>169.45</v>
      </c>
      <c r="DU423" s="22">
        <f t="shared" si="73"/>
        <v>1349.58</v>
      </c>
      <c r="DV423" s="23">
        <f t="shared" si="74"/>
        <v>5176.0499999999993</v>
      </c>
      <c r="DW423" s="262">
        <f t="shared" si="75"/>
        <v>130.38999999999987</v>
      </c>
      <c r="DX423" s="262"/>
      <c r="DY423" s="263">
        <f t="shared" si="76"/>
        <v>66.649999999999864</v>
      </c>
      <c r="DZ423" s="263"/>
    </row>
    <row r="424" spans="1:130" hidden="1" x14ac:dyDescent="0.25">
      <c r="A424" s="18">
        <v>1905</v>
      </c>
      <c r="B424" s="18" t="s">
        <v>270</v>
      </c>
      <c r="C424" s="18" t="s">
        <v>271</v>
      </c>
      <c r="D424" s="20">
        <v>1</v>
      </c>
      <c r="E424" s="18">
        <v>4288.8500000000004</v>
      </c>
      <c r="F424" s="18">
        <v>20612.73</v>
      </c>
      <c r="G424" s="18" t="s">
        <v>157</v>
      </c>
      <c r="H424" s="18" t="s">
        <v>5</v>
      </c>
      <c r="I424" s="18" t="s">
        <v>179</v>
      </c>
      <c r="J424" s="21">
        <v>1631.1</v>
      </c>
      <c r="K424" s="21">
        <v>0</v>
      </c>
      <c r="L424" s="21">
        <v>1631.1</v>
      </c>
      <c r="M424" s="22">
        <v>131</v>
      </c>
      <c r="N424" s="22">
        <v>21.16</v>
      </c>
      <c r="O424" s="22">
        <v>154.21</v>
      </c>
      <c r="P424" s="22">
        <v>130.94999999999999</v>
      </c>
      <c r="Q424" s="22">
        <v>437.32</v>
      </c>
      <c r="R424" s="23">
        <v>2068.42</v>
      </c>
      <c r="S424" s="21">
        <v>1558.09</v>
      </c>
      <c r="T424" s="21">
        <v>0</v>
      </c>
      <c r="U424" s="21">
        <v>1558.09</v>
      </c>
      <c r="V424" s="22">
        <v>121</v>
      </c>
      <c r="W424" s="22">
        <v>20.22</v>
      </c>
      <c r="X424" s="22">
        <v>89.24</v>
      </c>
      <c r="Y424" s="22">
        <v>129.66</v>
      </c>
      <c r="Z424" s="22">
        <v>360.12</v>
      </c>
      <c r="AA424" s="23">
        <v>1918.21</v>
      </c>
      <c r="AB424" s="21">
        <v>1139.57</v>
      </c>
      <c r="AC424" s="21">
        <v>0</v>
      </c>
      <c r="AD424" s="21">
        <v>1139.57</v>
      </c>
      <c r="AE424" s="22">
        <v>64</v>
      </c>
      <c r="AF424" s="22">
        <v>14.77</v>
      </c>
      <c r="AG424" s="22">
        <v>78.47</v>
      </c>
      <c r="AH424" s="22">
        <v>137.52000000000001</v>
      </c>
      <c r="AI424" s="22">
        <v>294.76</v>
      </c>
      <c r="AJ424" s="23">
        <v>1434.33</v>
      </c>
      <c r="AK424" s="21">
        <v>1558.09</v>
      </c>
      <c r="AL424" s="21">
        <v>0</v>
      </c>
      <c r="AM424" s="21">
        <v>1558.09</v>
      </c>
      <c r="AN424" s="22">
        <v>121</v>
      </c>
      <c r="AO424" s="22">
        <v>20.22</v>
      </c>
      <c r="AP424" s="22">
        <v>88.92</v>
      </c>
      <c r="AQ424" s="22">
        <v>109.26</v>
      </c>
      <c r="AR424" s="22">
        <v>339.4</v>
      </c>
      <c r="AS424" s="23">
        <v>1897.49</v>
      </c>
      <c r="AT424" s="21">
        <v>1558.09</v>
      </c>
      <c r="AU424" s="21">
        <v>0</v>
      </c>
      <c r="AV424" s="21">
        <v>1558.09</v>
      </c>
      <c r="AW424" s="22">
        <v>121</v>
      </c>
      <c r="AX424" s="22">
        <v>20.22</v>
      </c>
      <c r="AY424" s="22">
        <v>88.92</v>
      </c>
      <c r="AZ424" s="22">
        <v>119.46</v>
      </c>
      <c r="BA424" s="22">
        <v>349.6</v>
      </c>
      <c r="BB424" s="23">
        <v>1907.69</v>
      </c>
      <c r="BC424" s="21">
        <v>2406.4499999999998</v>
      </c>
      <c r="BD424" s="21">
        <v>0</v>
      </c>
      <c r="BE424" s="21">
        <v>2406.4499999999998</v>
      </c>
      <c r="BF424" s="22">
        <v>224</v>
      </c>
      <c r="BG424" s="22">
        <v>29.96</v>
      </c>
      <c r="BH424" s="22">
        <v>762.8</v>
      </c>
      <c r="BI424" s="22">
        <v>42.29</v>
      </c>
      <c r="BJ424" s="22">
        <v>1059.05</v>
      </c>
      <c r="BK424" s="23">
        <v>3465.5</v>
      </c>
      <c r="BL424" s="21">
        <v>1558.09</v>
      </c>
      <c r="BM424" s="21">
        <v>0</v>
      </c>
      <c r="BN424" s="21">
        <v>1558.09</v>
      </c>
      <c r="BO424" s="22">
        <v>122</v>
      </c>
      <c r="BP424" s="22">
        <v>20.22</v>
      </c>
      <c r="BQ424" s="22">
        <v>100.49</v>
      </c>
      <c r="BR424" s="22">
        <v>134.76</v>
      </c>
      <c r="BS424" s="22">
        <v>377.47</v>
      </c>
      <c r="BT424" s="23">
        <v>1935.56</v>
      </c>
      <c r="BU424" s="21">
        <v>1558.09</v>
      </c>
      <c r="BV424" s="21">
        <v>0</v>
      </c>
      <c r="BW424" s="21">
        <v>1558.09</v>
      </c>
      <c r="BX424" s="22">
        <v>122</v>
      </c>
      <c r="BY424" s="22">
        <v>20.22</v>
      </c>
      <c r="BZ424" s="22">
        <v>100.49</v>
      </c>
      <c r="CA424" s="22">
        <v>124.56</v>
      </c>
      <c r="CB424" s="22">
        <v>367.27</v>
      </c>
      <c r="CC424" s="23">
        <v>1925.36</v>
      </c>
      <c r="CD424" s="21">
        <v>1559.39</v>
      </c>
      <c r="CE424" s="21">
        <v>0</v>
      </c>
      <c r="CF424" s="21">
        <v>1559.39</v>
      </c>
      <c r="CG424" s="22">
        <v>122</v>
      </c>
      <c r="CH424" s="22">
        <v>20.23</v>
      </c>
      <c r="CI424" s="22">
        <v>101.64</v>
      </c>
      <c r="CJ424" s="22">
        <v>104.19</v>
      </c>
      <c r="CK424" s="22">
        <v>348.06</v>
      </c>
      <c r="CL424" s="23">
        <v>1907.45</v>
      </c>
      <c r="CM424" s="21">
        <v>1685.24</v>
      </c>
      <c r="CN424" s="21">
        <v>0</v>
      </c>
      <c r="CO424" s="21">
        <v>1685.24</v>
      </c>
      <c r="CP424" s="22">
        <v>147</v>
      </c>
      <c r="CQ424" s="22">
        <v>21.87</v>
      </c>
      <c r="CR424" s="22">
        <v>135.56</v>
      </c>
      <c r="CS424" s="22">
        <v>101.32</v>
      </c>
      <c r="CT424" s="22">
        <v>405.75</v>
      </c>
      <c r="CU424" s="23">
        <v>2090.9899999999998</v>
      </c>
      <c r="CV424" s="21">
        <v>1875.64</v>
      </c>
      <c r="CW424" s="21">
        <v>0</v>
      </c>
      <c r="CX424" s="21">
        <v>1875.64</v>
      </c>
      <c r="CY424" s="22">
        <v>166</v>
      </c>
      <c r="CZ424" s="22">
        <v>24.34</v>
      </c>
      <c r="DA424" s="22">
        <v>196.44</v>
      </c>
      <c r="DB424" s="22">
        <v>125.1</v>
      </c>
      <c r="DC424" s="22">
        <v>511.88</v>
      </c>
      <c r="DD424" s="23">
        <v>2387.52</v>
      </c>
      <c r="DE424" s="21">
        <v>2336.2199999999998</v>
      </c>
      <c r="DF424" s="21">
        <v>0</v>
      </c>
      <c r="DG424" s="21">
        <v>2336.2199999999998</v>
      </c>
      <c r="DH424" s="22">
        <v>230</v>
      </c>
      <c r="DI424" s="22">
        <v>233.24</v>
      </c>
      <c r="DJ424" s="22">
        <v>717.28</v>
      </c>
      <c r="DK424" s="22">
        <v>160.11000000000001</v>
      </c>
      <c r="DL424" s="22">
        <v>1340.63</v>
      </c>
      <c r="DM424" s="23">
        <v>3676.85</v>
      </c>
      <c r="DN424" s="73">
        <f t="shared" si="66"/>
        <v>20424.060000000001</v>
      </c>
      <c r="DO424" s="73">
        <f t="shared" si="67"/>
        <v>0</v>
      </c>
      <c r="DP424" s="73">
        <f t="shared" si="68"/>
        <v>20424.060000000001</v>
      </c>
      <c r="DQ424" s="22">
        <f t="shared" si="69"/>
        <v>1691</v>
      </c>
      <c r="DR424" s="22">
        <f t="shared" si="70"/>
        <v>466.66999999999996</v>
      </c>
      <c r="DS424" s="22">
        <f t="shared" si="71"/>
        <v>2614.46</v>
      </c>
      <c r="DT424" s="22">
        <f t="shared" si="72"/>
        <v>1419.1799999999998</v>
      </c>
      <c r="DU424" s="22">
        <f t="shared" si="73"/>
        <v>6191.31</v>
      </c>
      <c r="DV424" s="23">
        <f t="shared" si="74"/>
        <v>26615.37</v>
      </c>
      <c r="DW424" s="262">
        <f t="shared" si="75"/>
        <v>-188.66999999999825</v>
      </c>
      <c r="DX424" s="262"/>
      <c r="DY424" s="263">
        <f t="shared" si="76"/>
        <v>1902.46</v>
      </c>
      <c r="DZ424" s="263"/>
    </row>
    <row r="425" spans="1:130" hidden="1" x14ac:dyDescent="0.25">
      <c r="A425" s="18">
        <v>1906</v>
      </c>
      <c r="B425" s="18" t="s">
        <v>756</v>
      </c>
      <c r="C425" s="18" t="s">
        <v>375</v>
      </c>
      <c r="D425" s="20">
        <v>1</v>
      </c>
      <c r="E425" s="18">
        <v>4644.42</v>
      </c>
      <c r="F425" s="18">
        <v>22234.75</v>
      </c>
      <c r="G425" s="18" t="s">
        <v>157</v>
      </c>
      <c r="H425" s="18" t="s">
        <v>5</v>
      </c>
      <c r="I425" s="18" t="s">
        <v>179</v>
      </c>
      <c r="J425" s="21">
        <v>1631.1</v>
      </c>
      <c r="K425" s="21">
        <v>0</v>
      </c>
      <c r="L425" s="21">
        <v>1631.1</v>
      </c>
      <c r="M425" s="22">
        <v>131</v>
      </c>
      <c r="N425" s="22">
        <v>21.16</v>
      </c>
      <c r="O425" s="22">
        <v>154.21</v>
      </c>
      <c r="P425" s="22">
        <v>130.94999999999999</v>
      </c>
      <c r="Q425" s="22">
        <v>437.32</v>
      </c>
      <c r="R425" s="23">
        <v>2068.42</v>
      </c>
      <c r="S425" s="21">
        <v>1558.09</v>
      </c>
      <c r="T425" s="21">
        <v>0</v>
      </c>
      <c r="U425" s="21">
        <v>1558.09</v>
      </c>
      <c r="V425" s="22">
        <v>121</v>
      </c>
      <c r="W425" s="22">
        <v>20.22</v>
      </c>
      <c r="X425" s="22">
        <v>89.24</v>
      </c>
      <c r="Y425" s="22">
        <v>129.66</v>
      </c>
      <c r="Z425" s="22">
        <v>360.12</v>
      </c>
      <c r="AA425" s="23">
        <v>1918.21</v>
      </c>
      <c r="AB425" s="21">
        <v>1282.3800000000001</v>
      </c>
      <c r="AC425" s="21">
        <v>0</v>
      </c>
      <c r="AD425" s="21">
        <v>1282.3800000000001</v>
      </c>
      <c r="AE425" s="22">
        <v>83</v>
      </c>
      <c r="AF425" s="22">
        <v>16.64</v>
      </c>
      <c r="AG425" s="22">
        <v>176.41</v>
      </c>
      <c r="AH425" s="22">
        <v>140.05000000000001</v>
      </c>
      <c r="AI425" s="22">
        <v>416.1</v>
      </c>
      <c r="AJ425" s="23">
        <v>1698.48</v>
      </c>
      <c r="AK425" s="21">
        <v>1347.61</v>
      </c>
      <c r="AL425" s="21">
        <v>0</v>
      </c>
      <c r="AM425" s="21">
        <v>1347.61</v>
      </c>
      <c r="AN425" s="22">
        <v>92</v>
      </c>
      <c r="AO425" s="22">
        <v>17.48</v>
      </c>
      <c r="AP425" s="22">
        <v>179.42</v>
      </c>
      <c r="AQ425" s="22">
        <v>105.53</v>
      </c>
      <c r="AR425" s="22">
        <v>394.43</v>
      </c>
      <c r="AS425" s="23">
        <v>1742.04</v>
      </c>
      <c r="AT425" s="21">
        <v>1700.93</v>
      </c>
      <c r="AU425" s="21">
        <v>0</v>
      </c>
      <c r="AV425" s="21">
        <v>1700.93</v>
      </c>
      <c r="AW425" s="22">
        <v>140</v>
      </c>
      <c r="AX425" s="22">
        <v>22.07</v>
      </c>
      <c r="AY425" s="22">
        <v>217.34</v>
      </c>
      <c r="AZ425" s="22">
        <v>91.39</v>
      </c>
      <c r="BA425" s="22">
        <v>470.8</v>
      </c>
      <c r="BB425" s="23">
        <v>2171.73</v>
      </c>
      <c r="BC425" s="21">
        <v>2589.3200000000002</v>
      </c>
      <c r="BD425" s="21">
        <v>0</v>
      </c>
      <c r="BE425" s="21">
        <v>2589.3200000000002</v>
      </c>
      <c r="BF425" s="22">
        <v>249</v>
      </c>
      <c r="BG425" s="22">
        <v>32.340000000000003</v>
      </c>
      <c r="BH425" s="22">
        <v>926.89</v>
      </c>
      <c r="BI425" s="22">
        <v>157.75</v>
      </c>
      <c r="BJ425" s="22">
        <v>1365.98</v>
      </c>
      <c r="BK425" s="23">
        <v>3955.3</v>
      </c>
      <c r="BL425" s="21">
        <v>1802.94</v>
      </c>
      <c r="BM425" s="21">
        <v>0</v>
      </c>
      <c r="BN425" s="21">
        <v>1802.94</v>
      </c>
      <c r="BO425" s="22">
        <v>156</v>
      </c>
      <c r="BP425" s="22">
        <v>23.4</v>
      </c>
      <c r="BQ425" s="22">
        <v>251.72</v>
      </c>
      <c r="BR425" s="22">
        <v>139.11000000000001</v>
      </c>
      <c r="BS425" s="22">
        <v>570.23</v>
      </c>
      <c r="BT425" s="23">
        <v>2373.17</v>
      </c>
      <c r="BU425" s="21">
        <v>1700.93</v>
      </c>
      <c r="BV425" s="21">
        <v>0</v>
      </c>
      <c r="BW425" s="21">
        <v>1700.93</v>
      </c>
      <c r="BX425" s="22">
        <v>142</v>
      </c>
      <c r="BY425" s="22">
        <v>22.07</v>
      </c>
      <c r="BZ425" s="22">
        <v>229.96</v>
      </c>
      <c r="CA425" s="22">
        <v>142.38999999999999</v>
      </c>
      <c r="CB425" s="22">
        <v>536.41999999999996</v>
      </c>
      <c r="CC425" s="23">
        <v>2237.35</v>
      </c>
      <c r="CD425" s="21">
        <v>1700.93</v>
      </c>
      <c r="CE425" s="21">
        <v>0</v>
      </c>
      <c r="CF425" s="21">
        <v>1700.93</v>
      </c>
      <c r="CG425" s="22">
        <v>142</v>
      </c>
      <c r="CH425" s="22">
        <v>22.07</v>
      </c>
      <c r="CI425" s="22">
        <v>229.96</v>
      </c>
      <c r="CJ425" s="22">
        <v>127.09</v>
      </c>
      <c r="CK425" s="22">
        <v>521.12</v>
      </c>
      <c r="CL425" s="23">
        <v>2222.0500000000002</v>
      </c>
      <c r="CM425" s="21">
        <v>1937.03</v>
      </c>
      <c r="CN425" s="21">
        <v>0</v>
      </c>
      <c r="CO425" s="21">
        <v>1937.03</v>
      </c>
      <c r="CP425" s="22">
        <v>182</v>
      </c>
      <c r="CQ425" s="22">
        <v>25.14</v>
      </c>
      <c r="CR425" s="22">
        <v>299.31</v>
      </c>
      <c r="CS425" s="22">
        <v>105.78</v>
      </c>
      <c r="CT425" s="22">
        <v>612.23</v>
      </c>
      <c r="CU425" s="23">
        <v>2549.2600000000002</v>
      </c>
      <c r="CV425" s="21">
        <v>1891.93</v>
      </c>
      <c r="CW425" s="21">
        <v>0</v>
      </c>
      <c r="CX425" s="21">
        <v>1891.93</v>
      </c>
      <c r="CY425" s="22">
        <v>168</v>
      </c>
      <c r="CZ425" s="22">
        <v>24.56</v>
      </c>
      <c r="DA425" s="22">
        <v>286.04000000000002</v>
      </c>
      <c r="DB425" s="22">
        <v>104.98</v>
      </c>
      <c r="DC425" s="22">
        <v>583.58000000000004</v>
      </c>
      <c r="DD425" s="23">
        <v>2475.5100000000002</v>
      </c>
      <c r="DE425" s="21">
        <v>2550.48</v>
      </c>
      <c r="DF425" s="21">
        <v>0</v>
      </c>
      <c r="DG425" s="21">
        <v>2550.48</v>
      </c>
      <c r="DH425" s="22">
        <v>259</v>
      </c>
      <c r="DI425" s="22">
        <v>248.72</v>
      </c>
      <c r="DJ425" s="22">
        <v>844.58</v>
      </c>
      <c r="DK425" s="22">
        <v>163.93</v>
      </c>
      <c r="DL425" s="22">
        <v>1516.23</v>
      </c>
      <c r="DM425" s="23">
        <v>4066.71</v>
      </c>
      <c r="DN425" s="73">
        <f t="shared" si="66"/>
        <v>21693.670000000002</v>
      </c>
      <c r="DO425" s="73">
        <f t="shared" si="67"/>
        <v>0</v>
      </c>
      <c r="DP425" s="73">
        <f t="shared" si="68"/>
        <v>21693.670000000002</v>
      </c>
      <c r="DQ425" s="22">
        <f t="shared" si="69"/>
        <v>1865</v>
      </c>
      <c r="DR425" s="22">
        <f t="shared" si="70"/>
        <v>495.87</v>
      </c>
      <c r="DS425" s="22">
        <f t="shared" si="71"/>
        <v>3885.08</v>
      </c>
      <c r="DT425" s="22">
        <f t="shared" si="72"/>
        <v>1538.61</v>
      </c>
      <c r="DU425" s="22">
        <f t="shared" si="73"/>
        <v>7784.5599999999995</v>
      </c>
      <c r="DV425" s="23">
        <f t="shared" si="74"/>
        <v>29478.230000000003</v>
      </c>
      <c r="DW425" s="262">
        <f t="shared" si="75"/>
        <v>-541.07999999999811</v>
      </c>
      <c r="DX425" s="262"/>
      <c r="DY425" s="263">
        <f t="shared" si="76"/>
        <v>3140.1399999999994</v>
      </c>
      <c r="DZ425" s="263"/>
    </row>
    <row r="426" spans="1:130" hidden="1" x14ac:dyDescent="0.25">
      <c r="A426" s="18">
        <v>1907</v>
      </c>
      <c r="B426" s="18" t="s">
        <v>177</v>
      </c>
      <c r="C426" s="18" t="s">
        <v>178</v>
      </c>
      <c r="D426" s="20">
        <v>1</v>
      </c>
      <c r="E426" s="18">
        <v>6861.53</v>
      </c>
      <c r="F426" s="18">
        <v>21481.3</v>
      </c>
      <c r="G426" s="18" t="s">
        <v>157</v>
      </c>
      <c r="H426" s="18" t="s">
        <v>5</v>
      </c>
      <c r="I426" s="18" t="s">
        <v>179</v>
      </c>
      <c r="J426" s="21">
        <v>1631.1</v>
      </c>
      <c r="K426" s="21">
        <v>0</v>
      </c>
      <c r="L426" s="21">
        <v>1631.1</v>
      </c>
      <c r="M426" s="22">
        <v>131</v>
      </c>
      <c r="N426" s="22">
        <v>21.16</v>
      </c>
      <c r="O426" s="22">
        <v>154.21</v>
      </c>
      <c r="P426" s="22">
        <v>130.94999999999999</v>
      </c>
      <c r="Q426" s="22">
        <v>437.32</v>
      </c>
      <c r="R426" s="23">
        <v>2068.42</v>
      </c>
      <c r="S426" s="21">
        <v>1558.09</v>
      </c>
      <c r="T426" s="21">
        <v>0</v>
      </c>
      <c r="U426" s="21">
        <v>1558.09</v>
      </c>
      <c r="V426" s="22">
        <v>121</v>
      </c>
      <c r="W426" s="22">
        <v>20.22</v>
      </c>
      <c r="X426" s="22">
        <v>89.24</v>
      </c>
      <c r="Y426" s="22">
        <v>129.66</v>
      </c>
      <c r="Z426" s="22">
        <v>360.12</v>
      </c>
      <c r="AA426" s="23">
        <v>1918.21</v>
      </c>
      <c r="AB426" s="21">
        <v>1172.81</v>
      </c>
      <c r="AC426" s="21">
        <v>0</v>
      </c>
      <c r="AD426" s="21">
        <v>1172.81</v>
      </c>
      <c r="AE426" s="22">
        <v>69</v>
      </c>
      <c r="AF426" s="22">
        <v>15.21</v>
      </c>
      <c r="AG426" s="22">
        <v>138.5</v>
      </c>
      <c r="AH426" s="22">
        <v>138.12</v>
      </c>
      <c r="AI426" s="22">
        <v>360.83</v>
      </c>
      <c r="AJ426" s="23">
        <v>1533.64</v>
      </c>
      <c r="AK426" s="21">
        <v>1653.32</v>
      </c>
      <c r="AL426" s="21">
        <v>0</v>
      </c>
      <c r="AM426" s="21">
        <v>1653.32</v>
      </c>
      <c r="AN426" s="22">
        <v>134</v>
      </c>
      <c r="AO426" s="22">
        <v>21.45</v>
      </c>
      <c r="AP426" s="22">
        <v>174.47</v>
      </c>
      <c r="AQ426" s="22">
        <v>105.85</v>
      </c>
      <c r="AR426" s="22">
        <v>435.77</v>
      </c>
      <c r="AS426" s="23">
        <v>2089.09</v>
      </c>
      <c r="AT426" s="21">
        <v>1653.32</v>
      </c>
      <c r="AU426" s="21">
        <v>0</v>
      </c>
      <c r="AV426" s="21">
        <v>1653.32</v>
      </c>
      <c r="AW426" s="22">
        <v>134</v>
      </c>
      <c r="AX426" s="22">
        <v>21.45</v>
      </c>
      <c r="AY426" s="22">
        <v>174.47</v>
      </c>
      <c r="AZ426" s="22">
        <v>121.15</v>
      </c>
      <c r="BA426" s="22">
        <v>451.07</v>
      </c>
      <c r="BB426" s="23">
        <v>2104.39</v>
      </c>
      <c r="BC426" s="21">
        <v>2528.4899999999998</v>
      </c>
      <c r="BD426" s="21">
        <v>0</v>
      </c>
      <c r="BE426" s="21">
        <v>2528.4899999999998</v>
      </c>
      <c r="BF426" s="22">
        <v>243</v>
      </c>
      <c r="BG426" s="22">
        <v>31.82</v>
      </c>
      <c r="BH426" s="22">
        <v>891.26</v>
      </c>
      <c r="BI426" s="22">
        <v>156.75</v>
      </c>
      <c r="BJ426" s="22">
        <v>1322.83</v>
      </c>
      <c r="BK426" s="23">
        <v>3851.32</v>
      </c>
      <c r="BL426" s="21">
        <v>1653.32</v>
      </c>
      <c r="BM426" s="21">
        <v>0</v>
      </c>
      <c r="BN426" s="21">
        <v>1653.32</v>
      </c>
      <c r="BO426" s="22">
        <v>135</v>
      </c>
      <c r="BP426" s="22">
        <v>21.45</v>
      </c>
      <c r="BQ426" s="22">
        <v>186.75</v>
      </c>
      <c r="BR426" s="22">
        <v>136.44999999999999</v>
      </c>
      <c r="BS426" s="22">
        <v>479.65</v>
      </c>
      <c r="BT426" s="23">
        <v>2132.9699999999998</v>
      </c>
      <c r="BU426" s="21">
        <v>1653.32</v>
      </c>
      <c r="BV426" s="21">
        <v>0</v>
      </c>
      <c r="BW426" s="21">
        <v>1653.32</v>
      </c>
      <c r="BX426" s="22">
        <v>135</v>
      </c>
      <c r="BY426" s="22">
        <v>21.45</v>
      </c>
      <c r="BZ426" s="22">
        <v>186.75</v>
      </c>
      <c r="CA426" s="22">
        <v>141.55000000000001</v>
      </c>
      <c r="CB426" s="22">
        <v>484.75</v>
      </c>
      <c r="CC426" s="23">
        <v>2138.0700000000002</v>
      </c>
      <c r="CD426" s="21">
        <v>1653.32</v>
      </c>
      <c r="CE426" s="21">
        <v>0</v>
      </c>
      <c r="CF426" s="21">
        <v>1653.32</v>
      </c>
      <c r="CG426" s="22">
        <v>135</v>
      </c>
      <c r="CH426" s="22">
        <v>21.45</v>
      </c>
      <c r="CI426" s="22">
        <v>186.75</v>
      </c>
      <c r="CJ426" s="22">
        <v>126.25</v>
      </c>
      <c r="CK426" s="22">
        <v>469.45</v>
      </c>
      <c r="CL426" s="23">
        <v>2122.77</v>
      </c>
      <c r="CM426" s="21">
        <v>1576.85</v>
      </c>
      <c r="CN426" s="21">
        <v>0</v>
      </c>
      <c r="CO426" s="21">
        <v>1576.85</v>
      </c>
      <c r="CP426" s="22">
        <v>133</v>
      </c>
      <c r="CQ426" s="22">
        <v>20.46</v>
      </c>
      <c r="CR426" s="22">
        <v>184.9</v>
      </c>
      <c r="CS426" s="22">
        <v>27.99</v>
      </c>
      <c r="CT426" s="22">
        <v>366.35</v>
      </c>
      <c r="CU426" s="23">
        <v>1943.2</v>
      </c>
      <c r="CV426" s="21">
        <v>1688.21</v>
      </c>
      <c r="CW426" s="21">
        <v>0</v>
      </c>
      <c r="CX426" s="21">
        <v>1688.21</v>
      </c>
      <c r="CY426" s="22">
        <v>140</v>
      </c>
      <c r="CZ426" s="22">
        <v>21.91</v>
      </c>
      <c r="DA426" s="22">
        <v>188.25</v>
      </c>
      <c r="DB426" s="22">
        <v>29.98</v>
      </c>
      <c r="DC426" s="22">
        <v>380.14</v>
      </c>
      <c r="DD426" s="23">
        <v>2068.35</v>
      </c>
      <c r="DE426" s="21">
        <v>2479.06</v>
      </c>
      <c r="DF426" s="21">
        <v>0</v>
      </c>
      <c r="DG426" s="21">
        <v>2479.06</v>
      </c>
      <c r="DH426" s="22">
        <v>249</v>
      </c>
      <c r="DI426" s="22">
        <v>240.07</v>
      </c>
      <c r="DJ426" s="22">
        <v>847.36</v>
      </c>
      <c r="DK426" s="22">
        <v>45.36</v>
      </c>
      <c r="DL426" s="22">
        <v>1381.79</v>
      </c>
      <c r="DM426" s="23">
        <v>3860.85</v>
      </c>
      <c r="DN426" s="73">
        <f t="shared" si="66"/>
        <v>20901.21</v>
      </c>
      <c r="DO426" s="73">
        <f t="shared" si="67"/>
        <v>0</v>
      </c>
      <c r="DP426" s="73">
        <f t="shared" si="68"/>
        <v>20901.21</v>
      </c>
      <c r="DQ426" s="22">
        <f t="shared" si="69"/>
        <v>1759</v>
      </c>
      <c r="DR426" s="22">
        <f t="shared" si="70"/>
        <v>478.09999999999997</v>
      </c>
      <c r="DS426" s="22">
        <f t="shared" si="71"/>
        <v>3402.9100000000003</v>
      </c>
      <c r="DT426" s="22">
        <f t="shared" si="72"/>
        <v>1290.06</v>
      </c>
      <c r="DU426" s="22">
        <f t="shared" si="73"/>
        <v>6930.0700000000006</v>
      </c>
      <c r="DV426" s="23">
        <f t="shared" si="74"/>
        <v>27831.279999999999</v>
      </c>
      <c r="DW426" s="262">
        <f t="shared" si="75"/>
        <v>-580.09000000000015</v>
      </c>
      <c r="DX426" s="262"/>
      <c r="DY426" s="263">
        <f t="shared" si="76"/>
        <v>68.540000000000873</v>
      </c>
      <c r="DZ426" s="263"/>
    </row>
    <row r="427" spans="1:130" hidden="1" x14ac:dyDescent="0.25">
      <c r="A427" s="18">
        <v>1908</v>
      </c>
      <c r="B427" s="18" t="s">
        <v>161</v>
      </c>
      <c r="C427" s="18" t="s">
        <v>162</v>
      </c>
      <c r="D427" s="20">
        <v>1</v>
      </c>
      <c r="E427" s="18">
        <v>15614.73</v>
      </c>
      <c r="F427" s="18">
        <v>29227.040000000001</v>
      </c>
      <c r="G427" s="18" t="s">
        <v>157</v>
      </c>
      <c r="H427" s="18" t="s">
        <v>19</v>
      </c>
      <c r="I427" s="18" t="s">
        <v>163</v>
      </c>
      <c r="J427" s="21">
        <v>2358.77</v>
      </c>
      <c r="K427" s="21">
        <v>0</v>
      </c>
      <c r="L427" s="21">
        <v>2358.77</v>
      </c>
      <c r="M427" s="22">
        <v>230</v>
      </c>
      <c r="N427" s="22">
        <v>58.9</v>
      </c>
      <c r="O427" s="22">
        <v>1021.5</v>
      </c>
      <c r="P427" s="22">
        <v>143.88999999999999</v>
      </c>
      <c r="Q427" s="22">
        <v>1454.29</v>
      </c>
      <c r="R427" s="23">
        <v>3813.06</v>
      </c>
      <c r="S427" s="21">
        <v>2252.61</v>
      </c>
      <c r="T427" s="21">
        <v>0</v>
      </c>
      <c r="U427" s="21">
        <v>2252.61</v>
      </c>
      <c r="V427" s="22">
        <v>216</v>
      </c>
      <c r="W427" s="22">
        <v>56.25</v>
      </c>
      <c r="X427" s="22">
        <v>714.58</v>
      </c>
      <c r="Y427" s="22">
        <v>142</v>
      </c>
      <c r="Z427" s="22">
        <v>1128.83</v>
      </c>
      <c r="AA427" s="23">
        <v>3381.44</v>
      </c>
      <c r="AB427" s="21">
        <v>2282.61</v>
      </c>
      <c r="AC427" s="21">
        <v>0</v>
      </c>
      <c r="AD427" s="21">
        <v>2282.61</v>
      </c>
      <c r="AE427" s="22">
        <v>220</v>
      </c>
      <c r="AF427" s="22">
        <v>57</v>
      </c>
      <c r="AG427" s="22">
        <v>741.14</v>
      </c>
      <c r="AH427" s="22">
        <v>157.83000000000001</v>
      </c>
      <c r="AI427" s="22">
        <v>1175.97</v>
      </c>
      <c r="AJ427" s="23">
        <v>3458.58</v>
      </c>
      <c r="AK427" s="21">
        <v>2252.61</v>
      </c>
      <c r="AL427" s="21">
        <v>0</v>
      </c>
      <c r="AM427" s="21">
        <v>2252.61</v>
      </c>
      <c r="AN427" s="22">
        <v>216</v>
      </c>
      <c r="AO427" s="22">
        <v>56.25</v>
      </c>
      <c r="AP427" s="22">
        <v>714.12</v>
      </c>
      <c r="AQ427" s="22">
        <v>142</v>
      </c>
      <c r="AR427" s="22">
        <v>1128.3699999999999</v>
      </c>
      <c r="AS427" s="23">
        <v>3380.98</v>
      </c>
      <c r="AT427" s="21">
        <v>2252.61</v>
      </c>
      <c r="AU427" s="21">
        <v>0</v>
      </c>
      <c r="AV427" s="21">
        <v>2252.61</v>
      </c>
      <c r="AW427" s="22">
        <v>216</v>
      </c>
      <c r="AX427" s="22">
        <v>56.25</v>
      </c>
      <c r="AY427" s="22">
        <v>714.12</v>
      </c>
      <c r="AZ427" s="22">
        <v>126.7</v>
      </c>
      <c r="BA427" s="22">
        <v>1113.07</v>
      </c>
      <c r="BB427" s="23">
        <v>3365.68</v>
      </c>
      <c r="BC427" s="21">
        <v>1626.63</v>
      </c>
      <c r="BD427" s="21">
        <v>0</v>
      </c>
      <c r="BE427" s="21">
        <v>1626.63</v>
      </c>
      <c r="BF427" s="22">
        <v>125</v>
      </c>
      <c r="BG427" s="22">
        <v>39.61</v>
      </c>
      <c r="BH427" s="22">
        <v>729.12</v>
      </c>
      <c r="BI427" s="22">
        <v>140.9</v>
      </c>
      <c r="BJ427" s="22">
        <v>1034.6300000000001</v>
      </c>
      <c r="BK427" s="23">
        <v>2661.26</v>
      </c>
      <c r="BL427" s="21">
        <v>1495.15</v>
      </c>
      <c r="BM427" s="21">
        <v>0</v>
      </c>
      <c r="BN427" s="21">
        <v>1495.15</v>
      </c>
      <c r="BO427" s="22">
        <v>114</v>
      </c>
      <c r="BP427" s="22">
        <v>37.299999999999997</v>
      </c>
      <c r="BQ427" s="22">
        <v>582.34</v>
      </c>
      <c r="BR427" s="22">
        <v>128.54</v>
      </c>
      <c r="BS427" s="22">
        <v>862.18</v>
      </c>
      <c r="BT427" s="23">
        <v>2357.33</v>
      </c>
      <c r="BU427" s="21">
        <v>2252.61</v>
      </c>
      <c r="BV427" s="21">
        <v>0</v>
      </c>
      <c r="BW427" s="21">
        <v>2252.61</v>
      </c>
      <c r="BX427" s="22">
        <v>217</v>
      </c>
      <c r="BY427" s="22">
        <v>56.25</v>
      </c>
      <c r="BZ427" s="22">
        <v>730.85</v>
      </c>
      <c r="CA427" s="22">
        <v>50.2</v>
      </c>
      <c r="CB427" s="22">
        <v>1054.3</v>
      </c>
      <c r="CC427" s="23">
        <v>3306.91</v>
      </c>
      <c r="CD427" s="21">
        <v>2252.61</v>
      </c>
      <c r="CE427" s="21">
        <v>0</v>
      </c>
      <c r="CF427" s="21">
        <v>2252.61</v>
      </c>
      <c r="CG427" s="22">
        <v>214</v>
      </c>
      <c r="CH427" s="22">
        <v>55.5</v>
      </c>
      <c r="CI427" s="22">
        <v>1186.3699999999999</v>
      </c>
      <c r="CJ427" s="22">
        <v>121.47</v>
      </c>
      <c r="CK427" s="22">
        <v>1577.34</v>
      </c>
      <c r="CL427" s="23">
        <v>3829.95</v>
      </c>
      <c r="CM427" s="21">
        <v>2252.61</v>
      </c>
      <c r="CN427" s="21">
        <v>0</v>
      </c>
      <c r="CO427" s="21">
        <v>2252.61</v>
      </c>
      <c r="CP427" s="22">
        <v>226</v>
      </c>
      <c r="CQ427" s="22">
        <v>56.25</v>
      </c>
      <c r="CR427" s="22">
        <v>787.39</v>
      </c>
      <c r="CS427" s="22">
        <v>116.5</v>
      </c>
      <c r="CT427" s="22">
        <v>1186.1400000000001</v>
      </c>
      <c r="CU427" s="23">
        <v>3438.75</v>
      </c>
      <c r="CV427" s="21">
        <v>2252.61</v>
      </c>
      <c r="CW427" s="21">
        <v>0</v>
      </c>
      <c r="CX427" s="21">
        <v>2252.61</v>
      </c>
      <c r="CY427" s="22">
        <v>217</v>
      </c>
      <c r="CZ427" s="22">
        <v>56.25</v>
      </c>
      <c r="DA427" s="22">
        <v>782.59</v>
      </c>
      <c r="DB427" s="22">
        <v>70.599999999999994</v>
      </c>
      <c r="DC427" s="22">
        <v>1126.44</v>
      </c>
      <c r="DD427" s="23">
        <v>3379.05</v>
      </c>
      <c r="DE427" s="21">
        <v>2458.7199999999998</v>
      </c>
      <c r="DF427" s="21">
        <v>0</v>
      </c>
      <c r="DG427" s="21">
        <v>2458.7199999999998</v>
      </c>
      <c r="DH427" s="22">
        <v>249</v>
      </c>
      <c r="DI427" s="22">
        <v>320.27999999999997</v>
      </c>
      <c r="DJ427" s="22">
        <v>1448.57</v>
      </c>
      <c r="DK427" s="22">
        <v>101.1</v>
      </c>
      <c r="DL427" s="22">
        <v>2118.9499999999998</v>
      </c>
      <c r="DM427" s="23">
        <v>4577.67</v>
      </c>
      <c r="DN427" s="73">
        <f t="shared" si="66"/>
        <v>25990.15</v>
      </c>
      <c r="DO427" s="73">
        <f t="shared" si="67"/>
        <v>0</v>
      </c>
      <c r="DP427" s="73">
        <f t="shared" si="68"/>
        <v>25990.15</v>
      </c>
      <c r="DQ427" s="22">
        <f t="shared" si="69"/>
        <v>2460</v>
      </c>
      <c r="DR427" s="22">
        <f t="shared" si="70"/>
        <v>906.08999999999992</v>
      </c>
      <c r="DS427" s="22">
        <f t="shared" si="71"/>
        <v>10152.69</v>
      </c>
      <c r="DT427" s="22">
        <f t="shared" si="72"/>
        <v>1441.7299999999998</v>
      </c>
      <c r="DU427" s="22">
        <f t="shared" si="73"/>
        <v>14960.509999999998</v>
      </c>
      <c r="DV427" s="23">
        <f t="shared" si="74"/>
        <v>40950.660000000003</v>
      </c>
      <c r="DW427" s="262">
        <f t="shared" si="75"/>
        <v>-3236.8899999999994</v>
      </c>
      <c r="DX427" s="262"/>
      <c r="DY427" s="263">
        <f t="shared" si="76"/>
        <v>-654.22000000000116</v>
      </c>
      <c r="DZ427" s="263"/>
    </row>
    <row r="428" spans="1:130" hidden="1" x14ac:dyDescent="0.25">
      <c r="A428" s="18">
        <v>1909</v>
      </c>
      <c r="B428" s="18" t="s">
        <v>718</v>
      </c>
      <c r="C428" s="18" t="s">
        <v>719</v>
      </c>
      <c r="D428" s="20">
        <v>1</v>
      </c>
      <c r="E428" s="18">
        <v>12820.25</v>
      </c>
      <c r="F428" s="18">
        <v>26751.19</v>
      </c>
      <c r="G428" s="18" t="s">
        <v>157</v>
      </c>
      <c r="H428" s="18" t="s">
        <v>5</v>
      </c>
      <c r="I428" s="18" t="s">
        <v>285</v>
      </c>
      <c r="J428" s="21">
        <v>2159.3200000000002</v>
      </c>
      <c r="K428" s="21">
        <v>0</v>
      </c>
      <c r="L428" s="21">
        <v>2159.3200000000002</v>
      </c>
      <c r="M428" s="22">
        <v>205</v>
      </c>
      <c r="N428" s="22">
        <v>28.03</v>
      </c>
      <c r="O428" s="22">
        <v>646.5</v>
      </c>
      <c r="P428" s="22">
        <v>140.35</v>
      </c>
      <c r="Q428" s="22">
        <v>1019.88</v>
      </c>
      <c r="R428" s="23">
        <v>3179.2</v>
      </c>
      <c r="S428" s="21">
        <v>2062.16</v>
      </c>
      <c r="T428" s="21">
        <v>0</v>
      </c>
      <c r="U428" s="21">
        <v>2062.16</v>
      </c>
      <c r="V428" s="22">
        <v>192</v>
      </c>
      <c r="W428" s="22">
        <v>26.77</v>
      </c>
      <c r="X428" s="22">
        <v>559.11</v>
      </c>
      <c r="Y428" s="22">
        <v>36.61</v>
      </c>
      <c r="Z428" s="22">
        <v>814.49</v>
      </c>
      <c r="AA428" s="23">
        <v>2876.65</v>
      </c>
      <c r="AB428" s="21">
        <v>2062.16</v>
      </c>
      <c r="AC428" s="21">
        <v>0</v>
      </c>
      <c r="AD428" s="21">
        <v>2062.16</v>
      </c>
      <c r="AE428" s="22">
        <v>192</v>
      </c>
      <c r="AF428" s="22">
        <v>26.77</v>
      </c>
      <c r="AG428" s="22">
        <v>558.69000000000005</v>
      </c>
      <c r="AH428" s="22">
        <v>36.61</v>
      </c>
      <c r="AI428" s="22">
        <v>814.07</v>
      </c>
      <c r="AJ428" s="23">
        <v>2876.23</v>
      </c>
      <c r="AK428" s="21">
        <v>2062.16</v>
      </c>
      <c r="AL428" s="21">
        <v>0</v>
      </c>
      <c r="AM428" s="21">
        <v>2062.16</v>
      </c>
      <c r="AN428" s="22">
        <v>192</v>
      </c>
      <c r="AO428" s="22">
        <v>26.77</v>
      </c>
      <c r="AP428" s="22">
        <v>558.69000000000005</v>
      </c>
      <c r="AQ428" s="22">
        <v>143.71</v>
      </c>
      <c r="AR428" s="22">
        <v>921.17</v>
      </c>
      <c r="AS428" s="23">
        <v>2983.33</v>
      </c>
      <c r="AT428" s="21">
        <v>2062.16</v>
      </c>
      <c r="AU428" s="21">
        <v>0</v>
      </c>
      <c r="AV428" s="21">
        <v>2062.16</v>
      </c>
      <c r="AW428" s="22">
        <v>192</v>
      </c>
      <c r="AX428" s="22">
        <v>26.77</v>
      </c>
      <c r="AY428" s="22">
        <v>558.69000000000005</v>
      </c>
      <c r="AZ428" s="22">
        <v>128.41</v>
      </c>
      <c r="BA428" s="22">
        <v>905.87</v>
      </c>
      <c r="BB428" s="23">
        <v>2968.03</v>
      </c>
      <c r="BC428" s="21">
        <v>3071.56</v>
      </c>
      <c r="BD428" s="21">
        <v>0</v>
      </c>
      <c r="BE428" s="21">
        <v>3071.56</v>
      </c>
      <c r="BF428" s="22">
        <v>331</v>
      </c>
      <c r="BG428" s="22">
        <v>39.9</v>
      </c>
      <c r="BH428" s="22">
        <v>1159.76</v>
      </c>
      <c r="BI428" s="22">
        <v>166.74</v>
      </c>
      <c r="BJ428" s="22">
        <v>1697.4</v>
      </c>
      <c r="BK428" s="23">
        <v>4768.96</v>
      </c>
      <c r="BL428" s="21">
        <v>2062.16</v>
      </c>
      <c r="BM428" s="21">
        <v>0</v>
      </c>
      <c r="BN428" s="21">
        <v>2062.16</v>
      </c>
      <c r="BO428" s="22">
        <v>194</v>
      </c>
      <c r="BP428" s="22">
        <v>26.77</v>
      </c>
      <c r="BQ428" s="22">
        <v>574</v>
      </c>
      <c r="BR428" s="22">
        <v>143.71</v>
      </c>
      <c r="BS428" s="22">
        <v>938.48</v>
      </c>
      <c r="BT428" s="23">
        <v>3000.64</v>
      </c>
      <c r="BU428" s="21">
        <v>2062.16</v>
      </c>
      <c r="BV428" s="21">
        <v>0</v>
      </c>
      <c r="BW428" s="21">
        <v>2062.16</v>
      </c>
      <c r="BX428" s="22">
        <v>194</v>
      </c>
      <c r="BY428" s="22">
        <v>26.77</v>
      </c>
      <c r="BZ428" s="22">
        <v>574</v>
      </c>
      <c r="CA428" s="22">
        <v>148.81</v>
      </c>
      <c r="CB428" s="22">
        <v>943.58</v>
      </c>
      <c r="CC428" s="23">
        <v>3005.74</v>
      </c>
      <c r="CD428" s="21">
        <v>2068.63</v>
      </c>
      <c r="CE428" s="21">
        <v>0</v>
      </c>
      <c r="CF428" s="21">
        <v>2068.63</v>
      </c>
      <c r="CG428" s="22">
        <v>194</v>
      </c>
      <c r="CH428" s="22">
        <v>26.86</v>
      </c>
      <c r="CI428" s="22">
        <v>580.02</v>
      </c>
      <c r="CJ428" s="22">
        <v>148.93</v>
      </c>
      <c r="CK428" s="22">
        <v>949.81</v>
      </c>
      <c r="CL428" s="23">
        <v>3018.44</v>
      </c>
      <c r="CM428" s="21">
        <v>2062.16</v>
      </c>
      <c r="CN428" s="21">
        <v>0</v>
      </c>
      <c r="CO428" s="21">
        <v>2062.16</v>
      </c>
      <c r="CP428" s="22">
        <v>201</v>
      </c>
      <c r="CQ428" s="22">
        <v>26.77</v>
      </c>
      <c r="CR428" s="22">
        <v>548.73</v>
      </c>
      <c r="CS428" s="22">
        <v>36.61</v>
      </c>
      <c r="CT428" s="22">
        <v>813.11</v>
      </c>
      <c r="CU428" s="23">
        <v>2875.27</v>
      </c>
      <c r="CV428" s="21">
        <v>2062.16</v>
      </c>
      <c r="CW428" s="21">
        <v>0</v>
      </c>
      <c r="CX428" s="21">
        <v>2062.16</v>
      </c>
      <c r="CY428" s="22">
        <v>194</v>
      </c>
      <c r="CZ428" s="22">
        <v>26.77</v>
      </c>
      <c r="DA428" s="22">
        <v>543.92999999999995</v>
      </c>
      <c r="DB428" s="22">
        <v>36.61</v>
      </c>
      <c r="DC428" s="22">
        <v>801.31</v>
      </c>
      <c r="DD428" s="23">
        <v>2863.47</v>
      </c>
      <c r="DE428" s="21">
        <v>3100.13</v>
      </c>
      <c r="DF428" s="21">
        <v>0</v>
      </c>
      <c r="DG428" s="21">
        <v>3100.13</v>
      </c>
      <c r="DH428" s="22">
        <v>338</v>
      </c>
      <c r="DI428" s="22">
        <v>308.89999999999998</v>
      </c>
      <c r="DJ428" s="22">
        <v>1751.59</v>
      </c>
      <c r="DK428" s="22">
        <v>163.49</v>
      </c>
      <c r="DL428" s="22">
        <v>2561.98</v>
      </c>
      <c r="DM428" s="23">
        <v>5662.11</v>
      </c>
      <c r="DN428" s="73">
        <f t="shared" si="66"/>
        <v>26896.92</v>
      </c>
      <c r="DO428" s="73">
        <f t="shared" si="67"/>
        <v>0</v>
      </c>
      <c r="DP428" s="73">
        <f t="shared" si="68"/>
        <v>26896.92</v>
      </c>
      <c r="DQ428" s="22">
        <f t="shared" si="69"/>
        <v>2619</v>
      </c>
      <c r="DR428" s="22">
        <f t="shared" si="70"/>
        <v>617.84999999999991</v>
      </c>
      <c r="DS428" s="22">
        <f t="shared" si="71"/>
        <v>8613.7100000000009</v>
      </c>
      <c r="DT428" s="22">
        <f t="shared" si="72"/>
        <v>1330.59</v>
      </c>
      <c r="DU428" s="22">
        <f t="shared" si="73"/>
        <v>13181.15</v>
      </c>
      <c r="DV428" s="23">
        <f t="shared" si="74"/>
        <v>40078.07</v>
      </c>
      <c r="DW428" s="262">
        <f t="shared" si="75"/>
        <v>145.72999999999956</v>
      </c>
      <c r="DX428" s="262"/>
      <c r="DY428" s="263">
        <f t="shared" si="76"/>
        <v>360.89999999999964</v>
      </c>
      <c r="DZ428" s="263"/>
    </row>
    <row r="429" spans="1:130" hidden="1" x14ac:dyDescent="0.25">
      <c r="A429" s="18">
        <v>1910</v>
      </c>
      <c r="B429" s="18" t="s">
        <v>741</v>
      </c>
      <c r="C429" s="18" t="s">
        <v>742</v>
      </c>
      <c r="D429" s="20">
        <v>1</v>
      </c>
      <c r="E429" s="18">
        <v>5246.66</v>
      </c>
      <c r="F429" s="18">
        <v>15076.19</v>
      </c>
      <c r="G429" s="18" t="s">
        <v>173</v>
      </c>
      <c r="H429" s="18" t="s">
        <v>5</v>
      </c>
      <c r="I429" s="18" t="s">
        <v>368</v>
      </c>
      <c r="J429" s="21">
        <v>1763.23</v>
      </c>
      <c r="K429" s="21">
        <v>0</v>
      </c>
      <c r="L429" s="21">
        <v>1763.23</v>
      </c>
      <c r="M429" s="22">
        <v>149</v>
      </c>
      <c r="N429" s="22">
        <v>22.88</v>
      </c>
      <c r="O429" s="22">
        <v>272.91000000000003</v>
      </c>
      <c r="P429" s="22">
        <v>133.30000000000001</v>
      </c>
      <c r="Q429" s="22">
        <v>578.09</v>
      </c>
      <c r="R429" s="23">
        <v>2341.3200000000002</v>
      </c>
      <c r="S429" s="21">
        <v>1683.92</v>
      </c>
      <c r="T429" s="21">
        <v>0</v>
      </c>
      <c r="U429" s="21">
        <v>1683.92</v>
      </c>
      <c r="V429" s="22">
        <v>138</v>
      </c>
      <c r="W429" s="22">
        <v>21.85</v>
      </c>
      <c r="X429" s="22">
        <v>202.4</v>
      </c>
      <c r="Y429" s="22">
        <v>131.9</v>
      </c>
      <c r="Z429" s="22">
        <v>494.15</v>
      </c>
      <c r="AA429" s="23">
        <v>2178.0700000000002</v>
      </c>
      <c r="AB429" s="21">
        <v>1683.92</v>
      </c>
      <c r="AC429" s="21">
        <v>0</v>
      </c>
      <c r="AD429" s="21">
        <v>1683.92</v>
      </c>
      <c r="AE429" s="22">
        <v>138</v>
      </c>
      <c r="AF429" s="22">
        <v>21.85</v>
      </c>
      <c r="AG429" s="22">
        <v>202.07</v>
      </c>
      <c r="AH429" s="22">
        <v>147.19999999999999</v>
      </c>
      <c r="AI429" s="22">
        <v>509.12</v>
      </c>
      <c r="AJ429" s="23">
        <v>2193.04</v>
      </c>
      <c r="AK429" s="21">
        <v>1683.92</v>
      </c>
      <c r="AL429" s="21">
        <v>0</v>
      </c>
      <c r="AM429" s="21">
        <v>1683.92</v>
      </c>
      <c r="AN429" s="22">
        <v>138</v>
      </c>
      <c r="AO429" s="22">
        <v>21.85</v>
      </c>
      <c r="AP429" s="22">
        <v>202.07</v>
      </c>
      <c r="AQ429" s="22">
        <v>29.9</v>
      </c>
      <c r="AR429" s="22">
        <v>391.82</v>
      </c>
      <c r="AS429" s="23">
        <v>2075.7399999999998</v>
      </c>
      <c r="AT429" s="21">
        <v>1683.92</v>
      </c>
      <c r="AU429" s="21">
        <v>0</v>
      </c>
      <c r="AV429" s="21">
        <v>1683.92</v>
      </c>
      <c r="AW429" s="22">
        <v>134</v>
      </c>
      <c r="AX429" s="22">
        <v>21.85</v>
      </c>
      <c r="AY429" s="22">
        <v>165.09</v>
      </c>
      <c r="AZ429" s="22">
        <v>29.9</v>
      </c>
      <c r="BA429" s="22">
        <v>350.84</v>
      </c>
      <c r="BB429" s="23">
        <v>2034.76</v>
      </c>
      <c r="BC429" s="21">
        <v>2525.83</v>
      </c>
      <c r="BD429" s="21">
        <v>0</v>
      </c>
      <c r="BE429" s="21">
        <v>2525.83</v>
      </c>
      <c r="BF429" s="22">
        <v>246</v>
      </c>
      <c r="BG429" s="22">
        <v>32.56</v>
      </c>
      <c r="BH429" s="22">
        <v>896.02</v>
      </c>
      <c r="BI429" s="22">
        <v>44.76</v>
      </c>
      <c r="BJ429" s="22">
        <v>1219.3399999999999</v>
      </c>
      <c r="BK429" s="23">
        <v>3745.17</v>
      </c>
      <c r="BL429" s="21">
        <v>1684.59</v>
      </c>
      <c r="BM429" s="21">
        <v>0</v>
      </c>
      <c r="BN429" s="21">
        <v>1684.59</v>
      </c>
      <c r="BO429" s="22">
        <v>133</v>
      </c>
      <c r="BP429" s="22">
        <v>21.86</v>
      </c>
      <c r="BQ429" s="22">
        <v>178.15</v>
      </c>
      <c r="BR429" s="22">
        <v>75.8</v>
      </c>
      <c r="BS429" s="22">
        <v>408.81</v>
      </c>
      <c r="BT429" s="23">
        <v>2093.4</v>
      </c>
      <c r="BU429" s="21">
        <v>2331.2600000000002</v>
      </c>
      <c r="BV429" s="21">
        <v>0</v>
      </c>
      <c r="BW429" s="21">
        <v>2331.2600000000002</v>
      </c>
      <c r="BX429" s="22">
        <v>-121</v>
      </c>
      <c r="BY429" s="22">
        <v>330.25</v>
      </c>
      <c r="BZ429" s="22">
        <v>838.51</v>
      </c>
      <c r="CA429" s="22">
        <v>128.09</v>
      </c>
      <c r="CB429" s="22">
        <v>1175.8499999999999</v>
      </c>
      <c r="CC429" s="23">
        <v>3507.11</v>
      </c>
      <c r="CD429" s="21">
        <v>0</v>
      </c>
      <c r="CE429" s="21">
        <v>0</v>
      </c>
      <c r="CF429" s="21">
        <v>0</v>
      </c>
      <c r="CG429" s="22">
        <v>0</v>
      </c>
      <c r="CH429" s="22">
        <v>0</v>
      </c>
      <c r="CI429" s="22">
        <v>0</v>
      </c>
      <c r="CJ429" s="22">
        <v>0</v>
      </c>
      <c r="CK429" s="22">
        <v>0</v>
      </c>
      <c r="CL429" s="23">
        <v>0</v>
      </c>
      <c r="CM429" s="21">
        <v>0</v>
      </c>
      <c r="CN429" s="21">
        <v>0</v>
      </c>
      <c r="CO429" s="21">
        <v>0</v>
      </c>
      <c r="CP429" s="22">
        <v>0</v>
      </c>
      <c r="CQ429" s="22">
        <v>0</v>
      </c>
      <c r="CR429" s="22">
        <v>0</v>
      </c>
      <c r="CS429" s="22">
        <v>0</v>
      </c>
      <c r="CT429" s="22">
        <v>0</v>
      </c>
      <c r="CU429" s="23">
        <v>0</v>
      </c>
      <c r="CV429" s="21">
        <v>0</v>
      </c>
      <c r="CW429" s="21">
        <v>0</v>
      </c>
      <c r="CX429" s="21">
        <v>0</v>
      </c>
      <c r="CY429" s="22">
        <v>0</v>
      </c>
      <c r="CZ429" s="22">
        <v>0</v>
      </c>
      <c r="DA429" s="22">
        <v>0</v>
      </c>
      <c r="DB429" s="22">
        <v>0</v>
      </c>
      <c r="DC429" s="22">
        <v>0</v>
      </c>
      <c r="DD429" s="23">
        <v>0</v>
      </c>
      <c r="DN429" s="73">
        <f t="shared" si="66"/>
        <v>15040.59</v>
      </c>
      <c r="DO429" s="73">
        <f t="shared" si="67"/>
        <v>0</v>
      </c>
      <c r="DP429" s="73">
        <f t="shared" si="68"/>
        <v>15040.59</v>
      </c>
      <c r="DQ429" s="22">
        <f t="shared" si="69"/>
        <v>955</v>
      </c>
      <c r="DR429" s="22">
        <f t="shared" si="70"/>
        <v>494.95</v>
      </c>
      <c r="DS429" s="22">
        <f t="shared" si="71"/>
        <v>2957.2200000000003</v>
      </c>
      <c r="DT429" s="22">
        <f t="shared" si="72"/>
        <v>720.85</v>
      </c>
      <c r="DU429" s="22">
        <f t="shared" si="73"/>
        <v>5128.0199999999995</v>
      </c>
      <c r="DV429" s="23">
        <f t="shared" si="74"/>
        <v>20168.61</v>
      </c>
      <c r="DW429" s="262">
        <f t="shared" si="75"/>
        <v>-35.600000000000364</v>
      </c>
      <c r="DX429" s="262"/>
      <c r="DY429" s="263">
        <f t="shared" si="76"/>
        <v>-118.64000000000033</v>
      </c>
      <c r="DZ429" s="263"/>
    </row>
    <row r="430" spans="1:130" hidden="1" x14ac:dyDescent="0.25">
      <c r="A430" s="18">
        <v>1911</v>
      </c>
      <c r="B430" s="18" t="s">
        <v>849</v>
      </c>
      <c r="C430" s="18" t="s">
        <v>848</v>
      </c>
      <c r="D430" s="20">
        <v>0</v>
      </c>
      <c r="E430" s="18">
        <v>3427.26</v>
      </c>
      <c r="F430" s="18">
        <v>6173.26</v>
      </c>
      <c r="G430" s="18" t="s">
        <v>157</v>
      </c>
      <c r="H430" s="18" t="s">
        <v>23</v>
      </c>
      <c r="I430" s="18" t="s">
        <v>163</v>
      </c>
      <c r="J430" s="21"/>
      <c r="K430" s="21"/>
      <c r="L430" s="21"/>
      <c r="M430" s="22"/>
      <c r="N430" s="22"/>
      <c r="O430" s="22"/>
      <c r="P430" s="22"/>
      <c r="Q430" s="22"/>
      <c r="R430" s="23"/>
      <c r="S430" s="21"/>
      <c r="T430" s="21"/>
      <c r="U430" s="21"/>
      <c r="V430" s="22"/>
      <c r="W430" s="22"/>
      <c r="X430" s="22"/>
      <c r="Y430" s="22"/>
      <c r="Z430" s="22"/>
      <c r="AA430" s="23"/>
      <c r="AB430" s="21">
        <v>4340.6099999999997</v>
      </c>
      <c r="AC430" s="21">
        <v>0</v>
      </c>
      <c r="AD430" s="21">
        <v>4340.6099999999997</v>
      </c>
      <c r="AE430" s="22">
        <v>187</v>
      </c>
      <c r="AF430" s="22">
        <v>151.83000000000001</v>
      </c>
      <c r="AG430" s="22">
        <v>1910.63</v>
      </c>
      <c r="AH430" s="22">
        <v>184.97</v>
      </c>
      <c r="AI430" s="22">
        <v>2434.4299999999998</v>
      </c>
      <c r="AJ430" s="23">
        <v>6775.04</v>
      </c>
      <c r="AK430" s="21">
        <v>0</v>
      </c>
      <c r="AL430" s="21">
        <v>0</v>
      </c>
      <c r="AM430" s="21">
        <v>0</v>
      </c>
      <c r="AN430" s="22">
        <v>0</v>
      </c>
      <c r="AO430" s="22">
        <v>0</v>
      </c>
      <c r="AP430" s="22">
        <v>0</v>
      </c>
      <c r="AQ430" s="22">
        <v>0</v>
      </c>
      <c r="AR430" s="22">
        <v>0</v>
      </c>
      <c r="AS430" s="23">
        <v>0</v>
      </c>
      <c r="AT430" s="21">
        <v>0</v>
      </c>
      <c r="AU430" s="21">
        <v>0</v>
      </c>
      <c r="AV430" s="21">
        <v>0</v>
      </c>
      <c r="AW430" s="22">
        <v>0</v>
      </c>
      <c r="AX430" s="22">
        <v>0</v>
      </c>
      <c r="AY430" s="22">
        <v>0</v>
      </c>
      <c r="AZ430" s="22">
        <v>0</v>
      </c>
      <c r="BA430" s="22">
        <v>0</v>
      </c>
      <c r="BB430" s="23">
        <v>0</v>
      </c>
      <c r="BC430" s="21">
        <v>0</v>
      </c>
      <c r="BD430" s="21">
        <v>0</v>
      </c>
      <c r="BE430" s="21">
        <v>0</v>
      </c>
      <c r="BF430" s="22">
        <v>0</v>
      </c>
      <c r="BG430" s="22">
        <v>0</v>
      </c>
      <c r="BH430" s="22">
        <v>0</v>
      </c>
      <c r="BI430" s="22">
        <v>0</v>
      </c>
      <c r="BJ430" s="22">
        <v>0</v>
      </c>
      <c r="BK430" s="23">
        <v>0</v>
      </c>
      <c r="BL430" s="21">
        <v>0</v>
      </c>
      <c r="BM430" s="21">
        <v>0</v>
      </c>
      <c r="BN430" s="21">
        <v>0</v>
      </c>
      <c r="BO430" s="22">
        <v>0</v>
      </c>
      <c r="BP430" s="22">
        <v>0</v>
      </c>
      <c r="BQ430" s="22">
        <v>0</v>
      </c>
      <c r="BR430" s="22">
        <v>0</v>
      </c>
      <c r="BS430" s="22">
        <v>0</v>
      </c>
      <c r="BT430" s="23">
        <v>0</v>
      </c>
      <c r="BU430" s="21"/>
      <c r="BV430" s="21"/>
      <c r="BW430" s="21"/>
      <c r="BX430" s="22"/>
      <c r="BY430" s="22"/>
      <c r="BZ430" s="22"/>
      <c r="CA430" s="22"/>
      <c r="CB430" s="22"/>
      <c r="CC430" s="23"/>
      <c r="CD430" s="21">
        <v>0</v>
      </c>
      <c r="CE430" s="21">
        <v>0</v>
      </c>
      <c r="CF430" s="21">
        <v>0</v>
      </c>
      <c r="CG430" s="22">
        <v>0</v>
      </c>
      <c r="CH430" s="22">
        <v>0</v>
      </c>
      <c r="CI430" s="22">
        <v>0</v>
      </c>
      <c r="CJ430" s="22">
        <v>0</v>
      </c>
      <c r="CK430" s="22">
        <v>0</v>
      </c>
      <c r="CL430" s="23">
        <v>0</v>
      </c>
      <c r="CM430" s="21">
        <v>0</v>
      </c>
      <c r="CN430" s="21">
        <v>0</v>
      </c>
      <c r="CO430" s="21">
        <v>0</v>
      </c>
      <c r="CP430" s="22">
        <v>0</v>
      </c>
      <c r="CQ430" s="22">
        <v>0</v>
      </c>
      <c r="CR430" s="22">
        <v>0</v>
      </c>
      <c r="CS430" s="22">
        <v>0</v>
      </c>
      <c r="CT430" s="22">
        <v>0</v>
      </c>
      <c r="CU430" s="23">
        <v>0</v>
      </c>
      <c r="CV430" s="21"/>
      <c r="CW430" s="21"/>
      <c r="CX430" s="21"/>
      <c r="CY430" s="22"/>
      <c r="CZ430" s="22"/>
      <c r="DA430" s="22"/>
      <c r="DB430" s="22"/>
      <c r="DC430" s="22"/>
      <c r="DD430" s="23"/>
      <c r="DN430" s="73">
        <f t="shared" si="66"/>
        <v>4340.6099999999997</v>
      </c>
      <c r="DO430" s="73">
        <f t="shared" si="67"/>
        <v>0</v>
      </c>
      <c r="DP430" s="73">
        <f t="shared" si="68"/>
        <v>4340.6099999999997</v>
      </c>
      <c r="DQ430" s="22">
        <f t="shared" si="69"/>
        <v>187</v>
      </c>
      <c r="DR430" s="22">
        <f t="shared" si="70"/>
        <v>151.83000000000001</v>
      </c>
      <c r="DS430" s="22">
        <f t="shared" si="71"/>
        <v>1910.63</v>
      </c>
      <c r="DT430" s="22">
        <f t="shared" si="72"/>
        <v>184.97</v>
      </c>
      <c r="DU430" s="22">
        <f t="shared" si="73"/>
        <v>2434.4299999999998</v>
      </c>
      <c r="DV430" s="23">
        <f t="shared" si="74"/>
        <v>6775.04</v>
      </c>
      <c r="DW430" s="262">
        <f t="shared" si="75"/>
        <v>-1832.6500000000005</v>
      </c>
      <c r="DX430" s="262"/>
      <c r="DY430" s="263">
        <f t="shared" si="76"/>
        <v>-992.83000000000038</v>
      </c>
      <c r="DZ430" s="263"/>
    </row>
    <row r="431" spans="1:130" hidden="1" x14ac:dyDescent="0.25">
      <c r="A431" s="18">
        <v>1912</v>
      </c>
      <c r="B431" s="18" t="s">
        <v>856</v>
      </c>
      <c r="C431" s="18" t="s">
        <v>857</v>
      </c>
      <c r="D431" s="20">
        <v>1</v>
      </c>
      <c r="E431" s="18">
        <v>6440.06</v>
      </c>
      <c r="F431" s="18">
        <v>15722.16</v>
      </c>
      <c r="G431" s="18" t="s">
        <v>173</v>
      </c>
      <c r="H431" s="18" t="s">
        <v>5</v>
      </c>
      <c r="I431" s="18" t="s">
        <v>298</v>
      </c>
      <c r="J431" s="21"/>
      <c r="K431" s="21"/>
      <c r="L431" s="21"/>
      <c r="M431" s="22"/>
      <c r="N431" s="22"/>
      <c r="O431" s="22"/>
      <c r="P431" s="22"/>
      <c r="Q431" s="22"/>
      <c r="R431" s="23"/>
      <c r="S431" s="21"/>
      <c r="T431" s="21"/>
      <c r="U431" s="21"/>
      <c r="V431" s="22"/>
      <c r="W431" s="22"/>
      <c r="X431" s="22"/>
      <c r="Y431" s="22"/>
      <c r="Z431" s="22"/>
      <c r="AA431" s="23"/>
      <c r="AB431" s="21"/>
      <c r="AC431" s="21"/>
      <c r="AD431" s="21"/>
      <c r="AE431" s="22"/>
      <c r="AF431" s="22"/>
      <c r="AG431" s="22"/>
      <c r="AH431" s="22"/>
      <c r="AI431" s="22"/>
      <c r="AJ431" s="23"/>
      <c r="AK431" s="21"/>
      <c r="AL431" s="21"/>
      <c r="AM431" s="21"/>
      <c r="AN431" s="22"/>
      <c r="AO431" s="22"/>
      <c r="AP431" s="22"/>
      <c r="AQ431" s="22"/>
      <c r="AR431" s="22"/>
      <c r="AS431" s="23"/>
      <c r="AT431" s="21">
        <v>1653.32</v>
      </c>
      <c r="AU431" s="21">
        <v>0</v>
      </c>
      <c r="AV431" s="21">
        <v>1653.32</v>
      </c>
      <c r="AW431" s="22">
        <v>134</v>
      </c>
      <c r="AX431" s="22">
        <v>41.26</v>
      </c>
      <c r="AY431" s="22">
        <v>174.47</v>
      </c>
      <c r="AZ431" s="22">
        <v>75.25</v>
      </c>
      <c r="BA431" s="22">
        <v>424.98</v>
      </c>
      <c r="BB431" s="23">
        <v>2078.3000000000002</v>
      </c>
      <c r="BC431" s="21">
        <v>1914.05</v>
      </c>
      <c r="BD431" s="21">
        <v>0</v>
      </c>
      <c r="BE431" s="21">
        <v>1914.05</v>
      </c>
      <c r="BF431" s="22">
        <v>169</v>
      </c>
      <c r="BG431" s="22">
        <v>47.78</v>
      </c>
      <c r="BH431" s="22">
        <v>408.89</v>
      </c>
      <c r="BI431" s="22">
        <v>146.19</v>
      </c>
      <c r="BJ431" s="22">
        <v>771.86</v>
      </c>
      <c r="BK431" s="23">
        <v>2685.91</v>
      </c>
      <c r="BL431" s="21">
        <v>1653.32</v>
      </c>
      <c r="BM431" s="21">
        <v>0</v>
      </c>
      <c r="BN431" s="21">
        <v>1653.32</v>
      </c>
      <c r="BO431" s="22">
        <v>134</v>
      </c>
      <c r="BP431" s="22">
        <v>41.26</v>
      </c>
      <c r="BQ431" s="22">
        <v>174.47</v>
      </c>
      <c r="BR431" s="22">
        <v>136.44999999999999</v>
      </c>
      <c r="BS431" s="22">
        <v>486.18</v>
      </c>
      <c r="BT431" s="23">
        <v>2139.5</v>
      </c>
      <c r="BU431" s="21">
        <v>1653.32</v>
      </c>
      <c r="BV431" s="21">
        <v>0</v>
      </c>
      <c r="BW431" s="21">
        <v>1653.32</v>
      </c>
      <c r="BX431" s="22">
        <v>134</v>
      </c>
      <c r="BY431" s="22">
        <v>41.26</v>
      </c>
      <c r="BZ431" s="22">
        <v>174.47</v>
      </c>
      <c r="CA431" s="22">
        <v>141.55000000000001</v>
      </c>
      <c r="CB431" s="22">
        <v>491.28</v>
      </c>
      <c r="CC431" s="23">
        <v>2144.6</v>
      </c>
      <c r="CD431" s="21">
        <v>1653.32</v>
      </c>
      <c r="CE431" s="21">
        <v>0</v>
      </c>
      <c r="CF431" s="21">
        <v>1653.32</v>
      </c>
      <c r="CG431" s="22">
        <v>134</v>
      </c>
      <c r="CH431" s="22">
        <v>41.26</v>
      </c>
      <c r="CI431" s="22">
        <v>174.47</v>
      </c>
      <c r="CJ431" s="22">
        <v>126.25</v>
      </c>
      <c r="CK431" s="22">
        <v>475.98</v>
      </c>
      <c r="CL431" s="23">
        <v>2129.3000000000002</v>
      </c>
      <c r="CM431" s="21">
        <v>1545.3</v>
      </c>
      <c r="CN431" s="21">
        <v>0</v>
      </c>
      <c r="CO431" s="21">
        <v>1545.3</v>
      </c>
      <c r="CP431" s="22">
        <v>124</v>
      </c>
      <c r="CQ431" s="22">
        <v>38.56</v>
      </c>
      <c r="CR431" s="22">
        <v>167.21</v>
      </c>
      <c r="CS431" s="22">
        <v>109.04</v>
      </c>
      <c r="CT431" s="22">
        <v>438.81</v>
      </c>
      <c r="CU431" s="23">
        <v>1984.11</v>
      </c>
      <c r="CV431" s="21">
        <v>1688.21</v>
      </c>
      <c r="CW431" s="21">
        <v>0</v>
      </c>
      <c r="CX431" s="21">
        <v>1688.21</v>
      </c>
      <c r="CY431" s="22">
        <v>140</v>
      </c>
      <c r="CZ431" s="22">
        <v>42.13</v>
      </c>
      <c r="DA431" s="22">
        <v>188.25</v>
      </c>
      <c r="DB431" s="22">
        <v>137.08000000000001</v>
      </c>
      <c r="DC431" s="22">
        <v>507.46</v>
      </c>
      <c r="DD431" s="23">
        <v>2195.67</v>
      </c>
      <c r="DE431" s="21">
        <v>3860.11</v>
      </c>
      <c r="DF431" s="21">
        <v>0</v>
      </c>
      <c r="DG431" s="21">
        <v>3860.11</v>
      </c>
      <c r="DH431" s="22">
        <v>54</v>
      </c>
      <c r="DI431" s="22">
        <v>408.41</v>
      </c>
      <c r="DJ431" s="22">
        <v>2156.86</v>
      </c>
      <c r="DK431" s="22">
        <v>177</v>
      </c>
      <c r="DL431" s="22">
        <v>2796.27</v>
      </c>
      <c r="DM431" s="23">
        <v>6656.38</v>
      </c>
      <c r="DN431" s="73">
        <f t="shared" si="66"/>
        <v>15620.95</v>
      </c>
      <c r="DO431" s="73">
        <f t="shared" si="67"/>
        <v>0</v>
      </c>
      <c r="DP431" s="73">
        <f t="shared" si="68"/>
        <v>15620.95</v>
      </c>
      <c r="DQ431" s="22">
        <f t="shared" si="69"/>
        <v>1023</v>
      </c>
      <c r="DR431" s="22">
        <f t="shared" si="70"/>
        <v>701.92000000000007</v>
      </c>
      <c r="DS431" s="22">
        <f t="shared" si="71"/>
        <v>3619.09</v>
      </c>
      <c r="DT431" s="22">
        <f t="shared" si="72"/>
        <v>1048.81</v>
      </c>
      <c r="DU431" s="22">
        <f t="shared" si="73"/>
        <v>6392.82</v>
      </c>
      <c r="DV431" s="23">
        <f t="shared" si="74"/>
        <v>22013.77</v>
      </c>
      <c r="DW431" s="262">
        <f t="shared" si="75"/>
        <v>-101.20999999999913</v>
      </c>
      <c r="DX431" s="262"/>
      <c r="DY431" s="263">
        <f t="shared" si="76"/>
        <v>-47.240000000000691</v>
      </c>
      <c r="DZ431" s="263"/>
    </row>
    <row r="432" spans="1:130" hidden="1" x14ac:dyDescent="0.25">
      <c r="A432" s="18">
        <v>1913</v>
      </c>
      <c r="B432" s="18" t="s">
        <v>885</v>
      </c>
      <c r="C432" s="18" t="s">
        <v>886</v>
      </c>
      <c r="D432" s="20">
        <v>1</v>
      </c>
      <c r="E432" s="18">
        <v>4739.88</v>
      </c>
      <c r="F432" s="18">
        <v>12958.65</v>
      </c>
      <c r="G432" s="18" t="s">
        <v>173</v>
      </c>
      <c r="H432" s="18" t="s">
        <v>5</v>
      </c>
      <c r="I432" s="18" t="s">
        <v>298</v>
      </c>
      <c r="J432" s="21"/>
      <c r="K432" s="21"/>
      <c r="L432" s="21"/>
      <c r="M432" s="22"/>
      <c r="N432" s="22"/>
      <c r="O432" s="22"/>
      <c r="P432" s="22"/>
      <c r="Q432" s="22"/>
      <c r="R432" s="23"/>
      <c r="S432" s="21"/>
      <c r="T432" s="21"/>
      <c r="U432" s="21"/>
      <c r="V432" s="22"/>
      <c r="W432" s="22"/>
      <c r="X432" s="22"/>
      <c r="Y432" s="22"/>
      <c r="Z432" s="22"/>
      <c r="AA432" s="23"/>
      <c r="AB432" s="21"/>
      <c r="AC432" s="21"/>
      <c r="AD432" s="21"/>
      <c r="AE432" s="22"/>
      <c r="AF432" s="22"/>
      <c r="AG432" s="22"/>
      <c r="AH432" s="22"/>
      <c r="AI432" s="22"/>
      <c r="AJ432" s="23"/>
      <c r="AK432" s="21"/>
      <c r="AL432" s="21"/>
      <c r="AM432" s="21"/>
      <c r="AN432" s="22"/>
      <c r="AO432" s="22"/>
      <c r="AP432" s="22"/>
      <c r="AQ432" s="22"/>
      <c r="AR432" s="22"/>
      <c r="AS432" s="23"/>
      <c r="AT432" s="21">
        <v>1558.09</v>
      </c>
      <c r="AU432" s="21">
        <v>0</v>
      </c>
      <c r="AV432" s="21">
        <v>1558.09</v>
      </c>
      <c r="AW432" s="22">
        <v>117</v>
      </c>
      <c r="AX432" s="22">
        <v>38.880000000000003</v>
      </c>
      <c r="AY432" s="22">
        <v>51.94</v>
      </c>
      <c r="AZ432" s="22">
        <v>119.46</v>
      </c>
      <c r="BA432" s="22">
        <v>327.27999999999997</v>
      </c>
      <c r="BB432" s="23">
        <v>1885.37</v>
      </c>
      <c r="BC432" s="21">
        <v>1810.94</v>
      </c>
      <c r="BD432" s="21">
        <v>0</v>
      </c>
      <c r="BE432" s="21">
        <v>1810.94</v>
      </c>
      <c r="BF432" s="22">
        <v>150</v>
      </c>
      <c r="BG432" s="22">
        <v>45</v>
      </c>
      <c r="BH432" s="22">
        <v>272</v>
      </c>
      <c r="BI432" s="22">
        <v>144.31</v>
      </c>
      <c r="BJ432" s="22">
        <v>611.30999999999995</v>
      </c>
      <c r="BK432" s="23">
        <v>2422.25</v>
      </c>
      <c r="BL432" s="21">
        <v>1566.08</v>
      </c>
      <c r="BM432" s="21">
        <v>0</v>
      </c>
      <c r="BN432" s="21">
        <v>1566.08</v>
      </c>
      <c r="BO432" s="22">
        <v>117</v>
      </c>
      <c r="BP432" s="22">
        <v>38.880000000000003</v>
      </c>
      <c r="BQ432" s="22">
        <v>51.94</v>
      </c>
      <c r="BR432" s="22">
        <v>134.86000000000001</v>
      </c>
      <c r="BS432" s="22">
        <v>342.68</v>
      </c>
      <c r="BT432" s="23">
        <v>1908.76</v>
      </c>
      <c r="BU432" s="21">
        <v>1566.08</v>
      </c>
      <c r="BV432" s="21">
        <v>0</v>
      </c>
      <c r="BW432" s="21">
        <v>1566.08</v>
      </c>
      <c r="BX432" s="22">
        <v>117</v>
      </c>
      <c r="BY432" s="22">
        <v>38.880000000000003</v>
      </c>
      <c r="BZ432" s="22">
        <v>51.94</v>
      </c>
      <c r="CA432" s="22">
        <v>139.96</v>
      </c>
      <c r="CB432" s="22">
        <v>347.78</v>
      </c>
      <c r="CC432" s="23">
        <v>1913.86</v>
      </c>
      <c r="CD432" s="21">
        <v>1566.08</v>
      </c>
      <c r="CE432" s="21">
        <v>0</v>
      </c>
      <c r="CF432" s="21">
        <v>1566.08</v>
      </c>
      <c r="CG432" s="22">
        <v>117</v>
      </c>
      <c r="CH432" s="22">
        <v>38.880000000000003</v>
      </c>
      <c r="CI432" s="22">
        <v>51.94</v>
      </c>
      <c r="CJ432" s="22">
        <v>134.86000000000001</v>
      </c>
      <c r="CK432" s="22">
        <v>342.68</v>
      </c>
      <c r="CL432" s="23">
        <v>1908.76</v>
      </c>
      <c r="CM432" s="21">
        <v>1592.98</v>
      </c>
      <c r="CN432" s="21">
        <v>0</v>
      </c>
      <c r="CO432" s="21">
        <v>1592.98</v>
      </c>
      <c r="CP432" s="22">
        <v>121</v>
      </c>
      <c r="CQ432" s="22">
        <v>39.75</v>
      </c>
      <c r="CR432" s="22">
        <v>53.11</v>
      </c>
      <c r="CS432" s="22">
        <v>109.88</v>
      </c>
      <c r="CT432" s="22">
        <v>323.74</v>
      </c>
      <c r="CU432" s="23">
        <v>1916.72</v>
      </c>
      <c r="CV432" s="21">
        <v>3296.81</v>
      </c>
      <c r="CW432" s="21">
        <v>0</v>
      </c>
      <c r="CX432" s="21">
        <v>3296.81</v>
      </c>
      <c r="CY432" s="22">
        <v>23</v>
      </c>
      <c r="CZ432" s="22">
        <v>339.74</v>
      </c>
      <c r="DA432" s="22">
        <v>2156.92</v>
      </c>
      <c r="DB432" s="22">
        <v>94.16</v>
      </c>
      <c r="DC432" s="22">
        <v>2613.8200000000002</v>
      </c>
      <c r="DD432" s="23">
        <v>5910.63</v>
      </c>
      <c r="DE432" s="21">
        <v>0</v>
      </c>
      <c r="DF432" s="21">
        <v>0</v>
      </c>
      <c r="DG432" s="21">
        <v>0</v>
      </c>
      <c r="DH432" s="22">
        <v>0</v>
      </c>
      <c r="DI432" s="22">
        <v>0</v>
      </c>
      <c r="DJ432" s="22">
        <v>0</v>
      </c>
      <c r="DK432" s="22">
        <v>1.34</v>
      </c>
      <c r="DL432" s="22">
        <v>1.34</v>
      </c>
      <c r="DM432" s="23">
        <v>1.34</v>
      </c>
      <c r="DN432" s="73">
        <f t="shared" si="66"/>
        <v>12957.06</v>
      </c>
      <c r="DO432" s="73">
        <f t="shared" si="67"/>
        <v>0</v>
      </c>
      <c r="DP432" s="73">
        <f t="shared" si="68"/>
        <v>12957.06</v>
      </c>
      <c r="DQ432" s="22">
        <f t="shared" si="69"/>
        <v>762</v>
      </c>
      <c r="DR432" s="22">
        <f t="shared" si="70"/>
        <v>580.01</v>
      </c>
      <c r="DS432" s="22">
        <f t="shared" si="71"/>
        <v>2689.79</v>
      </c>
      <c r="DT432" s="22">
        <f t="shared" si="72"/>
        <v>878.83</v>
      </c>
      <c r="DU432" s="22">
        <f t="shared" si="73"/>
        <v>4910.630000000001</v>
      </c>
      <c r="DV432" s="23">
        <f t="shared" si="74"/>
        <v>17867.689999999999</v>
      </c>
      <c r="DW432" s="262">
        <f t="shared" si="75"/>
        <v>-1.5900000000001455</v>
      </c>
      <c r="DX432" s="262"/>
      <c r="DY432" s="263">
        <f t="shared" si="76"/>
        <v>170.75000000000091</v>
      </c>
      <c r="DZ432" s="263"/>
    </row>
    <row r="433" spans="1:130" hidden="1" x14ac:dyDescent="0.25">
      <c r="A433" s="18">
        <v>1915</v>
      </c>
      <c r="B433" s="18" t="s">
        <v>891</v>
      </c>
      <c r="C433" s="18" t="s">
        <v>496</v>
      </c>
      <c r="D433" s="20">
        <v>1</v>
      </c>
      <c r="E433" s="18">
        <v>3707.05</v>
      </c>
      <c r="F433" s="18">
        <v>13931.23</v>
      </c>
      <c r="G433" s="18" t="s">
        <v>173</v>
      </c>
      <c r="H433" s="18" t="s">
        <v>5</v>
      </c>
      <c r="I433" s="18" t="s">
        <v>179</v>
      </c>
      <c r="J433" s="21"/>
      <c r="K433" s="21"/>
      <c r="L433" s="21"/>
      <c r="M433" s="22"/>
      <c r="N433" s="22"/>
      <c r="O433" s="22"/>
      <c r="P433" s="22"/>
      <c r="Q433" s="22"/>
      <c r="R433" s="23"/>
      <c r="S433" s="21"/>
      <c r="T433" s="21"/>
      <c r="U433" s="21"/>
      <c r="V433" s="22"/>
      <c r="W433" s="22"/>
      <c r="X433" s="22"/>
      <c r="Y433" s="22"/>
      <c r="Z433" s="22"/>
      <c r="AA433" s="23"/>
      <c r="AB433" s="21"/>
      <c r="AC433" s="21"/>
      <c r="AD433" s="21"/>
      <c r="AE433" s="22"/>
      <c r="AF433" s="22"/>
      <c r="AG433" s="22"/>
      <c r="AH433" s="22"/>
      <c r="AI433" s="22"/>
      <c r="AJ433" s="23"/>
      <c r="AK433" s="21"/>
      <c r="AL433" s="21"/>
      <c r="AM433" s="21"/>
      <c r="AN433" s="22"/>
      <c r="AO433" s="22"/>
      <c r="AP433" s="22"/>
      <c r="AQ433" s="22"/>
      <c r="AR433" s="22"/>
      <c r="AS433" s="23"/>
      <c r="AT433" s="21">
        <v>1605.7</v>
      </c>
      <c r="AU433" s="21">
        <v>0</v>
      </c>
      <c r="AV433" s="21">
        <v>1605.7</v>
      </c>
      <c r="AW433" s="22">
        <v>123</v>
      </c>
      <c r="AX433" s="22">
        <v>20.83</v>
      </c>
      <c r="AY433" s="22">
        <v>94.74</v>
      </c>
      <c r="AZ433" s="22">
        <v>120.3</v>
      </c>
      <c r="BA433" s="22">
        <v>358.87</v>
      </c>
      <c r="BB433" s="23">
        <v>1964.57</v>
      </c>
      <c r="BC433" s="21">
        <v>1782.3</v>
      </c>
      <c r="BD433" s="21">
        <v>0</v>
      </c>
      <c r="BE433" s="21">
        <v>1782.3</v>
      </c>
      <c r="BF433" s="22">
        <v>147</v>
      </c>
      <c r="BG433" s="22">
        <v>23.13</v>
      </c>
      <c r="BH433" s="22">
        <v>304.64</v>
      </c>
      <c r="BI433" s="22">
        <v>133.63</v>
      </c>
      <c r="BJ433" s="22">
        <v>608.4</v>
      </c>
      <c r="BK433" s="23">
        <v>2390.6999999999998</v>
      </c>
      <c r="BL433" s="21">
        <v>1656.7</v>
      </c>
      <c r="BM433" s="21">
        <v>0</v>
      </c>
      <c r="BN433" s="21">
        <v>1656.7</v>
      </c>
      <c r="BO433" s="22">
        <v>130</v>
      </c>
      <c r="BP433" s="22">
        <v>21.5</v>
      </c>
      <c r="BQ433" s="22">
        <v>105.16</v>
      </c>
      <c r="BR433" s="22">
        <v>126.31</v>
      </c>
      <c r="BS433" s="22">
        <v>382.97</v>
      </c>
      <c r="BT433" s="23">
        <v>2039.67</v>
      </c>
      <c r="BU433" s="21">
        <v>1554.58</v>
      </c>
      <c r="BV433" s="21">
        <v>0</v>
      </c>
      <c r="BW433" s="21">
        <v>1554.58</v>
      </c>
      <c r="BX433" s="22">
        <v>117</v>
      </c>
      <c r="BY433" s="22">
        <v>20.22</v>
      </c>
      <c r="BZ433" s="22">
        <v>51.94</v>
      </c>
      <c r="CA433" s="22">
        <v>114.31</v>
      </c>
      <c r="CB433" s="22">
        <v>303.47000000000003</v>
      </c>
      <c r="CC433" s="23">
        <v>1858.05</v>
      </c>
      <c r="CD433" s="21">
        <v>3538.14</v>
      </c>
      <c r="CE433" s="21">
        <v>0</v>
      </c>
      <c r="CF433" s="21">
        <v>3538.14</v>
      </c>
      <c r="CG433" s="22">
        <v>7</v>
      </c>
      <c r="CH433" s="22">
        <v>248.61</v>
      </c>
      <c r="CI433" s="22">
        <v>1799.87</v>
      </c>
      <c r="CJ433" s="22">
        <v>164.85</v>
      </c>
      <c r="CK433" s="22">
        <v>2220.33</v>
      </c>
      <c r="CL433" s="23">
        <v>5758.47</v>
      </c>
      <c r="CM433" s="21">
        <v>1640.59</v>
      </c>
      <c r="CN433" s="21">
        <v>0</v>
      </c>
      <c r="CO433" s="21">
        <v>1640.59</v>
      </c>
      <c r="CP433" s="22">
        <v>127</v>
      </c>
      <c r="CQ433" s="22">
        <v>21.29</v>
      </c>
      <c r="CR433" s="22">
        <v>95.81</v>
      </c>
      <c r="CS433" s="22">
        <v>29.12</v>
      </c>
      <c r="CT433" s="22">
        <v>273.22000000000003</v>
      </c>
      <c r="CU433" s="23">
        <v>1913.81</v>
      </c>
      <c r="CV433" s="21">
        <v>1640.59</v>
      </c>
      <c r="CW433" s="21">
        <v>0</v>
      </c>
      <c r="CX433" s="21">
        <v>1640.59</v>
      </c>
      <c r="CY433" s="22">
        <v>128</v>
      </c>
      <c r="CZ433" s="22">
        <v>21.29</v>
      </c>
      <c r="DA433" s="22">
        <v>107.99</v>
      </c>
      <c r="DB433" s="22">
        <v>29.12</v>
      </c>
      <c r="DC433" s="22">
        <v>286.39999999999998</v>
      </c>
      <c r="DD433" s="23">
        <v>1926.99</v>
      </c>
      <c r="DE433" s="21">
        <v>2000.54</v>
      </c>
      <c r="DF433" s="21">
        <v>0</v>
      </c>
      <c r="DG433" s="21">
        <v>2000.54</v>
      </c>
      <c r="DH433" s="22">
        <v>198</v>
      </c>
      <c r="DI433" s="22">
        <v>131.43</v>
      </c>
      <c r="DJ433" s="22">
        <v>433.62</v>
      </c>
      <c r="DK433" s="22">
        <v>154.16</v>
      </c>
      <c r="DL433" s="22">
        <v>917.21</v>
      </c>
      <c r="DM433" s="23">
        <v>2917.75</v>
      </c>
      <c r="DN433" s="73">
        <f t="shared" si="66"/>
        <v>15419.14</v>
      </c>
      <c r="DO433" s="73">
        <f t="shared" si="67"/>
        <v>0</v>
      </c>
      <c r="DP433" s="73">
        <f t="shared" si="68"/>
        <v>15419.14</v>
      </c>
      <c r="DQ433" s="22">
        <f t="shared" si="69"/>
        <v>977</v>
      </c>
      <c r="DR433" s="22">
        <f t="shared" si="70"/>
        <v>508.30000000000007</v>
      </c>
      <c r="DS433" s="22">
        <f t="shared" si="71"/>
        <v>2993.7699999999995</v>
      </c>
      <c r="DT433" s="22">
        <f t="shared" si="72"/>
        <v>871.8</v>
      </c>
      <c r="DU433" s="22">
        <f t="shared" si="73"/>
        <v>5350.87</v>
      </c>
      <c r="DV433" s="23">
        <f t="shared" si="74"/>
        <v>20770.009999999998</v>
      </c>
      <c r="DW433" s="262">
        <f t="shared" si="75"/>
        <v>1487.9099999999999</v>
      </c>
      <c r="DX433" s="262"/>
      <c r="DY433" s="263">
        <f t="shared" si="76"/>
        <v>1643.8199999999997</v>
      </c>
      <c r="DZ433" s="263"/>
    </row>
    <row r="434" spans="1:130" hidden="1" x14ac:dyDescent="0.25">
      <c r="A434" s="18">
        <v>1916</v>
      </c>
      <c r="B434" s="18" t="s">
        <v>615</v>
      </c>
      <c r="C434" s="18" t="s">
        <v>884</v>
      </c>
      <c r="D434" s="20">
        <v>1</v>
      </c>
      <c r="E434" s="18">
        <v>4342.04</v>
      </c>
      <c r="F434" s="18">
        <v>10443.31</v>
      </c>
      <c r="G434" s="18" t="s">
        <v>173</v>
      </c>
      <c r="H434" s="18" t="s">
        <v>5</v>
      </c>
      <c r="I434" s="18" t="s">
        <v>194</v>
      </c>
      <c r="J434" s="21"/>
      <c r="K434" s="21"/>
      <c r="L434" s="21"/>
      <c r="M434" s="22"/>
      <c r="N434" s="22"/>
      <c r="O434" s="22"/>
      <c r="P434" s="22"/>
      <c r="Q434" s="22"/>
      <c r="R434" s="23"/>
      <c r="S434" s="21"/>
      <c r="T434" s="21"/>
      <c r="U434" s="21"/>
      <c r="V434" s="22"/>
      <c r="W434" s="22"/>
      <c r="X434" s="22"/>
      <c r="Y434" s="22"/>
      <c r="Z434" s="22"/>
      <c r="AA434" s="23"/>
      <c r="AB434" s="21"/>
      <c r="AC434" s="21"/>
      <c r="AD434" s="21"/>
      <c r="AE434" s="22"/>
      <c r="AF434" s="22"/>
      <c r="AG434" s="22"/>
      <c r="AH434" s="22"/>
      <c r="AI434" s="22"/>
      <c r="AJ434" s="23"/>
      <c r="AK434" s="21"/>
      <c r="AL434" s="21"/>
      <c r="AM434" s="21"/>
      <c r="AN434" s="22"/>
      <c r="AO434" s="22"/>
      <c r="AP434" s="22"/>
      <c r="AQ434" s="22"/>
      <c r="AR434" s="22"/>
      <c r="AS434" s="23"/>
      <c r="AT434" s="21">
        <v>1311.67</v>
      </c>
      <c r="AU434" s="21">
        <v>0</v>
      </c>
      <c r="AV434" s="21">
        <v>1311.67</v>
      </c>
      <c r="AW434" s="22">
        <v>81</v>
      </c>
      <c r="AX434" s="22">
        <v>32</v>
      </c>
      <c r="AY434" s="22">
        <v>125.2</v>
      </c>
      <c r="AZ434" s="22">
        <v>89.45</v>
      </c>
      <c r="BA434" s="22">
        <v>327.64999999999998</v>
      </c>
      <c r="BB434" s="23">
        <v>1639.32</v>
      </c>
      <c r="BC434" s="21">
        <v>1913.95</v>
      </c>
      <c r="BD434" s="21">
        <v>0</v>
      </c>
      <c r="BE434" s="21">
        <v>1913.95</v>
      </c>
      <c r="BF434" s="22">
        <v>158</v>
      </c>
      <c r="BG434" s="22">
        <v>47</v>
      </c>
      <c r="BH434" s="22">
        <v>343.88</v>
      </c>
      <c r="BI434" s="22">
        <v>146.05000000000001</v>
      </c>
      <c r="BJ434" s="22">
        <v>694.93</v>
      </c>
      <c r="BK434" s="23">
        <v>2608.88</v>
      </c>
      <c r="BL434" s="21">
        <v>926.61</v>
      </c>
      <c r="BM434" s="21">
        <v>0</v>
      </c>
      <c r="BN434" s="21">
        <v>926.61</v>
      </c>
      <c r="BO434" s="22">
        <v>30</v>
      </c>
      <c r="BP434" s="22">
        <v>23.17</v>
      </c>
      <c r="BQ434" s="22">
        <v>70.040000000000006</v>
      </c>
      <c r="BR434" s="22">
        <v>123.55</v>
      </c>
      <c r="BS434" s="22">
        <v>246.76</v>
      </c>
      <c r="BT434" s="23">
        <v>1173.3699999999999</v>
      </c>
      <c r="BU434" s="21">
        <v>1692.51</v>
      </c>
      <c r="BV434" s="21">
        <v>0</v>
      </c>
      <c r="BW434" s="21">
        <v>1692.51</v>
      </c>
      <c r="BX434" s="22">
        <v>134</v>
      </c>
      <c r="BY434" s="22">
        <v>41.26</v>
      </c>
      <c r="BZ434" s="22">
        <v>174.47</v>
      </c>
      <c r="CA434" s="22">
        <v>29.87</v>
      </c>
      <c r="CB434" s="22">
        <v>379.6</v>
      </c>
      <c r="CC434" s="23">
        <v>2072.11</v>
      </c>
      <c r="CD434" s="21">
        <v>3557</v>
      </c>
      <c r="CE434" s="21">
        <v>0</v>
      </c>
      <c r="CF434" s="21">
        <v>3557</v>
      </c>
      <c r="CG434" s="22">
        <v>53</v>
      </c>
      <c r="CH434" s="22">
        <v>273.41000000000003</v>
      </c>
      <c r="CI434" s="22">
        <v>1863.86</v>
      </c>
      <c r="CJ434" s="22">
        <v>139.53</v>
      </c>
      <c r="CK434" s="22">
        <v>2329.8000000000002</v>
      </c>
      <c r="CL434" s="23">
        <v>5886.8</v>
      </c>
      <c r="CM434" s="21">
        <v>1716.7</v>
      </c>
      <c r="CN434" s="21">
        <v>0</v>
      </c>
      <c r="CO434" s="21">
        <v>1716.7</v>
      </c>
      <c r="CP434" s="22">
        <v>142</v>
      </c>
      <c r="CQ434" s="22">
        <v>42.13</v>
      </c>
      <c r="CR434" s="22">
        <v>177.71</v>
      </c>
      <c r="CS434" s="22">
        <v>111.95</v>
      </c>
      <c r="CT434" s="22">
        <v>473.79</v>
      </c>
      <c r="CU434" s="23">
        <v>2190.4899999999998</v>
      </c>
      <c r="CV434" s="21">
        <v>1716.7</v>
      </c>
      <c r="CW434" s="21">
        <v>0</v>
      </c>
      <c r="CX434" s="21">
        <v>1716.7</v>
      </c>
      <c r="CY434" s="22">
        <v>139</v>
      </c>
      <c r="CZ434" s="22">
        <v>42.13</v>
      </c>
      <c r="DA434" s="22">
        <v>175.71</v>
      </c>
      <c r="DB434" s="22">
        <v>117.05</v>
      </c>
      <c r="DC434" s="22">
        <v>473.89</v>
      </c>
      <c r="DD434" s="23">
        <v>2190.59</v>
      </c>
      <c r="DE434" s="21">
        <v>2934.78</v>
      </c>
      <c r="DF434" s="21">
        <v>0</v>
      </c>
      <c r="DG434" s="21">
        <v>2934.78</v>
      </c>
      <c r="DH434" s="22">
        <v>271</v>
      </c>
      <c r="DI434" s="22">
        <v>199.51</v>
      </c>
      <c r="DJ434" s="22">
        <v>1321.58</v>
      </c>
      <c r="DK434" s="22">
        <v>170.78</v>
      </c>
      <c r="DL434" s="22">
        <v>1962.87</v>
      </c>
      <c r="DM434" s="23">
        <v>4897.6499999999996</v>
      </c>
      <c r="DN434" s="73">
        <f t="shared" si="66"/>
        <v>15769.920000000002</v>
      </c>
      <c r="DO434" s="73">
        <f t="shared" si="67"/>
        <v>0</v>
      </c>
      <c r="DP434" s="73">
        <f t="shared" si="68"/>
        <v>15769.920000000002</v>
      </c>
      <c r="DQ434" s="22">
        <f t="shared" si="69"/>
        <v>1008</v>
      </c>
      <c r="DR434" s="22">
        <f t="shared" si="70"/>
        <v>700.61</v>
      </c>
      <c r="DS434" s="22">
        <f t="shared" si="71"/>
        <v>4252.45</v>
      </c>
      <c r="DT434" s="22">
        <f t="shared" si="72"/>
        <v>928.23</v>
      </c>
      <c r="DU434" s="22">
        <f t="shared" si="73"/>
        <v>6889.2900000000009</v>
      </c>
      <c r="DV434" s="23">
        <f t="shared" si="74"/>
        <v>22659.21</v>
      </c>
      <c r="DW434" s="262">
        <f t="shared" si="75"/>
        <v>5326.6100000000024</v>
      </c>
      <c r="DX434" s="262"/>
      <c r="DY434" s="263">
        <f t="shared" si="76"/>
        <v>2547.2500000000009</v>
      </c>
      <c r="DZ434" s="263"/>
    </row>
    <row r="435" spans="1:130" hidden="1" x14ac:dyDescent="0.25">
      <c r="A435" s="18">
        <v>1917</v>
      </c>
      <c r="B435" s="18" t="s">
        <v>880</v>
      </c>
      <c r="C435" s="18" t="s">
        <v>221</v>
      </c>
      <c r="D435" s="20">
        <v>1</v>
      </c>
      <c r="E435" s="18">
        <v>11630.34</v>
      </c>
      <c r="F435" s="18">
        <v>20830.939999999999</v>
      </c>
      <c r="G435" s="18" t="s">
        <v>173</v>
      </c>
      <c r="H435" s="18" t="s">
        <v>9</v>
      </c>
      <c r="I435" s="18" t="s">
        <v>236</v>
      </c>
      <c r="J435" s="21"/>
      <c r="K435" s="21"/>
      <c r="L435" s="21"/>
      <c r="M435" s="22"/>
      <c r="N435" s="22"/>
      <c r="O435" s="22"/>
      <c r="P435" s="22"/>
      <c r="Q435" s="22"/>
      <c r="R435" s="23"/>
      <c r="S435" s="21"/>
      <c r="T435" s="21"/>
      <c r="U435" s="21"/>
      <c r="V435" s="22"/>
      <c r="W435" s="22"/>
      <c r="X435" s="22"/>
      <c r="Y435" s="22"/>
      <c r="Z435" s="22"/>
      <c r="AA435" s="23"/>
      <c r="AB435" s="21"/>
      <c r="AC435" s="21"/>
      <c r="AD435" s="21"/>
      <c r="AE435" s="22"/>
      <c r="AF435" s="22"/>
      <c r="AG435" s="22"/>
      <c r="AH435" s="22"/>
      <c r="AI435" s="22"/>
      <c r="AJ435" s="23"/>
      <c r="AK435" s="21"/>
      <c r="AL435" s="21"/>
      <c r="AM435" s="21"/>
      <c r="AN435" s="22"/>
      <c r="AO435" s="22"/>
      <c r="AP435" s="22"/>
      <c r="AQ435" s="22"/>
      <c r="AR435" s="22"/>
      <c r="AS435" s="23"/>
      <c r="AT435" s="21">
        <v>612.71</v>
      </c>
      <c r="AU435" s="21">
        <v>0</v>
      </c>
      <c r="AV435" s="21">
        <v>612.71</v>
      </c>
      <c r="AW435" s="22">
        <v>26</v>
      </c>
      <c r="AX435" s="22">
        <v>15.24</v>
      </c>
      <c r="AY435" s="22">
        <v>217.98</v>
      </c>
      <c r="AZ435" s="22">
        <v>10.87</v>
      </c>
      <c r="BA435" s="22">
        <v>270.08999999999997</v>
      </c>
      <c r="BB435" s="23">
        <v>882.8</v>
      </c>
      <c r="BC435" s="21">
        <v>2692.6</v>
      </c>
      <c r="BD435" s="21">
        <v>0</v>
      </c>
      <c r="BE435" s="21">
        <v>2692.6</v>
      </c>
      <c r="BF435" s="22">
        <v>232</v>
      </c>
      <c r="BG435" s="22">
        <v>66.38</v>
      </c>
      <c r="BH435" s="22">
        <v>986.8</v>
      </c>
      <c r="BI435" s="22">
        <v>185.36</v>
      </c>
      <c r="BJ435" s="22">
        <v>1470.54</v>
      </c>
      <c r="BK435" s="23">
        <v>4163.1400000000003</v>
      </c>
      <c r="BL435" s="21">
        <v>2437.52</v>
      </c>
      <c r="BM435" s="21">
        <v>0</v>
      </c>
      <c r="BN435" s="21">
        <v>2437.52</v>
      </c>
      <c r="BO435" s="22">
        <v>237</v>
      </c>
      <c r="BP435" s="22">
        <v>60.18</v>
      </c>
      <c r="BQ435" s="22">
        <v>854.65</v>
      </c>
      <c r="BR435" s="22">
        <v>145.16999999999999</v>
      </c>
      <c r="BS435" s="22">
        <v>1297</v>
      </c>
      <c r="BT435" s="23">
        <v>3734.52</v>
      </c>
      <c r="BU435" s="21">
        <v>1365.4</v>
      </c>
      <c r="BV435" s="21">
        <v>0</v>
      </c>
      <c r="BW435" s="21">
        <v>1365.4</v>
      </c>
      <c r="BX435" s="22">
        <v>91</v>
      </c>
      <c r="BY435" s="22">
        <v>33.36</v>
      </c>
      <c r="BZ435" s="22">
        <v>490.19</v>
      </c>
      <c r="CA435" s="22">
        <v>70.02</v>
      </c>
      <c r="CB435" s="22">
        <v>684.57</v>
      </c>
      <c r="CC435" s="23">
        <v>2049.9699999999998</v>
      </c>
      <c r="CD435" s="21">
        <v>2437.52</v>
      </c>
      <c r="CE435" s="21">
        <v>0</v>
      </c>
      <c r="CF435" s="21">
        <v>2437.52</v>
      </c>
      <c r="CG435" s="22">
        <v>237</v>
      </c>
      <c r="CH435" s="22">
        <v>60.18</v>
      </c>
      <c r="CI435" s="22">
        <v>854.65</v>
      </c>
      <c r="CJ435" s="22">
        <v>155.37</v>
      </c>
      <c r="CK435" s="22">
        <v>1307.2</v>
      </c>
      <c r="CL435" s="23">
        <v>3744.72</v>
      </c>
      <c r="CM435" s="21">
        <v>2437.52</v>
      </c>
      <c r="CN435" s="21">
        <v>0</v>
      </c>
      <c r="CO435" s="21">
        <v>2437.52</v>
      </c>
      <c r="CP435" s="22">
        <v>242</v>
      </c>
      <c r="CQ435" s="22">
        <v>60.18</v>
      </c>
      <c r="CR435" s="22">
        <v>827.13</v>
      </c>
      <c r="CS435" s="22">
        <v>99.27</v>
      </c>
      <c r="CT435" s="22">
        <v>1228.58</v>
      </c>
      <c r="CU435" s="23">
        <v>3666.1</v>
      </c>
      <c r="CV435" s="21">
        <v>2437.52</v>
      </c>
      <c r="CW435" s="21">
        <v>0</v>
      </c>
      <c r="CX435" s="21">
        <v>2437.52</v>
      </c>
      <c r="CY435" s="22">
        <v>237</v>
      </c>
      <c r="CZ435" s="22">
        <v>60.18</v>
      </c>
      <c r="DA435" s="22">
        <v>824.33</v>
      </c>
      <c r="DB435" s="22">
        <v>134.97</v>
      </c>
      <c r="DC435" s="22">
        <v>1256.48</v>
      </c>
      <c r="DD435" s="23">
        <v>3694</v>
      </c>
      <c r="DE435" s="21">
        <v>3535.07</v>
      </c>
      <c r="DF435" s="21">
        <v>0</v>
      </c>
      <c r="DG435" s="21">
        <v>3535.07</v>
      </c>
      <c r="DH435" s="22">
        <v>6</v>
      </c>
      <c r="DI435" s="22">
        <v>442.26</v>
      </c>
      <c r="DJ435" s="22">
        <v>1574.88</v>
      </c>
      <c r="DK435" s="22">
        <v>181.29</v>
      </c>
      <c r="DL435" s="22">
        <v>2204.4299999999998</v>
      </c>
      <c r="DM435" s="23">
        <v>5739.5</v>
      </c>
      <c r="DN435" s="73">
        <f t="shared" si="66"/>
        <v>17955.86</v>
      </c>
      <c r="DO435" s="73">
        <f t="shared" si="67"/>
        <v>0</v>
      </c>
      <c r="DP435" s="73">
        <f t="shared" si="68"/>
        <v>17955.86</v>
      </c>
      <c r="DQ435" s="22">
        <f t="shared" si="69"/>
        <v>1308</v>
      </c>
      <c r="DR435" s="22">
        <f t="shared" si="70"/>
        <v>797.96</v>
      </c>
      <c r="DS435" s="22">
        <f t="shared" si="71"/>
        <v>6630.61</v>
      </c>
      <c r="DT435" s="22">
        <f t="shared" si="72"/>
        <v>982.31999999999994</v>
      </c>
      <c r="DU435" s="22">
        <f t="shared" si="73"/>
        <v>9718.8900000000012</v>
      </c>
      <c r="DV435" s="23">
        <f t="shared" si="74"/>
        <v>27674.75</v>
      </c>
      <c r="DW435" s="262">
        <f t="shared" si="75"/>
        <v>-2875.0799999999981</v>
      </c>
      <c r="DX435" s="262"/>
      <c r="DY435" s="263">
        <f t="shared" si="76"/>
        <v>-1911.4499999999989</v>
      </c>
      <c r="DZ435" s="263"/>
    </row>
    <row r="436" spans="1:130" hidden="1" x14ac:dyDescent="0.25">
      <c r="A436" s="18">
        <v>1918</v>
      </c>
      <c r="B436" s="18" t="s">
        <v>903</v>
      </c>
      <c r="C436" s="18" t="s">
        <v>226</v>
      </c>
      <c r="D436" s="20">
        <v>0</v>
      </c>
      <c r="G436" s="18" t="s">
        <v>173</v>
      </c>
      <c r="H436" s="18" t="s">
        <v>27</v>
      </c>
      <c r="I436" s="18" t="s">
        <v>172</v>
      </c>
      <c r="J436" s="21"/>
      <c r="K436" s="21"/>
      <c r="L436" s="21"/>
      <c r="M436" s="22"/>
      <c r="N436" s="22"/>
      <c r="O436" s="22"/>
      <c r="P436" s="22"/>
      <c r="Q436" s="22"/>
      <c r="R436" s="23"/>
      <c r="S436" s="21"/>
      <c r="T436" s="21"/>
      <c r="U436" s="21"/>
      <c r="V436" s="22"/>
      <c r="W436" s="22"/>
      <c r="X436" s="22"/>
      <c r="Y436" s="22"/>
      <c r="Z436" s="22"/>
      <c r="AA436" s="23"/>
      <c r="AB436" s="21"/>
      <c r="AC436" s="21"/>
      <c r="AD436" s="21"/>
      <c r="AE436" s="22"/>
      <c r="AF436" s="22"/>
      <c r="AG436" s="22"/>
      <c r="AH436" s="22"/>
      <c r="AI436" s="22"/>
      <c r="AJ436" s="23"/>
      <c r="AK436" s="21"/>
      <c r="AL436" s="21"/>
      <c r="AM436" s="21"/>
      <c r="AN436" s="22"/>
      <c r="AO436" s="22"/>
      <c r="AP436" s="22"/>
      <c r="AQ436" s="22"/>
      <c r="AR436" s="22"/>
      <c r="AS436" s="23"/>
      <c r="AT436" s="21"/>
      <c r="AU436" s="21"/>
      <c r="AV436" s="21"/>
      <c r="AW436" s="22"/>
      <c r="AX436" s="22"/>
      <c r="AY436" s="22"/>
      <c r="AZ436" s="22"/>
      <c r="BA436" s="22"/>
      <c r="BB436" s="23"/>
      <c r="BC436" s="21">
        <v>859.44</v>
      </c>
      <c r="BD436" s="21">
        <v>0</v>
      </c>
      <c r="BE436" s="21">
        <v>859.44</v>
      </c>
      <c r="BF436" s="22">
        <v>36</v>
      </c>
      <c r="BG436" s="22">
        <v>28.25</v>
      </c>
      <c r="BH436" s="22">
        <v>218.94</v>
      </c>
      <c r="BI436" s="22">
        <v>107.06</v>
      </c>
      <c r="BJ436" s="22">
        <v>390.25</v>
      </c>
      <c r="BK436" s="23">
        <v>1249.69</v>
      </c>
      <c r="BL436" s="21">
        <v>0</v>
      </c>
      <c r="BM436" s="21">
        <v>0</v>
      </c>
      <c r="BN436" s="21">
        <v>0</v>
      </c>
      <c r="BO436" s="22">
        <v>0</v>
      </c>
      <c r="BP436" s="22">
        <v>0</v>
      </c>
      <c r="BQ436" s="22">
        <v>0</v>
      </c>
      <c r="BR436" s="22">
        <v>0</v>
      </c>
      <c r="BS436" s="22">
        <v>0</v>
      </c>
      <c r="BT436" s="23">
        <v>0</v>
      </c>
      <c r="BU436" s="21">
        <v>0</v>
      </c>
      <c r="BV436" s="21">
        <v>0</v>
      </c>
      <c r="BW436" s="21">
        <v>0</v>
      </c>
      <c r="BX436" s="22">
        <v>0</v>
      </c>
      <c r="BY436" s="22">
        <v>0</v>
      </c>
      <c r="BZ436" s="22">
        <v>0</v>
      </c>
      <c r="CA436" s="22">
        <v>0</v>
      </c>
      <c r="CB436" s="22">
        <v>0</v>
      </c>
      <c r="CC436" s="23">
        <v>0</v>
      </c>
      <c r="CD436" s="21">
        <v>0</v>
      </c>
      <c r="CE436" s="21">
        <v>0</v>
      </c>
      <c r="CF436" s="21">
        <v>0</v>
      </c>
      <c r="CG436" s="22">
        <v>0</v>
      </c>
      <c r="CH436" s="22">
        <v>0</v>
      </c>
      <c r="CI436" s="22">
        <v>0</v>
      </c>
      <c r="CJ436" s="22">
        <v>0</v>
      </c>
      <c r="CK436" s="22">
        <v>0</v>
      </c>
      <c r="CL436" s="23">
        <v>0</v>
      </c>
      <c r="CM436" s="21">
        <v>0</v>
      </c>
      <c r="CN436" s="21">
        <v>0</v>
      </c>
      <c r="CO436" s="21">
        <v>0</v>
      </c>
      <c r="CP436" s="22">
        <v>0</v>
      </c>
      <c r="CQ436" s="22">
        <v>0</v>
      </c>
      <c r="CR436" s="22">
        <v>0</v>
      </c>
      <c r="CS436" s="22">
        <v>0</v>
      </c>
      <c r="CT436" s="22">
        <v>0</v>
      </c>
      <c r="CU436" s="23">
        <v>0</v>
      </c>
      <c r="CV436" s="21"/>
      <c r="CW436" s="21"/>
      <c r="CX436" s="21"/>
      <c r="CY436" s="22"/>
      <c r="CZ436" s="22"/>
      <c r="DA436" s="22"/>
      <c r="DB436" s="22"/>
      <c r="DC436" s="22"/>
      <c r="DD436" s="23"/>
      <c r="DN436" s="73">
        <f t="shared" si="66"/>
        <v>859.44</v>
      </c>
      <c r="DO436" s="73">
        <f t="shared" si="67"/>
        <v>0</v>
      </c>
      <c r="DP436" s="73">
        <f t="shared" si="68"/>
        <v>859.44</v>
      </c>
      <c r="DQ436" s="22">
        <f t="shared" si="69"/>
        <v>36</v>
      </c>
      <c r="DR436" s="22">
        <f t="shared" si="70"/>
        <v>28.25</v>
      </c>
      <c r="DS436" s="22">
        <f t="shared" si="71"/>
        <v>218.94</v>
      </c>
      <c r="DT436" s="22">
        <f t="shared" si="72"/>
        <v>107.06</v>
      </c>
      <c r="DU436" s="22">
        <f t="shared" si="73"/>
        <v>390.25</v>
      </c>
      <c r="DV436" s="23">
        <f t="shared" si="74"/>
        <v>1249.69</v>
      </c>
      <c r="DW436" s="262">
        <f t="shared" si="75"/>
        <v>859.44</v>
      </c>
      <c r="DX436" s="262"/>
      <c r="DY436" s="263">
        <f t="shared" si="76"/>
        <v>390.25</v>
      </c>
      <c r="DZ436" s="263"/>
    </row>
    <row r="437" spans="1:130" hidden="1" x14ac:dyDescent="0.25">
      <c r="A437" s="18">
        <v>1919</v>
      </c>
      <c r="B437" s="18" t="s">
        <v>907</v>
      </c>
      <c r="C437" s="18" t="s">
        <v>908</v>
      </c>
      <c r="D437" s="20">
        <v>1</v>
      </c>
      <c r="G437" s="18" t="s">
        <v>173</v>
      </c>
      <c r="H437" s="18" t="s">
        <v>27</v>
      </c>
      <c r="I437" s="18" t="s">
        <v>172</v>
      </c>
      <c r="J437" s="21"/>
      <c r="K437" s="21"/>
      <c r="L437" s="21"/>
      <c r="M437" s="22"/>
      <c r="N437" s="22"/>
      <c r="O437" s="22"/>
      <c r="P437" s="22"/>
      <c r="Q437" s="22"/>
      <c r="R437" s="23"/>
      <c r="S437" s="21"/>
      <c r="T437" s="21"/>
      <c r="U437" s="21"/>
      <c r="V437" s="22"/>
      <c r="W437" s="22"/>
      <c r="X437" s="22"/>
      <c r="Y437" s="22"/>
      <c r="Z437" s="22"/>
      <c r="AA437" s="23"/>
      <c r="AB437" s="21"/>
      <c r="AC437" s="21"/>
      <c r="AD437" s="21"/>
      <c r="AE437" s="22"/>
      <c r="AF437" s="22"/>
      <c r="AG437" s="22"/>
      <c r="AH437" s="22"/>
      <c r="AI437" s="22"/>
      <c r="AJ437" s="23"/>
      <c r="AK437" s="21"/>
      <c r="AL437" s="21"/>
      <c r="AM437" s="21"/>
      <c r="AN437" s="22"/>
      <c r="AO437" s="22"/>
      <c r="AP437" s="22"/>
      <c r="AQ437" s="22"/>
      <c r="AR437" s="22"/>
      <c r="AS437" s="23"/>
      <c r="AT437" s="21"/>
      <c r="AU437" s="21"/>
      <c r="AV437" s="21"/>
      <c r="AW437" s="22"/>
      <c r="AX437" s="22"/>
      <c r="AY437" s="22"/>
      <c r="AZ437" s="22"/>
      <c r="BA437" s="22"/>
      <c r="BB437" s="23"/>
      <c r="BC437" s="21">
        <v>1476.82</v>
      </c>
      <c r="BD437" s="21">
        <v>0</v>
      </c>
      <c r="BE437" s="21">
        <v>1476.82</v>
      </c>
      <c r="BF437" s="22">
        <v>105</v>
      </c>
      <c r="BG437" s="22">
        <v>19.16</v>
      </c>
      <c r="BH437" s="22">
        <v>223.45</v>
      </c>
      <c r="BI437" s="22">
        <v>118.02</v>
      </c>
      <c r="BJ437" s="22">
        <v>465.63</v>
      </c>
      <c r="BK437" s="23">
        <v>1942.45</v>
      </c>
      <c r="BL437" s="21">
        <v>1653.32</v>
      </c>
      <c r="BM437" s="21">
        <v>0</v>
      </c>
      <c r="BN437" s="21">
        <v>1653.32</v>
      </c>
      <c r="BO437" s="22">
        <v>130</v>
      </c>
      <c r="BP437" s="22">
        <v>21.45</v>
      </c>
      <c r="BQ437" s="22">
        <v>137.49</v>
      </c>
      <c r="BR437" s="22">
        <v>136.44999999999999</v>
      </c>
      <c r="BS437" s="22">
        <v>425.39</v>
      </c>
      <c r="BT437" s="23">
        <v>2078.71</v>
      </c>
      <c r="BU437" s="21">
        <v>1653.32</v>
      </c>
      <c r="BV437" s="21">
        <v>0</v>
      </c>
      <c r="BW437" s="21">
        <v>1653.32</v>
      </c>
      <c r="BX437" s="22">
        <v>130</v>
      </c>
      <c r="BY437" s="22">
        <v>21.45</v>
      </c>
      <c r="BZ437" s="22">
        <v>137.49</v>
      </c>
      <c r="CA437" s="22">
        <v>141.55000000000001</v>
      </c>
      <c r="CB437" s="22">
        <v>430.49</v>
      </c>
      <c r="CC437" s="23">
        <v>2083.81</v>
      </c>
      <c r="CD437" s="21">
        <v>1653.32</v>
      </c>
      <c r="CE437" s="21">
        <v>0</v>
      </c>
      <c r="CF437" s="21">
        <v>1653.32</v>
      </c>
      <c r="CG437" s="22">
        <v>130</v>
      </c>
      <c r="CH437" s="22">
        <v>21.45</v>
      </c>
      <c r="CI437" s="22">
        <v>137.49</v>
      </c>
      <c r="CJ437" s="22">
        <v>141.55000000000001</v>
      </c>
      <c r="CK437" s="22">
        <v>430.49</v>
      </c>
      <c r="CL437" s="23">
        <v>2083.81</v>
      </c>
      <c r="CM437" s="21">
        <v>3670.81</v>
      </c>
      <c r="CN437" s="21">
        <v>0</v>
      </c>
      <c r="CO437" s="21">
        <v>3670.81</v>
      </c>
      <c r="CP437" s="22">
        <v>405</v>
      </c>
      <c r="CQ437" s="22">
        <v>240.46</v>
      </c>
      <c r="CR437" s="22">
        <v>2355.8200000000002</v>
      </c>
      <c r="CS437" s="22">
        <v>172.27</v>
      </c>
      <c r="CT437" s="22">
        <v>3173.55</v>
      </c>
      <c r="CU437" s="23">
        <v>6844.36</v>
      </c>
      <c r="CV437" s="21">
        <v>1684.7</v>
      </c>
      <c r="CW437" s="21">
        <v>0</v>
      </c>
      <c r="CX437" s="21">
        <v>1684.7</v>
      </c>
      <c r="CY437" s="22">
        <v>134</v>
      </c>
      <c r="CZ437" s="22">
        <v>21.91</v>
      </c>
      <c r="DA437" s="22">
        <v>138.72999999999999</v>
      </c>
      <c r="DB437" s="22">
        <v>121.73</v>
      </c>
      <c r="DC437" s="22">
        <v>416.37</v>
      </c>
      <c r="DD437" s="23">
        <v>2101.0700000000002</v>
      </c>
      <c r="DE437" s="21">
        <v>1982.43</v>
      </c>
      <c r="DF437" s="21">
        <v>0</v>
      </c>
      <c r="DG437" s="21">
        <v>1982.43</v>
      </c>
      <c r="DH437" s="22">
        <v>-199</v>
      </c>
      <c r="DI437" s="22">
        <v>108.26</v>
      </c>
      <c r="DJ437" s="22">
        <v>406.52</v>
      </c>
      <c r="DK437" s="22">
        <v>153.85</v>
      </c>
      <c r="DL437" s="22">
        <v>469.63</v>
      </c>
      <c r="DM437" s="23">
        <v>2452.06</v>
      </c>
      <c r="DN437" s="73">
        <f t="shared" si="66"/>
        <v>13774.720000000001</v>
      </c>
      <c r="DO437" s="73">
        <f t="shared" si="67"/>
        <v>0</v>
      </c>
      <c r="DP437" s="73">
        <f t="shared" si="68"/>
        <v>13774.720000000001</v>
      </c>
      <c r="DQ437" s="22">
        <f t="shared" si="69"/>
        <v>835</v>
      </c>
      <c r="DR437" s="22">
        <f t="shared" si="70"/>
        <v>454.14000000000004</v>
      </c>
      <c r="DS437" s="22">
        <f t="shared" si="71"/>
        <v>3536.9900000000002</v>
      </c>
      <c r="DT437" s="22">
        <f t="shared" si="72"/>
        <v>985.42</v>
      </c>
      <c r="DU437" s="22">
        <f t="shared" si="73"/>
        <v>5811.55</v>
      </c>
      <c r="DV437" s="23">
        <f t="shared" si="74"/>
        <v>19586.27</v>
      </c>
      <c r="DW437" s="262">
        <f t="shared" si="75"/>
        <v>13774.720000000001</v>
      </c>
      <c r="DX437" s="262"/>
      <c r="DY437" s="263">
        <f t="shared" si="76"/>
        <v>5811.55</v>
      </c>
      <c r="DZ437" s="263"/>
    </row>
    <row r="438" spans="1:130" hidden="1" x14ac:dyDescent="0.25">
      <c r="A438" s="18">
        <v>1920</v>
      </c>
      <c r="B438" s="18" t="s">
        <v>905</v>
      </c>
      <c r="C438" s="18" t="s">
        <v>906</v>
      </c>
      <c r="D438" s="20">
        <v>1</v>
      </c>
      <c r="G438" s="18" t="s">
        <v>173</v>
      </c>
      <c r="H438" s="18" t="s">
        <v>27</v>
      </c>
      <c r="I438" s="18" t="s">
        <v>172</v>
      </c>
      <c r="J438" s="21"/>
      <c r="K438" s="21"/>
      <c r="L438" s="21"/>
      <c r="M438" s="22"/>
      <c r="N438" s="22"/>
      <c r="O438" s="22"/>
      <c r="P438" s="22"/>
      <c r="Q438" s="22"/>
      <c r="R438" s="23"/>
      <c r="S438" s="21"/>
      <c r="T438" s="21"/>
      <c r="U438" s="21"/>
      <c r="V438" s="22"/>
      <c r="W438" s="22"/>
      <c r="X438" s="22"/>
      <c r="Y438" s="22"/>
      <c r="Z438" s="22"/>
      <c r="AA438" s="23"/>
      <c r="AB438" s="21"/>
      <c r="AC438" s="21"/>
      <c r="AD438" s="21"/>
      <c r="AE438" s="22"/>
      <c r="AF438" s="22"/>
      <c r="AG438" s="22"/>
      <c r="AH438" s="22"/>
      <c r="AI438" s="22"/>
      <c r="AJ438" s="23"/>
      <c r="AK438" s="21"/>
      <c r="AL438" s="21"/>
      <c r="AM438" s="21"/>
      <c r="AN438" s="22"/>
      <c r="AO438" s="22"/>
      <c r="AP438" s="22"/>
      <c r="AQ438" s="22"/>
      <c r="AR438" s="22"/>
      <c r="AS438" s="23"/>
      <c r="AT438" s="21"/>
      <c r="AU438" s="21"/>
      <c r="AV438" s="21"/>
      <c r="AW438" s="22"/>
      <c r="AX438" s="22"/>
      <c r="AY438" s="22"/>
      <c r="AZ438" s="22"/>
      <c r="BA438" s="22"/>
      <c r="BB438" s="23"/>
      <c r="BC438" s="21">
        <v>1425.88</v>
      </c>
      <c r="BD438" s="21">
        <v>0</v>
      </c>
      <c r="BE438" s="21">
        <v>1425.88</v>
      </c>
      <c r="BF438" s="22">
        <v>98</v>
      </c>
      <c r="BG438" s="22">
        <v>18.489999999999998</v>
      </c>
      <c r="BH438" s="22">
        <v>177.72</v>
      </c>
      <c r="BI438" s="22">
        <v>117.12</v>
      </c>
      <c r="BJ438" s="22">
        <v>411.33</v>
      </c>
      <c r="BK438" s="23">
        <v>1837.21</v>
      </c>
      <c r="BL438" s="21">
        <v>1605.7</v>
      </c>
      <c r="BM438" s="21">
        <v>0</v>
      </c>
      <c r="BN438" s="21">
        <v>1605.7</v>
      </c>
      <c r="BO438" s="22">
        <v>123</v>
      </c>
      <c r="BP438" s="22">
        <v>20.83</v>
      </c>
      <c r="BQ438" s="22">
        <v>94.74</v>
      </c>
      <c r="BR438" s="22">
        <v>135.6</v>
      </c>
      <c r="BS438" s="22">
        <v>374.17</v>
      </c>
      <c r="BT438" s="23">
        <v>1979.87</v>
      </c>
      <c r="BU438" s="21">
        <v>1605.7</v>
      </c>
      <c r="BV438" s="21">
        <v>0</v>
      </c>
      <c r="BW438" s="21">
        <v>1605.7</v>
      </c>
      <c r="BX438" s="22">
        <v>123</v>
      </c>
      <c r="BY438" s="22">
        <v>20.83</v>
      </c>
      <c r="BZ438" s="22">
        <v>94.74</v>
      </c>
      <c r="CA438" s="22">
        <v>140.69999999999999</v>
      </c>
      <c r="CB438" s="22">
        <v>379.27</v>
      </c>
      <c r="CC438" s="23">
        <v>1984.97</v>
      </c>
      <c r="CD438" s="21">
        <v>1605.7</v>
      </c>
      <c r="CE438" s="21">
        <v>0</v>
      </c>
      <c r="CF438" s="21">
        <v>1605.7</v>
      </c>
      <c r="CG438" s="22">
        <v>123</v>
      </c>
      <c r="CH438" s="22">
        <v>20.83</v>
      </c>
      <c r="CI438" s="22">
        <v>94.74</v>
      </c>
      <c r="CJ438" s="22">
        <v>140.69999999999999</v>
      </c>
      <c r="CK438" s="22">
        <v>379.27</v>
      </c>
      <c r="CL438" s="23">
        <v>1984.97</v>
      </c>
      <c r="CM438" s="21">
        <v>1640.59</v>
      </c>
      <c r="CN438" s="21">
        <v>0</v>
      </c>
      <c r="CO438" s="21">
        <v>1640.59</v>
      </c>
      <c r="CP438" s="22">
        <v>127</v>
      </c>
      <c r="CQ438" s="22">
        <v>21.29</v>
      </c>
      <c r="CR438" s="22">
        <v>95.81</v>
      </c>
      <c r="CS438" s="22">
        <v>136.22</v>
      </c>
      <c r="CT438" s="22">
        <v>380.32</v>
      </c>
      <c r="CU438" s="23">
        <v>2020.91</v>
      </c>
      <c r="CV438" s="21">
        <v>1568.34</v>
      </c>
      <c r="CW438" s="21">
        <v>0</v>
      </c>
      <c r="CX438" s="21">
        <v>1568.34</v>
      </c>
      <c r="CY438" s="22">
        <v>118</v>
      </c>
      <c r="CZ438" s="22">
        <v>20.350000000000001</v>
      </c>
      <c r="DA438" s="22">
        <v>91.8</v>
      </c>
      <c r="DB438" s="22">
        <v>119.64</v>
      </c>
      <c r="DC438" s="22">
        <v>349.79</v>
      </c>
      <c r="DD438" s="23">
        <v>1918.13</v>
      </c>
      <c r="DE438" s="21">
        <v>2373.33</v>
      </c>
      <c r="DF438" s="21">
        <v>0</v>
      </c>
      <c r="DG438" s="21">
        <v>2373.33</v>
      </c>
      <c r="DH438" s="22">
        <v>-45</v>
      </c>
      <c r="DI438" s="22">
        <v>266.89</v>
      </c>
      <c r="DJ438" s="22">
        <v>754.1</v>
      </c>
      <c r="DK438" s="22">
        <v>150.59</v>
      </c>
      <c r="DL438" s="22">
        <v>1126.58</v>
      </c>
      <c r="DM438" s="23">
        <v>3499.91</v>
      </c>
      <c r="DN438" s="73">
        <f t="shared" si="66"/>
        <v>11825.24</v>
      </c>
      <c r="DO438" s="73">
        <f t="shared" si="67"/>
        <v>0</v>
      </c>
      <c r="DP438" s="73">
        <f t="shared" si="68"/>
        <v>11825.24</v>
      </c>
      <c r="DQ438" s="22">
        <f t="shared" si="69"/>
        <v>667</v>
      </c>
      <c r="DR438" s="22">
        <f t="shared" si="70"/>
        <v>389.51</v>
      </c>
      <c r="DS438" s="22">
        <f t="shared" si="71"/>
        <v>1403.65</v>
      </c>
      <c r="DT438" s="22">
        <f t="shared" si="72"/>
        <v>940.56999999999994</v>
      </c>
      <c r="DU438" s="22">
        <f t="shared" si="73"/>
        <v>3400.73</v>
      </c>
      <c r="DV438" s="23">
        <f t="shared" si="74"/>
        <v>15225.970000000001</v>
      </c>
      <c r="DW438" s="262">
        <f t="shared" si="75"/>
        <v>11825.24</v>
      </c>
      <c r="DX438" s="262"/>
      <c r="DY438" s="263">
        <f t="shared" si="76"/>
        <v>3400.73</v>
      </c>
      <c r="DZ438" s="263"/>
    </row>
    <row r="439" spans="1:130" hidden="1" x14ac:dyDescent="0.25">
      <c r="A439" s="18">
        <v>1921</v>
      </c>
      <c r="B439" s="18" t="s">
        <v>900</v>
      </c>
      <c r="C439" s="18" t="s">
        <v>901</v>
      </c>
      <c r="D439" s="20">
        <v>1</v>
      </c>
      <c r="G439" s="18" t="s">
        <v>173</v>
      </c>
      <c r="H439" s="18" t="s">
        <v>27</v>
      </c>
      <c r="I439" s="18" t="s">
        <v>172</v>
      </c>
      <c r="J439" s="21"/>
      <c r="K439" s="21"/>
      <c r="L439" s="21"/>
      <c r="M439" s="22"/>
      <c r="N439" s="22"/>
      <c r="O439" s="22"/>
      <c r="P439" s="22"/>
      <c r="Q439" s="22"/>
      <c r="R439" s="23"/>
      <c r="S439" s="21"/>
      <c r="T439" s="21"/>
      <c r="U439" s="21"/>
      <c r="V439" s="22"/>
      <c r="W439" s="22"/>
      <c r="X439" s="22"/>
      <c r="Y439" s="22"/>
      <c r="Z439" s="22"/>
      <c r="AA439" s="23"/>
      <c r="AB439" s="21"/>
      <c r="AC439" s="21"/>
      <c r="AD439" s="21"/>
      <c r="AE439" s="22"/>
      <c r="AF439" s="22"/>
      <c r="AG439" s="22"/>
      <c r="AH439" s="22"/>
      <c r="AI439" s="22"/>
      <c r="AJ439" s="23"/>
      <c r="AK439" s="21"/>
      <c r="AL439" s="21"/>
      <c r="AM439" s="21"/>
      <c r="AN439" s="22"/>
      <c r="AO439" s="22"/>
      <c r="AP439" s="22"/>
      <c r="AQ439" s="22"/>
      <c r="AR439" s="22"/>
      <c r="AS439" s="23"/>
      <c r="AT439" s="21"/>
      <c r="AU439" s="21"/>
      <c r="AV439" s="21"/>
      <c r="AW439" s="22"/>
      <c r="AX439" s="22"/>
      <c r="AY439" s="22"/>
      <c r="AZ439" s="22"/>
      <c r="BA439" s="22"/>
      <c r="BB439" s="23"/>
      <c r="BC439" s="21">
        <v>1374.94</v>
      </c>
      <c r="BD439" s="21">
        <v>0</v>
      </c>
      <c r="BE439" s="21">
        <v>1374.94</v>
      </c>
      <c r="BF439" s="22">
        <v>92</v>
      </c>
      <c r="BG439" s="22">
        <v>17.829999999999998</v>
      </c>
      <c r="BH439" s="22">
        <v>131.86000000000001</v>
      </c>
      <c r="BI439" s="22">
        <v>116.2</v>
      </c>
      <c r="BJ439" s="22">
        <v>357.89</v>
      </c>
      <c r="BK439" s="23">
        <v>1732.83</v>
      </c>
      <c r="BL439" s="21">
        <v>1558.09</v>
      </c>
      <c r="BM439" s="21">
        <v>0</v>
      </c>
      <c r="BN439" s="21">
        <v>1558.09</v>
      </c>
      <c r="BO439" s="22">
        <v>116</v>
      </c>
      <c r="BP439" s="22">
        <v>20.22</v>
      </c>
      <c r="BQ439" s="22">
        <v>51.94</v>
      </c>
      <c r="BR439" s="22">
        <v>134.76</v>
      </c>
      <c r="BS439" s="22">
        <v>322.92</v>
      </c>
      <c r="BT439" s="23">
        <v>1881.01</v>
      </c>
      <c r="BU439" s="21">
        <v>1558.09</v>
      </c>
      <c r="BV439" s="21">
        <v>0</v>
      </c>
      <c r="BW439" s="21">
        <v>1558.09</v>
      </c>
      <c r="BX439" s="22">
        <v>117</v>
      </c>
      <c r="BY439" s="22">
        <v>20.22</v>
      </c>
      <c r="BZ439" s="22">
        <v>51.94</v>
      </c>
      <c r="CA439" s="22">
        <v>139.86000000000001</v>
      </c>
      <c r="CB439" s="22">
        <v>329.02</v>
      </c>
      <c r="CC439" s="23">
        <v>1887.11</v>
      </c>
      <c r="CD439" s="21">
        <v>1558.09</v>
      </c>
      <c r="CE439" s="21">
        <v>0</v>
      </c>
      <c r="CF439" s="21">
        <v>1558.09</v>
      </c>
      <c r="CG439" s="22">
        <v>117</v>
      </c>
      <c r="CH439" s="22">
        <v>20.22</v>
      </c>
      <c r="CI439" s="22">
        <v>51.94</v>
      </c>
      <c r="CJ439" s="22">
        <v>139.86000000000001</v>
      </c>
      <c r="CK439" s="22">
        <v>329.02</v>
      </c>
      <c r="CL439" s="23">
        <v>1887.11</v>
      </c>
      <c r="CM439" s="21">
        <v>1592.98</v>
      </c>
      <c r="CN439" s="21">
        <v>0</v>
      </c>
      <c r="CO439" s="21">
        <v>1592.98</v>
      </c>
      <c r="CP439" s="22">
        <v>121</v>
      </c>
      <c r="CQ439" s="22">
        <v>20.67</v>
      </c>
      <c r="CR439" s="22">
        <v>53.11</v>
      </c>
      <c r="CS439" s="22">
        <v>135.38</v>
      </c>
      <c r="CT439" s="22">
        <v>330.16</v>
      </c>
      <c r="CU439" s="23">
        <v>1923.14</v>
      </c>
      <c r="CV439" s="21">
        <v>1231.74</v>
      </c>
      <c r="CW439" s="21">
        <v>0</v>
      </c>
      <c r="CX439" s="21">
        <v>1231.74</v>
      </c>
      <c r="CY439" s="22">
        <v>72</v>
      </c>
      <c r="CZ439" s="22">
        <v>15.97</v>
      </c>
      <c r="DA439" s="22">
        <v>47.04</v>
      </c>
      <c r="DB439" s="22">
        <v>123.86</v>
      </c>
      <c r="DC439" s="22">
        <v>258.87</v>
      </c>
      <c r="DD439" s="23">
        <v>1490.61</v>
      </c>
      <c r="DE439" s="21">
        <v>2278.9699999999998</v>
      </c>
      <c r="DF439" s="21">
        <v>0</v>
      </c>
      <c r="DG439" s="21">
        <v>2278.9699999999998</v>
      </c>
      <c r="DH439" s="22">
        <v>-25</v>
      </c>
      <c r="DI439" s="22">
        <v>252.23</v>
      </c>
      <c r="DJ439" s="22">
        <v>665.32</v>
      </c>
      <c r="DK439" s="22">
        <v>108.1</v>
      </c>
      <c r="DL439" s="22">
        <v>1000.65</v>
      </c>
      <c r="DM439" s="23">
        <v>3279.62</v>
      </c>
      <c r="DN439" s="73">
        <f t="shared" si="66"/>
        <v>11152.9</v>
      </c>
      <c r="DO439" s="73">
        <f t="shared" si="67"/>
        <v>0</v>
      </c>
      <c r="DP439" s="73">
        <f t="shared" si="68"/>
        <v>11152.9</v>
      </c>
      <c r="DQ439" s="22">
        <f t="shared" si="69"/>
        <v>610</v>
      </c>
      <c r="DR439" s="22">
        <f t="shared" si="70"/>
        <v>367.36</v>
      </c>
      <c r="DS439" s="22">
        <f t="shared" si="71"/>
        <v>1053.1500000000001</v>
      </c>
      <c r="DT439" s="22">
        <f t="shared" si="72"/>
        <v>898.0200000000001</v>
      </c>
      <c r="DU439" s="22">
        <f t="shared" si="73"/>
        <v>2928.53</v>
      </c>
      <c r="DV439" s="23">
        <f t="shared" si="74"/>
        <v>14081.43</v>
      </c>
      <c r="DW439" s="262">
        <f t="shared" si="75"/>
        <v>11152.9</v>
      </c>
      <c r="DX439" s="262"/>
      <c r="DY439" s="263">
        <f t="shared" si="76"/>
        <v>2928.53</v>
      </c>
      <c r="DZ439" s="263"/>
    </row>
    <row r="440" spans="1:130" hidden="1" x14ac:dyDescent="0.25">
      <c r="A440" s="18">
        <v>1922</v>
      </c>
      <c r="B440" s="18" t="s">
        <v>902</v>
      </c>
      <c r="C440" s="18" t="s">
        <v>271</v>
      </c>
      <c r="D440" s="20">
        <v>1</v>
      </c>
      <c r="G440" s="18" t="s">
        <v>173</v>
      </c>
      <c r="H440" s="18" t="s">
        <v>27</v>
      </c>
      <c r="I440" s="18" t="s">
        <v>172</v>
      </c>
      <c r="J440" s="21"/>
      <c r="K440" s="21"/>
      <c r="L440" s="21"/>
      <c r="M440" s="22"/>
      <c r="N440" s="22"/>
      <c r="O440" s="22"/>
      <c r="P440" s="22"/>
      <c r="Q440" s="22"/>
      <c r="R440" s="23"/>
      <c r="S440" s="21"/>
      <c r="T440" s="21"/>
      <c r="U440" s="21"/>
      <c r="V440" s="22"/>
      <c r="W440" s="22"/>
      <c r="X440" s="22"/>
      <c r="Y440" s="22"/>
      <c r="Z440" s="22"/>
      <c r="AA440" s="23"/>
      <c r="AB440" s="21"/>
      <c r="AC440" s="21"/>
      <c r="AD440" s="21"/>
      <c r="AE440" s="22"/>
      <c r="AF440" s="22"/>
      <c r="AG440" s="22"/>
      <c r="AH440" s="22"/>
      <c r="AI440" s="22"/>
      <c r="AJ440" s="23"/>
      <c r="AK440" s="21"/>
      <c r="AL440" s="21"/>
      <c r="AM440" s="21"/>
      <c r="AN440" s="22"/>
      <c r="AO440" s="22"/>
      <c r="AP440" s="22"/>
      <c r="AQ440" s="22"/>
      <c r="AR440" s="22"/>
      <c r="AS440" s="23"/>
      <c r="AT440" s="21"/>
      <c r="AU440" s="21"/>
      <c r="AV440" s="21"/>
      <c r="AW440" s="22"/>
      <c r="AX440" s="22"/>
      <c r="AY440" s="22"/>
      <c r="AZ440" s="22"/>
      <c r="BA440" s="22"/>
      <c r="BB440" s="23"/>
      <c r="BC440" s="21">
        <v>1374.94</v>
      </c>
      <c r="BD440" s="21">
        <v>0</v>
      </c>
      <c r="BE440" s="21">
        <v>1374.94</v>
      </c>
      <c r="BF440" s="22">
        <v>92</v>
      </c>
      <c r="BG440" s="22">
        <v>17.829999999999998</v>
      </c>
      <c r="BH440" s="22">
        <v>131.86000000000001</v>
      </c>
      <c r="BI440" s="22">
        <v>116.2</v>
      </c>
      <c r="BJ440" s="22">
        <v>357.89</v>
      </c>
      <c r="BK440" s="23">
        <v>1732.83</v>
      </c>
      <c r="BL440" s="21">
        <v>1558.09</v>
      </c>
      <c r="BM440" s="21">
        <v>0</v>
      </c>
      <c r="BN440" s="21">
        <v>1558.09</v>
      </c>
      <c r="BO440" s="22">
        <v>116</v>
      </c>
      <c r="BP440" s="22">
        <v>20.22</v>
      </c>
      <c r="BQ440" s="22">
        <v>51.94</v>
      </c>
      <c r="BR440" s="22">
        <v>134.76</v>
      </c>
      <c r="BS440" s="22">
        <v>322.92</v>
      </c>
      <c r="BT440" s="23">
        <v>1881.01</v>
      </c>
      <c r="BU440" s="21">
        <v>1275.44</v>
      </c>
      <c r="BV440" s="21">
        <v>0</v>
      </c>
      <c r="BW440" s="21">
        <v>1275.44</v>
      </c>
      <c r="BX440" s="22">
        <v>77</v>
      </c>
      <c r="BY440" s="22">
        <v>16.54</v>
      </c>
      <c r="BZ440" s="22">
        <v>42.39</v>
      </c>
      <c r="CA440" s="22">
        <v>134.83000000000001</v>
      </c>
      <c r="CB440" s="22">
        <v>270.76</v>
      </c>
      <c r="CC440" s="23">
        <v>1546.2</v>
      </c>
      <c r="CD440" s="21">
        <v>1558.09</v>
      </c>
      <c r="CE440" s="21">
        <v>0</v>
      </c>
      <c r="CF440" s="21">
        <v>1558.09</v>
      </c>
      <c r="CG440" s="22">
        <v>117</v>
      </c>
      <c r="CH440" s="22">
        <v>20.22</v>
      </c>
      <c r="CI440" s="22">
        <v>51.94</v>
      </c>
      <c r="CJ440" s="22">
        <v>139.86000000000001</v>
      </c>
      <c r="CK440" s="22">
        <v>329.02</v>
      </c>
      <c r="CL440" s="23">
        <v>1887.11</v>
      </c>
      <c r="CM440" s="21">
        <v>1592.98</v>
      </c>
      <c r="CN440" s="21">
        <v>0</v>
      </c>
      <c r="CO440" s="21">
        <v>1592.98</v>
      </c>
      <c r="CP440" s="22">
        <v>121</v>
      </c>
      <c r="CQ440" s="22">
        <v>20.67</v>
      </c>
      <c r="CR440" s="22">
        <v>53.11</v>
      </c>
      <c r="CS440" s="22">
        <v>135.38</v>
      </c>
      <c r="CT440" s="22">
        <v>330.16</v>
      </c>
      <c r="CU440" s="23">
        <v>1923.14</v>
      </c>
      <c r="CV440" s="21">
        <v>1592.98</v>
      </c>
      <c r="CW440" s="21">
        <v>0</v>
      </c>
      <c r="CX440" s="21">
        <v>1592.98</v>
      </c>
      <c r="CY440" s="22">
        <v>121</v>
      </c>
      <c r="CZ440" s="22">
        <v>20.67</v>
      </c>
      <c r="DA440" s="22">
        <v>53.11</v>
      </c>
      <c r="DB440" s="22">
        <v>120.08</v>
      </c>
      <c r="DC440" s="22">
        <v>314.86</v>
      </c>
      <c r="DD440" s="23">
        <v>1907.84</v>
      </c>
      <c r="DE440" s="21">
        <v>2284.6999999999998</v>
      </c>
      <c r="DF440" s="21">
        <v>0</v>
      </c>
      <c r="DG440" s="21">
        <v>2284.6999999999998</v>
      </c>
      <c r="DH440" s="22">
        <v>-27</v>
      </c>
      <c r="DI440" s="22">
        <v>253.99</v>
      </c>
      <c r="DJ440" s="22">
        <v>674.56</v>
      </c>
      <c r="DK440" s="22">
        <v>154.11000000000001</v>
      </c>
      <c r="DL440" s="22">
        <v>1055.6600000000001</v>
      </c>
      <c r="DM440" s="23">
        <v>3340.36</v>
      </c>
      <c r="DN440" s="73">
        <f t="shared" si="66"/>
        <v>11237.219999999998</v>
      </c>
      <c r="DO440" s="73">
        <f t="shared" si="67"/>
        <v>0</v>
      </c>
      <c r="DP440" s="73">
        <f t="shared" si="68"/>
        <v>11237.219999999998</v>
      </c>
      <c r="DQ440" s="22">
        <f t="shared" si="69"/>
        <v>617</v>
      </c>
      <c r="DR440" s="22">
        <f t="shared" si="70"/>
        <v>370.14</v>
      </c>
      <c r="DS440" s="22">
        <f t="shared" si="71"/>
        <v>1058.9099999999999</v>
      </c>
      <c r="DT440" s="22">
        <f t="shared" si="72"/>
        <v>935.22</v>
      </c>
      <c r="DU440" s="22">
        <f t="shared" si="73"/>
        <v>2981.2700000000004</v>
      </c>
      <c r="DV440" s="23">
        <f t="shared" si="74"/>
        <v>14218.49</v>
      </c>
      <c r="DW440" s="262">
        <f t="shared" si="75"/>
        <v>11237.219999999998</v>
      </c>
      <c r="DX440" s="262"/>
      <c r="DY440" s="263">
        <f t="shared" si="76"/>
        <v>2981.2700000000004</v>
      </c>
      <c r="DZ440" s="263"/>
    </row>
    <row r="441" spans="1:130" hidden="1" x14ac:dyDescent="0.25">
      <c r="A441" s="18">
        <v>1923</v>
      </c>
      <c r="B441" s="18" t="s">
        <v>904</v>
      </c>
      <c r="C441" s="18" t="s">
        <v>663</v>
      </c>
      <c r="D441" s="20">
        <v>1</v>
      </c>
      <c r="E441" s="18">
        <v>7204.83</v>
      </c>
      <c r="F441" s="18">
        <v>15588.19</v>
      </c>
      <c r="G441" s="18" t="s">
        <v>157</v>
      </c>
      <c r="H441" s="18" t="s">
        <v>19</v>
      </c>
      <c r="I441" s="18" t="s">
        <v>256</v>
      </c>
      <c r="J441" s="21"/>
      <c r="K441" s="21"/>
      <c r="L441" s="21"/>
      <c r="M441" s="22"/>
      <c r="N441" s="22"/>
      <c r="O441" s="22"/>
      <c r="P441" s="22"/>
      <c r="Q441" s="22"/>
      <c r="R441" s="23"/>
      <c r="S441" s="21"/>
      <c r="T441" s="21"/>
      <c r="U441" s="21"/>
      <c r="V441" s="22"/>
      <c r="W441" s="22"/>
      <c r="X441" s="22"/>
      <c r="Y441" s="22"/>
      <c r="Z441" s="22"/>
      <c r="AA441" s="23"/>
      <c r="AB441" s="21"/>
      <c r="AC441" s="21"/>
      <c r="AD441" s="21"/>
      <c r="AE441" s="22"/>
      <c r="AF441" s="22"/>
      <c r="AG441" s="22"/>
      <c r="AH441" s="22"/>
      <c r="AI441" s="22"/>
      <c r="AJ441" s="23"/>
      <c r="AK441" s="21"/>
      <c r="AL441" s="21"/>
      <c r="AM441" s="21"/>
      <c r="AN441" s="22"/>
      <c r="AO441" s="22"/>
      <c r="AP441" s="22"/>
      <c r="AQ441" s="22"/>
      <c r="AR441" s="22"/>
      <c r="AS441" s="23"/>
      <c r="AT441" s="21"/>
      <c r="AU441" s="21"/>
      <c r="AV441" s="21"/>
      <c r="AW441" s="22"/>
      <c r="AX441" s="22"/>
      <c r="AY441" s="22"/>
      <c r="AZ441" s="22"/>
      <c r="BA441" s="22"/>
      <c r="BB441" s="23"/>
      <c r="BC441" s="21">
        <v>1443.84</v>
      </c>
      <c r="BD441" s="21">
        <v>0</v>
      </c>
      <c r="BE441" s="21">
        <v>1443.84</v>
      </c>
      <c r="BF441" s="22">
        <v>101</v>
      </c>
      <c r="BG441" s="22">
        <v>21.61</v>
      </c>
      <c r="BH441" s="22">
        <v>500.21</v>
      </c>
      <c r="BI441" s="22">
        <v>25.63</v>
      </c>
      <c r="BJ441" s="22">
        <v>648.45000000000005</v>
      </c>
      <c r="BK441" s="23">
        <v>2092.29</v>
      </c>
      <c r="BL441" s="21">
        <v>2252.61</v>
      </c>
      <c r="BM441" s="21">
        <v>0</v>
      </c>
      <c r="BN441" s="21">
        <v>2252.61</v>
      </c>
      <c r="BO441" s="22">
        <v>216</v>
      </c>
      <c r="BP441" s="22">
        <v>33.75</v>
      </c>
      <c r="BQ441" s="22">
        <v>714.12</v>
      </c>
      <c r="BR441" s="22">
        <v>213.4</v>
      </c>
      <c r="BS441" s="22">
        <v>1177.27</v>
      </c>
      <c r="BT441" s="23">
        <v>3429.88</v>
      </c>
      <c r="BU441" s="21">
        <v>2252.61</v>
      </c>
      <c r="BV441" s="21">
        <v>0</v>
      </c>
      <c r="BW441" s="21">
        <v>2252.61</v>
      </c>
      <c r="BX441" s="22">
        <v>216</v>
      </c>
      <c r="BY441" s="22">
        <v>33.75</v>
      </c>
      <c r="BZ441" s="22">
        <v>714.12</v>
      </c>
      <c r="CA441" s="22">
        <v>147.1</v>
      </c>
      <c r="CB441" s="22">
        <v>1110.97</v>
      </c>
      <c r="CC441" s="23">
        <v>3363.58</v>
      </c>
      <c r="CD441" s="21">
        <v>2252.61</v>
      </c>
      <c r="CE441" s="21">
        <v>0</v>
      </c>
      <c r="CF441" s="21">
        <v>2252.61</v>
      </c>
      <c r="CG441" s="22">
        <v>216</v>
      </c>
      <c r="CH441" s="22">
        <v>33.75</v>
      </c>
      <c r="CI441" s="22">
        <v>714.12</v>
      </c>
      <c r="CJ441" s="22">
        <v>136.9</v>
      </c>
      <c r="CK441" s="22">
        <v>1100.77</v>
      </c>
      <c r="CL441" s="23">
        <v>3353.38</v>
      </c>
      <c r="CM441" s="21">
        <v>2252.61</v>
      </c>
      <c r="CN441" s="21">
        <v>0</v>
      </c>
      <c r="CO441" s="21">
        <v>2252.61</v>
      </c>
      <c r="CP441" s="22">
        <v>220</v>
      </c>
      <c r="CQ441" s="22">
        <v>33.75</v>
      </c>
      <c r="CR441" s="22">
        <v>686.37</v>
      </c>
      <c r="CS441" s="22">
        <v>136.9</v>
      </c>
      <c r="CT441" s="22">
        <v>1077.02</v>
      </c>
      <c r="CU441" s="23">
        <v>3329.63</v>
      </c>
      <c r="CV441" s="21">
        <v>2252.61</v>
      </c>
      <c r="CW441" s="21">
        <v>0</v>
      </c>
      <c r="CX441" s="21">
        <v>2252.61</v>
      </c>
      <c r="CY441" s="22">
        <v>216</v>
      </c>
      <c r="CZ441" s="22">
        <v>33.75</v>
      </c>
      <c r="DA441" s="22">
        <v>683.97</v>
      </c>
      <c r="DB441" s="22">
        <v>96.1</v>
      </c>
      <c r="DC441" s="22">
        <v>1029.82</v>
      </c>
      <c r="DD441" s="23">
        <v>3282.43</v>
      </c>
      <c r="DE441" s="21">
        <v>3861.93</v>
      </c>
      <c r="DF441" s="21">
        <v>0</v>
      </c>
      <c r="DG441" s="21">
        <v>3861.93</v>
      </c>
      <c r="DH441" s="22">
        <v>-47</v>
      </c>
      <c r="DI441" s="22">
        <v>223.39</v>
      </c>
      <c r="DJ441" s="22">
        <v>2130.67</v>
      </c>
      <c r="DK441" s="22">
        <v>156.62</v>
      </c>
      <c r="DL441" s="22">
        <v>2463.6799999999998</v>
      </c>
      <c r="DM441" s="23">
        <v>6325.61</v>
      </c>
      <c r="DN441" s="73">
        <f t="shared" si="66"/>
        <v>16568.82</v>
      </c>
      <c r="DO441" s="73">
        <f t="shared" si="67"/>
        <v>0</v>
      </c>
      <c r="DP441" s="73">
        <f t="shared" si="68"/>
        <v>16568.82</v>
      </c>
      <c r="DQ441" s="22">
        <f t="shared" si="69"/>
        <v>1138</v>
      </c>
      <c r="DR441" s="22">
        <f t="shared" si="70"/>
        <v>413.75</v>
      </c>
      <c r="DS441" s="22">
        <f t="shared" si="71"/>
        <v>6143.58</v>
      </c>
      <c r="DT441" s="22">
        <f t="shared" si="72"/>
        <v>912.65</v>
      </c>
      <c r="DU441" s="22">
        <f t="shared" si="73"/>
        <v>8607.98</v>
      </c>
      <c r="DV441" s="23">
        <f t="shared" si="74"/>
        <v>25176.800000000003</v>
      </c>
      <c r="DW441" s="262">
        <f t="shared" si="75"/>
        <v>980.6299999999992</v>
      </c>
      <c r="DX441" s="262"/>
      <c r="DY441" s="263">
        <f t="shared" si="76"/>
        <v>1403.1499999999996</v>
      </c>
      <c r="DZ441" s="263"/>
    </row>
    <row r="442" spans="1:130" hidden="1" x14ac:dyDescent="0.25">
      <c r="A442" s="18">
        <v>1924</v>
      </c>
      <c r="B442" s="18" t="s">
        <v>899</v>
      </c>
      <c r="C442" s="18" t="s">
        <v>250</v>
      </c>
      <c r="D442" s="20">
        <v>1</v>
      </c>
      <c r="G442" s="18" t="s">
        <v>173</v>
      </c>
      <c r="H442" s="18" t="s">
        <v>5</v>
      </c>
      <c r="I442" s="18" t="s">
        <v>194</v>
      </c>
      <c r="J442" s="21"/>
      <c r="K442" s="21"/>
      <c r="L442" s="21"/>
      <c r="M442" s="22"/>
      <c r="N442" s="22"/>
      <c r="O442" s="22"/>
      <c r="P442" s="22"/>
      <c r="Q442" s="22"/>
      <c r="R442" s="23"/>
      <c r="S442" s="21"/>
      <c r="T442" s="21"/>
      <c r="U442" s="21"/>
      <c r="V442" s="22"/>
      <c r="W442" s="22"/>
      <c r="X442" s="22"/>
      <c r="Y442" s="22"/>
      <c r="Z442" s="22"/>
      <c r="AA442" s="23"/>
      <c r="AB442" s="21"/>
      <c r="AC442" s="21"/>
      <c r="AD442" s="21"/>
      <c r="AE442" s="22"/>
      <c r="AF442" s="22"/>
      <c r="AG442" s="22"/>
      <c r="AH442" s="22"/>
      <c r="AI442" s="22"/>
      <c r="AJ442" s="23"/>
      <c r="AK442" s="21"/>
      <c r="AL442" s="21"/>
      <c r="AM442" s="21"/>
      <c r="AN442" s="22"/>
      <c r="AO442" s="22"/>
      <c r="AP442" s="22"/>
      <c r="AQ442" s="22"/>
      <c r="AR442" s="22"/>
      <c r="AS442" s="23"/>
      <c r="AT442" s="21"/>
      <c r="AU442" s="21"/>
      <c r="AV442" s="21"/>
      <c r="AW442" s="22"/>
      <c r="AX442" s="22"/>
      <c r="AY442" s="22"/>
      <c r="AZ442" s="22"/>
      <c r="BA442" s="22"/>
      <c r="BB442" s="23"/>
      <c r="BC442" s="21">
        <v>917.8</v>
      </c>
      <c r="BD442" s="21">
        <v>0</v>
      </c>
      <c r="BE442" s="21">
        <v>917.8</v>
      </c>
      <c r="BF442" s="22">
        <v>50</v>
      </c>
      <c r="BG442" s="22">
        <v>22.86</v>
      </c>
      <c r="BH442" s="22">
        <v>87.9</v>
      </c>
      <c r="BI442" s="22">
        <v>77.489999999999995</v>
      </c>
      <c r="BJ442" s="22">
        <v>238.25</v>
      </c>
      <c r="BK442" s="23">
        <v>1156.05</v>
      </c>
      <c r="BL442" s="21">
        <v>1558.09</v>
      </c>
      <c r="BM442" s="21">
        <v>0</v>
      </c>
      <c r="BN442" s="21">
        <v>1558.09</v>
      </c>
      <c r="BO442" s="22">
        <v>110</v>
      </c>
      <c r="BP442" s="22">
        <v>38.880000000000003</v>
      </c>
      <c r="BQ442" s="22">
        <v>125.9</v>
      </c>
      <c r="BR442" s="22">
        <v>195.96</v>
      </c>
      <c r="BS442" s="22">
        <v>470.74</v>
      </c>
      <c r="BT442" s="23">
        <v>2028.83</v>
      </c>
      <c r="BU442" s="21">
        <v>1558.09</v>
      </c>
      <c r="BV442" s="21">
        <v>0</v>
      </c>
      <c r="BW442" s="21">
        <v>1558.09</v>
      </c>
      <c r="BX442" s="22">
        <v>115</v>
      </c>
      <c r="BY442" s="22">
        <v>38.880000000000003</v>
      </c>
      <c r="BZ442" s="22">
        <v>88.92</v>
      </c>
      <c r="CA442" s="22">
        <v>78.66</v>
      </c>
      <c r="CB442" s="22">
        <v>321.45999999999998</v>
      </c>
      <c r="CC442" s="23">
        <v>1879.55</v>
      </c>
      <c r="CD442" s="21">
        <v>1558.09</v>
      </c>
      <c r="CE442" s="21">
        <v>0</v>
      </c>
      <c r="CF442" s="21">
        <v>1558.09</v>
      </c>
      <c r="CG442" s="22">
        <v>121</v>
      </c>
      <c r="CH442" s="22">
        <v>38.880000000000003</v>
      </c>
      <c r="CI442" s="22">
        <v>88.92</v>
      </c>
      <c r="CJ442" s="22">
        <v>134.76</v>
      </c>
      <c r="CK442" s="22">
        <v>383.56</v>
      </c>
      <c r="CL442" s="23">
        <v>1941.65</v>
      </c>
      <c r="CM442" s="21">
        <v>2968.31</v>
      </c>
      <c r="CN442" s="21">
        <v>0</v>
      </c>
      <c r="CO442" s="21">
        <v>2968.31</v>
      </c>
      <c r="CP442" s="22">
        <v>9</v>
      </c>
      <c r="CQ442" s="22">
        <v>245.04</v>
      </c>
      <c r="CR442" s="22">
        <v>1328.39</v>
      </c>
      <c r="CS442" s="22">
        <v>159.81</v>
      </c>
      <c r="CT442" s="22">
        <v>1742.24</v>
      </c>
      <c r="CU442" s="23">
        <v>4710.55</v>
      </c>
      <c r="CV442" s="21">
        <v>1592.98</v>
      </c>
      <c r="CW442" s="21">
        <v>0</v>
      </c>
      <c r="CX442" s="21">
        <v>1592.98</v>
      </c>
      <c r="CY442" s="22">
        <v>121</v>
      </c>
      <c r="CZ442" s="22">
        <v>39.75</v>
      </c>
      <c r="DA442" s="22">
        <v>53.11</v>
      </c>
      <c r="DB442" s="22">
        <v>84.38</v>
      </c>
      <c r="DC442" s="22">
        <v>298.24</v>
      </c>
      <c r="DD442" s="23">
        <v>1891.22</v>
      </c>
      <c r="DE442" s="21">
        <v>2426.2199999999998</v>
      </c>
      <c r="DF442" s="21">
        <v>0</v>
      </c>
      <c r="DG442" s="21">
        <v>2426.2199999999998</v>
      </c>
      <c r="DH442" s="22">
        <v>229</v>
      </c>
      <c r="DI442" s="22">
        <v>140.85</v>
      </c>
      <c r="DJ442" s="22">
        <v>877.34</v>
      </c>
      <c r="DK442" s="22">
        <v>44.42</v>
      </c>
      <c r="DL442" s="22">
        <v>1291.6099999999999</v>
      </c>
      <c r="DM442" s="23">
        <v>3717.83</v>
      </c>
      <c r="DN442" s="73">
        <f t="shared" si="66"/>
        <v>12579.579999999998</v>
      </c>
      <c r="DO442" s="73">
        <f t="shared" si="67"/>
        <v>0</v>
      </c>
      <c r="DP442" s="73">
        <f t="shared" si="68"/>
        <v>12579.579999999998</v>
      </c>
      <c r="DQ442" s="22">
        <f t="shared" si="69"/>
        <v>755</v>
      </c>
      <c r="DR442" s="22">
        <f t="shared" si="70"/>
        <v>565.14</v>
      </c>
      <c r="DS442" s="22">
        <f t="shared" si="71"/>
        <v>2650.48</v>
      </c>
      <c r="DT442" s="22">
        <f t="shared" si="72"/>
        <v>775.48</v>
      </c>
      <c r="DU442" s="22">
        <f t="shared" si="73"/>
        <v>4746.0999999999995</v>
      </c>
      <c r="DV442" s="23">
        <f t="shared" si="74"/>
        <v>17325.68</v>
      </c>
      <c r="DW442" s="262">
        <f t="shared" si="75"/>
        <v>12579.579999999998</v>
      </c>
      <c r="DX442" s="262"/>
      <c r="DY442" s="263">
        <f t="shared" si="76"/>
        <v>4746.0999999999995</v>
      </c>
      <c r="DZ442" s="263"/>
    </row>
    <row r="443" spans="1:130" hidden="1" x14ac:dyDescent="0.25">
      <c r="A443" s="18">
        <v>1925</v>
      </c>
      <c r="B443" s="18" t="s">
        <v>912</v>
      </c>
      <c r="C443" s="18" t="s">
        <v>913</v>
      </c>
      <c r="D443" s="20">
        <v>1</v>
      </c>
      <c r="G443" s="18" t="s">
        <v>173</v>
      </c>
      <c r="H443" s="18" t="s">
        <v>5</v>
      </c>
      <c r="I443" s="18" t="s">
        <v>368</v>
      </c>
      <c r="J443" s="21"/>
      <c r="K443" s="21"/>
      <c r="L443" s="21"/>
      <c r="M443" s="22"/>
      <c r="N443" s="22"/>
      <c r="O443" s="22"/>
      <c r="P443" s="22"/>
      <c r="Q443" s="22"/>
      <c r="R443" s="23"/>
      <c r="S443" s="21"/>
      <c r="T443" s="21"/>
      <c r="U443" s="21"/>
      <c r="V443" s="22"/>
      <c r="W443" s="22"/>
      <c r="X443" s="22"/>
      <c r="Y443" s="22"/>
      <c r="Z443" s="22"/>
      <c r="AA443" s="23"/>
      <c r="AB443" s="21"/>
      <c r="AC443" s="21"/>
      <c r="AD443" s="21"/>
      <c r="AE443" s="22"/>
      <c r="AF443" s="22"/>
      <c r="AG443" s="22"/>
      <c r="AH443" s="22"/>
      <c r="AI443" s="22"/>
      <c r="AJ443" s="23"/>
      <c r="AK443" s="21"/>
      <c r="AL443" s="21"/>
      <c r="AM443" s="21"/>
      <c r="AN443" s="22"/>
      <c r="AO443" s="22"/>
      <c r="AP443" s="22"/>
      <c r="AQ443" s="22"/>
      <c r="AR443" s="22"/>
      <c r="AS443" s="23"/>
      <c r="AT443" s="21"/>
      <c r="AU443" s="21"/>
      <c r="AV443" s="21"/>
      <c r="AW443" s="22"/>
      <c r="AX443" s="22"/>
      <c r="AY443" s="22"/>
      <c r="AZ443" s="22"/>
      <c r="BA443" s="22"/>
      <c r="BB443" s="23"/>
      <c r="BC443" s="21"/>
      <c r="BD443" s="21"/>
      <c r="BE443" s="21"/>
      <c r="BF443" s="22"/>
      <c r="BG443" s="22"/>
      <c r="BH443" s="22"/>
      <c r="BI443" s="22"/>
      <c r="BJ443" s="22"/>
      <c r="BK443" s="23"/>
      <c r="BL443" s="21">
        <v>916.59</v>
      </c>
      <c r="BM443" s="21">
        <v>0</v>
      </c>
      <c r="BN443" s="21">
        <v>916.59</v>
      </c>
      <c r="BO443" s="22">
        <v>50</v>
      </c>
      <c r="BP443" s="22">
        <v>11.91</v>
      </c>
      <c r="BQ443" s="22">
        <v>89.95</v>
      </c>
      <c r="BR443" s="22">
        <v>16.28</v>
      </c>
      <c r="BS443" s="22">
        <v>168.14</v>
      </c>
      <c r="BT443" s="23">
        <v>1084.73</v>
      </c>
      <c r="BU443" s="21">
        <v>1680.41</v>
      </c>
      <c r="BV443" s="21">
        <v>0</v>
      </c>
      <c r="BW443" s="21">
        <v>1680.41</v>
      </c>
      <c r="BX443" s="22">
        <v>122</v>
      </c>
      <c r="BY443" s="22">
        <v>21.85</v>
      </c>
      <c r="BZ443" s="22">
        <v>239.05</v>
      </c>
      <c r="CA443" s="22">
        <v>203.25</v>
      </c>
      <c r="CB443" s="22">
        <v>586.15</v>
      </c>
      <c r="CC443" s="23">
        <v>2266.56</v>
      </c>
      <c r="CD443" s="21">
        <v>1680.41</v>
      </c>
      <c r="CE443" s="21">
        <v>0</v>
      </c>
      <c r="CF443" s="21">
        <v>1680.41</v>
      </c>
      <c r="CG443" s="22">
        <v>138</v>
      </c>
      <c r="CH443" s="22">
        <v>21.85</v>
      </c>
      <c r="CI443" s="22">
        <v>202.07</v>
      </c>
      <c r="CJ443" s="22">
        <v>131.85</v>
      </c>
      <c r="CK443" s="22">
        <v>493.77</v>
      </c>
      <c r="CL443" s="23">
        <v>2174.1799999999998</v>
      </c>
      <c r="CM443" s="21">
        <v>1680.41</v>
      </c>
      <c r="CN443" s="21">
        <v>0</v>
      </c>
      <c r="CO443" s="21">
        <v>1680.41</v>
      </c>
      <c r="CP443" s="22">
        <v>142</v>
      </c>
      <c r="CQ443" s="22">
        <v>21.85</v>
      </c>
      <c r="CR443" s="22">
        <v>174.21</v>
      </c>
      <c r="CS443" s="22">
        <v>136.94999999999999</v>
      </c>
      <c r="CT443" s="22">
        <v>475.01</v>
      </c>
      <c r="CU443" s="23">
        <v>2155.42</v>
      </c>
      <c r="CV443" s="21">
        <v>1680.41</v>
      </c>
      <c r="CW443" s="21">
        <v>0</v>
      </c>
      <c r="CX443" s="21">
        <v>1680.41</v>
      </c>
      <c r="CY443" s="22">
        <v>138</v>
      </c>
      <c r="CZ443" s="22">
        <v>21.85</v>
      </c>
      <c r="DA443" s="22">
        <v>171.81</v>
      </c>
      <c r="DB443" s="22">
        <v>121.65</v>
      </c>
      <c r="DC443" s="22">
        <v>453.31</v>
      </c>
      <c r="DD443" s="23">
        <v>2133.7199999999998</v>
      </c>
      <c r="DE443" s="21">
        <v>2441.71</v>
      </c>
      <c r="DF443" s="21">
        <v>0</v>
      </c>
      <c r="DG443" s="21">
        <v>2441.71</v>
      </c>
      <c r="DH443" s="22">
        <v>-50</v>
      </c>
      <c r="DI443" s="22">
        <v>233.41</v>
      </c>
      <c r="DJ443" s="22">
        <v>855.75</v>
      </c>
      <c r="DK443" s="22">
        <v>146.71</v>
      </c>
      <c r="DL443" s="22">
        <v>1185.8699999999999</v>
      </c>
      <c r="DM443" s="23">
        <v>3627.58</v>
      </c>
      <c r="DN443" s="73">
        <f t="shared" si="66"/>
        <v>10079.939999999999</v>
      </c>
      <c r="DO443" s="73">
        <f t="shared" si="67"/>
        <v>0</v>
      </c>
      <c r="DP443" s="73">
        <f t="shared" si="68"/>
        <v>10079.939999999999</v>
      </c>
      <c r="DQ443" s="22">
        <f t="shared" si="69"/>
        <v>540</v>
      </c>
      <c r="DR443" s="22">
        <f t="shared" si="70"/>
        <v>332.72</v>
      </c>
      <c r="DS443" s="22">
        <f t="shared" si="71"/>
        <v>1732.84</v>
      </c>
      <c r="DT443" s="22">
        <f t="shared" si="72"/>
        <v>756.69</v>
      </c>
      <c r="DU443" s="22">
        <f t="shared" si="73"/>
        <v>3362.25</v>
      </c>
      <c r="DV443" s="23">
        <f t="shared" si="74"/>
        <v>13442.189999999999</v>
      </c>
      <c r="DW443" s="262">
        <f t="shared" si="75"/>
        <v>10079.939999999999</v>
      </c>
      <c r="DX443" s="262"/>
      <c r="DY443" s="263">
        <f t="shared" si="76"/>
        <v>3362.25</v>
      </c>
      <c r="DZ443" s="263"/>
    </row>
    <row r="444" spans="1:130" hidden="1" x14ac:dyDescent="0.25">
      <c r="A444" s="18">
        <v>1926</v>
      </c>
      <c r="B444" s="18" t="s">
        <v>914</v>
      </c>
      <c r="C444" s="18" t="s">
        <v>915</v>
      </c>
      <c r="D444" s="20">
        <v>1</v>
      </c>
      <c r="G444" s="18" t="s">
        <v>157</v>
      </c>
      <c r="H444" s="18" t="s">
        <v>5</v>
      </c>
      <c r="I444" s="18" t="s">
        <v>382</v>
      </c>
      <c r="J444" s="21"/>
      <c r="K444" s="21"/>
      <c r="L444" s="21"/>
      <c r="M444" s="22"/>
      <c r="N444" s="22"/>
      <c r="O444" s="22"/>
      <c r="P444" s="22"/>
      <c r="Q444" s="22"/>
      <c r="R444" s="23"/>
      <c r="S444" s="21"/>
      <c r="T444" s="21"/>
      <c r="U444" s="21"/>
      <c r="V444" s="22"/>
      <c r="W444" s="22"/>
      <c r="X444" s="22"/>
      <c r="Y444" s="22"/>
      <c r="Z444" s="22"/>
      <c r="AA444" s="23"/>
      <c r="AB444" s="21"/>
      <c r="AC444" s="21"/>
      <c r="AD444" s="21"/>
      <c r="AE444" s="22"/>
      <c r="AF444" s="22"/>
      <c r="AG444" s="22"/>
      <c r="AH444" s="22"/>
      <c r="AI444" s="22"/>
      <c r="AJ444" s="23"/>
      <c r="AK444" s="21"/>
      <c r="AL444" s="21"/>
      <c r="AM444" s="21"/>
      <c r="AN444" s="22"/>
      <c r="AO444" s="22"/>
      <c r="AP444" s="22"/>
      <c r="AQ444" s="22"/>
      <c r="AR444" s="22"/>
      <c r="AS444" s="23"/>
      <c r="AT444" s="21"/>
      <c r="AU444" s="21"/>
      <c r="AV444" s="21"/>
      <c r="AW444" s="22"/>
      <c r="AX444" s="22"/>
      <c r="AY444" s="22"/>
      <c r="AZ444" s="22"/>
      <c r="BA444" s="22"/>
      <c r="BB444" s="23"/>
      <c r="BC444" s="21"/>
      <c r="BD444" s="21"/>
      <c r="BE444" s="21"/>
      <c r="BF444" s="22"/>
      <c r="BG444" s="22"/>
      <c r="BH444" s="22"/>
      <c r="BI444" s="22"/>
      <c r="BJ444" s="22"/>
      <c r="BK444" s="23"/>
      <c r="BL444" s="21"/>
      <c r="BM444" s="21"/>
      <c r="BN444" s="21"/>
      <c r="BO444" s="22"/>
      <c r="BP444" s="22"/>
      <c r="BQ444" s="22"/>
      <c r="BR444" s="22"/>
      <c r="BS444" s="22"/>
      <c r="BT444" s="23"/>
      <c r="BU444" s="21">
        <v>1311.7</v>
      </c>
      <c r="BV444" s="21">
        <v>0</v>
      </c>
      <c r="BW444" s="21">
        <v>1311.7</v>
      </c>
      <c r="BX444" s="22">
        <v>85</v>
      </c>
      <c r="BY444" s="22">
        <v>32.799999999999997</v>
      </c>
      <c r="BZ444" s="22">
        <v>370.23</v>
      </c>
      <c r="CA444" s="22">
        <v>23.29</v>
      </c>
      <c r="CB444" s="22">
        <v>511.32</v>
      </c>
      <c r="CC444" s="23">
        <v>1823.02</v>
      </c>
      <c r="CD444" s="21">
        <v>2554.19</v>
      </c>
      <c r="CE444" s="21">
        <v>0</v>
      </c>
      <c r="CF444" s="21">
        <v>2554.19</v>
      </c>
      <c r="CG444" s="22">
        <v>252</v>
      </c>
      <c r="CH444" s="22">
        <v>63.22</v>
      </c>
      <c r="CI444" s="22">
        <v>922.57</v>
      </c>
      <c r="CJ444" s="22">
        <v>152.35</v>
      </c>
      <c r="CK444" s="22">
        <v>1390.14</v>
      </c>
      <c r="CL444" s="23">
        <v>3944.33</v>
      </c>
      <c r="CM444" s="21">
        <v>2330.0300000000002</v>
      </c>
      <c r="CN444" s="21">
        <v>0</v>
      </c>
      <c r="CO444" s="21">
        <v>2330.0300000000002</v>
      </c>
      <c r="CP444" s="22">
        <v>221</v>
      </c>
      <c r="CQ444" s="22">
        <v>57.71</v>
      </c>
      <c r="CR444" s="22">
        <v>717.28</v>
      </c>
      <c r="CS444" s="22">
        <v>204.48</v>
      </c>
      <c r="CT444" s="22">
        <v>1200.47</v>
      </c>
      <c r="CU444" s="23">
        <v>3530.5</v>
      </c>
      <c r="CV444" s="21">
        <v>2223.9899999999998</v>
      </c>
      <c r="CW444" s="21">
        <v>0</v>
      </c>
      <c r="CX444" s="21">
        <v>2223.9899999999998</v>
      </c>
      <c r="CY444" s="22">
        <v>207</v>
      </c>
      <c r="CZ444" s="22">
        <v>55.05</v>
      </c>
      <c r="DA444" s="22">
        <v>621.12</v>
      </c>
      <c r="DB444" s="22">
        <v>115.91</v>
      </c>
      <c r="DC444" s="22">
        <v>999.08</v>
      </c>
      <c r="DD444" s="23">
        <v>3223.07</v>
      </c>
      <c r="DE444" s="21">
        <v>3098.34</v>
      </c>
      <c r="DF444" s="21">
        <v>0</v>
      </c>
      <c r="DG444" s="21">
        <v>3098.34</v>
      </c>
      <c r="DH444" s="22">
        <v>-119</v>
      </c>
      <c r="DI444" s="22">
        <v>191.2</v>
      </c>
      <c r="DJ444" s="22">
        <v>1474.06</v>
      </c>
      <c r="DK444" s="22">
        <v>153.16999999999999</v>
      </c>
      <c r="DL444" s="22">
        <v>1699.43</v>
      </c>
      <c r="DM444" s="23">
        <v>4797.7700000000004</v>
      </c>
      <c r="DN444" s="73">
        <f t="shared" si="66"/>
        <v>11518.25</v>
      </c>
      <c r="DO444" s="73">
        <f t="shared" si="67"/>
        <v>0</v>
      </c>
      <c r="DP444" s="73">
        <f t="shared" si="68"/>
        <v>11518.25</v>
      </c>
      <c r="DQ444" s="22">
        <f t="shared" si="69"/>
        <v>646</v>
      </c>
      <c r="DR444" s="22">
        <f t="shared" si="70"/>
        <v>399.97999999999996</v>
      </c>
      <c r="DS444" s="22">
        <f t="shared" si="71"/>
        <v>4105.26</v>
      </c>
      <c r="DT444" s="22">
        <f t="shared" si="72"/>
        <v>649.19999999999993</v>
      </c>
      <c r="DU444" s="22">
        <f t="shared" si="73"/>
        <v>5800.4400000000005</v>
      </c>
      <c r="DV444" s="23">
        <f t="shared" si="74"/>
        <v>17318.690000000002</v>
      </c>
      <c r="DW444" s="262">
        <f t="shared" si="75"/>
        <v>11518.25</v>
      </c>
      <c r="DX444" s="262"/>
      <c r="DY444" s="263">
        <f t="shared" si="76"/>
        <v>5800.4400000000005</v>
      </c>
      <c r="DZ444" s="263"/>
    </row>
    <row r="445" spans="1:130" hidden="1" x14ac:dyDescent="0.25">
      <c r="A445" s="18">
        <v>1927</v>
      </c>
      <c r="B445" s="18" t="s">
        <v>924</v>
      </c>
      <c r="C445" s="18" t="s">
        <v>247</v>
      </c>
      <c r="D445" s="20">
        <v>1</v>
      </c>
      <c r="G445" s="18" t="s">
        <v>173</v>
      </c>
      <c r="H445" s="18" t="s">
        <v>5</v>
      </c>
      <c r="I445" s="18" t="s">
        <v>166</v>
      </c>
      <c r="J445" s="21"/>
      <c r="K445" s="21"/>
      <c r="L445" s="21"/>
      <c r="M445" s="22"/>
      <c r="N445" s="22"/>
      <c r="O445" s="22"/>
      <c r="P445" s="22"/>
      <c r="Q445" s="22"/>
      <c r="R445" s="23"/>
      <c r="S445" s="21"/>
      <c r="T445" s="21"/>
      <c r="U445" s="21"/>
      <c r="V445" s="22"/>
      <c r="W445" s="22"/>
      <c r="X445" s="22"/>
      <c r="Y445" s="22"/>
      <c r="Z445" s="22"/>
      <c r="AA445" s="23"/>
      <c r="AB445" s="21"/>
      <c r="AC445" s="21"/>
      <c r="AD445" s="21"/>
      <c r="AE445" s="22"/>
      <c r="AF445" s="22"/>
      <c r="AG445" s="22"/>
      <c r="AH445" s="22"/>
      <c r="AI445" s="22"/>
      <c r="AJ445" s="23"/>
      <c r="AK445" s="21"/>
      <c r="AL445" s="21"/>
      <c r="AM445" s="21"/>
      <c r="AN445" s="22"/>
      <c r="AO445" s="22"/>
      <c r="AP445" s="22"/>
      <c r="AQ445" s="22"/>
      <c r="AR445" s="22"/>
      <c r="AS445" s="23"/>
      <c r="AT445" s="21"/>
      <c r="AU445" s="21"/>
      <c r="AV445" s="21"/>
      <c r="AW445" s="22"/>
      <c r="AX445" s="22"/>
      <c r="AY445" s="22"/>
      <c r="AZ445" s="22"/>
      <c r="BA445" s="22"/>
      <c r="BB445" s="23"/>
      <c r="BC445" s="21"/>
      <c r="BD445" s="21"/>
      <c r="BE445" s="21"/>
      <c r="BF445" s="22"/>
      <c r="BG445" s="22"/>
      <c r="BH445" s="22"/>
      <c r="BI445" s="22"/>
      <c r="BJ445" s="22"/>
      <c r="BK445" s="23"/>
      <c r="BL445" s="21"/>
      <c r="BM445" s="21"/>
      <c r="BN445" s="21"/>
      <c r="BO445" s="22"/>
      <c r="BP445" s="22"/>
      <c r="BQ445" s="22"/>
      <c r="BR445" s="22"/>
      <c r="BS445" s="22"/>
      <c r="BT445" s="23"/>
      <c r="BU445" s="21"/>
      <c r="BV445" s="21"/>
      <c r="BW445" s="21"/>
      <c r="BX445" s="22"/>
      <c r="BY445" s="22"/>
      <c r="BZ445" s="22"/>
      <c r="CA445" s="22"/>
      <c r="CB445" s="22"/>
      <c r="CC445" s="23"/>
      <c r="CD445" s="21">
        <v>1582.66</v>
      </c>
      <c r="CE445" s="21">
        <v>0</v>
      </c>
      <c r="CF445" s="21">
        <v>1582.66</v>
      </c>
      <c r="CG445" s="22">
        <v>120</v>
      </c>
      <c r="CH445" s="22">
        <v>23.7</v>
      </c>
      <c r="CI445" s="22">
        <v>135.24</v>
      </c>
      <c r="CJ445" s="22">
        <v>104.59</v>
      </c>
      <c r="CK445" s="22">
        <v>383.53</v>
      </c>
      <c r="CL445" s="23">
        <v>1966.19</v>
      </c>
      <c r="CM445" s="21">
        <v>1688.21</v>
      </c>
      <c r="CN445" s="21">
        <v>0</v>
      </c>
      <c r="CO445" s="21">
        <v>1688.21</v>
      </c>
      <c r="CP445" s="22">
        <v>134</v>
      </c>
      <c r="CQ445" s="22">
        <v>25.28</v>
      </c>
      <c r="CR445" s="22">
        <v>138.72999999999999</v>
      </c>
      <c r="CS445" s="22">
        <v>106.48</v>
      </c>
      <c r="CT445" s="22">
        <v>404.49</v>
      </c>
      <c r="CU445" s="23">
        <v>2092.6999999999998</v>
      </c>
      <c r="CV445" s="21">
        <v>1688.21</v>
      </c>
      <c r="CW445" s="21">
        <v>0</v>
      </c>
      <c r="CX445" s="21">
        <v>1688.21</v>
      </c>
      <c r="CY445" s="22">
        <v>134</v>
      </c>
      <c r="CZ445" s="22">
        <v>25.28</v>
      </c>
      <c r="DA445" s="22">
        <v>138.72999999999999</v>
      </c>
      <c r="DB445" s="22">
        <v>-26.12</v>
      </c>
      <c r="DC445" s="22">
        <v>271.89</v>
      </c>
      <c r="DD445" s="23">
        <v>1960.1</v>
      </c>
      <c r="DE445" s="21">
        <v>3031.1</v>
      </c>
      <c r="DF445" s="21">
        <v>0</v>
      </c>
      <c r="DG445" s="21">
        <v>3031.1</v>
      </c>
      <c r="DH445" s="22">
        <v>-48</v>
      </c>
      <c r="DI445" s="22">
        <v>205.01</v>
      </c>
      <c r="DJ445" s="22">
        <v>1345.92</v>
      </c>
      <c r="DK445" s="22">
        <v>34.75</v>
      </c>
      <c r="DL445" s="22">
        <v>1537.68</v>
      </c>
      <c r="DM445" s="23">
        <v>4568.78</v>
      </c>
      <c r="DN445" s="73">
        <f t="shared" si="66"/>
        <v>7990.18</v>
      </c>
      <c r="DO445" s="73">
        <f t="shared" si="67"/>
        <v>0</v>
      </c>
      <c r="DP445" s="73">
        <f t="shared" si="68"/>
        <v>7990.18</v>
      </c>
      <c r="DQ445" s="22">
        <f t="shared" si="69"/>
        <v>340</v>
      </c>
      <c r="DR445" s="22">
        <f t="shared" si="70"/>
        <v>279.27</v>
      </c>
      <c r="DS445" s="22">
        <f t="shared" si="71"/>
        <v>1758.6200000000001</v>
      </c>
      <c r="DT445" s="22">
        <f t="shared" si="72"/>
        <v>219.7</v>
      </c>
      <c r="DU445" s="22">
        <f t="shared" si="73"/>
        <v>2597.59</v>
      </c>
      <c r="DV445" s="23">
        <f t="shared" si="74"/>
        <v>10587.77</v>
      </c>
      <c r="DW445" s="262">
        <f t="shared" si="75"/>
        <v>7990.18</v>
      </c>
      <c r="DX445" s="262"/>
      <c r="DY445" s="263">
        <f t="shared" si="76"/>
        <v>2597.59</v>
      </c>
      <c r="DZ445" s="263"/>
    </row>
    <row r="446" spans="1:130" hidden="1" x14ac:dyDescent="0.25">
      <c r="A446" s="18">
        <v>1928</v>
      </c>
      <c r="B446" s="18" t="s">
        <v>918</v>
      </c>
      <c r="C446" s="18" t="s">
        <v>919</v>
      </c>
      <c r="D446" s="20">
        <v>1</v>
      </c>
      <c r="G446" s="18" t="s">
        <v>173</v>
      </c>
      <c r="H446" s="18" t="s">
        <v>27</v>
      </c>
      <c r="I446" s="18" t="s">
        <v>172</v>
      </c>
      <c r="J446" s="21"/>
      <c r="K446" s="21"/>
      <c r="L446" s="21"/>
      <c r="M446" s="22"/>
      <c r="N446" s="22"/>
      <c r="O446" s="22"/>
      <c r="P446" s="22"/>
      <c r="Q446" s="22"/>
      <c r="R446" s="23"/>
      <c r="S446" s="21"/>
      <c r="T446" s="21"/>
      <c r="U446" s="21"/>
      <c r="V446" s="22"/>
      <c r="W446" s="22"/>
      <c r="X446" s="22"/>
      <c r="Y446" s="22"/>
      <c r="Z446" s="22"/>
      <c r="AA446" s="23"/>
      <c r="AB446" s="21"/>
      <c r="AC446" s="21"/>
      <c r="AD446" s="21"/>
      <c r="AE446" s="22"/>
      <c r="AF446" s="22"/>
      <c r="AG446" s="22"/>
      <c r="AH446" s="22"/>
      <c r="AI446" s="22"/>
      <c r="AJ446" s="23"/>
      <c r="AK446" s="21"/>
      <c r="AL446" s="21"/>
      <c r="AM446" s="21"/>
      <c r="AN446" s="22"/>
      <c r="AO446" s="22"/>
      <c r="AP446" s="22"/>
      <c r="AQ446" s="22"/>
      <c r="AR446" s="22"/>
      <c r="AS446" s="23"/>
      <c r="AT446" s="21"/>
      <c r="AU446" s="21"/>
      <c r="AV446" s="21"/>
      <c r="AW446" s="22"/>
      <c r="AX446" s="22"/>
      <c r="AY446" s="22"/>
      <c r="AZ446" s="22"/>
      <c r="BA446" s="22"/>
      <c r="BB446" s="23"/>
      <c r="BC446" s="21"/>
      <c r="BD446" s="21"/>
      <c r="BE446" s="21"/>
      <c r="BF446" s="22"/>
      <c r="BG446" s="22"/>
      <c r="BH446" s="22"/>
      <c r="BI446" s="22"/>
      <c r="BJ446" s="22"/>
      <c r="BK446" s="23"/>
      <c r="BL446" s="21"/>
      <c r="BM446" s="21"/>
      <c r="BN446" s="21"/>
      <c r="BO446" s="22"/>
      <c r="BP446" s="22"/>
      <c r="BQ446" s="22"/>
      <c r="BR446" s="22"/>
      <c r="BS446" s="22"/>
      <c r="BT446" s="23"/>
      <c r="BU446" s="21"/>
      <c r="BV446" s="21"/>
      <c r="BW446" s="21"/>
      <c r="BX446" s="22"/>
      <c r="BY446" s="22"/>
      <c r="BZ446" s="22"/>
      <c r="CA446" s="22"/>
      <c r="CB446" s="22"/>
      <c r="CC446" s="23"/>
      <c r="CD446" s="21">
        <v>1040.4000000000001</v>
      </c>
      <c r="CE446" s="21">
        <v>0</v>
      </c>
      <c r="CF446" s="21">
        <v>1040.4000000000001</v>
      </c>
      <c r="CG446" s="22">
        <v>60</v>
      </c>
      <c r="CH446" s="22">
        <v>13.49</v>
      </c>
      <c r="CI446" s="22">
        <v>75.83</v>
      </c>
      <c r="CJ446" s="22">
        <v>18.47</v>
      </c>
      <c r="CK446" s="22">
        <v>167.79</v>
      </c>
      <c r="CL446" s="23">
        <v>1208.19</v>
      </c>
      <c r="CM446" s="21">
        <v>1496.09</v>
      </c>
      <c r="CN446" s="21">
        <v>0</v>
      </c>
      <c r="CO446" s="21">
        <v>1496.09</v>
      </c>
      <c r="CP446" s="22">
        <v>99</v>
      </c>
      <c r="CQ446" s="22">
        <v>19.41</v>
      </c>
      <c r="CR446" s="22">
        <v>87.35</v>
      </c>
      <c r="CS446" s="22">
        <v>205.06</v>
      </c>
      <c r="CT446" s="22">
        <v>410.82</v>
      </c>
      <c r="CU446" s="23">
        <v>1906.91</v>
      </c>
      <c r="CV446" s="21">
        <v>773.62</v>
      </c>
      <c r="CW446" s="21">
        <v>0</v>
      </c>
      <c r="CX446" s="21">
        <v>773.62</v>
      </c>
      <c r="CY446" s="22">
        <v>38</v>
      </c>
      <c r="CZ446" s="22">
        <v>10.01</v>
      </c>
      <c r="DA446" s="22">
        <v>46.67</v>
      </c>
      <c r="DB446" s="22">
        <v>110.63</v>
      </c>
      <c r="DC446" s="22">
        <v>205.31</v>
      </c>
      <c r="DD446" s="23">
        <v>978.93</v>
      </c>
      <c r="DE446" s="21">
        <v>1924.47</v>
      </c>
      <c r="DF446" s="21">
        <v>0</v>
      </c>
      <c r="DG446" s="21">
        <v>1924.47</v>
      </c>
      <c r="DH446" s="22">
        <v>26</v>
      </c>
      <c r="DI446" s="22">
        <v>129.41999999999999</v>
      </c>
      <c r="DJ446" s="22">
        <v>399.62</v>
      </c>
      <c r="DK446" s="22">
        <v>127.31</v>
      </c>
      <c r="DL446" s="22">
        <v>682.35</v>
      </c>
      <c r="DM446" s="23">
        <v>2606.8200000000002</v>
      </c>
      <c r="DN446" s="73">
        <f t="shared" si="66"/>
        <v>5234.58</v>
      </c>
      <c r="DO446" s="73">
        <f t="shared" si="67"/>
        <v>0</v>
      </c>
      <c r="DP446" s="73">
        <f t="shared" si="68"/>
        <v>5234.58</v>
      </c>
      <c r="DQ446" s="22">
        <f t="shared" si="69"/>
        <v>223</v>
      </c>
      <c r="DR446" s="22">
        <f t="shared" si="70"/>
        <v>172.32999999999998</v>
      </c>
      <c r="DS446" s="22">
        <f t="shared" si="71"/>
        <v>609.47</v>
      </c>
      <c r="DT446" s="22">
        <f t="shared" si="72"/>
        <v>461.46999999999997</v>
      </c>
      <c r="DU446" s="22">
        <f t="shared" si="73"/>
        <v>1466.27</v>
      </c>
      <c r="DV446" s="23">
        <f t="shared" si="74"/>
        <v>6700.85</v>
      </c>
      <c r="DW446" s="262">
        <f t="shared" si="75"/>
        <v>5234.58</v>
      </c>
      <c r="DX446" s="262"/>
      <c r="DY446" s="263">
        <f t="shared" si="76"/>
        <v>1466.27</v>
      </c>
      <c r="DZ446" s="263"/>
    </row>
    <row r="447" spans="1:130" hidden="1" x14ac:dyDescent="0.25">
      <c r="A447" s="18">
        <v>1929</v>
      </c>
      <c r="B447" s="18" t="s">
        <v>922</v>
      </c>
      <c r="C447" s="18" t="s">
        <v>923</v>
      </c>
      <c r="D447" s="20">
        <v>1</v>
      </c>
      <c r="G447" s="18" t="s">
        <v>173</v>
      </c>
      <c r="H447" s="18" t="s">
        <v>27</v>
      </c>
      <c r="I447" s="18" t="s">
        <v>172</v>
      </c>
      <c r="J447" s="21"/>
      <c r="K447" s="21"/>
      <c r="L447" s="21"/>
      <c r="M447" s="22"/>
      <c r="N447" s="22"/>
      <c r="O447" s="22"/>
      <c r="P447" s="22"/>
      <c r="Q447" s="22"/>
      <c r="R447" s="23"/>
      <c r="S447" s="21"/>
      <c r="T447" s="21"/>
      <c r="U447" s="21"/>
      <c r="V447" s="22"/>
      <c r="W447" s="22"/>
      <c r="X447" s="22"/>
      <c r="Y447" s="22"/>
      <c r="Z447" s="22"/>
      <c r="AA447" s="23"/>
      <c r="AB447" s="21"/>
      <c r="AC447" s="21"/>
      <c r="AD447" s="21"/>
      <c r="AE447" s="22"/>
      <c r="AF447" s="22"/>
      <c r="AG447" s="22"/>
      <c r="AH447" s="22"/>
      <c r="AI447" s="22"/>
      <c r="AJ447" s="23"/>
      <c r="AK447" s="21"/>
      <c r="AL447" s="21"/>
      <c r="AM447" s="21"/>
      <c r="AN447" s="22"/>
      <c r="AO447" s="22"/>
      <c r="AP447" s="22"/>
      <c r="AQ447" s="22"/>
      <c r="AR447" s="22"/>
      <c r="AS447" s="23"/>
      <c r="AT447" s="21"/>
      <c r="AU447" s="21"/>
      <c r="AV447" s="21"/>
      <c r="AW447" s="22"/>
      <c r="AX447" s="22"/>
      <c r="AY447" s="22"/>
      <c r="AZ447" s="22"/>
      <c r="BA447" s="22"/>
      <c r="BB447" s="23"/>
      <c r="BC447" s="21"/>
      <c r="BD447" s="21"/>
      <c r="BE447" s="21"/>
      <c r="BF447" s="22"/>
      <c r="BG447" s="22"/>
      <c r="BH447" s="22"/>
      <c r="BI447" s="22"/>
      <c r="BJ447" s="22"/>
      <c r="BK447" s="23"/>
      <c r="BL447" s="21"/>
      <c r="BM447" s="21"/>
      <c r="BN447" s="21"/>
      <c r="BO447" s="22"/>
      <c r="BP447" s="22"/>
      <c r="BQ447" s="22"/>
      <c r="BR447" s="22"/>
      <c r="BS447" s="22"/>
      <c r="BT447" s="23"/>
      <c r="BU447" s="21"/>
      <c r="BV447" s="21"/>
      <c r="BW447" s="21"/>
      <c r="BX447" s="22"/>
      <c r="BY447" s="22"/>
      <c r="BZ447" s="22"/>
      <c r="CA447" s="22"/>
      <c r="CB447" s="22"/>
      <c r="CC447" s="23"/>
      <c r="CD447" s="21">
        <v>992.79</v>
      </c>
      <c r="CE447" s="21">
        <v>0</v>
      </c>
      <c r="CF447" s="21">
        <v>992.79</v>
      </c>
      <c r="CG447" s="22">
        <v>56</v>
      </c>
      <c r="CH447" s="22">
        <v>12.87</v>
      </c>
      <c r="CI447" s="22">
        <v>32.97</v>
      </c>
      <c r="CJ447" s="22">
        <v>17.63</v>
      </c>
      <c r="CK447" s="22">
        <v>119.47</v>
      </c>
      <c r="CL447" s="23">
        <v>1112.26</v>
      </c>
      <c r="CM447" s="21">
        <v>1592.98</v>
      </c>
      <c r="CN447" s="21">
        <v>0</v>
      </c>
      <c r="CO447" s="21">
        <v>1592.98</v>
      </c>
      <c r="CP447" s="22">
        <v>107</v>
      </c>
      <c r="CQ447" s="22">
        <v>20.67</v>
      </c>
      <c r="CR447" s="22">
        <v>53.11</v>
      </c>
      <c r="CS447" s="22">
        <v>206.78</v>
      </c>
      <c r="CT447" s="22">
        <v>387.56</v>
      </c>
      <c r="CU447" s="23">
        <v>1980.54</v>
      </c>
      <c r="CV447" s="21">
        <v>-505.74</v>
      </c>
      <c r="CW447" s="21">
        <v>0</v>
      </c>
      <c r="CX447" s="21">
        <v>-505.74</v>
      </c>
      <c r="CY447" s="22">
        <v>-72</v>
      </c>
      <c r="CZ447" s="22">
        <v>-6.58</v>
      </c>
      <c r="DA447" s="22">
        <v>5.95</v>
      </c>
      <c r="DB447" s="22">
        <v>-8.98</v>
      </c>
      <c r="DC447" s="22">
        <v>-81.61</v>
      </c>
      <c r="DD447" s="23">
        <v>-587.35</v>
      </c>
      <c r="DE447" s="21">
        <v>160.59</v>
      </c>
      <c r="DF447" s="21">
        <v>0</v>
      </c>
      <c r="DG447" s="21">
        <v>160.59</v>
      </c>
      <c r="DH447" s="22">
        <v>4</v>
      </c>
      <c r="DI447" s="22">
        <v>46.77</v>
      </c>
      <c r="DJ447" s="22">
        <v>-18.09</v>
      </c>
      <c r="DK447" s="22">
        <v>4.1900000000000004</v>
      </c>
      <c r="DL447" s="22">
        <v>36.869999999999997</v>
      </c>
      <c r="DM447" s="23">
        <v>197.46</v>
      </c>
      <c r="DN447" s="73">
        <f t="shared" si="66"/>
        <v>2240.62</v>
      </c>
      <c r="DO447" s="73">
        <f t="shared" si="67"/>
        <v>0</v>
      </c>
      <c r="DP447" s="73">
        <f t="shared" si="68"/>
        <v>2240.62</v>
      </c>
      <c r="DQ447" s="22">
        <f t="shared" si="69"/>
        <v>95</v>
      </c>
      <c r="DR447" s="22">
        <f t="shared" si="70"/>
        <v>73.73</v>
      </c>
      <c r="DS447" s="22">
        <f t="shared" si="71"/>
        <v>73.94</v>
      </c>
      <c r="DT447" s="22">
        <f t="shared" si="72"/>
        <v>219.62</v>
      </c>
      <c r="DU447" s="22">
        <f t="shared" si="73"/>
        <v>462.28999999999996</v>
      </c>
      <c r="DV447" s="23">
        <f t="shared" si="74"/>
        <v>2702.9100000000003</v>
      </c>
      <c r="DW447" s="262">
        <f t="shared" si="75"/>
        <v>2240.62</v>
      </c>
      <c r="DX447" s="262"/>
      <c r="DY447" s="263">
        <f t="shared" si="76"/>
        <v>462.28999999999996</v>
      </c>
      <c r="DZ447" s="263"/>
    </row>
    <row r="448" spans="1:130" hidden="1" x14ac:dyDescent="0.25">
      <c r="A448" s="18">
        <v>1930</v>
      </c>
      <c r="B448" s="18" t="s">
        <v>925</v>
      </c>
      <c r="C448" s="18" t="s">
        <v>527</v>
      </c>
      <c r="D448" s="20">
        <v>1</v>
      </c>
      <c r="G448" s="18" t="s">
        <v>173</v>
      </c>
      <c r="H448" s="18" t="s">
        <v>27</v>
      </c>
      <c r="I448" s="18" t="s">
        <v>172</v>
      </c>
      <c r="J448" s="21"/>
      <c r="K448" s="21"/>
      <c r="L448" s="21"/>
      <c r="M448" s="22"/>
      <c r="N448" s="22"/>
      <c r="O448" s="22"/>
      <c r="P448" s="22"/>
      <c r="Q448" s="22"/>
      <c r="R448" s="23"/>
      <c r="S448" s="21"/>
      <c r="T448" s="21"/>
      <c r="U448" s="21"/>
      <c r="V448" s="22"/>
      <c r="W448" s="22"/>
      <c r="X448" s="22"/>
      <c r="Y448" s="22"/>
      <c r="Z448" s="22"/>
      <c r="AA448" s="23"/>
      <c r="AB448" s="21"/>
      <c r="AC448" s="21"/>
      <c r="AD448" s="21"/>
      <c r="AE448" s="22"/>
      <c r="AF448" s="22"/>
      <c r="AG448" s="22"/>
      <c r="AH448" s="22"/>
      <c r="AI448" s="22"/>
      <c r="AJ448" s="23"/>
      <c r="AK448" s="21"/>
      <c r="AL448" s="21"/>
      <c r="AM448" s="21"/>
      <c r="AN448" s="22"/>
      <c r="AO448" s="22"/>
      <c r="AP448" s="22"/>
      <c r="AQ448" s="22"/>
      <c r="AR448" s="22"/>
      <c r="AS448" s="23"/>
      <c r="AT448" s="21"/>
      <c r="AU448" s="21"/>
      <c r="AV448" s="21"/>
      <c r="AW448" s="22"/>
      <c r="AX448" s="22"/>
      <c r="AY448" s="22"/>
      <c r="AZ448" s="22"/>
      <c r="BA448" s="22"/>
      <c r="BB448" s="23"/>
      <c r="BC448" s="21"/>
      <c r="BD448" s="21"/>
      <c r="BE448" s="21"/>
      <c r="BF448" s="22"/>
      <c r="BG448" s="22"/>
      <c r="BH448" s="22"/>
      <c r="BI448" s="22"/>
      <c r="BJ448" s="22"/>
      <c r="BK448" s="23"/>
      <c r="BL448" s="21"/>
      <c r="BM448" s="21"/>
      <c r="BN448" s="21"/>
      <c r="BO448" s="22"/>
      <c r="BP448" s="22"/>
      <c r="BQ448" s="22"/>
      <c r="BR448" s="22"/>
      <c r="BS448" s="22"/>
      <c r="BT448" s="23"/>
      <c r="BU448" s="21"/>
      <c r="BV448" s="21"/>
      <c r="BW448" s="21"/>
      <c r="BX448" s="22"/>
      <c r="BY448" s="22"/>
      <c r="BZ448" s="22"/>
      <c r="CA448" s="22"/>
      <c r="CB448" s="22"/>
      <c r="CC448" s="23"/>
      <c r="CD448" s="21">
        <v>1135.6300000000001</v>
      </c>
      <c r="CE448" s="21">
        <v>0</v>
      </c>
      <c r="CF448" s="21">
        <v>1135.6300000000001</v>
      </c>
      <c r="CG448" s="22">
        <v>68</v>
      </c>
      <c r="CH448" s="22">
        <v>14.72</v>
      </c>
      <c r="CI448" s="22">
        <v>161.4</v>
      </c>
      <c r="CJ448" s="22">
        <v>20.16</v>
      </c>
      <c r="CK448" s="22">
        <v>264.27999999999997</v>
      </c>
      <c r="CL448" s="23">
        <v>1399.91</v>
      </c>
      <c r="CM448" s="21">
        <v>1735.82</v>
      </c>
      <c r="CN448" s="21">
        <v>0</v>
      </c>
      <c r="CO448" s="21">
        <v>1735.82</v>
      </c>
      <c r="CP448" s="22">
        <v>130</v>
      </c>
      <c r="CQ448" s="22">
        <v>22.52</v>
      </c>
      <c r="CR448" s="22">
        <v>181.43</v>
      </c>
      <c r="CS448" s="22">
        <v>209.32</v>
      </c>
      <c r="CT448" s="22">
        <v>543.27</v>
      </c>
      <c r="CU448" s="23">
        <v>2279.09</v>
      </c>
      <c r="CV448" s="21">
        <v>1735.82</v>
      </c>
      <c r="CW448" s="21">
        <v>0</v>
      </c>
      <c r="CX448" s="21">
        <v>1735.82</v>
      </c>
      <c r="CY448" s="22">
        <v>140</v>
      </c>
      <c r="CZ448" s="22">
        <v>22.52</v>
      </c>
      <c r="DA448" s="22">
        <v>181.43</v>
      </c>
      <c r="DB448" s="22">
        <v>30.82</v>
      </c>
      <c r="DC448" s="22">
        <v>374.77</v>
      </c>
      <c r="DD448" s="23">
        <v>2110.59</v>
      </c>
      <c r="DE448" s="21">
        <v>2223.67</v>
      </c>
      <c r="DF448" s="21">
        <v>0</v>
      </c>
      <c r="DG448" s="21">
        <v>2223.67</v>
      </c>
      <c r="DH448" s="22">
        <v>-47</v>
      </c>
      <c r="DI448" s="22">
        <v>165.25</v>
      </c>
      <c r="DJ448" s="22">
        <v>620.02</v>
      </c>
      <c r="DK448" s="22">
        <v>117.33</v>
      </c>
      <c r="DL448" s="22">
        <v>855.6</v>
      </c>
      <c r="DM448" s="23">
        <v>3079.27</v>
      </c>
      <c r="DN448" s="73">
        <f t="shared" si="66"/>
        <v>6830.94</v>
      </c>
      <c r="DO448" s="73">
        <f t="shared" si="67"/>
        <v>0</v>
      </c>
      <c r="DP448" s="73">
        <f t="shared" si="68"/>
        <v>6830.94</v>
      </c>
      <c r="DQ448" s="22">
        <f t="shared" si="69"/>
        <v>291</v>
      </c>
      <c r="DR448" s="22">
        <f t="shared" si="70"/>
        <v>225.01</v>
      </c>
      <c r="DS448" s="22">
        <f t="shared" si="71"/>
        <v>1144.28</v>
      </c>
      <c r="DT448" s="22">
        <f t="shared" si="72"/>
        <v>377.63</v>
      </c>
      <c r="DU448" s="22">
        <f t="shared" si="73"/>
        <v>2037.92</v>
      </c>
      <c r="DV448" s="23">
        <f t="shared" si="74"/>
        <v>8868.86</v>
      </c>
      <c r="DW448" s="262">
        <f t="shared" si="75"/>
        <v>6830.94</v>
      </c>
      <c r="DX448" s="262"/>
      <c r="DY448" s="263">
        <f t="shared" si="76"/>
        <v>2037.92</v>
      </c>
      <c r="DZ448" s="263"/>
    </row>
    <row r="449" spans="1:130" hidden="1" x14ac:dyDescent="0.25">
      <c r="A449" s="18">
        <v>1931</v>
      </c>
      <c r="B449" s="18" t="s">
        <v>928</v>
      </c>
      <c r="C449" s="18" t="s">
        <v>929</v>
      </c>
      <c r="D449" s="20">
        <v>1</v>
      </c>
      <c r="G449" s="18" t="s">
        <v>173</v>
      </c>
      <c r="H449" s="18" t="s">
        <v>27</v>
      </c>
      <c r="I449" s="18" t="s">
        <v>172</v>
      </c>
      <c r="J449" s="21"/>
      <c r="K449" s="21"/>
      <c r="L449" s="21"/>
      <c r="M449" s="22"/>
      <c r="N449" s="22"/>
      <c r="O449" s="22"/>
      <c r="P449" s="22"/>
      <c r="Q449" s="22"/>
      <c r="R449" s="23"/>
      <c r="S449" s="21"/>
      <c r="T449" s="21"/>
      <c r="U449" s="21"/>
      <c r="V449" s="22"/>
      <c r="W449" s="22"/>
      <c r="X449" s="22"/>
      <c r="Y449" s="22"/>
      <c r="Z449" s="22"/>
      <c r="AA449" s="23"/>
      <c r="AB449" s="21"/>
      <c r="AC449" s="21"/>
      <c r="AD449" s="21"/>
      <c r="AE449" s="22"/>
      <c r="AF449" s="22"/>
      <c r="AG449" s="22"/>
      <c r="AH449" s="22"/>
      <c r="AI449" s="22"/>
      <c r="AJ449" s="23"/>
      <c r="AK449" s="21"/>
      <c r="AL449" s="21"/>
      <c r="AM449" s="21"/>
      <c r="AN449" s="22"/>
      <c r="AO449" s="22"/>
      <c r="AP449" s="22"/>
      <c r="AQ449" s="22"/>
      <c r="AR449" s="22"/>
      <c r="AS449" s="23"/>
      <c r="AT449" s="21"/>
      <c r="AU449" s="21"/>
      <c r="AV449" s="21"/>
      <c r="AW449" s="22"/>
      <c r="AX449" s="22"/>
      <c r="AY449" s="22"/>
      <c r="AZ449" s="22"/>
      <c r="BA449" s="22"/>
      <c r="BB449" s="23"/>
      <c r="BC449" s="21"/>
      <c r="BD449" s="21"/>
      <c r="BE449" s="21"/>
      <c r="BF449" s="22"/>
      <c r="BG449" s="22"/>
      <c r="BH449" s="22"/>
      <c r="BI449" s="22"/>
      <c r="BJ449" s="22"/>
      <c r="BK449" s="23"/>
      <c r="BL449" s="21"/>
      <c r="BM449" s="21"/>
      <c r="BN449" s="21"/>
      <c r="BO449" s="22"/>
      <c r="BP449" s="22"/>
      <c r="BQ449" s="22"/>
      <c r="BR449" s="22"/>
      <c r="BS449" s="22"/>
      <c r="BT449" s="23"/>
      <c r="BU449" s="21"/>
      <c r="BV449" s="21"/>
      <c r="BW449" s="21"/>
      <c r="BX449" s="22"/>
      <c r="BY449" s="22"/>
      <c r="BZ449" s="22"/>
      <c r="CA449" s="22"/>
      <c r="CB449" s="22"/>
      <c r="CC449" s="23"/>
      <c r="CD449" s="21">
        <v>992.79</v>
      </c>
      <c r="CE449" s="21">
        <v>0</v>
      </c>
      <c r="CF449" s="21">
        <v>992.79</v>
      </c>
      <c r="CG449" s="22">
        <v>56</v>
      </c>
      <c r="CH449" s="22">
        <v>12.87</v>
      </c>
      <c r="CI449" s="22">
        <v>32.97</v>
      </c>
      <c r="CJ449" s="22">
        <v>17.63</v>
      </c>
      <c r="CK449" s="22">
        <v>119.47</v>
      </c>
      <c r="CL449" s="23">
        <v>1112.26</v>
      </c>
      <c r="CM449" s="21">
        <v>1592.98</v>
      </c>
      <c r="CN449" s="21">
        <v>0</v>
      </c>
      <c r="CO449" s="21">
        <v>1592.98</v>
      </c>
      <c r="CP449" s="22">
        <v>107</v>
      </c>
      <c r="CQ449" s="22">
        <v>20.67</v>
      </c>
      <c r="CR449" s="22">
        <v>53.11</v>
      </c>
      <c r="CS449" s="22">
        <v>206.78</v>
      </c>
      <c r="CT449" s="22">
        <v>387.56</v>
      </c>
      <c r="CU449" s="23">
        <v>1980.54</v>
      </c>
      <c r="CV449" s="21">
        <v>1592.98</v>
      </c>
      <c r="CW449" s="21">
        <v>0</v>
      </c>
      <c r="CX449" s="21">
        <v>1592.98</v>
      </c>
      <c r="CY449" s="22">
        <v>117</v>
      </c>
      <c r="CZ449" s="22">
        <v>20.67</v>
      </c>
      <c r="DA449" s="22">
        <v>53.11</v>
      </c>
      <c r="DB449" s="22">
        <v>120.08</v>
      </c>
      <c r="DC449" s="22">
        <v>310.86</v>
      </c>
      <c r="DD449" s="23">
        <v>1903.84</v>
      </c>
      <c r="DE449" s="21">
        <v>2009.42</v>
      </c>
      <c r="DF449" s="21">
        <v>0</v>
      </c>
      <c r="DG449" s="21">
        <v>2009.42</v>
      </c>
      <c r="DH449" s="22">
        <v>-16</v>
      </c>
      <c r="DI449" s="22">
        <v>149.6</v>
      </c>
      <c r="DJ449" s="22">
        <v>427.19</v>
      </c>
      <c r="DK449" s="22">
        <v>149.22</v>
      </c>
      <c r="DL449" s="22">
        <v>710.01</v>
      </c>
      <c r="DM449" s="23">
        <v>2719.43</v>
      </c>
      <c r="DN449" s="73">
        <f t="shared" si="66"/>
        <v>6188.17</v>
      </c>
      <c r="DO449" s="73">
        <f t="shared" si="67"/>
        <v>0</v>
      </c>
      <c r="DP449" s="73">
        <f t="shared" si="68"/>
        <v>6188.17</v>
      </c>
      <c r="DQ449" s="22">
        <f t="shared" si="69"/>
        <v>264</v>
      </c>
      <c r="DR449" s="22">
        <f t="shared" si="70"/>
        <v>203.81</v>
      </c>
      <c r="DS449" s="22">
        <f t="shared" si="71"/>
        <v>566.38</v>
      </c>
      <c r="DT449" s="22">
        <f t="shared" si="72"/>
        <v>493.71000000000004</v>
      </c>
      <c r="DU449" s="22">
        <f t="shared" si="73"/>
        <v>1527.9</v>
      </c>
      <c r="DV449" s="23">
        <f t="shared" si="74"/>
        <v>7716.07</v>
      </c>
      <c r="DW449" s="262">
        <f t="shared" si="75"/>
        <v>6188.17</v>
      </c>
      <c r="DX449" s="262"/>
      <c r="DY449" s="263">
        <f t="shared" si="76"/>
        <v>1527.9</v>
      </c>
      <c r="DZ449" s="263"/>
    </row>
    <row r="450" spans="1:130" hidden="1" x14ac:dyDescent="0.25">
      <c r="A450" s="18">
        <v>1932</v>
      </c>
      <c r="B450" s="18" t="s">
        <v>920</v>
      </c>
      <c r="C450" s="18" t="s">
        <v>921</v>
      </c>
      <c r="D450" s="20">
        <v>1</v>
      </c>
      <c r="G450" s="18" t="s">
        <v>173</v>
      </c>
      <c r="H450" s="18" t="s">
        <v>27</v>
      </c>
      <c r="I450" s="18" t="s">
        <v>172</v>
      </c>
      <c r="J450" s="21"/>
      <c r="K450" s="21"/>
      <c r="L450" s="21"/>
      <c r="M450" s="22"/>
      <c r="N450" s="22"/>
      <c r="O450" s="22"/>
      <c r="P450" s="22"/>
      <c r="Q450" s="22"/>
      <c r="R450" s="23"/>
      <c r="S450" s="21"/>
      <c r="T450" s="21"/>
      <c r="U450" s="21"/>
      <c r="V450" s="22"/>
      <c r="W450" s="22"/>
      <c r="X450" s="22"/>
      <c r="Y450" s="22"/>
      <c r="Z450" s="22"/>
      <c r="AA450" s="23"/>
      <c r="AB450" s="21"/>
      <c r="AC450" s="21"/>
      <c r="AD450" s="21"/>
      <c r="AE450" s="22"/>
      <c r="AF450" s="22"/>
      <c r="AG450" s="22"/>
      <c r="AH450" s="22"/>
      <c r="AI450" s="22"/>
      <c r="AJ450" s="23"/>
      <c r="AK450" s="21"/>
      <c r="AL450" s="21"/>
      <c r="AM450" s="21"/>
      <c r="AN450" s="22"/>
      <c r="AO450" s="22"/>
      <c r="AP450" s="22"/>
      <c r="AQ450" s="22"/>
      <c r="AR450" s="22"/>
      <c r="AS450" s="23"/>
      <c r="AT450" s="21"/>
      <c r="AU450" s="21"/>
      <c r="AV450" s="21"/>
      <c r="AW450" s="22"/>
      <c r="AX450" s="22"/>
      <c r="AY450" s="22"/>
      <c r="AZ450" s="22"/>
      <c r="BA450" s="22"/>
      <c r="BB450" s="23"/>
      <c r="BC450" s="21"/>
      <c r="BD450" s="21"/>
      <c r="BE450" s="21"/>
      <c r="BF450" s="22"/>
      <c r="BG450" s="22"/>
      <c r="BH450" s="22"/>
      <c r="BI450" s="22"/>
      <c r="BJ450" s="22"/>
      <c r="BK450" s="23"/>
      <c r="BL450" s="21"/>
      <c r="BM450" s="21"/>
      <c r="BN450" s="21"/>
      <c r="BO450" s="22"/>
      <c r="BP450" s="22"/>
      <c r="BQ450" s="22"/>
      <c r="BR450" s="22"/>
      <c r="BS450" s="22"/>
      <c r="BT450" s="23"/>
      <c r="BU450" s="21"/>
      <c r="BV450" s="21"/>
      <c r="BW450" s="21"/>
      <c r="BX450" s="22"/>
      <c r="BY450" s="22"/>
      <c r="BZ450" s="22"/>
      <c r="CA450" s="22"/>
      <c r="CB450" s="22"/>
      <c r="CC450" s="23"/>
      <c r="CD450" s="21">
        <v>1040.4000000000001</v>
      </c>
      <c r="CE450" s="21">
        <v>0</v>
      </c>
      <c r="CF450" s="21">
        <v>1040.4000000000001</v>
      </c>
      <c r="CG450" s="22">
        <v>60</v>
      </c>
      <c r="CH450" s="22">
        <v>13.49</v>
      </c>
      <c r="CI450" s="22">
        <v>75.83</v>
      </c>
      <c r="CJ450" s="22">
        <v>18.47</v>
      </c>
      <c r="CK450" s="22">
        <v>167.79</v>
      </c>
      <c r="CL450" s="23">
        <v>1208.19</v>
      </c>
      <c r="CM450" s="21">
        <v>1640.59</v>
      </c>
      <c r="CN450" s="21">
        <v>0</v>
      </c>
      <c r="CO450" s="21">
        <v>1640.59</v>
      </c>
      <c r="CP450" s="22">
        <v>112</v>
      </c>
      <c r="CQ450" s="22">
        <v>21.29</v>
      </c>
      <c r="CR450" s="22">
        <v>95.81</v>
      </c>
      <c r="CS450" s="22">
        <v>207.62</v>
      </c>
      <c r="CT450" s="22">
        <v>436.72</v>
      </c>
      <c r="CU450" s="23">
        <v>2077.31</v>
      </c>
      <c r="CV450" s="21">
        <v>1496.09</v>
      </c>
      <c r="CW450" s="21">
        <v>0</v>
      </c>
      <c r="CX450" s="21">
        <v>1496.09</v>
      </c>
      <c r="CY450" s="22">
        <v>108</v>
      </c>
      <c r="CZ450" s="22">
        <v>19.41</v>
      </c>
      <c r="DA450" s="22">
        <v>87.35</v>
      </c>
      <c r="DB450" s="22">
        <v>118.36</v>
      </c>
      <c r="DC450" s="22">
        <v>333.12</v>
      </c>
      <c r="DD450" s="23">
        <v>1829.21</v>
      </c>
      <c r="DE450" s="21">
        <v>2418.13</v>
      </c>
      <c r="DF450" s="21">
        <v>0</v>
      </c>
      <c r="DG450" s="21">
        <v>2418.13</v>
      </c>
      <c r="DH450" s="22">
        <v>1</v>
      </c>
      <c r="DI450" s="22">
        <v>163.06</v>
      </c>
      <c r="DJ450" s="22">
        <v>795.05</v>
      </c>
      <c r="DK450" s="22">
        <v>156.47999999999999</v>
      </c>
      <c r="DL450" s="22">
        <v>1115.5899999999999</v>
      </c>
      <c r="DM450" s="23">
        <v>3533.72</v>
      </c>
      <c r="DN450" s="73">
        <f t="shared" si="66"/>
        <v>6595.21</v>
      </c>
      <c r="DO450" s="73">
        <f t="shared" si="67"/>
        <v>0</v>
      </c>
      <c r="DP450" s="73">
        <f t="shared" si="68"/>
        <v>6595.21</v>
      </c>
      <c r="DQ450" s="22">
        <f t="shared" si="69"/>
        <v>281</v>
      </c>
      <c r="DR450" s="22">
        <f t="shared" si="70"/>
        <v>217.25</v>
      </c>
      <c r="DS450" s="22">
        <f t="shared" si="71"/>
        <v>1054.04</v>
      </c>
      <c r="DT450" s="22">
        <f t="shared" si="72"/>
        <v>500.92999999999995</v>
      </c>
      <c r="DU450" s="22">
        <f t="shared" si="73"/>
        <v>2053.2199999999998</v>
      </c>
      <c r="DV450" s="23">
        <f t="shared" si="74"/>
        <v>8648.43</v>
      </c>
      <c r="DW450" s="262">
        <f t="shared" si="75"/>
        <v>6595.21</v>
      </c>
      <c r="DX450" s="262"/>
      <c r="DY450" s="263">
        <f t="shared" si="76"/>
        <v>2053.2199999999998</v>
      </c>
      <c r="DZ450" s="263"/>
    </row>
    <row r="451" spans="1:130" hidden="1" x14ac:dyDescent="0.25">
      <c r="A451" s="18">
        <v>1933</v>
      </c>
      <c r="B451" s="18" t="s">
        <v>926</v>
      </c>
      <c r="C451" s="18" t="s">
        <v>927</v>
      </c>
      <c r="D451" s="20">
        <v>1</v>
      </c>
      <c r="G451" s="18" t="s">
        <v>173</v>
      </c>
      <c r="H451" s="18" t="s">
        <v>27</v>
      </c>
      <c r="I451" s="18" t="s">
        <v>172</v>
      </c>
      <c r="J451" s="21"/>
      <c r="K451" s="21"/>
      <c r="L451" s="21"/>
      <c r="M451" s="22"/>
      <c r="N451" s="22"/>
      <c r="O451" s="22"/>
      <c r="P451" s="22"/>
      <c r="Q451" s="22"/>
      <c r="R451" s="23"/>
      <c r="S451" s="21"/>
      <c r="T451" s="21"/>
      <c r="U451" s="21"/>
      <c r="V451" s="22"/>
      <c r="W451" s="22"/>
      <c r="X451" s="22"/>
      <c r="Y451" s="22"/>
      <c r="Z451" s="22"/>
      <c r="AA451" s="23"/>
      <c r="AB451" s="21"/>
      <c r="AC451" s="21"/>
      <c r="AD451" s="21"/>
      <c r="AE451" s="22"/>
      <c r="AF451" s="22"/>
      <c r="AG451" s="22"/>
      <c r="AH451" s="22"/>
      <c r="AI451" s="22"/>
      <c r="AJ451" s="23"/>
      <c r="AK451" s="21"/>
      <c r="AL451" s="21"/>
      <c r="AM451" s="21"/>
      <c r="AN451" s="22"/>
      <c r="AO451" s="22"/>
      <c r="AP451" s="22"/>
      <c r="AQ451" s="22"/>
      <c r="AR451" s="22"/>
      <c r="AS451" s="23"/>
      <c r="AT451" s="21"/>
      <c r="AU451" s="21"/>
      <c r="AV451" s="21"/>
      <c r="AW451" s="22"/>
      <c r="AX451" s="22"/>
      <c r="AY451" s="22"/>
      <c r="AZ451" s="22"/>
      <c r="BA451" s="22"/>
      <c r="BB451" s="23"/>
      <c r="BC451" s="21"/>
      <c r="BD451" s="21"/>
      <c r="BE451" s="21"/>
      <c r="BF451" s="22"/>
      <c r="BG451" s="22"/>
      <c r="BH451" s="22"/>
      <c r="BI451" s="22"/>
      <c r="BJ451" s="22"/>
      <c r="BK451" s="23"/>
      <c r="BL451" s="21"/>
      <c r="BM451" s="21"/>
      <c r="BN451" s="21"/>
      <c r="BO451" s="22"/>
      <c r="BP451" s="22"/>
      <c r="BQ451" s="22"/>
      <c r="BR451" s="22"/>
      <c r="BS451" s="22"/>
      <c r="BT451" s="23"/>
      <c r="BU451" s="21"/>
      <c r="BV451" s="21"/>
      <c r="BW451" s="21"/>
      <c r="BX451" s="22"/>
      <c r="BY451" s="22"/>
      <c r="BZ451" s="22"/>
      <c r="CA451" s="22"/>
      <c r="CB451" s="22"/>
      <c r="CC451" s="23"/>
      <c r="CD451" s="21">
        <v>992.79</v>
      </c>
      <c r="CE451" s="21">
        <v>0</v>
      </c>
      <c r="CF451" s="21">
        <v>992.79</v>
      </c>
      <c r="CG451" s="22">
        <v>56</v>
      </c>
      <c r="CH451" s="22">
        <v>12.87</v>
      </c>
      <c r="CI451" s="22">
        <v>32.97</v>
      </c>
      <c r="CJ451" s="22">
        <v>17.63</v>
      </c>
      <c r="CK451" s="22">
        <v>119.47</v>
      </c>
      <c r="CL451" s="23">
        <v>1112.26</v>
      </c>
      <c r="CM451" s="21">
        <v>1592.98</v>
      </c>
      <c r="CN451" s="21">
        <v>0</v>
      </c>
      <c r="CO451" s="21">
        <v>1592.98</v>
      </c>
      <c r="CP451" s="22">
        <v>107</v>
      </c>
      <c r="CQ451" s="22">
        <v>20.67</v>
      </c>
      <c r="CR451" s="22">
        <v>53.11</v>
      </c>
      <c r="CS451" s="22">
        <v>186.38</v>
      </c>
      <c r="CT451" s="22">
        <v>367.16</v>
      </c>
      <c r="CU451" s="23">
        <v>1960.14</v>
      </c>
      <c r="CV451" s="21">
        <v>1592.98</v>
      </c>
      <c r="CW451" s="21">
        <v>0</v>
      </c>
      <c r="CX451" s="21">
        <v>1592.98</v>
      </c>
      <c r="CY451" s="22">
        <v>117</v>
      </c>
      <c r="CZ451" s="22">
        <v>20.67</v>
      </c>
      <c r="DA451" s="22">
        <v>53.11</v>
      </c>
      <c r="DB451" s="22">
        <v>120.08</v>
      </c>
      <c r="DC451" s="22">
        <v>310.86</v>
      </c>
      <c r="DD451" s="23">
        <v>1903.84</v>
      </c>
      <c r="DE451" s="21">
        <v>2009.42</v>
      </c>
      <c r="DF451" s="21">
        <v>0</v>
      </c>
      <c r="DG451" s="21">
        <v>2009.42</v>
      </c>
      <c r="DH451" s="22">
        <v>-16</v>
      </c>
      <c r="DI451" s="22">
        <v>149.6</v>
      </c>
      <c r="DJ451" s="22">
        <v>427.19</v>
      </c>
      <c r="DK451" s="22">
        <v>149.22</v>
      </c>
      <c r="DL451" s="22">
        <v>710.01</v>
      </c>
      <c r="DM451" s="23">
        <v>2719.43</v>
      </c>
      <c r="DN451" s="73">
        <f t="shared" si="66"/>
        <v>6188.17</v>
      </c>
      <c r="DO451" s="73">
        <f t="shared" si="67"/>
        <v>0</v>
      </c>
      <c r="DP451" s="73">
        <f t="shared" si="68"/>
        <v>6188.17</v>
      </c>
      <c r="DQ451" s="22">
        <f t="shared" si="69"/>
        <v>264</v>
      </c>
      <c r="DR451" s="22">
        <f t="shared" si="70"/>
        <v>203.81</v>
      </c>
      <c r="DS451" s="22">
        <f t="shared" si="71"/>
        <v>566.38</v>
      </c>
      <c r="DT451" s="22">
        <f t="shared" si="72"/>
        <v>473.30999999999995</v>
      </c>
      <c r="DU451" s="22">
        <f t="shared" si="73"/>
        <v>1507.5</v>
      </c>
      <c r="DV451" s="23">
        <f t="shared" si="74"/>
        <v>7695.67</v>
      </c>
      <c r="DW451" s="262">
        <f t="shared" si="75"/>
        <v>6188.17</v>
      </c>
      <c r="DX451" s="262"/>
      <c r="DY451" s="263">
        <f t="shared" si="76"/>
        <v>1507.5</v>
      </c>
      <c r="DZ451" s="263"/>
    </row>
    <row r="452" spans="1:130" hidden="1" x14ac:dyDescent="0.25">
      <c r="A452" s="18">
        <v>1934</v>
      </c>
      <c r="B452" s="18" t="s">
        <v>916</v>
      </c>
      <c r="C452" s="18" t="s">
        <v>917</v>
      </c>
      <c r="D452" s="20">
        <v>1</v>
      </c>
      <c r="G452" s="18" t="s">
        <v>173</v>
      </c>
      <c r="H452" s="18" t="s">
        <v>27</v>
      </c>
      <c r="I452" s="18" t="s">
        <v>172</v>
      </c>
      <c r="J452" s="21"/>
      <c r="K452" s="21"/>
      <c r="L452" s="21"/>
      <c r="M452" s="22"/>
      <c r="N452" s="22"/>
      <c r="O452" s="22"/>
      <c r="P452" s="22"/>
      <c r="Q452" s="22"/>
      <c r="R452" s="23"/>
      <c r="S452" s="21"/>
      <c r="T452" s="21"/>
      <c r="U452" s="21"/>
      <c r="V452" s="22"/>
      <c r="W452" s="22"/>
      <c r="X452" s="22"/>
      <c r="Y452" s="22"/>
      <c r="Z452" s="22"/>
      <c r="AA452" s="23"/>
      <c r="AB452" s="21"/>
      <c r="AC452" s="21"/>
      <c r="AD452" s="21"/>
      <c r="AE452" s="22"/>
      <c r="AF452" s="22"/>
      <c r="AG452" s="22"/>
      <c r="AH452" s="22"/>
      <c r="AI452" s="22"/>
      <c r="AJ452" s="23"/>
      <c r="AK452" s="21"/>
      <c r="AL452" s="21"/>
      <c r="AM452" s="21"/>
      <c r="AN452" s="22"/>
      <c r="AO452" s="22"/>
      <c r="AP452" s="22"/>
      <c r="AQ452" s="22"/>
      <c r="AR452" s="22"/>
      <c r="AS452" s="23"/>
      <c r="AT452" s="21"/>
      <c r="AU452" s="21"/>
      <c r="AV452" s="21"/>
      <c r="AW452" s="22"/>
      <c r="AX452" s="22"/>
      <c r="AY452" s="22"/>
      <c r="AZ452" s="22"/>
      <c r="BA452" s="22"/>
      <c r="BB452" s="23"/>
      <c r="BC452" s="21"/>
      <c r="BD452" s="21"/>
      <c r="BE452" s="21"/>
      <c r="BF452" s="22"/>
      <c r="BG452" s="22"/>
      <c r="BH452" s="22"/>
      <c r="BI452" s="22"/>
      <c r="BJ452" s="22"/>
      <c r="BK452" s="23"/>
      <c r="BL452" s="21"/>
      <c r="BM452" s="21"/>
      <c r="BN452" s="21"/>
      <c r="BO452" s="22"/>
      <c r="BP452" s="22"/>
      <c r="BQ452" s="22"/>
      <c r="BR452" s="22"/>
      <c r="BS452" s="22"/>
      <c r="BT452" s="23"/>
      <c r="BU452" s="21"/>
      <c r="BV452" s="21"/>
      <c r="BW452" s="21"/>
      <c r="BX452" s="22"/>
      <c r="BY452" s="22"/>
      <c r="BZ452" s="22"/>
      <c r="CA452" s="22"/>
      <c r="CB452" s="22"/>
      <c r="CC452" s="23"/>
      <c r="CD452" s="21">
        <v>1040.4000000000001</v>
      </c>
      <c r="CE452" s="21">
        <v>0</v>
      </c>
      <c r="CF452" s="21">
        <v>1040.4000000000001</v>
      </c>
      <c r="CG452" s="22">
        <v>60</v>
      </c>
      <c r="CH452" s="22">
        <v>13.49</v>
      </c>
      <c r="CI452" s="22">
        <v>75.83</v>
      </c>
      <c r="CJ452" s="22">
        <v>18.47</v>
      </c>
      <c r="CK452" s="22">
        <v>167.79</v>
      </c>
      <c r="CL452" s="23">
        <v>1208.19</v>
      </c>
      <c r="CM452" s="21">
        <v>1640.59</v>
      </c>
      <c r="CN452" s="21">
        <v>0</v>
      </c>
      <c r="CO452" s="21">
        <v>1640.59</v>
      </c>
      <c r="CP452" s="22">
        <v>112</v>
      </c>
      <c r="CQ452" s="22">
        <v>21.29</v>
      </c>
      <c r="CR452" s="22">
        <v>95.81</v>
      </c>
      <c r="CS452" s="22">
        <v>207.62</v>
      </c>
      <c r="CT452" s="22">
        <v>436.72</v>
      </c>
      <c r="CU452" s="23">
        <v>2077.31</v>
      </c>
      <c r="CV452" s="21">
        <v>1568.34</v>
      </c>
      <c r="CW452" s="21">
        <v>0</v>
      </c>
      <c r="CX452" s="21">
        <v>1568.34</v>
      </c>
      <c r="CY452" s="22">
        <v>118</v>
      </c>
      <c r="CZ452" s="22">
        <v>20.350000000000001</v>
      </c>
      <c r="DA452" s="22">
        <v>91.59</v>
      </c>
      <c r="DB452" s="22">
        <v>27.84</v>
      </c>
      <c r="DC452" s="22">
        <v>257.77999999999997</v>
      </c>
      <c r="DD452" s="23">
        <v>1826.12</v>
      </c>
      <c r="DE452" s="21">
        <v>1841.15</v>
      </c>
      <c r="DF452" s="21">
        <v>0</v>
      </c>
      <c r="DG452" s="21">
        <v>1841.15</v>
      </c>
      <c r="DH452" s="22">
        <v>-31</v>
      </c>
      <c r="DI452" s="22">
        <v>145.46</v>
      </c>
      <c r="DJ452" s="22">
        <v>422.48</v>
      </c>
      <c r="DK452" s="22">
        <v>146.22</v>
      </c>
      <c r="DL452" s="22">
        <v>683.16</v>
      </c>
      <c r="DM452" s="23">
        <v>2524.31</v>
      </c>
      <c r="DN452" s="73">
        <f t="shared" ref="DN452:DN482" si="77">J452+S452+AB452+AK452+AT452+BC452+BL452+BU452+CD452+CM452+CV452+DE452</f>
        <v>6090.48</v>
      </c>
      <c r="DO452" s="73">
        <f t="shared" ref="DO452:DO482" si="78">K452+T452+AC452+AL452+AU452+BD452+BM452+BV452+CE452+CN452+CW452+DF452</f>
        <v>0</v>
      </c>
      <c r="DP452" s="73">
        <f t="shared" ref="DP452:DP482" si="79">L452+U452+AD452+AM452+AV452+BE452+BN452+BW452+CF452+CO452+CX452+DG452</f>
        <v>6090.48</v>
      </c>
      <c r="DQ452" s="22">
        <f t="shared" ref="DQ452:DQ482" si="80">M452+V452+AE452+AN452+AW452+BF452+BO452+BX452+CG452+CP452+CY452+DH452</f>
        <v>259</v>
      </c>
      <c r="DR452" s="22">
        <f t="shared" ref="DR452:DR482" si="81">N452+W452+AF452+AO452+AX452+BG452+BP452+BY452+CH452+CQ452+CZ452+DI452</f>
        <v>200.59</v>
      </c>
      <c r="DS452" s="22">
        <f t="shared" ref="DS452:DS482" si="82">O452+X452+AG452+AP452+AY452+BH452+BQ452+BZ452+CI452+CR452+DA452+DJ452</f>
        <v>685.71</v>
      </c>
      <c r="DT452" s="22">
        <f t="shared" ref="DT452:DT482" si="83">P452+Y452+AH452+AQ452+AZ452+BI452+BR452+CA452+CJ452+CS452+DB452+DK452</f>
        <v>400.15</v>
      </c>
      <c r="DU452" s="22">
        <f t="shared" ref="DU452:DU482" si="84">Q452+Z452+AI452+AR452+BA452+BJ452+BS452+CB452+CK452+CT452+DC452+DL452</f>
        <v>1545.4499999999998</v>
      </c>
      <c r="DV452" s="23">
        <f t="shared" ref="DV452:DV482" si="85">R452+AA452+AJ452+AS452+BB452+BK452+BT452+CC452+CL452+CU452+DD452+DM452</f>
        <v>7635.93</v>
      </c>
      <c r="DW452" s="262">
        <f t="shared" ref="DW452:DW482" si="86">DP452-F452</f>
        <v>6090.48</v>
      </c>
      <c r="DX452" s="262"/>
      <c r="DY452" s="263">
        <f t="shared" ref="DY452:DY482" si="87">DU452-E452</f>
        <v>1545.4499999999998</v>
      </c>
      <c r="DZ452" s="263"/>
    </row>
    <row r="453" spans="1:130" hidden="1" x14ac:dyDescent="0.25">
      <c r="A453" s="18">
        <v>1935</v>
      </c>
      <c r="B453" s="18" t="s">
        <v>932</v>
      </c>
      <c r="C453" s="18" t="s">
        <v>933</v>
      </c>
      <c r="D453" s="20">
        <v>1</v>
      </c>
      <c r="G453" s="18" t="s">
        <v>436</v>
      </c>
      <c r="H453" s="18" t="s">
        <v>6</v>
      </c>
      <c r="I453" s="18" t="s">
        <v>156</v>
      </c>
      <c r="J453" s="21"/>
      <c r="K453" s="21"/>
      <c r="L453" s="21"/>
      <c r="M453" s="22"/>
      <c r="N453" s="22"/>
      <c r="O453" s="22"/>
      <c r="P453" s="22"/>
      <c r="Q453" s="22"/>
      <c r="R453" s="23"/>
      <c r="S453" s="21"/>
      <c r="T453" s="21"/>
      <c r="U453" s="21"/>
      <c r="V453" s="22"/>
      <c r="W453" s="22"/>
      <c r="X453" s="22"/>
      <c r="Y453" s="22"/>
      <c r="Z453" s="22"/>
      <c r="AA453" s="23"/>
      <c r="AB453" s="21"/>
      <c r="AC453" s="21"/>
      <c r="AD453" s="21"/>
      <c r="AE453" s="22"/>
      <c r="AF453" s="22"/>
      <c r="AG453" s="22"/>
      <c r="AH453" s="22"/>
      <c r="AI453" s="22"/>
      <c r="AJ453" s="23"/>
      <c r="AK453" s="21"/>
      <c r="AL453" s="21"/>
      <c r="AM453" s="21"/>
      <c r="AN453" s="22"/>
      <c r="AO453" s="22"/>
      <c r="AP453" s="22"/>
      <c r="AQ453" s="22"/>
      <c r="AR453" s="22"/>
      <c r="AS453" s="23"/>
      <c r="AT453" s="21"/>
      <c r="AU453" s="21"/>
      <c r="AV453" s="21"/>
      <c r="AW453" s="22"/>
      <c r="AX453" s="22"/>
      <c r="AY453" s="22"/>
      <c r="AZ453" s="22"/>
      <c r="BA453" s="22"/>
      <c r="BB453" s="23"/>
      <c r="BC453" s="21"/>
      <c r="BD453" s="21"/>
      <c r="BE453" s="21"/>
      <c r="BF453" s="22"/>
      <c r="BG453" s="22"/>
      <c r="BH453" s="22"/>
      <c r="BI453" s="22"/>
      <c r="BJ453" s="22"/>
      <c r="BK453" s="23"/>
      <c r="BL453" s="21"/>
      <c r="BM453" s="21"/>
      <c r="BN453" s="21"/>
      <c r="BO453" s="22"/>
      <c r="BP453" s="22"/>
      <c r="BQ453" s="22"/>
      <c r="BR453" s="22"/>
      <c r="BS453" s="22"/>
      <c r="BT453" s="23"/>
      <c r="BU453" s="21"/>
      <c r="BV453" s="21"/>
      <c r="BW453" s="21"/>
      <c r="BX453" s="22"/>
      <c r="BY453" s="22"/>
      <c r="BZ453" s="22"/>
      <c r="CA453" s="22"/>
      <c r="CB453" s="22"/>
      <c r="CC453" s="23"/>
      <c r="CD453" s="21"/>
      <c r="CE453" s="21"/>
      <c r="CF453" s="21"/>
      <c r="CG453" s="22"/>
      <c r="CH453" s="22"/>
      <c r="CI453" s="22"/>
      <c r="CJ453" s="22"/>
      <c r="CK453" s="22"/>
      <c r="CL453" s="23"/>
      <c r="CM453" s="21">
        <v>600.6</v>
      </c>
      <c r="CN453" s="21">
        <v>0</v>
      </c>
      <c r="CO453" s="21">
        <v>600.6</v>
      </c>
      <c r="CP453" s="22">
        <v>0</v>
      </c>
      <c r="CQ453" s="22">
        <v>0</v>
      </c>
      <c r="CR453" s="22">
        <v>0</v>
      </c>
      <c r="CS453" s="22">
        <v>115.15</v>
      </c>
      <c r="CT453" s="22">
        <v>115.15</v>
      </c>
      <c r="CU453" s="23">
        <v>715.75</v>
      </c>
      <c r="CV453" s="21">
        <v>263.3</v>
      </c>
      <c r="CW453" s="21">
        <v>0</v>
      </c>
      <c r="CX453" s="21">
        <v>263.3</v>
      </c>
      <c r="CY453" s="22">
        <v>0</v>
      </c>
      <c r="CZ453" s="22">
        <v>0</v>
      </c>
      <c r="DA453" s="22">
        <v>0</v>
      </c>
      <c r="DB453" s="22">
        <v>85.13</v>
      </c>
      <c r="DC453" s="22">
        <v>85.13</v>
      </c>
      <c r="DD453" s="23">
        <v>348.43</v>
      </c>
      <c r="DE453" s="21">
        <v>409.5</v>
      </c>
      <c r="DF453" s="21">
        <v>0</v>
      </c>
      <c r="DG453" s="21">
        <v>409.5</v>
      </c>
      <c r="DH453" s="22">
        <v>0</v>
      </c>
      <c r="DI453" s="22">
        <v>0</v>
      </c>
      <c r="DJ453" s="22">
        <v>0</v>
      </c>
      <c r="DK453" s="22">
        <v>81.99</v>
      </c>
      <c r="DL453" s="22">
        <v>81.99</v>
      </c>
      <c r="DM453" s="23">
        <v>491.49</v>
      </c>
      <c r="DN453" s="73">
        <f t="shared" si="77"/>
        <v>1273.4000000000001</v>
      </c>
      <c r="DO453" s="73">
        <f t="shared" si="78"/>
        <v>0</v>
      </c>
      <c r="DP453" s="73">
        <f t="shared" si="79"/>
        <v>1273.4000000000001</v>
      </c>
      <c r="DQ453" s="22">
        <f t="shared" si="80"/>
        <v>0</v>
      </c>
      <c r="DR453" s="22">
        <f t="shared" si="81"/>
        <v>0</v>
      </c>
      <c r="DS453" s="22">
        <f t="shared" si="82"/>
        <v>0</v>
      </c>
      <c r="DT453" s="22">
        <f t="shared" si="83"/>
        <v>282.27</v>
      </c>
      <c r="DU453" s="22">
        <f t="shared" si="84"/>
        <v>282.27</v>
      </c>
      <c r="DV453" s="23">
        <f t="shared" si="85"/>
        <v>1555.67</v>
      </c>
      <c r="DW453" s="262">
        <f t="shared" si="86"/>
        <v>1273.4000000000001</v>
      </c>
      <c r="DX453" s="262"/>
      <c r="DY453" s="263">
        <f t="shared" si="87"/>
        <v>282.27</v>
      </c>
      <c r="DZ453" s="263"/>
    </row>
    <row r="454" spans="1:130" hidden="1" x14ac:dyDescent="0.25">
      <c r="A454" s="18">
        <v>1936</v>
      </c>
      <c r="B454" s="18" t="s">
        <v>957</v>
      </c>
      <c r="C454" s="18" t="s">
        <v>958</v>
      </c>
      <c r="D454" s="20">
        <v>1</v>
      </c>
      <c r="G454" s="18" t="s">
        <v>157</v>
      </c>
      <c r="H454" s="18" t="s">
        <v>20</v>
      </c>
      <c r="I454" s="18" t="s">
        <v>254</v>
      </c>
      <c r="J454" s="21"/>
      <c r="K454" s="21"/>
      <c r="L454" s="21"/>
      <c r="M454" s="22"/>
      <c r="N454" s="22"/>
      <c r="O454" s="22"/>
      <c r="P454" s="22"/>
      <c r="Q454" s="22"/>
      <c r="R454" s="23"/>
      <c r="S454" s="21"/>
      <c r="T454" s="21"/>
      <c r="U454" s="21"/>
      <c r="V454" s="22"/>
      <c r="W454" s="22"/>
      <c r="X454" s="22"/>
      <c r="Y454" s="22"/>
      <c r="Z454" s="22"/>
      <c r="AA454" s="23"/>
      <c r="AB454" s="21"/>
      <c r="AC454" s="21"/>
      <c r="AD454" s="21"/>
      <c r="AE454" s="22"/>
      <c r="AF454" s="22"/>
      <c r="AG454" s="22"/>
      <c r="AH454" s="22"/>
      <c r="AI454" s="22"/>
      <c r="AJ454" s="23"/>
      <c r="AK454" s="21"/>
      <c r="AL454" s="21"/>
      <c r="AM454" s="21"/>
      <c r="AN454" s="22"/>
      <c r="AO454" s="22"/>
      <c r="AP454" s="22"/>
      <c r="AQ454" s="22"/>
      <c r="AR454" s="22"/>
      <c r="AS454" s="23"/>
      <c r="AT454" s="21"/>
      <c r="AU454" s="21"/>
      <c r="AV454" s="21"/>
      <c r="AW454" s="22"/>
      <c r="AX454" s="22"/>
      <c r="AY454" s="22"/>
      <c r="AZ454" s="22"/>
      <c r="BA454" s="22"/>
      <c r="BB454" s="23"/>
      <c r="BC454" s="21"/>
      <c r="BD454" s="21"/>
      <c r="BE454" s="21"/>
      <c r="BF454" s="22"/>
      <c r="BG454" s="22"/>
      <c r="BH454" s="22"/>
      <c r="BI454" s="22"/>
      <c r="BJ454" s="22"/>
      <c r="BK454" s="23"/>
      <c r="BL454" s="21"/>
      <c r="BM454" s="21"/>
      <c r="BN454" s="21"/>
      <c r="BO454" s="22"/>
      <c r="BP454" s="22"/>
      <c r="BQ454" s="22"/>
      <c r="BR454" s="22"/>
      <c r="BS454" s="22"/>
      <c r="BT454" s="23"/>
      <c r="BU454" s="21"/>
      <c r="BV454" s="21"/>
      <c r="BW454" s="21"/>
      <c r="BX454" s="22"/>
      <c r="BY454" s="22"/>
      <c r="BZ454" s="22"/>
      <c r="CA454" s="22"/>
      <c r="CB454" s="22"/>
      <c r="CC454" s="23"/>
      <c r="CD454" s="21"/>
      <c r="CE454" s="21"/>
      <c r="CF454" s="21"/>
      <c r="CG454" s="22"/>
      <c r="CH454" s="22"/>
      <c r="CI454" s="22"/>
      <c r="CJ454" s="22"/>
      <c r="CK454" s="22"/>
      <c r="CL454" s="23"/>
      <c r="CM454" s="21">
        <v>1473.97</v>
      </c>
      <c r="CN454" s="21">
        <v>0</v>
      </c>
      <c r="CO454" s="21">
        <v>1473.97</v>
      </c>
      <c r="CP454" s="22">
        <v>111</v>
      </c>
      <c r="CQ454" s="22">
        <v>36.770000000000003</v>
      </c>
      <c r="CR454" s="22">
        <v>388.16</v>
      </c>
      <c r="CS454" s="22">
        <v>102.67</v>
      </c>
      <c r="CT454" s="22">
        <v>638.6</v>
      </c>
      <c r="CU454" s="23">
        <v>2112.5700000000002</v>
      </c>
      <c r="CV454" s="21">
        <v>2062.16</v>
      </c>
      <c r="CW454" s="21">
        <v>0</v>
      </c>
      <c r="CX454" s="21">
        <v>2062.16</v>
      </c>
      <c r="CY454" s="22">
        <v>192</v>
      </c>
      <c r="CZ454" s="22">
        <v>51.49</v>
      </c>
      <c r="DA454" s="22">
        <v>528.62</v>
      </c>
      <c r="DB454" s="22">
        <v>133.51</v>
      </c>
      <c r="DC454" s="22">
        <v>905.62</v>
      </c>
      <c r="DD454" s="23">
        <v>2967.78</v>
      </c>
      <c r="DE454" s="21">
        <v>2520.98</v>
      </c>
      <c r="DF454" s="21">
        <v>0</v>
      </c>
      <c r="DG454" s="21">
        <v>2520.98</v>
      </c>
      <c r="DH454" s="22">
        <v>-39</v>
      </c>
      <c r="DI454" s="22">
        <v>123.44</v>
      </c>
      <c r="DJ454" s="22">
        <v>944.87</v>
      </c>
      <c r="DK454" s="22">
        <v>46.1</v>
      </c>
      <c r="DL454" s="22">
        <v>1075.4100000000001</v>
      </c>
      <c r="DM454" s="23">
        <v>3596.39</v>
      </c>
      <c r="DN454" s="73">
        <f t="shared" si="77"/>
        <v>6057.1100000000006</v>
      </c>
      <c r="DO454" s="73">
        <f t="shared" si="78"/>
        <v>0</v>
      </c>
      <c r="DP454" s="73">
        <f t="shared" si="79"/>
        <v>6057.1100000000006</v>
      </c>
      <c r="DQ454" s="22">
        <f t="shared" si="80"/>
        <v>264</v>
      </c>
      <c r="DR454" s="22">
        <f t="shared" si="81"/>
        <v>211.7</v>
      </c>
      <c r="DS454" s="22">
        <f t="shared" si="82"/>
        <v>1861.65</v>
      </c>
      <c r="DT454" s="22">
        <f t="shared" si="83"/>
        <v>282.28000000000003</v>
      </c>
      <c r="DU454" s="22">
        <f t="shared" si="84"/>
        <v>2619.63</v>
      </c>
      <c r="DV454" s="23">
        <f t="shared" si="85"/>
        <v>8676.74</v>
      </c>
      <c r="DW454" s="262">
        <f t="shared" si="86"/>
        <v>6057.1100000000006</v>
      </c>
      <c r="DX454" s="262"/>
      <c r="DY454" s="263">
        <f t="shared" si="87"/>
        <v>2619.63</v>
      </c>
      <c r="DZ454" s="263"/>
    </row>
    <row r="455" spans="1:130" hidden="1" x14ac:dyDescent="0.25">
      <c r="A455" s="18">
        <v>1937</v>
      </c>
      <c r="B455" s="18" t="s">
        <v>955</v>
      </c>
      <c r="C455" s="18" t="s">
        <v>956</v>
      </c>
      <c r="D455" s="20">
        <v>1</v>
      </c>
      <c r="G455" s="18" t="s">
        <v>173</v>
      </c>
      <c r="H455" s="18" t="s">
        <v>27</v>
      </c>
      <c r="I455" s="18" t="s">
        <v>172</v>
      </c>
      <c r="J455" s="21"/>
      <c r="K455" s="21"/>
      <c r="L455" s="21"/>
      <c r="M455" s="22"/>
      <c r="N455" s="22"/>
      <c r="O455" s="22"/>
      <c r="P455" s="22"/>
      <c r="Q455" s="22"/>
      <c r="R455" s="23"/>
      <c r="S455" s="21"/>
      <c r="T455" s="21"/>
      <c r="U455" s="21"/>
      <c r="V455" s="22"/>
      <c r="W455" s="22"/>
      <c r="X455" s="22"/>
      <c r="Y455" s="22"/>
      <c r="Z455" s="22"/>
      <c r="AA455" s="23"/>
      <c r="AB455" s="21"/>
      <c r="AC455" s="21"/>
      <c r="AD455" s="21"/>
      <c r="AE455" s="22"/>
      <c r="AF455" s="22"/>
      <c r="AG455" s="22"/>
      <c r="AH455" s="22"/>
      <c r="AI455" s="22"/>
      <c r="AJ455" s="23"/>
      <c r="AK455" s="21"/>
      <c r="AL455" s="21"/>
      <c r="AM455" s="21"/>
      <c r="AN455" s="22"/>
      <c r="AO455" s="22"/>
      <c r="AP455" s="22"/>
      <c r="AQ455" s="22"/>
      <c r="AR455" s="22"/>
      <c r="AS455" s="23"/>
      <c r="AT455" s="21"/>
      <c r="AU455" s="21"/>
      <c r="AV455" s="21"/>
      <c r="AW455" s="22"/>
      <c r="AX455" s="22"/>
      <c r="AY455" s="22"/>
      <c r="AZ455" s="22"/>
      <c r="BA455" s="22"/>
      <c r="BB455" s="23"/>
      <c r="BC455" s="21"/>
      <c r="BD455" s="21"/>
      <c r="BE455" s="21"/>
      <c r="BF455" s="22"/>
      <c r="BG455" s="22"/>
      <c r="BH455" s="22"/>
      <c r="BI455" s="22"/>
      <c r="BJ455" s="22"/>
      <c r="BK455" s="23"/>
      <c r="BL455" s="21"/>
      <c r="BM455" s="21"/>
      <c r="BN455" s="21"/>
      <c r="BO455" s="22"/>
      <c r="BP455" s="22"/>
      <c r="BQ455" s="22"/>
      <c r="BR455" s="22"/>
      <c r="BS455" s="22"/>
      <c r="BT455" s="23"/>
      <c r="BU455" s="21"/>
      <c r="BV455" s="21"/>
      <c r="BW455" s="21"/>
      <c r="BX455" s="22"/>
      <c r="BY455" s="22"/>
      <c r="BZ455" s="22"/>
      <c r="CA455" s="22"/>
      <c r="CB455" s="22"/>
      <c r="CC455" s="23"/>
      <c r="CD455" s="21"/>
      <c r="CE455" s="21"/>
      <c r="CF455" s="21"/>
      <c r="CG455" s="22"/>
      <c r="CH455" s="22"/>
      <c r="CI455" s="22"/>
      <c r="CJ455" s="22"/>
      <c r="CK455" s="22"/>
      <c r="CL455" s="23"/>
      <c r="CM455" s="21">
        <v>1365.91</v>
      </c>
      <c r="CN455" s="21">
        <v>0</v>
      </c>
      <c r="CO455" s="21">
        <v>1365.91</v>
      </c>
      <c r="CP455" s="22">
        <v>89</v>
      </c>
      <c r="CQ455" s="22">
        <v>17.71</v>
      </c>
      <c r="CR455" s="22">
        <v>45.52</v>
      </c>
      <c r="CS455" s="22">
        <v>24.24</v>
      </c>
      <c r="CT455" s="22">
        <v>176.47</v>
      </c>
      <c r="CU455" s="23">
        <v>1542.38</v>
      </c>
      <c r="CV455" s="21">
        <v>1592.98</v>
      </c>
      <c r="CW455" s="21">
        <v>0</v>
      </c>
      <c r="CX455" s="21">
        <v>1592.98</v>
      </c>
      <c r="CY455" s="22">
        <v>121</v>
      </c>
      <c r="CZ455" s="22">
        <v>20.67</v>
      </c>
      <c r="DA455" s="22">
        <v>53.11</v>
      </c>
      <c r="DB455" s="22">
        <v>28.28</v>
      </c>
      <c r="DC455" s="22">
        <v>223.06</v>
      </c>
      <c r="DD455" s="23">
        <v>1816.04</v>
      </c>
      <c r="DE455" s="21">
        <v>1911.92</v>
      </c>
      <c r="DF455" s="21">
        <v>0</v>
      </c>
      <c r="DG455" s="21">
        <v>1911.92</v>
      </c>
      <c r="DH455" s="22">
        <v>-3</v>
      </c>
      <c r="DI455" s="22">
        <v>122.06</v>
      </c>
      <c r="DJ455" s="22">
        <v>339.92</v>
      </c>
      <c r="DK455" s="22">
        <v>35.29</v>
      </c>
      <c r="DL455" s="22">
        <v>494.27</v>
      </c>
      <c r="DM455" s="23">
        <v>2406.19</v>
      </c>
      <c r="DN455" s="73">
        <f t="shared" si="77"/>
        <v>4870.8100000000004</v>
      </c>
      <c r="DO455" s="73">
        <f t="shared" si="78"/>
        <v>0</v>
      </c>
      <c r="DP455" s="73">
        <f t="shared" si="79"/>
        <v>4870.8100000000004</v>
      </c>
      <c r="DQ455" s="22">
        <f t="shared" si="80"/>
        <v>207</v>
      </c>
      <c r="DR455" s="22">
        <f t="shared" si="81"/>
        <v>160.44</v>
      </c>
      <c r="DS455" s="22">
        <f t="shared" si="82"/>
        <v>438.55</v>
      </c>
      <c r="DT455" s="22">
        <f t="shared" si="83"/>
        <v>87.81</v>
      </c>
      <c r="DU455" s="22">
        <f t="shared" si="84"/>
        <v>893.8</v>
      </c>
      <c r="DV455" s="23">
        <f t="shared" si="85"/>
        <v>5764.6100000000006</v>
      </c>
      <c r="DW455" s="262">
        <f t="shared" si="86"/>
        <v>4870.8100000000004</v>
      </c>
      <c r="DX455" s="262"/>
      <c r="DY455" s="263">
        <f t="shared" si="87"/>
        <v>893.8</v>
      </c>
      <c r="DZ455" s="263"/>
    </row>
    <row r="456" spans="1:130" hidden="1" x14ac:dyDescent="0.25">
      <c r="A456" s="18">
        <v>1938</v>
      </c>
      <c r="B456" s="18" t="s">
        <v>966</v>
      </c>
      <c r="C456" s="18" t="s">
        <v>212</v>
      </c>
      <c r="D456" s="20">
        <v>1</v>
      </c>
      <c r="G456" s="18" t="s">
        <v>173</v>
      </c>
      <c r="H456" s="18" t="s">
        <v>27</v>
      </c>
      <c r="I456" s="18" t="s">
        <v>172</v>
      </c>
      <c r="J456" s="21"/>
      <c r="K456" s="21"/>
      <c r="L456" s="21"/>
      <c r="M456" s="22"/>
      <c r="N456" s="22"/>
      <c r="O456" s="22"/>
      <c r="P456" s="22"/>
      <c r="Q456" s="22"/>
      <c r="R456" s="23"/>
      <c r="S456" s="21"/>
      <c r="T456" s="21"/>
      <c r="U456" s="21"/>
      <c r="V456" s="22"/>
      <c r="W456" s="22"/>
      <c r="X456" s="22"/>
      <c r="Y456" s="22"/>
      <c r="Z456" s="22"/>
      <c r="AA456" s="23"/>
      <c r="AB456" s="21"/>
      <c r="AC456" s="21"/>
      <c r="AD456" s="21"/>
      <c r="AE456" s="22"/>
      <c r="AF456" s="22"/>
      <c r="AG456" s="22"/>
      <c r="AH456" s="22"/>
      <c r="AI456" s="22"/>
      <c r="AJ456" s="23"/>
      <c r="AK456" s="21"/>
      <c r="AL456" s="21"/>
      <c r="AM456" s="21"/>
      <c r="AN456" s="22"/>
      <c r="AO456" s="22"/>
      <c r="AP456" s="22"/>
      <c r="AQ456" s="22"/>
      <c r="AR456" s="22"/>
      <c r="AS456" s="23"/>
      <c r="AT456" s="21"/>
      <c r="AU456" s="21"/>
      <c r="AV456" s="21"/>
      <c r="AW456" s="22"/>
      <c r="AX456" s="22"/>
      <c r="AY456" s="22"/>
      <c r="AZ456" s="22"/>
      <c r="BA456" s="22"/>
      <c r="BB456" s="23"/>
      <c r="BC456" s="21"/>
      <c r="BD456" s="21"/>
      <c r="BE456" s="21"/>
      <c r="BF456" s="22"/>
      <c r="BG456" s="22"/>
      <c r="BH456" s="22"/>
      <c r="BI456" s="22"/>
      <c r="BJ456" s="22"/>
      <c r="BK456" s="23"/>
      <c r="BL456" s="21"/>
      <c r="BM456" s="21"/>
      <c r="BN456" s="21"/>
      <c r="BO456" s="22"/>
      <c r="BP456" s="22"/>
      <c r="BQ456" s="22"/>
      <c r="BR456" s="22"/>
      <c r="BS456" s="22"/>
      <c r="BT456" s="23"/>
      <c r="BU456" s="21"/>
      <c r="BV456" s="21"/>
      <c r="BW456" s="21"/>
      <c r="BX456" s="22"/>
      <c r="BY456" s="22"/>
      <c r="BZ456" s="22"/>
      <c r="CA456" s="22"/>
      <c r="CB456" s="22"/>
      <c r="CC456" s="23"/>
      <c r="CD456" s="21"/>
      <c r="CE456" s="21"/>
      <c r="CF456" s="21"/>
      <c r="CG456" s="22"/>
      <c r="CH456" s="22"/>
      <c r="CI456" s="22"/>
      <c r="CJ456" s="22"/>
      <c r="CK456" s="22"/>
      <c r="CL456" s="23"/>
      <c r="CM456" s="21">
        <v>1413.52</v>
      </c>
      <c r="CN456" s="21">
        <v>0</v>
      </c>
      <c r="CO456" s="21">
        <v>1413.52</v>
      </c>
      <c r="CP456" s="22">
        <v>96</v>
      </c>
      <c r="CQ456" s="22">
        <v>18.329999999999998</v>
      </c>
      <c r="CR456" s="22">
        <v>88.31</v>
      </c>
      <c r="CS456" s="22">
        <v>116.89</v>
      </c>
      <c r="CT456" s="22">
        <v>319.52999999999997</v>
      </c>
      <c r="CU456" s="23">
        <v>1733.05</v>
      </c>
      <c r="CV456" s="21">
        <v>1640.59</v>
      </c>
      <c r="CW456" s="21">
        <v>0</v>
      </c>
      <c r="CX456" s="21">
        <v>1640.59</v>
      </c>
      <c r="CY456" s="22">
        <v>127</v>
      </c>
      <c r="CZ456" s="22">
        <v>21.29</v>
      </c>
      <c r="DA456" s="22">
        <v>95.81</v>
      </c>
      <c r="DB456" s="22">
        <v>126.02</v>
      </c>
      <c r="DC456" s="22">
        <v>370.12</v>
      </c>
      <c r="DD456" s="23">
        <v>2010.71</v>
      </c>
      <c r="DE456" s="21">
        <v>1983.33</v>
      </c>
      <c r="DF456" s="21">
        <v>0</v>
      </c>
      <c r="DG456" s="21">
        <v>1983.33</v>
      </c>
      <c r="DH456" s="22">
        <v>-8</v>
      </c>
      <c r="DI456" s="22">
        <v>126.3</v>
      </c>
      <c r="DJ456" s="22">
        <v>404.26</v>
      </c>
      <c r="DK456" s="22">
        <v>148.76</v>
      </c>
      <c r="DL456" s="22">
        <v>671.32</v>
      </c>
      <c r="DM456" s="23">
        <v>2654.65</v>
      </c>
      <c r="DN456" s="73">
        <f t="shared" si="77"/>
        <v>5037.4399999999996</v>
      </c>
      <c r="DO456" s="73">
        <f t="shared" si="78"/>
        <v>0</v>
      </c>
      <c r="DP456" s="73">
        <f t="shared" si="79"/>
        <v>5037.4399999999996</v>
      </c>
      <c r="DQ456" s="22">
        <f t="shared" si="80"/>
        <v>215</v>
      </c>
      <c r="DR456" s="22">
        <f t="shared" si="81"/>
        <v>165.92</v>
      </c>
      <c r="DS456" s="22">
        <f t="shared" si="82"/>
        <v>588.38</v>
      </c>
      <c r="DT456" s="22">
        <f t="shared" si="83"/>
        <v>391.66999999999996</v>
      </c>
      <c r="DU456" s="22">
        <f t="shared" si="84"/>
        <v>1360.97</v>
      </c>
      <c r="DV456" s="23">
        <f t="shared" si="85"/>
        <v>6398.41</v>
      </c>
      <c r="DW456" s="262">
        <f t="shared" si="86"/>
        <v>5037.4399999999996</v>
      </c>
      <c r="DX456" s="262"/>
      <c r="DY456" s="263">
        <f t="shared" si="87"/>
        <v>1360.97</v>
      </c>
      <c r="DZ456" s="263"/>
    </row>
    <row r="457" spans="1:130" hidden="1" x14ac:dyDescent="0.25">
      <c r="A457" s="18">
        <v>1939</v>
      </c>
      <c r="B457" s="18" t="s">
        <v>939</v>
      </c>
      <c r="C457" s="18" t="s">
        <v>836</v>
      </c>
      <c r="D457" s="20">
        <v>1</v>
      </c>
      <c r="G457" s="18" t="s">
        <v>173</v>
      </c>
      <c r="H457" s="18" t="s">
        <v>27</v>
      </c>
      <c r="I457" s="18" t="s">
        <v>172</v>
      </c>
      <c r="J457" s="21"/>
      <c r="K457" s="21"/>
      <c r="L457" s="21"/>
      <c r="M457" s="22"/>
      <c r="N457" s="22"/>
      <c r="O457" s="22"/>
      <c r="P457" s="22"/>
      <c r="Q457" s="22"/>
      <c r="R457" s="23"/>
      <c r="S457" s="21"/>
      <c r="T457" s="21"/>
      <c r="U457" s="21"/>
      <c r="V457" s="22"/>
      <c r="W457" s="22"/>
      <c r="X457" s="22"/>
      <c r="Y457" s="22"/>
      <c r="Z457" s="22"/>
      <c r="AA457" s="23"/>
      <c r="AB457" s="21"/>
      <c r="AC457" s="21"/>
      <c r="AD457" s="21"/>
      <c r="AE457" s="22"/>
      <c r="AF457" s="22"/>
      <c r="AG457" s="22"/>
      <c r="AH457" s="22"/>
      <c r="AI457" s="22"/>
      <c r="AJ457" s="23"/>
      <c r="AK457" s="21"/>
      <c r="AL457" s="21"/>
      <c r="AM457" s="21"/>
      <c r="AN457" s="22"/>
      <c r="AO457" s="22"/>
      <c r="AP457" s="22"/>
      <c r="AQ457" s="22"/>
      <c r="AR457" s="22"/>
      <c r="AS457" s="23"/>
      <c r="AT457" s="21"/>
      <c r="AU457" s="21"/>
      <c r="AV457" s="21"/>
      <c r="AW457" s="22"/>
      <c r="AX457" s="22"/>
      <c r="AY457" s="22"/>
      <c r="AZ457" s="22"/>
      <c r="BA457" s="22"/>
      <c r="BB457" s="23"/>
      <c r="BC457" s="21"/>
      <c r="BD457" s="21"/>
      <c r="BE457" s="21"/>
      <c r="BF457" s="22"/>
      <c r="BG457" s="22"/>
      <c r="BH457" s="22"/>
      <c r="BI457" s="22"/>
      <c r="BJ457" s="22"/>
      <c r="BK457" s="23"/>
      <c r="BL457" s="21"/>
      <c r="BM457" s="21"/>
      <c r="BN457" s="21"/>
      <c r="BO457" s="22"/>
      <c r="BP457" s="22"/>
      <c r="BQ457" s="22"/>
      <c r="BR457" s="22"/>
      <c r="BS457" s="22"/>
      <c r="BT457" s="23"/>
      <c r="BU457" s="21"/>
      <c r="BV457" s="21"/>
      <c r="BW457" s="21"/>
      <c r="BX457" s="22"/>
      <c r="BY457" s="22"/>
      <c r="BZ457" s="22"/>
      <c r="CA457" s="22"/>
      <c r="CB457" s="22"/>
      <c r="CC457" s="23"/>
      <c r="CD457" s="21"/>
      <c r="CE457" s="21"/>
      <c r="CF457" s="21"/>
      <c r="CG457" s="22"/>
      <c r="CH457" s="22"/>
      <c r="CI457" s="22"/>
      <c r="CJ457" s="22"/>
      <c r="CK457" s="22"/>
      <c r="CL457" s="23"/>
      <c r="CM457" s="21">
        <v>1413.52</v>
      </c>
      <c r="CN457" s="21">
        <v>0</v>
      </c>
      <c r="CO457" s="21">
        <v>1413.52</v>
      </c>
      <c r="CP457" s="22">
        <v>96</v>
      </c>
      <c r="CQ457" s="22">
        <v>18.329999999999998</v>
      </c>
      <c r="CR457" s="22">
        <v>88.31</v>
      </c>
      <c r="CS457" s="22">
        <v>116.89</v>
      </c>
      <c r="CT457" s="22">
        <v>319.52999999999997</v>
      </c>
      <c r="CU457" s="23">
        <v>1733.05</v>
      </c>
      <c r="CV457" s="21">
        <v>1640.59</v>
      </c>
      <c r="CW457" s="21">
        <v>0</v>
      </c>
      <c r="CX457" s="21">
        <v>1640.59</v>
      </c>
      <c r="CY457" s="22">
        <v>127</v>
      </c>
      <c r="CZ457" s="22">
        <v>21.29</v>
      </c>
      <c r="DA457" s="22">
        <v>95.81</v>
      </c>
      <c r="DB457" s="22">
        <v>126.02</v>
      </c>
      <c r="DC457" s="22">
        <v>370.12</v>
      </c>
      <c r="DD457" s="23">
        <v>2010.71</v>
      </c>
      <c r="DE457" s="21">
        <v>1983.33</v>
      </c>
      <c r="DF457" s="21">
        <v>0</v>
      </c>
      <c r="DG457" s="21">
        <v>1983.33</v>
      </c>
      <c r="DH457" s="22">
        <v>-8</v>
      </c>
      <c r="DI457" s="22">
        <v>126.3</v>
      </c>
      <c r="DJ457" s="22">
        <v>404.26</v>
      </c>
      <c r="DK457" s="22">
        <v>148.76</v>
      </c>
      <c r="DL457" s="22">
        <v>671.32</v>
      </c>
      <c r="DM457" s="23">
        <v>2654.65</v>
      </c>
      <c r="DN457" s="73">
        <f t="shared" si="77"/>
        <v>5037.4399999999996</v>
      </c>
      <c r="DO457" s="73">
        <f t="shared" si="78"/>
        <v>0</v>
      </c>
      <c r="DP457" s="73">
        <f t="shared" si="79"/>
        <v>5037.4399999999996</v>
      </c>
      <c r="DQ457" s="22">
        <f t="shared" si="80"/>
        <v>215</v>
      </c>
      <c r="DR457" s="22">
        <f t="shared" si="81"/>
        <v>165.92</v>
      </c>
      <c r="DS457" s="22">
        <f t="shared" si="82"/>
        <v>588.38</v>
      </c>
      <c r="DT457" s="22">
        <f t="shared" si="83"/>
        <v>391.66999999999996</v>
      </c>
      <c r="DU457" s="22">
        <f t="shared" si="84"/>
        <v>1360.97</v>
      </c>
      <c r="DV457" s="23">
        <f t="shared" si="85"/>
        <v>6398.41</v>
      </c>
      <c r="DW457" s="262">
        <f t="shared" si="86"/>
        <v>5037.4399999999996</v>
      </c>
      <c r="DX457" s="262"/>
      <c r="DY457" s="263">
        <f t="shared" si="87"/>
        <v>1360.97</v>
      </c>
      <c r="DZ457" s="263"/>
    </row>
    <row r="458" spans="1:130" hidden="1" x14ac:dyDescent="0.25">
      <c r="A458" s="18">
        <v>1940</v>
      </c>
      <c r="B458" s="18" t="s">
        <v>946</v>
      </c>
      <c r="C458" s="18" t="s">
        <v>941</v>
      </c>
      <c r="D458" s="20">
        <v>1</v>
      </c>
      <c r="G458" s="18" t="s">
        <v>173</v>
      </c>
      <c r="H458" s="18" t="s">
        <v>27</v>
      </c>
      <c r="I458" s="18" t="s">
        <v>172</v>
      </c>
      <c r="J458" s="21"/>
      <c r="K458" s="21"/>
      <c r="L458" s="21"/>
      <c r="M458" s="22"/>
      <c r="N458" s="22"/>
      <c r="O458" s="22"/>
      <c r="P458" s="22"/>
      <c r="Q458" s="22"/>
      <c r="R458" s="23"/>
      <c r="S458" s="21"/>
      <c r="T458" s="21"/>
      <c r="U458" s="21"/>
      <c r="V458" s="22"/>
      <c r="W458" s="22"/>
      <c r="X458" s="22"/>
      <c r="Y458" s="22"/>
      <c r="Z458" s="22"/>
      <c r="AA458" s="23"/>
      <c r="AB458" s="21"/>
      <c r="AC458" s="21"/>
      <c r="AD458" s="21"/>
      <c r="AE458" s="22"/>
      <c r="AF458" s="22"/>
      <c r="AG458" s="22"/>
      <c r="AH458" s="22"/>
      <c r="AI458" s="22"/>
      <c r="AJ458" s="23"/>
      <c r="AK458" s="21"/>
      <c r="AL458" s="21"/>
      <c r="AM458" s="21"/>
      <c r="AN458" s="22"/>
      <c r="AO458" s="22"/>
      <c r="AP458" s="22"/>
      <c r="AQ458" s="22"/>
      <c r="AR458" s="22"/>
      <c r="AS458" s="23"/>
      <c r="AT458" s="21"/>
      <c r="AU458" s="21"/>
      <c r="AV458" s="21"/>
      <c r="AW458" s="22"/>
      <c r="AX458" s="22"/>
      <c r="AY458" s="22"/>
      <c r="AZ458" s="22"/>
      <c r="BA458" s="22"/>
      <c r="BB458" s="23"/>
      <c r="BC458" s="21"/>
      <c r="BD458" s="21"/>
      <c r="BE458" s="21"/>
      <c r="BF458" s="22"/>
      <c r="BG458" s="22"/>
      <c r="BH458" s="22"/>
      <c r="BI458" s="22"/>
      <c r="BJ458" s="22"/>
      <c r="BK458" s="23"/>
      <c r="BL458" s="21"/>
      <c r="BM458" s="21"/>
      <c r="BN458" s="21"/>
      <c r="BO458" s="22"/>
      <c r="BP458" s="22"/>
      <c r="BQ458" s="22"/>
      <c r="BR458" s="22"/>
      <c r="BS458" s="22"/>
      <c r="BT458" s="23"/>
      <c r="BU458" s="21"/>
      <c r="BV458" s="21"/>
      <c r="BW458" s="21"/>
      <c r="BX458" s="22"/>
      <c r="BY458" s="22"/>
      <c r="BZ458" s="22"/>
      <c r="CA458" s="22"/>
      <c r="CB458" s="22"/>
      <c r="CC458" s="23"/>
      <c r="CD458" s="21"/>
      <c r="CE458" s="21"/>
      <c r="CF458" s="21"/>
      <c r="CG458" s="22"/>
      <c r="CH458" s="22"/>
      <c r="CI458" s="22"/>
      <c r="CJ458" s="22"/>
      <c r="CK458" s="22"/>
      <c r="CL458" s="23"/>
      <c r="CM458" s="21">
        <v>1461.14</v>
      </c>
      <c r="CN458" s="21">
        <v>0</v>
      </c>
      <c r="CO458" s="21">
        <v>1461.14</v>
      </c>
      <c r="CP458" s="22">
        <v>102</v>
      </c>
      <c r="CQ458" s="22">
        <v>18.95</v>
      </c>
      <c r="CR458" s="22">
        <v>131.1</v>
      </c>
      <c r="CS458" s="22">
        <v>117.73</v>
      </c>
      <c r="CT458" s="22">
        <v>369.78</v>
      </c>
      <c r="CU458" s="23">
        <v>1830.92</v>
      </c>
      <c r="CV458" s="21">
        <v>1688.21</v>
      </c>
      <c r="CW458" s="21">
        <v>0</v>
      </c>
      <c r="CX458" s="21">
        <v>1688.21</v>
      </c>
      <c r="CY458" s="22">
        <v>134</v>
      </c>
      <c r="CZ458" s="22">
        <v>21.91</v>
      </c>
      <c r="DA458" s="22">
        <v>138.72999999999999</v>
      </c>
      <c r="DB458" s="22">
        <v>131.97999999999999</v>
      </c>
      <c r="DC458" s="22">
        <v>426.62</v>
      </c>
      <c r="DD458" s="23">
        <v>2114.83</v>
      </c>
      <c r="DE458" s="21">
        <v>1976.38</v>
      </c>
      <c r="DF458" s="21">
        <v>0</v>
      </c>
      <c r="DG458" s="21">
        <v>1976.38</v>
      </c>
      <c r="DH458" s="22">
        <v>-18</v>
      </c>
      <c r="DI458" s="22">
        <v>128</v>
      </c>
      <c r="DJ458" s="22">
        <v>450.93</v>
      </c>
      <c r="DK458" s="22">
        <v>153.72999999999999</v>
      </c>
      <c r="DL458" s="22">
        <v>714.66</v>
      </c>
      <c r="DM458" s="23">
        <v>2691.04</v>
      </c>
      <c r="DN458" s="73">
        <f t="shared" si="77"/>
        <v>5125.7300000000005</v>
      </c>
      <c r="DO458" s="73">
        <f t="shared" si="78"/>
        <v>0</v>
      </c>
      <c r="DP458" s="73">
        <f t="shared" si="79"/>
        <v>5125.7300000000005</v>
      </c>
      <c r="DQ458" s="22">
        <f t="shared" si="80"/>
        <v>218</v>
      </c>
      <c r="DR458" s="22">
        <f t="shared" si="81"/>
        <v>168.86</v>
      </c>
      <c r="DS458" s="22">
        <f t="shared" si="82"/>
        <v>720.76</v>
      </c>
      <c r="DT458" s="22">
        <f t="shared" si="83"/>
        <v>403.43999999999994</v>
      </c>
      <c r="DU458" s="22">
        <f t="shared" si="84"/>
        <v>1511.06</v>
      </c>
      <c r="DV458" s="23">
        <f t="shared" si="85"/>
        <v>6636.79</v>
      </c>
      <c r="DW458" s="262">
        <f t="shared" si="86"/>
        <v>5125.7300000000005</v>
      </c>
      <c r="DX458" s="262"/>
      <c r="DY458" s="263">
        <f t="shared" si="87"/>
        <v>1511.06</v>
      </c>
      <c r="DZ458" s="263"/>
    </row>
    <row r="459" spans="1:130" hidden="1" x14ac:dyDescent="0.25">
      <c r="A459" s="18">
        <v>1941</v>
      </c>
      <c r="B459" s="18" t="s">
        <v>861</v>
      </c>
      <c r="C459" s="18" t="s">
        <v>937</v>
      </c>
      <c r="D459" s="20">
        <v>1</v>
      </c>
      <c r="G459" s="18" t="s">
        <v>173</v>
      </c>
      <c r="H459" s="18" t="s">
        <v>27</v>
      </c>
      <c r="I459" s="18" t="s">
        <v>172</v>
      </c>
      <c r="J459" s="21"/>
      <c r="K459" s="21"/>
      <c r="L459" s="21"/>
      <c r="M459" s="22"/>
      <c r="N459" s="22"/>
      <c r="O459" s="22"/>
      <c r="P459" s="22"/>
      <c r="Q459" s="22"/>
      <c r="R459" s="23"/>
      <c r="S459" s="21"/>
      <c r="T459" s="21"/>
      <c r="U459" s="21"/>
      <c r="V459" s="22"/>
      <c r="W459" s="22"/>
      <c r="X459" s="22"/>
      <c r="Y459" s="22"/>
      <c r="Z459" s="22"/>
      <c r="AA459" s="23"/>
      <c r="AB459" s="21"/>
      <c r="AC459" s="21"/>
      <c r="AD459" s="21"/>
      <c r="AE459" s="22"/>
      <c r="AF459" s="22"/>
      <c r="AG459" s="22"/>
      <c r="AH459" s="22"/>
      <c r="AI459" s="22"/>
      <c r="AJ459" s="23"/>
      <c r="AK459" s="21"/>
      <c r="AL459" s="21"/>
      <c r="AM459" s="21"/>
      <c r="AN459" s="22"/>
      <c r="AO459" s="22"/>
      <c r="AP459" s="22"/>
      <c r="AQ459" s="22"/>
      <c r="AR459" s="22"/>
      <c r="AS459" s="23"/>
      <c r="AT459" s="21"/>
      <c r="AU459" s="21"/>
      <c r="AV459" s="21"/>
      <c r="AW459" s="22"/>
      <c r="AX459" s="22"/>
      <c r="AY459" s="22"/>
      <c r="AZ459" s="22"/>
      <c r="BA459" s="22"/>
      <c r="BB459" s="23"/>
      <c r="BC459" s="21"/>
      <c r="BD459" s="21"/>
      <c r="BE459" s="21"/>
      <c r="BF459" s="22"/>
      <c r="BG459" s="22"/>
      <c r="BH459" s="22"/>
      <c r="BI459" s="22"/>
      <c r="BJ459" s="22"/>
      <c r="BK459" s="23"/>
      <c r="BL459" s="21"/>
      <c r="BM459" s="21"/>
      <c r="BN459" s="21"/>
      <c r="BO459" s="22"/>
      <c r="BP459" s="22"/>
      <c r="BQ459" s="22"/>
      <c r="BR459" s="22"/>
      <c r="BS459" s="22"/>
      <c r="BT459" s="23"/>
      <c r="BU459" s="21"/>
      <c r="BV459" s="21"/>
      <c r="BW459" s="21"/>
      <c r="BX459" s="22"/>
      <c r="BY459" s="22"/>
      <c r="BZ459" s="22"/>
      <c r="CA459" s="22"/>
      <c r="CB459" s="22"/>
      <c r="CC459" s="23"/>
      <c r="CD459" s="21"/>
      <c r="CE459" s="21"/>
      <c r="CF459" s="21"/>
      <c r="CG459" s="22"/>
      <c r="CH459" s="22"/>
      <c r="CI459" s="22"/>
      <c r="CJ459" s="22"/>
      <c r="CK459" s="22"/>
      <c r="CL459" s="23"/>
      <c r="CM459" s="21">
        <v>1365.91</v>
      </c>
      <c r="CN459" s="21">
        <v>0</v>
      </c>
      <c r="CO459" s="21">
        <v>1365.91</v>
      </c>
      <c r="CP459" s="22">
        <v>89</v>
      </c>
      <c r="CQ459" s="22">
        <v>17.71</v>
      </c>
      <c r="CR459" s="22">
        <v>45.52</v>
      </c>
      <c r="CS459" s="22">
        <v>116.04</v>
      </c>
      <c r="CT459" s="22">
        <v>268.27</v>
      </c>
      <c r="CU459" s="23">
        <v>1634.18</v>
      </c>
      <c r="CV459" s="21">
        <v>1376.23</v>
      </c>
      <c r="CW459" s="21">
        <v>0</v>
      </c>
      <c r="CX459" s="21">
        <v>1376.23</v>
      </c>
      <c r="CY459" s="22">
        <v>91</v>
      </c>
      <c r="CZ459" s="22">
        <v>17.86</v>
      </c>
      <c r="DA459" s="22">
        <v>45.74</v>
      </c>
      <c r="DB459" s="22">
        <v>126.43</v>
      </c>
      <c r="DC459" s="22">
        <v>281.02999999999997</v>
      </c>
      <c r="DD459" s="23">
        <v>1657.26</v>
      </c>
      <c r="DE459" s="21">
        <v>1894.71</v>
      </c>
      <c r="DF459" s="21">
        <v>0</v>
      </c>
      <c r="DG459" s="21">
        <v>1894.71</v>
      </c>
      <c r="DH459" s="22">
        <v>17</v>
      </c>
      <c r="DI459" s="22">
        <v>117.15</v>
      </c>
      <c r="DJ459" s="22">
        <v>324.35000000000002</v>
      </c>
      <c r="DK459" s="22">
        <v>152.28</v>
      </c>
      <c r="DL459" s="22">
        <v>610.78</v>
      </c>
      <c r="DM459" s="23">
        <v>2505.4899999999998</v>
      </c>
      <c r="DN459" s="73">
        <f t="shared" si="77"/>
        <v>4636.8500000000004</v>
      </c>
      <c r="DO459" s="73">
        <f t="shared" si="78"/>
        <v>0</v>
      </c>
      <c r="DP459" s="73">
        <f t="shared" si="79"/>
        <v>4636.8500000000004</v>
      </c>
      <c r="DQ459" s="22">
        <f t="shared" si="80"/>
        <v>197</v>
      </c>
      <c r="DR459" s="22">
        <f t="shared" si="81"/>
        <v>152.72</v>
      </c>
      <c r="DS459" s="22">
        <f t="shared" si="82"/>
        <v>415.61</v>
      </c>
      <c r="DT459" s="22">
        <f t="shared" si="83"/>
        <v>394.75</v>
      </c>
      <c r="DU459" s="22">
        <f t="shared" si="84"/>
        <v>1160.08</v>
      </c>
      <c r="DV459" s="23">
        <f t="shared" si="85"/>
        <v>5796.93</v>
      </c>
      <c r="DW459" s="262">
        <f t="shared" si="86"/>
        <v>4636.8500000000004</v>
      </c>
      <c r="DX459" s="262"/>
      <c r="DY459" s="263">
        <f t="shared" si="87"/>
        <v>1160.08</v>
      </c>
      <c r="DZ459" s="263"/>
    </row>
    <row r="460" spans="1:130" hidden="1" x14ac:dyDescent="0.25">
      <c r="A460" s="18">
        <v>1942</v>
      </c>
      <c r="B460" s="18" t="s">
        <v>965</v>
      </c>
      <c r="C460" s="18" t="s">
        <v>206</v>
      </c>
      <c r="D460" s="20">
        <v>1</v>
      </c>
      <c r="G460" s="18" t="s">
        <v>173</v>
      </c>
      <c r="H460" s="18" t="s">
        <v>27</v>
      </c>
      <c r="I460" s="18" t="s">
        <v>172</v>
      </c>
      <c r="J460" s="21"/>
      <c r="K460" s="21"/>
      <c r="L460" s="21"/>
      <c r="M460" s="22"/>
      <c r="N460" s="22"/>
      <c r="O460" s="22"/>
      <c r="P460" s="22"/>
      <c r="Q460" s="22"/>
      <c r="R460" s="23"/>
      <c r="S460" s="21"/>
      <c r="T460" s="21"/>
      <c r="U460" s="21"/>
      <c r="V460" s="22"/>
      <c r="W460" s="22"/>
      <c r="X460" s="22"/>
      <c r="Y460" s="22"/>
      <c r="Z460" s="22"/>
      <c r="AA460" s="23"/>
      <c r="AB460" s="21"/>
      <c r="AC460" s="21"/>
      <c r="AD460" s="21"/>
      <c r="AE460" s="22"/>
      <c r="AF460" s="22"/>
      <c r="AG460" s="22"/>
      <c r="AH460" s="22"/>
      <c r="AI460" s="22"/>
      <c r="AJ460" s="23"/>
      <c r="AK460" s="21"/>
      <c r="AL460" s="21"/>
      <c r="AM460" s="21"/>
      <c r="AN460" s="22"/>
      <c r="AO460" s="22"/>
      <c r="AP460" s="22"/>
      <c r="AQ460" s="22"/>
      <c r="AR460" s="22"/>
      <c r="AS460" s="23"/>
      <c r="AT460" s="21"/>
      <c r="AU460" s="21"/>
      <c r="AV460" s="21"/>
      <c r="AW460" s="22"/>
      <c r="AX460" s="22"/>
      <c r="AY460" s="22"/>
      <c r="AZ460" s="22"/>
      <c r="BA460" s="22"/>
      <c r="BB460" s="23"/>
      <c r="BC460" s="21"/>
      <c r="BD460" s="21"/>
      <c r="BE460" s="21"/>
      <c r="BF460" s="22"/>
      <c r="BG460" s="22"/>
      <c r="BH460" s="22"/>
      <c r="BI460" s="22"/>
      <c r="BJ460" s="22"/>
      <c r="BK460" s="23"/>
      <c r="BL460" s="21"/>
      <c r="BM460" s="21"/>
      <c r="BN460" s="21"/>
      <c r="BO460" s="22"/>
      <c r="BP460" s="22"/>
      <c r="BQ460" s="22"/>
      <c r="BR460" s="22"/>
      <c r="BS460" s="22"/>
      <c r="BT460" s="23"/>
      <c r="BU460" s="21"/>
      <c r="BV460" s="21"/>
      <c r="BW460" s="21"/>
      <c r="BX460" s="22"/>
      <c r="BY460" s="22"/>
      <c r="BZ460" s="22"/>
      <c r="CA460" s="22"/>
      <c r="CB460" s="22"/>
      <c r="CC460" s="23"/>
      <c r="CD460" s="21"/>
      <c r="CE460" s="21"/>
      <c r="CF460" s="21"/>
      <c r="CG460" s="22"/>
      <c r="CH460" s="22"/>
      <c r="CI460" s="22"/>
      <c r="CJ460" s="22"/>
      <c r="CK460" s="22"/>
      <c r="CL460" s="23"/>
      <c r="CM460" s="21">
        <v>1413.52</v>
      </c>
      <c r="CN460" s="21">
        <v>0</v>
      </c>
      <c r="CO460" s="21">
        <v>1413.52</v>
      </c>
      <c r="CP460" s="22">
        <v>96</v>
      </c>
      <c r="CQ460" s="22">
        <v>18.329999999999998</v>
      </c>
      <c r="CR460" s="22">
        <v>88.31</v>
      </c>
      <c r="CS460" s="22">
        <v>101.59</v>
      </c>
      <c r="CT460" s="22">
        <v>304.23</v>
      </c>
      <c r="CU460" s="23">
        <v>1717.75</v>
      </c>
      <c r="CV460" s="21">
        <v>1640.59</v>
      </c>
      <c r="CW460" s="21">
        <v>0</v>
      </c>
      <c r="CX460" s="21">
        <v>1640.59</v>
      </c>
      <c r="CY460" s="22">
        <v>127</v>
      </c>
      <c r="CZ460" s="22">
        <v>21.29</v>
      </c>
      <c r="DA460" s="22">
        <v>95.81</v>
      </c>
      <c r="DB460" s="22">
        <v>105.62</v>
      </c>
      <c r="DC460" s="22">
        <v>349.72</v>
      </c>
      <c r="DD460" s="23">
        <v>1990.31</v>
      </c>
      <c r="DE460" s="21">
        <v>1983.33</v>
      </c>
      <c r="DF460" s="21">
        <v>0</v>
      </c>
      <c r="DG460" s="21">
        <v>1983.33</v>
      </c>
      <c r="DH460" s="22">
        <v>-8</v>
      </c>
      <c r="DI460" s="22">
        <v>126.3</v>
      </c>
      <c r="DJ460" s="22">
        <v>404.26</v>
      </c>
      <c r="DK460" s="22">
        <v>113.06</v>
      </c>
      <c r="DL460" s="22">
        <v>635.62</v>
      </c>
      <c r="DM460" s="23">
        <v>2618.9499999999998</v>
      </c>
      <c r="DN460" s="73">
        <f t="shared" si="77"/>
        <v>5037.4399999999996</v>
      </c>
      <c r="DO460" s="73">
        <f t="shared" si="78"/>
        <v>0</v>
      </c>
      <c r="DP460" s="73">
        <f t="shared" si="79"/>
        <v>5037.4399999999996</v>
      </c>
      <c r="DQ460" s="22">
        <f t="shared" si="80"/>
        <v>215</v>
      </c>
      <c r="DR460" s="22">
        <f t="shared" si="81"/>
        <v>165.92</v>
      </c>
      <c r="DS460" s="22">
        <f t="shared" si="82"/>
        <v>588.38</v>
      </c>
      <c r="DT460" s="22">
        <f t="shared" si="83"/>
        <v>320.27</v>
      </c>
      <c r="DU460" s="22">
        <f t="shared" si="84"/>
        <v>1289.5700000000002</v>
      </c>
      <c r="DV460" s="23">
        <f t="shared" si="85"/>
        <v>6327.01</v>
      </c>
      <c r="DW460" s="262">
        <f t="shared" si="86"/>
        <v>5037.4399999999996</v>
      </c>
      <c r="DX460" s="262"/>
      <c r="DY460" s="263">
        <f t="shared" si="87"/>
        <v>1289.5700000000002</v>
      </c>
      <c r="DZ460" s="263"/>
    </row>
    <row r="461" spans="1:130" hidden="1" x14ac:dyDescent="0.25">
      <c r="A461" s="18">
        <v>1944</v>
      </c>
      <c r="B461" s="18" t="s">
        <v>954</v>
      </c>
      <c r="C461" s="18" t="s">
        <v>663</v>
      </c>
      <c r="D461" s="20">
        <v>1</v>
      </c>
      <c r="G461" s="18" t="s">
        <v>173</v>
      </c>
      <c r="H461" s="18" t="s">
        <v>27</v>
      </c>
      <c r="I461" s="18" t="s">
        <v>172</v>
      </c>
      <c r="J461" s="21"/>
      <c r="K461" s="21"/>
      <c r="L461" s="21"/>
      <c r="M461" s="22"/>
      <c r="N461" s="22"/>
      <c r="O461" s="22"/>
      <c r="P461" s="22"/>
      <c r="Q461" s="22"/>
      <c r="R461" s="23"/>
      <c r="S461" s="21"/>
      <c r="T461" s="21"/>
      <c r="U461" s="21"/>
      <c r="V461" s="22"/>
      <c r="W461" s="22"/>
      <c r="X461" s="22"/>
      <c r="Y461" s="22"/>
      <c r="Z461" s="22"/>
      <c r="AA461" s="23"/>
      <c r="AB461" s="21"/>
      <c r="AC461" s="21"/>
      <c r="AD461" s="21"/>
      <c r="AE461" s="22"/>
      <c r="AF461" s="22"/>
      <c r="AG461" s="22"/>
      <c r="AH461" s="22"/>
      <c r="AI461" s="22"/>
      <c r="AJ461" s="23"/>
      <c r="AK461" s="21"/>
      <c r="AL461" s="21"/>
      <c r="AM461" s="21"/>
      <c r="AN461" s="22"/>
      <c r="AO461" s="22"/>
      <c r="AP461" s="22"/>
      <c r="AQ461" s="22"/>
      <c r="AR461" s="22"/>
      <c r="AS461" s="23"/>
      <c r="AT461" s="21"/>
      <c r="AU461" s="21"/>
      <c r="AV461" s="21"/>
      <c r="AW461" s="22"/>
      <c r="AX461" s="22"/>
      <c r="AY461" s="22"/>
      <c r="AZ461" s="22"/>
      <c r="BA461" s="22"/>
      <c r="BB461" s="23"/>
      <c r="BC461" s="21"/>
      <c r="BD461" s="21"/>
      <c r="BE461" s="21"/>
      <c r="BF461" s="22"/>
      <c r="BG461" s="22"/>
      <c r="BH461" s="22"/>
      <c r="BI461" s="22"/>
      <c r="BJ461" s="22"/>
      <c r="BK461" s="23"/>
      <c r="BL461" s="21"/>
      <c r="BM461" s="21"/>
      <c r="BN461" s="21"/>
      <c r="BO461" s="22"/>
      <c r="BP461" s="22"/>
      <c r="BQ461" s="22"/>
      <c r="BR461" s="22"/>
      <c r="BS461" s="22"/>
      <c r="BT461" s="23"/>
      <c r="BU461" s="21"/>
      <c r="BV461" s="21"/>
      <c r="BW461" s="21"/>
      <c r="BX461" s="22"/>
      <c r="BY461" s="22"/>
      <c r="BZ461" s="22"/>
      <c r="CA461" s="22"/>
      <c r="CB461" s="22"/>
      <c r="CC461" s="23"/>
      <c r="CD461" s="21"/>
      <c r="CE461" s="21"/>
      <c r="CF461" s="21"/>
      <c r="CG461" s="22"/>
      <c r="CH461" s="22"/>
      <c r="CI461" s="22"/>
      <c r="CJ461" s="22"/>
      <c r="CK461" s="22"/>
      <c r="CL461" s="23"/>
      <c r="CM461" s="21">
        <v>1461.14</v>
      </c>
      <c r="CN461" s="21">
        <v>0</v>
      </c>
      <c r="CO461" s="21">
        <v>1461.14</v>
      </c>
      <c r="CP461" s="22">
        <v>102</v>
      </c>
      <c r="CQ461" s="22">
        <v>18.95</v>
      </c>
      <c r="CR461" s="22">
        <v>131.1</v>
      </c>
      <c r="CS461" s="22">
        <v>117.73</v>
      </c>
      <c r="CT461" s="22">
        <v>369.78</v>
      </c>
      <c r="CU461" s="23">
        <v>1830.92</v>
      </c>
      <c r="CV461" s="21">
        <v>1688.21</v>
      </c>
      <c r="CW461" s="21">
        <v>0</v>
      </c>
      <c r="CX461" s="21">
        <v>1688.21</v>
      </c>
      <c r="CY461" s="22">
        <v>134</v>
      </c>
      <c r="CZ461" s="22">
        <v>21.91</v>
      </c>
      <c r="DA461" s="22">
        <v>138.72999999999999</v>
      </c>
      <c r="DB461" s="22">
        <v>131.97999999999999</v>
      </c>
      <c r="DC461" s="22">
        <v>426.62</v>
      </c>
      <c r="DD461" s="23">
        <v>2114.83</v>
      </c>
      <c r="DE461" s="21">
        <v>2054.7600000000002</v>
      </c>
      <c r="DF461" s="21">
        <v>0</v>
      </c>
      <c r="DG461" s="21">
        <v>2054.7600000000002</v>
      </c>
      <c r="DH461" s="22">
        <v>-14</v>
      </c>
      <c r="DI461" s="22">
        <v>130.58000000000001</v>
      </c>
      <c r="DJ461" s="22">
        <v>468.5</v>
      </c>
      <c r="DK461" s="22">
        <v>150.02000000000001</v>
      </c>
      <c r="DL461" s="22">
        <v>735.1</v>
      </c>
      <c r="DM461" s="23">
        <v>2789.86</v>
      </c>
      <c r="DN461" s="73">
        <f t="shared" si="77"/>
        <v>5204.1100000000006</v>
      </c>
      <c r="DO461" s="73">
        <f t="shared" si="78"/>
        <v>0</v>
      </c>
      <c r="DP461" s="73">
        <f t="shared" si="79"/>
        <v>5204.1100000000006</v>
      </c>
      <c r="DQ461" s="22">
        <f t="shared" si="80"/>
        <v>222</v>
      </c>
      <c r="DR461" s="22">
        <f t="shared" si="81"/>
        <v>171.44</v>
      </c>
      <c r="DS461" s="22">
        <f t="shared" si="82"/>
        <v>738.32999999999993</v>
      </c>
      <c r="DT461" s="22">
        <f t="shared" si="83"/>
        <v>399.73</v>
      </c>
      <c r="DU461" s="22">
        <f t="shared" si="84"/>
        <v>1531.5</v>
      </c>
      <c r="DV461" s="23">
        <f t="shared" si="85"/>
        <v>6735.6100000000006</v>
      </c>
      <c r="DW461" s="262">
        <f t="shared" si="86"/>
        <v>5204.1100000000006</v>
      </c>
      <c r="DX461" s="262"/>
      <c r="DY461" s="263">
        <f t="shared" si="87"/>
        <v>1531.5</v>
      </c>
      <c r="DZ461" s="263"/>
    </row>
    <row r="462" spans="1:130" hidden="1" x14ac:dyDescent="0.25">
      <c r="A462" s="18">
        <v>1945</v>
      </c>
      <c r="B462" s="18" t="s">
        <v>960</v>
      </c>
      <c r="C462" s="18" t="s">
        <v>956</v>
      </c>
      <c r="D462" s="20">
        <v>1</v>
      </c>
      <c r="G462" s="18" t="s">
        <v>173</v>
      </c>
      <c r="H462" s="18" t="s">
        <v>27</v>
      </c>
      <c r="I462" s="18" t="s">
        <v>172</v>
      </c>
      <c r="J462" s="21"/>
      <c r="K462" s="21"/>
      <c r="L462" s="21"/>
      <c r="M462" s="22"/>
      <c r="N462" s="22"/>
      <c r="O462" s="22"/>
      <c r="P462" s="22"/>
      <c r="Q462" s="22"/>
      <c r="R462" s="23"/>
      <c r="S462" s="21"/>
      <c r="T462" s="21"/>
      <c r="U462" s="21"/>
      <c r="V462" s="22"/>
      <c r="W462" s="22"/>
      <c r="X462" s="22"/>
      <c r="Y462" s="22"/>
      <c r="Z462" s="22"/>
      <c r="AA462" s="23"/>
      <c r="AB462" s="21"/>
      <c r="AC462" s="21"/>
      <c r="AD462" s="21"/>
      <c r="AE462" s="22"/>
      <c r="AF462" s="22"/>
      <c r="AG462" s="22"/>
      <c r="AH462" s="22"/>
      <c r="AI462" s="22"/>
      <c r="AJ462" s="23"/>
      <c r="AK462" s="21"/>
      <c r="AL462" s="21"/>
      <c r="AM462" s="21"/>
      <c r="AN462" s="22"/>
      <c r="AO462" s="22"/>
      <c r="AP462" s="22"/>
      <c r="AQ462" s="22"/>
      <c r="AR462" s="22"/>
      <c r="AS462" s="23"/>
      <c r="AT462" s="21"/>
      <c r="AU462" s="21"/>
      <c r="AV462" s="21"/>
      <c r="AW462" s="22"/>
      <c r="AX462" s="22"/>
      <c r="AY462" s="22"/>
      <c r="AZ462" s="22"/>
      <c r="BA462" s="22"/>
      <c r="BB462" s="23"/>
      <c r="BC462" s="21"/>
      <c r="BD462" s="21"/>
      <c r="BE462" s="21"/>
      <c r="BF462" s="22"/>
      <c r="BG462" s="22"/>
      <c r="BH462" s="22"/>
      <c r="BI462" s="22"/>
      <c r="BJ462" s="22"/>
      <c r="BK462" s="23"/>
      <c r="BL462" s="21"/>
      <c r="BM462" s="21"/>
      <c r="BN462" s="21"/>
      <c r="BO462" s="22"/>
      <c r="BP462" s="22"/>
      <c r="BQ462" s="22"/>
      <c r="BR462" s="22"/>
      <c r="BS462" s="22"/>
      <c r="BT462" s="23"/>
      <c r="BU462" s="21"/>
      <c r="BV462" s="21"/>
      <c r="BW462" s="21"/>
      <c r="BX462" s="22"/>
      <c r="BY462" s="22"/>
      <c r="BZ462" s="22"/>
      <c r="CA462" s="22"/>
      <c r="CB462" s="22"/>
      <c r="CC462" s="23"/>
      <c r="CD462" s="21"/>
      <c r="CE462" s="21"/>
      <c r="CF462" s="21"/>
      <c r="CG462" s="22"/>
      <c r="CH462" s="22"/>
      <c r="CI462" s="22"/>
      <c r="CJ462" s="22"/>
      <c r="CK462" s="22"/>
      <c r="CL462" s="23"/>
      <c r="CM462" s="21">
        <v>1457.63</v>
      </c>
      <c r="CN462" s="21">
        <v>0</v>
      </c>
      <c r="CO462" s="21">
        <v>1457.63</v>
      </c>
      <c r="CP462" s="22">
        <v>102</v>
      </c>
      <c r="CQ462" s="22">
        <v>18.95</v>
      </c>
      <c r="CR462" s="22">
        <v>131.1</v>
      </c>
      <c r="CS462" s="22">
        <v>117.69</v>
      </c>
      <c r="CT462" s="22">
        <v>369.74</v>
      </c>
      <c r="CU462" s="23">
        <v>1827.37</v>
      </c>
      <c r="CV462" s="21">
        <v>1684.7</v>
      </c>
      <c r="CW462" s="21">
        <v>0</v>
      </c>
      <c r="CX462" s="21">
        <v>1684.7</v>
      </c>
      <c r="CY462" s="22">
        <v>134</v>
      </c>
      <c r="CZ462" s="22">
        <v>21.91</v>
      </c>
      <c r="DA462" s="22">
        <v>138.72999999999999</v>
      </c>
      <c r="DB462" s="22">
        <v>131.93</v>
      </c>
      <c r="DC462" s="22">
        <v>426.57</v>
      </c>
      <c r="DD462" s="23">
        <v>2111.27</v>
      </c>
      <c r="DE462" s="21">
        <v>2051.25</v>
      </c>
      <c r="DF462" s="21">
        <v>0</v>
      </c>
      <c r="DG462" s="21">
        <v>2051.25</v>
      </c>
      <c r="DH462" s="22">
        <v>-14</v>
      </c>
      <c r="DI462" s="22">
        <v>130.58000000000001</v>
      </c>
      <c r="DJ462" s="22">
        <v>468.5</v>
      </c>
      <c r="DK462" s="22">
        <v>155.07</v>
      </c>
      <c r="DL462" s="22">
        <v>740.15</v>
      </c>
      <c r="DM462" s="23">
        <v>2791.4</v>
      </c>
      <c r="DN462" s="73">
        <f t="shared" si="77"/>
        <v>5193.58</v>
      </c>
      <c r="DO462" s="73">
        <f t="shared" si="78"/>
        <v>0</v>
      </c>
      <c r="DP462" s="73">
        <f t="shared" si="79"/>
        <v>5193.58</v>
      </c>
      <c r="DQ462" s="22">
        <f t="shared" si="80"/>
        <v>222</v>
      </c>
      <c r="DR462" s="22">
        <f t="shared" si="81"/>
        <v>171.44</v>
      </c>
      <c r="DS462" s="22">
        <f t="shared" si="82"/>
        <v>738.32999999999993</v>
      </c>
      <c r="DT462" s="22">
        <f t="shared" si="83"/>
        <v>404.69</v>
      </c>
      <c r="DU462" s="22">
        <f t="shared" si="84"/>
        <v>1536.46</v>
      </c>
      <c r="DV462" s="23">
        <f t="shared" si="85"/>
        <v>6730.04</v>
      </c>
      <c r="DW462" s="262">
        <f t="shared" si="86"/>
        <v>5193.58</v>
      </c>
      <c r="DX462" s="262"/>
      <c r="DY462" s="263">
        <f t="shared" si="87"/>
        <v>1536.46</v>
      </c>
      <c r="DZ462" s="263"/>
    </row>
    <row r="463" spans="1:130" hidden="1" x14ac:dyDescent="0.25">
      <c r="A463" s="18">
        <v>1946</v>
      </c>
      <c r="B463" s="18" t="s">
        <v>940</v>
      </c>
      <c r="C463" s="18" t="s">
        <v>941</v>
      </c>
      <c r="D463" s="20">
        <v>1</v>
      </c>
      <c r="G463" s="18" t="s">
        <v>173</v>
      </c>
      <c r="H463" s="18" t="s">
        <v>27</v>
      </c>
      <c r="I463" s="18" t="s">
        <v>172</v>
      </c>
      <c r="J463" s="21"/>
      <c r="K463" s="21"/>
      <c r="L463" s="21"/>
      <c r="M463" s="22"/>
      <c r="N463" s="22"/>
      <c r="O463" s="22"/>
      <c r="P463" s="22"/>
      <c r="Q463" s="22"/>
      <c r="R463" s="23"/>
      <c r="S463" s="21"/>
      <c r="T463" s="21"/>
      <c r="U463" s="21"/>
      <c r="V463" s="22"/>
      <c r="W463" s="22"/>
      <c r="X463" s="22"/>
      <c r="Y463" s="22"/>
      <c r="Z463" s="22"/>
      <c r="AA463" s="23"/>
      <c r="AB463" s="21"/>
      <c r="AC463" s="21"/>
      <c r="AD463" s="21"/>
      <c r="AE463" s="22"/>
      <c r="AF463" s="22"/>
      <c r="AG463" s="22"/>
      <c r="AH463" s="22"/>
      <c r="AI463" s="22"/>
      <c r="AJ463" s="23"/>
      <c r="AK463" s="21"/>
      <c r="AL463" s="21"/>
      <c r="AM463" s="21"/>
      <c r="AN463" s="22"/>
      <c r="AO463" s="22"/>
      <c r="AP463" s="22"/>
      <c r="AQ463" s="22"/>
      <c r="AR463" s="22"/>
      <c r="AS463" s="23"/>
      <c r="AT463" s="21"/>
      <c r="AU463" s="21"/>
      <c r="AV463" s="21"/>
      <c r="AW463" s="22"/>
      <c r="AX463" s="22"/>
      <c r="AY463" s="22"/>
      <c r="AZ463" s="22"/>
      <c r="BA463" s="22"/>
      <c r="BB463" s="23"/>
      <c r="BC463" s="21"/>
      <c r="BD463" s="21"/>
      <c r="BE463" s="21"/>
      <c r="BF463" s="22"/>
      <c r="BG463" s="22"/>
      <c r="BH463" s="22"/>
      <c r="BI463" s="22"/>
      <c r="BJ463" s="22"/>
      <c r="BK463" s="23"/>
      <c r="BL463" s="21"/>
      <c r="BM463" s="21"/>
      <c r="BN463" s="21"/>
      <c r="BO463" s="22"/>
      <c r="BP463" s="22"/>
      <c r="BQ463" s="22"/>
      <c r="BR463" s="22"/>
      <c r="BS463" s="22"/>
      <c r="BT463" s="23"/>
      <c r="BU463" s="21"/>
      <c r="BV463" s="21"/>
      <c r="BW463" s="21"/>
      <c r="BX463" s="22"/>
      <c r="BY463" s="22"/>
      <c r="BZ463" s="22"/>
      <c r="CA463" s="22"/>
      <c r="CB463" s="22"/>
      <c r="CC463" s="23"/>
      <c r="CD463" s="21"/>
      <c r="CE463" s="21"/>
      <c r="CF463" s="21"/>
      <c r="CG463" s="22"/>
      <c r="CH463" s="22"/>
      <c r="CI463" s="22"/>
      <c r="CJ463" s="22"/>
      <c r="CK463" s="22"/>
      <c r="CL463" s="23"/>
      <c r="CM463" s="21">
        <v>1457.63</v>
      </c>
      <c r="CN463" s="21">
        <v>0</v>
      </c>
      <c r="CO463" s="21">
        <v>1457.63</v>
      </c>
      <c r="CP463" s="22">
        <v>102</v>
      </c>
      <c r="CQ463" s="22">
        <v>18.95</v>
      </c>
      <c r="CR463" s="22">
        <v>131.1</v>
      </c>
      <c r="CS463" s="22">
        <v>117.69</v>
      </c>
      <c r="CT463" s="22">
        <v>369.74</v>
      </c>
      <c r="CU463" s="23">
        <v>1827.37</v>
      </c>
      <c r="CV463" s="21">
        <v>1684.7</v>
      </c>
      <c r="CW463" s="21">
        <v>0</v>
      </c>
      <c r="CX463" s="21">
        <v>1684.7</v>
      </c>
      <c r="CY463" s="22">
        <v>134</v>
      </c>
      <c r="CZ463" s="22">
        <v>21.91</v>
      </c>
      <c r="DA463" s="22">
        <v>138.72999999999999</v>
      </c>
      <c r="DB463" s="22">
        <v>131.93</v>
      </c>
      <c r="DC463" s="22">
        <v>426.57</v>
      </c>
      <c r="DD463" s="23">
        <v>2111.27</v>
      </c>
      <c r="DE463" s="21">
        <v>2051.25</v>
      </c>
      <c r="DF463" s="21">
        <v>0</v>
      </c>
      <c r="DG463" s="21">
        <v>2051.25</v>
      </c>
      <c r="DH463" s="22">
        <v>-14</v>
      </c>
      <c r="DI463" s="22">
        <v>130.58000000000001</v>
      </c>
      <c r="DJ463" s="22">
        <v>468.5</v>
      </c>
      <c r="DK463" s="22">
        <v>139.77000000000001</v>
      </c>
      <c r="DL463" s="22">
        <v>724.85</v>
      </c>
      <c r="DM463" s="23">
        <v>2776.1</v>
      </c>
      <c r="DN463" s="73">
        <f t="shared" si="77"/>
        <v>5193.58</v>
      </c>
      <c r="DO463" s="73">
        <f t="shared" si="78"/>
        <v>0</v>
      </c>
      <c r="DP463" s="73">
        <f t="shared" si="79"/>
        <v>5193.58</v>
      </c>
      <c r="DQ463" s="22">
        <f t="shared" si="80"/>
        <v>222</v>
      </c>
      <c r="DR463" s="22">
        <f t="shared" si="81"/>
        <v>171.44</v>
      </c>
      <c r="DS463" s="22">
        <f t="shared" si="82"/>
        <v>738.32999999999993</v>
      </c>
      <c r="DT463" s="22">
        <f t="shared" si="83"/>
        <v>389.39</v>
      </c>
      <c r="DU463" s="22">
        <f t="shared" si="84"/>
        <v>1521.1599999999999</v>
      </c>
      <c r="DV463" s="23">
        <f t="shared" si="85"/>
        <v>6714.74</v>
      </c>
      <c r="DW463" s="262">
        <f t="shared" si="86"/>
        <v>5193.58</v>
      </c>
      <c r="DX463" s="262"/>
      <c r="DY463" s="263">
        <f t="shared" si="87"/>
        <v>1521.1599999999999</v>
      </c>
      <c r="DZ463" s="263"/>
    </row>
    <row r="464" spans="1:130" hidden="1" x14ac:dyDescent="0.25">
      <c r="A464" s="18">
        <v>1947</v>
      </c>
      <c r="B464" s="18" t="s">
        <v>950</v>
      </c>
      <c r="C464" s="18" t="s">
        <v>951</v>
      </c>
      <c r="D464" s="20">
        <v>1</v>
      </c>
      <c r="G464" s="18" t="s">
        <v>173</v>
      </c>
      <c r="H464" s="18" t="s">
        <v>27</v>
      </c>
      <c r="I464" s="18" t="s">
        <v>172</v>
      </c>
      <c r="J464" s="21"/>
      <c r="K464" s="21"/>
      <c r="L464" s="21"/>
      <c r="M464" s="22"/>
      <c r="N464" s="22"/>
      <c r="O464" s="22"/>
      <c r="P464" s="22"/>
      <c r="Q464" s="22"/>
      <c r="R464" s="23"/>
      <c r="S464" s="21"/>
      <c r="T464" s="21"/>
      <c r="U464" s="21"/>
      <c r="V464" s="22"/>
      <c r="W464" s="22"/>
      <c r="X464" s="22"/>
      <c r="Y464" s="22"/>
      <c r="Z464" s="22"/>
      <c r="AA464" s="23"/>
      <c r="AB464" s="21"/>
      <c r="AC464" s="21"/>
      <c r="AD464" s="21"/>
      <c r="AE464" s="22"/>
      <c r="AF464" s="22"/>
      <c r="AG464" s="22"/>
      <c r="AH464" s="22"/>
      <c r="AI464" s="22"/>
      <c r="AJ464" s="23"/>
      <c r="AK464" s="21"/>
      <c r="AL464" s="21"/>
      <c r="AM464" s="21"/>
      <c r="AN464" s="22"/>
      <c r="AO464" s="22"/>
      <c r="AP464" s="22"/>
      <c r="AQ464" s="22"/>
      <c r="AR464" s="22"/>
      <c r="AS464" s="23"/>
      <c r="AT464" s="21"/>
      <c r="AU464" s="21"/>
      <c r="AV464" s="21"/>
      <c r="AW464" s="22"/>
      <c r="AX464" s="22"/>
      <c r="AY464" s="22"/>
      <c r="AZ464" s="22"/>
      <c r="BA464" s="22"/>
      <c r="BB464" s="23"/>
      <c r="BC464" s="21"/>
      <c r="BD464" s="21"/>
      <c r="BE464" s="21"/>
      <c r="BF464" s="22"/>
      <c r="BG464" s="22"/>
      <c r="BH464" s="22"/>
      <c r="BI464" s="22"/>
      <c r="BJ464" s="22"/>
      <c r="BK464" s="23"/>
      <c r="BL464" s="21"/>
      <c r="BM464" s="21"/>
      <c r="BN464" s="21"/>
      <c r="BO464" s="22"/>
      <c r="BP464" s="22"/>
      <c r="BQ464" s="22"/>
      <c r="BR464" s="22"/>
      <c r="BS464" s="22"/>
      <c r="BT464" s="23"/>
      <c r="BU464" s="21"/>
      <c r="BV464" s="21"/>
      <c r="BW464" s="21"/>
      <c r="BX464" s="22"/>
      <c r="BY464" s="22"/>
      <c r="BZ464" s="22"/>
      <c r="CA464" s="22"/>
      <c r="CB464" s="22"/>
      <c r="CC464" s="23"/>
      <c r="CD464" s="21"/>
      <c r="CE464" s="21"/>
      <c r="CF464" s="21"/>
      <c r="CG464" s="22"/>
      <c r="CH464" s="22"/>
      <c r="CI464" s="22"/>
      <c r="CJ464" s="22"/>
      <c r="CK464" s="22"/>
      <c r="CL464" s="23"/>
      <c r="CM464" s="21">
        <v>1365.91</v>
      </c>
      <c r="CN464" s="21">
        <v>0</v>
      </c>
      <c r="CO464" s="21">
        <v>1365.91</v>
      </c>
      <c r="CP464" s="22">
        <v>89</v>
      </c>
      <c r="CQ464" s="22">
        <v>17.71</v>
      </c>
      <c r="CR464" s="22">
        <v>45.52</v>
      </c>
      <c r="CS464" s="22">
        <v>116.04</v>
      </c>
      <c r="CT464" s="22">
        <v>268.27</v>
      </c>
      <c r="CU464" s="23">
        <v>1634.18</v>
      </c>
      <c r="CV464" s="21">
        <v>1592.98</v>
      </c>
      <c r="CW464" s="21">
        <v>0</v>
      </c>
      <c r="CX464" s="21">
        <v>1592.98</v>
      </c>
      <c r="CY464" s="22">
        <v>121</v>
      </c>
      <c r="CZ464" s="22">
        <v>20.67</v>
      </c>
      <c r="DA464" s="22">
        <v>53.11</v>
      </c>
      <c r="DB464" s="22">
        <v>130.28</v>
      </c>
      <c r="DC464" s="22">
        <v>325.06</v>
      </c>
      <c r="DD464" s="23">
        <v>1918.04</v>
      </c>
      <c r="DE464" s="21">
        <v>1911.92</v>
      </c>
      <c r="DF464" s="21">
        <v>0</v>
      </c>
      <c r="DG464" s="21">
        <v>1911.92</v>
      </c>
      <c r="DH464" s="22">
        <v>-3</v>
      </c>
      <c r="DI464" s="22">
        <v>122.06</v>
      </c>
      <c r="DJ464" s="22">
        <v>339.92</v>
      </c>
      <c r="DK464" s="22">
        <v>152.59</v>
      </c>
      <c r="DL464" s="22">
        <v>611.57000000000005</v>
      </c>
      <c r="DM464" s="23">
        <v>2523.4899999999998</v>
      </c>
      <c r="DN464" s="73">
        <f t="shared" si="77"/>
        <v>4870.8100000000004</v>
      </c>
      <c r="DO464" s="73">
        <f t="shared" si="78"/>
        <v>0</v>
      </c>
      <c r="DP464" s="73">
        <f t="shared" si="79"/>
        <v>4870.8100000000004</v>
      </c>
      <c r="DQ464" s="22">
        <f t="shared" si="80"/>
        <v>207</v>
      </c>
      <c r="DR464" s="22">
        <f t="shared" si="81"/>
        <v>160.44</v>
      </c>
      <c r="DS464" s="22">
        <f t="shared" si="82"/>
        <v>438.55</v>
      </c>
      <c r="DT464" s="22">
        <f t="shared" si="83"/>
        <v>398.90999999999997</v>
      </c>
      <c r="DU464" s="22">
        <f t="shared" si="84"/>
        <v>1204.9000000000001</v>
      </c>
      <c r="DV464" s="23">
        <f t="shared" si="85"/>
        <v>6075.71</v>
      </c>
      <c r="DW464" s="262">
        <f t="shared" si="86"/>
        <v>4870.8100000000004</v>
      </c>
      <c r="DX464" s="262"/>
      <c r="DY464" s="263">
        <f t="shared" si="87"/>
        <v>1204.9000000000001</v>
      </c>
      <c r="DZ464" s="263"/>
    </row>
    <row r="465" spans="1:130" hidden="1" x14ac:dyDescent="0.25">
      <c r="A465" s="18">
        <v>1948</v>
      </c>
      <c r="B465" s="18" t="s">
        <v>952</v>
      </c>
      <c r="C465" s="18" t="s">
        <v>953</v>
      </c>
      <c r="D465" s="20">
        <v>1</v>
      </c>
      <c r="G465" s="18" t="s">
        <v>173</v>
      </c>
      <c r="H465" s="18" t="s">
        <v>27</v>
      </c>
      <c r="I465" s="18" t="s">
        <v>172</v>
      </c>
      <c r="J465" s="21"/>
      <c r="K465" s="21"/>
      <c r="L465" s="21"/>
      <c r="M465" s="22"/>
      <c r="N465" s="22"/>
      <c r="O465" s="22"/>
      <c r="P465" s="22"/>
      <c r="Q465" s="22"/>
      <c r="R465" s="23"/>
      <c r="S465" s="21"/>
      <c r="T465" s="21"/>
      <c r="U465" s="21"/>
      <c r="V465" s="22"/>
      <c r="W465" s="22"/>
      <c r="X465" s="22"/>
      <c r="Y465" s="22"/>
      <c r="Z465" s="22"/>
      <c r="AA465" s="23"/>
      <c r="AB465" s="21"/>
      <c r="AC465" s="21"/>
      <c r="AD465" s="21"/>
      <c r="AE465" s="22"/>
      <c r="AF465" s="22"/>
      <c r="AG465" s="22"/>
      <c r="AH465" s="22"/>
      <c r="AI465" s="22"/>
      <c r="AJ465" s="23"/>
      <c r="AK465" s="21"/>
      <c r="AL465" s="21"/>
      <c r="AM465" s="21"/>
      <c r="AN465" s="22"/>
      <c r="AO465" s="22"/>
      <c r="AP465" s="22"/>
      <c r="AQ465" s="22"/>
      <c r="AR465" s="22"/>
      <c r="AS465" s="23"/>
      <c r="AT465" s="21"/>
      <c r="AU465" s="21"/>
      <c r="AV465" s="21"/>
      <c r="AW465" s="22"/>
      <c r="AX465" s="22"/>
      <c r="AY465" s="22"/>
      <c r="AZ465" s="22"/>
      <c r="BA465" s="22"/>
      <c r="BB465" s="23"/>
      <c r="BC465" s="21"/>
      <c r="BD465" s="21"/>
      <c r="BE465" s="21"/>
      <c r="BF465" s="22"/>
      <c r="BG465" s="22"/>
      <c r="BH465" s="22"/>
      <c r="BI465" s="22"/>
      <c r="BJ465" s="22"/>
      <c r="BK465" s="23"/>
      <c r="BL465" s="21"/>
      <c r="BM465" s="21"/>
      <c r="BN465" s="21"/>
      <c r="BO465" s="22"/>
      <c r="BP465" s="22"/>
      <c r="BQ465" s="22"/>
      <c r="BR465" s="22"/>
      <c r="BS465" s="22"/>
      <c r="BT465" s="23"/>
      <c r="BU465" s="21"/>
      <c r="BV465" s="21"/>
      <c r="BW465" s="21"/>
      <c r="BX465" s="22"/>
      <c r="BY465" s="22"/>
      <c r="BZ465" s="22"/>
      <c r="CA465" s="22"/>
      <c r="CB465" s="22"/>
      <c r="CC465" s="23"/>
      <c r="CD465" s="21"/>
      <c r="CE465" s="21"/>
      <c r="CF465" s="21"/>
      <c r="CG465" s="22"/>
      <c r="CH465" s="22"/>
      <c r="CI465" s="22"/>
      <c r="CJ465" s="22"/>
      <c r="CK465" s="22"/>
      <c r="CL465" s="23"/>
      <c r="CM465" s="21">
        <v>1365.91</v>
      </c>
      <c r="CN465" s="21">
        <v>0</v>
      </c>
      <c r="CO465" s="21">
        <v>1365.91</v>
      </c>
      <c r="CP465" s="22">
        <v>89</v>
      </c>
      <c r="CQ465" s="22">
        <v>17.71</v>
      </c>
      <c r="CR465" s="22">
        <v>45.52</v>
      </c>
      <c r="CS465" s="22">
        <v>116.04</v>
      </c>
      <c r="CT465" s="22">
        <v>268.27</v>
      </c>
      <c r="CU465" s="23">
        <v>1634.18</v>
      </c>
      <c r="CV465" s="21">
        <v>1086.73</v>
      </c>
      <c r="CW465" s="21">
        <v>0</v>
      </c>
      <c r="CX465" s="21">
        <v>1086.73</v>
      </c>
      <c r="CY465" s="22">
        <v>63</v>
      </c>
      <c r="CZ465" s="22">
        <v>14.09</v>
      </c>
      <c r="DA465" s="22">
        <v>45.29</v>
      </c>
      <c r="DB465" s="22">
        <v>111.08</v>
      </c>
      <c r="DC465" s="22">
        <v>233.46</v>
      </c>
      <c r="DD465" s="23">
        <v>1320.19</v>
      </c>
      <c r="DE465" s="21">
        <v>1559.84</v>
      </c>
      <c r="DF465" s="21">
        <v>0</v>
      </c>
      <c r="DG465" s="21">
        <v>1559.84</v>
      </c>
      <c r="DH465" s="22">
        <v>19</v>
      </c>
      <c r="DI465" s="22">
        <v>100.29</v>
      </c>
      <c r="DJ465" s="22">
        <v>232.3</v>
      </c>
      <c r="DK465" s="22">
        <v>131.03</v>
      </c>
      <c r="DL465" s="22">
        <v>482.62</v>
      </c>
      <c r="DM465" s="23">
        <v>2042.46</v>
      </c>
      <c r="DN465" s="73">
        <f t="shared" si="77"/>
        <v>4012.4800000000005</v>
      </c>
      <c r="DO465" s="73">
        <f t="shared" si="78"/>
        <v>0</v>
      </c>
      <c r="DP465" s="73">
        <f t="shared" si="79"/>
        <v>4012.4800000000005</v>
      </c>
      <c r="DQ465" s="22">
        <f t="shared" si="80"/>
        <v>171</v>
      </c>
      <c r="DR465" s="22">
        <f t="shared" si="81"/>
        <v>132.09</v>
      </c>
      <c r="DS465" s="22">
        <f t="shared" si="82"/>
        <v>323.11</v>
      </c>
      <c r="DT465" s="22">
        <f t="shared" si="83"/>
        <v>358.15</v>
      </c>
      <c r="DU465" s="22">
        <f t="shared" si="84"/>
        <v>984.35</v>
      </c>
      <c r="DV465" s="23">
        <f t="shared" si="85"/>
        <v>4996.83</v>
      </c>
      <c r="DW465" s="262">
        <f t="shared" si="86"/>
        <v>4012.4800000000005</v>
      </c>
      <c r="DX465" s="262"/>
      <c r="DY465" s="263">
        <f t="shared" si="87"/>
        <v>984.35</v>
      </c>
      <c r="DZ465" s="263"/>
    </row>
    <row r="466" spans="1:130" hidden="1" x14ac:dyDescent="0.25">
      <c r="A466" s="18">
        <v>1949</v>
      </c>
      <c r="B466" s="18" t="s">
        <v>961</v>
      </c>
      <c r="C466" s="18" t="s">
        <v>962</v>
      </c>
      <c r="D466" s="20">
        <v>1</v>
      </c>
      <c r="G466" s="18" t="s">
        <v>173</v>
      </c>
      <c r="H466" s="18" t="s">
        <v>27</v>
      </c>
      <c r="I466" s="18" t="s">
        <v>172</v>
      </c>
      <c r="J466" s="21"/>
      <c r="K466" s="21"/>
      <c r="L466" s="21"/>
      <c r="M466" s="22"/>
      <c r="N466" s="22"/>
      <c r="O466" s="22"/>
      <c r="P466" s="22"/>
      <c r="Q466" s="22"/>
      <c r="R466" s="23"/>
      <c r="S466" s="21"/>
      <c r="T466" s="21"/>
      <c r="U466" s="21"/>
      <c r="V466" s="22"/>
      <c r="W466" s="22"/>
      <c r="X466" s="22"/>
      <c r="Y466" s="22"/>
      <c r="Z466" s="22"/>
      <c r="AA466" s="23"/>
      <c r="AB466" s="21"/>
      <c r="AC466" s="21"/>
      <c r="AD466" s="21"/>
      <c r="AE466" s="22"/>
      <c r="AF466" s="22"/>
      <c r="AG466" s="22"/>
      <c r="AH466" s="22"/>
      <c r="AI466" s="22"/>
      <c r="AJ466" s="23"/>
      <c r="AK466" s="21"/>
      <c r="AL466" s="21"/>
      <c r="AM466" s="21"/>
      <c r="AN466" s="22"/>
      <c r="AO466" s="22"/>
      <c r="AP466" s="22"/>
      <c r="AQ466" s="22"/>
      <c r="AR466" s="22"/>
      <c r="AS466" s="23"/>
      <c r="AT466" s="21"/>
      <c r="AU466" s="21"/>
      <c r="AV466" s="21"/>
      <c r="AW466" s="22"/>
      <c r="AX466" s="22"/>
      <c r="AY466" s="22"/>
      <c r="AZ466" s="22"/>
      <c r="BA466" s="22"/>
      <c r="BB466" s="23"/>
      <c r="BC466" s="21"/>
      <c r="BD466" s="21"/>
      <c r="BE466" s="21"/>
      <c r="BF466" s="22"/>
      <c r="BG466" s="22"/>
      <c r="BH466" s="22"/>
      <c r="BI466" s="22"/>
      <c r="BJ466" s="22"/>
      <c r="BK466" s="23"/>
      <c r="BL466" s="21"/>
      <c r="BM466" s="21"/>
      <c r="BN466" s="21"/>
      <c r="BO466" s="22"/>
      <c r="BP466" s="22"/>
      <c r="BQ466" s="22"/>
      <c r="BR466" s="22"/>
      <c r="BS466" s="22"/>
      <c r="BT466" s="23"/>
      <c r="BU466" s="21"/>
      <c r="BV466" s="21"/>
      <c r="BW466" s="21"/>
      <c r="BX466" s="22"/>
      <c r="BY466" s="22"/>
      <c r="BZ466" s="22"/>
      <c r="CA466" s="22"/>
      <c r="CB466" s="22"/>
      <c r="CC466" s="23"/>
      <c r="CD466" s="21"/>
      <c r="CE466" s="21"/>
      <c r="CF466" s="21"/>
      <c r="CG466" s="22"/>
      <c r="CH466" s="22"/>
      <c r="CI466" s="22"/>
      <c r="CJ466" s="22"/>
      <c r="CK466" s="22"/>
      <c r="CL466" s="23"/>
      <c r="CM466" s="21">
        <v>1365.91</v>
      </c>
      <c r="CN466" s="21">
        <v>0</v>
      </c>
      <c r="CO466" s="21">
        <v>1365.91</v>
      </c>
      <c r="CP466" s="22">
        <v>89</v>
      </c>
      <c r="CQ466" s="22">
        <v>17.71</v>
      </c>
      <c r="CR466" s="22">
        <v>45.52</v>
      </c>
      <c r="CS466" s="22">
        <v>116.04</v>
      </c>
      <c r="CT466" s="22">
        <v>268.27</v>
      </c>
      <c r="CU466" s="23">
        <v>1634.18</v>
      </c>
      <c r="CV466" s="21">
        <v>1592.98</v>
      </c>
      <c r="CW466" s="21">
        <v>0</v>
      </c>
      <c r="CX466" s="21">
        <v>1592.98</v>
      </c>
      <c r="CY466" s="22">
        <v>121</v>
      </c>
      <c r="CZ466" s="22">
        <v>20.67</v>
      </c>
      <c r="DA466" s="22">
        <v>53.11</v>
      </c>
      <c r="DB466" s="22">
        <v>130.28</v>
      </c>
      <c r="DC466" s="22">
        <v>325.06</v>
      </c>
      <c r="DD466" s="23">
        <v>1918.04</v>
      </c>
      <c r="DE466" s="21">
        <v>1911.92</v>
      </c>
      <c r="DF466" s="21">
        <v>0</v>
      </c>
      <c r="DG466" s="21">
        <v>1911.92</v>
      </c>
      <c r="DH466" s="22">
        <v>-3</v>
      </c>
      <c r="DI466" s="22">
        <v>122.06</v>
      </c>
      <c r="DJ466" s="22">
        <v>339.92</v>
      </c>
      <c r="DK466" s="22">
        <v>152.59</v>
      </c>
      <c r="DL466" s="22">
        <v>611.57000000000005</v>
      </c>
      <c r="DM466" s="23">
        <v>2523.4899999999998</v>
      </c>
      <c r="DN466" s="73">
        <f t="shared" si="77"/>
        <v>4870.8100000000004</v>
      </c>
      <c r="DO466" s="73">
        <f t="shared" si="78"/>
        <v>0</v>
      </c>
      <c r="DP466" s="73">
        <f t="shared" si="79"/>
        <v>4870.8100000000004</v>
      </c>
      <c r="DQ466" s="22">
        <f t="shared" si="80"/>
        <v>207</v>
      </c>
      <c r="DR466" s="22">
        <f t="shared" si="81"/>
        <v>160.44</v>
      </c>
      <c r="DS466" s="22">
        <f t="shared" si="82"/>
        <v>438.55</v>
      </c>
      <c r="DT466" s="22">
        <f t="shared" si="83"/>
        <v>398.90999999999997</v>
      </c>
      <c r="DU466" s="22">
        <f t="shared" si="84"/>
        <v>1204.9000000000001</v>
      </c>
      <c r="DV466" s="23">
        <f t="shared" si="85"/>
        <v>6075.71</v>
      </c>
      <c r="DW466" s="262">
        <f t="shared" si="86"/>
        <v>4870.8100000000004</v>
      </c>
      <c r="DX466" s="262"/>
      <c r="DY466" s="263">
        <f t="shared" si="87"/>
        <v>1204.9000000000001</v>
      </c>
      <c r="DZ466" s="263"/>
    </row>
    <row r="467" spans="1:130" hidden="1" x14ac:dyDescent="0.25">
      <c r="A467" s="18">
        <v>1950</v>
      </c>
      <c r="B467" s="18" t="s">
        <v>963</v>
      </c>
      <c r="C467" s="18" t="s">
        <v>964</v>
      </c>
      <c r="D467" s="20">
        <v>1</v>
      </c>
      <c r="G467" s="18" t="s">
        <v>173</v>
      </c>
      <c r="H467" s="18" t="s">
        <v>27</v>
      </c>
      <c r="I467" s="18" t="s">
        <v>172</v>
      </c>
      <c r="J467" s="21"/>
      <c r="K467" s="21"/>
      <c r="L467" s="21"/>
      <c r="M467" s="22"/>
      <c r="N467" s="22"/>
      <c r="O467" s="22"/>
      <c r="P467" s="22"/>
      <c r="Q467" s="22"/>
      <c r="R467" s="23"/>
      <c r="S467" s="21"/>
      <c r="T467" s="21"/>
      <c r="U467" s="21"/>
      <c r="V467" s="22"/>
      <c r="W467" s="22"/>
      <c r="X467" s="22"/>
      <c r="Y467" s="22"/>
      <c r="Z467" s="22"/>
      <c r="AA467" s="23"/>
      <c r="AB467" s="21"/>
      <c r="AC467" s="21"/>
      <c r="AD467" s="21"/>
      <c r="AE467" s="22"/>
      <c r="AF467" s="22"/>
      <c r="AG467" s="22"/>
      <c r="AH467" s="22"/>
      <c r="AI467" s="22"/>
      <c r="AJ467" s="23"/>
      <c r="AK467" s="21"/>
      <c r="AL467" s="21"/>
      <c r="AM467" s="21"/>
      <c r="AN467" s="22"/>
      <c r="AO467" s="22"/>
      <c r="AP467" s="22"/>
      <c r="AQ467" s="22"/>
      <c r="AR467" s="22"/>
      <c r="AS467" s="23"/>
      <c r="AT467" s="21"/>
      <c r="AU467" s="21"/>
      <c r="AV467" s="21"/>
      <c r="AW467" s="22"/>
      <c r="AX467" s="22"/>
      <c r="AY467" s="22"/>
      <c r="AZ467" s="22"/>
      <c r="BA467" s="22"/>
      <c r="BB467" s="23"/>
      <c r="BC467" s="21"/>
      <c r="BD467" s="21"/>
      <c r="BE467" s="21"/>
      <c r="BF467" s="22"/>
      <c r="BG467" s="22"/>
      <c r="BH467" s="22"/>
      <c r="BI467" s="22"/>
      <c r="BJ467" s="22"/>
      <c r="BK467" s="23"/>
      <c r="BL467" s="21"/>
      <c r="BM467" s="21"/>
      <c r="BN467" s="21"/>
      <c r="BO467" s="22"/>
      <c r="BP467" s="22"/>
      <c r="BQ467" s="22"/>
      <c r="BR467" s="22"/>
      <c r="BS467" s="22"/>
      <c r="BT467" s="23"/>
      <c r="BU467" s="21"/>
      <c r="BV467" s="21"/>
      <c r="BW467" s="21"/>
      <c r="BX467" s="22"/>
      <c r="BY467" s="22"/>
      <c r="BZ467" s="22"/>
      <c r="CA467" s="22"/>
      <c r="CB467" s="22"/>
      <c r="CC467" s="23"/>
      <c r="CD467" s="21"/>
      <c r="CE467" s="21"/>
      <c r="CF467" s="21"/>
      <c r="CG467" s="22"/>
      <c r="CH467" s="22"/>
      <c r="CI467" s="22"/>
      <c r="CJ467" s="22"/>
      <c r="CK467" s="22"/>
      <c r="CL467" s="23"/>
      <c r="CM467" s="21">
        <v>1413.52</v>
      </c>
      <c r="CN467" s="21">
        <v>0</v>
      </c>
      <c r="CO467" s="21">
        <v>1413.52</v>
      </c>
      <c r="CP467" s="22">
        <v>96</v>
      </c>
      <c r="CQ467" s="22">
        <v>18.329999999999998</v>
      </c>
      <c r="CR467" s="22">
        <v>88.31</v>
      </c>
      <c r="CS467" s="22">
        <v>116.89</v>
      </c>
      <c r="CT467" s="22">
        <v>319.52999999999997</v>
      </c>
      <c r="CU467" s="23">
        <v>1733.05</v>
      </c>
      <c r="CV467" s="21">
        <v>1640.59</v>
      </c>
      <c r="CW467" s="21">
        <v>0</v>
      </c>
      <c r="CX467" s="21">
        <v>1640.59</v>
      </c>
      <c r="CY467" s="22">
        <v>127</v>
      </c>
      <c r="CZ467" s="22">
        <v>21.29</v>
      </c>
      <c r="DA467" s="22">
        <v>95.81</v>
      </c>
      <c r="DB467" s="22">
        <v>131.12</v>
      </c>
      <c r="DC467" s="22">
        <v>375.22</v>
      </c>
      <c r="DD467" s="23">
        <v>2015.81</v>
      </c>
      <c r="DE467" s="21">
        <v>1983.33</v>
      </c>
      <c r="DF467" s="21">
        <v>0</v>
      </c>
      <c r="DG467" s="21">
        <v>1983.33</v>
      </c>
      <c r="DH467" s="22">
        <v>-8</v>
      </c>
      <c r="DI467" s="22">
        <v>126.3</v>
      </c>
      <c r="DJ467" s="22">
        <v>404.26</v>
      </c>
      <c r="DK467" s="22">
        <v>153.86000000000001</v>
      </c>
      <c r="DL467" s="22">
        <v>676.42</v>
      </c>
      <c r="DM467" s="23">
        <v>2659.75</v>
      </c>
      <c r="DN467" s="73">
        <f t="shared" si="77"/>
        <v>5037.4399999999996</v>
      </c>
      <c r="DO467" s="73">
        <f t="shared" si="78"/>
        <v>0</v>
      </c>
      <c r="DP467" s="73">
        <f t="shared" si="79"/>
        <v>5037.4399999999996</v>
      </c>
      <c r="DQ467" s="22">
        <f t="shared" si="80"/>
        <v>215</v>
      </c>
      <c r="DR467" s="22">
        <f t="shared" si="81"/>
        <v>165.92</v>
      </c>
      <c r="DS467" s="22">
        <f t="shared" si="82"/>
        <v>588.38</v>
      </c>
      <c r="DT467" s="22">
        <f t="shared" si="83"/>
        <v>401.87</v>
      </c>
      <c r="DU467" s="22">
        <f t="shared" si="84"/>
        <v>1371.17</v>
      </c>
      <c r="DV467" s="23">
        <f t="shared" si="85"/>
        <v>6408.61</v>
      </c>
      <c r="DW467" s="262">
        <f t="shared" si="86"/>
        <v>5037.4399999999996</v>
      </c>
      <c r="DX467" s="262"/>
      <c r="DY467" s="263">
        <f t="shared" si="87"/>
        <v>1371.17</v>
      </c>
      <c r="DZ467" s="263"/>
    </row>
    <row r="468" spans="1:130" hidden="1" x14ac:dyDescent="0.25">
      <c r="A468" s="18">
        <v>1951</v>
      </c>
      <c r="B468" s="18" t="s">
        <v>967</v>
      </c>
      <c r="C468" s="18" t="s">
        <v>968</v>
      </c>
      <c r="D468" s="20">
        <v>1</v>
      </c>
      <c r="G468" s="18" t="s">
        <v>173</v>
      </c>
      <c r="H468" s="18" t="s">
        <v>27</v>
      </c>
      <c r="I468" s="18" t="s">
        <v>172</v>
      </c>
      <c r="J468" s="21"/>
      <c r="K468" s="21"/>
      <c r="L468" s="21"/>
      <c r="M468" s="22"/>
      <c r="N468" s="22"/>
      <c r="O468" s="22"/>
      <c r="P468" s="22"/>
      <c r="Q468" s="22"/>
      <c r="R468" s="23"/>
      <c r="S468" s="21"/>
      <c r="T468" s="21"/>
      <c r="U468" s="21"/>
      <c r="V468" s="22"/>
      <c r="W468" s="22"/>
      <c r="X468" s="22"/>
      <c r="Y468" s="22"/>
      <c r="Z468" s="22"/>
      <c r="AA468" s="23"/>
      <c r="AB468" s="21"/>
      <c r="AC468" s="21"/>
      <c r="AD468" s="21"/>
      <c r="AE468" s="22"/>
      <c r="AF468" s="22"/>
      <c r="AG468" s="22"/>
      <c r="AH468" s="22"/>
      <c r="AI468" s="22"/>
      <c r="AJ468" s="23"/>
      <c r="AK468" s="21"/>
      <c r="AL468" s="21"/>
      <c r="AM468" s="21"/>
      <c r="AN468" s="22"/>
      <c r="AO468" s="22"/>
      <c r="AP468" s="22"/>
      <c r="AQ468" s="22"/>
      <c r="AR468" s="22"/>
      <c r="AS468" s="23"/>
      <c r="AT468" s="21"/>
      <c r="AU468" s="21"/>
      <c r="AV468" s="21"/>
      <c r="AW468" s="22"/>
      <c r="AX468" s="22"/>
      <c r="AY468" s="22"/>
      <c r="AZ468" s="22"/>
      <c r="BA468" s="22"/>
      <c r="BB468" s="23"/>
      <c r="BC468" s="21"/>
      <c r="BD468" s="21"/>
      <c r="BE468" s="21"/>
      <c r="BF468" s="22"/>
      <c r="BG468" s="22"/>
      <c r="BH468" s="22"/>
      <c r="BI468" s="22"/>
      <c r="BJ468" s="22"/>
      <c r="BK468" s="23"/>
      <c r="BL468" s="21"/>
      <c r="BM468" s="21"/>
      <c r="BN468" s="21"/>
      <c r="BO468" s="22"/>
      <c r="BP468" s="22"/>
      <c r="BQ468" s="22"/>
      <c r="BR468" s="22"/>
      <c r="BS468" s="22"/>
      <c r="BT468" s="23"/>
      <c r="BU468" s="21"/>
      <c r="BV468" s="21"/>
      <c r="BW468" s="21"/>
      <c r="BX468" s="22"/>
      <c r="BY468" s="22"/>
      <c r="BZ468" s="22"/>
      <c r="CA468" s="22"/>
      <c r="CB468" s="22"/>
      <c r="CC468" s="23"/>
      <c r="CD468" s="21"/>
      <c r="CE468" s="21"/>
      <c r="CF468" s="21"/>
      <c r="CG468" s="22"/>
      <c r="CH468" s="22"/>
      <c r="CI468" s="22"/>
      <c r="CJ468" s="22"/>
      <c r="CK468" s="22"/>
      <c r="CL468" s="23"/>
      <c r="CM468" s="21">
        <v>1365.91</v>
      </c>
      <c r="CN468" s="21">
        <v>0</v>
      </c>
      <c r="CO468" s="21">
        <v>1365.91</v>
      </c>
      <c r="CP468" s="22">
        <v>89</v>
      </c>
      <c r="CQ468" s="22">
        <v>17.71</v>
      </c>
      <c r="CR468" s="22">
        <v>45.52</v>
      </c>
      <c r="CS468" s="22">
        <v>24.24</v>
      </c>
      <c r="CT468" s="22">
        <v>176.47</v>
      </c>
      <c r="CU468" s="23">
        <v>1542.38</v>
      </c>
      <c r="CV468" s="21">
        <v>1592.98</v>
      </c>
      <c r="CW468" s="21">
        <v>0</v>
      </c>
      <c r="CX468" s="21">
        <v>1592.98</v>
      </c>
      <c r="CY468" s="22">
        <v>121</v>
      </c>
      <c r="CZ468" s="22">
        <v>20.67</v>
      </c>
      <c r="DA468" s="22">
        <v>53.11</v>
      </c>
      <c r="DB468" s="22">
        <v>28.28</v>
      </c>
      <c r="DC468" s="22">
        <v>223.06</v>
      </c>
      <c r="DD468" s="23">
        <v>1816.04</v>
      </c>
      <c r="DE468" s="21">
        <v>1911.92</v>
      </c>
      <c r="DF468" s="21">
        <v>0</v>
      </c>
      <c r="DG468" s="21">
        <v>1911.92</v>
      </c>
      <c r="DH468" s="22">
        <v>-3</v>
      </c>
      <c r="DI468" s="22">
        <v>122.06</v>
      </c>
      <c r="DJ468" s="22">
        <v>339.92</v>
      </c>
      <c r="DK468" s="22">
        <v>152.59</v>
      </c>
      <c r="DL468" s="22">
        <v>611.57000000000005</v>
      </c>
      <c r="DM468" s="23">
        <v>2523.4899999999998</v>
      </c>
      <c r="DN468" s="73">
        <f t="shared" si="77"/>
        <v>4870.8100000000004</v>
      </c>
      <c r="DO468" s="73">
        <f t="shared" si="78"/>
        <v>0</v>
      </c>
      <c r="DP468" s="73">
        <f t="shared" si="79"/>
        <v>4870.8100000000004</v>
      </c>
      <c r="DQ468" s="22">
        <f t="shared" si="80"/>
        <v>207</v>
      </c>
      <c r="DR468" s="22">
        <f t="shared" si="81"/>
        <v>160.44</v>
      </c>
      <c r="DS468" s="22">
        <f t="shared" si="82"/>
        <v>438.55</v>
      </c>
      <c r="DT468" s="22">
        <f t="shared" si="83"/>
        <v>205.11</v>
      </c>
      <c r="DU468" s="22">
        <f t="shared" si="84"/>
        <v>1011.1</v>
      </c>
      <c r="DV468" s="23">
        <f t="shared" si="85"/>
        <v>5881.91</v>
      </c>
      <c r="DW468" s="262">
        <f t="shared" si="86"/>
        <v>4870.8100000000004</v>
      </c>
      <c r="DX468" s="262"/>
      <c r="DY468" s="263">
        <f t="shared" si="87"/>
        <v>1011.1</v>
      </c>
      <c r="DZ468" s="263"/>
    </row>
    <row r="469" spans="1:130" hidden="1" x14ac:dyDescent="0.25">
      <c r="A469" s="18">
        <v>1953</v>
      </c>
      <c r="B469" s="18" t="s">
        <v>930</v>
      </c>
      <c r="C469" s="18" t="s">
        <v>931</v>
      </c>
      <c r="D469" s="20">
        <v>1</v>
      </c>
      <c r="G469" s="18" t="s">
        <v>173</v>
      </c>
      <c r="H469" s="18" t="s">
        <v>27</v>
      </c>
      <c r="I469" s="18" t="s">
        <v>172</v>
      </c>
      <c r="J469" s="21"/>
      <c r="K469" s="21"/>
      <c r="L469" s="21"/>
      <c r="M469" s="22"/>
      <c r="N469" s="22"/>
      <c r="O469" s="22"/>
      <c r="P469" s="22"/>
      <c r="Q469" s="22"/>
      <c r="R469" s="23"/>
      <c r="S469" s="21"/>
      <c r="T469" s="21"/>
      <c r="U469" s="21"/>
      <c r="V469" s="22"/>
      <c r="W469" s="22"/>
      <c r="X469" s="22"/>
      <c r="Y469" s="22"/>
      <c r="Z469" s="22"/>
      <c r="AA469" s="23"/>
      <c r="AB469" s="21"/>
      <c r="AC469" s="21"/>
      <c r="AD469" s="21"/>
      <c r="AE469" s="22"/>
      <c r="AF469" s="22"/>
      <c r="AG469" s="22"/>
      <c r="AH469" s="22"/>
      <c r="AI469" s="22"/>
      <c r="AJ469" s="23"/>
      <c r="AK469" s="21"/>
      <c r="AL469" s="21"/>
      <c r="AM469" s="21"/>
      <c r="AN469" s="22"/>
      <c r="AO469" s="22"/>
      <c r="AP469" s="22"/>
      <c r="AQ469" s="22"/>
      <c r="AR469" s="22"/>
      <c r="AS469" s="23"/>
      <c r="AT469" s="21"/>
      <c r="AU469" s="21"/>
      <c r="AV469" s="21"/>
      <c r="AW469" s="22"/>
      <c r="AX469" s="22"/>
      <c r="AY469" s="22"/>
      <c r="AZ469" s="22"/>
      <c r="BA469" s="22"/>
      <c r="BB469" s="23"/>
      <c r="BC469" s="21"/>
      <c r="BD469" s="21"/>
      <c r="BE469" s="21"/>
      <c r="BF469" s="22"/>
      <c r="BG469" s="22"/>
      <c r="BH469" s="22"/>
      <c r="BI469" s="22"/>
      <c r="BJ469" s="22"/>
      <c r="BK469" s="23"/>
      <c r="BL469" s="21"/>
      <c r="BM469" s="21"/>
      <c r="BN469" s="21"/>
      <c r="BO469" s="22"/>
      <c r="BP469" s="22"/>
      <c r="BQ469" s="22"/>
      <c r="BR469" s="22"/>
      <c r="BS469" s="22"/>
      <c r="BT469" s="23"/>
      <c r="BU469" s="21"/>
      <c r="BV469" s="21"/>
      <c r="BW469" s="21"/>
      <c r="BX469" s="22"/>
      <c r="BY469" s="22"/>
      <c r="BZ469" s="22"/>
      <c r="CA469" s="22"/>
      <c r="CB469" s="22"/>
      <c r="CC469" s="23"/>
      <c r="CD469" s="21"/>
      <c r="CE469" s="21"/>
      <c r="CF469" s="21"/>
      <c r="CG469" s="22"/>
      <c r="CH469" s="22"/>
      <c r="CI469" s="22"/>
      <c r="CJ469" s="22"/>
      <c r="CK469" s="22"/>
      <c r="CL469" s="23"/>
      <c r="CM469" s="21">
        <v>1413.52</v>
      </c>
      <c r="CN469" s="21">
        <v>0</v>
      </c>
      <c r="CO469" s="21">
        <v>1413.52</v>
      </c>
      <c r="CP469" s="22">
        <v>96</v>
      </c>
      <c r="CQ469" s="22">
        <v>18.329999999999998</v>
      </c>
      <c r="CR469" s="22">
        <v>88.31</v>
      </c>
      <c r="CS469" s="22">
        <v>116.89</v>
      </c>
      <c r="CT469" s="22">
        <v>319.52999999999997</v>
      </c>
      <c r="CU469" s="23">
        <v>1733.05</v>
      </c>
      <c r="CV469" s="21">
        <v>1640.59</v>
      </c>
      <c r="CW469" s="21">
        <v>0</v>
      </c>
      <c r="CX469" s="21">
        <v>1640.59</v>
      </c>
      <c r="CY469" s="22">
        <v>127</v>
      </c>
      <c r="CZ469" s="22">
        <v>36.03</v>
      </c>
      <c r="DA469" s="22">
        <v>95.81</v>
      </c>
      <c r="DB469" s="22">
        <v>131.12</v>
      </c>
      <c r="DC469" s="22">
        <v>389.96</v>
      </c>
      <c r="DD469" s="23">
        <v>2030.55</v>
      </c>
      <c r="DE469" s="21">
        <v>1983.33</v>
      </c>
      <c r="DF469" s="21">
        <v>0</v>
      </c>
      <c r="DG469" s="21">
        <v>1983.33</v>
      </c>
      <c r="DH469" s="22">
        <v>-8</v>
      </c>
      <c r="DI469" s="22">
        <v>144.13</v>
      </c>
      <c r="DJ469" s="22">
        <v>404.26</v>
      </c>
      <c r="DK469" s="22">
        <v>153.86000000000001</v>
      </c>
      <c r="DL469" s="22">
        <v>694.25</v>
      </c>
      <c r="DM469" s="23">
        <v>2677.58</v>
      </c>
      <c r="DN469" s="73">
        <f t="shared" si="77"/>
        <v>5037.4399999999996</v>
      </c>
      <c r="DO469" s="73">
        <f t="shared" si="78"/>
        <v>0</v>
      </c>
      <c r="DP469" s="73">
        <f t="shared" si="79"/>
        <v>5037.4399999999996</v>
      </c>
      <c r="DQ469" s="22">
        <f t="shared" si="80"/>
        <v>215</v>
      </c>
      <c r="DR469" s="22">
        <f t="shared" si="81"/>
        <v>198.49</v>
      </c>
      <c r="DS469" s="22">
        <f t="shared" si="82"/>
        <v>588.38</v>
      </c>
      <c r="DT469" s="22">
        <f t="shared" si="83"/>
        <v>401.87</v>
      </c>
      <c r="DU469" s="22">
        <f t="shared" si="84"/>
        <v>1403.74</v>
      </c>
      <c r="DV469" s="23">
        <f t="shared" si="85"/>
        <v>6441.18</v>
      </c>
      <c r="DW469" s="262">
        <f t="shared" si="86"/>
        <v>5037.4399999999996</v>
      </c>
      <c r="DX469" s="262"/>
      <c r="DY469" s="263">
        <f t="shared" si="87"/>
        <v>1403.74</v>
      </c>
      <c r="DZ469" s="263"/>
    </row>
    <row r="470" spans="1:130" hidden="1" x14ac:dyDescent="0.25">
      <c r="A470" s="18">
        <v>1954</v>
      </c>
      <c r="B470" s="18" t="s">
        <v>934</v>
      </c>
      <c r="C470" s="18" t="s">
        <v>935</v>
      </c>
      <c r="D470" s="20">
        <v>1</v>
      </c>
      <c r="G470" s="18" t="s">
        <v>173</v>
      </c>
      <c r="H470" s="18" t="s">
        <v>27</v>
      </c>
      <c r="I470" s="18" t="s">
        <v>172</v>
      </c>
      <c r="J470" s="21"/>
      <c r="K470" s="21"/>
      <c r="L470" s="21"/>
      <c r="M470" s="22"/>
      <c r="N470" s="22"/>
      <c r="O470" s="22"/>
      <c r="P470" s="22"/>
      <c r="Q470" s="22"/>
      <c r="R470" s="23"/>
      <c r="S470" s="21"/>
      <c r="T470" s="21"/>
      <c r="U470" s="21"/>
      <c r="V470" s="22"/>
      <c r="W470" s="22"/>
      <c r="X470" s="22"/>
      <c r="Y470" s="22"/>
      <c r="Z470" s="22"/>
      <c r="AA470" s="23"/>
      <c r="AB470" s="21"/>
      <c r="AC470" s="21"/>
      <c r="AD470" s="21"/>
      <c r="AE470" s="22"/>
      <c r="AF470" s="22"/>
      <c r="AG470" s="22"/>
      <c r="AH470" s="22"/>
      <c r="AI470" s="22"/>
      <c r="AJ470" s="23"/>
      <c r="AK470" s="21"/>
      <c r="AL470" s="21"/>
      <c r="AM470" s="21"/>
      <c r="AN470" s="22"/>
      <c r="AO470" s="22"/>
      <c r="AP470" s="22"/>
      <c r="AQ470" s="22"/>
      <c r="AR470" s="22"/>
      <c r="AS470" s="23"/>
      <c r="AT470" s="21"/>
      <c r="AU470" s="21"/>
      <c r="AV470" s="21"/>
      <c r="AW470" s="22"/>
      <c r="AX470" s="22"/>
      <c r="AY470" s="22"/>
      <c r="AZ470" s="22"/>
      <c r="BA470" s="22"/>
      <c r="BB470" s="23"/>
      <c r="BC470" s="21"/>
      <c r="BD470" s="21"/>
      <c r="BE470" s="21"/>
      <c r="BF470" s="22"/>
      <c r="BG470" s="22"/>
      <c r="BH470" s="22"/>
      <c r="BI470" s="22"/>
      <c r="BJ470" s="22"/>
      <c r="BK470" s="23"/>
      <c r="BL470" s="21"/>
      <c r="BM470" s="21"/>
      <c r="BN470" s="21"/>
      <c r="BO470" s="22"/>
      <c r="BP470" s="22"/>
      <c r="BQ470" s="22"/>
      <c r="BR470" s="22"/>
      <c r="BS470" s="22"/>
      <c r="BT470" s="23"/>
      <c r="BU470" s="21"/>
      <c r="BV470" s="21"/>
      <c r="BW470" s="21"/>
      <c r="BX470" s="22"/>
      <c r="BY470" s="22"/>
      <c r="BZ470" s="22"/>
      <c r="CA470" s="22"/>
      <c r="CB470" s="22"/>
      <c r="CC470" s="23"/>
      <c r="CD470" s="21"/>
      <c r="CE470" s="21"/>
      <c r="CF470" s="21"/>
      <c r="CG470" s="22"/>
      <c r="CH470" s="22"/>
      <c r="CI470" s="22"/>
      <c r="CJ470" s="22"/>
      <c r="CK470" s="22"/>
      <c r="CL470" s="23"/>
      <c r="CM470" s="21">
        <v>1413.52</v>
      </c>
      <c r="CN470" s="21">
        <v>0</v>
      </c>
      <c r="CO470" s="21">
        <v>1413.52</v>
      </c>
      <c r="CP470" s="22">
        <v>96</v>
      </c>
      <c r="CQ470" s="22">
        <v>18.329999999999998</v>
      </c>
      <c r="CR470" s="22">
        <v>88.31</v>
      </c>
      <c r="CS470" s="22">
        <v>116.89</v>
      </c>
      <c r="CT470" s="22">
        <v>319.52999999999997</v>
      </c>
      <c r="CU470" s="23">
        <v>1733.05</v>
      </c>
      <c r="CV470" s="21">
        <v>1653.58</v>
      </c>
      <c r="CW470" s="21">
        <v>0</v>
      </c>
      <c r="CX470" s="21">
        <v>1653.58</v>
      </c>
      <c r="CY470" s="22">
        <v>127</v>
      </c>
      <c r="CZ470" s="22">
        <v>36.03</v>
      </c>
      <c r="DA470" s="22">
        <v>95.81</v>
      </c>
      <c r="DB470" s="22">
        <v>131.30000000000001</v>
      </c>
      <c r="DC470" s="22">
        <v>390.14</v>
      </c>
      <c r="DD470" s="23">
        <v>2043.72</v>
      </c>
      <c r="DE470" s="21">
        <v>1996.32</v>
      </c>
      <c r="DF470" s="21">
        <v>0</v>
      </c>
      <c r="DG470" s="21">
        <v>1996.32</v>
      </c>
      <c r="DH470" s="22">
        <v>-8</v>
      </c>
      <c r="DI470" s="22">
        <v>144.13</v>
      </c>
      <c r="DJ470" s="22">
        <v>404.26</v>
      </c>
      <c r="DK470" s="22">
        <v>154.03</v>
      </c>
      <c r="DL470" s="22">
        <v>694.42</v>
      </c>
      <c r="DM470" s="23">
        <v>2690.74</v>
      </c>
      <c r="DN470" s="73">
        <f t="shared" si="77"/>
        <v>5063.42</v>
      </c>
      <c r="DO470" s="73">
        <f t="shared" si="78"/>
        <v>0</v>
      </c>
      <c r="DP470" s="73">
        <f t="shared" si="79"/>
        <v>5063.42</v>
      </c>
      <c r="DQ470" s="22">
        <f t="shared" si="80"/>
        <v>215</v>
      </c>
      <c r="DR470" s="22">
        <f t="shared" si="81"/>
        <v>198.49</v>
      </c>
      <c r="DS470" s="22">
        <f t="shared" si="82"/>
        <v>588.38</v>
      </c>
      <c r="DT470" s="22">
        <f t="shared" si="83"/>
        <v>402.22</v>
      </c>
      <c r="DU470" s="22">
        <f t="shared" si="84"/>
        <v>1404.09</v>
      </c>
      <c r="DV470" s="23">
        <f t="shared" si="85"/>
        <v>6467.51</v>
      </c>
      <c r="DW470" s="262">
        <f t="shared" si="86"/>
        <v>5063.42</v>
      </c>
      <c r="DX470" s="262"/>
      <c r="DY470" s="263">
        <f t="shared" si="87"/>
        <v>1404.09</v>
      </c>
      <c r="DZ470" s="263"/>
    </row>
    <row r="471" spans="1:130" hidden="1" x14ac:dyDescent="0.25">
      <c r="A471" s="18">
        <v>1955</v>
      </c>
      <c r="B471" s="18" t="s">
        <v>936</v>
      </c>
      <c r="C471" s="18" t="s">
        <v>188</v>
      </c>
      <c r="D471" s="20">
        <v>1</v>
      </c>
      <c r="G471" s="18" t="s">
        <v>173</v>
      </c>
      <c r="H471" s="18" t="s">
        <v>27</v>
      </c>
      <c r="I471" s="18" t="s">
        <v>172</v>
      </c>
      <c r="J471" s="21"/>
      <c r="K471" s="21"/>
      <c r="L471" s="21"/>
      <c r="M471" s="22"/>
      <c r="N471" s="22"/>
      <c r="O471" s="22"/>
      <c r="P471" s="22"/>
      <c r="Q471" s="22"/>
      <c r="R471" s="23"/>
      <c r="S471" s="21"/>
      <c r="T471" s="21"/>
      <c r="U471" s="21"/>
      <c r="V471" s="22"/>
      <c r="W471" s="22"/>
      <c r="X471" s="22"/>
      <c r="Y471" s="22"/>
      <c r="Z471" s="22"/>
      <c r="AA471" s="23"/>
      <c r="AB471" s="21"/>
      <c r="AC471" s="21"/>
      <c r="AD471" s="21"/>
      <c r="AE471" s="22"/>
      <c r="AF471" s="22"/>
      <c r="AG471" s="22"/>
      <c r="AH471" s="22"/>
      <c r="AI471" s="22"/>
      <c r="AJ471" s="23"/>
      <c r="AK471" s="21"/>
      <c r="AL471" s="21"/>
      <c r="AM471" s="21"/>
      <c r="AN471" s="22"/>
      <c r="AO471" s="22"/>
      <c r="AP471" s="22"/>
      <c r="AQ471" s="22"/>
      <c r="AR471" s="22"/>
      <c r="AS471" s="23"/>
      <c r="AT471" s="21"/>
      <c r="AU471" s="21"/>
      <c r="AV471" s="21"/>
      <c r="AW471" s="22"/>
      <c r="AX471" s="22"/>
      <c r="AY471" s="22"/>
      <c r="AZ471" s="22"/>
      <c r="BA471" s="22"/>
      <c r="BB471" s="23"/>
      <c r="BC471" s="21"/>
      <c r="BD471" s="21"/>
      <c r="BE471" s="21"/>
      <c r="BF471" s="22"/>
      <c r="BG471" s="22"/>
      <c r="BH471" s="22"/>
      <c r="BI471" s="22"/>
      <c r="BJ471" s="22"/>
      <c r="BK471" s="23"/>
      <c r="BL471" s="21"/>
      <c r="BM471" s="21"/>
      <c r="BN471" s="21"/>
      <c r="BO471" s="22"/>
      <c r="BP471" s="22"/>
      <c r="BQ471" s="22"/>
      <c r="BR471" s="22"/>
      <c r="BS471" s="22"/>
      <c r="BT471" s="23"/>
      <c r="BU471" s="21"/>
      <c r="BV471" s="21"/>
      <c r="BW471" s="21"/>
      <c r="BX471" s="22"/>
      <c r="BY471" s="22"/>
      <c r="BZ471" s="22"/>
      <c r="CA471" s="22"/>
      <c r="CB471" s="22"/>
      <c r="CC471" s="23"/>
      <c r="CD471" s="21"/>
      <c r="CE471" s="21"/>
      <c r="CF471" s="21"/>
      <c r="CG471" s="22"/>
      <c r="CH471" s="22"/>
      <c r="CI471" s="22"/>
      <c r="CJ471" s="22"/>
      <c r="CK471" s="22"/>
      <c r="CL471" s="23"/>
      <c r="CM471" s="21">
        <v>1365.91</v>
      </c>
      <c r="CN471" s="21">
        <v>0</v>
      </c>
      <c r="CO471" s="21">
        <v>1365.91</v>
      </c>
      <c r="CP471" s="22">
        <v>89</v>
      </c>
      <c r="CQ471" s="22">
        <v>17.71</v>
      </c>
      <c r="CR471" s="22">
        <v>45.52</v>
      </c>
      <c r="CS471" s="22">
        <v>116.04</v>
      </c>
      <c r="CT471" s="22">
        <v>268.27</v>
      </c>
      <c r="CU471" s="23">
        <v>1634.18</v>
      </c>
      <c r="CV471" s="21">
        <v>1087.24</v>
      </c>
      <c r="CW471" s="21">
        <v>0</v>
      </c>
      <c r="CX471" s="21">
        <v>1087.24</v>
      </c>
      <c r="CY471" s="22">
        <v>63</v>
      </c>
      <c r="CZ471" s="22">
        <v>23.85</v>
      </c>
      <c r="DA471" s="22">
        <v>36.11</v>
      </c>
      <c r="DB471" s="22">
        <v>121.28</v>
      </c>
      <c r="DC471" s="22">
        <v>244.24</v>
      </c>
      <c r="DD471" s="23">
        <v>1331.48</v>
      </c>
      <c r="DE471" s="21">
        <v>1639.75</v>
      </c>
      <c r="DF471" s="21">
        <v>0</v>
      </c>
      <c r="DG471" s="21">
        <v>1639.75</v>
      </c>
      <c r="DH471" s="22">
        <v>22</v>
      </c>
      <c r="DI471" s="22">
        <v>117.68</v>
      </c>
      <c r="DJ471" s="22">
        <v>254.48</v>
      </c>
      <c r="DK471" s="22">
        <v>132.44</v>
      </c>
      <c r="DL471" s="22">
        <v>526.6</v>
      </c>
      <c r="DM471" s="23">
        <v>2166.35</v>
      </c>
      <c r="DN471" s="73">
        <f t="shared" si="77"/>
        <v>4092.9</v>
      </c>
      <c r="DO471" s="73">
        <f t="shared" si="78"/>
        <v>0</v>
      </c>
      <c r="DP471" s="73">
        <f t="shared" si="79"/>
        <v>4092.9</v>
      </c>
      <c r="DQ471" s="22">
        <f t="shared" si="80"/>
        <v>174</v>
      </c>
      <c r="DR471" s="22">
        <f t="shared" si="81"/>
        <v>159.24</v>
      </c>
      <c r="DS471" s="22">
        <f t="shared" si="82"/>
        <v>336.11</v>
      </c>
      <c r="DT471" s="22">
        <f t="shared" si="83"/>
        <v>369.76</v>
      </c>
      <c r="DU471" s="22">
        <f t="shared" si="84"/>
        <v>1039.1100000000001</v>
      </c>
      <c r="DV471" s="23">
        <f t="shared" si="85"/>
        <v>5132.01</v>
      </c>
      <c r="DW471" s="262">
        <f t="shared" si="86"/>
        <v>4092.9</v>
      </c>
      <c r="DX471" s="262"/>
      <c r="DY471" s="263">
        <f t="shared" si="87"/>
        <v>1039.1100000000001</v>
      </c>
      <c r="DZ471" s="263"/>
    </row>
    <row r="472" spans="1:130" hidden="1" x14ac:dyDescent="0.25">
      <c r="A472" s="18">
        <v>1956</v>
      </c>
      <c r="B472" s="18" t="s">
        <v>938</v>
      </c>
      <c r="C472" s="18" t="s">
        <v>184</v>
      </c>
      <c r="D472" s="20">
        <v>1</v>
      </c>
      <c r="G472" s="18" t="s">
        <v>173</v>
      </c>
      <c r="H472" s="18" t="s">
        <v>27</v>
      </c>
      <c r="I472" s="18" t="s">
        <v>172</v>
      </c>
      <c r="J472" s="21"/>
      <c r="K472" s="21"/>
      <c r="L472" s="21"/>
      <c r="M472" s="22"/>
      <c r="N472" s="22"/>
      <c r="O472" s="22"/>
      <c r="P472" s="22"/>
      <c r="Q472" s="22"/>
      <c r="R472" s="23"/>
      <c r="S472" s="21"/>
      <c r="T472" s="21"/>
      <c r="U472" s="21"/>
      <c r="V472" s="22"/>
      <c r="W472" s="22"/>
      <c r="X472" s="22"/>
      <c r="Y472" s="22"/>
      <c r="Z472" s="22"/>
      <c r="AA472" s="23"/>
      <c r="AB472" s="21"/>
      <c r="AC472" s="21"/>
      <c r="AD472" s="21"/>
      <c r="AE472" s="22"/>
      <c r="AF472" s="22"/>
      <c r="AG472" s="22"/>
      <c r="AH472" s="22"/>
      <c r="AI472" s="22"/>
      <c r="AJ472" s="23"/>
      <c r="AK472" s="21"/>
      <c r="AL472" s="21"/>
      <c r="AM472" s="21"/>
      <c r="AN472" s="22"/>
      <c r="AO472" s="22"/>
      <c r="AP472" s="22"/>
      <c r="AQ472" s="22"/>
      <c r="AR472" s="22"/>
      <c r="AS472" s="23"/>
      <c r="AT472" s="21"/>
      <c r="AU472" s="21"/>
      <c r="AV472" s="21"/>
      <c r="AW472" s="22"/>
      <c r="AX472" s="22"/>
      <c r="AY472" s="22"/>
      <c r="AZ472" s="22"/>
      <c r="BA472" s="22"/>
      <c r="BB472" s="23"/>
      <c r="BC472" s="21"/>
      <c r="BD472" s="21"/>
      <c r="BE472" s="21"/>
      <c r="BF472" s="22"/>
      <c r="BG472" s="22"/>
      <c r="BH472" s="22"/>
      <c r="BI472" s="22"/>
      <c r="BJ472" s="22"/>
      <c r="BK472" s="23"/>
      <c r="BL472" s="21"/>
      <c r="BM472" s="21"/>
      <c r="BN472" s="21"/>
      <c r="BO472" s="22"/>
      <c r="BP472" s="22"/>
      <c r="BQ472" s="22"/>
      <c r="BR472" s="22"/>
      <c r="BS472" s="22"/>
      <c r="BT472" s="23"/>
      <c r="BU472" s="21"/>
      <c r="BV472" s="21"/>
      <c r="BW472" s="21"/>
      <c r="BX472" s="22"/>
      <c r="BY472" s="22"/>
      <c r="BZ472" s="22"/>
      <c r="CA472" s="22"/>
      <c r="CB472" s="22"/>
      <c r="CC472" s="23"/>
      <c r="CD472" s="21"/>
      <c r="CE472" s="21"/>
      <c r="CF472" s="21"/>
      <c r="CG472" s="22"/>
      <c r="CH472" s="22"/>
      <c r="CI472" s="22"/>
      <c r="CJ472" s="22"/>
      <c r="CK472" s="22"/>
      <c r="CL472" s="23"/>
      <c r="CM472" s="21">
        <v>1365.91</v>
      </c>
      <c r="CN472" s="21">
        <v>0</v>
      </c>
      <c r="CO472" s="21">
        <v>1365.91</v>
      </c>
      <c r="CP472" s="22">
        <v>89</v>
      </c>
      <c r="CQ472" s="22">
        <v>17.71</v>
      </c>
      <c r="CR472" s="22">
        <v>45.52</v>
      </c>
      <c r="CS472" s="22">
        <v>116.04</v>
      </c>
      <c r="CT472" s="22">
        <v>268.27</v>
      </c>
      <c r="CU472" s="23">
        <v>1634.18</v>
      </c>
      <c r="CV472" s="21">
        <v>1592.98</v>
      </c>
      <c r="CW472" s="21">
        <v>0</v>
      </c>
      <c r="CX472" s="21">
        <v>1592.98</v>
      </c>
      <c r="CY472" s="22">
        <v>121</v>
      </c>
      <c r="CZ472" s="22">
        <v>34.979999999999997</v>
      </c>
      <c r="DA472" s="22">
        <v>53.11</v>
      </c>
      <c r="DB472" s="22">
        <v>130.28</v>
      </c>
      <c r="DC472" s="22">
        <v>339.37</v>
      </c>
      <c r="DD472" s="23">
        <v>1932.35</v>
      </c>
      <c r="DE472" s="21">
        <v>1911.92</v>
      </c>
      <c r="DF472" s="21">
        <v>0</v>
      </c>
      <c r="DG472" s="21">
        <v>1911.92</v>
      </c>
      <c r="DH472" s="22">
        <v>-3</v>
      </c>
      <c r="DI472" s="22">
        <v>139.24</v>
      </c>
      <c r="DJ472" s="22">
        <v>339.92</v>
      </c>
      <c r="DK472" s="22">
        <v>152.59</v>
      </c>
      <c r="DL472" s="22">
        <v>628.75</v>
      </c>
      <c r="DM472" s="23">
        <v>2540.67</v>
      </c>
      <c r="DN472" s="73">
        <f t="shared" si="77"/>
        <v>4870.8100000000004</v>
      </c>
      <c r="DO472" s="73">
        <f t="shared" si="78"/>
        <v>0</v>
      </c>
      <c r="DP472" s="73">
        <f t="shared" si="79"/>
        <v>4870.8100000000004</v>
      </c>
      <c r="DQ472" s="22">
        <f t="shared" si="80"/>
        <v>207</v>
      </c>
      <c r="DR472" s="22">
        <f t="shared" si="81"/>
        <v>191.93</v>
      </c>
      <c r="DS472" s="22">
        <f t="shared" si="82"/>
        <v>438.55</v>
      </c>
      <c r="DT472" s="22">
        <f t="shared" si="83"/>
        <v>398.90999999999997</v>
      </c>
      <c r="DU472" s="22">
        <f t="shared" si="84"/>
        <v>1236.3899999999999</v>
      </c>
      <c r="DV472" s="23">
        <f t="shared" si="85"/>
        <v>6107.2</v>
      </c>
      <c r="DW472" s="262">
        <f t="shared" si="86"/>
        <v>4870.8100000000004</v>
      </c>
      <c r="DX472" s="262"/>
      <c r="DY472" s="263">
        <f t="shared" si="87"/>
        <v>1236.3899999999999</v>
      </c>
      <c r="DZ472" s="263"/>
    </row>
    <row r="473" spans="1:130" hidden="1" x14ac:dyDescent="0.25">
      <c r="A473" s="18">
        <v>1958</v>
      </c>
      <c r="B473" s="18" t="s">
        <v>945</v>
      </c>
      <c r="C473" s="18" t="s">
        <v>175</v>
      </c>
      <c r="D473" s="20">
        <v>1</v>
      </c>
      <c r="G473" s="18" t="s">
        <v>173</v>
      </c>
      <c r="H473" s="18" t="s">
        <v>27</v>
      </c>
      <c r="I473" s="18" t="s">
        <v>172</v>
      </c>
      <c r="J473" s="21"/>
      <c r="K473" s="21"/>
      <c r="L473" s="21"/>
      <c r="M473" s="22"/>
      <c r="N473" s="22"/>
      <c r="O473" s="22"/>
      <c r="P473" s="22"/>
      <c r="Q473" s="22"/>
      <c r="R473" s="23"/>
      <c r="S473" s="21"/>
      <c r="T473" s="21"/>
      <c r="U473" s="21"/>
      <c r="V473" s="22"/>
      <c r="W473" s="22"/>
      <c r="X473" s="22"/>
      <c r="Y473" s="22"/>
      <c r="Z473" s="22"/>
      <c r="AA473" s="23"/>
      <c r="AB473" s="21"/>
      <c r="AC473" s="21"/>
      <c r="AD473" s="21"/>
      <c r="AE473" s="22"/>
      <c r="AF473" s="22"/>
      <c r="AG473" s="22"/>
      <c r="AH473" s="22"/>
      <c r="AI473" s="22"/>
      <c r="AJ473" s="23"/>
      <c r="AK473" s="21"/>
      <c r="AL473" s="21"/>
      <c r="AM473" s="21"/>
      <c r="AN473" s="22"/>
      <c r="AO473" s="22"/>
      <c r="AP473" s="22"/>
      <c r="AQ473" s="22"/>
      <c r="AR473" s="22"/>
      <c r="AS473" s="23"/>
      <c r="AT473" s="21"/>
      <c r="AU473" s="21"/>
      <c r="AV473" s="21"/>
      <c r="AW473" s="22"/>
      <c r="AX473" s="22"/>
      <c r="AY473" s="22"/>
      <c r="AZ473" s="22"/>
      <c r="BA473" s="22"/>
      <c r="BB473" s="23"/>
      <c r="BC473" s="21"/>
      <c r="BD473" s="21"/>
      <c r="BE473" s="21"/>
      <c r="BF473" s="22"/>
      <c r="BG473" s="22"/>
      <c r="BH473" s="22"/>
      <c r="BI473" s="22"/>
      <c r="BJ473" s="22"/>
      <c r="BK473" s="23"/>
      <c r="BL473" s="21"/>
      <c r="BM473" s="21"/>
      <c r="BN473" s="21"/>
      <c r="BO473" s="22"/>
      <c r="BP473" s="22"/>
      <c r="BQ473" s="22"/>
      <c r="BR473" s="22"/>
      <c r="BS473" s="22"/>
      <c r="BT473" s="23"/>
      <c r="BU473" s="21"/>
      <c r="BV473" s="21"/>
      <c r="BW473" s="21"/>
      <c r="BX473" s="22"/>
      <c r="BY473" s="22"/>
      <c r="BZ473" s="22"/>
      <c r="CA473" s="22"/>
      <c r="CB473" s="22"/>
      <c r="CC473" s="23"/>
      <c r="CD473" s="21"/>
      <c r="CE473" s="21"/>
      <c r="CF473" s="21"/>
      <c r="CG473" s="22"/>
      <c r="CH473" s="22"/>
      <c r="CI473" s="22"/>
      <c r="CJ473" s="22"/>
      <c r="CK473" s="22"/>
      <c r="CL473" s="23"/>
      <c r="CM473" s="21">
        <v>1365.91</v>
      </c>
      <c r="CN473" s="21">
        <v>0</v>
      </c>
      <c r="CO473" s="21">
        <v>1365.91</v>
      </c>
      <c r="CP473" s="22">
        <v>89</v>
      </c>
      <c r="CQ473" s="22">
        <v>17.71</v>
      </c>
      <c r="CR473" s="22">
        <v>45.52</v>
      </c>
      <c r="CS473" s="22">
        <v>116.04</v>
      </c>
      <c r="CT473" s="22">
        <v>268.27</v>
      </c>
      <c r="CU473" s="23">
        <v>1634.18</v>
      </c>
      <c r="CV473" s="21">
        <v>1231.74</v>
      </c>
      <c r="CW473" s="21">
        <v>0</v>
      </c>
      <c r="CX473" s="21">
        <v>1231.74</v>
      </c>
      <c r="CY473" s="22">
        <v>76</v>
      </c>
      <c r="CZ473" s="22">
        <v>27.03</v>
      </c>
      <c r="DA473" s="22">
        <v>40.93</v>
      </c>
      <c r="DB473" s="22">
        <v>123.86</v>
      </c>
      <c r="DC473" s="22">
        <v>267.82</v>
      </c>
      <c r="DD473" s="23">
        <v>1499.56</v>
      </c>
      <c r="DE473" s="21">
        <v>1883.24</v>
      </c>
      <c r="DF473" s="21">
        <v>0</v>
      </c>
      <c r="DG473" s="21">
        <v>1883.24</v>
      </c>
      <c r="DH473" s="22">
        <v>26</v>
      </c>
      <c r="DI473" s="22">
        <v>130.81</v>
      </c>
      <c r="DJ473" s="22">
        <v>313.82</v>
      </c>
      <c r="DK473" s="22">
        <v>34.78</v>
      </c>
      <c r="DL473" s="22">
        <v>505.41</v>
      </c>
      <c r="DM473" s="23">
        <v>2388.65</v>
      </c>
      <c r="DN473" s="73">
        <f t="shared" si="77"/>
        <v>4480.8900000000003</v>
      </c>
      <c r="DO473" s="73">
        <f t="shared" si="78"/>
        <v>0</v>
      </c>
      <c r="DP473" s="73">
        <f t="shared" si="79"/>
        <v>4480.8900000000003</v>
      </c>
      <c r="DQ473" s="22">
        <f t="shared" si="80"/>
        <v>191</v>
      </c>
      <c r="DR473" s="22">
        <f t="shared" si="81"/>
        <v>175.55</v>
      </c>
      <c r="DS473" s="22">
        <f t="shared" si="82"/>
        <v>400.27</v>
      </c>
      <c r="DT473" s="22">
        <f t="shared" si="83"/>
        <v>274.68</v>
      </c>
      <c r="DU473" s="22">
        <f t="shared" si="84"/>
        <v>1041.5</v>
      </c>
      <c r="DV473" s="23">
        <f t="shared" si="85"/>
        <v>5522.3899999999994</v>
      </c>
      <c r="DW473" s="262">
        <f t="shared" si="86"/>
        <v>4480.8900000000003</v>
      </c>
      <c r="DX473" s="262"/>
      <c r="DY473" s="263">
        <f t="shared" si="87"/>
        <v>1041.5</v>
      </c>
      <c r="DZ473" s="263"/>
    </row>
    <row r="474" spans="1:130" hidden="1" x14ac:dyDescent="0.25">
      <c r="A474" s="18">
        <v>1959</v>
      </c>
      <c r="B474" s="18" t="s">
        <v>948</v>
      </c>
      <c r="C474" s="18" t="s">
        <v>949</v>
      </c>
      <c r="D474" s="20">
        <v>1</v>
      </c>
      <c r="G474" s="18" t="s">
        <v>173</v>
      </c>
      <c r="H474" s="18" t="s">
        <v>27</v>
      </c>
      <c r="I474" s="18" t="s">
        <v>172</v>
      </c>
      <c r="J474" s="21"/>
      <c r="K474" s="21"/>
      <c r="L474" s="21"/>
      <c r="M474" s="22"/>
      <c r="N474" s="22"/>
      <c r="O474" s="22"/>
      <c r="P474" s="22"/>
      <c r="Q474" s="22"/>
      <c r="R474" s="23"/>
      <c r="S474" s="21"/>
      <c r="T474" s="21"/>
      <c r="U474" s="21"/>
      <c r="V474" s="22"/>
      <c r="W474" s="22"/>
      <c r="X474" s="22"/>
      <c r="Y474" s="22"/>
      <c r="Z474" s="22"/>
      <c r="AA474" s="23"/>
      <c r="AB474" s="21"/>
      <c r="AC474" s="21"/>
      <c r="AD474" s="21"/>
      <c r="AE474" s="22"/>
      <c r="AF474" s="22"/>
      <c r="AG474" s="22"/>
      <c r="AH474" s="22"/>
      <c r="AI474" s="22"/>
      <c r="AJ474" s="23"/>
      <c r="AK474" s="21"/>
      <c r="AL474" s="21"/>
      <c r="AM474" s="21"/>
      <c r="AN474" s="22"/>
      <c r="AO474" s="22"/>
      <c r="AP474" s="22"/>
      <c r="AQ474" s="22"/>
      <c r="AR474" s="22"/>
      <c r="AS474" s="23"/>
      <c r="AT474" s="21"/>
      <c r="AU474" s="21"/>
      <c r="AV474" s="21"/>
      <c r="AW474" s="22"/>
      <c r="AX474" s="22"/>
      <c r="AY474" s="22"/>
      <c r="AZ474" s="22"/>
      <c r="BA474" s="22"/>
      <c r="BB474" s="23"/>
      <c r="BC474" s="21"/>
      <c r="BD474" s="21"/>
      <c r="BE474" s="21"/>
      <c r="BF474" s="22"/>
      <c r="BG474" s="22"/>
      <c r="BH474" s="22"/>
      <c r="BI474" s="22"/>
      <c r="BJ474" s="22"/>
      <c r="BK474" s="23"/>
      <c r="BL474" s="21"/>
      <c r="BM474" s="21"/>
      <c r="BN474" s="21"/>
      <c r="BO474" s="22"/>
      <c r="BP474" s="22"/>
      <c r="BQ474" s="22"/>
      <c r="BR474" s="22"/>
      <c r="BS474" s="22"/>
      <c r="BT474" s="23"/>
      <c r="BU474" s="21"/>
      <c r="BV474" s="21"/>
      <c r="BW474" s="21"/>
      <c r="BX474" s="22"/>
      <c r="BY474" s="22"/>
      <c r="BZ474" s="22"/>
      <c r="CA474" s="22"/>
      <c r="CB474" s="22"/>
      <c r="CC474" s="23"/>
      <c r="CD474" s="21"/>
      <c r="CE474" s="21"/>
      <c r="CF474" s="21"/>
      <c r="CG474" s="22"/>
      <c r="CH474" s="22"/>
      <c r="CI474" s="22"/>
      <c r="CJ474" s="22"/>
      <c r="CK474" s="22"/>
      <c r="CL474" s="23"/>
      <c r="CM474" s="21">
        <v>1461.14</v>
      </c>
      <c r="CN474" s="21">
        <v>0</v>
      </c>
      <c r="CO474" s="21">
        <v>1461.14</v>
      </c>
      <c r="CP474" s="22">
        <v>102</v>
      </c>
      <c r="CQ474" s="22">
        <v>18.95</v>
      </c>
      <c r="CR474" s="22">
        <v>131.1</v>
      </c>
      <c r="CS474" s="22">
        <v>117.73</v>
      </c>
      <c r="CT474" s="22">
        <v>369.78</v>
      </c>
      <c r="CU474" s="23">
        <v>1830.92</v>
      </c>
      <c r="CV474" s="21">
        <v>1688.21</v>
      </c>
      <c r="CW474" s="21">
        <v>0</v>
      </c>
      <c r="CX474" s="21">
        <v>1688.21</v>
      </c>
      <c r="CY474" s="22">
        <v>134</v>
      </c>
      <c r="CZ474" s="22">
        <v>37.08</v>
      </c>
      <c r="DA474" s="22">
        <v>138.72999999999999</v>
      </c>
      <c r="DB474" s="22">
        <v>131.97999999999999</v>
      </c>
      <c r="DC474" s="22">
        <v>441.79</v>
      </c>
      <c r="DD474" s="23">
        <v>2130</v>
      </c>
      <c r="DE474" s="21">
        <v>2054.7600000000002</v>
      </c>
      <c r="DF474" s="21">
        <v>0</v>
      </c>
      <c r="DG474" s="21">
        <v>2054.7600000000002</v>
      </c>
      <c r="DH474" s="22">
        <v>-14</v>
      </c>
      <c r="DI474" s="22">
        <v>149.04</v>
      </c>
      <c r="DJ474" s="22">
        <v>468.5</v>
      </c>
      <c r="DK474" s="22">
        <v>37.82</v>
      </c>
      <c r="DL474" s="22">
        <v>641.36</v>
      </c>
      <c r="DM474" s="23">
        <v>2696.12</v>
      </c>
      <c r="DN474" s="73">
        <f t="shared" si="77"/>
        <v>5204.1100000000006</v>
      </c>
      <c r="DO474" s="73">
        <f t="shared" si="78"/>
        <v>0</v>
      </c>
      <c r="DP474" s="73">
        <f t="shared" si="79"/>
        <v>5204.1100000000006</v>
      </c>
      <c r="DQ474" s="22">
        <f t="shared" si="80"/>
        <v>222</v>
      </c>
      <c r="DR474" s="22">
        <f t="shared" si="81"/>
        <v>205.07</v>
      </c>
      <c r="DS474" s="22">
        <f t="shared" si="82"/>
        <v>738.32999999999993</v>
      </c>
      <c r="DT474" s="22">
        <f t="shared" si="83"/>
        <v>287.52999999999997</v>
      </c>
      <c r="DU474" s="22">
        <f t="shared" si="84"/>
        <v>1452.9299999999998</v>
      </c>
      <c r="DV474" s="23">
        <f t="shared" si="85"/>
        <v>6657.04</v>
      </c>
      <c r="DW474" s="262">
        <f t="shared" si="86"/>
        <v>5204.1100000000006</v>
      </c>
      <c r="DX474" s="262"/>
      <c r="DY474" s="263">
        <f t="shared" si="87"/>
        <v>1452.9299999999998</v>
      </c>
      <c r="DZ474" s="263"/>
    </row>
    <row r="475" spans="1:130" hidden="1" x14ac:dyDescent="0.25">
      <c r="A475" s="18">
        <v>1960</v>
      </c>
      <c r="B475" s="18" t="s">
        <v>959</v>
      </c>
      <c r="C475" s="18" t="s">
        <v>245</v>
      </c>
      <c r="D475" s="20">
        <v>1</v>
      </c>
      <c r="G475" s="18" t="s">
        <v>173</v>
      </c>
      <c r="H475" s="18" t="s">
        <v>27</v>
      </c>
      <c r="I475" s="18" t="s">
        <v>172</v>
      </c>
      <c r="J475" s="21"/>
      <c r="K475" s="21"/>
      <c r="L475" s="21"/>
      <c r="M475" s="22"/>
      <c r="N475" s="22"/>
      <c r="O475" s="22"/>
      <c r="P475" s="22"/>
      <c r="Q475" s="22"/>
      <c r="R475" s="23"/>
      <c r="S475" s="21"/>
      <c r="T475" s="21"/>
      <c r="U475" s="21"/>
      <c r="V475" s="22"/>
      <c r="W475" s="22"/>
      <c r="X475" s="22"/>
      <c r="Y475" s="22"/>
      <c r="Z475" s="22"/>
      <c r="AA475" s="23"/>
      <c r="AB475" s="21"/>
      <c r="AC475" s="21"/>
      <c r="AD475" s="21"/>
      <c r="AE475" s="22"/>
      <c r="AF475" s="22"/>
      <c r="AG475" s="22"/>
      <c r="AH475" s="22"/>
      <c r="AI475" s="22"/>
      <c r="AJ475" s="23"/>
      <c r="AK475" s="21"/>
      <c r="AL475" s="21"/>
      <c r="AM475" s="21"/>
      <c r="AN475" s="22"/>
      <c r="AO475" s="22"/>
      <c r="AP475" s="22"/>
      <c r="AQ475" s="22"/>
      <c r="AR475" s="22"/>
      <c r="AS475" s="23"/>
      <c r="AT475" s="21"/>
      <c r="AU475" s="21"/>
      <c r="AV475" s="21"/>
      <c r="AW475" s="22"/>
      <c r="AX475" s="22"/>
      <c r="AY475" s="22"/>
      <c r="AZ475" s="22"/>
      <c r="BA475" s="22"/>
      <c r="BB475" s="23"/>
      <c r="BC475" s="21"/>
      <c r="BD475" s="21"/>
      <c r="BE475" s="21"/>
      <c r="BF475" s="22"/>
      <c r="BG475" s="22"/>
      <c r="BH475" s="22"/>
      <c r="BI475" s="22"/>
      <c r="BJ475" s="22"/>
      <c r="BK475" s="23"/>
      <c r="BL475" s="21"/>
      <c r="BM475" s="21"/>
      <c r="BN475" s="21"/>
      <c r="BO475" s="22"/>
      <c r="BP475" s="22"/>
      <c r="BQ475" s="22"/>
      <c r="BR475" s="22"/>
      <c r="BS475" s="22"/>
      <c r="BT475" s="23"/>
      <c r="BU475" s="21"/>
      <c r="BV475" s="21"/>
      <c r="BW475" s="21"/>
      <c r="BX475" s="22"/>
      <c r="BY475" s="22"/>
      <c r="BZ475" s="22"/>
      <c r="CA475" s="22"/>
      <c r="CB475" s="22"/>
      <c r="CC475" s="23"/>
      <c r="CD475" s="21"/>
      <c r="CE475" s="21"/>
      <c r="CF475" s="21"/>
      <c r="CG475" s="22"/>
      <c r="CH475" s="22"/>
      <c r="CI475" s="22"/>
      <c r="CJ475" s="22"/>
      <c r="CK475" s="22"/>
      <c r="CL475" s="23"/>
      <c r="CM475" s="21">
        <v>1413.52</v>
      </c>
      <c r="CN475" s="21">
        <v>0</v>
      </c>
      <c r="CO475" s="21">
        <v>1413.52</v>
      </c>
      <c r="CP475" s="22">
        <v>96</v>
      </c>
      <c r="CQ475" s="22">
        <v>18.329999999999998</v>
      </c>
      <c r="CR475" s="22">
        <v>88.31</v>
      </c>
      <c r="CS475" s="22">
        <v>116.89</v>
      </c>
      <c r="CT475" s="22">
        <v>319.52999999999997</v>
      </c>
      <c r="CU475" s="23">
        <v>1733.05</v>
      </c>
      <c r="CV475" s="21">
        <v>1495.95</v>
      </c>
      <c r="CW475" s="21">
        <v>0</v>
      </c>
      <c r="CX475" s="21">
        <v>1495.95</v>
      </c>
      <c r="CY475" s="22">
        <v>108</v>
      </c>
      <c r="CZ475" s="22">
        <v>32.840000000000003</v>
      </c>
      <c r="DA475" s="22">
        <v>87.65</v>
      </c>
      <c r="DB475" s="22">
        <v>128.55000000000001</v>
      </c>
      <c r="DC475" s="22">
        <v>357.04</v>
      </c>
      <c r="DD475" s="23">
        <v>1852.99</v>
      </c>
      <c r="DE475" s="21">
        <v>1971.86</v>
      </c>
      <c r="DF475" s="21">
        <v>0</v>
      </c>
      <c r="DG475" s="21">
        <v>1971.86</v>
      </c>
      <c r="DH475" s="22">
        <v>4</v>
      </c>
      <c r="DI475" s="22">
        <v>140.75</v>
      </c>
      <c r="DJ475" s="22">
        <v>393.67</v>
      </c>
      <c r="DK475" s="22">
        <v>36.35</v>
      </c>
      <c r="DL475" s="22">
        <v>574.77</v>
      </c>
      <c r="DM475" s="23">
        <v>2546.63</v>
      </c>
      <c r="DN475" s="73">
        <f t="shared" si="77"/>
        <v>4881.33</v>
      </c>
      <c r="DO475" s="73">
        <f t="shared" si="78"/>
        <v>0</v>
      </c>
      <c r="DP475" s="73">
        <f t="shared" si="79"/>
        <v>4881.33</v>
      </c>
      <c r="DQ475" s="22">
        <f t="shared" si="80"/>
        <v>208</v>
      </c>
      <c r="DR475" s="22">
        <f t="shared" si="81"/>
        <v>191.92000000000002</v>
      </c>
      <c r="DS475" s="22">
        <f t="shared" si="82"/>
        <v>569.63</v>
      </c>
      <c r="DT475" s="22">
        <f t="shared" si="83"/>
        <v>281.79000000000002</v>
      </c>
      <c r="DU475" s="22">
        <f t="shared" si="84"/>
        <v>1251.3399999999999</v>
      </c>
      <c r="DV475" s="23">
        <f t="shared" si="85"/>
        <v>6132.67</v>
      </c>
      <c r="DW475" s="262">
        <f t="shared" si="86"/>
        <v>4881.33</v>
      </c>
      <c r="DX475" s="262"/>
      <c r="DY475" s="263">
        <f t="shared" si="87"/>
        <v>1251.3399999999999</v>
      </c>
      <c r="DZ475" s="263"/>
    </row>
    <row r="476" spans="1:130" hidden="1" x14ac:dyDescent="0.25">
      <c r="A476" s="18">
        <v>1961</v>
      </c>
      <c r="B476" s="18" t="s">
        <v>969</v>
      </c>
      <c r="C476" s="18" t="s">
        <v>970</v>
      </c>
      <c r="D476" s="20">
        <v>0</v>
      </c>
      <c r="G476" s="18" t="s">
        <v>173</v>
      </c>
      <c r="H476" s="18" t="s">
        <v>27</v>
      </c>
      <c r="I476" s="18" t="s">
        <v>172</v>
      </c>
      <c r="J476" s="21"/>
      <c r="K476" s="21"/>
      <c r="L476" s="21"/>
      <c r="M476" s="22"/>
      <c r="N476" s="22"/>
      <c r="O476" s="22"/>
      <c r="P476" s="22"/>
      <c r="Q476" s="22"/>
      <c r="R476" s="23"/>
      <c r="S476" s="21"/>
      <c r="T476" s="21"/>
      <c r="U476" s="21"/>
      <c r="V476" s="22"/>
      <c r="W476" s="22"/>
      <c r="X476" s="22"/>
      <c r="Y476" s="22"/>
      <c r="Z476" s="22"/>
      <c r="AA476" s="23"/>
      <c r="AB476" s="21"/>
      <c r="AC476" s="21"/>
      <c r="AD476" s="21"/>
      <c r="AE476" s="22"/>
      <c r="AF476" s="22"/>
      <c r="AG476" s="22"/>
      <c r="AH476" s="22"/>
      <c r="AI476" s="22"/>
      <c r="AJ476" s="23"/>
      <c r="AK476" s="21"/>
      <c r="AL476" s="21"/>
      <c r="AM476" s="21"/>
      <c r="AN476" s="22"/>
      <c r="AO476" s="22"/>
      <c r="AP476" s="22"/>
      <c r="AQ476" s="22"/>
      <c r="AR476" s="22"/>
      <c r="AS476" s="23"/>
      <c r="AT476" s="21"/>
      <c r="AU476" s="21"/>
      <c r="AV476" s="21"/>
      <c r="AW476" s="22"/>
      <c r="AX476" s="22"/>
      <c r="AY476" s="22"/>
      <c r="AZ476" s="22"/>
      <c r="BA476" s="22"/>
      <c r="BB476" s="23"/>
      <c r="BC476" s="21"/>
      <c r="BD476" s="21"/>
      <c r="BE476" s="21"/>
      <c r="BF476" s="22"/>
      <c r="BG476" s="22"/>
      <c r="BH476" s="22"/>
      <c r="BI476" s="22"/>
      <c r="BJ476" s="22"/>
      <c r="BK476" s="23"/>
      <c r="BL476" s="21"/>
      <c r="BM476" s="21"/>
      <c r="BN476" s="21"/>
      <c r="BO476" s="22"/>
      <c r="BP476" s="22"/>
      <c r="BQ476" s="22"/>
      <c r="BR476" s="22"/>
      <c r="BS476" s="22"/>
      <c r="BT476" s="23"/>
      <c r="BU476" s="21"/>
      <c r="BV476" s="21"/>
      <c r="BW476" s="21"/>
      <c r="BX476" s="22"/>
      <c r="BY476" s="22"/>
      <c r="BZ476" s="22"/>
      <c r="CA476" s="22"/>
      <c r="CB476" s="22"/>
      <c r="CC476" s="23"/>
      <c r="CD476" s="21"/>
      <c r="CE476" s="21"/>
      <c r="CF476" s="21"/>
      <c r="CG476" s="22"/>
      <c r="CH476" s="22"/>
      <c r="CI476" s="22"/>
      <c r="CJ476" s="22"/>
      <c r="CK476" s="22"/>
      <c r="CL476" s="23"/>
      <c r="CM476" s="21">
        <v>1365.91</v>
      </c>
      <c r="CN476" s="21">
        <v>0</v>
      </c>
      <c r="CO476" s="21">
        <v>1365.91</v>
      </c>
      <c r="CP476" s="22">
        <v>89</v>
      </c>
      <c r="CQ476" s="22">
        <v>17.71</v>
      </c>
      <c r="CR476" s="22">
        <v>45.52</v>
      </c>
      <c r="CS476" s="22">
        <v>116.04</v>
      </c>
      <c r="CT476" s="22">
        <v>268.27</v>
      </c>
      <c r="CU476" s="23">
        <v>1634.18</v>
      </c>
      <c r="CV476" s="21">
        <v>2361.84</v>
      </c>
      <c r="CW476" s="21">
        <v>0</v>
      </c>
      <c r="CX476" s="21">
        <v>2361.84</v>
      </c>
      <c r="CY476" s="22">
        <v>70</v>
      </c>
      <c r="CZ476" s="22">
        <v>126.34</v>
      </c>
      <c r="DA476" s="22">
        <v>798.99</v>
      </c>
      <c r="DB476" s="22">
        <v>143.93</v>
      </c>
      <c r="DC476" s="22">
        <v>1139.26</v>
      </c>
      <c r="DD476" s="23">
        <v>3501.1</v>
      </c>
      <c r="DE476" s="21">
        <v>0</v>
      </c>
      <c r="DF476" s="21">
        <v>0</v>
      </c>
      <c r="DG476" s="21">
        <v>0</v>
      </c>
      <c r="DH476" s="22">
        <v>0</v>
      </c>
      <c r="DI476" s="22">
        <v>0</v>
      </c>
      <c r="DJ476" s="22">
        <v>0</v>
      </c>
      <c r="DK476" s="22">
        <v>1.34</v>
      </c>
      <c r="DL476" s="22">
        <v>1.34</v>
      </c>
      <c r="DM476" s="23">
        <v>1.34</v>
      </c>
      <c r="DN476" s="73">
        <f t="shared" si="77"/>
        <v>3727.75</v>
      </c>
      <c r="DO476" s="73">
        <f t="shared" si="78"/>
        <v>0</v>
      </c>
      <c r="DP476" s="73">
        <f t="shared" si="79"/>
        <v>3727.75</v>
      </c>
      <c r="DQ476" s="22">
        <f t="shared" si="80"/>
        <v>159</v>
      </c>
      <c r="DR476" s="22">
        <f t="shared" si="81"/>
        <v>144.05000000000001</v>
      </c>
      <c r="DS476" s="22">
        <f t="shared" si="82"/>
        <v>844.51</v>
      </c>
      <c r="DT476" s="22">
        <f t="shared" si="83"/>
        <v>261.31</v>
      </c>
      <c r="DU476" s="22">
        <f t="shared" si="84"/>
        <v>1408.87</v>
      </c>
      <c r="DV476" s="23">
        <f t="shared" si="85"/>
        <v>5136.62</v>
      </c>
      <c r="DW476" s="262">
        <f t="shared" si="86"/>
        <v>3727.75</v>
      </c>
      <c r="DX476" s="262"/>
      <c r="DY476" s="263">
        <f t="shared" si="87"/>
        <v>1408.87</v>
      </c>
      <c r="DZ476" s="263"/>
    </row>
    <row r="477" spans="1:130" hidden="1" x14ac:dyDescent="0.25">
      <c r="A477" s="18">
        <v>1962</v>
      </c>
      <c r="B477" s="18" t="s">
        <v>971</v>
      </c>
      <c r="C477" s="18" t="s">
        <v>328</v>
      </c>
      <c r="D477" s="20">
        <v>1</v>
      </c>
      <c r="G477" s="18" t="s">
        <v>173</v>
      </c>
      <c r="H477" s="18" t="s">
        <v>27</v>
      </c>
      <c r="I477" s="18" t="s">
        <v>172</v>
      </c>
      <c r="J477" s="21"/>
      <c r="K477" s="21"/>
      <c r="L477" s="21"/>
      <c r="M477" s="22"/>
      <c r="N477" s="22"/>
      <c r="O477" s="22"/>
      <c r="P477" s="22"/>
      <c r="Q477" s="22"/>
      <c r="R477" s="23"/>
      <c r="S477" s="21"/>
      <c r="T477" s="21"/>
      <c r="U477" s="21"/>
      <c r="V477" s="22"/>
      <c r="W477" s="22"/>
      <c r="X477" s="22"/>
      <c r="Y477" s="22"/>
      <c r="Z477" s="22"/>
      <c r="AA477" s="23"/>
      <c r="AB477" s="21"/>
      <c r="AC477" s="21"/>
      <c r="AD477" s="21"/>
      <c r="AE477" s="22"/>
      <c r="AF477" s="22"/>
      <c r="AG477" s="22"/>
      <c r="AH477" s="22"/>
      <c r="AI477" s="22"/>
      <c r="AJ477" s="23"/>
      <c r="AK477" s="21"/>
      <c r="AL477" s="21"/>
      <c r="AM477" s="21"/>
      <c r="AN477" s="22"/>
      <c r="AO477" s="22"/>
      <c r="AP477" s="22"/>
      <c r="AQ477" s="22"/>
      <c r="AR477" s="22"/>
      <c r="AS477" s="23"/>
      <c r="AT477" s="21"/>
      <c r="AU477" s="21"/>
      <c r="AV477" s="21"/>
      <c r="AW477" s="22"/>
      <c r="AX477" s="22"/>
      <c r="AY477" s="22"/>
      <c r="AZ477" s="22"/>
      <c r="BA477" s="22"/>
      <c r="BB477" s="23"/>
      <c r="BC477" s="21"/>
      <c r="BD477" s="21"/>
      <c r="BE477" s="21"/>
      <c r="BF477" s="22"/>
      <c r="BG477" s="22"/>
      <c r="BH477" s="22"/>
      <c r="BI477" s="22"/>
      <c r="BJ477" s="22"/>
      <c r="BK477" s="23"/>
      <c r="BL477" s="21"/>
      <c r="BM477" s="21"/>
      <c r="BN477" s="21"/>
      <c r="BO477" s="22"/>
      <c r="BP477" s="22"/>
      <c r="BQ477" s="22"/>
      <c r="BR477" s="22"/>
      <c r="BS477" s="22"/>
      <c r="BT477" s="23"/>
      <c r="BU477" s="21"/>
      <c r="BV477" s="21"/>
      <c r="BW477" s="21"/>
      <c r="BX477" s="22"/>
      <c r="BY477" s="22"/>
      <c r="BZ477" s="22"/>
      <c r="CA477" s="22"/>
      <c r="CB477" s="22"/>
      <c r="CC477" s="23"/>
      <c r="CD477" s="21"/>
      <c r="CE477" s="21"/>
      <c r="CF477" s="21"/>
      <c r="CG477" s="22"/>
      <c r="CH477" s="22"/>
      <c r="CI477" s="22"/>
      <c r="CJ477" s="22"/>
      <c r="CK477" s="22"/>
      <c r="CL477" s="23"/>
      <c r="CM477" s="21">
        <v>1365.91</v>
      </c>
      <c r="CN477" s="21">
        <v>0</v>
      </c>
      <c r="CO477" s="21">
        <v>1365.91</v>
      </c>
      <c r="CP477" s="22">
        <v>89</v>
      </c>
      <c r="CQ477" s="22">
        <v>17.71</v>
      </c>
      <c r="CR477" s="22">
        <v>45.52</v>
      </c>
      <c r="CS477" s="22">
        <v>116.04</v>
      </c>
      <c r="CT477" s="22">
        <v>268.27</v>
      </c>
      <c r="CU477" s="23">
        <v>1634.18</v>
      </c>
      <c r="CV477" s="21">
        <v>1592.98</v>
      </c>
      <c r="CW477" s="21">
        <v>0</v>
      </c>
      <c r="CX477" s="21">
        <v>1592.98</v>
      </c>
      <c r="CY477" s="22">
        <v>121</v>
      </c>
      <c r="CZ477" s="22">
        <v>34.979999999999997</v>
      </c>
      <c r="DA477" s="22">
        <v>53.11</v>
      </c>
      <c r="DB477" s="22">
        <v>120.08</v>
      </c>
      <c r="DC477" s="22">
        <v>329.17</v>
      </c>
      <c r="DD477" s="23">
        <v>1922.15</v>
      </c>
      <c r="DE477" s="21">
        <v>1911.92</v>
      </c>
      <c r="DF477" s="21">
        <v>0</v>
      </c>
      <c r="DG477" s="21">
        <v>1911.92</v>
      </c>
      <c r="DH477" s="22">
        <v>-3</v>
      </c>
      <c r="DI477" s="22">
        <v>139.24</v>
      </c>
      <c r="DJ477" s="22">
        <v>339.92</v>
      </c>
      <c r="DK477" s="22">
        <v>35.29</v>
      </c>
      <c r="DL477" s="22">
        <v>511.45</v>
      </c>
      <c r="DM477" s="23">
        <v>2423.37</v>
      </c>
      <c r="DN477" s="73">
        <f t="shared" si="77"/>
        <v>4870.8100000000004</v>
      </c>
      <c r="DO477" s="73">
        <f t="shared" si="78"/>
        <v>0</v>
      </c>
      <c r="DP477" s="73">
        <f t="shared" si="79"/>
        <v>4870.8100000000004</v>
      </c>
      <c r="DQ477" s="22">
        <f t="shared" si="80"/>
        <v>207</v>
      </c>
      <c r="DR477" s="22">
        <f t="shared" si="81"/>
        <v>191.93</v>
      </c>
      <c r="DS477" s="22">
        <f t="shared" si="82"/>
        <v>438.55</v>
      </c>
      <c r="DT477" s="22">
        <f t="shared" si="83"/>
        <v>271.41000000000003</v>
      </c>
      <c r="DU477" s="22">
        <f t="shared" si="84"/>
        <v>1108.8900000000001</v>
      </c>
      <c r="DV477" s="23">
        <f t="shared" si="85"/>
        <v>5979.7</v>
      </c>
      <c r="DW477" s="262">
        <f t="shared" si="86"/>
        <v>4870.8100000000004</v>
      </c>
      <c r="DX477" s="262"/>
      <c r="DY477" s="263">
        <f t="shared" si="87"/>
        <v>1108.8900000000001</v>
      </c>
      <c r="DZ477" s="263"/>
    </row>
    <row r="478" spans="1:130" hidden="1" x14ac:dyDescent="0.25">
      <c r="A478" s="18">
        <v>1964</v>
      </c>
      <c r="B478" s="18" t="s">
        <v>944</v>
      </c>
      <c r="C478" s="18" t="s">
        <v>184</v>
      </c>
      <c r="D478" s="20">
        <v>1</v>
      </c>
      <c r="G478" s="18" t="s">
        <v>173</v>
      </c>
      <c r="H478" s="18" t="s">
        <v>27</v>
      </c>
      <c r="I478" s="18" t="s">
        <v>172</v>
      </c>
      <c r="J478" s="21"/>
      <c r="K478" s="21"/>
      <c r="L478" s="21"/>
      <c r="M478" s="22"/>
      <c r="N478" s="22"/>
      <c r="O478" s="22"/>
      <c r="P478" s="22"/>
      <c r="Q478" s="22"/>
      <c r="R478" s="23"/>
      <c r="S478" s="21"/>
      <c r="T478" s="21"/>
      <c r="U478" s="21"/>
      <c r="V478" s="22"/>
      <c r="W478" s="22"/>
      <c r="X478" s="22"/>
      <c r="Y478" s="22"/>
      <c r="Z478" s="22"/>
      <c r="AA478" s="23"/>
      <c r="AB478" s="21"/>
      <c r="AC478" s="21"/>
      <c r="AD478" s="21"/>
      <c r="AE478" s="22"/>
      <c r="AF478" s="22"/>
      <c r="AG478" s="22"/>
      <c r="AH478" s="22"/>
      <c r="AI478" s="22"/>
      <c r="AJ478" s="23"/>
      <c r="AK478" s="21"/>
      <c r="AL478" s="21"/>
      <c r="AM478" s="21"/>
      <c r="AN478" s="22"/>
      <c r="AO478" s="22"/>
      <c r="AP478" s="22"/>
      <c r="AQ478" s="22"/>
      <c r="AR478" s="22"/>
      <c r="AS478" s="23"/>
      <c r="AT478" s="21"/>
      <c r="AU478" s="21"/>
      <c r="AV478" s="21"/>
      <c r="AW478" s="22"/>
      <c r="AX478" s="22"/>
      <c r="AY478" s="22"/>
      <c r="AZ478" s="22"/>
      <c r="BA478" s="22"/>
      <c r="BB478" s="23"/>
      <c r="BC478" s="21"/>
      <c r="BD478" s="21"/>
      <c r="BE478" s="21"/>
      <c r="BF478" s="22"/>
      <c r="BG478" s="22"/>
      <c r="BH478" s="22"/>
      <c r="BI478" s="22"/>
      <c r="BJ478" s="22"/>
      <c r="BK478" s="23"/>
      <c r="BL478" s="21"/>
      <c r="BM478" s="21"/>
      <c r="BN478" s="21"/>
      <c r="BO478" s="22"/>
      <c r="BP478" s="22"/>
      <c r="BQ478" s="22"/>
      <c r="BR478" s="22"/>
      <c r="BS478" s="22"/>
      <c r="BT478" s="23"/>
      <c r="BU478" s="21"/>
      <c r="BV478" s="21"/>
      <c r="BW478" s="21"/>
      <c r="BX478" s="22"/>
      <c r="BY478" s="22"/>
      <c r="BZ478" s="22"/>
      <c r="CA478" s="22"/>
      <c r="CB478" s="22"/>
      <c r="CC478" s="23"/>
      <c r="CD478" s="21"/>
      <c r="CE478" s="21"/>
      <c r="CF478" s="21"/>
      <c r="CG478" s="22"/>
      <c r="CH478" s="22"/>
      <c r="CI478" s="22"/>
      <c r="CJ478" s="22"/>
      <c r="CK478" s="22"/>
      <c r="CL478" s="23"/>
      <c r="CM478" s="21">
        <v>1365.91</v>
      </c>
      <c r="CN478" s="21">
        <v>0</v>
      </c>
      <c r="CO478" s="21">
        <v>1365.91</v>
      </c>
      <c r="CP478" s="22">
        <v>89</v>
      </c>
      <c r="CQ478" s="22">
        <v>17.71</v>
      </c>
      <c r="CR478" s="22">
        <v>45.52</v>
      </c>
      <c r="CS478" s="22">
        <v>24.24</v>
      </c>
      <c r="CT478" s="22">
        <v>176.47</v>
      </c>
      <c r="CU478" s="23">
        <v>1542.38</v>
      </c>
      <c r="CV478" s="21">
        <v>1592.98</v>
      </c>
      <c r="CW478" s="21">
        <v>0</v>
      </c>
      <c r="CX478" s="21">
        <v>1592.98</v>
      </c>
      <c r="CY478" s="22">
        <v>121</v>
      </c>
      <c r="CZ478" s="22">
        <v>34.979999999999997</v>
      </c>
      <c r="DA478" s="22">
        <v>53.11</v>
      </c>
      <c r="DB478" s="22">
        <v>28.28</v>
      </c>
      <c r="DC478" s="22">
        <v>237.37</v>
      </c>
      <c r="DD478" s="23">
        <v>1830.35</v>
      </c>
      <c r="DE478" s="21">
        <v>1911.92</v>
      </c>
      <c r="DF478" s="21">
        <v>0</v>
      </c>
      <c r="DG478" s="21">
        <v>1911.92</v>
      </c>
      <c r="DH478" s="22">
        <v>-3</v>
      </c>
      <c r="DI478" s="22">
        <v>139.24</v>
      </c>
      <c r="DJ478" s="22">
        <v>339.92</v>
      </c>
      <c r="DK478" s="22">
        <v>35.29</v>
      </c>
      <c r="DL478" s="22">
        <v>511.45</v>
      </c>
      <c r="DM478" s="23">
        <v>2423.37</v>
      </c>
      <c r="DN478" s="73">
        <f t="shared" si="77"/>
        <v>4870.8100000000004</v>
      </c>
      <c r="DO478" s="73">
        <f t="shared" si="78"/>
        <v>0</v>
      </c>
      <c r="DP478" s="73">
        <f t="shared" si="79"/>
        <v>4870.8100000000004</v>
      </c>
      <c r="DQ478" s="22">
        <f t="shared" si="80"/>
        <v>207</v>
      </c>
      <c r="DR478" s="22">
        <f t="shared" si="81"/>
        <v>191.93</v>
      </c>
      <c r="DS478" s="22">
        <f t="shared" si="82"/>
        <v>438.55</v>
      </c>
      <c r="DT478" s="22">
        <f t="shared" si="83"/>
        <v>87.81</v>
      </c>
      <c r="DU478" s="22">
        <f t="shared" si="84"/>
        <v>925.29</v>
      </c>
      <c r="DV478" s="23">
        <f t="shared" si="85"/>
        <v>5796.1</v>
      </c>
      <c r="DW478" s="262">
        <f t="shared" si="86"/>
        <v>4870.8100000000004</v>
      </c>
      <c r="DX478" s="262"/>
      <c r="DY478" s="263">
        <f t="shared" si="87"/>
        <v>925.29</v>
      </c>
      <c r="DZ478" s="263"/>
    </row>
    <row r="479" spans="1:130" hidden="1" x14ac:dyDescent="0.25">
      <c r="A479" s="18">
        <v>1965</v>
      </c>
      <c r="B479" s="18" t="s">
        <v>947</v>
      </c>
      <c r="C479" s="18" t="s">
        <v>481</v>
      </c>
      <c r="D479" s="20">
        <v>1</v>
      </c>
      <c r="G479" s="18" t="s">
        <v>173</v>
      </c>
      <c r="H479" s="18" t="s">
        <v>27</v>
      </c>
      <c r="I479" s="18" t="s">
        <v>172</v>
      </c>
      <c r="J479" s="21"/>
      <c r="K479" s="21"/>
      <c r="L479" s="21"/>
      <c r="M479" s="22"/>
      <c r="N479" s="22"/>
      <c r="O479" s="22"/>
      <c r="P479" s="22"/>
      <c r="Q479" s="22"/>
      <c r="R479" s="23"/>
      <c r="S479" s="21"/>
      <c r="T479" s="21"/>
      <c r="U479" s="21"/>
      <c r="V479" s="22"/>
      <c r="W479" s="22"/>
      <c r="X479" s="22"/>
      <c r="Y479" s="22"/>
      <c r="Z479" s="22"/>
      <c r="AA479" s="23"/>
      <c r="AB479" s="21"/>
      <c r="AC479" s="21"/>
      <c r="AD479" s="21"/>
      <c r="AE479" s="22"/>
      <c r="AF479" s="22"/>
      <c r="AG479" s="22"/>
      <c r="AH479" s="22"/>
      <c r="AI479" s="22"/>
      <c r="AJ479" s="23"/>
      <c r="AK479" s="21"/>
      <c r="AL479" s="21"/>
      <c r="AM479" s="21"/>
      <c r="AN479" s="22"/>
      <c r="AO479" s="22"/>
      <c r="AP479" s="22"/>
      <c r="AQ479" s="22"/>
      <c r="AR479" s="22"/>
      <c r="AS479" s="23"/>
      <c r="AT479" s="21"/>
      <c r="AU479" s="21"/>
      <c r="AV479" s="21"/>
      <c r="AW479" s="22"/>
      <c r="AX479" s="22"/>
      <c r="AY479" s="22"/>
      <c r="AZ479" s="22"/>
      <c r="BA479" s="22"/>
      <c r="BB479" s="23"/>
      <c r="BC479" s="21"/>
      <c r="BD479" s="21"/>
      <c r="BE479" s="21"/>
      <c r="BF479" s="22"/>
      <c r="BG479" s="22"/>
      <c r="BH479" s="22"/>
      <c r="BI479" s="22"/>
      <c r="BJ479" s="22"/>
      <c r="BK479" s="23"/>
      <c r="BL479" s="21"/>
      <c r="BM479" s="21"/>
      <c r="BN479" s="21"/>
      <c r="BO479" s="22"/>
      <c r="BP479" s="22"/>
      <c r="BQ479" s="22"/>
      <c r="BR479" s="22"/>
      <c r="BS479" s="22"/>
      <c r="BT479" s="23"/>
      <c r="BU479" s="21"/>
      <c r="BV479" s="21"/>
      <c r="BW479" s="21"/>
      <c r="BX479" s="22"/>
      <c r="BY479" s="22"/>
      <c r="BZ479" s="22"/>
      <c r="CA479" s="22"/>
      <c r="CB479" s="22"/>
      <c r="CC479" s="23"/>
      <c r="CD479" s="21"/>
      <c r="CE479" s="21"/>
      <c r="CF479" s="21"/>
      <c r="CG479" s="22"/>
      <c r="CH479" s="22"/>
      <c r="CI479" s="22"/>
      <c r="CJ479" s="22"/>
      <c r="CK479" s="22"/>
      <c r="CL479" s="23"/>
      <c r="CM479" s="21">
        <v>1410.01</v>
      </c>
      <c r="CN479" s="21">
        <v>0</v>
      </c>
      <c r="CO479" s="21">
        <v>1410.01</v>
      </c>
      <c r="CP479" s="22">
        <v>96</v>
      </c>
      <c r="CQ479" s="22">
        <v>18.329999999999998</v>
      </c>
      <c r="CR479" s="22">
        <v>88.31</v>
      </c>
      <c r="CS479" s="22">
        <v>116.84</v>
      </c>
      <c r="CT479" s="22">
        <v>319.48</v>
      </c>
      <c r="CU479" s="23">
        <v>1729.49</v>
      </c>
      <c r="CV479" s="21">
        <v>1637.08</v>
      </c>
      <c r="CW479" s="21">
        <v>0</v>
      </c>
      <c r="CX479" s="21">
        <v>1637.08</v>
      </c>
      <c r="CY479" s="22">
        <v>127</v>
      </c>
      <c r="CZ479" s="22">
        <v>21.29</v>
      </c>
      <c r="DA479" s="22">
        <v>95.81</v>
      </c>
      <c r="DB479" s="22">
        <v>131.07</v>
      </c>
      <c r="DC479" s="22">
        <v>375.17</v>
      </c>
      <c r="DD479" s="23">
        <v>2012.25</v>
      </c>
      <c r="DE479" s="21">
        <v>1979.82</v>
      </c>
      <c r="DF479" s="21">
        <v>0</v>
      </c>
      <c r="DG479" s="21">
        <v>1979.82</v>
      </c>
      <c r="DH479" s="22">
        <v>-8</v>
      </c>
      <c r="DI479" s="22">
        <v>126.3</v>
      </c>
      <c r="DJ479" s="22">
        <v>404.26</v>
      </c>
      <c r="DK479" s="22">
        <v>153.81</v>
      </c>
      <c r="DL479" s="22">
        <v>676.37</v>
      </c>
      <c r="DM479" s="23">
        <v>2656.19</v>
      </c>
      <c r="DN479" s="73">
        <f t="shared" si="77"/>
        <v>5026.91</v>
      </c>
      <c r="DO479" s="73">
        <f t="shared" si="78"/>
        <v>0</v>
      </c>
      <c r="DP479" s="73">
        <f t="shared" si="79"/>
        <v>5026.91</v>
      </c>
      <c r="DQ479" s="22">
        <f t="shared" si="80"/>
        <v>215</v>
      </c>
      <c r="DR479" s="22">
        <f t="shared" si="81"/>
        <v>165.92</v>
      </c>
      <c r="DS479" s="22">
        <f t="shared" si="82"/>
        <v>588.38</v>
      </c>
      <c r="DT479" s="22">
        <f t="shared" si="83"/>
        <v>401.72</v>
      </c>
      <c r="DU479" s="22">
        <f t="shared" si="84"/>
        <v>1371.02</v>
      </c>
      <c r="DV479" s="23">
        <f t="shared" si="85"/>
        <v>6397.93</v>
      </c>
      <c r="DW479" s="262">
        <f t="shared" si="86"/>
        <v>5026.91</v>
      </c>
      <c r="DX479" s="262"/>
      <c r="DY479" s="263">
        <f t="shared" si="87"/>
        <v>1371.02</v>
      </c>
      <c r="DZ479" s="263"/>
    </row>
    <row r="480" spans="1:130" hidden="1" x14ac:dyDescent="0.25">
      <c r="A480" s="18">
        <v>1966</v>
      </c>
      <c r="B480" s="18" t="s">
        <v>942</v>
      </c>
      <c r="C480" s="18" t="s">
        <v>943</v>
      </c>
      <c r="D480" s="20">
        <v>0</v>
      </c>
      <c r="G480" s="18" t="s">
        <v>173</v>
      </c>
      <c r="H480" s="18" t="s">
        <v>9</v>
      </c>
      <c r="I480" s="18" t="s">
        <v>277</v>
      </c>
      <c r="J480" s="21"/>
      <c r="K480" s="21"/>
      <c r="L480" s="21"/>
      <c r="M480" s="22"/>
      <c r="N480" s="22"/>
      <c r="O480" s="22"/>
      <c r="P480" s="22"/>
      <c r="Q480" s="22"/>
      <c r="R480" s="23"/>
      <c r="S480" s="21"/>
      <c r="T480" s="21"/>
      <c r="U480" s="21"/>
      <c r="V480" s="22"/>
      <c r="W480" s="22"/>
      <c r="X480" s="22"/>
      <c r="Y480" s="22"/>
      <c r="Z480" s="22"/>
      <c r="AA480" s="23"/>
      <c r="AB480" s="21"/>
      <c r="AC480" s="21"/>
      <c r="AD480" s="21"/>
      <c r="AE480" s="22"/>
      <c r="AF480" s="22"/>
      <c r="AG480" s="22"/>
      <c r="AH480" s="22"/>
      <c r="AI480" s="22"/>
      <c r="AJ480" s="23"/>
      <c r="AK480" s="21"/>
      <c r="AL480" s="21"/>
      <c r="AM480" s="21"/>
      <c r="AN480" s="22"/>
      <c r="AO480" s="22"/>
      <c r="AP480" s="22"/>
      <c r="AQ480" s="22"/>
      <c r="AR480" s="22"/>
      <c r="AS480" s="23"/>
      <c r="AT480" s="21"/>
      <c r="AU480" s="21"/>
      <c r="AV480" s="21"/>
      <c r="AW480" s="22"/>
      <c r="AX480" s="22"/>
      <c r="AY480" s="22"/>
      <c r="AZ480" s="22"/>
      <c r="BA480" s="22"/>
      <c r="BB480" s="23"/>
      <c r="BC480" s="21"/>
      <c r="BD480" s="21"/>
      <c r="BE480" s="21"/>
      <c r="BF480" s="22"/>
      <c r="BG480" s="22"/>
      <c r="BH480" s="22"/>
      <c r="BI480" s="22"/>
      <c r="BJ480" s="22"/>
      <c r="BK480" s="23"/>
      <c r="BL480" s="21"/>
      <c r="BM480" s="21"/>
      <c r="BN480" s="21"/>
      <c r="BO480" s="22"/>
      <c r="BP480" s="22"/>
      <c r="BQ480" s="22"/>
      <c r="BR480" s="22"/>
      <c r="BS480" s="22"/>
      <c r="BT480" s="23"/>
      <c r="BU480" s="21"/>
      <c r="BV480" s="21"/>
      <c r="BW480" s="21"/>
      <c r="BX480" s="22"/>
      <c r="BY480" s="22"/>
      <c r="BZ480" s="22"/>
      <c r="CA480" s="22"/>
      <c r="CB480" s="22"/>
      <c r="CC480" s="23"/>
      <c r="CD480" s="21"/>
      <c r="CE480" s="21"/>
      <c r="CF480" s="21"/>
      <c r="CG480" s="22"/>
      <c r="CH480" s="22"/>
      <c r="CI480" s="22"/>
      <c r="CJ480" s="22"/>
      <c r="CK480" s="22"/>
      <c r="CL480" s="23"/>
      <c r="CM480" s="21">
        <v>803.71</v>
      </c>
      <c r="CN480" s="21">
        <v>0</v>
      </c>
      <c r="CO480" s="21">
        <v>803.71</v>
      </c>
      <c r="CP480" s="22">
        <v>40</v>
      </c>
      <c r="CQ480" s="22">
        <v>20.010000000000002</v>
      </c>
      <c r="CR480" s="22">
        <v>64.22</v>
      </c>
      <c r="CS480" s="22">
        <v>65.260000000000005</v>
      </c>
      <c r="CT480" s="22">
        <v>189.49</v>
      </c>
      <c r="CU480" s="23">
        <v>993.2</v>
      </c>
      <c r="CV480" s="21"/>
      <c r="CW480" s="21"/>
      <c r="CX480" s="21"/>
      <c r="CY480" s="22"/>
      <c r="CZ480" s="22"/>
      <c r="DA480" s="22"/>
      <c r="DB480" s="22"/>
      <c r="DC480" s="22"/>
      <c r="DD480" s="23"/>
      <c r="DE480" s="21">
        <v>0</v>
      </c>
      <c r="DF480" s="21">
        <v>0</v>
      </c>
      <c r="DG480" s="21">
        <v>0</v>
      </c>
      <c r="DH480" s="22">
        <v>-6</v>
      </c>
      <c r="DI480" s="22">
        <v>0</v>
      </c>
      <c r="DJ480" s="22">
        <v>0</v>
      </c>
      <c r="DK480" s="22">
        <v>1.34</v>
      </c>
      <c r="DL480" s="22">
        <v>-4.66</v>
      </c>
      <c r="DM480" s="23">
        <v>-4.66</v>
      </c>
      <c r="DN480" s="73">
        <f t="shared" si="77"/>
        <v>803.71</v>
      </c>
      <c r="DO480" s="73">
        <f t="shared" si="78"/>
        <v>0</v>
      </c>
      <c r="DP480" s="73">
        <f t="shared" si="79"/>
        <v>803.71</v>
      </c>
      <c r="DQ480" s="22">
        <f t="shared" si="80"/>
        <v>34</v>
      </c>
      <c r="DR480" s="22">
        <f t="shared" si="81"/>
        <v>20.010000000000002</v>
      </c>
      <c r="DS480" s="22">
        <f t="shared" si="82"/>
        <v>64.22</v>
      </c>
      <c r="DT480" s="22">
        <f t="shared" si="83"/>
        <v>66.600000000000009</v>
      </c>
      <c r="DU480" s="22">
        <f t="shared" si="84"/>
        <v>184.83</v>
      </c>
      <c r="DV480" s="23">
        <f t="shared" si="85"/>
        <v>988.54000000000008</v>
      </c>
      <c r="DW480" s="262">
        <f t="shared" si="86"/>
        <v>803.71</v>
      </c>
      <c r="DX480" s="262"/>
      <c r="DY480" s="263">
        <f t="shared" si="87"/>
        <v>184.83</v>
      </c>
      <c r="DZ480" s="263"/>
    </row>
    <row r="481" spans="1:130" hidden="1" x14ac:dyDescent="0.25">
      <c r="A481" s="18">
        <v>1967</v>
      </c>
      <c r="B481" s="18" t="s">
        <v>972</v>
      </c>
      <c r="C481" s="18" t="s">
        <v>973</v>
      </c>
      <c r="D481" s="20">
        <v>1</v>
      </c>
      <c r="G481" s="18" t="s">
        <v>173</v>
      </c>
      <c r="H481" s="18" t="s">
        <v>27</v>
      </c>
      <c r="I481" s="18" t="s">
        <v>172</v>
      </c>
      <c r="J481" s="21"/>
      <c r="K481" s="21"/>
      <c r="L481" s="21"/>
      <c r="M481" s="22"/>
      <c r="N481" s="22"/>
      <c r="O481" s="22"/>
      <c r="P481" s="22"/>
      <c r="Q481" s="22"/>
      <c r="R481" s="23"/>
      <c r="S481" s="21"/>
      <c r="T481" s="21"/>
      <c r="U481" s="21"/>
      <c r="V481" s="22"/>
      <c r="W481" s="22"/>
      <c r="X481" s="22"/>
      <c r="Y481" s="22"/>
      <c r="Z481" s="22"/>
      <c r="AA481" s="23"/>
      <c r="AB481" s="21"/>
      <c r="AC481" s="21"/>
      <c r="AD481" s="21"/>
      <c r="AE481" s="22"/>
      <c r="AF481" s="22"/>
      <c r="AG481" s="22"/>
      <c r="AH481" s="22"/>
      <c r="AI481" s="22"/>
      <c r="AJ481" s="23"/>
      <c r="AK481" s="21"/>
      <c r="AL481" s="21"/>
      <c r="AM481" s="21"/>
      <c r="AN481" s="22"/>
      <c r="AO481" s="22"/>
      <c r="AP481" s="22"/>
      <c r="AQ481" s="22"/>
      <c r="AR481" s="22"/>
      <c r="AS481" s="23"/>
      <c r="AT481" s="21"/>
      <c r="AU481" s="21"/>
      <c r="AV481" s="21"/>
      <c r="AW481" s="22"/>
      <c r="AX481" s="22"/>
      <c r="AY481" s="22"/>
      <c r="AZ481" s="22"/>
      <c r="BA481" s="22"/>
      <c r="BB481" s="23"/>
      <c r="BC481" s="21"/>
      <c r="BD481" s="21"/>
      <c r="BE481" s="21"/>
      <c r="BF481" s="22"/>
      <c r="BG481" s="22"/>
      <c r="BH481" s="22"/>
      <c r="BI481" s="22"/>
      <c r="BJ481" s="22"/>
      <c r="BK481" s="23"/>
      <c r="BL481" s="21"/>
      <c r="BM481" s="21"/>
      <c r="BN481" s="21"/>
      <c r="BO481" s="22"/>
      <c r="BP481" s="22"/>
      <c r="BQ481" s="22"/>
      <c r="BR481" s="22"/>
      <c r="BS481" s="22"/>
      <c r="BT481" s="23"/>
      <c r="BU481" s="21"/>
      <c r="BV481" s="21"/>
      <c r="BW481" s="21"/>
      <c r="BX481" s="22"/>
      <c r="BY481" s="22"/>
      <c r="BZ481" s="22"/>
      <c r="CA481" s="22"/>
      <c r="CB481" s="22"/>
      <c r="CC481" s="23"/>
      <c r="CD481" s="21"/>
      <c r="CE481" s="21"/>
      <c r="CF481" s="21"/>
      <c r="CG481" s="22"/>
      <c r="CH481" s="22"/>
      <c r="CI481" s="22"/>
      <c r="CJ481" s="22"/>
      <c r="CK481" s="22"/>
      <c r="CL481" s="23"/>
      <c r="CM481" s="21"/>
      <c r="CN481" s="21"/>
      <c r="CO481" s="21"/>
      <c r="CP481" s="22"/>
      <c r="CQ481" s="22"/>
      <c r="CR481" s="22"/>
      <c r="CS481" s="22"/>
      <c r="CT481" s="22"/>
      <c r="CU481" s="23"/>
      <c r="CV481" s="21">
        <v>2126.3200000000002</v>
      </c>
      <c r="CW481" s="21">
        <v>0</v>
      </c>
      <c r="CX481" s="21">
        <v>2126.3200000000002</v>
      </c>
      <c r="CY481" s="22">
        <v>125</v>
      </c>
      <c r="CZ481" s="22">
        <v>27.56</v>
      </c>
      <c r="DA481" s="22">
        <v>70.849999999999994</v>
      </c>
      <c r="DB481" s="22">
        <v>88.74</v>
      </c>
      <c r="DC481" s="22">
        <v>312.14999999999998</v>
      </c>
      <c r="DD481" s="23">
        <v>2438.4699999999998</v>
      </c>
      <c r="DE481" s="21">
        <v>1696.72</v>
      </c>
      <c r="DF481" s="21">
        <v>0</v>
      </c>
      <c r="DG481" s="21">
        <v>1696.72</v>
      </c>
      <c r="DH481" s="22">
        <v>38</v>
      </c>
      <c r="DI481" s="22">
        <v>98.3</v>
      </c>
      <c r="DJ481" s="22">
        <v>251.77</v>
      </c>
      <c r="DK481" s="22">
        <v>132.11000000000001</v>
      </c>
      <c r="DL481" s="22">
        <v>520.17999999999995</v>
      </c>
      <c r="DM481" s="23">
        <v>2216.9</v>
      </c>
      <c r="DN481" s="73">
        <f t="shared" si="77"/>
        <v>3823.04</v>
      </c>
      <c r="DO481" s="73">
        <f t="shared" si="78"/>
        <v>0</v>
      </c>
      <c r="DP481" s="73">
        <f t="shared" si="79"/>
        <v>3823.04</v>
      </c>
      <c r="DQ481" s="22">
        <f t="shared" si="80"/>
        <v>163</v>
      </c>
      <c r="DR481" s="22">
        <f t="shared" si="81"/>
        <v>125.86</v>
      </c>
      <c r="DS481" s="22">
        <f t="shared" si="82"/>
        <v>322.62</v>
      </c>
      <c r="DT481" s="22">
        <f t="shared" si="83"/>
        <v>220.85000000000002</v>
      </c>
      <c r="DU481" s="22">
        <f t="shared" si="84"/>
        <v>832.32999999999993</v>
      </c>
      <c r="DV481" s="23">
        <f t="shared" si="85"/>
        <v>4655.37</v>
      </c>
      <c r="DW481" s="262">
        <f t="shared" si="86"/>
        <v>3823.04</v>
      </c>
      <c r="DX481" s="262"/>
      <c r="DY481" s="263">
        <f t="shared" si="87"/>
        <v>832.32999999999993</v>
      </c>
      <c r="DZ481" s="263"/>
    </row>
    <row r="482" spans="1:130" hidden="1" x14ac:dyDescent="0.25">
      <c r="A482" s="18">
        <v>1968</v>
      </c>
      <c r="B482" s="18" t="s">
        <v>974</v>
      </c>
      <c r="C482" s="18" t="s">
        <v>212</v>
      </c>
      <c r="D482" s="20">
        <v>1</v>
      </c>
      <c r="G482" s="18" t="s">
        <v>173</v>
      </c>
      <c r="H482" s="18" t="s">
        <v>9</v>
      </c>
      <c r="I482" s="18" t="s">
        <v>277</v>
      </c>
      <c r="J482" s="21"/>
      <c r="K482" s="21"/>
      <c r="L482" s="21"/>
      <c r="M482" s="22"/>
      <c r="N482" s="22"/>
      <c r="O482" s="22"/>
      <c r="P482" s="22"/>
      <c r="Q482" s="22"/>
      <c r="R482" s="23"/>
      <c r="S482" s="21"/>
      <c r="T482" s="21"/>
      <c r="U482" s="21"/>
      <c r="V482" s="22"/>
      <c r="W482" s="22"/>
      <c r="X482" s="22"/>
      <c r="Y482" s="22"/>
      <c r="Z482" s="22"/>
      <c r="AA482" s="23"/>
      <c r="AB482" s="21"/>
      <c r="AC482" s="21"/>
      <c r="AD482" s="21"/>
      <c r="AE482" s="22"/>
      <c r="AF482" s="22"/>
      <c r="AG482" s="22"/>
      <c r="AH482" s="22"/>
      <c r="AI482" s="22"/>
      <c r="AJ482" s="23"/>
      <c r="AK482" s="21"/>
      <c r="AL482" s="21"/>
      <c r="AM482" s="21"/>
      <c r="AN482" s="22"/>
      <c r="AO482" s="22"/>
      <c r="AP482" s="22"/>
      <c r="AQ482" s="22"/>
      <c r="AR482" s="22"/>
      <c r="AS482" s="23"/>
      <c r="AT482" s="21"/>
      <c r="AU482" s="21"/>
      <c r="AV482" s="21"/>
      <c r="AW482" s="22"/>
      <c r="AX482" s="22"/>
      <c r="AY482" s="22"/>
      <c r="AZ482" s="22"/>
      <c r="BA482" s="22"/>
      <c r="BB482" s="23"/>
      <c r="BC482" s="21"/>
      <c r="BD482" s="21"/>
      <c r="BE482" s="21"/>
      <c r="BF482" s="22"/>
      <c r="BG482" s="22"/>
      <c r="BH482" s="22"/>
      <c r="BI482" s="22"/>
      <c r="BJ482" s="22"/>
      <c r="BK482" s="23"/>
      <c r="BL482" s="21"/>
      <c r="BM482" s="21"/>
      <c r="BN482" s="21"/>
      <c r="BO482" s="22"/>
      <c r="BP482" s="22"/>
      <c r="BQ482" s="22"/>
      <c r="BR482" s="22"/>
      <c r="BS482" s="22"/>
      <c r="BT482" s="23"/>
      <c r="BU482" s="21"/>
      <c r="BV482" s="21"/>
      <c r="BW482" s="21"/>
      <c r="BX482" s="22"/>
      <c r="BY482" s="22"/>
      <c r="BZ482" s="22"/>
      <c r="CA482" s="22"/>
      <c r="CB482" s="22"/>
      <c r="CC482" s="23"/>
      <c r="CD482" s="21"/>
      <c r="CE482" s="21"/>
      <c r="CF482" s="21"/>
      <c r="CG482" s="22"/>
      <c r="CH482" s="22"/>
      <c r="CI482" s="22"/>
      <c r="CJ482" s="22"/>
      <c r="CK482" s="22"/>
      <c r="CL482" s="23"/>
      <c r="CM482" s="21"/>
      <c r="CN482" s="21"/>
      <c r="CO482" s="21"/>
      <c r="CP482" s="22"/>
      <c r="CQ482" s="22"/>
      <c r="CR482" s="22"/>
      <c r="CS482" s="22"/>
      <c r="CT482" s="22"/>
      <c r="CU482" s="23"/>
      <c r="CV482" s="21">
        <v>1655.15</v>
      </c>
      <c r="CW482" s="21">
        <v>0</v>
      </c>
      <c r="CX482" s="21">
        <v>1655.15</v>
      </c>
      <c r="CY482" s="22">
        <v>130</v>
      </c>
      <c r="CZ482" s="22">
        <v>41.3</v>
      </c>
      <c r="DA482" s="22">
        <v>171.51</v>
      </c>
      <c r="DB482" s="22">
        <v>126.28</v>
      </c>
      <c r="DC482" s="22">
        <v>469.09</v>
      </c>
      <c r="DD482" s="23">
        <v>2124.2399999999998</v>
      </c>
      <c r="DE482" s="21">
        <v>2067.88</v>
      </c>
      <c r="DF482" s="21">
        <v>0</v>
      </c>
      <c r="DG482" s="21">
        <v>2067.88</v>
      </c>
      <c r="DH482" s="22">
        <v>27</v>
      </c>
      <c r="DI482" s="22">
        <v>124.26</v>
      </c>
      <c r="DJ482" s="22">
        <v>445.9</v>
      </c>
      <c r="DK482" s="22">
        <v>153.84</v>
      </c>
      <c r="DL482" s="22">
        <v>751</v>
      </c>
      <c r="DM482" s="23">
        <v>2818.88</v>
      </c>
      <c r="DN482" s="73">
        <f t="shared" si="77"/>
        <v>3723.03</v>
      </c>
      <c r="DO482" s="73">
        <f t="shared" si="78"/>
        <v>0</v>
      </c>
      <c r="DP482" s="73">
        <f t="shared" si="79"/>
        <v>3723.03</v>
      </c>
      <c r="DQ482" s="22">
        <f t="shared" si="80"/>
        <v>157</v>
      </c>
      <c r="DR482" s="22">
        <f t="shared" si="81"/>
        <v>165.56</v>
      </c>
      <c r="DS482" s="22">
        <f t="shared" si="82"/>
        <v>617.41</v>
      </c>
      <c r="DT482" s="22">
        <f t="shared" si="83"/>
        <v>280.12</v>
      </c>
      <c r="DU482" s="22">
        <f t="shared" si="84"/>
        <v>1220.0899999999999</v>
      </c>
      <c r="DV482" s="23">
        <f t="shared" si="85"/>
        <v>4943.12</v>
      </c>
      <c r="DW482" s="262">
        <f t="shared" si="86"/>
        <v>3723.03</v>
      </c>
      <c r="DX482" s="262"/>
      <c r="DY482" s="263">
        <f t="shared" si="87"/>
        <v>1220.0899999999999</v>
      </c>
      <c r="DZ482" s="263"/>
    </row>
    <row r="483" spans="1:130" x14ac:dyDescent="0.25">
      <c r="D483" s="20"/>
      <c r="J483" s="21"/>
      <c r="K483" s="21"/>
      <c r="L483" s="21"/>
      <c r="M483" s="22"/>
      <c r="N483" s="22"/>
      <c r="O483" s="22"/>
      <c r="P483" s="22"/>
      <c r="Q483" s="22"/>
      <c r="R483" s="23"/>
      <c r="S483" s="21"/>
      <c r="T483" s="21"/>
      <c r="U483" s="21"/>
      <c r="V483" s="22"/>
      <c r="W483" s="22"/>
      <c r="X483" s="22"/>
      <c r="Y483" s="22"/>
      <c r="Z483" s="22"/>
      <c r="AA483" s="23"/>
      <c r="AB483" s="21"/>
      <c r="AC483" s="21"/>
      <c r="AD483" s="21"/>
      <c r="AE483" s="22"/>
      <c r="AF483" s="22"/>
      <c r="AG483" s="22"/>
      <c r="AH483" s="22"/>
      <c r="AI483" s="22"/>
      <c r="AJ483" s="23"/>
      <c r="AK483" s="21"/>
      <c r="AL483" s="21"/>
      <c r="AM483" s="21"/>
      <c r="AN483" s="22"/>
      <c r="AO483" s="22"/>
      <c r="AP483" s="22"/>
      <c r="AQ483" s="22"/>
      <c r="AR483" s="22"/>
      <c r="AS483" s="23"/>
      <c r="AT483" s="21"/>
      <c r="AU483" s="21"/>
      <c r="AV483" s="21"/>
      <c r="AW483" s="22"/>
      <c r="AX483" s="22"/>
      <c r="AY483" s="22"/>
      <c r="AZ483" s="22"/>
      <c r="BA483" s="22"/>
      <c r="BB483" s="23"/>
      <c r="BC483" s="21"/>
      <c r="BD483" s="21"/>
      <c r="BE483" s="21"/>
      <c r="BF483" s="22"/>
      <c r="BG483" s="22"/>
      <c r="BH483" s="22"/>
      <c r="BI483" s="22"/>
      <c r="BJ483" s="22"/>
      <c r="BK483" s="23"/>
      <c r="BL483" s="21"/>
      <c r="BM483" s="21"/>
      <c r="BN483" s="21"/>
      <c r="BO483" s="22"/>
      <c r="BP483" s="22"/>
      <c r="BQ483" s="22"/>
      <c r="BR483" s="22"/>
      <c r="BS483" s="22"/>
      <c r="BT483" s="23"/>
      <c r="CD483" s="21"/>
      <c r="CE483" s="21"/>
      <c r="CF483" s="21"/>
      <c r="CG483" s="22"/>
      <c r="CH483" s="22"/>
      <c r="CI483" s="22"/>
      <c r="CJ483" s="22"/>
      <c r="CK483" s="22"/>
      <c r="CL483" s="23"/>
      <c r="DN483" s="73"/>
    </row>
    <row r="484" spans="1:130" x14ac:dyDescent="0.25">
      <c r="DN484" s="73"/>
    </row>
    <row r="485" spans="1:130" s="28" customFormat="1" ht="18.75" x14ac:dyDescent="0.3">
      <c r="A485" s="26" t="s">
        <v>45</v>
      </c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  <c r="AA485" s="27"/>
      <c r="AB485" s="27"/>
      <c r="AC485" s="27"/>
      <c r="AD485" s="27"/>
      <c r="AE485" s="27"/>
      <c r="AF485" s="27"/>
      <c r="AG485" s="27"/>
      <c r="AH485" s="27"/>
      <c r="AI485" s="27"/>
      <c r="AJ485" s="27"/>
      <c r="AK485" s="27"/>
      <c r="AL485" s="27"/>
      <c r="AM485" s="27"/>
      <c r="AN485" s="27"/>
      <c r="AO485" s="27"/>
      <c r="AP485" s="27"/>
      <c r="AQ485" s="27"/>
      <c r="AR485" s="27"/>
      <c r="AS485" s="27"/>
      <c r="AT485" s="27"/>
      <c r="AU485" s="27"/>
      <c r="AV485" s="27"/>
      <c r="AW485" s="27"/>
      <c r="AX485" s="27"/>
      <c r="AY485" s="27"/>
      <c r="AZ485" s="27"/>
      <c r="BA485" s="27"/>
      <c r="BB485" s="27"/>
      <c r="BC485" s="27"/>
      <c r="BD485" s="27"/>
      <c r="BE485" s="27"/>
      <c r="BF485" s="27"/>
      <c r="BG485" s="27"/>
      <c r="BH485" s="27"/>
      <c r="BI485" s="27"/>
      <c r="BJ485" s="27"/>
      <c r="BK485" s="27"/>
      <c r="BL485" s="27"/>
      <c r="BM485" s="27"/>
      <c r="BN485" s="27"/>
      <c r="BO485" s="27"/>
      <c r="BP485" s="27"/>
      <c r="BQ485" s="27"/>
      <c r="BR485" s="27"/>
      <c r="BS485" s="27"/>
      <c r="BT485" s="27"/>
      <c r="BU485" s="27"/>
      <c r="BV485" s="27"/>
      <c r="BW485" s="27"/>
      <c r="BX485" s="27"/>
      <c r="BY485" s="27"/>
      <c r="BZ485" s="27"/>
      <c r="CA485" s="27"/>
      <c r="CB485" s="27"/>
      <c r="CC485" s="27"/>
      <c r="CD485" s="27"/>
      <c r="CE485" s="27"/>
      <c r="CF485" s="27"/>
      <c r="CG485" s="27"/>
      <c r="CH485" s="27"/>
      <c r="CI485" s="27"/>
      <c r="CJ485" s="27"/>
      <c r="CK485" s="27"/>
      <c r="CL485" s="27"/>
      <c r="CM485" s="27"/>
      <c r="CN485" s="27"/>
      <c r="CO485" s="27"/>
      <c r="CP485" s="27"/>
      <c r="CQ485" s="27"/>
      <c r="CR485" s="27"/>
      <c r="CS485" s="27"/>
      <c r="CT485" s="27"/>
      <c r="CU485" s="27"/>
      <c r="CV485" s="27"/>
      <c r="CW485" s="27"/>
      <c r="CX485" s="27"/>
      <c r="CY485" s="27"/>
      <c r="CZ485" s="27"/>
      <c r="DA485" s="27"/>
      <c r="DB485" s="27"/>
      <c r="DC485" s="27"/>
      <c r="DD485" s="27"/>
      <c r="DE485" s="27"/>
      <c r="DF485" s="27"/>
      <c r="DG485" s="27"/>
      <c r="DH485" s="27"/>
      <c r="DI485" s="27"/>
      <c r="DJ485" s="27"/>
      <c r="DK485" s="27"/>
      <c r="DL485" s="27"/>
      <c r="DM485" s="27"/>
    </row>
    <row r="486" spans="1:130" x14ac:dyDescent="0.25">
      <c r="A486" s="24">
        <v>633</v>
      </c>
      <c r="B486" s="18" t="s">
        <v>46</v>
      </c>
      <c r="J486" s="29"/>
      <c r="K486" s="29"/>
      <c r="L486" s="29"/>
      <c r="M486" s="29"/>
      <c r="N486" s="30"/>
      <c r="O486" s="29"/>
      <c r="P486" s="29"/>
      <c r="Q486" s="29"/>
      <c r="R486" s="36"/>
      <c r="S486" s="29"/>
      <c r="T486" s="29"/>
      <c r="U486" s="29"/>
      <c r="V486" s="29"/>
      <c r="W486" s="30"/>
      <c r="X486" s="29"/>
      <c r="Y486" s="29"/>
      <c r="Z486" s="29"/>
      <c r="AA486" s="36"/>
      <c r="AB486" s="29"/>
      <c r="AC486" s="29"/>
      <c r="AD486" s="29"/>
      <c r="AE486" s="29"/>
      <c r="AF486" s="30"/>
      <c r="AG486" s="29"/>
      <c r="AH486" s="29"/>
      <c r="AI486" s="29"/>
      <c r="AJ486" s="36"/>
      <c r="AK486" s="29"/>
      <c r="AL486" s="29"/>
      <c r="AM486" s="29"/>
      <c r="AN486" s="29"/>
      <c r="AO486" s="30"/>
      <c r="AP486" s="29"/>
      <c r="AQ486" s="29"/>
      <c r="AR486" s="29"/>
      <c r="AS486" s="36"/>
      <c r="AT486" s="29"/>
      <c r="AU486" s="29"/>
      <c r="AV486" s="29"/>
      <c r="AW486" s="29"/>
      <c r="AX486" s="30"/>
      <c r="AY486" s="29"/>
      <c r="AZ486" s="29"/>
      <c r="BA486" s="29"/>
      <c r="BB486" s="36"/>
      <c r="BC486" s="29"/>
      <c r="BD486" s="29"/>
      <c r="BE486" s="29"/>
      <c r="BF486" s="29"/>
      <c r="BG486" s="30"/>
      <c r="BH486" s="29"/>
      <c r="BI486" s="29"/>
      <c r="BJ486" s="29"/>
      <c r="BK486" s="36"/>
      <c r="BL486" s="29"/>
      <c r="BM486" s="29"/>
      <c r="BN486" s="29"/>
      <c r="BO486" s="29"/>
      <c r="BP486" s="30"/>
      <c r="BQ486" s="29"/>
      <c r="BR486" s="29"/>
      <c r="BS486" s="29"/>
      <c r="BT486" s="36"/>
      <c r="BU486" s="29"/>
      <c r="BV486" s="29"/>
      <c r="BW486" s="29"/>
      <c r="BX486" s="29"/>
      <c r="BY486" s="30"/>
      <c r="BZ486" s="29"/>
      <c r="CA486" s="29"/>
      <c r="CB486" s="29"/>
      <c r="CC486" s="36"/>
      <c r="CD486" s="29"/>
      <c r="CE486" s="29"/>
      <c r="CF486" s="29"/>
      <c r="CG486" s="29"/>
      <c r="CH486" s="30"/>
      <c r="CI486" s="29"/>
      <c r="CJ486" s="29"/>
      <c r="CK486" s="29"/>
      <c r="CL486" s="36"/>
      <c r="CM486" s="29"/>
      <c r="CN486" s="29"/>
      <c r="CO486" s="29"/>
      <c r="CP486" s="29"/>
      <c r="CQ486" s="30"/>
      <c r="CR486" s="29"/>
      <c r="CS486" s="29"/>
      <c r="CT486" s="29"/>
      <c r="CU486" s="36"/>
      <c r="CV486" s="29"/>
      <c r="CW486" s="29"/>
      <c r="CX486" s="29"/>
      <c r="CY486" s="29"/>
      <c r="CZ486" s="30"/>
      <c r="DA486" s="29"/>
      <c r="DB486" s="29"/>
      <c r="DC486" s="29"/>
      <c r="DD486" s="36"/>
      <c r="DE486" s="29"/>
      <c r="DF486" s="29"/>
      <c r="DG486" s="29"/>
      <c r="DH486" s="29"/>
      <c r="DI486" s="30"/>
      <c r="DJ486" s="29"/>
      <c r="DK486" s="29"/>
      <c r="DL486" s="29"/>
      <c r="DM486" s="36"/>
      <c r="DN486" s="73"/>
      <c r="DR486" s="18">
        <f t="shared" ref="DR486:DR488" si="88">N486+W486+AF486+AO486+AX486+BG486+BP486+BP486+BY486+CH486+CQ486+CZ486+DI486</f>
        <v>0</v>
      </c>
    </row>
    <row r="487" spans="1:130" x14ac:dyDescent="0.25">
      <c r="A487" s="24">
        <v>633</v>
      </c>
      <c r="B487" s="18" t="s">
        <v>47</v>
      </c>
      <c r="J487" s="29"/>
      <c r="K487" s="29"/>
      <c r="L487" s="29"/>
      <c r="M487" s="29"/>
      <c r="N487" s="30"/>
      <c r="O487" s="29"/>
      <c r="P487" s="29"/>
      <c r="Q487" s="29"/>
      <c r="R487" s="36"/>
      <c r="S487" s="29"/>
      <c r="T487" s="29"/>
      <c r="U487" s="29"/>
      <c r="V487" s="29"/>
      <c r="W487" s="30"/>
      <c r="X487" s="29"/>
      <c r="Y487" s="29"/>
      <c r="Z487" s="29"/>
      <c r="AA487" s="36"/>
      <c r="AB487" s="29"/>
      <c r="AC487" s="29"/>
      <c r="AD487" s="29"/>
      <c r="AE487" s="29"/>
      <c r="AF487" s="30"/>
      <c r="AG487" s="29"/>
      <c r="AH487" s="29"/>
      <c r="AI487" s="29"/>
      <c r="AJ487" s="36"/>
      <c r="AK487" s="29"/>
      <c r="AL487" s="29"/>
      <c r="AM487" s="29"/>
      <c r="AN487" s="29"/>
      <c r="AO487" s="30"/>
      <c r="AP487" s="29"/>
      <c r="AQ487" s="29"/>
      <c r="AR487" s="29"/>
      <c r="AS487" s="36"/>
      <c r="AT487" s="29"/>
      <c r="AU487" s="29"/>
      <c r="AV487" s="29"/>
      <c r="AW487" s="29"/>
      <c r="AX487" s="30"/>
      <c r="AY487" s="29"/>
      <c r="AZ487" s="29"/>
      <c r="BA487" s="29"/>
      <c r="BB487" s="36"/>
      <c r="BC487" s="29"/>
      <c r="BD487" s="29"/>
      <c r="BE487" s="29"/>
      <c r="BF487" s="29"/>
      <c r="BG487" s="30"/>
      <c r="BH487" s="29"/>
      <c r="BI487" s="29"/>
      <c r="BJ487" s="29"/>
      <c r="BK487" s="36"/>
      <c r="BL487" s="29"/>
      <c r="BM487" s="29"/>
      <c r="BN487" s="29"/>
      <c r="BO487" s="29"/>
      <c r="BP487" s="30"/>
      <c r="BQ487" s="29"/>
      <c r="BR487" s="29"/>
      <c r="BS487" s="29"/>
      <c r="BT487" s="36"/>
      <c r="BU487" s="29"/>
      <c r="BV487" s="29"/>
      <c r="BW487" s="29"/>
      <c r="BX487" s="29"/>
      <c r="BY487" s="30"/>
      <c r="BZ487" s="29"/>
      <c r="CA487" s="29"/>
      <c r="CB487" s="29"/>
      <c r="CC487" s="36"/>
      <c r="CD487" s="29"/>
      <c r="CE487" s="29"/>
      <c r="CF487" s="29"/>
      <c r="CG487" s="29"/>
      <c r="CH487" s="30"/>
      <c r="CI487" s="29"/>
      <c r="CJ487" s="29"/>
      <c r="CK487" s="29"/>
      <c r="CL487" s="36"/>
      <c r="CM487" s="29"/>
      <c r="CN487" s="29"/>
      <c r="CO487" s="29"/>
      <c r="CP487" s="29"/>
      <c r="CQ487" s="30"/>
      <c r="CR487" s="29"/>
      <c r="CS487" s="29"/>
      <c r="CT487" s="29"/>
      <c r="CU487" s="36"/>
      <c r="CV487" s="29"/>
      <c r="CW487" s="29"/>
      <c r="CX487" s="29"/>
      <c r="CY487" s="29"/>
      <c r="CZ487" s="30"/>
      <c r="DA487" s="29"/>
      <c r="DB487" s="29"/>
      <c r="DC487" s="29"/>
      <c r="DD487" s="36"/>
      <c r="DE487" s="29"/>
      <c r="DF487" s="29"/>
      <c r="DG487" s="29"/>
      <c r="DH487" s="29"/>
      <c r="DI487" s="30"/>
      <c r="DJ487" s="29"/>
      <c r="DK487" s="29"/>
      <c r="DL487" s="29"/>
      <c r="DM487" s="36"/>
      <c r="DN487" s="73"/>
      <c r="DR487" s="18">
        <f t="shared" si="88"/>
        <v>0</v>
      </c>
    </row>
    <row r="488" spans="1:130" x14ac:dyDescent="0.25">
      <c r="A488" s="24">
        <v>633</v>
      </c>
      <c r="B488" s="18" t="s">
        <v>48</v>
      </c>
      <c r="J488" s="29"/>
      <c r="K488" s="29"/>
      <c r="L488" s="29"/>
      <c r="M488" s="29"/>
      <c r="N488" s="30"/>
      <c r="O488" s="29"/>
      <c r="P488" s="29"/>
      <c r="Q488" s="29"/>
      <c r="R488" s="36"/>
      <c r="S488" s="29"/>
      <c r="T488" s="29"/>
      <c r="U488" s="29"/>
      <c r="V488" s="29"/>
      <c r="W488" s="30"/>
      <c r="X488" s="29"/>
      <c r="Y488" s="29"/>
      <c r="Z488" s="29"/>
      <c r="AA488" s="36"/>
      <c r="AB488" s="29"/>
      <c r="AC488" s="29"/>
      <c r="AD488" s="29"/>
      <c r="AE488" s="29"/>
      <c r="AF488" s="30"/>
      <c r="AG488" s="29"/>
      <c r="AH488" s="29"/>
      <c r="AI488" s="29"/>
      <c r="AJ488" s="36"/>
      <c r="AK488" s="29"/>
      <c r="AL488" s="29"/>
      <c r="AM488" s="29"/>
      <c r="AN488" s="29"/>
      <c r="AO488" s="30"/>
      <c r="AP488" s="29"/>
      <c r="AQ488" s="29"/>
      <c r="AR488" s="29"/>
      <c r="AS488" s="36"/>
      <c r="AT488" s="29"/>
      <c r="AU488" s="29"/>
      <c r="AV488" s="29"/>
      <c r="AW488" s="29"/>
      <c r="AX488" s="30"/>
      <c r="AY488" s="29"/>
      <c r="AZ488" s="29"/>
      <c r="BA488" s="29"/>
      <c r="BB488" s="36"/>
      <c r="BC488" s="29"/>
      <c r="BD488" s="29"/>
      <c r="BE488" s="29"/>
      <c r="BF488" s="29"/>
      <c r="BG488" s="30"/>
      <c r="BH488" s="29"/>
      <c r="BI488" s="29"/>
      <c r="BJ488" s="29"/>
      <c r="BK488" s="36"/>
      <c r="BL488" s="29"/>
      <c r="BM488" s="29"/>
      <c r="BN488" s="29"/>
      <c r="BO488" s="29"/>
      <c r="BP488" s="30"/>
      <c r="BQ488" s="29"/>
      <c r="BR488" s="29"/>
      <c r="BS488" s="29"/>
      <c r="BT488" s="36"/>
      <c r="BU488" s="29"/>
      <c r="BV488" s="29"/>
      <c r="BW488" s="29"/>
      <c r="BX488" s="29"/>
      <c r="BY488" s="30"/>
      <c r="BZ488" s="29"/>
      <c r="CA488" s="29"/>
      <c r="CB488" s="29"/>
      <c r="CC488" s="36"/>
      <c r="CD488" s="29"/>
      <c r="CE488" s="29"/>
      <c r="CF488" s="29"/>
      <c r="CG488" s="29"/>
      <c r="CH488" s="30"/>
      <c r="CI488" s="29"/>
      <c r="CJ488" s="29"/>
      <c r="CK488" s="29"/>
      <c r="CL488" s="36"/>
      <c r="CM488" s="29"/>
      <c r="CN488" s="29"/>
      <c r="CO488" s="29"/>
      <c r="CP488" s="29"/>
      <c r="CQ488" s="30"/>
      <c r="CR488" s="29"/>
      <c r="CS488" s="29"/>
      <c r="CT488" s="29"/>
      <c r="CU488" s="36"/>
      <c r="CV488" s="29"/>
      <c r="CW488" s="29"/>
      <c r="CX488" s="29"/>
      <c r="CY488" s="29"/>
      <c r="CZ488" s="30"/>
      <c r="DA488" s="29"/>
      <c r="DB488" s="29"/>
      <c r="DC488" s="29"/>
      <c r="DD488" s="36"/>
      <c r="DE488" s="29"/>
      <c r="DF488" s="29"/>
      <c r="DG488" s="29"/>
      <c r="DH488" s="29"/>
      <c r="DI488" s="30"/>
      <c r="DJ488" s="29"/>
      <c r="DK488" s="29"/>
      <c r="DL488" s="29"/>
      <c r="DM488" s="36"/>
      <c r="DN488" s="73"/>
      <c r="DR488" s="18">
        <f t="shared" si="88"/>
        <v>0</v>
      </c>
    </row>
    <row r="489" spans="1:130" x14ac:dyDescent="0.25">
      <c r="A489" s="34">
        <v>6283</v>
      </c>
      <c r="B489" s="35" t="s">
        <v>60</v>
      </c>
      <c r="J489" s="29"/>
      <c r="K489" s="29"/>
      <c r="L489" s="29"/>
      <c r="M489" s="29"/>
      <c r="N489" s="29"/>
      <c r="O489" s="29"/>
      <c r="P489" s="29"/>
      <c r="Q489" s="29"/>
      <c r="R489" s="37"/>
      <c r="S489" s="29"/>
      <c r="T489" s="29"/>
      <c r="U489" s="29"/>
      <c r="V489" s="29"/>
      <c r="W489" s="29"/>
      <c r="X489" s="29"/>
      <c r="Y489" s="29"/>
      <c r="Z489" s="29"/>
      <c r="AA489" s="37"/>
      <c r="AB489" s="29"/>
      <c r="AC489" s="29"/>
      <c r="AD489" s="29"/>
      <c r="AE489" s="29"/>
      <c r="AF489" s="29"/>
      <c r="AG489" s="29"/>
      <c r="AH489" s="29"/>
      <c r="AI489" s="29"/>
      <c r="AJ489" s="37"/>
      <c r="AK489" s="29"/>
      <c r="AL489" s="29"/>
      <c r="AM489" s="29"/>
      <c r="AN489" s="29"/>
      <c r="AO489" s="29"/>
      <c r="AP489" s="29"/>
      <c r="AQ489" s="29"/>
      <c r="AR489" s="29"/>
      <c r="AS489" s="37"/>
      <c r="AT489" s="29"/>
      <c r="AU489" s="29"/>
      <c r="AV489" s="29"/>
      <c r="AW489" s="29"/>
      <c r="AX489" s="29"/>
      <c r="AY489" s="29"/>
      <c r="AZ489" s="29"/>
      <c r="BA489" s="29"/>
      <c r="BB489" s="37"/>
      <c r="BC489" s="29"/>
      <c r="BD489" s="29"/>
      <c r="BE489" s="29"/>
      <c r="BF489" s="29"/>
      <c r="BG489" s="29"/>
      <c r="BH489" s="29"/>
      <c r="BI489" s="29"/>
      <c r="BJ489" s="29"/>
      <c r="BK489" s="37"/>
      <c r="BL489" s="29"/>
      <c r="BM489" s="29"/>
      <c r="BN489" s="29"/>
      <c r="BO489" s="29"/>
      <c r="BP489" s="29"/>
      <c r="BQ489" s="29"/>
      <c r="BR489" s="29"/>
      <c r="BS489" s="29"/>
      <c r="BT489" s="37"/>
      <c r="BU489" s="29"/>
      <c r="BV489" s="29"/>
      <c r="BW489" s="29"/>
      <c r="BX489" s="29"/>
      <c r="BY489" s="29"/>
      <c r="BZ489" s="29"/>
      <c r="CA489" s="29"/>
      <c r="CB489" s="29"/>
      <c r="CC489" s="37"/>
      <c r="CD489" s="29"/>
      <c r="CE489" s="29"/>
      <c r="CF489" s="29"/>
      <c r="CG489" s="29"/>
      <c r="CH489" s="29"/>
      <c r="CI489" s="29"/>
      <c r="CJ489" s="29"/>
      <c r="CK489" s="29"/>
      <c r="CL489" s="37"/>
      <c r="CM489" s="29"/>
      <c r="CN489" s="29"/>
      <c r="CO489" s="29"/>
      <c r="CP489" s="29"/>
      <c r="CQ489" s="29"/>
      <c r="CR489" s="29"/>
      <c r="CS489" s="29"/>
      <c r="CT489" s="29"/>
      <c r="CU489" s="37"/>
      <c r="CV489" s="29"/>
      <c r="CW489" s="29"/>
      <c r="CX489" s="29"/>
      <c r="CY489" s="29"/>
      <c r="CZ489" s="29"/>
      <c r="DA489" s="29"/>
      <c r="DB489" s="29"/>
      <c r="DC489" s="29"/>
      <c r="DD489" s="37"/>
      <c r="DE489" s="29"/>
      <c r="DF489" s="29"/>
      <c r="DG489" s="29"/>
      <c r="DH489" s="29"/>
      <c r="DI489" s="29"/>
      <c r="DJ489" s="29"/>
      <c r="DK489" s="29"/>
      <c r="DL489" s="29"/>
      <c r="DM489" s="37"/>
      <c r="DN489" s="73"/>
      <c r="DV489" s="18">
        <f t="shared" ref="DV489:DV490" si="89">R489+AA489+AJ489+AS489+BB489+BK489+BT489+BT489+CC489+CL489+CU489+DD489+DM489</f>
        <v>0</v>
      </c>
    </row>
    <row r="490" spans="1:130" x14ac:dyDescent="0.25">
      <c r="A490" s="34">
        <v>6284</v>
      </c>
      <c r="B490" s="35" t="s">
        <v>61</v>
      </c>
      <c r="J490" s="29"/>
      <c r="K490" s="29"/>
      <c r="L490" s="29"/>
      <c r="M490" s="29"/>
      <c r="N490" s="29"/>
      <c r="O490" s="29"/>
      <c r="P490" s="29"/>
      <c r="Q490" s="29"/>
      <c r="R490" s="37"/>
      <c r="S490" s="29"/>
      <c r="T490" s="29"/>
      <c r="U490" s="29"/>
      <c r="V490" s="29"/>
      <c r="W490" s="29"/>
      <c r="X490" s="29"/>
      <c r="Y490" s="29"/>
      <c r="Z490" s="29"/>
      <c r="AA490" s="37"/>
      <c r="AB490" s="29"/>
      <c r="AC490" s="29"/>
      <c r="AD490" s="29"/>
      <c r="AE490" s="29"/>
      <c r="AF490" s="29"/>
      <c r="AG490" s="29"/>
      <c r="AH490" s="29"/>
      <c r="AI490" s="29"/>
      <c r="AJ490" s="37"/>
      <c r="AK490" s="29"/>
      <c r="AL490" s="29"/>
      <c r="AM490" s="29"/>
      <c r="AN490" s="29"/>
      <c r="AO490" s="29"/>
      <c r="AP490" s="29"/>
      <c r="AQ490" s="29"/>
      <c r="AR490" s="29"/>
      <c r="AS490" s="37"/>
      <c r="AT490" s="29"/>
      <c r="AU490" s="29"/>
      <c r="AV490" s="29"/>
      <c r="AW490" s="29"/>
      <c r="AX490" s="29"/>
      <c r="AY490" s="29"/>
      <c r="AZ490" s="29"/>
      <c r="BA490" s="29"/>
      <c r="BB490" s="37"/>
      <c r="BC490" s="29"/>
      <c r="BD490" s="29"/>
      <c r="BE490" s="29"/>
      <c r="BF490" s="29"/>
      <c r="BG490" s="29"/>
      <c r="BH490" s="29"/>
      <c r="BI490" s="29"/>
      <c r="BJ490" s="29"/>
      <c r="BK490" s="37"/>
      <c r="BL490" s="29"/>
      <c r="BM490" s="29"/>
      <c r="BN490" s="29"/>
      <c r="BO490" s="29"/>
      <c r="BP490" s="29"/>
      <c r="BQ490" s="29"/>
      <c r="BR490" s="29"/>
      <c r="BS490" s="29"/>
      <c r="BT490" s="37"/>
      <c r="BU490" s="29"/>
      <c r="BV490" s="29"/>
      <c r="BW490" s="29"/>
      <c r="BX490" s="29"/>
      <c r="BY490" s="29"/>
      <c r="BZ490" s="29"/>
      <c r="CA490" s="29"/>
      <c r="CB490" s="29"/>
      <c r="CC490" s="37"/>
      <c r="CD490" s="29"/>
      <c r="CE490" s="29"/>
      <c r="CF490" s="29"/>
      <c r="CG490" s="29"/>
      <c r="CH490" s="29"/>
      <c r="CI490" s="29"/>
      <c r="CJ490" s="29"/>
      <c r="CK490" s="29"/>
      <c r="CL490" s="37"/>
      <c r="CM490" s="29"/>
      <c r="CN490" s="29"/>
      <c r="CO490" s="29"/>
      <c r="CP490" s="29"/>
      <c r="CQ490" s="29"/>
      <c r="CR490" s="29"/>
      <c r="CS490" s="29"/>
      <c r="CT490" s="29"/>
      <c r="CU490" s="37"/>
      <c r="CV490" s="29"/>
      <c r="CW490" s="29"/>
      <c r="CX490" s="29"/>
      <c r="CY490" s="29"/>
      <c r="CZ490" s="29"/>
      <c r="DA490" s="29"/>
      <c r="DB490" s="29"/>
      <c r="DC490" s="29"/>
      <c r="DD490" s="37"/>
      <c r="DE490" s="29"/>
      <c r="DF490" s="29"/>
      <c r="DG490" s="29"/>
      <c r="DH490" s="29"/>
      <c r="DI490" s="29"/>
      <c r="DJ490" s="29"/>
      <c r="DK490" s="29"/>
      <c r="DL490" s="29"/>
      <c r="DM490" s="37"/>
      <c r="DN490" s="73"/>
      <c r="DV490" s="18">
        <f t="shared" si="89"/>
        <v>0</v>
      </c>
    </row>
    <row r="491" spans="1:130" x14ac:dyDescent="0.25">
      <c r="A491" s="24" t="s">
        <v>56</v>
      </c>
      <c r="B491" s="18" t="s">
        <v>49</v>
      </c>
      <c r="F491" s="20"/>
      <c r="J491" s="29"/>
      <c r="K491" s="29"/>
      <c r="L491" s="31"/>
      <c r="M491" s="32"/>
      <c r="N491" s="31"/>
      <c r="O491" s="31"/>
      <c r="P491" s="31"/>
      <c r="Q491" s="31"/>
      <c r="R491" s="38"/>
      <c r="S491" s="29"/>
      <c r="T491" s="29"/>
      <c r="U491" s="31"/>
      <c r="V491" s="32"/>
      <c r="W491" s="31"/>
      <c r="X491" s="31"/>
      <c r="Y491" s="31"/>
      <c r="Z491" s="31"/>
      <c r="AA491" s="38"/>
      <c r="AB491" s="29"/>
      <c r="AC491" s="29"/>
      <c r="AD491" s="31"/>
      <c r="AE491" s="32"/>
      <c r="AF491" s="31"/>
      <c r="AG491" s="31"/>
      <c r="AH491" s="31"/>
      <c r="AI491" s="31"/>
      <c r="AJ491" s="38"/>
      <c r="AK491" s="29"/>
      <c r="AL491" s="29"/>
      <c r="AM491" s="31"/>
      <c r="AN491" s="32"/>
      <c r="AO491" s="31"/>
      <c r="AP491" s="31"/>
      <c r="AQ491" s="31"/>
      <c r="AR491" s="31"/>
      <c r="AS491" s="38"/>
      <c r="AT491" s="29"/>
      <c r="AU491" s="29"/>
      <c r="AV491" s="31"/>
      <c r="AW491" s="32"/>
      <c r="AX491" s="31"/>
      <c r="AY491" s="31"/>
      <c r="AZ491" s="31"/>
      <c r="BA491" s="31"/>
      <c r="BB491" s="38"/>
      <c r="BC491" s="29"/>
      <c r="BD491" s="29"/>
      <c r="BE491" s="31"/>
      <c r="BF491" s="32"/>
      <c r="BG491" s="31"/>
      <c r="BH491" s="31"/>
      <c r="BI491" s="31"/>
      <c r="BJ491" s="31"/>
      <c r="BK491" s="38"/>
      <c r="BL491" s="29"/>
      <c r="BM491" s="29"/>
      <c r="BN491" s="31"/>
      <c r="BO491" s="32"/>
      <c r="BP491" s="31"/>
      <c r="BQ491" s="31"/>
      <c r="BR491" s="31"/>
      <c r="BS491" s="31"/>
      <c r="BT491" s="38"/>
      <c r="BU491" s="29"/>
      <c r="BV491" s="29"/>
      <c r="BW491" s="31"/>
      <c r="BX491" s="32"/>
      <c r="BY491" s="31"/>
      <c r="BZ491" s="31"/>
      <c r="CA491" s="31"/>
      <c r="CB491" s="31"/>
      <c r="CC491" s="38"/>
      <c r="CD491" s="29"/>
      <c r="CE491" s="29"/>
      <c r="CF491" s="31"/>
      <c r="CG491" s="32"/>
      <c r="CH491" s="31"/>
      <c r="CI491" s="31"/>
      <c r="CJ491" s="31"/>
      <c r="CK491" s="31"/>
      <c r="CL491" s="38"/>
      <c r="CM491" s="29"/>
      <c r="CN491" s="29"/>
      <c r="CO491" s="31"/>
      <c r="CP491" s="32"/>
      <c r="CQ491" s="31"/>
      <c r="CR491" s="31"/>
      <c r="CS491" s="31"/>
      <c r="CT491" s="31"/>
      <c r="CU491" s="38"/>
      <c r="CV491" s="29"/>
      <c r="CW491" s="29"/>
      <c r="CX491" s="31"/>
      <c r="CY491" s="32"/>
      <c r="CZ491" s="31"/>
      <c r="DA491" s="31"/>
      <c r="DB491" s="31"/>
      <c r="DC491" s="31"/>
      <c r="DD491" s="38"/>
      <c r="DE491" s="29"/>
      <c r="DF491" s="29"/>
      <c r="DG491" s="31"/>
      <c r="DH491" s="32"/>
      <c r="DI491" s="31"/>
      <c r="DJ491" s="31"/>
      <c r="DK491" s="31"/>
      <c r="DL491" s="31"/>
      <c r="DM491" s="38"/>
      <c r="DN491" s="73"/>
      <c r="DQ491" s="18">
        <f t="shared" ref="DQ491" si="90">M491+V491+AE491+AN491+AW491+BF491+BO491+BO491+BX491+CG491+CP491+CY491+DH491</f>
        <v>0</v>
      </c>
    </row>
    <row r="492" spans="1:130" x14ac:dyDescent="0.25">
      <c r="A492" s="24" t="s">
        <v>57</v>
      </c>
      <c r="B492" s="18" t="s">
        <v>50</v>
      </c>
      <c r="J492" s="30"/>
      <c r="K492" s="29"/>
      <c r="L492" s="29"/>
      <c r="M492" s="29"/>
      <c r="N492" s="29"/>
      <c r="O492" s="33"/>
      <c r="P492" s="29"/>
      <c r="Q492" s="29"/>
      <c r="R492" s="36"/>
      <c r="S492" s="30"/>
      <c r="T492" s="29"/>
      <c r="U492" s="29"/>
      <c r="V492" s="29"/>
      <c r="W492" s="29"/>
      <c r="X492" s="33"/>
      <c r="Y492" s="29"/>
      <c r="Z492" s="29"/>
      <c r="AA492" s="36"/>
      <c r="AB492" s="30"/>
      <c r="AC492" s="29"/>
      <c r="AD492" s="29"/>
      <c r="AE492" s="29"/>
      <c r="AF492" s="29"/>
      <c r="AG492" s="33"/>
      <c r="AH492" s="29"/>
      <c r="AI492" s="29"/>
      <c r="AJ492" s="36"/>
      <c r="AK492" s="30"/>
      <c r="AL492" s="29"/>
      <c r="AM492" s="29"/>
      <c r="AN492" s="29"/>
      <c r="AO492" s="29"/>
      <c r="AP492" s="33"/>
      <c r="AQ492" s="29"/>
      <c r="AR492" s="29"/>
      <c r="AS492" s="36"/>
      <c r="AT492" s="30"/>
      <c r="AU492" s="29"/>
      <c r="AV492" s="29"/>
      <c r="AW492" s="29"/>
      <c r="AX492" s="29"/>
      <c r="AY492" s="33"/>
      <c r="AZ492" s="29"/>
      <c r="BA492" s="29"/>
      <c r="BB492" s="36"/>
      <c r="BC492" s="30"/>
      <c r="BD492" s="29"/>
      <c r="BE492" s="29"/>
      <c r="BF492" s="29"/>
      <c r="BG492" s="29"/>
      <c r="BH492" s="33"/>
      <c r="BI492" s="29"/>
      <c r="BJ492" s="29"/>
      <c r="BK492" s="36"/>
      <c r="BL492" s="30"/>
      <c r="BM492" s="29"/>
      <c r="BN492" s="29"/>
      <c r="BO492" s="29"/>
      <c r="BP492" s="29"/>
      <c r="BQ492" s="33"/>
      <c r="BR492" s="29"/>
      <c r="BS492" s="29"/>
      <c r="BT492" s="36"/>
      <c r="BU492" s="30"/>
      <c r="BV492" s="29"/>
      <c r="BW492" s="29"/>
      <c r="BX492" s="29"/>
      <c r="BY492" s="29"/>
      <c r="BZ492" s="33"/>
      <c r="CA492" s="29"/>
      <c r="CB492" s="29"/>
      <c r="CC492" s="36"/>
      <c r="CD492" s="30"/>
      <c r="CE492" s="29"/>
      <c r="CF492" s="29"/>
      <c r="CG492" s="29"/>
      <c r="CH492" s="29"/>
      <c r="CI492" s="33"/>
      <c r="CJ492" s="29"/>
      <c r="CK492" s="29"/>
      <c r="CL492" s="36"/>
      <c r="CM492" s="30"/>
      <c r="CN492" s="29"/>
      <c r="CO492" s="29"/>
      <c r="CP492" s="29"/>
      <c r="CQ492" s="29"/>
      <c r="CR492" s="33"/>
      <c r="CS492" s="29"/>
      <c r="CT492" s="29"/>
      <c r="CU492" s="36"/>
      <c r="CV492" s="30"/>
      <c r="CW492" s="29"/>
      <c r="CX492" s="29"/>
      <c r="CY492" s="29"/>
      <c r="CZ492" s="29"/>
      <c r="DA492" s="33"/>
      <c r="DB492" s="29"/>
      <c r="DC492" s="29"/>
      <c r="DD492" s="36"/>
      <c r="DE492" s="30"/>
      <c r="DF492" s="29"/>
      <c r="DG492" s="29"/>
      <c r="DH492" s="29"/>
      <c r="DI492" s="29"/>
      <c r="DJ492" s="33"/>
      <c r="DK492" s="29"/>
      <c r="DL492" s="29"/>
      <c r="DM492" s="36"/>
      <c r="DN492" s="73">
        <f t="shared" ref="DN492:DN494" si="91">J492+S492+AB492+AK492+AT492+BC492+BL492+BL492+BU492+CD492+CM492+CV492+DE492</f>
        <v>0</v>
      </c>
      <c r="DS492" s="18">
        <f t="shared" ref="DS492:DS493" si="92">O492+X492+AG492+AP492+AY492+BH492+BQ492+BQ492+BZ492+CI492+CR492+DA492+DJ492</f>
        <v>0</v>
      </c>
    </row>
    <row r="493" spans="1:130" x14ac:dyDescent="0.25">
      <c r="A493" s="24" t="s">
        <v>57</v>
      </c>
      <c r="B493" s="18" t="s">
        <v>51</v>
      </c>
      <c r="J493" s="30"/>
      <c r="K493" s="29"/>
      <c r="L493" s="29"/>
      <c r="M493" s="29"/>
      <c r="N493" s="29"/>
      <c r="O493" s="33"/>
      <c r="P493" s="29"/>
      <c r="Q493" s="29"/>
      <c r="R493" s="36"/>
      <c r="S493" s="30"/>
      <c r="T493" s="29"/>
      <c r="U493" s="29"/>
      <c r="V493" s="29"/>
      <c r="W493" s="29"/>
      <c r="X493" s="33"/>
      <c r="Y493" s="29"/>
      <c r="Z493" s="29"/>
      <c r="AA493" s="36"/>
      <c r="AB493" s="30"/>
      <c r="AC493" s="29"/>
      <c r="AD493" s="29"/>
      <c r="AE493" s="29"/>
      <c r="AF493" s="29"/>
      <c r="AG493" s="33"/>
      <c r="AH493" s="29"/>
      <c r="AI493" s="29"/>
      <c r="AJ493" s="36"/>
      <c r="AK493" s="30"/>
      <c r="AL493" s="29"/>
      <c r="AM493" s="29"/>
      <c r="AN493" s="29"/>
      <c r="AO493" s="29"/>
      <c r="AP493" s="33"/>
      <c r="AQ493" s="29"/>
      <c r="AR493" s="29"/>
      <c r="AS493" s="36"/>
      <c r="AT493" s="30"/>
      <c r="AU493" s="29"/>
      <c r="AV493" s="29"/>
      <c r="AW493" s="29"/>
      <c r="AX493" s="29"/>
      <c r="AY493" s="33"/>
      <c r="AZ493" s="29"/>
      <c r="BA493" s="29"/>
      <c r="BB493" s="36"/>
      <c r="BC493" s="30"/>
      <c r="BD493" s="29"/>
      <c r="BE493" s="29"/>
      <c r="BF493" s="29"/>
      <c r="BG493" s="29"/>
      <c r="BH493" s="33"/>
      <c r="BI493" s="29"/>
      <c r="BJ493" s="29"/>
      <c r="BK493" s="36"/>
      <c r="BL493" s="30"/>
      <c r="BM493" s="29"/>
      <c r="BN493" s="29"/>
      <c r="BO493" s="29"/>
      <c r="BP493" s="29"/>
      <c r="BQ493" s="33"/>
      <c r="BR493" s="29"/>
      <c r="BS493" s="29"/>
      <c r="BT493" s="36"/>
      <c r="BU493" s="30"/>
      <c r="BV493" s="29"/>
      <c r="BW493" s="29"/>
      <c r="BX493" s="29"/>
      <c r="BY493" s="29"/>
      <c r="BZ493" s="33"/>
      <c r="CA493" s="29"/>
      <c r="CB493" s="29"/>
      <c r="CC493" s="36"/>
      <c r="CD493" s="30"/>
      <c r="CE493" s="29"/>
      <c r="CF493" s="29"/>
      <c r="CG493" s="29"/>
      <c r="CH493" s="29"/>
      <c r="CI493" s="33"/>
      <c r="CJ493" s="29"/>
      <c r="CK493" s="29"/>
      <c r="CL493" s="36"/>
      <c r="CM493" s="30"/>
      <c r="CN493" s="29"/>
      <c r="CO493" s="29"/>
      <c r="CP493" s="29"/>
      <c r="CQ493" s="29"/>
      <c r="CR493" s="33"/>
      <c r="CS493" s="29"/>
      <c r="CT493" s="29"/>
      <c r="CU493" s="36"/>
      <c r="CV493" s="30"/>
      <c r="CW493" s="29"/>
      <c r="CX493" s="29"/>
      <c r="CY493" s="29"/>
      <c r="CZ493" s="29"/>
      <c r="DA493" s="33"/>
      <c r="DB493" s="29"/>
      <c r="DC493" s="29"/>
      <c r="DD493" s="36"/>
      <c r="DE493" s="30"/>
      <c r="DF493" s="29"/>
      <c r="DG493" s="29"/>
      <c r="DH493" s="29"/>
      <c r="DI493" s="29"/>
      <c r="DJ493" s="33"/>
      <c r="DK493" s="29"/>
      <c r="DL493" s="29"/>
      <c r="DM493" s="36"/>
      <c r="DN493" s="73">
        <f t="shared" si="91"/>
        <v>0</v>
      </c>
      <c r="DS493" s="18">
        <f t="shared" si="92"/>
        <v>0</v>
      </c>
    </row>
    <row r="494" spans="1:130" x14ac:dyDescent="0.25">
      <c r="A494" s="24" t="s">
        <v>58</v>
      </c>
      <c r="B494" s="18" t="s">
        <v>52</v>
      </c>
      <c r="J494" s="33"/>
      <c r="K494" s="29"/>
      <c r="L494" s="29"/>
      <c r="M494" s="29"/>
      <c r="N494" s="29"/>
      <c r="O494" s="29"/>
      <c r="P494" s="29"/>
      <c r="Q494" s="29"/>
      <c r="R494" s="36"/>
      <c r="S494" s="33"/>
      <c r="T494" s="29"/>
      <c r="U494" s="29"/>
      <c r="V494" s="29"/>
      <c r="W494" s="29"/>
      <c r="X494" s="29"/>
      <c r="Y494" s="29"/>
      <c r="Z494" s="29"/>
      <c r="AA494" s="36"/>
      <c r="AB494" s="33"/>
      <c r="AC494" s="29"/>
      <c r="AD494" s="29"/>
      <c r="AE494" s="29"/>
      <c r="AF494" s="29"/>
      <c r="AG494" s="29"/>
      <c r="AH494" s="29"/>
      <c r="AI494" s="29"/>
      <c r="AJ494" s="36"/>
      <c r="AK494" s="33"/>
      <c r="AL494" s="29"/>
      <c r="AM494" s="29"/>
      <c r="AN494" s="29"/>
      <c r="AO494" s="29"/>
      <c r="AP494" s="29"/>
      <c r="AQ494" s="29"/>
      <c r="AR494" s="29"/>
      <c r="AS494" s="36"/>
      <c r="AT494" s="33"/>
      <c r="AU494" s="29"/>
      <c r="AV494" s="29"/>
      <c r="AW494" s="29"/>
      <c r="AX494" s="29"/>
      <c r="AY494" s="29"/>
      <c r="AZ494" s="29"/>
      <c r="BA494" s="29"/>
      <c r="BB494" s="36"/>
      <c r="BC494" s="33"/>
      <c r="BD494" s="29"/>
      <c r="BE494" s="29"/>
      <c r="BF494" s="29"/>
      <c r="BG494" s="29"/>
      <c r="BH494" s="29"/>
      <c r="BI494" s="29"/>
      <c r="BJ494" s="29"/>
      <c r="BK494" s="36"/>
      <c r="BL494" s="33"/>
      <c r="BM494" s="29"/>
      <c r="BN494" s="29"/>
      <c r="BO494" s="29"/>
      <c r="BP494" s="29"/>
      <c r="BQ494" s="29"/>
      <c r="BR494" s="29"/>
      <c r="BS494" s="29"/>
      <c r="BT494" s="36"/>
      <c r="BU494" s="33"/>
      <c r="BV494" s="29"/>
      <c r="BW494" s="29"/>
      <c r="BX494" s="29"/>
      <c r="BY494" s="29"/>
      <c r="BZ494" s="29"/>
      <c r="CA494" s="29"/>
      <c r="CB494" s="29"/>
      <c r="CC494" s="36"/>
      <c r="CD494" s="33"/>
      <c r="CE494" s="29"/>
      <c r="CF494" s="29"/>
      <c r="CG494" s="29"/>
      <c r="CH494" s="29"/>
      <c r="CI494" s="29"/>
      <c r="CJ494" s="29"/>
      <c r="CK494" s="29"/>
      <c r="CL494" s="36"/>
      <c r="CM494" s="33"/>
      <c r="CN494" s="29"/>
      <c r="CO494" s="29"/>
      <c r="CP494" s="29"/>
      <c r="CQ494" s="29"/>
      <c r="CR494" s="29"/>
      <c r="CS494" s="29"/>
      <c r="CT494" s="29"/>
      <c r="CU494" s="36"/>
      <c r="CV494" s="33"/>
      <c r="CW494" s="29"/>
      <c r="CX494" s="29"/>
      <c r="CY494" s="29"/>
      <c r="CZ494" s="29"/>
      <c r="DA494" s="29"/>
      <c r="DB494" s="29"/>
      <c r="DC494" s="29"/>
      <c r="DD494" s="36"/>
      <c r="DE494" s="33"/>
      <c r="DF494" s="29"/>
      <c r="DG494" s="29"/>
      <c r="DH494" s="29"/>
      <c r="DI494" s="29"/>
      <c r="DJ494" s="29"/>
      <c r="DK494" s="29"/>
      <c r="DL494" s="29"/>
      <c r="DM494" s="36"/>
      <c r="DN494" s="73">
        <f t="shared" si="91"/>
        <v>0</v>
      </c>
    </row>
    <row r="495" spans="1:130" x14ac:dyDescent="0.25">
      <c r="A495" s="24" t="s">
        <v>12</v>
      </c>
      <c r="B495" s="18" t="s">
        <v>53</v>
      </c>
      <c r="J495" s="30"/>
      <c r="K495" s="29"/>
      <c r="L495" s="29"/>
      <c r="M495" s="29"/>
      <c r="N495" s="29"/>
      <c r="O495" s="29"/>
      <c r="P495" s="29"/>
      <c r="Q495" s="29"/>
      <c r="R495" s="36"/>
      <c r="S495" s="30"/>
      <c r="T495" s="29"/>
      <c r="U495" s="29"/>
      <c r="V495" s="29"/>
      <c r="W495" s="29"/>
      <c r="X495" s="29"/>
      <c r="Y495" s="29"/>
      <c r="Z495" s="29"/>
      <c r="AA495" s="36"/>
      <c r="AB495" s="30"/>
      <c r="AC495" s="29"/>
      <c r="AD495" s="29"/>
      <c r="AE495" s="29"/>
      <c r="AF495" s="29"/>
      <c r="AG495" s="29"/>
      <c r="AH495" s="29"/>
      <c r="AI495" s="29"/>
      <c r="AJ495" s="36"/>
      <c r="AK495" s="30"/>
      <c r="AL495" s="29"/>
      <c r="AM495" s="29"/>
      <c r="AN495" s="29"/>
      <c r="AO495" s="29"/>
      <c r="AP495" s="29"/>
      <c r="AQ495" s="29"/>
      <c r="AR495" s="29"/>
      <c r="AS495" s="36"/>
      <c r="AT495" s="30"/>
      <c r="AU495" s="29"/>
      <c r="AV495" s="29"/>
      <c r="AW495" s="29"/>
      <c r="AX495" s="29"/>
      <c r="AY495" s="29"/>
      <c r="AZ495" s="29"/>
      <c r="BA495" s="29"/>
      <c r="BB495" s="36"/>
      <c r="BC495" s="30"/>
      <c r="BD495" s="29"/>
      <c r="BE495" s="29"/>
      <c r="BF495" s="29"/>
      <c r="BG495" s="29"/>
      <c r="BH495" s="29"/>
      <c r="BI495" s="29"/>
      <c r="BJ495" s="29"/>
      <c r="BK495" s="36"/>
      <c r="BL495" s="30"/>
      <c r="BM495" s="29"/>
      <c r="BN495" s="29"/>
      <c r="BO495" s="29"/>
      <c r="BP495" s="29"/>
      <c r="BQ495" s="29"/>
      <c r="BR495" s="29"/>
      <c r="BS495" s="29"/>
      <c r="BT495" s="36"/>
      <c r="BU495" s="30"/>
      <c r="BV495" s="29"/>
      <c r="BW495" s="29"/>
      <c r="BX495" s="29"/>
      <c r="BY495" s="29"/>
      <c r="BZ495" s="29"/>
      <c r="CA495" s="29"/>
      <c r="CB495" s="29"/>
      <c r="CC495" s="36"/>
      <c r="CD495" s="30"/>
      <c r="CE495" s="29"/>
      <c r="CF495" s="29"/>
      <c r="CG495" s="29"/>
      <c r="CH495" s="29"/>
      <c r="CI495" s="29"/>
      <c r="CJ495" s="29"/>
      <c r="CK495" s="29"/>
      <c r="CL495" s="36"/>
      <c r="CM495" s="30"/>
      <c r="CN495" s="29"/>
      <c r="CO495" s="29"/>
      <c r="CP495" s="29"/>
      <c r="CQ495" s="29"/>
      <c r="CR495" s="29"/>
      <c r="CS495" s="29"/>
      <c r="CT495" s="29"/>
      <c r="CU495" s="36"/>
      <c r="CV495" s="30"/>
      <c r="CW495" s="29"/>
      <c r="CX495" s="29"/>
      <c r="CY495" s="29"/>
      <c r="CZ495" s="29"/>
      <c r="DA495" s="29"/>
      <c r="DB495" s="29"/>
      <c r="DC495" s="29"/>
      <c r="DD495" s="36"/>
      <c r="DE495" s="30"/>
      <c r="DF495" s="29"/>
      <c r="DG495" s="29"/>
      <c r="DH495" s="29"/>
      <c r="DI495" s="29"/>
      <c r="DJ495" s="29"/>
      <c r="DK495" s="29"/>
      <c r="DL495" s="29"/>
      <c r="DM495" s="36"/>
      <c r="DN495" s="73">
        <f>J495+S495+AB495+AK495+AT495+BC495+BL495+BL495+BU495+CD495+CM495+CV495+DE495</f>
        <v>0</v>
      </c>
    </row>
    <row r="496" spans="1:130" x14ac:dyDescent="0.25">
      <c r="A496" s="24">
        <v>647</v>
      </c>
      <c r="B496" s="18" t="s">
        <v>54</v>
      </c>
      <c r="J496" s="29"/>
      <c r="K496" s="29"/>
      <c r="L496" s="29"/>
      <c r="M496" s="29"/>
      <c r="N496" s="29"/>
      <c r="O496" s="29"/>
      <c r="P496" s="30"/>
      <c r="Q496" s="29"/>
      <c r="R496" s="36"/>
      <c r="S496" s="29"/>
      <c r="T496" s="29"/>
      <c r="U496" s="29"/>
      <c r="V496" s="29"/>
      <c r="W496" s="29"/>
      <c r="X496" s="29"/>
      <c r="Y496" s="30"/>
      <c r="Z496" s="29"/>
      <c r="AA496" s="36"/>
      <c r="AB496" s="29"/>
      <c r="AC496" s="29"/>
      <c r="AD496" s="29"/>
      <c r="AE496" s="29"/>
      <c r="AF496" s="29"/>
      <c r="AG496" s="29"/>
      <c r="AH496" s="30"/>
      <c r="AI496" s="29"/>
      <c r="AJ496" s="36"/>
      <c r="AK496" s="29"/>
      <c r="AL496" s="29"/>
      <c r="AM496" s="29"/>
      <c r="AN496" s="29"/>
      <c r="AO496" s="29"/>
      <c r="AP496" s="29"/>
      <c r="AQ496" s="30"/>
      <c r="AR496" s="29"/>
      <c r="AS496" s="36"/>
      <c r="AT496" s="29"/>
      <c r="AU496" s="29"/>
      <c r="AV496" s="29"/>
      <c r="AW496" s="29"/>
      <c r="AX496" s="29"/>
      <c r="AY496" s="29"/>
      <c r="AZ496" s="30"/>
      <c r="BA496" s="29"/>
      <c r="BB496" s="36"/>
      <c r="BC496" s="29"/>
      <c r="BD496" s="29"/>
      <c r="BE496" s="29"/>
      <c r="BF496" s="29"/>
      <c r="BG496" s="29"/>
      <c r="BH496" s="29"/>
      <c r="BI496" s="30"/>
      <c r="BJ496" s="29"/>
      <c r="BK496" s="36"/>
      <c r="BL496" s="29"/>
      <c r="BM496" s="29"/>
      <c r="BN496" s="29"/>
      <c r="BO496" s="29"/>
      <c r="BP496" s="29"/>
      <c r="BQ496" s="29"/>
      <c r="BR496" s="30"/>
      <c r="BS496" s="29"/>
      <c r="BT496" s="36"/>
      <c r="BU496" s="29"/>
      <c r="BV496" s="29"/>
      <c r="BW496" s="29"/>
      <c r="BX496" s="29"/>
      <c r="BY496" s="29"/>
      <c r="BZ496" s="29"/>
      <c r="CA496" s="30"/>
      <c r="CB496" s="29"/>
      <c r="CC496" s="36"/>
      <c r="CD496" s="29"/>
      <c r="CE496" s="29"/>
      <c r="CF496" s="29"/>
      <c r="CG496" s="29"/>
      <c r="CH496" s="29"/>
      <c r="CI496" s="29"/>
      <c r="CJ496" s="30"/>
      <c r="CK496" s="29"/>
      <c r="CL496" s="36"/>
      <c r="CM496" s="29"/>
      <c r="CN496" s="29"/>
      <c r="CO496" s="29"/>
      <c r="CP496" s="29"/>
      <c r="CQ496" s="29"/>
      <c r="CR496" s="29"/>
      <c r="CS496" s="30"/>
      <c r="CT496" s="29"/>
      <c r="CU496" s="36"/>
      <c r="CV496" s="29"/>
      <c r="CW496" s="29"/>
      <c r="CX496" s="29"/>
      <c r="CY496" s="29"/>
      <c r="CZ496" s="29"/>
      <c r="DA496" s="29"/>
      <c r="DB496" s="30"/>
      <c r="DC496" s="29"/>
      <c r="DD496" s="36"/>
      <c r="DE496" s="29"/>
      <c r="DF496" s="29"/>
      <c r="DG496" s="29"/>
      <c r="DH496" s="29"/>
      <c r="DI496" s="29"/>
      <c r="DJ496" s="29"/>
      <c r="DK496" s="30"/>
      <c r="DL496" s="29"/>
      <c r="DM496" s="36"/>
      <c r="DT496" s="18">
        <f>P496+Y496+AH496+AQ496+AZ496+BI496+BR496+BR496+CA496+CJ496+CS496+DB496+DK496</f>
        <v>0</v>
      </c>
    </row>
    <row r="497" spans="1:126" x14ac:dyDescent="0.25">
      <c r="A497" s="24"/>
      <c r="B497" s="18" t="s">
        <v>55</v>
      </c>
      <c r="J497" s="29"/>
      <c r="K497" s="29"/>
      <c r="L497" s="29"/>
      <c r="M497" s="29"/>
      <c r="N497" s="29"/>
      <c r="O497" s="29"/>
      <c r="P497" s="29"/>
      <c r="Q497" s="29"/>
      <c r="R497" s="39"/>
      <c r="S497" s="29"/>
      <c r="T497" s="29"/>
      <c r="U497" s="29"/>
      <c r="V497" s="29"/>
      <c r="W497" s="29"/>
      <c r="X497" s="29"/>
      <c r="Y497" s="29"/>
      <c r="Z497" s="29"/>
      <c r="AA497" s="39"/>
      <c r="AB497" s="29"/>
      <c r="AC497" s="29"/>
      <c r="AD497" s="29"/>
      <c r="AE497" s="29"/>
      <c r="AF497" s="29"/>
      <c r="AG497" s="29"/>
      <c r="AH497" s="29"/>
      <c r="AI497" s="29"/>
      <c r="AJ497" s="39"/>
      <c r="AK497" s="29"/>
      <c r="AL497" s="29"/>
      <c r="AM497" s="29"/>
      <c r="AN497" s="29"/>
      <c r="AO497" s="29"/>
      <c r="AP497" s="29"/>
      <c r="AQ497" s="29"/>
      <c r="AR497" s="29"/>
      <c r="AS497" s="39"/>
      <c r="AT497" s="29"/>
      <c r="AU497" s="29"/>
      <c r="AV497" s="29"/>
      <c r="AW497" s="29"/>
      <c r="AX497" s="29"/>
      <c r="AY497" s="29"/>
      <c r="AZ497" s="29"/>
      <c r="BA497" s="29"/>
      <c r="BB497" s="39"/>
      <c r="BC497" s="29"/>
      <c r="BD497" s="29"/>
      <c r="BE497" s="29"/>
      <c r="BF497" s="29"/>
      <c r="BG497" s="29"/>
      <c r="BH497" s="29"/>
      <c r="BI497" s="29"/>
      <c r="BJ497" s="29"/>
      <c r="BK497" s="39"/>
      <c r="BL497" s="29"/>
      <c r="BM497" s="29"/>
      <c r="BN497" s="29"/>
      <c r="BO497" s="29"/>
      <c r="BP497" s="29"/>
      <c r="BQ497" s="29"/>
      <c r="BR497" s="29"/>
      <c r="BS497" s="29"/>
      <c r="BT497" s="39"/>
      <c r="BU497" s="29"/>
      <c r="BV497" s="29"/>
      <c r="BW497" s="29"/>
      <c r="BX497" s="29"/>
      <c r="BY497" s="29"/>
      <c r="BZ497" s="29"/>
      <c r="CA497" s="29"/>
      <c r="CB497" s="29"/>
      <c r="CC497" s="39"/>
      <c r="CD497" s="29"/>
      <c r="CE497" s="29"/>
      <c r="CF497" s="29"/>
      <c r="CG497" s="29"/>
      <c r="CH497" s="29"/>
      <c r="CI497" s="29"/>
      <c r="CJ497" s="29"/>
      <c r="CK497" s="29"/>
      <c r="CL497" s="39"/>
      <c r="CM497" s="29"/>
      <c r="CN497" s="29"/>
      <c r="CO497" s="29"/>
      <c r="CP497" s="29"/>
      <c r="CQ497" s="29"/>
      <c r="CR497" s="29"/>
      <c r="CS497" s="29"/>
      <c r="CT497" s="29"/>
      <c r="CU497" s="39"/>
      <c r="CV497" s="29"/>
      <c r="CW497" s="29"/>
      <c r="CX497" s="29"/>
      <c r="CY497" s="29"/>
      <c r="CZ497" s="29"/>
      <c r="DA497" s="29"/>
      <c r="DB497" s="29"/>
      <c r="DC497" s="29"/>
      <c r="DD497" s="39"/>
      <c r="DE497" s="29"/>
      <c r="DF497" s="29"/>
      <c r="DG497" s="29"/>
      <c r="DH497" s="29"/>
      <c r="DI497" s="29"/>
      <c r="DJ497" s="29"/>
      <c r="DK497" s="29"/>
      <c r="DL497" s="29"/>
      <c r="DM497" s="39"/>
      <c r="DV497" s="18">
        <f>R497+AA497+AJ497+AS497+BB497+BK497+BT497+BT497+CC497+CL497+CU497+DD497+DM497</f>
        <v>0</v>
      </c>
    </row>
    <row r="498" spans="1:126" x14ac:dyDescent="0.25">
      <c r="A498" s="24"/>
    </row>
    <row r="499" spans="1:126" s="64" customFormat="1" x14ac:dyDescent="0.25">
      <c r="A499" s="63" t="s">
        <v>66</v>
      </c>
      <c r="J499" s="69">
        <f t="shared" ref="J499:T499" si="93">SUM(J4:J497)</f>
        <v>956490.45999999926</v>
      </c>
      <c r="K499" s="71">
        <f t="shared" si="93"/>
        <v>0</v>
      </c>
      <c r="L499" s="69">
        <f t="shared" si="93"/>
        <v>956490.45999999926</v>
      </c>
      <c r="M499" s="69">
        <f t="shared" si="93"/>
        <v>96247</v>
      </c>
      <c r="N499" s="71">
        <f t="shared" si="93"/>
        <v>17116.35999999999</v>
      </c>
      <c r="O499" s="71">
        <f t="shared" si="93"/>
        <v>339047.74000000005</v>
      </c>
      <c r="P499" s="69">
        <f t="shared" si="93"/>
        <v>43584.569999999963</v>
      </c>
      <c r="Q499" s="69">
        <f t="shared" si="93"/>
        <v>495995.6700000001</v>
      </c>
      <c r="R499" s="69">
        <f t="shared" si="93"/>
        <v>1452486.1300000006</v>
      </c>
      <c r="S499" s="69">
        <f t="shared" si="93"/>
        <v>956816.71000000008</v>
      </c>
      <c r="T499" s="71">
        <f t="shared" si="93"/>
        <v>0</v>
      </c>
      <c r="U499" s="69">
        <f>T499+S499</f>
        <v>956816.71000000008</v>
      </c>
      <c r="V499" s="69">
        <f>SUM(V4:V497)</f>
        <v>95974</v>
      </c>
      <c r="W499" s="71">
        <f>SUM(W4:W497)</f>
        <v>17907.110000000011</v>
      </c>
      <c r="X499" s="71">
        <f>SUM(X4:X497)</f>
        <v>343878.20999999979</v>
      </c>
      <c r="Y499" s="69">
        <f>SUM(Y4:Y497)</f>
        <v>39962.340000000004</v>
      </c>
      <c r="Z499" s="69">
        <f>V499+W499+X499+Y499</f>
        <v>497721.65999999986</v>
      </c>
      <c r="AA499" s="69">
        <f>SUM(AA4:AA497)</f>
        <v>1454538.3699999999</v>
      </c>
      <c r="AB499" s="69">
        <f>SUM(AB4:AB497)</f>
        <v>940405.48000000021</v>
      </c>
      <c r="AC499" s="71">
        <f>SUM(AC4:AC497)</f>
        <v>0</v>
      </c>
      <c r="AD499" s="69">
        <f>AC499+AB499</f>
        <v>940405.48000000021</v>
      </c>
      <c r="AE499" s="69">
        <f>SUM(AE4:AE497)</f>
        <v>92549</v>
      </c>
      <c r="AF499" s="71">
        <f>SUM(AF4:AF497)</f>
        <v>18121.670000000006</v>
      </c>
      <c r="AG499" s="69">
        <f>SUM(AG4:AG497)</f>
        <v>340234.49</v>
      </c>
      <c r="AH499" s="69">
        <f>SUM(AH4:AH497)</f>
        <v>46533.560000000049</v>
      </c>
      <c r="AI499" s="69">
        <f>AE499+AF499+AG499+AH499</f>
        <v>497438.72000000009</v>
      </c>
      <c r="AJ499" s="69">
        <f>SUM(AJ4:AJ497)</f>
        <v>1437844.2</v>
      </c>
      <c r="AK499" s="69">
        <f>SUM(AK4:AK497)</f>
        <v>892707.94000000064</v>
      </c>
      <c r="AL499" s="71">
        <f>SUM(AL4:AL497)</f>
        <v>0</v>
      </c>
      <c r="AM499" s="69">
        <f>AL499+AK499</f>
        <v>892707.94000000064</v>
      </c>
      <c r="AN499" s="69">
        <f>SUM(AN4:AN497)</f>
        <v>89432</v>
      </c>
      <c r="AO499" s="71">
        <f>SUM(AO4:AO497)</f>
        <v>16770.780000000002</v>
      </c>
      <c r="AP499" s="69">
        <f>SUM(AP4:AP497)</f>
        <v>320072.50999999966</v>
      </c>
      <c r="AQ499" s="69">
        <f>SUM(AQ4:AQ497)</f>
        <v>41719.559999999983</v>
      </c>
      <c r="AR499" s="69">
        <f>AN499+AO499+AP499+AQ499</f>
        <v>467994.84999999969</v>
      </c>
      <c r="AS499" s="69">
        <f>SUM(AS4:AS497)</f>
        <v>1360702.7900000003</v>
      </c>
      <c r="AT499" s="69">
        <f>SUM(AT4:AT497)</f>
        <v>925122.27000000025</v>
      </c>
      <c r="AU499" s="71">
        <f>SUM(AU4:AU497)</f>
        <v>327774.50999999879</v>
      </c>
      <c r="AV499" s="69">
        <f>AU499+AT499</f>
        <v>1252896.7799999991</v>
      </c>
      <c r="AW499" s="69">
        <f>SUM(AW4:AW497)</f>
        <v>131112</v>
      </c>
      <c r="AX499" s="71">
        <f>SUM(AX4:AX497)</f>
        <v>17981.440000000024</v>
      </c>
      <c r="AY499" s="69">
        <f>SUM(AY4:AY497)</f>
        <v>402627.04999999981</v>
      </c>
      <c r="AZ499" s="69">
        <f>SUM(AZ4:AZ497)</f>
        <v>41616.479999999989</v>
      </c>
      <c r="BA499" s="69">
        <f>AW499+AX499+AY499+AZ499</f>
        <v>593336.96999999986</v>
      </c>
      <c r="BB499" s="69">
        <f>SUM(BB4:BB497)</f>
        <v>1846233.7500000002</v>
      </c>
      <c r="BC499" s="69">
        <f>SUM(BC4:BC497)</f>
        <v>1372172.7399999993</v>
      </c>
      <c r="BD499" s="69">
        <f>SUM(BD4:BD497)</f>
        <v>0</v>
      </c>
      <c r="BE499" s="69">
        <f>BD499+BC499</f>
        <v>1372172.7399999993</v>
      </c>
      <c r="BF499" s="69">
        <f>SUM(BF4:BF497)</f>
        <v>147052</v>
      </c>
      <c r="BG499" s="69">
        <f>SUM(BG4:BG497)</f>
        <v>25462.380000000005</v>
      </c>
      <c r="BH499" s="69">
        <f>SUM(BH4:BH497)</f>
        <v>545538.79999999993</v>
      </c>
      <c r="BI499" s="69">
        <f>SUM(BI4:BI497)</f>
        <v>47859.309999999976</v>
      </c>
      <c r="BJ499" s="69">
        <f>BF499+BG499+BH499+BI499</f>
        <v>765912.48999999987</v>
      </c>
      <c r="BK499" s="69">
        <f>SUM(BK4:BK497)</f>
        <v>2138085.2299999995</v>
      </c>
      <c r="BL499" s="69">
        <f>SUM(BL4:BL497)</f>
        <v>895618.02999999898</v>
      </c>
      <c r="BM499" s="69">
        <f>SUM(BM4:BM497)</f>
        <v>0</v>
      </c>
      <c r="BN499" s="69">
        <f>BM499+BL499</f>
        <v>895618.02999999898</v>
      </c>
      <c r="BO499" s="69">
        <f>SUM(BO4:BO497)</f>
        <v>89460</v>
      </c>
      <c r="BP499" s="69">
        <f>SUM(BP4:BP497)</f>
        <v>17675.140000000003</v>
      </c>
      <c r="BQ499" s="69">
        <f>SUM(BQ4:BQ497)</f>
        <v>321435.94</v>
      </c>
      <c r="BR499" s="69">
        <f>SUM(BR4:BR497)</f>
        <v>40128.740000000005</v>
      </c>
      <c r="BS499" s="69">
        <f>BO499+BP499+BQ499+BR499</f>
        <v>468699.82</v>
      </c>
      <c r="BT499" s="69">
        <f>SUM(BT4:BT497)</f>
        <v>1364317.8499999996</v>
      </c>
      <c r="BU499" s="69">
        <f>SUM(BU4:BU497)</f>
        <v>857050.81999999972</v>
      </c>
      <c r="BV499" s="69">
        <f>SUM(BV4:BV497)</f>
        <v>0</v>
      </c>
      <c r="BW499" s="69">
        <f>BV499+BU499</f>
        <v>857050.81999999972</v>
      </c>
      <c r="BX499" s="69">
        <f>SUM(BX4:BX497)</f>
        <v>85801</v>
      </c>
      <c r="BY499" s="69">
        <f>SUM(BY4:BY497)</f>
        <v>16762.60999999999</v>
      </c>
      <c r="BZ499" s="69">
        <f>SUM(BZ4:BZ497)</f>
        <v>303642.44999999978</v>
      </c>
      <c r="CA499" s="69">
        <f>SUM(CA4:CA497)</f>
        <v>42337.129999999983</v>
      </c>
      <c r="CB499" s="69">
        <f>BX499+BY499+BZ499+CA499</f>
        <v>448543.18999999977</v>
      </c>
      <c r="CC499" s="69">
        <f>SUM(CC4:CC497)</f>
        <v>1305594.0100000009</v>
      </c>
      <c r="CD499" s="69">
        <f>SUM(CD4:CD497)</f>
        <v>889537.22999999975</v>
      </c>
      <c r="CE499" s="69">
        <f>SUM(CE4:CE497)</f>
        <v>44296.34</v>
      </c>
      <c r="CF499" s="69">
        <f>CE499+CD499</f>
        <v>933833.56999999972</v>
      </c>
      <c r="CG499" s="69">
        <f>SUM(CG4:CG497)</f>
        <v>95557</v>
      </c>
      <c r="CH499" s="69">
        <f>SUM(CH4:CH497)</f>
        <v>18547.529999999995</v>
      </c>
      <c r="CI499" s="69">
        <f>SUM(CI4:CI497)</f>
        <v>345476.30000000005</v>
      </c>
      <c r="CJ499" s="69">
        <f>SUM(CJ4:CJ497)</f>
        <v>36086.120000000003</v>
      </c>
      <c r="CK499" s="69">
        <f>CG499+CH499+CI499+CJ499</f>
        <v>495666.95000000007</v>
      </c>
      <c r="CL499" s="69">
        <f>SUM(CL4:CL497)</f>
        <v>1429500.5200000003</v>
      </c>
      <c r="CM499" s="69">
        <f>SUM(CM4:CM497)</f>
        <v>917917.70000000054</v>
      </c>
      <c r="CN499" s="69">
        <f>SUM(CN4:CN497)</f>
        <v>0</v>
      </c>
      <c r="CO499" s="69">
        <f>CN499+CM499</f>
        <v>917917.70000000054</v>
      </c>
      <c r="CP499" s="69">
        <f>SUM(CP4:CP497)</f>
        <v>90064</v>
      </c>
      <c r="CQ499" s="69">
        <f>SUM(CQ4:CQ497)</f>
        <v>16708.229999999996</v>
      </c>
      <c r="CR499" s="69">
        <f>SUM(CR4:CR497)</f>
        <v>307900.3600000001</v>
      </c>
      <c r="CS499" s="69">
        <f>SUM(CS4:CS497)</f>
        <v>35651.139999999985</v>
      </c>
      <c r="CT499" s="69">
        <f>CP499+CQ499+CR499+CS499</f>
        <v>450323.7300000001</v>
      </c>
      <c r="CU499" s="69">
        <f>SUM(CU4:CU497)</f>
        <v>1368241.4299999981</v>
      </c>
      <c r="CV499" s="69">
        <f>SUM(CV4:CV497)</f>
        <v>1003598.07</v>
      </c>
      <c r="CW499" s="69">
        <f>SUM(CW4:CW497)</f>
        <v>0</v>
      </c>
      <c r="CX499" s="69">
        <f>CW499+CV499</f>
        <v>1003598.07</v>
      </c>
      <c r="CY499" s="69">
        <f>SUM(CY4:CY497)</f>
        <v>104354</v>
      </c>
      <c r="CZ499" s="69">
        <f>SUM(CZ4:CZ497)</f>
        <v>19945.899999999972</v>
      </c>
      <c r="DA499" s="69">
        <f>SUM(DA4:DA497)</f>
        <v>357424.74999999965</v>
      </c>
      <c r="DB499" s="69">
        <f>SUM(DB4:DB497)</f>
        <v>40042.640000000021</v>
      </c>
      <c r="DC499" s="69">
        <f>CY499+CZ499+DA499+DB499</f>
        <v>521767.28999999963</v>
      </c>
      <c r="DD499" s="69">
        <f>SUM(DD4:DD497)</f>
        <v>1525365.36</v>
      </c>
      <c r="DE499" s="69">
        <f>SUM(DE4:DE497)</f>
        <v>1459385.1800000009</v>
      </c>
      <c r="DF499" s="69">
        <f>SUM(DF4:DF497)</f>
        <v>0</v>
      </c>
      <c r="DG499" s="69">
        <f>DF499+DE499</f>
        <v>1459385.1800000009</v>
      </c>
      <c r="DH499" s="69">
        <f>SUM(DH4:DH497)</f>
        <v>156604</v>
      </c>
      <c r="DI499" s="69">
        <f>SUM(DI4:DI497)</f>
        <v>140761.86999999991</v>
      </c>
      <c r="DJ499" s="69">
        <f>SUM(DJ4:DJ497)</f>
        <v>639343.07000000007</v>
      </c>
      <c r="DK499" s="69">
        <f>SUM(DK4:DK497)</f>
        <v>53980.069999999978</v>
      </c>
      <c r="DL499" s="69">
        <f>DH499+DI499+DJ499+DK499</f>
        <v>990689.00999999989</v>
      </c>
      <c r="DM499" s="69">
        <f>SUM(DM4:DM497)</f>
        <v>2450074.1900000023</v>
      </c>
      <c r="DN499" s="49"/>
      <c r="DV499" s="18"/>
    </row>
    <row r="500" spans="1:126" s="64" customFormat="1" x14ac:dyDescent="0.25">
      <c r="A500" s="65" t="s">
        <v>67</v>
      </c>
      <c r="J500" s="69">
        <f>J499</f>
        <v>956490.45999999926</v>
      </c>
      <c r="K500" s="71">
        <f t="shared" ref="K500:P500" si="94">K499</f>
        <v>0</v>
      </c>
      <c r="L500" s="69">
        <f t="shared" si="94"/>
        <v>956490.45999999926</v>
      </c>
      <c r="M500" s="69">
        <f t="shared" si="94"/>
        <v>96247</v>
      </c>
      <c r="N500" s="71">
        <f t="shared" si="94"/>
        <v>17116.35999999999</v>
      </c>
      <c r="O500" s="71">
        <f t="shared" si="94"/>
        <v>339047.74000000005</v>
      </c>
      <c r="P500" s="69">
        <f t="shared" si="94"/>
        <v>43584.569999999963</v>
      </c>
      <c r="Q500" s="69">
        <f>Q499</f>
        <v>495995.6700000001</v>
      </c>
      <c r="R500" s="69">
        <f>R499</f>
        <v>1452486.1300000006</v>
      </c>
      <c r="S500" s="69">
        <f t="shared" ref="S500:Y500" si="95">S499+J500</f>
        <v>1913307.1699999995</v>
      </c>
      <c r="T500" s="71">
        <f t="shared" si="95"/>
        <v>0</v>
      </c>
      <c r="U500" s="69">
        <f t="shared" si="95"/>
        <v>1913307.1699999995</v>
      </c>
      <c r="V500" s="69">
        <f t="shared" si="95"/>
        <v>192221</v>
      </c>
      <c r="W500" s="71">
        <f t="shared" si="95"/>
        <v>35023.47</v>
      </c>
      <c r="X500" s="71">
        <f t="shared" si="95"/>
        <v>682925.94999999984</v>
      </c>
      <c r="Y500" s="69">
        <f t="shared" si="95"/>
        <v>83546.909999999974</v>
      </c>
      <c r="Z500" s="69">
        <f>V500+W500+X500+Y500</f>
        <v>993717.32999999984</v>
      </c>
      <c r="AA500" s="69">
        <f t="shared" ref="AA500:AH500" si="96">AA499+R500</f>
        <v>2907024.5000000005</v>
      </c>
      <c r="AB500" s="69">
        <f t="shared" si="96"/>
        <v>2853712.6499999994</v>
      </c>
      <c r="AC500" s="71">
        <f t="shared" si="96"/>
        <v>0</v>
      </c>
      <c r="AD500" s="69">
        <f t="shared" si="96"/>
        <v>2853712.6499999994</v>
      </c>
      <c r="AE500" s="69">
        <f t="shared" si="96"/>
        <v>284770</v>
      </c>
      <c r="AF500" s="71">
        <f t="shared" si="96"/>
        <v>53145.140000000007</v>
      </c>
      <c r="AG500" s="69">
        <f t="shared" si="96"/>
        <v>1023160.4399999998</v>
      </c>
      <c r="AH500" s="69">
        <f t="shared" si="96"/>
        <v>130080.47000000003</v>
      </c>
      <c r="AI500" s="69">
        <f>AE500+AF500+AG500+AH500</f>
        <v>1491156.0499999998</v>
      </c>
      <c r="AJ500" s="69">
        <f t="shared" ref="AJ500:AQ500" si="97">AJ499+AA500</f>
        <v>4344868.7</v>
      </c>
      <c r="AK500" s="69">
        <f t="shared" si="97"/>
        <v>3746420.59</v>
      </c>
      <c r="AL500" s="71">
        <f t="shared" si="97"/>
        <v>0</v>
      </c>
      <c r="AM500" s="69">
        <f t="shared" si="97"/>
        <v>3746420.59</v>
      </c>
      <c r="AN500" s="69">
        <f t="shared" si="97"/>
        <v>374202</v>
      </c>
      <c r="AO500" s="71">
        <f t="shared" si="97"/>
        <v>69915.920000000013</v>
      </c>
      <c r="AP500" s="69">
        <f t="shared" si="97"/>
        <v>1343232.9499999995</v>
      </c>
      <c r="AQ500" s="69">
        <f t="shared" si="97"/>
        <v>171800.03000000003</v>
      </c>
      <c r="AR500" s="69">
        <f>AN500+AO500+AP500+AQ500</f>
        <v>1959150.8999999997</v>
      </c>
      <c r="AS500" s="69">
        <f t="shared" ref="AS500:AZ500" si="98">AS499+AJ500</f>
        <v>5705571.4900000002</v>
      </c>
      <c r="AT500" s="69">
        <f t="shared" si="98"/>
        <v>4671542.8600000003</v>
      </c>
      <c r="AU500" s="71">
        <f t="shared" si="98"/>
        <v>327774.50999999879</v>
      </c>
      <c r="AV500" s="69">
        <f t="shared" si="98"/>
        <v>4999317.3699999992</v>
      </c>
      <c r="AW500" s="69">
        <f t="shared" si="98"/>
        <v>505314</v>
      </c>
      <c r="AX500" s="71">
        <f t="shared" si="98"/>
        <v>87897.360000000044</v>
      </c>
      <c r="AY500" s="69">
        <f t="shared" si="98"/>
        <v>1745859.9999999993</v>
      </c>
      <c r="AZ500" s="69">
        <f t="shared" si="98"/>
        <v>213416.51</v>
      </c>
      <c r="BA500" s="69">
        <f>AW500+AX500+AY500+AZ500</f>
        <v>2552487.8699999992</v>
      </c>
      <c r="BB500" s="69">
        <f t="shared" ref="BB500:BI500" si="99">BB499+AS500</f>
        <v>7551805.2400000002</v>
      </c>
      <c r="BC500" s="69">
        <f t="shared" si="99"/>
        <v>6043715.5999999996</v>
      </c>
      <c r="BD500" s="69">
        <f t="shared" si="99"/>
        <v>327774.50999999879</v>
      </c>
      <c r="BE500" s="69">
        <f t="shared" si="99"/>
        <v>6371490.1099999985</v>
      </c>
      <c r="BF500" s="69">
        <f t="shared" si="99"/>
        <v>652366</v>
      </c>
      <c r="BG500" s="69">
        <f t="shared" si="99"/>
        <v>113359.74000000005</v>
      </c>
      <c r="BH500" s="69">
        <f t="shared" si="99"/>
        <v>2291398.7999999993</v>
      </c>
      <c r="BI500" s="69">
        <f t="shared" si="99"/>
        <v>261275.81999999998</v>
      </c>
      <c r="BJ500" s="69">
        <f>BF500+BG500+BH500+BI500</f>
        <v>3318400.3599999989</v>
      </c>
      <c r="BK500" s="69">
        <f t="shared" ref="BK500:BR500" si="100">BK499+BB500</f>
        <v>9689890.4699999988</v>
      </c>
      <c r="BL500" s="69">
        <f t="shared" si="100"/>
        <v>6939333.629999999</v>
      </c>
      <c r="BM500" s="69">
        <f t="shared" si="100"/>
        <v>327774.50999999879</v>
      </c>
      <c r="BN500" s="69">
        <f t="shared" si="100"/>
        <v>7267108.1399999978</v>
      </c>
      <c r="BO500" s="69">
        <f t="shared" si="100"/>
        <v>741826</v>
      </c>
      <c r="BP500" s="69">
        <f t="shared" si="100"/>
        <v>131034.88000000005</v>
      </c>
      <c r="BQ500" s="69">
        <f t="shared" si="100"/>
        <v>2612834.7399999993</v>
      </c>
      <c r="BR500" s="69">
        <f t="shared" si="100"/>
        <v>301404.56</v>
      </c>
      <c r="BS500" s="69">
        <f>BO500+BP500+BQ500+BR500</f>
        <v>3787100.1799999992</v>
      </c>
      <c r="BT500" s="69">
        <f t="shared" ref="BT500:CA500" si="101">BT499+BK500</f>
        <v>11054208.319999998</v>
      </c>
      <c r="BU500" s="69">
        <f t="shared" si="101"/>
        <v>7796384.4499999983</v>
      </c>
      <c r="BV500" s="69">
        <f t="shared" si="101"/>
        <v>327774.50999999879</v>
      </c>
      <c r="BW500" s="69">
        <f t="shared" si="101"/>
        <v>8124158.9599999972</v>
      </c>
      <c r="BX500" s="69">
        <f t="shared" si="101"/>
        <v>827627</v>
      </c>
      <c r="BY500" s="69">
        <f t="shared" si="101"/>
        <v>147797.49000000005</v>
      </c>
      <c r="BZ500" s="69">
        <f t="shared" si="101"/>
        <v>2916477.189999999</v>
      </c>
      <c r="CA500" s="69">
        <f t="shared" si="101"/>
        <v>343741.69</v>
      </c>
      <c r="CB500" s="69">
        <f>BX500+BY500+BZ500+CA500</f>
        <v>4235643.3699999992</v>
      </c>
      <c r="CC500" s="69">
        <f t="shared" ref="CC500:CJ500" si="102">CC499+BT500</f>
        <v>12359802.33</v>
      </c>
      <c r="CD500" s="69">
        <f t="shared" si="102"/>
        <v>8685921.6799999978</v>
      </c>
      <c r="CE500" s="69">
        <f t="shared" si="102"/>
        <v>372070.84999999881</v>
      </c>
      <c r="CF500" s="69">
        <f t="shared" si="102"/>
        <v>9057992.5299999975</v>
      </c>
      <c r="CG500" s="69">
        <f t="shared" si="102"/>
        <v>923184</v>
      </c>
      <c r="CH500" s="69">
        <f t="shared" si="102"/>
        <v>166345.02000000005</v>
      </c>
      <c r="CI500" s="69">
        <f t="shared" si="102"/>
        <v>3261953.4899999993</v>
      </c>
      <c r="CJ500" s="69">
        <f t="shared" si="102"/>
        <v>379827.81</v>
      </c>
      <c r="CK500" s="69">
        <f>CG500+CH500+CI500+CJ500</f>
        <v>4731310.3199999994</v>
      </c>
      <c r="CL500" s="69">
        <f t="shared" ref="CL500:CS500" si="103">CL499+CC500</f>
        <v>13789302.85</v>
      </c>
      <c r="CM500" s="69">
        <f t="shared" si="103"/>
        <v>9603839.379999999</v>
      </c>
      <c r="CN500" s="69">
        <f t="shared" si="103"/>
        <v>372070.84999999881</v>
      </c>
      <c r="CO500" s="69">
        <f t="shared" si="103"/>
        <v>9975910.2299999986</v>
      </c>
      <c r="CP500" s="69">
        <f t="shared" si="103"/>
        <v>1013248</v>
      </c>
      <c r="CQ500" s="69">
        <f t="shared" si="103"/>
        <v>183053.25000000006</v>
      </c>
      <c r="CR500" s="69">
        <f t="shared" si="103"/>
        <v>3569853.8499999996</v>
      </c>
      <c r="CS500" s="69">
        <f t="shared" si="103"/>
        <v>415478.94999999995</v>
      </c>
      <c r="CT500" s="69">
        <f>CP500+CQ500+CR500+CS500</f>
        <v>5181634.05</v>
      </c>
      <c r="CU500" s="69">
        <f t="shared" ref="CU500:DB500" si="104">CU499+CL500</f>
        <v>15157544.279999997</v>
      </c>
      <c r="CV500" s="69">
        <f t="shared" si="104"/>
        <v>10607437.449999999</v>
      </c>
      <c r="CW500" s="69">
        <f t="shared" si="104"/>
        <v>372070.84999999881</v>
      </c>
      <c r="CX500" s="69">
        <f t="shared" si="104"/>
        <v>10979508.299999999</v>
      </c>
      <c r="CY500" s="69">
        <f t="shared" si="104"/>
        <v>1117602</v>
      </c>
      <c r="CZ500" s="69">
        <f t="shared" si="104"/>
        <v>202999.15000000002</v>
      </c>
      <c r="DA500" s="69">
        <f t="shared" si="104"/>
        <v>3927278.5999999992</v>
      </c>
      <c r="DB500" s="69">
        <f t="shared" si="104"/>
        <v>455521.58999999997</v>
      </c>
      <c r="DC500" s="69">
        <f>CY500+CZ500+DA500+DB500</f>
        <v>5703401.3399999989</v>
      </c>
      <c r="DD500" s="69">
        <f t="shared" ref="DD500:DK500" si="105">DD499+CU500</f>
        <v>16682909.639999997</v>
      </c>
      <c r="DE500" s="69">
        <f t="shared" si="105"/>
        <v>12066822.630000001</v>
      </c>
      <c r="DF500" s="69">
        <f t="shared" si="105"/>
        <v>372070.84999999881</v>
      </c>
      <c r="DG500" s="69">
        <f t="shared" si="105"/>
        <v>12438893.48</v>
      </c>
      <c r="DH500" s="69">
        <f t="shared" si="105"/>
        <v>1274206</v>
      </c>
      <c r="DI500" s="69">
        <f t="shared" si="105"/>
        <v>343761.0199999999</v>
      </c>
      <c r="DJ500" s="69">
        <f t="shared" si="105"/>
        <v>4566621.669999999</v>
      </c>
      <c r="DK500" s="69">
        <f t="shared" si="105"/>
        <v>509501.65999999992</v>
      </c>
      <c r="DL500" s="69">
        <f>DH500+DI500+DJ500+DK500</f>
        <v>6694090.3499999996</v>
      </c>
      <c r="DM500" s="69">
        <f>DM499+DD500</f>
        <v>19132983.829999998</v>
      </c>
      <c r="DN500" s="49"/>
    </row>
    <row r="501" spans="1:126" s="64" customFormat="1" x14ac:dyDescent="0.25">
      <c r="A501" s="65" t="s">
        <v>68</v>
      </c>
      <c r="J501" s="70">
        <v>659433</v>
      </c>
      <c r="K501" s="71">
        <v>0</v>
      </c>
      <c r="L501" s="69">
        <f>K501+J501</f>
        <v>659433</v>
      </c>
      <c r="M501" s="69">
        <v>58611</v>
      </c>
      <c r="N501" s="71">
        <v>12039</v>
      </c>
      <c r="O501" s="71">
        <v>237464</v>
      </c>
      <c r="P501" s="69">
        <v>30399</v>
      </c>
      <c r="Q501" s="69">
        <f>P501+O501+N501+M501</f>
        <v>338513</v>
      </c>
      <c r="R501" s="69">
        <f>L501+Q501</f>
        <v>997946</v>
      </c>
      <c r="S501" s="69">
        <v>1311836</v>
      </c>
      <c r="T501" s="71">
        <v>0</v>
      </c>
      <c r="U501" s="69">
        <f>T501+S501</f>
        <v>1311836</v>
      </c>
      <c r="V501" s="69">
        <v>123939</v>
      </c>
      <c r="W501" s="71">
        <v>24569</v>
      </c>
      <c r="X501" s="71">
        <v>473372</v>
      </c>
      <c r="Y501" s="69">
        <v>58636</v>
      </c>
      <c r="Z501" s="69">
        <f>Y501+X501+W501+V501</f>
        <v>680516</v>
      </c>
      <c r="AA501" s="69">
        <f>U501+Z501</f>
        <v>1992352</v>
      </c>
      <c r="AB501" s="69">
        <v>1928645</v>
      </c>
      <c r="AC501" s="71">
        <v>0</v>
      </c>
      <c r="AD501" s="69">
        <f>AC501+AB501</f>
        <v>1928645</v>
      </c>
      <c r="AE501" s="69">
        <v>184423</v>
      </c>
      <c r="AF501" s="71">
        <v>35940</v>
      </c>
      <c r="AG501" s="69">
        <v>692529</v>
      </c>
      <c r="AH501" s="69">
        <v>91131</v>
      </c>
      <c r="AI501" s="69">
        <f>AH501+AG501+AF501+AE501</f>
        <v>1004023</v>
      </c>
      <c r="AJ501" s="69">
        <f>AD501+AI501</f>
        <v>2932668</v>
      </c>
      <c r="AK501" s="69">
        <v>2556299</v>
      </c>
      <c r="AL501" s="71">
        <v>0</v>
      </c>
      <c r="AM501" s="69">
        <f>AL501+AK501</f>
        <v>2556299</v>
      </c>
      <c r="AN501" s="69">
        <v>247033</v>
      </c>
      <c r="AO501" s="71">
        <v>47997</v>
      </c>
      <c r="AP501" s="69">
        <v>919314</v>
      </c>
      <c r="AQ501" s="69">
        <v>103478</v>
      </c>
      <c r="AR501" s="69">
        <f>AQ501+AP501+AO501+AN501</f>
        <v>1317822</v>
      </c>
      <c r="AS501" s="69">
        <f>AM501+AR501</f>
        <v>3874121</v>
      </c>
      <c r="AT501" s="69">
        <v>3218249</v>
      </c>
      <c r="AU501" s="71">
        <v>230947</v>
      </c>
      <c r="AV501" s="69">
        <f>AU501+AT501</f>
        <v>3449196</v>
      </c>
      <c r="AW501" s="69">
        <v>340569</v>
      </c>
      <c r="AX501" s="71">
        <v>60678</v>
      </c>
      <c r="AY501" s="69">
        <v>1207329</v>
      </c>
      <c r="AZ501" s="69">
        <v>132340</v>
      </c>
      <c r="BA501" s="69">
        <f>AZ501+AY501+AX501+AW501</f>
        <v>1740916</v>
      </c>
      <c r="BB501" s="69">
        <f>AV501+BA501</f>
        <v>5190112</v>
      </c>
      <c r="BC501" s="69">
        <v>4171838</v>
      </c>
      <c r="BD501" s="69">
        <v>234362</v>
      </c>
      <c r="BE501" s="69">
        <f>BD501+BC501</f>
        <v>4406200</v>
      </c>
      <c r="BF501" s="69">
        <v>442468</v>
      </c>
      <c r="BG501" s="69">
        <v>78654</v>
      </c>
      <c r="BH501" s="69">
        <v>587404.1</v>
      </c>
      <c r="BI501" s="69">
        <v>612693.50000000105</v>
      </c>
      <c r="BJ501" s="69">
        <f>BI501+BH501+BG501+BF501</f>
        <v>1721219.600000001</v>
      </c>
      <c r="BK501" s="69">
        <f>BE501+BJ501</f>
        <v>6127419.6000000015</v>
      </c>
      <c r="BL501" s="69">
        <v>4785609</v>
      </c>
      <c r="BM501" s="69">
        <v>234362</v>
      </c>
      <c r="BN501" s="69">
        <f>BM501+BL501</f>
        <v>5019971</v>
      </c>
      <c r="BO501" s="69">
        <v>503529</v>
      </c>
      <c r="BP501" s="69">
        <v>90510</v>
      </c>
      <c r="BQ501" s="69">
        <v>1806676</v>
      </c>
      <c r="BR501" s="69">
        <v>713851.10000000102</v>
      </c>
      <c r="BS501" s="69">
        <f>BR501+BQ501+BP501+BO501</f>
        <v>3114566.100000001</v>
      </c>
      <c r="BT501" s="69">
        <f>BN501+BS501</f>
        <v>8134537.1000000015</v>
      </c>
      <c r="BU501" s="69">
        <v>5390371</v>
      </c>
      <c r="BV501" s="69">
        <v>234362</v>
      </c>
      <c r="BW501" s="69">
        <f>BV501+BU501</f>
        <v>5624733</v>
      </c>
      <c r="BX501" s="69">
        <v>563763</v>
      </c>
      <c r="BY501" s="69">
        <v>102886</v>
      </c>
      <c r="BZ501" s="69">
        <v>2024646</v>
      </c>
      <c r="CA501" s="69">
        <v>225384</v>
      </c>
      <c r="CB501" s="69">
        <f>CA501+BZ501+BY501+BX501</f>
        <v>2916679</v>
      </c>
      <c r="CC501" s="69">
        <f>BW501+CB501</f>
        <v>8541412</v>
      </c>
      <c r="CD501" s="69">
        <v>6011679</v>
      </c>
      <c r="CE501" s="69">
        <v>270678</v>
      </c>
      <c r="CF501" s="69">
        <f>CE501+CD501</f>
        <v>6282357</v>
      </c>
      <c r="CG501" s="69">
        <v>631573</v>
      </c>
      <c r="CH501" s="69">
        <v>116232</v>
      </c>
      <c r="CI501" s="69">
        <v>266890</v>
      </c>
      <c r="CJ501" s="69">
        <v>22144</v>
      </c>
      <c r="CK501" s="69">
        <f>CJ501+CI501+CH501+CG501</f>
        <v>1036839</v>
      </c>
      <c r="CL501" s="69">
        <f>CF501+CK501</f>
        <v>7319196</v>
      </c>
      <c r="CM501" s="69">
        <v>6599638</v>
      </c>
      <c r="CN501" s="69">
        <v>270678</v>
      </c>
      <c r="CO501" s="69">
        <f>CN501+CM501</f>
        <v>6870316</v>
      </c>
      <c r="CP501" s="69">
        <v>692071</v>
      </c>
      <c r="CQ501" s="69">
        <v>127303</v>
      </c>
      <c r="CR501" s="69">
        <v>2478189</v>
      </c>
      <c r="CS501" s="69">
        <v>273067</v>
      </c>
      <c r="CT501" s="69">
        <f>CS501+CR501+CQ501+CP501</f>
        <v>3570630</v>
      </c>
      <c r="CU501" s="69">
        <f>CO501+CT501</f>
        <v>10440946</v>
      </c>
      <c r="CV501" s="69">
        <v>-22301212</v>
      </c>
      <c r="CW501" s="69">
        <v>-23613048</v>
      </c>
      <c r="CX501" s="69">
        <f>CW501+CV501</f>
        <v>-45914260</v>
      </c>
      <c r="CY501" s="69">
        <v>1042613.3</v>
      </c>
      <c r="CZ501" s="69">
        <v>1067902.7</v>
      </c>
      <c r="DA501" s="69">
        <v>1093192.1000000001</v>
      </c>
      <c r="DB501" s="69">
        <v>1118481.5</v>
      </c>
      <c r="DC501" s="69">
        <f>DB501+DA501+CZ501+CY501</f>
        <v>4322189.5999999996</v>
      </c>
      <c r="DD501" s="69">
        <f>CX501+DC501</f>
        <v>-41592070.399999999</v>
      </c>
      <c r="DE501" s="69">
        <v>-24924884</v>
      </c>
      <c r="DF501" s="69">
        <v>-26236720</v>
      </c>
      <c r="DG501" s="69">
        <f>DF501+DE501</f>
        <v>-51161604</v>
      </c>
      <c r="DH501" s="69">
        <v>1143770.8999999999</v>
      </c>
      <c r="DI501" s="69">
        <v>1169060.3</v>
      </c>
      <c r="DJ501" s="69">
        <v>1194349.7</v>
      </c>
      <c r="DK501" s="69">
        <v>1219639.1000000001</v>
      </c>
      <c r="DL501" s="69">
        <f>DK501+DJ501+DI501+DH501</f>
        <v>4726820</v>
      </c>
      <c r="DM501" s="69">
        <f>DG501+DL501</f>
        <v>-46434784</v>
      </c>
      <c r="DN501" s="49"/>
    </row>
    <row r="502" spans="1:126" s="64" customFormat="1" x14ac:dyDescent="0.25">
      <c r="A502" s="65"/>
      <c r="J502" s="69"/>
      <c r="K502" s="71"/>
      <c r="L502" s="69"/>
      <c r="M502" s="69"/>
      <c r="N502" s="71"/>
      <c r="O502" s="71"/>
      <c r="P502" s="69"/>
      <c r="Q502" s="69"/>
      <c r="R502" s="69"/>
      <c r="S502" s="69"/>
      <c r="T502" s="71"/>
      <c r="U502" s="69"/>
      <c r="V502" s="69"/>
      <c r="W502" s="71"/>
      <c r="X502" s="71"/>
      <c r="Y502" s="69"/>
      <c r="Z502" s="69"/>
      <c r="AA502" s="69"/>
      <c r="AB502" s="69"/>
      <c r="AC502" s="71"/>
      <c r="AD502" s="69"/>
      <c r="AE502" s="69"/>
      <c r="AF502" s="71"/>
      <c r="AG502" s="69"/>
      <c r="AH502" s="69"/>
      <c r="AI502" s="69"/>
      <c r="AJ502" s="69"/>
      <c r="AK502" s="69"/>
      <c r="AL502" s="71"/>
      <c r="AM502" s="69"/>
      <c r="AN502" s="69"/>
      <c r="AO502" s="71"/>
      <c r="AP502" s="69"/>
      <c r="AQ502" s="69"/>
      <c r="AR502" s="69"/>
      <c r="AS502" s="69"/>
      <c r="AT502" s="69"/>
      <c r="AU502" s="71"/>
      <c r="AV502" s="69"/>
      <c r="AW502" s="69"/>
      <c r="AX502" s="71"/>
      <c r="AY502" s="69"/>
      <c r="AZ502" s="69"/>
      <c r="BA502" s="69"/>
      <c r="BB502" s="69"/>
      <c r="BC502" s="69"/>
      <c r="BD502" s="69"/>
      <c r="BE502" s="69"/>
      <c r="BF502" s="69"/>
      <c r="BG502" s="69"/>
      <c r="BH502" s="69"/>
      <c r="BI502" s="69"/>
      <c r="BJ502" s="69"/>
      <c r="BK502" s="69"/>
      <c r="BL502" s="69"/>
      <c r="BM502" s="69"/>
      <c r="BN502" s="69"/>
      <c r="BO502" s="69"/>
      <c r="BP502" s="69"/>
      <c r="BQ502" s="69"/>
      <c r="BR502" s="69"/>
      <c r="BS502" s="69"/>
      <c r="BT502" s="69"/>
      <c r="BU502" s="69"/>
      <c r="BV502" s="69"/>
      <c r="BW502" s="69"/>
      <c r="BX502" s="69"/>
      <c r="BY502" s="69"/>
      <c r="BZ502" s="69"/>
      <c r="CA502" s="69"/>
      <c r="CB502" s="69"/>
      <c r="CC502" s="69"/>
      <c r="CD502" s="69"/>
      <c r="CE502" s="69"/>
      <c r="CF502" s="69"/>
      <c r="CG502" s="69"/>
      <c r="CH502" s="69"/>
      <c r="CI502" s="69"/>
      <c r="CJ502" s="69"/>
      <c r="CK502" s="69"/>
      <c r="CL502" s="69"/>
      <c r="CM502" s="69"/>
      <c r="CN502" s="69"/>
      <c r="CO502" s="69"/>
      <c r="CP502" s="69"/>
      <c r="CQ502" s="69"/>
      <c r="CR502" s="69"/>
      <c r="CS502" s="69"/>
      <c r="CT502" s="69"/>
      <c r="CU502" s="69"/>
      <c r="CV502" s="69"/>
      <c r="CW502" s="69"/>
      <c r="CX502" s="69"/>
      <c r="CY502" s="69"/>
      <c r="CZ502" s="69"/>
      <c r="DA502" s="69"/>
      <c r="DB502" s="69"/>
      <c r="DC502" s="69"/>
      <c r="DD502" s="69"/>
      <c r="DE502" s="69"/>
      <c r="DF502" s="69"/>
      <c r="DG502" s="69"/>
      <c r="DH502" s="69"/>
      <c r="DI502" s="69"/>
      <c r="DJ502" s="69"/>
      <c r="DK502" s="69"/>
      <c r="DL502" s="69"/>
      <c r="DM502" s="69"/>
      <c r="DN502" s="49"/>
    </row>
    <row r="503" spans="1:126" s="64" customFormat="1" x14ac:dyDescent="0.25">
      <c r="A503" s="65" t="s">
        <v>63</v>
      </c>
      <c r="J503" s="70">
        <f>J501-J500</f>
        <v>-297057.45999999926</v>
      </c>
      <c r="K503" s="71">
        <f t="shared" ref="K503:P503" si="106">K501-K500</f>
        <v>0</v>
      </c>
      <c r="L503" s="69">
        <f>L501-L500</f>
        <v>-297057.45999999926</v>
      </c>
      <c r="M503" s="69">
        <f>M501-M500</f>
        <v>-37636</v>
      </c>
      <c r="N503" s="71">
        <f t="shared" si="106"/>
        <v>-5077.3599999999897</v>
      </c>
      <c r="O503" s="71">
        <f t="shared" si="106"/>
        <v>-101583.74000000005</v>
      </c>
      <c r="P503" s="69">
        <f t="shared" si="106"/>
        <v>-13185.569999999963</v>
      </c>
      <c r="Q503" s="69">
        <f t="shared" ref="Q503:Z503" si="107">Q501-Q500</f>
        <v>-157482.6700000001</v>
      </c>
      <c r="R503" s="69">
        <f t="shared" si="107"/>
        <v>-454540.13000000059</v>
      </c>
      <c r="S503" s="69">
        <f t="shared" si="107"/>
        <v>-601471.16999999946</v>
      </c>
      <c r="T503" s="71">
        <f t="shared" si="107"/>
        <v>0</v>
      </c>
      <c r="U503" s="69">
        <f t="shared" si="107"/>
        <v>-601471.16999999946</v>
      </c>
      <c r="V503" s="69">
        <f t="shared" si="107"/>
        <v>-68282</v>
      </c>
      <c r="W503" s="71">
        <f t="shared" si="107"/>
        <v>-10454.470000000001</v>
      </c>
      <c r="X503" s="71">
        <f t="shared" si="107"/>
        <v>-209553.94999999984</v>
      </c>
      <c r="Y503" s="69">
        <f t="shared" si="107"/>
        <v>-24910.909999999974</v>
      </c>
      <c r="Z503" s="69">
        <f t="shared" si="107"/>
        <v>-313201.32999999984</v>
      </c>
      <c r="AA503" s="69">
        <f>U503+Z503</f>
        <v>-914672.4999999993</v>
      </c>
      <c r="AB503" s="69">
        <f t="shared" ref="AB503:CK503" si="108">AB501-AB500</f>
        <v>-925067.64999999944</v>
      </c>
      <c r="AC503" s="71">
        <f t="shared" si="108"/>
        <v>0</v>
      </c>
      <c r="AD503" s="69">
        <f t="shared" si="108"/>
        <v>-925067.64999999944</v>
      </c>
      <c r="AE503" s="69">
        <f t="shared" si="108"/>
        <v>-100347</v>
      </c>
      <c r="AF503" s="71">
        <f t="shared" si="108"/>
        <v>-17205.140000000007</v>
      </c>
      <c r="AG503" s="69">
        <f t="shared" si="108"/>
        <v>-330631.43999999983</v>
      </c>
      <c r="AH503" s="69">
        <f t="shared" si="108"/>
        <v>-38949.47000000003</v>
      </c>
      <c r="AI503" s="69">
        <f t="shared" si="108"/>
        <v>-487133.04999999981</v>
      </c>
      <c r="AJ503" s="69">
        <f>AD503+AI503</f>
        <v>-1412200.6999999993</v>
      </c>
      <c r="AK503" s="69">
        <f>AK501-AK500</f>
        <v>-1190121.5899999999</v>
      </c>
      <c r="AL503" s="71">
        <f t="shared" si="108"/>
        <v>0</v>
      </c>
      <c r="AM503" s="69">
        <f t="shared" si="108"/>
        <v>-1190121.5899999999</v>
      </c>
      <c r="AN503" s="69">
        <f t="shared" si="108"/>
        <v>-127169</v>
      </c>
      <c r="AO503" s="71">
        <f t="shared" si="108"/>
        <v>-21918.920000000013</v>
      </c>
      <c r="AP503" s="69">
        <f t="shared" si="108"/>
        <v>-423918.94999999949</v>
      </c>
      <c r="AQ503" s="69">
        <f t="shared" si="108"/>
        <v>-68322.030000000028</v>
      </c>
      <c r="AR503" s="69">
        <f t="shared" si="108"/>
        <v>-641328.89999999967</v>
      </c>
      <c r="AS503" s="69">
        <f>AM503+AR503</f>
        <v>-1831450.4899999995</v>
      </c>
      <c r="AT503" s="69">
        <f>AT501-AT500</f>
        <v>-1453293.8600000003</v>
      </c>
      <c r="AU503" s="71">
        <f t="shared" si="108"/>
        <v>-96827.509999998787</v>
      </c>
      <c r="AV503" s="69">
        <f t="shared" si="108"/>
        <v>-1550121.3699999992</v>
      </c>
      <c r="AW503" s="69">
        <f t="shared" si="108"/>
        <v>-164745</v>
      </c>
      <c r="AX503" s="71">
        <f t="shared" si="108"/>
        <v>-27219.360000000044</v>
      </c>
      <c r="AY503" s="69">
        <f t="shared" si="108"/>
        <v>-538530.9999999993</v>
      </c>
      <c r="AZ503" s="69">
        <f t="shared" si="108"/>
        <v>-81076.510000000009</v>
      </c>
      <c r="BA503" s="69">
        <f t="shared" si="108"/>
        <v>-811571.86999999918</v>
      </c>
      <c r="BB503" s="69">
        <f>AV503+BA503</f>
        <v>-2361693.2399999984</v>
      </c>
      <c r="BC503" s="69">
        <f>BC501-BC500</f>
        <v>-1871877.5999999996</v>
      </c>
      <c r="BD503" s="69">
        <f t="shared" si="108"/>
        <v>-93412.509999998787</v>
      </c>
      <c r="BE503" s="69">
        <f t="shared" si="108"/>
        <v>-1965290.1099999985</v>
      </c>
      <c r="BF503" s="69">
        <f t="shared" si="108"/>
        <v>-209898</v>
      </c>
      <c r="BG503" s="69">
        <f t="shared" si="108"/>
        <v>-34705.740000000049</v>
      </c>
      <c r="BH503" s="69">
        <f t="shared" si="108"/>
        <v>-1703994.6999999993</v>
      </c>
      <c r="BI503" s="69">
        <f t="shared" si="108"/>
        <v>351417.6800000011</v>
      </c>
      <c r="BJ503" s="69">
        <f t="shared" si="108"/>
        <v>-1597180.7599999979</v>
      </c>
      <c r="BK503" s="69">
        <f>BE503+BJ503</f>
        <v>-3562470.8699999964</v>
      </c>
      <c r="BL503" s="69">
        <f>BL501-BL500</f>
        <v>-2153724.629999999</v>
      </c>
      <c r="BM503" s="69">
        <f t="shared" si="108"/>
        <v>-93412.509999998787</v>
      </c>
      <c r="BN503" s="69">
        <f t="shared" si="108"/>
        <v>-2247137.1399999978</v>
      </c>
      <c r="BO503" s="69">
        <f t="shared" si="108"/>
        <v>-238297</v>
      </c>
      <c r="BP503" s="69">
        <f t="shared" si="108"/>
        <v>-40524.880000000048</v>
      </c>
      <c r="BQ503" s="69">
        <f t="shared" si="108"/>
        <v>-806158.73999999929</v>
      </c>
      <c r="BR503" s="69">
        <f t="shared" si="108"/>
        <v>412446.54000000103</v>
      </c>
      <c r="BS503" s="69">
        <f t="shared" si="108"/>
        <v>-672534.07999999821</v>
      </c>
      <c r="BT503" s="69">
        <f>BN503+BS503</f>
        <v>-2919671.219999996</v>
      </c>
      <c r="BU503" s="69">
        <f>BU501-BU500</f>
        <v>-2406013.4499999983</v>
      </c>
      <c r="BV503" s="69">
        <f t="shared" si="108"/>
        <v>-93412.509999998787</v>
      </c>
      <c r="BW503" s="69">
        <f t="shared" si="108"/>
        <v>-2499425.9599999972</v>
      </c>
      <c r="BX503" s="69">
        <f t="shared" si="108"/>
        <v>-263864</v>
      </c>
      <c r="BY503" s="69">
        <f t="shared" si="108"/>
        <v>-44911.490000000049</v>
      </c>
      <c r="BZ503" s="69">
        <f t="shared" si="108"/>
        <v>-891831.18999999901</v>
      </c>
      <c r="CA503" s="69">
        <f t="shared" si="108"/>
        <v>-118357.69</v>
      </c>
      <c r="CB503" s="69">
        <f t="shared" si="108"/>
        <v>-1318964.3699999992</v>
      </c>
      <c r="CC503" s="69">
        <f>BW503+CB503</f>
        <v>-3818390.3299999963</v>
      </c>
      <c r="CD503" s="69">
        <f>CD501-CD500</f>
        <v>-2674242.6799999978</v>
      </c>
      <c r="CE503" s="69">
        <f t="shared" si="108"/>
        <v>-101392.84999999881</v>
      </c>
      <c r="CF503" s="69">
        <f t="shared" si="108"/>
        <v>-2775635.5299999975</v>
      </c>
      <c r="CG503" s="69">
        <f t="shared" si="108"/>
        <v>-291611</v>
      </c>
      <c r="CH503" s="69">
        <f t="shared" si="108"/>
        <v>-50113.020000000048</v>
      </c>
      <c r="CI503" s="69">
        <f t="shared" si="108"/>
        <v>-2995063.4899999993</v>
      </c>
      <c r="CJ503" s="69">
        <f t="shared" si="108"/>
        <v>-357683.81</v>
      </c>
      <c r="CK503" s="69">
        <f t="shared" si="108"/>
        <v>-3694471.3199999994</v>
      </c>
      <c r="CL503" s="69">
        <f>CF503+CK503</f>
        <v>-6470106.8499999968</v>
      </c>
      <c r="CM503" s="69">
        <f t="shared" ref="CM503:DL503" si="109">CM501-CM500</f>
        <v>-3004201.379999999</v>
      </c>
      <c r="CN503" s="69">
        <f t="shared" si="109"/>
        <v>-101392.84999999881</v>
      </c>
      <c r="CO503" s="69">
        <f t="shared" si="109"/>
        <v>-3105594.2299999986</v>
      </c>
      <c r="CP503" s="69">
        <f t="shared" si="109"/>
        <v>-321177</v>
      </c>
      <c r="CQ503" s="69">
        <f t="shared" si="109"/>
        <v>-55750.250000000058</v>
      </c>
      <c r="CR503" s="69">
        <f t="shared" si="109"/>
        <v>-1091664.8499999996</v>
      </c>
      <c r="CS503" s="69">
        <f t="shared" si="109"/>
        <v>-142411.94999999995</v>
      </c>
      <c r="CT503" s="69">
        <f t="shared" si="109"/>
        <v>-1611004.0499999998</v>
      </c>
      <c r="CU503" s="69">
        <f>CO503+CT503</f>
        <v>-4716598.2799999984</v>
      </c>
      <c r="CV503" s="69">
        <f>CV501-CV500</f>
        <v>-32908649.449999999</v>
      </c>
      <c r="CW503" s="69">
        <f t="shared" si="109"/>
        <v>-23985118.849999998</v>
      </c>
      <c r="CX503" s="69">
        <f t="shared" si="109"/>
        <v>-56893768.299999997</v>
      </c>
      <c r="CY503" s="69">
        <f t="shared" si="109"/>
        <v>-74988.699999999953</v>
      </c>
      <c r="CZ503" s="69">
        <f t="shared" si="109"/>
        <v>864903.54999999993</v>
      </c>
      <c r="DA503" s="69">
        <f t="shared" si="109"/>
        <v>-2834086.4999999991</v>
      </c>
      <c r="DB503" s="69">
        <f t="shared" si="109"/>
        <v>662959.91</v>
      </c>
      <c r="DC503" s="69">
        <f t="shared" si="109"/>
        <v>-1381211.7399999993</v>
      </c>
      <c r="DD503" s="69">
        <f>CX503+DC503</f>
        <v>-58274980.039999999</v>
      </c>
      <c r="DE503" s="69">
        <f>DE501-DE500</f>
        <v>-36991706.630000003</v>
      </c>
      <c r="DF503" s="69">
        <f t="shared" si="109"/>
        <v>-26608790.849999998</v>
      </c>
      <c r="DG503" s="69">
        <f t="shared" si="109"/>
        <v>-63600497.480000004</v>
      </c>
      <c r="DH503" s="69">
        <f t="shared" si="109"/>
        <v>-130435.10000000009</v>
      </c>
      <c r="DI503" s="69">
        <f t="shared" si="109"/>
        <v>825299.28000000014</v>
      </c>
      <c r="DJ503" s="69">
        <f t="shared" si="109"/>
        <v>-3372271.9699999988</v>
      </c>
      <c r="DK503" s="69">
        <f t="shared" si="109"/>
        <v>710137.44000000018</v>
      </c>
      <c r="DL503" s="69">
        <f t="shared" si="109"/>
        <v>-1967270.3499999996</v>
      </c>
      <c r="DM503" s="69">
        <f>DG503+DL503</f>
        <v>-65567767.830000006</v>
      </c>
      <c r="DN503" s="49"/>
    </row>
    <row r="504" spans="1:126" s="64" customFormat="1" x14ac:dyDescent="0.25">
      <c r="A504" s="65" t="s">
        <v>69</v>
      </c>
      <c r="J504" s="69">
        <v>0</v>
      </c>
      <c r="K504" s="71">
        <v>0</v>
      </c>
      <c r="L504" s="69">
        <f>K504+J504</f>
        <v>0</v>
      </c>
      <c r="M504" s="69">
        <v>0</v>
      </c>
      <c r="N504" s="71">
        <v>0.35</v>
      </c>
      <c r="O504" s="71">
        <v>0.44</v>
      </c>
      <c r="P504" s="69">
        <v>0</v>
      </c>
      <c r="Q504" s="69">
        <v>0</v>
      </c>
      <c r="R504" s="69">
        <f>Q504+L504</f>
        <v>0</v>
      </c>
      <c r="S504" s="69">
        <v>0</v>
      </c>
      <c r="T504" s="71">
        <v>0</v>
      </c>
      <c r="U504" s="69">
        <f>T504+S504</f>
        <v>0</v>
      </c>
      <c r="V504" s="69">
        <v>0.24</v>
      </c>
      <c r="W504" s="71">
        <v>-0.12</v>
      </c>
      <c r="X504" s="71">
        <v>0.09</v>
      </c>
      <c r="Y504" s="69">
        <v>0</v>
      </c>
      <c r="Z504" s="69">
        <f>V504+W504+X504+Y504</f>
        <v>0.21</v>
      </c>
      <c r="AA504" s="69">
        <f>Z504+U504</f>
        <v>0.21</v>
      </c>
      <c r="AB504" s="69">
        <v>0</v>
      </c>
      <c r="AC504" s="71">
        <v>0</v>
      </c>
      <c r="AD504" s="69">
        <f>AC504+AB504</f>
        <v>0</v>
      </c>
      <c r="AE504" s="69">
        <v>-7.4999999999999997E-2</v>
      </c>
      <c r="AF504" s="71">
        <v>0.43</v>
      </c>
      <c r="AG504" s="69">
        <v>0</v>
      </c>
      <c r="AH504" s="69">
        <v>0</v>
      </c>
      <c r="AI504" s="69">
        <f>AE504+AF504+AG504+AH504-0.01</f>
        <v>0.34499999999999997</v>
      </c>
      <c r="AJ504" s="69">
        <f>AI504+AD504</f>
        <v>0.34499999999999997</v>
      </c>
      <c r="AK504" s="69">
        <v>0</v>
      </c>
      <c r="AL504" s="71">
        <v>0</v>
      </c>
      <c r="AM504" s="69">
        <f>AL504+AK504</f>
        <v>0</v>
      </c>
      <c r="AN504" s="69">
        <v>0</v>
      </c>
      <c r="AO504" s="71">
        <v>0.45</v>
      </c>
      <c r="AP504" s="69">
        <v>0</v>
      </c>
      <c r="AQ504" s="69">
        <v>0</v>
      </c>
      <c r="AR504" s="69">
        <f>AN504+AO504+AP504+AQ504-0.01</f>
        <v>0.44</v>
      </c>
      <c r="AS504" s="69">
        <f>AR504+AM504</f>
        <v>0.44</v>
      </c>
      <c r="AT504" s="69">
        <v>0</v>
      </c>
      <c r="AU504" s="71">
        <v>0.28000000000000003</v>
      </c>
      <c r="AV504" s="69">
        <f>AU504+AT504</f>
        <v>0.28000000000000003</v>
      </c>
      <c r="AW504" s="69">
        <v>0</v>
      </c>
      <c r="AX504" s="71">
        <v>0.12</v>
      </c>
      <c r="AY504" s="69">
        <v>0</v>
      </c>
      <c r="AZ504" s="69">
        <v>0</v>
      </c>
      <c r="BA504" s="69">
        <f>AW504+AX504+AY504+AZ504</f>
        <v>0.12</v>
      </c>
      <c r="BB504" s="69">
        <f>BA504+AV504</f>
        <v>0.4</v>
      </c>
      <c r="BC504" s="69">
        <v>0</v>
      </c>
      <c r="BD504" s="69">
        <v>0</v>
      </c>
      <c r="BE504" s="69">
        <f>BD504+BC504</f>
        <v>0</v>
      </c>
      <c r="BF504" s="69">
        <v>0</v>
      </c>
      <c r="BG504" s="69">
        <v>0</v>
      </c>
      <c r="BH504" s="69">
        <v>0</v>
      </c>
      <c r="BI504" s="69">
        <v>0</v>
      </c>
      <c r="BJ504" s="69">
        <f>BF504+BG504+BH504+BI504-0.01</f>
        <v>-0.01</v>
      </c>
      <c r="BK504" s="69">
        <f>BJ504+BE504</f>
        <v>-0.01</v>
      </c>
      <c r="BL504" s="69">
        <v>0</v>
      </c>
      <c r="BM504" s="69">
        <v>0</v>
      </c>
      <c r="BN504" s="69">
        <f>BM504+BL504</f>
        <v>0</v>
      </c>
      <c r="BO504" s="69">
        <v>0</v>
      </c>
      <c r="BP504" s="69">
        <v>0</v>
      </c>
      <c r="BQ504" s="69">
        <v>-0.99299999999999999</v>
      </c>
      <c r="BR504" s="69">
        <v>0</v>
      </c>
      <c r="BS504" s="69">
        <v>0</v>
      </c>
      <c r="BT504" s="69">
        <f>BS504+BN504</f>
        <v>0</v>
      </c>
      <c r="BU504" s="69">
        <v>0</v>
      </c>
      <c r="BV504" s="69">
        <v>0</v>
      </c>
      <c r="BW504" s="69">
        <f>BV504+BU504</f>
        <v>0</v>
      </c>
      <c r="BX504" s="69">
        <v>0</v>
      </c>
      <c r="BY504" s="69">
        <v>0</v>
      </c>
      <c r="BZ504" s="69">
        <v>0</v>
      </c>
      <c r="CA504" s="69">
        <v>0</v>
      </c>
      <c r="CB504" s="69">
        <f>BX504+BY504+BZ504+CA504</f>
        <v>0</v>
      </c>
      <c r="CC504" s="69">
        <f>CB504+BW504</f>
        <v>0</v>
      </c>
      <c r="CD504" s="69">
        <v>0</v>
      </c>
      <c r="CE504" s="69">
        <v>0</v>
      </c>
      <c r="CF504" s="69">
        <f>CE504+CD504</f>
        <v>0</v>
      </c>
      <c r="CG504" s="69">
        <v>0</v>
      </c>
      <c r="CH504" s="69">
        <v>0</v>
      </c>
      <c r="CI504" s="69">
        <v>0</v>
      </c>
      <c r="CJ504" s="69">
        <v>0</v>
      </c>
      <c r="CK504" s="69">
        <f>CG504+CH504+CI504+CJ504</f>
        <v>0</v>
      </c>
      <c r="CL504" s="69">
        <f>CK504+CF504</f>
        <v>0</v>
      </c>
      <c r="CM504" s="69">
        <v>0</v>
      </c>
      <c r="CN504" s="69">
        <v>0</v>
      </c>
      <c r="CO504" s="69">
        <f>CN504+CM504</f>
        <v>0</v>
      </c>
      <c r="CP504" s="69">
        <v>0</v>
      </c>
      <c r="CQ504" s="69">
        <v>0</v>
      </c>
      <c r="CR504" s="69">
        <v>0</v>
      </c>
      <c r="CS504" s="69">
        <v>0</v>
      </c>
      <c r="CT504" s="69">
        <f>CP504+CQ504+CR504+CS504</f>
        <v>0</v>
      </c>
      <c r="CU504" s="69">
        <f>CT504+CO504</f>
        <v>0</v>
      </c>
      <c r="CV504" s="69">
        <v>0</v>
      </c>
      <c r="CW504" s="69">
        <v>0</v>
      </c>
      <c r="CX504" s="69">
        <f>CW504+CV504</f>
        <v>0</v>
      </c>
      <c r="CY504" s="69">
        <v>-1.7070000000000001</v>
      </c>
      <c r="CZ504" s="69">
        <v>-1.758</v>
      </c>
      <c r="DA504" s="69">
        <v>-1.8089999999999999</v>
      </c>
      <c r="DB504" s="69">
        <v>-1.86</v>
      </c>
      <c r="DC504" s="69">
        <f>CY504+CZ504+DA504+DB504-0.01</f>
        <v>-7.1440000000000001</v>
      </c>
      <c r="DD504" s="69">
        <f>DC504+CX504</f>
        <v>-7.1440000000000001</v>
      </c>
      <c r="DE504" s="69">
        <v>0</v>
      </c>
      <c r="DF504" s="69">
        <v>0</v>
      </c>
      <c r="DG504" s="69">
        <f>DF504+DE504</f>
        <v>0</v>
      </c>
      <c r="DH504" s="69">
        <v>-1.911</v>
      </c>
      <c r="DI504" s="69">
        <v>-1.962</v>
      </c>
      <c r="DJ504" s="69">
        <v>-2.0129999999999999</v>
      </c>
      <c r="DK504" s="69">
        <v>-2.0640000000000001</v>
      </c>
      <c r="DL504" s="69">
        <f>DH504+DI504+DJ504+DK504-0.01</f>
        <v>-7.96</v>
      </c>
      <c r="DM504" s="69">
        <f>DL504+DG504</f>
        <v>-7.96</v>
      </c>
      <c r="DN504" s="49"/>
    </row>
    <row r="505" spans="1:126" s="64" customFormat="1" x14ac:dyDescent="0.25">
      <c r="A505" s="65" t="s">
        <v>64</v>
      </c>
      <c r="J505" s="69"/>
      <c r="K505" s="71"/>
      <c r="L505" s="69"/>
      <c r="M505" s="69"/>
      <c r="N505" s="71"/>
      <c r="O505" s="71"/>
      <c r="P505" s="69"/>
      <c r="Q505" s="69"/>
      <c r="R505" s="69"/>
      <c r="S505" s="69"/>
      <c r="T505" s="71"/>
      <c r="U505" s="69"/>
      <c r="V505" s="69"/>
      <c r="W505" s="71"/>
      <c r="X505" s="71"/>
      <c r="Y505" s="69"/>
      <c r="Z505" s="69"/>
      <c r="AA505" s="69"/>
      <c r="AB505" s="69"/>
      <c r="AC505" s="71"/>
      <c r="AD505" s="69"/>
      <c r="AE505" s="69"/>
      <c r="AF505" s="71"/>
      <c r="AG505" s="69"/>
      <c r="AH505" s="69"/>
      <c r="AI505" s="69"/>
      <c r="AJ505" s="69"/>
      <c r="AK505" s="69"/>
      <c r="AL505" s="71"/>
      <c r="AM505" s="69"/>
      <c r="AN505" s="69"/>
      <c r="AO505" s="71"/>
      <c r="AP505" s="69"/>
      <c r="AQ505" s="69"/>
      <c r="AR505" s="69"/>
      <c r="AS505" s="69"/>
      <c r="AT505" s="69"/>
      <c r="AU505" s="71"/>
      <c r="AV505" s="69"/>
      <c r="AW505" s="69"/>
      <c r="AX505" s="71"/>
      <c r="AY505" s="69"/>
      <c r="AZ505" s="69"/>
      <c r="BA505" s="69"/>
      <c r="BB505" s="69"/>
      <c r="BC505" s="69"/>
      <c r="BD505" s="69"/>
      <c r="BE505" s="69"/>
      <c r="BF505" s="69"/>
      <c r="BG505" s="69"/>
      <c r="BH505" s="69"/>
      <c r="BI505" s="69"/>
      <c r="BJ505" s="69"/>
      <c r="BK505" s="69"/>
      <c r="BL505" s="69"/>
      <c r="BM505" s="69"/>
      <c r="BN505" s="69"/>
      <c r="BO505" s="69">
        <v>0</v>
      </c>
      <c r="BP505" s="69">
        <v>0</v>
      </c>
      <c r="BQ505" s="69"/>
      <c r="BR505" s="69"/>
      <c r="BS505" s="69"/>
      <c r="BT505" s="69"/>
      <c r="BU505" s="69"/>
      <c r="BV505" s="69"/>
      <c r="BW505" s="69"/>
      <c r="BX505" s="69"/>
      <c r="BY505" s="69"/>
      <c r="BZ505" s="69"/>
      <c r="CA505" s="69"/>
      <c r="CB505" s="69"/>
      <c r="CC505" s="69"/>
      <c r="CD505" s="69"/>
      <c r="CE505" s="69"/>
      <c r="CF505" s="69"/>
      <c r="CG505" s="69"/>
      <c r="CH505" s="69"/>
      <c r="CI505" s="69"/>
      <c r="CJ505" s="69"/>
      <c r="CK505" s="69"/>
      <c r="CL505" s="69"/>
      <c r="CM505" s="69"/>
      <c r="CN505" s="69"/>
      <c r="CO505" s="69"/>
      <c r="CP505" s="69"/>
      <c r="CQ505" s="69"/>
      <c r="CR505" s="69"/>
      <c r="CS505" s="69"/>
      <c r="CT505" s="69"/>
      <c r="CU505" s="69"/>
      <c r="CV505" s="69"/>
      <c r="CW505" s="69"/>
      <c r="CX505" s="69"/>
      <c r="CY505" s="69"/>
      <c r="CZ505" s="69"/>
      <c r="DA505" s="69"/>
      <c r="DB505" s="69"/>
      <c r="DC505" s="69"/>
      <c r="DD505" s="69"/>
      <c r="DE505" s="69"/>
      <c r="DF505" s="69"/>
      <c r="DG505" s="69"/>
      <c r="DH505" s="69"/>
      <c r="DI505" s="69"/>
      <c r="DJ505" s="69"/>
      <c r="DK505" s="69"/>
      <c r="DL505" s="69"/>
      <c r="DM505" s="69"/>
      <c r="DN505" s="49"/>
    </row>
    <row r="506" spans="1:126" s="64" customFormat="1" x14ac:dyDescent="0.25">
      <c r="A506" s="65" t="s">
        <v>70</v>
      </c>
      <c r="J506" s="69"/>
      <c r="K506" s="71"/>
      <c r="L506" s="69"/>
      <c r="M506" s="69"/>
      <c r="N506" s="71"/>
      <c r="O506" s="71"/>
      <c r="P506" s="69"/>
      <c r="Q506" s="69"/>
      <c r="R506" s="69"/>
      <c r="S506" s="69"/>
      <c r="T506" s="71"/>
      <c r="U506" s="69"/>
      <c r="V506" s="69"/>
      <c r="W506" s="71"/>
      <c r="X506" s="71"/>
      <c r="Y506" s="69"/>
      <c r="Z506" s="69"/>
      <c r="AA506" s="69"/>
      <c r="AB506" s="69"/>
      <c r="AC506" s="71"/>
      <c r="AD506" s="72"/>
      <c r="AE506" s="72"/>
      <c r="AF506" s="71"/>
      <c r="AG506" s="69"/>
      <c r="AH506" s="69"/>
      <c r="AI506" s="69"/>
      <c r="AJ506" s="69"/>
      <c r="AK506" s="69"/>
      <c r="AL506" s="71"/>
      <c r="AM506" s="69"/>
      <c r="AN506" s="69"/>
      <c r="AO506" s="71"/>
      <c r="AP506" s="69"/>
      <c r="AQ506" s="69"/>
      <c r="AR506" s="69"/>
      <c r="AS506" s="69"/>
      <c r="AT506" s="69">
        <v>2439.36</v>
      </c>
      <c r="AU506" s="71"/>
      <c r="AV506" s="69"/>
      <c r="AW506" s="69">
        <v>330.04</v>
      </c>
      <c r="AX506" s="71"/>
      <c r="AY506" s="69"/>
      <c r="AZ506" s="69"/>
      <c r="BA506" s="69"/>
      <c r="BB506" s="69"/>
      <c r="BC506" s="69"/>
      <c r="BD506" s="69"/>
      <c r="BE506" s="69"/>
      <c r="BF506" s="69"/>
      <c r="BG506" s="69"/>
      <c r="BH506" s="69"/>
      <c r="BI506" s="69"/>
      <c r="BJ506" s="69"/>
      <c r="BK506" s="69"/>
      <c r="BL506" s="69"/>
      <c r="BM506" s="69"/>
      <c r="BN506" s="69"/>
      <c r="BO506" s="69"/>
      <c r="BP506" s="69"/>
      <c r="BQ506" s="69"/>
      <c r="BR506" s="69"/>
      <c r="BS506" s="69"/>
      <c r="BT506" s="69"/>
      <c r="BU506" s="69"/>
      <c r="BV506" s="69"/>
      <c r="BW506" s="69"/>
      <c r="BX506" s="69"/>
      <c r="BY506" s="69"/>
      <c r="BZ506" s="69"/>
      <c r="CA506" s="69"/>
      <c r="CB506" s="69"/>
      <c r="CC506" s="69"/>
      <c r="CD506" s="69"/>
      <c r="CE506" s="69"/>
      <c r="CF506" s="69"/>
      <c r="CG506" s="69"/>
      <c r="CH506" s="69"/>
      <c r="CI506" s="69"/>
      <c r="CJ506" s="69"/>
      <c r="CK506" s="69"/>
      <c r="CL506" s="69"/>
      <c r="CM506" s="69"/>
      <c r="CN506" s="69"/>
      <c r="CO506" s="69"/>
      <c r="CP506" s="69"/>
      <c r="CQ506" s="69"/>
      <c r="CR506" s="69"/>
      <c r="CS506" s="69"/>
      <c r="CT506" s="69"/>
      <c r="CU506" s="69"/>
      <c r="CV506" s="69"/>
      <c r="CW506" s="69"/>
      <c r="CX506" s="69"/>
      <c r="CY506" s="69"/>
      <c r="CZ506" s="69"/>
      <c r="DA506" s="69"/>
      <c r="DB506" s="69"/>
      <c r="DC506" s="69"/>
      <c r="DD506" s="69"/>
      <c r="DE506" s="69"/>
      <c r="DF506" s="69"/>
      <c r="DG506" s="69"/>
      <c r="DH506" s="69"/>
      <c r="DI506" s="69"/>
      <c r="DJ506" s="69"/>
      <c r="DK506" s="69"/>
      <c r="DL506" s="69"/>
      <c r="DM506" s="69"/>
      <c r="DN506" s="49"/>
    </row>
    <row r="507" spans="1:126" s="67" customFormat="1" x14ac:dyDescent="0.25">
      <c r="A507" s="65" t="s">
        <v>65</v>
      </c>
      <c r="J507" s="72">
        <f>SUM(J504:J506)-J503</f>
        <v>297057.45999999926</v>
      </c>
      <c r="K507" s="71">
        <f t="shared" ref="K507:BV507" si="110">SUM(K504:K506)-K503</f>
        <v>0</v>
      </c>
      <c r="L507" s="72">
        <f t="shared" si="110"/>
        <v>297057.45999999926</v>
      </c>
      <c r="M507" s="72">
        <f t="shared" si="110"/>
        <v>37636</v>
      </c>
      <c r="N507" s="71">
        <f t="shared" si="110"/>
        <v>5077.70999999999</v>
      </c>
      <c r="O507" s="71">
        <f t="shared" si="110"/>
        <v>101584.18000000005</v>
      </c>
      <c r="P507" s="72">
        <f t="shared" si="110"/>
        <v>13185.569999999963</v>
      </c>
      <c r="Q507" s="72">
        <f t="shared" si="110"/>
        <v>157482.6700000001</v>
      </c>
      <c r="R507" s="72">
        <f t="shared" si="110"/>
        <v>454540.13000000059</v>
      </c>
      <c r="S507" s="72">
        <f t="shared" si="110"/>
        <v>601471.16999999946</v>
      </c>
      <c r="T507" s="71">
        <f t="shared" si="110"/>
        <v>0</v>
      </c>
      <c r="U507" s="72">
        <f t="shared" si="110"/>
        <v>601471.16999999946</v>
      </c>
      <c r="V507" s="72">
        <f t="shared" si="110"/>
        <v>68282.240000000005</v>
      </c>
      <c r="W507" s="71">
        <f t="shared" si="110"/>
        <v>10454.35</v>
      </c>
      <c r="X507" s="71">
        <f t="shared" si="110"/>
        <v>209554.03999999983</v>
      </c>
      <c r="Y507" s="72">
        <f t="shared" si="110"/>
        <v>24910.909999999974</v>
      </c>
      <c r="Z507" s="72">
        <f t="shared" si="110"/>
        <v>313201.53999999986</v>
      </c>
      <c r="AA507" s="72">
        <f t="shared" si="110"/>
        <v>914672.70999999926</v>
      </c>
      <c r="AB507" s="72">
        <f t="shared" si="110"/>
        <v>925067.64999999944</v>
      </c>
      <c r="AC507" s="71">
        <f t="shared" si="110"/>
        <v>0</v>
      </c>
      <c r="AD507" s="72">
        <f t="shared" si="110"/>
        <v>925067.64999999944</v>
      </c>
      <c r="AE507" s="72">
        <f t="shared" si="110"/>
        <v>100346.925</v>
      </c>
      <c r="AF507" s="71">
        <f t="shared" si="110"/>
        <v>17205.570000000007</v>
      </c>
      <c r="AG507" s="72">
        <f t="shared" si="110"/>
        <v>330631.43999999983</v>
      </c>
      <c r="AH507" s="72">
        <f t="shared" si="110"/>
        <v>38949.47000000003</v>
      </c>
      <c r="AI507" s="72">
        <f t="shared" si="110"/>
        <v>487133.39499999979</v>
      </c>
      <c r="AJ507" s="72">
        <f t="shared" si="110"/>
        <v>1412201.0449999992</v>
      </c>
      <c r="AK507" s="72">
        <f t="shared" si="110"/>
        <v>1190121.5899999999</v>
      </c>
      <c r="AL507" s="71">
        <f t="shared" si="110"/>
        <v>0</v>
      </c>
      <c r="AM507" s="72">
        <f t="shared" si="110"/>
        <v>1190121.5899999999</v>
      </c>
      <c r="AN507" s="72">
        <f t="shared" si="110"/>
        <v>127169</v>
      </c>
      <c r="AO507" s="71">
        <f t="shared" si="110"/>
        <v>21919.370000000014</v>
      </c>
      <c r="AP507" s="72">
        <f t="shared" si="110"/>
        <v>423918.94999999949</v>
      </c>
      <c r="AQ507" s="72">
        <f t="shared" si="110"/>
        <v>68322.030000000028</v>
      </c>
      <c r="AR507" s="72">
        <f t="shared" si="110"/>
        <v>641329.33999999962</v>
      </c>
      <c r="AS507" s="72">
        <f t="shared" si="110"/>
        <v>1831450.9299999995</v>
      </c>
      <c r="AT507" s="72">
        <f t="shared" si="110"/>
        <v>1455733.2200000004</v>
      </c>
      <c r="AU507" s="71">
        <f t="shared" si="110"/>
        <v>96827.789999998786</v>
      </c>
      <c r="AV507" s="72">
        <f t="shared" si="110"/>
        <v>1550121.6499999992</v>
      </c>
      <c r="AW507" s="72">
        <f t="shared" si="110"/>
        <v>165075.04</v>
      </c>
      <c r="AX507" s="71">
        <f t="shared" si="110"/>
        <v>27219.480000000043</v>
      </c>
      <c r="AY507" s="72">
        <f t="shared" si="110"/>
        <v>538530.9999999993</v>
      </c>
      <c r="AZ507" s="72">
        <f t="shared" si="110"/>
        <v>81076.510000000009</v>
      </c>
      <c r="BA507" s="72">
        <f t="shared" si="110"/>
        <v>811571.98999999918</v>
      </c>
      <c r="BB507" s="72">
        <f t="shared" si="110"/>
        <v>2361693.6399999983</v>
      </c>
      <c r="BC507" s="72">
        <f t="shared" si="110"/>
        <v>1871877.5999999996</v>
      </c>
      <c r="BD507" s="72">
        <f t="shared" si="110"/>
        <v>93412.509999998787</v>
      </c>
      <c r="BE507" s="72">
        <f t="shared" si="110"/>
        <v>1965290.1099999985</v>
      </c>
      <c r="BF507" s="72">
        <f t="shared" si="110"/>
        <v>209898</v>
      </c>
      <c r="BG507" s="72">
        <f t="shared" si="110"/>
        <v>34705.740000000049</v>
      </c>
      <c r="BH507" s="72">
        <f t="shared" si="110"/>
        <v>1703994.6999999993</v>
      </c>
      <c r="BI507" s="72">
        <f t="shared" si="110"/>
        <v>-351417.6800000011</v>
      </c>
      <c r="BJ507" s="72">
        <f t="shared" si="110"/>
        <v>1597180.7499999979</v>
      </c>
      <c r="BK507" s="72">
        <f t="shared" si="110"/>
        <v>3562470.8599999966</v>
      </c>
      <c r="BL507" s="72">
        <f t="shared" si="110"/>
        <v>2153724.629999999</v>
      </c>
      <c r="BM507" s="72">
        <f t="shared" si="110"/>
        <v>93412.509999998787</v>
      </c>
      <c r="BN507" s="72">
        <f t="shared" si="110"/>
        <v>2247137.1399999978</v>
      </c>
      <c r="BO507" s="72">
        <f t="shared" si="110"/>
        <v>238297</v>
      </c>
      <c r="BP507" s="72">
        <f t="shared" si="110"/>
        <v>40524.880000000048</v>
      </c>
      <c r="BQ507" s="72">
        <f t="shared" si="110"/>
        <v>806157.74699999928</v>
      </c>
      <c r="BR507" s="72">
        <f t="shared" si="110"/>
        <v>-412446.54000000103</v>
      </c>
      <c r="BS507" s="72">
        <f t="shared" si="110"/>
        <v>672534.07999999821</v>
      </c>
      <c r="BT507" s="72">
        <f t="shared" si="110"/>
        <v>2919671.219999996</v>
      </c>
      <c r="BU507" s="72">
        <f t="shared" si="110"/>
        <v>2406013.4499999983</v>
      </c>
      <c r="BV507" s="72">
        <f t="shared" si="110"/>
        <v>93412.509999998787</v>
      </c>
      <c r="BW507" s="72">
        <f t="shared" ref="BW507:DM507" si="111">SUM(BW504:BW506)-BW503</f>
        <v>2499425.9599999972</v>
      </c>
      <c r="BX507" s="72">
        <f t="shared" si="111"/>
        <v>263864</v>
      </c>
      <c r="BY507" s="72">
        <f t="shared" si="111"/>
        <v>44911.490000000049</v>
      </c>
      <c r="BZ507" s="72">
        <f t="shared" si="111"/>
        <v>891831.18999999901</v>
      </c>
      <c r="CA507" s="72">
        <f t="shared" si="111"/>
        <v>118357.69</v>
      </c>
      <c r="CB507" s="72">
        <f t="shared" si="111"/>
        <v>1318964.3699999992</v>
      </c>
      <c r="CC507" s="72">
        <f t="shared" si="111"/>
        <v>3818390.3299999963</v>
      </c>
      <c r="CD507" s="72">
        <f t="shared" si="111"/>
        <v>2674242.6799999978</v>
      </c>
      <c r="CE507" s="72">
        <f t="shared" si="111"/>
        <v>101392.84999999881</v>
      </c>
      <c r="CF507" s="72">
        <f t="shared" si="111"/>
        <v>2775635.5299999975</v>
      </c>
      <c r="CG507" s="72">
        <f t="shared" si="111"/>
        <v>291611</v>
      </c>
      <c r="CH507" s="72">
        <f t="shared" si="111"/>
        <v>50113.020000000048</v>
      </c>
      <c r="CI507" s="72">
        <f t="shared" si="111"/>
        <v>2995063.4899999993</v>
      </c>
      <c r="CJ507" s="72">
        <f t="shared" si="111"/>
        <v>357683.81</v>
      </c>
      <c r="CK507" s="72">
        <f t="shared" si="111"/>
        <v>3694471.3199999994</v>
      </c>
      <c r="CL507" s="72">
        <f t="shared" si="111"/>
        <v>6470106.8499999968</v>
      </c>
      <c r="CM507" s="72">
        <f t="shared" si="111"/>
        <v>3004201.379999999</v>
      </c>
      <c r="CN507" s="72">
        <f t="shared" si="111"/>
        <v>101392.84999999881</v>
      </c>
      <c r="CO507" s="72">
        <f t="shared" si="111"/>
        <v>3105594.2299999986</v>
      </c>
      <c r="CP507" s="72">
        <f t="shared" si="111"/>
        <v>321177</v>
      </c>
      <c r="CQ507" s="72">
        <f t="shared" si="111"/>
        <v>55750.250000000058</v>
      </c>
      <c r="CR507" s="72">
        <f t="shared" si="111"/>
        <v>1091664.8499999996</v>
      </c>
      <c r="CS507" s="72">
        <f t="shared" si="111"/>
        <v>142411.94999999995</v>
      </c>
      <c r="CT507" s="72">
        <f t="shared" si="111"/>
        <v>1611004.0499999998</v>
      </c>
      <c r="CU507" s="72">
        <f t="shared" si="111"/>
        <v>4716598.2799999984</v>
      </c>
      <c r="CV507" s="72">
        <f t="shared" si="111"/>
        <v>32908649.449999999</v>
      </c>
      <c r="CW507" s="72">
        <f t="shared" si="111"/>
        <v>23985118.849999998</v>
      </c>
      <c r="CX507" s="72">
        <f t="shared" si="111"/>
        <v>56893768.299999997</v>
      </c>
      <c r="CY507" s="72">
        <f t="shared" si="111"/>
        <v>74986.992999999959</v>
      </c>
      <c r="CZ507" s="72">
        <f t="shared" si="111"/>
        <v>-864905.30799999996</v>
      </c>
      <c r="DA507" s="72">
        <f t="shared" si="111"/>
        <v>2834084.6909999992</v>
      </c>
      <c r="DB507" s="72">
        <f t="shared" si="111"/>
        <v>-662961.77</v>
      </c>
      <c r="DC507" s="72">
        <f t="shared" si="111"/>
        <v>1381204.5959999992</v>
      </c>
      <c r="DD507" s="72">
        <f t="shared" si="111"/>
        <v>58274972.895999998</v>
      </c>
      <c r="DE507" s="72">
        <f t="shared" si="111"/>
        <v>36991706.630000003</v>
      </c>
      <c r="DF507" s="72">
        <f t="shared" si="111"/>
        <v>26608790.849999998</v>
      </c>
      <c r="DG507" s="72">
        <f t="shared" si="111"/>
        <v>63600497.480000004</v>
      </c>
      <c r="DH507" s="72">
        <f t="shared" si="111"/>
        <v>130433.1890000001</v>
      </c>
      <c r="DI507" s="72">
        <f t="shared" si="111"/>
        <v>-825301.2420000002</v>
      </c>
      <c r="DJ507" s="72">
        <f t="shared" si="111"/>
        <v>3372269.956999999</v>
      </c>
      <c r="DK507" s="72">
        <f t="shared" si="111"/>
        <v>-710139.50400000019</v>
      </c>
      <c r="DL507" s="72">
        <f t="shared" si="111"/>
        <v>1967262.3899999997</v>
      </c>
      <c r="DM507" s="72">
        <f t="shared" si="111"/>
        <v>65567759.870000005</v>
      </c>
      <c r="DN507" s="68"/>
    </row>
    <row r="508" spans="1:126" s="65" customFormat="1" x14ac:dyDescent="0.25">
      <c r="A508" s="65" t="s">
        <v>11</v>
      </c>
      <c r="B508" s="64"/>
      <c r="C508" s="64"/>
      <c r="D508" s="64"/>
      <c r="E508" s="7">
        <f>SUM(E4:E4)</f>
        <v>16334.98</v>
      </c>
      <c r="F508" s="7">
        <f>SUM(F4:F4)</f>
        <v>29546.99</v>
      </c>
      <c r="G508" s="64"/>
      <c r="H508" s="64"/>
      <c r="I508" s="64"/>
      <c r="J508" s="69">
        <f t="shared" ref="J508:AA508" si="112">J499-J503+J507</f>
        <v>1550605.3799999978</v>
      </c>
      <c r="K508" s="71">
        <f t="shared" si="112"/>
        <v>0</v>
      </c>
      <c r="L508" s="69">
        <f t="shared" si="112"/>
        <v>1550605.3799999978</v>
      </c>
      <c r="M508" s="69">
        <f t="shared" si="112"/>
        <v>171519</v>
      </c>
      <c r="N508" s="71">
        <f t="shared" si="112"/>
        <v>27271.429999999971</v>
      </c>
      <c r="O508" s="71">
        <f t="shared" si="112"/>
        <v>542215.66000000015</v>
      </c>
      <c r="P508" s="69">
        <f t="shared" si="112"/>
        <v>69955.70999999989</v>
      </c>
      <c r="Q508" s="69">
        <f t="shared" si="112"/>
        <v>810961.01000000024</v>
      </c>
      <c r="R508" s="69">
        <f t="shared" si="112"/>
        <v>2361566.3900000015</v>
      </c>
      <c r="S508" s="69">
        <f t="shared" si="112"/>
        <v>2159759.0499999989</v>
      </c>
      <c r="T508" s="71">
        <f t="shared" si="112"/>
        <v>0</v>
      </c>
      <c r="U508" s="69">
        <f t="shared" si="112"/>
        <v>2159759.0499999989</v>
      </c>
      <c r="V508" s="69">
        <f t="shared" si="112"/>
        <v>232538.23999999999</v>
      </c>
      <c r="W508" s="71">
        <f t="shared" si="112"/>
        <v>38815.930000000015</v>
      </c>
      <c r="X508" s="71">
        <f t="shared" si="112"/>
        <v>762986.19999999949</v>
      </c>
      <c r="Y508" s="69">
        <f t="shared" si="112"/>
        <v>89784.159999999945</v>
      </c>
      <c r="Z508" s="69">
        <f t="shared" si="112"/>
        <v>1124124.5299999996</v>
      </c>
      <c r="AA508" s="69">
        <f t="shared" si="112"/>
        <v>3283883.5799999982</v>
      </c>
      <c r="AB508" s="69">
        <f t="shared" ref="AB508:CM508" si="113">AB499-AB503+AB507</f>
        <v>2790540.7799999993</v>
      </c>
      <c r="AC508" s="71">
        <f t="shared" si="113"/>
        <v>0</v>
      </c>
      <c r="AD508" s="69">
        <f t="shared" si="113"/>
        <v>2790540.7799999993</v>
      </c>
      <c r="AE508" s="69">
        <f t="shared" si="113"/>
        <v>293242.92499999999</v>
      </c>
      <c r="AF508" s="71">
        <f t="shared" si="113"/>
        <v>52532.380000000019</v>
      </c>
      <c r="AG508" s="69">
        <f t="shared" si="113"/>
        <v>1001497.3699999996</v>
      </c>
      <c r="AH508" s="69">
        <f t="shared" si="113"/>
        <v>124432.50000000012</v>
      </c>
      <c r="AI508" s="69">
        <f t="shared" si="113"/>
        <v>1471705.1649999996</v>
      </c>
      <c r="AJ508" s="69">
        <f t="shared" si="113"/>
        <v>4262245.9449999984</v>
      </c>
      <c r="AK508" s="69">
        <f>AK499-AK503+AK507</f>
        <v>3272951.12</v>
      </c>
      <c r="AL508" s="71">
        <f t="shared" si="113"/>
        <v>0</v>
      </c>
      <c r="AM508" s="69">
        <f t="shared" si="113"/>
        <v>3272951.12</v>
      </c>
      <c r="AN508" s="69">
        <f t="shared" si="113"/>
        <v>343770</v>
      </c>
      <c r="AO508" s="71">
        <f t="shared" si="113"/>
        <v>60609.070000000022</v>
      </c>
      <c r="AP508" s="69">
        <f t="shared" si="113"/>
        <v>1167910.4099999988</v>
      </c>
      <c r="AQ508" s="69">
        <f t="shared" si="113"/>
        <v>178363.62000000005</v>
      </c>
      <c r="AR508" s="69">
        <f t="shared" si="113"/>
        <v>1750653.0899999989</v>
      </c>
      <c r="AS508" s="69">
        <f t="shared" si="113"/>
        <v>5023604.209999999</v>
      </c>
      <c r="AT508" s="69">
        <f t="shared" si="113"/>
        <v>3834149.3500000015</v>
      </c>
      <c r="AU508" s="71">
        <f t="shared" si="113"/>
        <v>521429.80999999633</v>
      </c>
      <c r="AV508" s="69">
        <f t="shared" si="113"/>
        <v>4353139.799999998</v>
      </c>
      <c r="AW508" s="69">
        <f t="shared" si="113"/>
        <v>460932.04000000004</v>
      </c>
      <c r="AX508" s="71">
        <f t="shared" si="113"/>
        <v>72420.280000000115</v>
      </c>
      <c r="AY508" s="69">
        <f t="shared" si="113"/>
        <v>1479689.0499999984</v>
      </c>
      <c r="AZ508" s="69">
        <f t="shared" si="113"/>
        <v>203769.5</v>
      </c>
      <c r="BA508" s="69">
        <f t="shared" si="113"/>
        <v>2216480.8299999982</v>
      </c>
      <c r="BB508" s="69">
        <f t="shared" si="113"/>
        <v>6569620.6299999971</v>
      </c>
      <c r="BC508" s="69">
        <f t="shared" si="113"/>
        <v>5115927.9399999985</v>
      </c>
      <c r="BD508" s="69">
        <f t="shared" si="113"/>
        <v>186825.01999999757</v>
      </c>
      <c r="BE508" s="69">
        <f t="shared" si="113"/>
        <v>5302752.9599999962</v>
      </c>
      <c r="BF508" s="69">
        <f t="shared" si="113"/>
        <v>566848</v>
      </c>
      <c r="BG508" s="69">
        <f t="shared" si="113"/>
        <v>94873.860000000102</v>
      </c>
      <c r="BH508" s="69">
        <f t="shared" si="113"/>
        <v>3953528.1999999983</v>
      </c>
      <c r="BI508" s="69">
        <f t="shared" si="113"/>
        <v>-654976.05000000214</v>
      </c>
      <c r="BJ508" s="69">
        <f t="shared" si="113"/>
        <v>3960273.9999999953</v>
      </c>
      <c r="BK508" s="69">
        <f t="shared" si="113"/>
        <v>9263026.9599999934</v>
      </c>
      <c r="BL508" s="69">
        <f t="shared" si="113"/>
        <v>5203067.2899999972</v>
      </c>
      <c r="BM508" s="69">
        <f t="shared" si="113"/>
        <v>186825.01999999757</v>
      </c>
      <c r="BN508" s="69">
        <f t="shared" si="113"/>
        <v>5389892.3099999949</v>
      </c>
      <c r="BO508" s="69">
        <f t="shared" si="113"/>
        <v>566054</v>
      </c>
      <c r="BP508" s="69">
        <f t="shared" si="113"/>
        <v>98724.900000000096</v>
      </c>
      <c r="BQ508" s="69">
        <f t="shared" si="113"/>
        <v>1933752.4269999985</v>
      </c>
      <c r="BR508" s="69">
        <f t="shared" si="113"/>
        <v>-784764.34000000206</v>
      </c>
      <c r="BS508" s="69">
        <f t="shared" si="113"/>
        <v>1813767.9799999965</v>
      </c>
      <c r="BT508" s="69">
        <f t="shared" si="113"/>
        <v>7203660.2899999917</v>
      </c>
      <c r="BU508" s="69">
        <f t="shared" si="113"/>
        <v>5669077.7199999969</v>
      </c>
      <c r="BV508" s="69">
        <f t="shared" si="113"/>
        <v>186825.01999999757</v>
      </c>
      <c r="BW508" s="69">
        <f t="shared" si="113"/>
        <v>5855902.7399999946</v>
      </c>
      <c r="BX508" s="69">
        <f t="shared" si="113"/>
        <v>613529</v>
      </c>
      <c r="BY508" s="69">
        <f t="shared" si="113"/>
        <v>106585.59000000008</v>
      </c>
      <c r="BZ508" s="69">
        <f t="shared" si="113"/>
        <v>2087304.8299999977</v>
      </c>
      <c r="CA508" s="69">
        <f t="shared" si="113"/>
        <v>279052.51</v>
      </c>
      <c r="CB508" s="69">
        <f t="shared" si="113"/>
        <v>3086471.9299999978</v>
      </c>
      <c r="CC508" s="69">
        <f t="shared" si="113"/>
        <v>8942374.6699999943</v>
      </c>
      <c r="CD508" s="69">
        <f t="shared" si="113"/>
        <v>6238022.5899999952</v>
      </c>
      <c r="CE508" s="69">
        <f t="shared" si="113"/>
        <v>247082.03999999762</v>
      </c>
      <c r="CF508" s="69">
        <f t="shared" si="113"/>
        <v>6485104.6299999952</v>
      </c>
      <c r="CG508" s="69">
        <f t="shared" si="113"/>
        <v>678779</v>
      </c>
      <c r="CH508" s="69">
        <f t="shared" si="113"/>
        <v>118773.57000000009</v>
      </c>
      <c r="CI508" s="69">
        <f t="shared" si="113"/>
        <v>6335603.2799999984</v>
      </c>
      <c r="CJ508" s="69">
        <f t="shared" si="113"/>
        <v>751453.74</v>
      </c>
      <c r="CK508" s="69">
        <f t="shared" si="113"/>
        <v>7884609.5899999989</v>
      </c>
      <c r="CL508" s="69">
        <f t="shared" si="113"/>
        <v>14369714.219999995</v>
      </c>
      <c r="CM508" s="69">
        <f t="shared" si="113"/>
        <v>6926320.459999999</v>
      </c>
      <c r="CN508" s="69">
        <f t="shared" ref="CN508:DM508" si="114">CN499-CN503+CN507</f>
        <v>202785.69999999763</v>
      </c>
      <c r="CO508" s="69">
        <f t="shared" si="114"/>
        <v>7129106.1599999983</v>
      </c>
      <c r="CP508" s="69">
        <f t="shared" si="114"/>
        <v>732418</v>
      </c>
      <c r="CQ508" s="69">
        <f t="shared" si="114"/>
        <v>128208.73000000011</v>
      </c>
      <c r="CR508" s="69">
        <f t="shared" si="114"/>
        <v>2491230.0599999996</v>
      </c>
      <c r="CS508" s="69">
        <f t="shared" si="114"/>
        <v>320475.03999999992</v>
      </c>
      <c r="CT508" s="69">
        <f t="shared" si="114"/>
        <v>3672331.8299999996</v>
      </c>
      <c r="CU508" s="69">
        <f t="shared" si="114"/>
        <v>10801437.989999995</v>
      </c>
      <c r="CV508" s="69">
        <f t="shared" si="114"/>
        <v>66820896.969999999</v>
      </c>
      <c r="CW508" s="69">
        <f t="shared" si="114"/>
        <v>47970237.699999996</v>
      </c>
      <c r="CX508" s="69">
        <f t="shared" si="114"/>
        <v>114791134.66999999</v>
      </c>
      <c r="CY508" s="69">
        <f t="shared" si="114"/>
        <v>254329.69299999991</v>
      </c>
      <c r="CZ508" s="69">
        <f t="shared" si="114"/>
        <v>-1709862.9579999999</v>
      </c>
      <c r="DA508" s="69">
        <f t="shared" si="114"/>
        <v>6025595.9409999978</v>
      </c>
      <c r="DB508" s="69">
        <f t="shared" si="114"/>
        <v>-1285879.04</v>
      </c>
      <c r="DC508" s="69">
        <f t="shared" si="114"/>
        <v>3284183.6259999983</v>
      </c>
      <c r="DD508" s="69">
        <f t="shared" si="114"/>
        <v>118075318.296</v>
      </c>
      <c r="DE508" s="69">
        <f t="shared" si="114"/>
        <v>75442798.439999998</v>
      </c>
      <c r="DF508" s="69">
        <f t="shared" si="114"/>
        <v>53217581.699999996</v>
      </c>
      <c r="DG508" s="69">
        <f t="shared" si="114"/>
        <v>128660380.14000002</v>
      </c>
      <c r="DH508" s="69">
        <f t="shared" si="114"/>
        <v>417472.28900000022</v>
      </c>
      <c r="DI508" s="69">
        <f t="shared" si="114"/>
        <v>-1509838.6520000005</v>
      </c>
      <c r="DJ508" s="69">
        <f t="shared" si="114"/>
        <v>7383884.9969999976</v>
      </c>
      <c r="DK508" s="69">
        <f t="shared" si="114"/>
        <v>-1366296.8740000003</v>
      </c>
      <c r="DL508" s="69">
        <f t="shared" si="114"/>
        <v>4925221.7499999991</v>
      </c>
      <c r="DM508" s="69">
        <f t="shared" si="114"/>
        <v>133585601.89000002</v>
      </c>
      <c r="DN508" s="56"/>
    </row>
  </sheetData>
  <autoFilter ref="A3:DZ482">
    <filterColumn colId="1">
      <filters>
        <filter val="DARCEL"/>
      </filters>
    </filterColumn>
    <filterColumn colId="126" showButton="0"/>
    <filterColumn colId="128" showButton="0"/>
    <sortState ref="A363:DZ363">
      <sortCondition ref="A3:A1048576"/>
    </sortState>
  </autoFilter>
  <mergeCells count="974">
    <mergeCell ref="DW482:DX482"/>
    <mergeCell ref="DY482:DZ482"/>
    <mergeCell ref="DW479:DX479"/>
    <mergeCell ref="DY479:DZ479"/>
    <mergeCell ref="DW480:DX480"/>
    <mergeCell ref="DY480:DZ480"/>
    <mergeCell ref="DW481:DX481"/>
    <mergeCell ref="DY481:DZ481"/>
    <mergeCell ref="DW476:DX476"/>
    <mergeCell ref="DY476:DZ476"/>
    <mergeCell ref="DW477:DX477"/>
    <mergeCell ref="DY477:DZ477"/>
    <mergeCell ref="DW478:DX478"/>
    <mergeCell ref="DY478:DZ478"/>
    <mergeCell ref="DW473:DX473"/>
    <mergeCell ref="DY473:DZ473"/>
    <mergeCell ref="DW474:DX474"/>
    <mergeCell ref="DY474:DZ474"/>
    <mergeCell ref="DW475:DX475"/>
    <mergeCell ref="DY475:DZ475"/>
    <mergeCell ref="DW470:DX470"/>
    <mergeCell ref="DY470:DZ470"/>
    <mergeCell ref="DW471:DX471"/>
    <mergeCell ref="DY471:DZ471"/>
    <mergeCell ref="DW472:DX472"/>
    <mergeCell ref="DY472:DZ472"/>
    <mergeCell ref="DW467:DX467"/>
    <mergeCell ref="DY467:DZ467"/>
    <mergeCell ref="DW468:DX468"/>
    <mergeCell ref="DY468:DZ468"/>
    <mergeCell ref="DW469:DX469"/>
    <mergeCell ref="DY469:DZ469"/>
    <mergeCell ref="DW464:DX464"/>
    <mergeCell ref="DY464:DZ464"/>
    <mergeCell ref="DW465:DX465"/>
    <mergeCell ref="DY465:DZ465"/>
    <mergeCell ref="DW466:DX466"/>
    <mergeCell ref="DY466:DZ466"/>
    <mergeCell ref="DW461:DX461"/>
    <mergeCell ref="DY461:DZ461"/>
    <mergeCell ref="DW462:DX462"/>
    <mergeCell ref="DY462:DZ462"/>
    <mergeCell ref="DW463:DX463"/>
    <mergeCell ref="DY463:DZ463"/>
    <mergeCell ref="DW458:DX458"/>
    <mergeCell ref="DY458:DZ458"/>
    <mergeCell ref="DW459:DX459"/>
    <mergeCell ref="DY459:DZ459"/>
    <mergeCell ref="DW460:DX460"/>
    <mergeCell ref="DY460:DZ460"/>
    <mergeCell ref="DW455:DX455"/>
    <mergeCell ref="DY455:DZ455"/>
    <mergeCell ref="DW456:DX456"/>
    <mergeCell ref="DY456:DZ456"/>
    <mergeCell ref="DW457:DX457"/>
    <mergeCell ref="DY457:DZ457"/>
    <mergeCell ref="DW452:DX452"/>
    <mergeCell ref="DY452:DZ452"/>
    <mergeCell ref="DW453:DX453"/>
    <mergeCell ref="DY453:DZ453"/>
    <mergeCell ref="DW454:DX454"/>
    <mergeCell ref="DY454:DZ454"/>
    <mergeCell ref="DW449:DX449"/>
    <mergeCell ref="DY449:DZ449"/>
    <mergeCell ref="DW450:DX450"/>
    <mergeCell ref="DY450:DZ450"/>
    <mergeCell ref="DW451:DX451"/>
    <mergeCell ref="DY451:DZ451"/>
    <mergeCell ref="DW446:DX446"/>
    <mergeCell ref="DY446:DZ446"/>
    <mergeCell ref="DW447:DX447"/>
    <mergeCell ref="DY447:DZ447"/>
    <mergeCell ref="DW448:DX448"/>
    <mergeCell ref="DY448:DZ448"/>
    <mergeCell ref="DW443:DX443"/>
    <mergeCell ref="DY443:DZ443"/>
    <mergeCell ref="DW444:DX444"/>
    <mergeCell ref="DY444:DZ444"/>
    <mergeCell ref="DW445:DX445"/>
    <mergeCell ref="DY445:DZ445"/>
    <mergeCell ref="DW440:DX440"/>
    <mergeCell ref="DY440:DZ440"/>
    <mergeCell ref="DW441:DX441"/>
    <mergeCell ref="DY441:DZ441"/>
    <mergeCell ref="DW442:DX442"/>
    <mergeCell ref="DY442:DZ442"/>
    <mergeCell ref="DW437:DX437"/>
    <mergeCell ref="DY437:DZ437"/>
    <mergeCell ref="DW438:DX438"/>
    <mergeCell ref="DY438:DZ438"/>
    <mergeCell ref="DW439:DX439"/>
    <mergeCell ref="DY439:DZ439"/>
    <mergeCell ref="DW434:DX434"/>
    <mergeCell ref="DY434:DZ434"/>
    <mergeCell ref="DW435:DX435"/>
    <mergeCell ref="DY435:DZ435"/>
    <mergeCell ref="DW436:DX436"/>
    <mergeCell ref="DY436:DZ436"/>
    <mergeCell ref="DW431:DX431"/>
    <mergeCell ref="DY431:DZ431"/>
    <mergeCell ref="DW432:DX432"/>
    <mergeCell ref="DY432:DZ432"/>
    <mergeCell ref="DW433:DX433"/>
    <mergeCell ref="DY433:DZ433"/>
    <mergeCell ref="DW428:DX428"/>
    <mergeCell ref="DY428:DZ428"/>
    <mergeCell ref="DW429:DX429"/>
    <mergeCell ref="DY429:DZ429"/>
    <mergeCell ref="DW430:DX430"/>
    <mergeCell ref="DY430:DZ430"/>
    <mergeCell ref="DW425:DX425"/>
    <mergeCell ref="DY425:DZ425"/>
    <mergeCell ref="DW426:DX426"/>
    <mergeCell ref="DY426:DZ426"/>
    <mergeCell ref="DW427:DX427"/>
    <mergeCell ref="DY427:DZ427"/>
    <mergeCell ref="DW422:DX422"/>
    <mergeCell ref="DY422:DZ422"/>
    <mergeCell ref="DW423:DX423"/>
    <mergeCell ref="DY423:DZ423"/>
    <mergeCell ref="DW424:DX424"/>
    <mergeCell ref="DY424:DZ424"/>
    <mergeCell ref="DW419:DX419"/>
    <mergeCell ref="DY419:DZ419"/>
    <mergeCell ref="DW420:DX420"/>
    <mergeCell ref="DY420:DZ420"/>
    <mergeCell ref="DW421:DX421"/>
    <mergeCell ref="DY421:DZ421"/>
    <mergeCell ref="DW416:DX416"/>
    <mergeCell ref="DY416:DZ416"/>
    <mergeCell ref="DW417:DX417"/>
    <mergeCell ref="DY417:DZ417"/>
    <mergeCell ref="DW418:DX418"/>
    <mergeCell ref="DY418:DZ418"/>
    <mergeCell ref="DW413:DX413"/>
    <mergeCell ref="DY413:DZ413"/>
    <mergeCell ref="DW414:DX414"/>
    <mergeCell ref="DY414:DZ414"/>
    <mergeCell ref="DW415:DX415"/>
    <mergeCell ref="DY415:DZ415"/>
    <mergeCell ref="DW410:DX410"/>
    <mergeCell ref="DY410:DZ410"/>
    <mergeCell ref="DW411:DX411"/>
    <mergeCell ref="DY411:DZ411"/>
    <mergeCell ref="DW412:DX412"/>
    <mergeCell ref="DY412:DZ412"/>
    <mergeCell ref="DW407:DX407"/>
    <mergeCell ref="DY407:DZ407"/>
    <mergeCell ref="DW408:DX408"/>
    <mergeCell ref="DY408:DZ408"/>
    <mergeCell ref="DW409:DX409"/>
    <mergeCell ref="DY409:DZ409"/>
    <mergeCell ref="DW404:DX404"/>
    <mergeCell ref="DY404:DZ404"/>
    <mergeCell ref="DW405:DX405"/>
    <mergeCell ref="DY405:DZ405"/>
    <mergeCell ref="DW406:DX406"/>
    <mergeCell ref="DY406:DZ406"/>
    <mergeCell ref="DW401:DX401"/>
    <mergeCell ref="DY401:DZ401"/>
    <mergeCell ref="DW402:DX402"/>
    <mergeCell ref="DY402:DZ402"/>
    <mergeCell ref="DW403:DX403"/>
    <mergeCell ref="DY403:DZ403"/>
    <mergeCell ref="DW398:DX398"/>
    <mergeCell ref="DY398:DZ398"/>
    <mergeCell ref="DW399:DX399"/>
    <mergeCell ref="DY399:DZ399"/>
    <mergeCell ref="DW400:DX400"/>
    <mergeCell ref="DY400:DZ400"/>
    <mergeCell ref="DW395:DX395"/>
    <mergeCell ref="DY395:DZ395"/>
    <mergeCell ref="DW396:DX396"/>
    <mergeCell ref="DY396:DZ396"/>
    <mergeCell ref="DW397:DX397"/>
    <mergeCell ref="DY397:DZ397"/>
    <mergeCell ref="DW392:DX392"/>
    <mergeCell ref="DY392:DZ392"/>
    <mergeCell ref="DW393:DX393"/>
    <mergeCell ref="DY393:DZ393"/>
    <mergeCell ref="DW394:DX394"/>
    <mergeCell ref="DY394:DZ394"/>
    <mergeCell ref="DW389:DX389"/>
    <mergeCell ref="DY389:DZ389"/>
    <mergeCell ref="DW390:DX390"/>
    <mergeCell ref="DY390:DZ390"/>
    <mergeCell ref="DW391:DX391"/>
    <mergeCell ref="DY391:DZ391"/>
    <mergeCell ref="DW386:DX386"/>
    <mergeCell ref="DY386:DZ386"/>
    <mergeCell ref="DW387:DX387"/>
    <mergeCell ref="DY387:DZ387"/>
    <mergeCell ref="DW388:DX388"/>
    <mergeCell ref="DY388:DZ388"/>
    <mergeCell ref="DW383:DX383"/>
    <mergeCell ref="DY383:DZ383"/>
    <mergeCell ref="DW384:DX384"/>
    <mergeCell ref="DY384:DZ384"/>
    <mergeCell ref="DW385:DX385"/>
    <mergeCell ref="DY385:DZ385"/>
    <mergeCell ref="DW380:DX380"/>
    <mergeCell ref="DY380:DZ380"/>
    <mergeCell ref="DW381:DX381"/>
    <mergeCell ref="DY381:DZ381"/>
    <mergeCell ref="DW382:DX382"/>
    <mergeCell ref="DY382:DZ382"/>
    <mergeCell ref="DW377:DX377"/>
    <mergeCell ref="DY377:DZ377"/>
    <mergeCell ref="DW378:DX378"/>
    <mergeCell ref="DY378:DZ378"/>
    <mergeCell ref="DW379:DX379"/>
    <mergeCell ref="DY379:DZ379"/>
    <mergeCell ref="DW374:DX374"/>
    <mergeCell ref="DY374:DZ374"/>
    <mergeCell ref="DW375:DX375"/>
    <mergeCell ref="DY375:DZ375"/>
    <mergeCell ref="DW376:DX376"/>
    <mergeCell ref="DY376:DZ376"/>
    <mergeCell ref="DW371:DX371"/>
    <mergeCell ref="DY371:DZ371"/>
    <mergeCell ref="DW372:DX372"/>
    <mergeCell ref="DY372:DZ372"/>
    <mergeCell ref="DW373:DX373"/>
    <mergeCell ref="DY373:DZ373"/>
    <mergeCell ref="DW368:DX368"/>
    <mergeCell ref="DY368:DZ368"/>
    <mergeCell ref="DW369:DX369"/>
    <mergeCell ref="DY369:DZ369"/>
    <mergeCell ref="DW370:DX370"/>
    <mergeCell ref="DY370:DZ370"/>
    <mergeCell ref="DW365:DX365"/>
    <mergeCell ref="DY365:DZ365"/>
    <mergeCell ref="DW366:DX366"/>
    <mergeCell ref="DY366:DZ366"/>
    <mergeCell ref="DW367:DX367"/>
    <mergeCell ref="DY367:DZ367"/>
    <mergeCell ref="DW362:DX362"/>
    <mergeCell ref="DY362:DZ362"/>
    <mergeCell ref="DW363:DX363"/>
    <mergeCell ref="DY363:DZ363"/>
    <mergeCell ref="DW364:DX364"/>
    <mergeCell ref="DY364:DZ364"/>
    <mergeCell ref="DW359:DX359"/>
    <mergeCell ref="DY359:DZ359"/>
    <mergeCell ref="DW360:DX360"/>
    <mergeCell ref="DY360:DZ360"/>
    <mergeCell ref="DW361:DX361"/>
    <mergeCell ref="DY361:DZ361"/>
    <mergeCell ref="DW356:DX356"/>
    <mergeCell ref="DY356:DZ356"/>
    <mergeCell ref="DW357:DX357"/>
    <mergeCell ref="DY357:DZ357"/>
    <mergeCell ref="DW358:DX358"/>
    <mergeCell ref="DY358:DZ358"/>
    <mergeCell ref="DW353:DX353"/>
    <mergeCell ref="DY353:DZ353"/>
    <mergeCell ref="DW354:DX354"/>
    <mergeCell ref="DY354:DZ354"/>
    <mergeCell ref="DW355:DX355"/>
    <mergeCell ref="DY355:DZ355"/>
    <mergeCell ref="DW350:DX350"/>
    <mergeCell ref="DY350:DZ350"/>
    <mergeCell ref="DW351:DX351"/>
    <mergeCell ref="DY351:DZ351"/>
    <mergeCell ref="DW352:DX352"/>
    <mergeCell ref="DY352:DZ352"/>
    <mergeCell ref="DW347:DX347"/>
    <mergeCell ref="DY347:DZ347"/>
    <mergeCell ref="DW348:DX348"/>
    <mergeCell ref="DY348:DZ348"/>
    <mergeCell ref="DW349:DX349"/>
    <mergeCell ref="DY349:DZ349"/>
    <mergeCell ref="DW344:DX344"/>
    <mergeCell ref="DY344:DZ344"/>
    <mergeCell ref="DW345:DX345"/>
    <mergeCell ref="DY345:DZ345"/>
    <mergeCell ref="DW346:DX346"/>
    <mergeCell ref="DY346:DZ346"/>
    <mergeCell ref="DW341:DX341"/>
    <mergeCell ref="DY341:DZ341"/>
    <mergeCell ref="DW342:DX342"/>
    <mergeCell ref="DY342:DZ342"/>
    <mergeCell ref="DW343:DX343"/>
    <mergeCell ref="DY343:DZ343"/>
    <mergeCell ref="DW338:DX338"/>
    <mergeCell ref="DY338:DZ338"/>
    <mergeCell ref="DW339:DX339"/>
    <mergeCell ref="DY339:DZ339"/>
    <mergeCell ref="DW340:DX340"/>
    <mergeCell ref="DY340:DZ340"/>
    <mergeCell ref="DW335:DX335"/>
    <mergeCell ref="DY335:DZ335"/>
    <mergeCell ref="DW336:DX336"/>
    <mergeCell ref="DY336:DZ336"/>
    <mergeCell ref="DW337:DX337"/>
    <mergeCell ref="DY337:DZ337"/>
    <mergeCell ref="DW332:DX332"/>
    <mergeCell ref="DY332:DZ332"/>
    <mergeCell ref="DW333:DX333"/>
    <mergeCell ref="DY333:DZ333"/>
    <mergeCell ref="DW334:DX334"/>
    <mergeCell ref="DY334:DZ334"/>
    <mergeCell ref="DW329:DX329"/>
    <mergeCell ref="DY329:DZ329"/>
    <mergeCell ref="DW330:DX330"/>
    <mergeCell ref="DY330:DZ330"/>
    <mergeCell ref="DW331:DX331"/>
    <mergeCell ref="DY331:DZ331"/>
    <mergeCell ref="DW326:DX326"/>
    <mergeCell ref="DY326:DZ326"/>
    <mergeCell ref="DW327:DX327"/>
    <mergeCell ref="DY327:DZ327"/>
    <mergeCell ref="DW328:DX328"/>
    <mergeCell ref="DY328:DZ328"/>
    <mergeCell ref="DW323:DX323"/>
    <mergeCell ref="DY323:DZ323"/>
    <mergeCell ref="DW324:DX324"/>
    <mergeCell ref="DY324:DZ324"/>
    <mergeCell ref="DW325:DX325"/>
    <mergeCell ref="DY325:DZ325"/>
    <mergeCell ref="DW320:DX320"/>
    <mergeCell ref="DY320:DZ320"/>
    <mergeCell ref="DW321:DX321"/>
    <mergeCell ref="DY321:DZ321"/>
    <mergeCell ref="DW322:DX322"/>
    <mergeCell ref="DY322:DZ322"/>
    <mergeCell ref="DW317:DX317"/>
    <mergeCell ref="DY317:DZ317"/>
    <mergeCell ref="DW318:DX318"/>
    <mergeCell ref="DY318:DZ318"/>
    <mergeCell ref="DW319:DX319"/>
    <mergeCell ref="DY319:DZ319"/>
    <mergeCell ref="DW314:DX314"/>
    <mergeCell ref="DY314:DZ314"/>
    <mergeCell ref="DW315:DX315"/>
    <mergeCell ref="DY315:DZ315"/>
    <mergeCell ref="DW316:DX316"/>
    <mergeCell ref="DY316:DZ316"/>
    <mergeCell ref="DW311:DX311"/>
    <mergeCell ref="DY311:DZ311"/>
    <mergeCell ref="DW312:DX312"/>
    <mergeCell ref="DY312:DZ312"/>
    <mergeCell ref="DW313:DX313"/>
    <mergeCell ref="DY313:DZ313"/>
    <mergeCell ref="DW308:DX308"/>
    <mergeCell ref="DY308:DZ308"/>
    <mergeCell ref="DW309:DX309"/>
    <mergeCell ref="DY309:DZ309"/>
    <mergeCell ref="DW310:DX310"/>
    <mergeCell ref="DY310:DZ310"/>
    <mergeCell ref="DW305:DX305"/>
    <mergeCell ref="DY305:DZ305"/>
    <mergeCell ref="DW306:DX306"/>
    <mergeCell ref="DY306:DZ306"/>
    <mergeCell ref="DW307:DX307"/>
    <mergeCell ref="DY307:DZ307"/>
    <mergeCell ref="DW302:DX302"/>
    <mergeCell ref="DY302:DZ302"/>
    <mergeCell ref="DW303:DX303"/>
    <mergeCell ref="DY303:DZ303"/>
    <mergeCell ref="DW304:DX304"/>
    <mergeCell ref="DY304:DZ304"/>
    <mergeCell ref="DW299:DX299"/>
    <mergeCell ref="DY299:DZ299"/>
    <mergeCell ref="DW300:DX300"/>
    <mergeCell ref="DY300:DZ300"/>
    <mergeCell ref="DW301:DX301"/>
    <mergeCell ref="DY301:DZ301"/>
    <mergeCell ref="DW296:DX296"/>
    <mergeCell ref="DY296:DZ296"/>
    <mergeCell ref="DW297:DX297"/>
    <mergeCell ref="DY297:DZ297"/>
    <mergeCell ref="DW298:DX298"/>
    <mergeCell ref="DY298:DZ298"/>
    <mergeCell ref="DW293:DX293"/>
    <mergeCell ref="DY293:DZ293"/>
    <mergeCell ref="DW294:DX294"/>
    <mergeCell ref="DY294:DZ294"/>
    <mergeCell ref="DW295:DX295"/>
    <mergeCell ref="DY295:DZ295"/>
    <mergeCell ref="DW290:DX290"/>
    <mergeCell ref="DY290:DZ290"/>
    <mergeCell ref="DW291:DX291"/>
    <mergeCell ref="DY291:DZ291"/>
    <mergeCell ref="DW292:DX292"/>
    <mergeCell ref="DY292:DZ292"/>
    <mergeCell ref="DW287:DX287"/>
    <mergeCell ref="DY287:DZ287"/>
    <mergeCell ref="DW288:DX288"/>
    <mergeCell ref="DY288:DZ288"/>
    <mergeCell ref="DW289:DX289"/>
    <mergeCell ref="DY289:DZ289"/>
    <mergeCell ref="DW284:DX284"/>
    <mergeCell ref="DY284:DZ284"/>
    <mergeCell ref="DW285:DX285"/>
    <mergeCell ref="DY285:DZ285"/>
    <mergeCell ref="DW286:DX286"/>
    <mergeCell ref="DY286:DZ286"/>
    <mergeCell ref="DW281:DX281"/>
    <mergeCell ref="DY281:DZ281"/>
    <mergeCell ref="DW282:DX282"/>
    <mergeCell ref="DY282:DZ282"/>
    <mergeCell ref="DW283:DX283"/>
    <mergeCell ref="DY283:DZ283"/>
    <mergeCell ref="DW278:DX278"/>
    <mergeCell ref="DY278:DZ278"/>
    <mergeCell ref="DW279:DX279"/>
    <mergeCell ref="DY279:DZ279"/>
    <mergeCell ref="DW280:DX280"/>
    <mergeCell ref="DY280:DZ280"/>
    <mergeCell ref="DW275:DX275"/>
    <mergeCell ref="DY275:DZ275"/>
    <mergeCell ref="DW276:DX276"/>
    <mergeCell ref="DY276:DZ276"/>
    <mergeCell ref="DW277:DX277"/>
    <mergeCell ref="DY277:DZ277"/>
    <mergeCell ref="DW272:DX272"/>
    <mergeCell ref="DY272:DZ272"/>
    <mergeCell ref="DW273:DX273"/>
    <mergeCell ref="DY273:DZ273"/>
    <mergeCell ref="DW274:DX274"/>
    <mergeCell ref="DY274:DZ274"/>
    <mergeCell ref="DW269:DX269"/>
    <mergeCell ref="DY269:DZ269"/>
    <mergeCell ref="DW270:DX270"/>
    <mergeCell ref="DY270:DZ270"/>
    <mergeCell ref="DW271:DX271"/>
    <mergeCell ref="DY271:DZ271"/>
    <mergeCell ref="DW266:DX266"/>
    <mergeCell ref="DY266:DZ266"/>
    <mergeCell ref="DW267:DX267"/>
    <mergeCell ref="DY267:DZ267"/>
    <mergeCell ref="DW268:DX268"/>
    <mergeCell ref="DY268:DZ268"/>
    <mergeCell ref="DW263:DX263"/>
    <mergeCell ref="DY263:DZ263"/>
    <mergeCell ref="DW264:DX264"/>
    <mergeCell ref="DY264:DZ264"/>
    <mergeCell ref="DW265:DX265"/>
    <mergeCell ref="DY265:DZ265"/>
    <mergeCell ref="DW260:DX260"/>
    <mergeCell ref="DY260:DZ260"/>
    <mergeCell ref="DW261:DX261"/>
    <mergeCell ref="DY261:DZ261"/>
    <mergeCell ref="DW262:DX262"/>
    <mergeCell ref="DY262:DZ262"/>
    <mergeCell ref="DW257:DX257"/>
    <mergeCell ref="DY257:DZ257"/>
    <mergeCell ref="DW258:DX258"/>
    <mergeCell ref="DY258:DZ258"/>
    <mergeCell ref="DW259:DX259"/>
    <mergeCell ref="DY259:DZ259"/>
    <mergeCell ref="DW254:DX254"/>
    <mergeCell ref="DY254:DZ254"/>
    <mergeCell ref="DW255:DX255"/>
    <mergeCell ref="DY255:DZ255"/>
    <mergeCell ref="DW256:DX256"/>
    <mergeCell ref="DY256:DZ256"/>
    <mergeCell ref="DW251:DX251"/>
    <mergeCell ref="DY251:DZ251"/>
    <mergeCell ref="DW252:DX252"/>
    <mergeCell ref="DY252:DZ252"/>
    <mergeCell ref="DW253:DX253"/>
    <mergeCell ref="DY253:DZ253"/>
    <mergeCell ref="DW248:DX248"/>
    <mergeCell ref="DY248:DZ248"/>
    <mergeCell ref="DW249:DX249"/>
    <mergeCell ref="DY249:DZ249"/>
    <mergeCell ref="DW250:DX250"/>
    <mergeCell ref="DY250:DZ250"/>
    <mergeCell ref="DW245:DX245"/>
    <mergeCell ref="DY245:DZ245"/>
    <mergeCell ref="DW246:DX246"/>
    <mergeCell ref="DY246:DZ246"/>
    <mergeCell ref="DW247:DX247"/>
    <mergeCell ref="DY247:DZ247"/>
    <mergeCell ref="DW242:DX242"/>
    <mergeCell ref="DY242:DZ242"/>
    <mergeCell ref="DW243:DX243"/>
    <mergeCell ref="DY243:DZ243"/>
    <mergeCell ref="DW244:DX244"/>
    <mergeCell ref="DY244:DZ244"/>
    <mergeCell ref="DW239:DX239"/>
    <mergeCell ref="DY239:DZ239"/>
    <mergeCell ref="DW240:DX240"/>
    <mergeCell ref="DY240:DZ240"/>
    <mergeCell ref="DW241:DX241"/>
    <mergeCell ref="DY241:DZ241"/>
    <mergeCell ref="DW236:DX236"/>
    <mergeCell ref="DY236:DZ236"/>
    <mergeCell ref="DW237:DX237"/>
    <mergeCell ref="DY237:DZ237"/>
    <mergeCell ref="DW238:DX238"/>
    <mergeCell ref="DY238:DZ238"/>
    <mergeCell ref="DW233:DX233"/>
    <mergeCell ref="DY233:DZ233"/>
    <mergeCell ref="DW234:DX234"/>
    <mergeCell ref="DY234:DZ234"/>
    <mergeCell ref="DW235:DX235"/>
    <mergeCell ref="DY235:DZ235"/>
    <mergeCell ref="DW230:DX230"/>
    <mergeCell ref="DY230:DZ230"/>
    <mergeCell ref="DW231:DX231"/>
    <mergeCell ref="DY231:DZ231"/>
    <mergeCell ref="DW232:DX232"/>
    <mergeCell ref="DY232:DZ232"/>
    <mergeCell ref="DW227:DX227"/>
    <mergeCell ref="DY227:DZ227"/>
    <mergeCell ref="DW228:DX228"/>
    <mergeCell ref="DY228:DZ228"/>
    <mergeCell ref="DW229:DX229"/>
    <mergeCell ref="DY229:DZ229"/>
    <mergeCell ref="DW224:DX224"/>
    <mergeCell ref="DY224:DZ224"/>
    <mergeCell ref="DW225:DX225"/>
    <mergeCell ref="DY225:DZ225"/>
    <mergeCell ref="DW226:DX226"/>
    <mergeCell ref="DY226:DZ226"/>
    <mergeCell ref="DW221:DX221"/>
    <mergeCell ref="DY221:DZ221"/>
    <mergeCell ref="DW222:DX222"/>
    <mergeCell ref="DY222:DZ222"/>
    <mergeCell ref="DW223:DX223"/>
    <mergeCell ref="DY223:DZ223"/>
    <mergeCell ref="DW218:DX218"/>
    <mergeCell ref="DY218:DZ218"/>
    <mergeCell ref="DW219:DX219"/>
    <mergeCell ref="DY219:DZ219"/>
    <mergeCell ref="DW220:DX220"/>
    <mergeCell ref="DY220:DZ220"/>
    <mergeCell ref="DW215:DX215"/>
    <mergeCell ref="DY215:DZ215"/>
    <mergeCell ref="DW216:DX216"/>
    <mergeCell ref="DY216:DZ216"/>
    <mergeCell ref="DW217:DX217"/>
    <mergeCell ref="DY217:DZ217"/>
    <mergeCell ref="DW212:DX212"/>
    <mergeCell ref="DY212:DZ212"/>
    <mergeCell ref="DW213:DX213"/>
    <mergeCell ref="DY213:DZ213"/>
    <mergeCell ref="DW214:DX214"/>
    <mergeCell ref="DY214:DZ214"/>
    <mergeCell ref="DW209:DX209"/>
    <mergeCell ref="DY209:DZ209"/>
    <mergeCell ref="DW210:DX210"/>
    <mergeCell ref="DY210:DZ210"/>
    <mergeCell ref="DW211:DX211"/>
    <mergeCell ref="DY211:DZ211"/>
    <mergeCell ref="DW206:DX206"/>
    <mergeCell ref="DY206:DZ206"/>
    <mergeCell ref="DW207:DX207"/>
    <mergeCell ref="DY207:DZ207"/>
    <mergeCell ref="DW208:DX208"/>
    <mergeCell ref="DY208:DZ208"/>
    <mergeCell ref="DW203:DX203"/>
    <mergeCell ref="DY203:DZ203"/>
    <mergeCell ref="DW204:DX204"/>
    <mergeCell ref="DY204:DZ204"/>
    <mergeCell ref="DW205:DX205"/>
    <mergeCell ref="DY205:DZ205"/>
    <mergeCell ref="DW200:DX200"/>
    <mergeCell ref="DY200:DZ200"/>
    <mergeCell ref="DW201:DX201"/>
    <mergeCell ref="DY201:DZ201"/>
    <mergeCell ref="DW202:DX202"/>
    <mergeCell ref="DY202:DZ202"/>
    <mergeCell ref="DW197:DX197"/>
    <mergeCell ref="DY197:DZ197"/>
    <mergeCell ref="DW198:DX198"/>
    <mergeCell ref="DY198:DZ198"/>
    <mergeCell ref="DW199:DX199"/>
    <mergeCell ref="DY199:DZ199"/>
    <mergeCell ref="DW194:DX194"/>
    <mergeCell ref="DY194:DZ194"/>
    <mergeCell ref="DW195:DX195"/>
    <mergeCell ref="DY195:DZ195"/>
    <mergeCell ref="DW196:DX196"/>
    <mergeCell ref="DY196:DZ196"/>
    <mergeCell ref="DW191:DX191"/>
    <mergeCell ref="DY191:DZ191"/>
    <mergeCell ref="DW192:DX192"/>
    <mergeCell ref="DY192:DZ192"/>
    <mergeCell ref="DW193:DX193"/>
    <mergeCell ref="DY193:DZ193"/>
    <mergeCell ref="DW188:DX188"/>
    <mergeCell ref="DY188:DZ188"/>
    <mergeCell ref="DW189:DX189"/>
    <mergeCell ref="DY189:DZ189"/>
    <mergeCell ref="DW190:DX190"/>
    <mergeCell ref="DY190:DZ190"/>
    <mergeCell ref="DW185:DX185"/>
    <mergeCell ref="DY185:DZ185"/>
    <mergeCell ref="DW186:DX186"/>
    <mergeCell ref="DY186:DZ186"/>
    <mergeCell ref="DW187:DX187"/>
    <mergeCell ref="DY187:DZ187"/>
    <mergeCell ref="DW182:DX182"/>
    <mergeCell ref="DY182:DZ182"/>
    <mergeCell ref="DW183:DX183"/>
    <mergeCell ref="DY183:DZ183"/>
    <mergeCell ref="DW184:DX184"/>
    <mergeCell ref="DY184:DZ184"/>
    <mergeCell ref="DW179:DX179"/>
    <mergeCell ref="DY179:DZ179"/>
    <mergeCell ref="DW180:DX180"/>
    <mergeCell ref="DY180:DZ180"/>
    <mergeCell ref="DW181:DX181"/>
    <mergeCell ref="DY181:DZ181"/>
    <mergeCell ref="DW176:DX176"/>
    <mergeCell ref="DY176:DZ176"/>
    <mergeCell ref="DW177:DX177"/>
    <mergeCell ref="DY177:DZ177"/>
    <mergeCell ref="DW178:DX178"/>
    <mergeCell ref="DY178:DZ178"/>
    <mergeCell ref="DW173:DX173"/>
    <mergeCell ref="DY173:DZ173"/>
    <mergeCell ref="DW174:DX174"/>
    <mergeCell ref="DY174:DZ174"/>
    <mergeCell ref="DW175:DX175"/>
    <mergeCell ref="DY175:DZ175"/>
    <mergeCell ref="DW170:DX170"/>
    <mergeCell ref="DY170:DZ170"/>
    <mergeCell ref="DW171:DX171"/>
    <mergeCell ref="DY171:DZ171"/>
    <mergeCell ref="DW172:DX172"/>
    <mergeCell ref="DY172:DZ172"/>
    <mergeCell ref="DW167:DX167"/>
    <mergeCell ref="DY167:DZ167"/>
    <mergeCell ref="DW168:DX168"/>
    <mergeCell ref="DY168:DZ168"/>
    <mergeCell ref="DW169:DX169"/>
    <mergeCell ref="DY169:DZ169"/>
    <mergeCell ref="DW164:DX164"/>
    <mergeCell ref="DY164:DZ164"/>
    <mergeCell ref="DW165:DX165"/>
    <mergeCell ref="DY165:DZ165"/>
    <mergeCell ref="DW166:DX166"/>
    <mergeCell ref="DY166:DZ166"/>
    <mergeCell ref="DW161:DX161"/>
    <mergeCell ref="DY161:DZ161"/>
    <mergeCell ref="DW162:DX162"/>
    <mergeCell ref="DY162:DZ162"/>
    <mergeCell ref="DW163:DX163"/>
    <mergeCell ref="DY163:DZ163"/>
    <mergeCell ref="DW158:DX158"/>
    <mergeCell ref="DY158:DZ158"/>
    <mergeCell ref="DW159:DX159"/>
    <mergeCell ref="DY159:DZ159"/>
    <mergeCell ref="DW160:DX160"/>
    <mergeCell ref="DY160:DZ160"/>
    <mergeCell ref="DW155:DX155"/>
    <mergeCell ref="DY155:DZ155"/>
    <mergeCell ref="DW156:DX156"/>
    <mergeCell ref="DY156:DZ156"/>
    <mergeCell ref="DW157:DX157"/>
    <mergeCell ref="DY157:DZ157"/>
    <mergeCell ref="DW152:DX152"/>
    <mergeCell ref="DY152:DZ152"/>
    <mergeCell ref="DW153:DX153"/>
    <mergeCell ref="DY153:DZ153"/>
    <mergeCell ref="DW154:DX154"/>
    <mergeCell ref="DY154:DZ154"/>
    <mergeCell ref="DW149:DX149"/>
    <mergeCell ref="DY149:DZ149"/>
    <mergeCell ref="DW150:DX150"/>
    <mergeCell ref="DY150:DZ150"/>
    <mergeCell ref="DW151:DX151"/>
    <mergeCell ref="DY151:DZ151"/>
    <mergeCell ref="DW146:DX146"/>
    <mergeCell ref="DY146:DZ146"/>
    <mergeCell ref="DW147:DX147"/>
    <mergeCell ref="DY147:DZ147"/>
    <mergeCell ref="DW148:DX148"/>
    <mergeCell ref="DY148:DZ148"/>
    <mergeCell ref="DW143:DX143"/>
    <mergeCell ref="DY143:DZ143"/>
    <mergeCell ref="DW144:DX144"/>
    <mergeCell ref="DY144:DZ144"/>
    <mergeCell ref="DW145:DX145"/>
    <mergeCell ref="DY145:DZ145"/>
    <mergeCell ref="DW140:DX140"/>
    <mergeCell ref="DY140:DZ140"/>
    <mergeCell ref="DW141:DX141"/>
    <mergeCell ref="DY141:DZ141"/>
    <mergeCell ref="DW142:DX142"/>
    <mergeCell ref="DY142:DZ142"/>
    <mergeCell ref="DW137:DX137"/>
    <mergeCell ref="DY137:DZ137"/>
    <mergeCell ref="DW138:DX138"/>
    <mergeCell ref="DY138:DZ138"/>
    <mergeCell ref="DW139:DX139"/>
    <mergeCell ref="DY139:DZ139"/>
    <mergeCell ref="DW134:DX134"/>
    <mergeCell ref="DY134:DZ134"/>
    <mergeCell ref="DW135:DX135"/>
    <mergeCell ref="DY135:DZ135"/>
    <mergeCell ref="DW136:DX136"/>
    <mergeCell ref="DY136:DZ136"/>
    <mergeCell ref="DW131:DX131"/>
    <mergeCell ref="DY131:DZ131"/>
    <mergeCell ref="DW132:DX132"/>
    <mergeCell ref="DY132:DZ132"/>
    <mergeCell ref="DW133:DX133"/>
    <mergeCell ref="DY133:DZ133"/>
    <mergeCell ref="DW128:DX128"/>
    <mergeCell ref="DY128:DZ128"/>
    <mergeCell ref="DW129:DX129"/>
    <mergeCell ref="DY129:DZ129"/>
    <mergeCell ref="DW130:DX130"/>
    <mergeCell ref="DY130:DZ130"/>
    <mergeCell ref="DW125:DX125"/>
    <mergeCell ref="DY125:DZ125"/>
    <mergeCell ref="DW126:DX126"/>
    <mergeCell ref="DY126:DZ126"/>
    <mergeCell ref="DW127:DX127"/>
    <mergeCell ref="DY127:DZ127"/>
    <mergeCell ref="DW122:DX122"/>
    <mergeCell ref="DY122:DZ122"/>
    <mergeCell ref="DW123:DX123"/>
    <mergeCell ref="DY123:DZ123"/>
    <mergeCell ref="DW124:DX124"/>
    <mergeCell ref="DY124:DZ124"/>
    <mergeCell ref="DW119:DX119"/>
    <mergeCell ref="DY119:DZ119"/>
    <mergeCell ref="DW120:DX120"/>
    <mergeCell ref="DY120:DZ120"/>
    <mergeCell ref="DW121:DX121"/>
    <mergeCell ref="DY121:DZ121"/>
    <mergeCell ref="DW116:DX116"/>
    <mergeCell ref="DY116:DZ116"/>
    <mergeCell ref="DW117:DX117"/>
    <mergeCell ref="DY117:DZ117"/>
    <mergeCell ref="DW118:DX118"/>
    <mergeCell ref="DY118:DZ118"/>
    <mergeCell ref="DW113:DX113"/>
    <mergeCell ref="DY113:DZ113"/>
    <mergeCell ref="DW114:DX114"/>
    <mergeCell ref="DY114:DZ114"/>
    <mergeCell ref="DW115:DX115"/>
    <mergeCell ref="DY115:DZ115"/>
    <mergeCell ref="DW110:DX110"/>
    <mergeCell ref="DY110:DZ110"/>
    <mergeCell ref="DW111:DX111"/>
    <mergeCell ref="DY111:DZ111"/>
    <mergeCell ref="DW112:DX112"/>
    <mergeCell ref="DY112:DZ112"/>
    <mergeCell ref="DW107:DX107"/>
    <mergeCell ref="DY107:DZ107"/>
    <mergeCell ref="DW108:DX108"/>
    <mergeCell ref="DY108:DZ108"/>
    <mergeCell ref="DW109:DX109"/>
    <mergeCell ref="DY109:DZ109"/>
    <mergeCell ref="DW104:DX104"/>
    <mergeCell ref="DY104:DZ104"/>
    <mergeCell ref="DW105:DX105"/>
    <mergeCell ref="DY105:DZ105"/>
    <mergeCell ref="DW106:DX106"/>
    <mergeCell ref="DY106:DZ106"/>
    <mergeCell ref="DW101:DX101"/>
    <mergeCell ref="DY101:DZ101"/>
    <mergeCell ref="DW102:DX102"/>
    <mergeCell ref="DY102:DZ102"/>
    <mergeCell ref="DW103:DX103"/>
    <mergeCell ref="DY103:DZ103"/>
    <mergeCell ref="DW98:DX98"/>
    <mergeCell ref="DY98:DZ98"/>
    <mergeCell ref="DW99:DX99"/>
    <mergeCell ref="DY99:DZ99"/>
    <mergeCell ref="DW100:DX100"/>
    <mergeCell ref="DY100:DZ100"/>
    <mergeCell ref="DW95:DX95"/>
    <mergeCell ref="DY95:DZ95"/>
    <mergeCell ref="DW96:DX96"/>
    <mergeCell ref="DY96:DZ96"/>
    <mergeCell ref="DW97:DX97"/>
    <mergeCell ref="DY97:DZ97"/>
    <mergeCell ref="DW92:DX92"/>
    <mergeCell ref="DY92:DZ92"/>
    <mergeCell ref="DW93:DX93"/>
    <mergeCell ref="DY93:DZ93"/>
    <mergeCell ref="DW94:DX94"/>
    <mergeCell ref="DY94:DZ94"/>
    <mergeCell ref="DW89:DX89"/>
    <mergeCell ref="DY89:DZ89"/>
    <mergeCell ref="DW90:DX90"/>
    <mergeCell ref="DY90:DZ90"/>
    <mergeCell ref="DW91:DX91"/>
    <mergeCell ref="DY91:DZ91"/>
    <mergeCell ref="DW86:DX86"/>
    <mergeCell ref="DY86:DZ86"/>
    <mergeCell ref="DW87:DX87"/>
    <mergeCell ref="DY87:DZ87"/>
    <mergeCell ref="DW88:DX88"/>
    <mergeCell ref="DY88:DZ88"/>
    <mergeCell ref="DW83:DX83"/>
    <mergeCell ref="DY83:DZ83"/>
    <mergeCell ref="DW84:DX84"/>
    <mergeCell ref="DY84:DZ84"/>
    <mergeCell ref="DW85:DX85"/>
    <mergeCell ref="DY85:DZ85"/>
    <mergeCell ref="DW80:DX80"/>
    <mergeCell ref="DY80:DZ80"/>
    <mergeCell ref="DW81:DX81"/>
    <mergeCell ref="DY81:DZ81"/>
    <mergeCell ref="DW82:DX82"/>
    <mergeCell ref="DY82:DZ82"/>
    <mergeCell ref="DW77:DX77"/>
    <mergeCell ref="DY77:DZ77"/>
    <mergeCell ref="DW78:DX78"/>
    <mergeCell ref="DY78:DZ78"/>
    <mergeCell ref="DW79:DX79"/>
    <mergeCell ref="DY79:DZ79"/>
    <mergeCell ref="DW74:DX74"/>
    <mergeCell ref="DY74:DZ74"/>
    <mergeCell ref="DW75:DX75"/>
    <mergeCell ref="DY75:DZ75"/>
    <mergeCell ref="DW76:DX76"/>
    <mergeCell ref="DY76:DZ76"/>
    <mergeCell ref="DW71:DX71"/>
    <mergeCell ref="DY71:DZ71"/>
    <mergeCell ref="DW72:DX72"/>
    <mergeCell ref="DY72:DZ72"/>
    <mergeCell ref="DW73:DX73"/>
    <mergeCell ref="DY73:DZ73"/>
    <mergeCell ref="DW68:DX68"/>
    <mergeCell ref="DY68:DZ68"/>
    <mergeCell ref="DW69:DX69"/>
    <mergeCell ref="DY69:DZ69"/>
    <mergeCell ref="DW70:DX70"/>
    <mergeCell ref="DY70:DZ70"/>
    <mergeCell ref="DW65:DX65"/>
    <mergeCell ref="DY65:DZ65"/>
    <mergeCell ref="DW66:DX66"/>
    <mergeCell ref="DY66:DZ66"/>
    <mergeCell ref="DW67:DX67"/>
    <mergeCell ref="DY67:DZ67"/>
    <mergeCell ref="DW62:DX62"/>
    <mergeCell ref="DY62:DZ62"/>
    <mergeCell ref="DW63:DX63"/>
    <mergeCell ref="DY63:DZ63"/>
    <mergeCell ref="DW64:DX64"/>
    <mergeCell ref="DY64:DZ64"/>
    <mergeCell ref="DW59:DX59"/>
    <mergeCell ref="DY59:DZ59"/>
    <mergeCell ref="DW60:DX60"/>
    <mergeCell ref="DY60:DZ60"/>
    <mergeCell ref="DW61:DX61"/>
    <mergeCell ref="DY61:DZ61"/>
    <mergeCell ref="DW56:DX56"/>
    <mergeCell ref="DY56:DZ56"/>
    <mergeCell ref="DW57:DX57"/>
    <mergeCell ref="DY57:DZ57"/>
    <mergeCell ref="DW58:DX58"/>
    <mergeCell ref="DY58:DZ58"/>
    <mergeCell ref="DW53:DX53"/>
    <mergeCell ref="DY53:DZ53"/>
    <mergeCell ref="DW54:DX54"/>
    <mergeCell ref="DY54:DZ54"/>
    <mergeCell ref="DW55:DX55"/>
    <mergeCell ref="DY55:DZ55"/>
    <mergeCell ref="DW50:DX50"/>
    <mergeCell ref="DY50:DZ50"/>
    <mergeCell ref="DW51:DX51"/>
    <mergeCell ref="DY51:DZ51"/>
    <mergeCell ref="DW52:DX52"/>
    <mergeCell ref="DY52:DZ52"/>
    <mergeCell ref="DW47:DX47"/>
    <mergeCell ref="DY47:DZ47"/>
    <mergeCell ref="DW48:DX48"/>
    <mergeCell ref="DY48:DZ48"/>
    <mergeCell ref="DW49:DX49"/>
    <mergeCell ref="DY49:DZ49"/>
    <mergeCell ref="DW44:DX44"/>
    <mergeCell ref="DY44:DZ44"/>
    <mergeCell ref="DW45:DX45"/>
    <mergeCell ref="DY45:DZ45"/>
    <mergeCell ref="DW46:DX46"/>
    <mergeCell ref="DY46:DZ46"/>
    <mergeCell ref="DW41:DX41"/>
    <mergeCell ref="DY41:DZ41"/>
    <mergeCell ref="DW42:DX42"/>
    <mergeCell ref="DY42:DZ42"/>
    <mergeCell ref="DW43:DX43"/>
    <mergeCell ref="DY43:DZ43"/>
    <mergeCell ref="DW38:DX38"/>
    <mergeCell ref="DY38:DZ38"/>
    <mergeCell ref="DW39:DX39"/>
    <mergeCell ref="DY39:DZ39"/>
    <mergeCell ref="DW40:DX40"/>
    <mergeCell ref="DY40:DZ40"/>
    <mergeCell ref="DW35:DX35"/>
    <mergeCell ref="DY35:DZ35"/>
    <mergeCell ref="DW36:DX36"/>
    <mergeCell ref="DY36:DZ36"/>
    <mergeCell ref="DW37:DX37"/>
    <mergeCell ref="DY37:DZ37"/>
    <mergeCell ref="DW32:DX32"/>
    <mergeCell ref="DY32:DZ32"/>
    <mergeCell ref="DW33:DX33"/>
    <mergeCell ref="DY33:DZ33"/>
    <mergeCell ref="DW34:DX34"/>
    <mergeCell ref="DY34:DZ34"/>
    <mergeCell ref="DW29:DX29"/>
    <mergeCell ref="DY29:DZ29"/>
    <mergeCell ref="DW30:DX30"/>
    <mergeCell ref="DY30:DZ30"/>
    <mergeCell ref="DW31:DX31"/>
    <mergeCell ref="DY31:DZ31"/>
    <mergeCell ref="DW26:DX26"/>
    <mergeCell ref="DY26:DZ26"/>
    <mergeCell ref="DW27:DX27"/>
    <mergeCell ref="DY27:DZ27"/>
    <mergeCell ref="DW28:DX28"/>
    <mergeCell ref="DY28:DZ28"/>
    <mergeCell ref="DW23:DX23"/>
    <mergeCell ref="DY23:DZ23"/>
    <mergeCell ref="DW24:DX24"/>
    <mergeCell ref="DY24:DZ24"/>
    <mergeCell ref="DW25:DX25"/>
    <mergeCell ref="DY25:DZ25"/>
    <mergeCell ref="DW20:DX20"/>
    <mergeCell ref="DY20:DZ20"/>
    <mergeCell ref="DW21:DX21"/>
    <mergeCell ref="DY21:DZ21"/>
    <mergeCell ref="DW22:DX22"/>
    <mergeCell ref="DY22:DZ22"/>
    <mergeCell ref="DW17:DX17"/>
    <mergeCell ref="DY17:DZ17"/>
    <mergeCell ref="DW18:DX18"/>
    <mergeCell ref="DY18:DZ18"/>
    <mergeCell ref="DW19:DX19"/>
    <mergeCell ref="DY19:DZ19"/>
    <mergeCell ref="DW14:DX14"/>
    <mergeCell ref="DY14:DZ14"/>
    <mergeCell ref="DW15:DX15"/>
    <mergeCell ref="DY15:DZ15"/>
    <mergeCell ref="DW16:DX16"/>
    <mergeCell ref="DY16:DZ16"/>
    <mergeCell ref="DW11:DX11"/>
    <mergeCell ref="DY11:DZ11"/>
    <mergeCell ref="DW12:DX12"/>
    <mergeCell ref="DY12:DZ12"/>
    <mergeCell ref="DW13:DX13"/>
    <mergeCell ref="DY13:DZ13"/>
    <mergeCell ref="DW8:DX8"/>
    <mergeCell ref="DY8:DZ8"/>
    <mergeCell ref="DW9:DX9"/>
    <mergeCell ref="DY9:DZ9"/>
    <mergeCell ref="DW10:DX10"/>
    <mergeCell ref="DY10:DZ10"/>
    <mergeCell ref="DW5:DX5"/>
    <mergeCell ref="DY5:DZ5"/>
    <mergeCell ref="DW6:DX6"/>
    <mergeCell ref="DY6:DZ6"/>
    <mergeCell ref="DW7:DX7"/>
    <mergeCell ref="DY7:DZ7"/>
    <mergeCell ref="DW2:DZ2"/>
    <mergeCell ref="DW3:DX3"/>
    <mergeCell ref="DY3:DZ3"/>
    <mergeCell ref="DW4:DX4"/>
    <mergeCell ref="DY4:DZ4"/>
    <mergeCell ref="DN2:DV2"/>
    <mergeCell ref="CV2:DD2"/>
    <mergeCell ref="DE2:DM2"/>
    <mergeCell ref="BC2:BK2"/>
    <mergeCell ref="BL2:BT2"/>
    <mergeCell ref="BU2:CC2"/>
    <mergeCell ref="CD2:CL2"/>
    <mergeCell ref="CM2:CU2"/>
    <mergeCell ref="J2:R2"/>
    <mergeCell ref="S2:AA2"/>
    <mergeCell ref="AB2:AJ2"/>
    <mergeCell ref="AK2:AS2"/>
    <mergeCell ref="AT2:BB2"/>
  </mergeCells>
  <phoneticPr fontId="8" type="noConversion"/>
  <pageMargins left="0.7" right="0.7" top="0.75" bottom="0.75" header="0.3" footer="0.3"/>
  <pageSetup paperSize="9" orientation="portrait" horizontalDpi="4294967294" vertic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ev_RH">
                <anchor moveWithCells="1" sizeWithCells="1">
                  <from>
                    <xdr:col>1</xdr:col>
                    <xdr:colOff>1104900</xdr:colOff>
                    <xdr:row>0</xdr:row>
                    <xdr:rowOff>57150</xdr:rowOff>
                  </from>
                  <to>
                    <xdr:col>1</xdr:col>
                    <xdr:colOff>1781175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apA">
                <anchor moveWithCells="1" sizeWithCells="1">
                  <from>
                    <xdr:col>1</xdr:col>
                    <xdr:colOff>381000</xdr:colOff>
                    <xdr:row>0</xdr:row>
                    <xdr:rowOff>57150</xdr:rowOff>
                  </from>
                  <to>
                    <xdr:col>1</xdr:col>
                    <xdr:colOff>1057275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rgb="FF00B050"/>
  </sheetPr>
  <dimension ref="A1:LU344"/>
  <sheetViews>
    <sheetView zoomScaleNormal="100" workbookViewId="0">
      <pane xSplit="9" ySplit="3" topLeftCell="CW316" activePane="bottomRight" state="frozen"/>
      <selection activeCell="DY14" sqref="DY14"/>
      <selection pane="topRight" activeCell="DY14" sqref="DY14"/>
      <selection pane="bottomLeft" activeCell="DY14" sqref="DY14"/>
      <selection pane="bottomRight" activeCell="G350" sqref="G350"/>
    </sheetView>
  </sheetViews>
  <sheetFormatPr baseColWidth="10" defaultRowHeight="15" x14ac:dyDescent="0.25"/>
  <cols>
    <col min="2" max="2" width="27" bestFit="1" customWidth="1"/>
    <col min="3" max="3" width="14.140625" customWidth="1"/>
    <col min="5" max="5" width="17" bestFit="1" customWidth="1"/>
    <col min="6" max="6" width="16.7109375" bestFit="1" customWidth="1"/>
    <col min="8" max="8" width="14.28515625" bestFit="1" customWidth="1"/>
    <col min="9" max="9" width="13.140625" bestFit="1" customWidth="1"/>
    <col min="10" max="12" width="13.28515625" style="138" customWidth="1"/>
    <col min="13" max="17" width="13.28515625" style="137" customWidth="1"/>
    <col min="18" max="18" width="13.28515625" style="139" customWidth="1"/>
    <col min="19" max="21" width="13.28515625" style="138" customWidth="1"/>
    <col min="22" max="26" width="13.28515625" style="137" customWidth="1"/>
    <col min="27" max="27" width="13.28515625" style="139" customWidth="1"/>
    <col min="28" max="30" width="13.28515625" style="138" customWidth="1"/>
    <col min="31" max="35" width="13.28515625" style="137" customWidth="1"/>
    <col min="36" max="36" width="15.28515625" style="139" customWidth="1"/>
    <col min="37" max="37" width="13.85546875" style="138" customWidth="1"/>
    <col min="38" max="39" width="13.28515625" style="138" customWidth="1"/>
    <col min="40" max="44" width="13.28515625" style="137" customWidth="1"/>
    <col min="45" max="45" width="13.28515625" style="139" customWidth="1"/>
    <col min="46" max="46" width="13.85546875" style="138" customWidth="1"/>
    <col min="47" max="48" width="13.28515625" style="138" customWidth="1"/>
    <col min="49" max="53" width="13.28515625" style="137" customWidth="1"/>
    <col min="54" max="54" width="13.28515625" style="139" customWidth="1"/>
    <col min="55" max="56" width="13.28515625" style="138" customWidth="1"/>
    <col min="57" max="57" width="16.42578125" style="138" customWidth="1"/>
    <col min="58" max="61" width="13.28515625" style="137" customWidth="1"/>
    <col min="62" max="62" width="13.85546875" style="137" customWidth="1"/>
    <col min="63" max="63" width="14.140625" style="139" customWidth="1"/>
    <col min="64" max="66" width="13.28515625" style="138" customWidth="1"/>
    <col min="67" max="71" width="13.28515625" style="137" customWidth="1"/>
    <col min="72" max="72" width="13.28515625" style="139" customWidth="1"/>
    <col min="73" max="75" width="13.28515625" style="138" customWidth="1"/>
    <col min="76" max="80" width="13.28515625" style="137" customWidth="1"/>
    <col min="81" max="81" width="13.28515625" style="139" customWidth="1"/>
    <col min="82" max="84" width="13.28515625" style="138" customWidth="1"/>
    <col min="85" max="89" width="13.28515625" style="137" customWidth="1"/>
    <col min="90" max="90" width="13.28515625" style="139" customWidth="1"/>
    <col min="91" max="93" width="13.28515625" style="138" customWidth="1"/>
    <col min="94" max="98" width="13.28515625" style="137" customWidth="1"/>
    <col min="99" max="99" width="13.28515625" style="139" customWidth="1"/>
    <col min="100" max="102" width="13.28515625" style="138" customWidth="1"/>
    <col min="103" max="107" width="13.28515625" style="137" customWidth="1"/>
    <col min="108" max="108" width="14.7109375" style="139" customWidth="1"/>
    <col min="109" max="109" width="13.28515625" style="138" customWidth="1"/>
    <col min="110" max="110" width="14.7109375" style="138" customWidth="1"/>
    <col min="111" max="111" width="13.28515625" style="138" customWidth="1"/>
    <col min="112" max="116" width="13.28515625" style="137" customWidth="1"/>
    <col min="117" max="117" width="14.28515625" style="139" customWidth="1"/>
    <col min="118" max="118" width="13.85546875" style="136" customWidth="1"/>
    <col min="119" max="119" width="11.42578125" style="136" customWidth="1"/>
    <col min="120" max="120" width="15.42578125" style="136" customWidth="1"/>
    <col min="121" max="122" width="11.42578125" style="136" customWidth="1"/>
    <col min="123" max="123" width="14.28515625" style="136" customWidth="1"/>
    <col min="124" max="124" width="11.42578125" style="136" customWidth="1"/>
    <col min="125" max="125" width="13.42578125" style="136" customWidth="1"/>
    <col min="126" max="126" width="15.5703125" style="136" customWidth="1"/>
    <col min="127" max="127" width="20.42578125" style="136" customWidth="1"/>
    <col min="128" max="128" width="8.85546875" style="136" customWidth="1"/>
    <col min="129" max="129" width="11.42578125" style="136" customWidth="1"/>
    <col min="130" max="130" width="1.85546875" customWidth="1"/>
    <col min="131" max="133" width="11.42578125" customWidth="1"/>
  </cols>
  <sheetData>
    <row r="1" spans="1:130" ht="15.75" thickBot="1" x14ac:dyDescent="0.3">
      <c r="A1" s="7"/>
      <c r="L1" s="166"/>
      <c r="Q1" s="167"/>
      <c r="R1" s="168"/>
      <c r="U1" s="166"/>
      <c r="Z1" s="167"/>
      <c r="AA1" s="168"/>
      <c r="AD1" s="166"/>
      <c r="AI1" s="167"/>
      <c r="AJ1" s="168"/>
      <c r="AM1" s="166"/>
      <c r="AR1" s="167"/>
      <c r="AS1" s="168"/>
      <c r="AV1" s="166"/>
      <c r="BA1" s="167"/>
      <c r="BB1" s="168"/>
      <c r="BE1" s="166"/>
      <c r="BJ1" s="167"/>
      <c r="BK1" s="168"/>
      <c r="BN1" s="166"/>
      <c r="BS1" s="167"/>
      <c r="BT1" s="168"/>
      <c r="BW1" s="166"/>
      <c r="CB1" s="167"/>
      <c r="CC1" s="168"/>
      <c r="CF1" s="166"/>
      <c r="CK1" s="167"/>
      <c r="CL1" s="168"/>
      <c r="CO1" s="166"/>
      <c r="CT1" s="167"/>
      <c r="CU1" s="168"/>
      <c r="CX1" s="166"/>
      <c r="DC1" s="167"/>
      <c r="DD1" s="168"/>
      <c r="DG1" s="166"/>
      <c r="DL1" s="167"/>
      <c r="DM1" s="168"/>
    </row>
    <row r="2" spans="1:130" ht="15.75" thickBot="1" x14ac:dyDescent="0.3">
      <c r="A2" s="8"/>
      <c r="J2" s="275" t="s">
        <v>28</v>
      </c>
      <c r="K2" s="276"/>
      <c r="L2" s="276"/>
      <c r="M2" s="276"/>
      <c r="N2" s="276"/>
      <c r="O2" s="276"/>
      <c r="P2" s="276"/>
      <c r="Q2" s="276"/>
      <c r="R2" s="277"/>
      <c r="S2" s="278" t="s">
        <v>29</v>
      </c>
      <c r="T2" s="279"/>
      <c r="U2" s="279"/>
      <c r="V2" s="279"/>
      <c r="W2" s="279"/>
      <c r="X2" s="279"/>
      <c r="Y2" s="279"/>
      <c r="Z2" s="279"/>
      <c r="AA2" s="280"/>
      <c r="AB2" s="275" t="s">
        <v>30</v>
      </c>
      <c r="AC2" s="276"/>
      <c r="AD2" s="276"/>
      <c r="AE2" s="276"/>
      <c r="AF2" s="276"/>
      <c r="AG2" s="276"/>
      <c r="AH2" s="276"/>
      <c r="AI2" s="276"/>
      <c r="AJ2" s="277"/>
      <c r="AK2" s="278" t="s">
        <v>31</v>
      </c>
      <c r="AL2" s="279"/>
      <c r="AM2" s="279"/>
      <c r="AN2" s="279"/>
      <c r="AO2" s="279"/>
      <c r="AP2" s="279"/>
      <c r="AQ2" s="279"/>
      <c r="AR2" s="279"/>
      <c r="AS2" s="280"/>
      <c r="AT2" s="275" t="s">
        <v>32</v>
      </c>
      <c r="AU2" s="276"/>
      <c r="AV2" s="276"/>
      <c r="AW2" s="276"/>
      <c r="AX2" s="276"/>
      <c r="AY2" s="276"/>
      <c r="AZ2" s="276"/>
      <c r="BA2" s="276"/>
      <c r="BB2" s="277"/>
      <c r="BC2" s="278" t="s">
        <v>33</v>
      </c>
      <c r="BD2" s="279"/>
      <c r="BE2" s="279"/>
      <c r="BF2" s="279"/>
      <c r="BG2" s="279"/>
      <c r="BH2" s="279"/>
      <c r="BI2" s="279"/>
      <c r="BJ2" s="279"/>
      <c r="BK2" s="280"/>
      <c r="BL2" s="275" t="s">
        <v>34</v>
      </c>
      <c r="BM2" s="276"/>
      <c r="BN2" s="276"/>
      <c r="BO2" s="276"/>
      <c r="BP2" s="276"/>
      <c r="BQ2" s="276"/>
      <c r="BR2" s="276"/>
      <c r="BS2" s="276"/>
      <c r="BT2" s="277"/>
      <c r="BU2" s="278" t="s">
        <v>35</v>
      </c>
      <c r="BV2" s="279"/>
      <c r="BW2" s="279"/>
      <c r="BX2" s="279"/>
      <c r="BY2" s="279"/>
      <c r="BZ2" s="279"/>
      <c r="CA2" s="279"/>
      <c r="CB2" s="279"/>
      <c r="CC2" s="280"/>
      <c r="CD2" s="275" t="s">
        <v>36</v>
      </c>
      <c r="CE2" s="276"/>
      <c r="CF2" s="276"/>
      <c r="CG2" s="276"/>
      <c r="CH2" s="276"/>
      <c r="CI2" s="276"/>
      <c r="CJ2" s="276"/>
      <c r="CK2" s="276"/>
      <c r="CL2" s="277"/>
      <c r="CM2" s="278" t="s">
        <v>37</v>
      </c>
      <c r="CN2" s="279"/>
      <c r="CO2" s="279"/>
      <c r="CP2" s="279"/>
      <c r="CQ2" s="279"/>
      <c r="CR2" s="279"/>
      <c r="CS2" s="279"/>
      <c r="CT2" s="279"/>
      <c r="CU2" s="280"/>
      <c r="CV2" s="275" t="s">
        <v>38</v>
      </c>
      <c r="CW2" s="276"/>
      <c r="CX2" s="276"/>
      <c r="CY2" s="276"/>
      <c r="CZ2" s="276"/>
      <c r="DA2" s="276"/>
      <c r="DB2" s="276"/>
      <c r="DC2" s="276"/>
      <c r="DD2" s="277"/>
      <c r="DE2" s="278" t="s">
        <v>39</v>
      </c>
      <c r="DF2" s="279"/>
      <c r="DG2" s="279"/>
      <c r="DH2" s="279"/>
      <c r="DI2" s="279"/>
      <c r="DJ2" s="279"/>
      <c r="DK2" s="279"/>
      <c r="DL2" s="279"/>
      <c r="DM2" s="280"/>
      <c r="DN2" s="272" t="s">
        <v>80</v>
      </c>
      <c r="DO2" s="273"/>
      <c r="DP2" s="273"/>
      <c r="DQ2" s="273"/>
      <c r="DR2" s="273"/>
      <c r="DS2" s="273"/>
      <c r="DT2" s="273"/>
      <c r="DU2" s="273"/>
      <c r="DV2" s="274"/>
      <c r="DW2" s="283" t="s">
        <v>151</v>
      </c>
      <c r="DX2" s="284"/>
      <c r="DY2" s="284"/>
      <c r="DZ2" s="285"/>
    </row>
    <row r="3" spans="1:130" s="76" customFormat="1" ht="15.75" thickBot="1" x14ac:dyDescent="0.3">
      <c r="A3" s="190" t="s">
        <v>0</v>
      </c>
      <c r="B3" s="191" t="s">
        <v>1</v>
      </c>
      <c r="C3" s="191" t="s">
        <v>2</v>
      </c>
      <c r="D3" s="191" t="s">
        <v>10</v>
      </c>
      <c r="E3" s="191" t="s">
        <v>40</v>
      </c>
      <c r="F3" s="191" t="s">
        <v>41</v>
      </c>
      <c r="G3" s="191" t="s">
        <v>8</v>
      </c>
      <c r="H3" s="191" t="s">
        <v>3</v>
      </c>
      <c r="I3" s="191" t="s">
        <v>4</v>
      </c>
      <c r="J3" s="207" t="s">
        <v>12</v>
      </c>
      <c r="K3" s="208" t="s">
        <v>13</v>
      </c>
      <c r="L3" s="208" t="s">
        <v>14</v>
      </c>
      <c r="M3" s="209" t="s">
        <v>15</v>
      </c>
      <c r="N3" s="209" t="s">
        <v>42</v>
      </c>
      <c r="O3" s="209" t="s">
        <v>43</v>
      </c>
      <c r="P3" s="209" t="s">
        <v>44</v>
      </c>
      <c r="Q3" s="210" t="s">
        <v>16</v>
      </c>
      <c r="R3" s="211" t="s">
        <v>17</v>
      </c>
      <c r="S3" s="207" t="s">
        <v>12</v>
      </c>
      <c r="T3" s="208" t="s">
        <v>13</v>
      </c>
      <c r="U3" s="208" t="s">
        <v>14</v>
      </c>
      <c r="V3" s="210" t="s">
        <v>15</v>
      </c>
      <c r="W3" s="210">
        <v>633</v>
      </c>
      <c r="X3" s="210">
        <v>645</v>
      </c>
      <c r="Y3" s="210">
        <v>647</v>
      </c>
      <c r="Z3" s="210" t="s">
        <v>16</v>
      </c>
      <c r="AA3" s="211" t="s">
        <v>17</v>
      </c>
      <c r="AB3" s="207" t="s">
        <v>12</v>
      </c>
      <c r="AC3" s="208" t="s">
        <v>13</v>
      </c>
      <c r="AD3" s="208" t="s">
        <v>14</v>
      </c>
      <c r="AE3" s="210" t="s">
        <v>15</v>
      </c>
      <c r="AF3" s="210">
        <v>633</v>
      </c>
      <c r="AG3" s="209" t="s">
        <v>43</v>
      </c>
      <c r="AH3" s="210">
        <v>647</v>
      </c>
      <c r="AI3" s="210" t="s">
        <v>16</v>
      </c>
      <c r="AJ3" s="211" t="s">
        <v>17</v>
      </c>
      <c r="AK3" s="207" t="s">
        <v>12</v>
      </c>
      <c r="AL3" s="208" t="s">
        <v>13</v>
      </c>
      <c r="AM3" s="208" t="s">
        <v>14</v>
      </c>
      <c r="AN3" s="210" t="s">
        <v>15</v>
      </c>
      <c r="AO3" s="210">
        <v>633</v>
      </c>
      <c r="AP3" s="210">
        <v>645</v>
      </c>
      <c r="AQ3" s="210">
        <v>647</v>
      </c>
      <c r="AR3" s="210" t="s">
        <v>16</v>
      </c>
      <c r="AS3" s="211" t="s">
        <v>17</v>
      </c>
      <c r="AT3" s="207" t="s">
        <v>12</v>
      </c>
      <c r="AU3" s="208" t="s">
        <v>13</v>
      </c>
      <c r="AV3" s="208" t="s">
        <v>14</v>
      </c>
      <c r="AW3" s="210" t="s">
        <v>15</v>
      </c>
      <c r="AX3" s="210">
        <v>633</v>
      </c>
      <c r="AY3" s="210">
        <v>645</v>
      </c>
      <c r="AZ3" s="210">
        <v>647</v>
      </c>
      <c r="BA3" s="210" t="s">
        <v>16</v>
      </c>
      <c r="BB3" s="211" t="s">
        <v>17</v>
      </c>
      <c r="BC3" s="207" t="s">
        <v>12</v>
      </c>
      <c r="BD3" s="208" t="s">
        <v>13</v>
      </c>
      <c r="BE3" s="208" t="s">
        <v>14</v>
      </c>
      <c r="BF3" s="210" t="s">
        <v>15</v>
      </c>
      <c r="BG3" s="210">
        <v>633</v>
      </c>
      <c r="BH3" s="210">
        <v>645</v>
      </c>
      <c r="BI3" s="210">
        <v>647</v>
      </c>
      <c r="BJ3" s="210" t="s">
        <v>16</v>
      </c>
      <c r="BK3" s="211" t="s">
        <v>17</v>
      </c>
      <c r="BL3" s="207" t="s">
        <v>12</v>
      </c>
      <c r="BM3" s="208" t="s">
        <v>13</v>
      </c>
      <c r="BN3" s="208" t="s">
        <v>14</v>
      </c>
      <c r="BO3" s="210" t="s">
        <v>15</v>
      </c>
      <c r="BP3" s="210">
        <v>633</v>
      </c>
      <c r="BQ3" s="210">
        <v>645</v>
      </c>
      <c r="BR3" s="210">
        <v>647</v>
      </c>
      <c r="BS3" s="210" t="s">
        <v>16</v>
      </c>
      <c r="BT3" s="211" t="s">
        <v>17</v>
      </c>
      <c r="BU3" s="207" t="s">
        <v>12</v>
      </c>
      <c r="BV3" s="208" t="s">
        <v>13</v>
      </c>
      <c r="BW3" s="208" t="s">
        <v>14</v>
      </c>
      <c r="BX3" s="210" t="s">
        <v>15</v>
      </c>
      <c r="BY3" s="210">
        <v>633</v>
      </c>
      <c r="BZ3" s="210">
        <v>645</v>
      </c>
      <c r="CA3" s="210">
        <v>647</v>
      </c>
      <c r="CB3" s="210" t="s">
        <v>16</v>
      </c>
      <c r="CC3" s="211" t="s">
        <v>17</v>
      </c>
      <c r="CD3" s="207" t="s">
        <v>12</v>
      </c>
      <c r="CE3" s="208" t="s">
        <v>13</v>
      </c>
      <c r="CF3" s="208" t="s">
        <v>14</v>
      </c>
      <c r="CG3" s="210" t="s">
        <v>15</v>
      </c>
      <c r="CH3" s="210">
        <v>633</v>
      </c>
      <c r="CI3" s="210">
        <v>645</v>
      </c>
      <c r="CJ3" s="210">
        <v>647</v>
      </c>
      <c r="CK3" s="210" t="s">
        <v>16</v>
      </c>
      <c r="CL3" s="211" t="s">
        <v>17</v>
      </c>
      <c r="CM3" s="207" t="s">
        <v>12</v>
      </c>
      <c r="CN3" s="208" t="s">
        <v>13</v>
      </c>
      <c r="CO3" s="208" t="s">
        <v>14</v>
      </c>
      <c r="CP3" s="210" t="s">
        <v>15</v>
      </c>
      <c r="CQ3" s="210">
        <v>633</v>
      </c>
      <c r="CR3" s="210">
        <v>645</v>
      </c>
      <c r="CS3" s="210">
        <v>647</v>
      </c>
      <c r="CT3" s="210" t="s">
        <v>16</v>
      </c>
      <c r="CU3" s="211" t="s">
        <v>17</v>
      </c>
      <c r="CV3" s="207" t="s">
        <v>12</v>
      </c>
      <c r="CW3" s="208" t="s">
        <v>13</v>
      </c>
      <c r="CX3" s="208" t="s">
        <v>14</v>
      </c>
      <c r="CY3" s="210" t="s">
        <v>15</v>
      </c>
      <c r="CZ3" s="210">
        <v>633</v>
      </c>
      <c r="DA3" s="210">
        <v>645</v>
      </c>
      <c r="DB3" s="210">
        <v>647</v>
      </c>
      <c r="DC3" s="210" t="s">
        <v>16</v>
      </c>
      <c r="DD3" s="211" t="s">
        <v>17</v>
      </c>
      <c r="DE3" s="207" t="s">
        <v>12</v>
      </c>
      <c r="DF3" s="208" t="s">
        <v>13</v>
      </c>
      <c r="DG3" s="208" t="s">
        <v>14</v>
      </c>
      <c r="DH3" s="210" t="s">
        <v>15</v>
      </c>
      <c r="DI3" s="210">
        <v>633</v>
      </c>
      <c r="DJ3" s="210">
        <v>645</v>
      </c>
      <c r="DK3" s="210">
        <v>647</v>
      </c>
      <c r="DL3" s="210" t="s">
        <v>16</v>
      </c>
      <c r="DM3" s="211" t="s">
        <v>17</v>
      </c>
      <c r="DN3" s="207" t="s">
        <v>71</v>
      </c>
      <c r="DO3" s="208" t="s">
        <v>79</v>
      </c>
      <c r="DP3" s="208" t="s">
        <v>78</v>
      </c>
      <c r="DQ3" s="210" t="s">
        <v>72</v>
      </c>
      <c r="DR3" s="210" t="s">
        <v>73</v>
      </c>
      <c r="DS3" s="210" t="s">
        <v>74</v>
      </c>
      <c r="DT3" s="210" t="s">
        <v>75</v>
      </c>
      <c r="DU3" s="210" t="s">
        <v>76</v>
      </c>
      <c r="DV3" s="211" t="s">
        <v>77</v>
      </c>
      <c r="DW3" s="286" t="s">
        <v>153</v>
      </c>
      <c r="DX3" s="287"/>
      <c r="DY3" s="288" t="s">
        <v>152</v>
      </c>
      <c r="DZ3" s="288"/>
    </row>
    <row r="4" spans="1:130" x14ac:dyDescent="0.25">
      <c r="A4">
        <v>454</v>
      </c>
      <c r="B4" t="s">
        <v>608</v>
      </c>
      <c r="C4" t="s">
        <v>219</v>
      </c>
      <c r="D4" s="74">
        <v>0.9</v>
      </c>
      <c r="E4">
        <v>16334.98</v>
      </c>
      <c r="F4">
        <v>29546.99</v>
      </c>
      <c r="G4" t="s">
        <v>157</v>
      </c>
      <c r="H4" t="s">
        <v>5</v>
      </c>
      <c r="I4" t="s">
        <v>179</v>
      </c>
      <c r="J4" s="138">
        <v>2292.9899999999998</v>
      </c>
      <c r="K4" s="138">
        <v>0</v>
      </c>
      <c r="L4" s="138">
        <v>2292.9899999999998</v>
      </c>
      <c r="M4" s="137">
        <v>216</v>
      </c>
      <c r="N4" s="137">
        <v>29.02</v>
      </c>
      <c r="O4" s="137">
        <v>848.81</v>
      </c>
      <c r="P4" s="185">
        <v>132.27000000000001</v>
      </c>
      <c r="Q4" s="137">
        <v>1226.0999999999999</v>
      </c>
      <c r="R4" s="139">
        <v>3519.09</v>
      </c>
      <c r="S4" s="138">
        <v>2235.79</v>
      </c>
      <c r="T4" s="138">
        <v>0</v>
      </c>
      <c r="U4" s="138">
        <v>2235.79</v>
      </c>
      <c r="V4" s="137">
        <v>216</v>
      </c>
      <c r="W4" s="137">
        <v>29.02</v>
      </c>
      <c r="X4" s="137">
        <v>849.69</v>
      </c>
      <c r="Y4" s="137">
        <v>121.3</v>
      </c>
      <c r="Z4" s="137">
        <v>1216.01</v>
      </c>
      <c r="AA4" s="139">
        <v>3451.8</v>
      </c>
      <c r="AB4" s="138">
        <v>2235.79</v>
      </c>
      <c r="AC4" s="138">
        <v>0</v>
      </c>
      <c r="AD4" s="138">
        <v>2235.79</v>
      </c>
      <c r="AE4" s="137">
        <v>216</v>
      </c>
      <c r="AF4" s="137">
        <v>29.02</v>
      </c>
      <c r="AG4" s="185">
        <v>849.25</v>
      </c>
      <c r="AH4" s="137">
        <v>157</v>
      </c>
      <c r="AI4" s="137">
        <v>1251.27</v>
      </c>
      <c r="AJ4" s="139">
        <v>3487.06</v>
      </c>
      <c r="AK4" s="138">
        <v>2235.79</v>
      </c>
      <c r="AL4" s="138">
        <v>0</v>
      </c>
      <c r="AM4" s="138">
        <v>2235.79</v>
      </c>
      <c r="AN4" s="137">
        <v>216</v>
      </c>
      <c r="AO4" s="137">
        <v>29.02</v>
      </c>
      <c r="AP4" s="137">
        <v>849.25</v>
      </c>
      <c r="AQ4" s="137">
        <v>121.3</v>
      </c>
      <c r="AR4" s="137">
        <v>1215.57</v>
      </c>
      <c r="AS4" s="139">
        <v>3451.36</v>
      </c>
      <c r="AT4" s="138">
        <v>2255.9</v>
      </c>
      <c r="AU4" s="138">
        <v>845.21</v>
      </c>
      <c r="AV4" s="138">
        <v>3101.11</v>
      </c>
      <c r="AW4" s="137">
        <v>333</v>
      </c>
      <c r="AX4" s="137">
        <v>29.29</v>
      </c>
      <c r="AY4" s="137">
        <v>1028.73</v>
      </c>
      <c r="AZ4" s="137">
        <v>117.67</v>
      </c>
      <c r="BA4" s="137">
        <v>1508.69</v>
      </c>
      <c r="BB4" s="139">
        <v>4609.8</v>
      </c>
      <c r="BC4" s="202">
        <v>3464.63</v>
      </c>
      <c r="BD4" s="138">
        <v>0</v>
      </c>
      <c r="BE4" s="138">
        <v>3464.63</v>
      </c>
      <c r="BF4" s="137">
        <v>368</v>
      </c>
      <c r="BG4" s="137">
        <v>43.42</v>
      </c>
      <c r="BH4" s="137">
        <v>1256.5899999999999</v>
      </c>
      <c r="BI4" s="137">
        <v>127.29</v>
      </c>
      <c r="BJ4" s="137">
        <v>1795.3</v>
      </c>
      <c r="BK4" s="139">
        <v>5259.93</v>
      </c>
      <c r="BL4" s="186">
        <v>2235.79</v>
      </c>
      <c r="BM4" s="138">
        <v>0</v>
      </c>
      <c r="BN4" s="138">
        <v>2235.79</v>
      </c>
      <c r="BO4" s="137">
        <v>216</v>
      </c>
      <c r="BP4" s="137">
        <v>29.02</v>
      </c>
      <c r="BQ4" s="137">
        <v>849.25</v>
      </c>
      <c r="BR4" s="137">
        <v>111.1</v>
      </c>
      <c r="BS4" s="137">
        <v>1205.3699999999999</v>
      </c>
      <c r="BT4" s="139">
        <v>3441.16</v>
      </c>
      <c r="BU4" s="138">
        <v>2235.79</v>
      </c>
      <c r="BV4" s="138">
        <v>0</v>
      </c>
      <c r="BW4" s="138">
        <v>2235.79</v>
      </c>
      <c r="BX4" s="137">
        <v>216</v>
      </c>
      <c r="BY4" s="137">
        <v>29.02</v>
      </c>
      <c r="BZ4" s="137">
        <v>849.25</v>
      </c>
      <c r="CA4" s="137">
        <v>151.9</v>
      </c>
      <c r="CB4" s="137">
        <v>1246.17</v>
      </c>
      <c r="CC4" s="139">
        <v>3481.96</v>
      </c>
      <c r="CD4" s="216">
        <v>2327.0100000000002</v>
      </c>
      <c r="CE4" s="138">
        <v>0</v>
      </c>
      <c r="CF4" s="138">
        <v>2327.0100000000002</v>
      </c>
      <c r="CG4" s="137">
        <v>228</v>
      </c>
      <c r="CH4" s="137">
        <v>30.21</v>
      </c>
      <c r="CI4" s="137">
        <v>885.67</v>
      </c>
      <c r="CJ4" s="137">
        <v>117.81</v>
      </c>
      <c r="CK4" s="137">
        <v>1261.69</v>
      </c>
      <c r="CL4" s="139">
        <v>3588.7</v>
      </c>
      <c r="CM4" s="186">
        <v>2234.87</v>
      </c>
      <c r="CN4" s="138">
        <v>0</v>
      </c>
      <c r="CO4" s="138">
        <v>2234.87</v>
      </c>
      <c r="CP4" s="137">
        <v>223</v>
      </c>
      <c r="CQ4" s="137">
        <v>29.02</v>
      </c>
      <c r="CR4" s="137">
        <v>833.83</v>
      </c>
      <c r="CS4" s="137">
        <v>70.28</v>
      </c>
      <c r="CT4" s="137">
        <v>1156.1300000000001</v>
      </c>
      <c r="CU4" s="139">
        <v>3391</v>
      </c>
      <c r="CV4" s="218">
        <v>2695.32</v>
      </c>
      <c r="CW4" s="138">
        <v>0</v>
      </c>
      <c r="CX4" s="138">
        <v>2695.32</v>
      </c>
      <c r="CY4" s="137">
        <v>278</v>
      </c>
      <c r="CZ4" s="137">
        <v>35</v>
      </c>
      <c r="DA4" s="137">
        <v>1020.21</v>
      </c>
      <c r="DB4" s="137">
        <v>129.46</v>
      </c>
      <c r="DC4" s="137">
        <v>1462.67</v>
      </c>
      <c r="DD4" s="139">
        <v>4157.99</v>
      </c>
      <c r="DE4" s="138">
        <v>3400.19</v>
      </c>
      <c r="DF4" s="138">
        <v>0</v>
      </c>
      <c r="DG4" s="138">
        <v>3400.19</v>
      </c>
      <c r="DH4" s="137">
        <v>374</v>
      </c>
      <c r="DI4" s="137">
        <v>340.57</v>
      </c>
      <c r="DJ4" s="137">
        <v>1319.44</v>
      </c>
      <c r="DK4" s="137">
        <v>153.51</v>
      </c>
      <c r="DL4" s="137">
        <v>2187.52</v>
      </c>
      <c r="DM4" s="139">
        <v>5587.71</v>
      </c>
      <c r="DN4" s="135">
        <f>J4+S4+AB4+AK4+AT4+BC4+BL4+BU4+CD4+CM4+CV4+DE4</f>
        <v>29849.86</v>
      </c>
      <c r="DO4" s="135">
        <f t="shared" ref="DO4:DV4" si="0">K4+T4+AC4+AL4+AU4+BD4+BM4+BV4+CE4+CN4+CW4+DF4</f>
        <v>845.21</v>
      </c>
      <c r="DP4" s="135">
        <f t="shared" si="0"/>
        <v>30695.07</v>
      </c>
      <c r="DQ4" s="137">
        <f t="shared" si="0"/>
        <v>3100</v>
      </c>
      <c r="DR4" s="137">
        <f t="shared" si="0"/>
        <v>681.63</v>
      </c>
      <c r="DS4" s="137">
        <f t="shared" si="0"/>
        <v>11439.97</v>
      </c>
      <c r="DT4" s="137">
        <f t="shared" si="0"/>
        <v>1510.8899999999999</v>
      </c>
      <c r="DU4" s="137">
        <f t="shared" si="0"/>
        <v>16732.489999999998</v>
      </c>
      <c r="DV4" s="139">
        <f t="shared" si="0"/>
        <v>47427.56</v>
      </c>
      <c r="DW4" s="271">
        <f>DN4-F4</f>
        <v>302.86999999999898</v>
      </c>
      <c r="DX4" s="271"/>
      <c r="DY4" s="263">
        <f>E4-(DU4-(DO4*PARAM!Q4))</f>
        <v>-102.78527299999769</v>
      </c>
      <c r="DZ4" s="263"/>
    </row>
    <row r="5" spans="1:130" x14ac:dyDescent="0.25">
      <c r="A5">
        <v>455</v>
      </c>
      <c r="B5" s="215" t="s">
        <v>195</v>
      </c>
      <c r="C5" t="s">
        <v>196</v>
      </c>
      <c r="D5" s="74">
        <v>1</v>
      </c>
      <c r="E5">
        <v>17850.740000000002</v>
      </c>
      <c r="F5">
        <v>32334.79</v>
      </c>
      <c r="G5" t="s">
        <v>157</v>
      </c>
      <c r="H5" t="s">
        <v>5</v>
      </c>
      <c r="I5" t="s">
        <v>179</v>
      </c>
      <c r="J5" s="138">
        <v>2492.59</v>
      </c>
      <c r="K5" s="138">
        <v>0</v>
      </c>
      <c r="L5" s="138">
        <v>2492.59</v>
      </c>
      <c r="M5" s="137">
        <v>251</v>
      </c>
      <c r="N5" s="137">
        <v>32.369999999999997</v>
      </c>
      <c r="O5" s="137">
        <v>945.66</v>
      </c>
      <c r="P5" s="185">
        <v>146.27000000000001</v>
      </c>
      <c r="Q5" s="137">
        <v>1375.3</v>
      </c>
      <c r="R5" s="139">
        <v>3867.89</v>
      </c>
      <c r="S5" s="138">
        <v>2447.33</v>
      </c>
      <c r="T5" s="138">
        <v>0</v>
      </c>
      <c r="U5" s="138">
        <v>2447.33</v>
      </c>
      <c r="V5" s="137">
        <v>245</v>
      </c>
      <c r="W5" s="137">
        <v>31.78</v>
      </c>
      <c r="X5" s="137">
        <v>906.89</v>
      </c>
      <c r="Y5" s="137">
        <v>125.05</v>
      </c>
      <c r="Z5" s="137">
        <v>1308.72</v>
      </c>
      <c r="AA5" s="139">
        <v>3756.05</v>
      </c>
      <c r="AB5" s="138">
        <v>2694.34</v>
      </c>
      <c r="AC5" s="138">
        <v>0</v>
      </c>
      <c r="AD5" s="138">
        <v>2694.34</v>
      </c>
      <c r="AE5" s="137">
        <v>278</v>
      </c>
      <c r="AF5" s="137">
        <v>34.99</v>
      </c>
      <c r="AG5" s="185">
        <v>1015.64</v>
      </c>
      <c r="AH5" s="137">
        <v>165.14</v>
      </c>
      <c r="AI5" s="137">
        <v>1493.77</v>
      </c>
      <c r="AJ5" s="139">
        <v>4188.1099999999997</v>
      </c>
      <c r="AK5" s="138">
        <v>2480.88</v>
      </c>
      <c r="AL5" s="138">
        <v>0</v>
      </c>
      <c r="AM5" s="138">
        <v>2480.88</v>
      </c>
      <c r="AN5" s="137">
        <v>249</v>
      </c>
      <c r="AO5" s="137">
        <v>32.22</v>
      </c>
      <c r="AP5" s="137">
        <v>936.9</v>
      </c>
      <c r="AQ5" s="137">
        <v>140.94999999999999</v>
      </c>
      <c r="AR5" s="137">
        <v>1359.07</v>
      </c>
      <c r="AS5" s="139">
        <v>3839.95</v>
      </c>
      <c r="AT5" s="138">
        <v>2452.62</v>
      </c>
      <c r="AU5" s="138">
        <v>948.61</v>
      </c>
      <c r="AV5" s="138">
        <v>3401.23</v>
      </c>
      <c r="AW5" s="137">
        <v>374</v>
      </c>
      <c r="AX5" s="137">
        <v>31.85</v>
      </c>
      <c r="AY5" s="137">
        <v>1100.92</v>
      </c>
      <c r="AZ5" s="137">
        <v>137.85</v>
      </c>
      <c r="BA5" s="137">
        <v>1644.62</v>
      </c>
      <c r="BB5" s="139">
        <v>5045.8500000000004</v>
      </c>
      <c r="BC5" s="202">
        <v>3653.53</v>
      </c>
      <c r="BD5" s="138">
        <v>0</v>
      </c>
      <c r="BE5" s="138">
        <v>3653.53</v>
      </c>
      <c r="BF5" s="137">
        <v>411</v>
      </c>
      <c r="BG5" s="137">
        <v>47.47</v>
      </c>
      <c r="BH5" s="137">
        <v>1370.19</v>
      </c>
      <c r="BI5" s="137">
        <v>171.98</v>
      </c>
      <c r="BJ5" s="137">
        <v>2000.64</v>
      </c>
      <c r="BK5" s="139">
        <v>5654.17</v>
      </c>
      <c r="BL5" s="186">
        <v>2445.73</v>
      </c>
      <c r="BM5" s="138">
        <v>0</v>
      </c>
      <c r="BN5" s="138">
        <v>2445.73</v>
      </c>
      <c r="BO5" s="137">
        <v>245</v>
      </c>
      <c r="BP5" s="137">
        <v>31.75</v>
      </c>
      <c r="BQ5" s="137">
        <v>905.08</v>
      </c>
      <c r="BR5" s="137">
        <v>140.32</v>
      </c>
      <c r="BS5" s="137">
        <v>1322.15</v>
      </c>
      <c r="BT5" s="139">
        <v>3767.88</v>
      </c>
      <c r="BU5" s="138">
        <v>2445.73</v>
      </c>
      <c r="BV5" s="138">
        <v>0</v>
      </c>
      <c r="BW5" s="138">
        <v>2445.73</v>
      </c>
      <c r="BX5" s="137">
        <v>245</v>
      </c>
      <c r="BY5" s="137">
        <v>31.75</v>
      </c>
      <c r="BZ5" s="137">
        <v>905.08</v>
      </c>
      <c r="CA5" s="137">
        <v>155.62</v>
      </c>
      <c r="CB5" s="137">
        <v>1337.45</v>
      </c>
      <c r="CC5" s="139">
        <v>3783.18</v>
      </c>
      <c r="CD5" s="216">
        <v>2547.21</v>
      </c>
      <c r="CE5" s="138">
        <v>0</v>
      </c>
      <c r="CF5" s="138">
        <v>2547.21</v>
      </c>
      <c r="CG5" s="137">
        <v>258</v>
      </c>
      <c r="CH5" s="137">
        <v>33.08</v>
      </c>
      <c r="CI5" s="137">
        <v>966.08</v>
      </c>
      <c r="CJ5" s="137">
        <v>91.13</v>
      </c>
      <c r="CK5" s="137">
        <v>1348.29</v>
      </c>
      <c r="CL5" s="139">
        <v>3895.5</v>
      </c>
      <c r="CM5" s="186">
        <v>2434.08</v>
      </c>
      <c r="CN5" s="138">
        <v>0</v>
      </c>
      <c r="CO5" s="138">
        <v>2434.08</v>
      </c>
      <c r="CP5" s="137">
        <v>251</v>
      </c>
      <c r="CQ5" s="137">
        <v>31.61</v>
      </c>
      <c r="CR5" s="137">
        <v>877.55</v>
      </c>
      <c r="CS5" s="137">
        <v>150.32</v>
      </c>
      <c r="CT5" s="137">
        <v>1310.48</v>
      </c>
      <c r="CU5" s="139">
        <v>3744.56</v>
      </c>
      <c r="CV5" s="218">
        <v>2963.51</v>
      </c>
      <c r="CW5" s="138">
        <v>0</v>
      </c>
      <c r="CX5" s="138">
        <v>2963.51</v>
      </c>
      <c r="CY5" s="137">
        <v>316</v>
      </c>
      <c r="CZ5" s="137">
        <v>38.49</v>
      </c>
      <c r="DA5" s="137">
        <v>1118.1500000000001</v>
      </c>
      <c r="DB5" s="137">
        <v>144.41999999999999</v>
      </c>
      <c r="DC5" s="137">
        <v>1617.06</v>
      </c>
      <c r="DD5" s="139">
        <v>4580.57</v>
      </c>
      <c r="DE5" s="138">
        <v>3726.47</v>
      </c>
      <c r="DF5" s="138">
        <v>0</v>
      </c>
      <c r="DG5" s="138">
        <v>3726.47</v>
      </c>
      <c r="DH5" s="137">
        <v>420</v>
      </c>
      <c r="DI5" s="137">
        <v>375.93</v>
      </c>
      <c r="DJ5" s="137">
        <v>1545.25</v>
      </c>
      <c r="DK5" s="137">
        <v>184.81</v>
      </c>
      <c r="DL5" s="137">
        <v>2525.9899999999998</v>
      </c>
      <c r="DM5" s="139">
        <v>6252.46</v>
      </c>
      <c r="DN5" s="135">
        <f t="shared" ref="DN5:DN68" si="1">J5+S5+AB5+AK5+AT5+BC5+BL5+BU5+CD5+CM5+CV5+DE5</f>
        <v>32784.020000000004</v>
      </c>
      <c r="DO5" s="135">
        <f t="shared" ref="DO5:DO68" si="2">K5+T5+AC5+AL5+AU5+BD5+BM5+BV5+CE5+CN5+CW5+DF5</f>
        <v>948.61</v>
      </c>
      <c r="DP5" s="135">
        <f t="shared" ref="DP5:DP68" si="3">L5+U5+AD5+AM5+AV5+BE5+BN5+BW5+CF5+CO5+CX5+DG5</f>
        <v>33732.629999999997</v>
      </c>
      <c r="DQ5" s="137">
        <f t="shared" ref="DQ5:DQ68" si="4">M5+V5+AE5+AN5+AW5+BF5+BO5+BX5+CG5+CP5+CY5+DH5</f>
        <v>3543</v>
      </c>
      <c r="DR5" s="137">
        <f t="shared" ref="DR5:DR68" si="5">N5+W5+AF5+AO5+AX5+BG5+BP5+BY5+CH5+CQ5+CZ5+DI5</f>
        <v>753.29</v>
      </c>
      <c r="DS5" s="137">
        <f t="shared" ref="DS5:DS68" si="6">O5+X5+AG5+AP5+AY5+BH5+BQ5+BZ5+CI5+CR5+DA5+DJ5</f>
        <v>12593.39</v>
      </c>
      <c r="DT5" s="137">
        <f t="shared" ref="DT5:DT68" si="7">P5+Y5+AH5+AQ5+AZ5+BI5+BR5+CA5+CJ5+CS5+DB5+DK5</f>
        <v>1753.86</v>
      </c>
      <c r="DU5" s="137">
        <f t="shared" ref="DU5:DU68" si="8">Q5+Z5+AI5+AR5+BA5+BJ5+BS5+CB5+CK5+CT5+DC5+DL5</f>
        <v>18643.539999999997</v>
      </c>
      <c r="DV5" s="139">
        <f t="shared" ref="DV5:DV68" si="9">R5+AA5+AJ5+AS5+BB5+BK5+BT5+CC5+CL5+CU5+DD5+DM5</f>
        <v>52376.169999999991</v>
      </c>
      <c r="DW5" s="271">
        <f t="shared" ref="DW5:DW68" si="10">DP5-F5</f>
        <v>1397.8399999999965</v>
      </c>
      <c r="DX5" s="271"/>
      <c r="DY5" s="263">
        <f>E5-(DU5-(DO5*PARAM!Q5))</f>
        <v>-792.79999999999563</v>
      </c>
      <c r="DZ5" s="263"/>
    </row>
    <row r="6" spans="1:130" x14ac:dyDescent="0.25">
      <c r="A6">
        <v>459</v>
      </c>
      <c r="B6" s="215" t="s">
        <v>244</v>
      </c>
      <c r="C6" t="s">
        <v>245</v>
      </c>
      <c r="D6" s="74">
        <v>0.8</v>
      </c>
      <c r="E6">
        <v>13796.09</v>
      </c>
      <c r="F6">
        <v>24877.439999999999</v>
      </c>
      <c r="G6" t="s">
        <v>157</v>
      </c>
      <c r="H6" t="s">
        <v>5</v>
      </c>
      <c r="I6" t="s">
        <v>179</v>
      </c>
      <c r="J6" s="138">
        <v>1978.99</v>
      </c>
      <c r="K6" s="138">
        <v>0</v>
      </c>
      <c r="L6" s="138">
        <v>1978.99</v>
      </c>
      <c r="M6" s="137">
        <v>172</v>
      </c>
      <c r="N6" s="137">
        <v>24.91</v>
      </c>
      <c r="O6" s="137">
        <v>696.67</v>
      </c>
      <c r="P6" s="185">
        <v>90.98</v>
      </c>
      <c r="Q6" s="137">
        <v>984.56</v>
      </c>
      <c r="R6" s="139">
        <v>2963.55</v>
      </c>
      <c r="S6" s="138">
        <v>1919.19</v>
      </c>
      <c r="T6" s="138">
        <v>0</v>
      </c>
      <c r="U6" s="138">
        <v>1919.19</v>
      </c>
      <c r="V6" s="137">
        <v>172</v>
      </c>
      <c r="W6" s="137">
        <v>24.91</v>
      </c>
      <c r="X6" s="137">
        <v>697.43</v>
      </c>
      <c r="Y6" s="137">
        <v>90.18</v>
      </c>
      <c r="Z6" s="137">
        <v>984.52</v>
      </c>
      <c r="AA6" s="139">
        <v>2903.71</v>
      </c>
      <c r="AB6" s="138">
        <v>1919.19</v>
      </c>
      <c r="AC6" s="138">
        <v>0</v>
      </c>
      <c r="AD6" s="138">
        <v>1919.19</v>
      </c>
      <c r="AE6" s="137">
        <v>172</v>
      </c>
      <c r="AF6" s="137">
        <v>24.91</v>
      </c>
      <c r="AG6" s="185">
        <v>697.05</v>
      </c>
      <c r="AH6" s="137">
        <v>125.88</v>
      </c>
      <c r="AI6" s="137">
        <v>1019.84</v>
      </c>
      <c r="AJ6" s="139">
        <v>2939.03</v>
      </c>
      <c r="AK6" s="138">
        <v>1947.22</v>
      </c>
      <c r="AL6" s="138">
        <v>0</v>
      </c>
      <c r="AM6" s="138">
        <v>1947.22</v>
      </c>
      <c r="AN6" s="137">
        <v>176</v>
      </c>
      <c r="AO6" s="137">
        <v>25.27</v>
      </c>
      <c r="AP6" s="137">
        <v>722.43</v>
      </c>
      <c r="AQ6" s="137">
        <v>111.07</v>
      </c>
      <c r="AR6" s="137">
        <v>1034.77</v>
      </c>
      <c r="AS6" s="139">
        <v>2981.99</v>
      </c>
      <c r="AT6" s="138">
        <v>2047.61</v>
      </c>
      <c r="AU6" s="138">
        <v>758.88</v>
      </c>
      <c r="AV6" s="138">
        <v>2806.49</v>
      </c>
      <c r="AW6" s="137">
        <v>293</v>
      </c>
      <c r="AX6" s="137">
        <v>26.58</v>
      </c>
      <c r="AY6" s="137">
        <v>933.23</v>
      </c>
      <c r="AZ6" s="137">
        <v>107.72</v>
      </c>
      <c r="BA6" s="137">
        <v>1360.53</v>
      </c>
      <c r="BB6" s="139">
        <v>4167.0200000000004</v>
      </c>
      <c r="BC6" s="202">
        <v>2980.83</v>
      </c>
      <c r="BD6" s="138">
        <v>0</v>
      </c>
      <c r="BE6" s="138">
        <v>2980.83</v>
      </c>
      <c r="BF6" s="137">
        <v>303</v>
      </c>
      <c r="BG6" s="137">
        <v>37.200000000000003</v>
      </c>
      <c r="BH6" s="137">
        <v>1081.73</v>
      </c>
      <c r="BI6" s="137">
        <v>128.91999999999999</v>
      </c>
      <c r="BJ6" s="137">
        <v>1550.85</v>
      </c>
      <c r="BK6" s="139">
        <v>4531.68</v>
      </c>
      <c r="BL6" s="186">
        <v>1919.19</v>
      </c>
      <c r="BM6" s="138">
        <v>0</v>
      </c>
      <c r="BN6" s="138">
        <v>1919.19</v>
      </c>
      <c r="BO6" s="137">
        <v>171</v>
      </c>
      <c r="BP6" s="137">
        <v>24.91</v>
      </c>
      <c r="BQ6" s="137">
        <v>697.05</v>
      </c>
      <c r="BR6" s="137">
        <v>95.28</v>
      </c>
      <c r="BS6" s="137">
        <v>988.24</v>
      </c>
      <c r="BT6" s="139">
        <v>2907.43</v>
      </c>
      <c r="BU6" s="138">
        <v>1919.19</v>
      </c>
      <c r="BV6" s="138">
        <v>0</v>
      </c>
      <c r="BW6" s="138">
        <v>1919.19</v>
      </c>
      <c r="BX6" s="137">
        <v>172</v>
      </c>
      <c r="BY6" s="137">
        <v>24.91</v>
      </c>
      <c r="BZ6" s="137">
        <v>697.05</v>
      </c>
      <c r="CA6" s="137">
        <v>115.68</v>
      </c>
      <c r="CB6" s="137">
        <v>1009.64</v>
      </c>
      <c r="CC6" s="139">
        <v>2928.83</v>
      </c>
      <c r="CD6" s="216">
        <v>2027.98</v>
      </c>
      <c r="CE6" s="138">
        <v>0</v>
      </c>
      <c r="CF6" s="138">
        <v>2027.98</v>
      </c>
      <c r="CG6" s="137">
        <v>187</v>
      </c>
      <c r="CH6" s="137">
        <v>26.33</v>
      </c>
      <c r="CI6" s="137">
        <v>776.45</v>
      </c>
      <c r="CJ6" s="137">
        <v>117.61</v>
      </c>
      <c r="CK6" s="137">
        <v>1107.3900000000001</v>
      </c>
      <c r="CL6" s="139">
        <v>3135.37</v>
      </c>
      <c r="CM6" s="186">
        <v>1919.19</v>
      </c>
      <c r="CN6" s="138">
        <v>0</v>
      </c>
      <c r="CO6" s="138">
        <v>1919.19</v>
      </c>
      <c r="CP6" s="137">
        <v>179</v>
      </c>
      <c r="CQ6" s="137">
        <v>24.91</v>
      </c>
      <c r="CR6" s="137">
        <v>677.52</v>
      </c>
      <c r="CS6" s="137">
        <v>44.28</v>
      </c>
      <c r="CT6" s="137">
        <v>925.71</v>
      </c>
      <c r="CU6" s="139">
        <v>2844.9</v>
      </c>
      <c r="CV6" s="218">
        <v>1919.19</v>
      </c>
      <c r="CW6" s="138">
        <v>0</v>
      </c>
      <c r="CX6" s="138">
        <v>1919.19</v>
      </c>
      <c r="CY6" s="137">
        <v>172</v>
      </c>
      <c r="CZ6" s="137">
        <v>24.91</v>
      </c>
      <c r="DA6" s="137">
        <v>672.72</v>
      </c>
      <c r="DB6" s="137">
        <v>95.28</v>
      </c>
      <c r="DC6" s="137">
        <v>964.91</v>
      </c>
      <c r="DD6" s="139">
        <v>2884.1</v>
      </c>
      <c r="DE6" s="138">
        <v>2863.83</v>
      </c>
      <c r="DF6" s="138">
        <v>0</v>
      </c>
      <c r="DG6" s="138">
        <v>2863.83</v>
      </c>
      <c r="DH6" s="137">
        <v>302</v>
      </c>
      <c r="DI6" s="137">
        <v>288.7</v>
      </c>
      <c r="DJ6" s="137">
        <v>1432.58</v>
      </c>
      <c r="DK6" s="137">
        <v>108.3</v>
      </c>
      <c r="DL6" s="137">
        <v>2131.58</v>
      </c>
      <c r="DM6" s="139">
        <v>4995.41</v>
      </c>
      <c r="DN6" s="135">
        <f t="shared" si="1"/>
        <v>25361.599999999999</v>
      </c>
      <c r="DO6" s="135">
        <f t="shared" si="2"/>
        <v>758.88</v>
      </c>
      <c r="DP6" s="135">
        <f t="shared" si="3"/>
        <v>26120.479999999996</v>
      </c>
      <c r="DQ6" s="137">
        <f t="shared" si="4"/>
        <v>2471</v>
      </c>
      <c r="DR6" s="137">
        <f t="shared" si="5"/>
        <v>578.45000000000005</v>
      </c>
      <c r="DS6" s="137">
        <f t="shared" si="6"/>
        <v>9781.909999999998</v>
      </c>
      <c r="DT6" s="137">
        <f t="shared" si="7"/>
        <v>1231.18</v>
      </c>
      <c r="DU6" s="137">
        <f t="shared" si="8"/>
        <v>14062.539999999999</v>
      </c>
      <c r="DV6" s="139">
        <f t="shared" si="9"/>
        <v>40183.020000000004</v>
      </c>
      <c r="DW6" s="271">
        <f t="shared" si="10"/>
        <v>1243.0399999999972</v>
      </c>
      <c r="DX6" s="271"/>
      <c r="DY6" s="263">
        <f>E6-(DU6-(DO6*PARAM!Q6))</f>
        <v>-266.44999999999891</v>
      </c>
      <c r="DZ6" s="263"/>
    </row>
    <row r="7" spans="1:130" x14ac:dyDescent="0.25">
      <c r="A7">
        <v>463</v>
      </c>
      <c r="B7" s="215" t="s">
        <v>853</v>
      </c>
      <c r="C7" t="s">
        <v>300</v>
      </c>
      <c r="D7" s="74">
        <v>0</v>
      </c>
      <c r="G7" t="s">
        <v>157</v>
      </c>
      <c r="H7" t="s">
        <v>5</v>
      </c>
      <c r="I7" t="s">
        <v>854</v>
      </c>
      <c r="P7" s="185"/>
      <c r="AG7" s="185"/>
      <c r="AT7" s="138">
        <v>0</v>
      </c>
      <c r="AU7" s="138">
        <v>474.31</v>
      </c>
      <c r="AV7" s="138">
        <v>474.31</v>
      </c>
      <c r="AW7" s="137">
        <v>20</v>
      </c>
      <c r="AX7" s="137">
        <v>0</v>
      </c>
      <c r="AY7" s="137">
        <v>94.86</v>
      </c>
      <c r="AZ7" s="137">
        <v>6.36</v>
      </c>
      <c r="BA7" s="137">
        <v>121.22</v>
      </c>
      <c r="BB7" s="139">
        <v>595.53</v>
      </c>
      <c r="BC7" s="202"/>
      <c r="BL7" s="186"/>
      <c r="CD7" s="216"/>
      <c r="CM7" s="186"/>
      <c r="CV7" s="218"/>
      <c r="DN7" s="135">
        <f t="shared" si="1"/>
        <v>0</v>
      </c>
      <c r="DO7" s="135">
        <f t="shared" si="2"/>
        <v>474.31</v>
      </c>
      <c r="DP7" s="135">
        <f t="shared" si="3"/>
        <v>474.31</v>
      </c>
      <c r="DQ7" s="137">
        <f t="shared" si="4"/>
        <v>20</v>
      </c>
      <c r="DR7" s="137">
        <f t="shared" si="5"/>
        <v>0</v>
      </c>
      <c r="DS7" s="137">
        <f t="shared" si="6"/>
        <v>94.86</v>
      </c>
      <c r="DT7" s="137">
        <f t="shared" si="7"/>
        <v>6.36</v>
      </c>
      <c r="DU7" s="137">
        <f t="shared" si="8"/>
        <v>121.22</v>
      </c>
      <c r="DV7" s="139">
        <f t="shared" si="9"/>
        <v>595.53</v>
      </c>
      <c r="DW7" s="271">
        <f t="shared" si="10"/>
        <v>474.31</v>
      </c>
      <c r="DX7" s="271"/>
      <c r="DY7" s="263">
        <f>E7-(DU7-(DO7*PARAM!Q7))</f>
        <v>-121.22</v>
      </c>
      <c r="DZ7" s="263"/>
    </row>
    <row r="8" spans="1:130" x14ac:dyDescent="0.25">
      <c r="A8">
        <v>467</v>
      </c>
      <c r="B8" s="215" t="s">
        <v>263</v>
      </c>
      <c r="C8" t="s">
        <v>264</v>
      </c>
      <c r="D8" s="74">
        <v>1</v>
      </c>
      <c r="E8">
        <v>18941.68</v>
      </c>
      <c r="F8">
        <v>34341.269999999997</v>
      </c>
      <c r="G8" t="s">
        <v>157</v>
      </c>
      <c r="H8" t="s">
        <v>5</v>
      </c>
      <c r="I8" t="s">
        <v>265</v>
      </c>
      <c r="J8" s="138">
        <v>2687.58</v>
      </c>
      <c r="K8" s="138">
        <v>0</v>
      </c>
      <c r="L8" s="138">
        <v>2687.58</v>
      </c>
      <c r="M8" s="137">
        <v>272</v>
      </c>
      <c r="N8" s="137">
        <v>34.4</v>
      </c>
      <c r="O8" s="137">
        <v>1002.6</v>
      </c>
      <c r="P8" s="185">
        <v>47.55</v>
      </c>
      <c r="Q8" s="137">
        <v>1356.55</v>
      </c>
      <c r="R8" s="139">
        <v>4044.13</v>
      </c>
      <c r="S8" s="138">
        <v>2648.09</v>
      </c>
      <c r="T8" s="138">
        <v>0</v>
      </c>
      <c r="U8" s="138">
        <v>2648.09</v>
      </c>
      <c r="V8" s="137">
        <v>272</v>
      </c>
      <c r="W8" s="137">
        <v>34.39</v>
      </c>
      <c r="X8" s="137">
        <v>1003.47</v>
      </c>
      <c r="Y8" s="137">
        <v>128.62</v>
      </c>
      <c r="Z8" s="137">
        <v>1438.48</v>
      </c>
      <c r="AA8" s="139">
        <v>4086.57</v>
      </c>
      <c r="AB8" s="138">
        <v>2647.85</v>
      </c>
      <c r="AC8" s="138">
        <v>0</v>
      </c>
      <c r="AD8" s="138">
        <v>2647.85</v>
      </c>
      <c r="AE8" s="137">
        <v>272</v>
      </c>
      <c r="AF8" s="137">
        <v>34.39</v>
      </c>
      <c r="AG8" s="185">
        <v>1002.86</v>
      </c>
      <c r="AH8" s="137">
        <v>164.32</v>
      </c>
      <c r="AI8" s="137">
        <v>1473.57</v>
      </c>
      <c r="AJ8" s="139">
        <v>4121.42</v>
      </c>
      <c r="AK8" s="138">
        <v>2704.31</v>
      </c>
      <c r="AL8" s="138">
        <v>0</v>
      </c>
      <c r="AM8" s="138">
        <v>2704.31</v>
      </c>
      <c r="AN8" s="137">
        <v>280</v>
      </c>
      <c r="AO8" s="137">
        <v>35.119999999999997</v>
      </c>
      <c r="AP8" s="137">
        <v>1023.46</v>
      </c>
      <c r="AQ8" s="137">
        <v>48.02</v>
      </c>
      <c r="AR8" s="137">
        <v>1386.6</v>
      </c>
      <c r="AS8" s="139">
        <v>4090.91</v>
      </c>
      <c r="AT8" s="138">
        <v>2647.85</v>
      </c>
      <c r="AU8" s="138">
        <v>948.61</v>
      </c>
      <c r="AV8" s="138">
        <v>3596.46</v>
      </c>
      <c r="AW8" s="137">
        <v>402</v>
      </c>
      <c r="AX8" s="137">
        <v>34.39</v>
      </c>
      <c r="AY8" s="137">
        <v>1192.58</v>
      </c>
      <c r="AZ8" s="137">
        <v>146.41999999999999</v>
      </c>
      <c r="BA8" s="137">
        <v>1775.39</v>
      </c>
      <c r="BB8" s="139">
        <v>5371.85</v>
      </c>
      <c r="BC8" s="202">
        <v>4158.09</v>
      </c>
      <c r="BD8" s="138">
        <v>0</v>
      </c>
      <c r="BE8" s="138">
        <v>4158.09</v>
      </c>
      <c r="BF8" s="137">
        <v>452</v>
      </c>
      <c r="BG8" s="137">
        <v>51.35</v>
      </c>
      <c r="BH8" s="137">
        <v>1716.48</v>
      </c>
      <c r="BI8" s="137">
        <v>174.94</v>
      </c>
      <c r="BJ8" s="137">
        <v>2394.77</v>
      </c>
      <c r="BK8" s="139">
        <v>6552.86</v>
      </c>
      <c r="BL8" s="186">
        <v>2647.85</v>
      </c>
      <c r="BM8" s="138">
        <v>0</v>
      </c>
      <c r="BN8" s="138">
        <v>2647.85</v>
      </c>
      <c r="BO8" s="137">
        <v>271</v>
      </c>
      <c r="BP8" s="137">
        <v>34.39</v>
      </c>
      <c r="BQ8" s="137">
        <v>1002.86</v>
      </c>
      <c r="BR8" s="137">
        <v>154.12</v>
      </c>
      <c r="BS8" s="137">
        <v>1462.37</v>
      </c>
      <c r="BT8" s="139">
        <v>4110.22</v>
      </c>
      <c r="BU8" s="138">
        <v>2647.85</v>
      </c>
      <c r="BV8" s="138">
        <v>0</v>
      </c>
      <c r="BW8" s="138">
        <v>2647.85</v>
      </c>
      <c r="BX8" s="137">
        <v>272</v>
      </c>
      <c r="BY8" s="137">
        <v>34.39</v>
      </c>
      <c r="BZ8" s="137">
        <v>1002.86</v>
      </c>
      <c r="CA8" s="137">
        <v>159.22</v>
      </c>
      <c r="CB8" s="137">
        <v>1468.47</v>
      </c>
      <c r="CC8" s="139">
        <v>4116.32</v>
      </c>
      <c r="CD8" s="216">
        <v>2748.8</v>
      </c>
      <c r="CE8" s="138">
        <v>0</v>
      </c>
      <c r="CF8" s="138">
        <v>2748.8</v>
      </c>
      <c r="CG8" s="137">
        <v>286</v>
      </c>
      <c r="CH8" s="137">
        <v>35.700000000000003</v>
      </c>
      <c r="CI8" s="137">
        <v>1039.72</v>
      </c>
      <c r="CJ8" s="137">
        <v>150.81</v>
      </c>
      <c r="CK8" s="137">
        <v>1512.23</v>
      </c>
      <c r="CL8" s="139">
        <v>4261.03</v>
      </c>
      <c r="CM8" s="186">
        <v>2669.48</v>
      </c>
      <c r="CN8" s="138">
        <v>0</v>
      </c>
      <c r="CO8" s="138">
        <v>2669.48</v>
      </c>
      <c r="CP8" s="137">
        <v>284</v>
      </c>
      <c r="CQ8" s="137">
        <v>34.659999999999997</v>
      </c>
      <c r="CR8" s="137">
        <v>1015.56</v>
      </c>
      <c r="CS8" s="137">
        <v>88.2</v>
      </c>
      <c r="CT8" s="137">
        <v>1422.42</v>
      </c>
      <c r="CU8" s="139">
        <v>4091.9</v>
      </c>
      <c r="CV8" s="218">
        <v>2647.85</v>
      </c>
      <c r="CW8" s="138">
        <v>0</v>
      </c>
      <c r="CX8" s="138">
        <v>2647.85</v>
      </c>
      <c r="CY8" s="137">
        <v>272</v>
      </c>
      <c r="CZ8" s="137">
        <v>34.39</v>
      </c>
      <c r="DA8" s="137">
        <v>1002.86</v>
      </c>
      <c r="DB8" s="137">
        <v>103.12</v>
      </c>
      <c r="DC8" s="137">
        <v>1412.37</v>
      </c>
      <c r="DD8" s="139">
        <v>4060.22</v>
      </c>
      <c r="DE8" s="138">
        <v>3974.08</v>
      </c>
      <c r="DF8" s="138">
        <v>0</v>
      </c>
      <c r="DG8" s="138">
        <v>3974.08</v>
      </c>
      <c r="DH8" s="137">
        <v>457</v>
      </c>
      <c r="DI8" s="137">
        <v>397.17</v>
      </c>
      <c r="DJ8" s="137">
        <v>1250.24</v>
      </c>
      <c r="DK8" s="137">
        <v>182.77</v>
      </c>
      <c r="DL8" s="137">
        <v>2287.1799999999998</v>
      </c>
      <c r="DM8" s="139">
        <v>6261.26</v>
      </c>
      <c r="DN8" s="135">
        <f t="shared" si="1"/>
        <v>34829.679999999993</v>
      </c>
      <c r="DO8" s="135">
        <f t="shared" si="2"/>
        <v>948.61</v>
      </c>
      <c r="DP8" s="135">
        <f t="shared" si="3"/>
        <v>35778.289999999994</v>
      </c>
      <c r="DQ8" s="137">
        <f t="shared" si="4"/>
        <v>3792</v>
      </c>
      <c r="DR8" s="137">
        <f t="shared" si="5"/>
        <v>794.74</v>
      </c>
      <c r="DS8" s="137">
        <f t="shared" si="6"/>
        <v>13255.55</v>
      </c>
      <c r="DT8" s="137">
        <f t="shared" si="7"/>
        <v>1548.1100000000001</v>
      </c>
      <c r="DU8" s="137">
        <f t="shared" si="8"/>
        <v>19390.399999999998</v>
      </c>
      <c r="DV8" s="139">
        <f t="shared" si="9"/>
        <v>55168.69</v>
      </c>
      <c r="DW8" s="271">
        <f t="shared" si="10"/>
        <v>1437.0199999999968</v>
      </c>
      <c r="DX8" s="271"/>
      <c r="DY8" s="263">
        <f>E8-(DU8-(DO8*PARAM!Q8))</f>
        <v>-448.71999999999753</v>
      </c>
      <c r="DZ8" s="263"/>
    </row>
    <row r="9" spans="1:130" x14ac:dyDescent="0.25">
      <c r="A9">
        <v>469</v>
      </c>
      <c r="B9" s="215" t="s">
        <v>270</v>
      </c>
      <c r="C9" t="s">
        <v>250</v>
      </c>
      <c r="D9" s="74">
        <v>1</v>
      </c>
      <c r="E9">
        <v>17903.1986</v>
      </c>
      <c r="F9">
        <v>32441.214399999997</v>
      </c>
      <c r="G9" t="s">
        <v>157</v>
      </c>
      <c r="H9" t="s">
        <v>9</v>
      </c>
      <c r="I9" t="s">
        <v>272</v>
      </c>
      <c r="J9" s="138">
        <v>2555.0853999999999</v>
      </c>
      <c r="K9" s="138">
        <v>0</v>
      </c>
      <c r="L9" s="138">
        <v>2555.0853999999999</v>
      </c>
      <c r="M9" s="137">
        <v>253.82</v>
      </c>
      <c r="N9" s="137">
        <v>32.486999999999995</v>
      </c>
      <c r="O9" s="137">
        <v>948.19899999999996</v>
      </c>
      <c r="P9" s="185">
        <v>145.089</v>
      </c>
      <c r="Q9" s="137">
        <v>1379.595</v>
      </c>
      <c r="R9" s="139">
        <v>3934.6803999999997</v>
      </c>
      <c r="S9" s="138">
        <v>2501.5774000000001</v>
      </c>
      <c r="T9" s="138">
        <v>0</v>
      </c>
      <c r="U9" s="138">
        <v>2501.5774000000001</v>
      </c>
      <c r="V9" s="137">
        <v>253.82</v>
      </c>
      <c r="W9" s="137">
        <v>32.486999999999995</v>
      </c>
      <c r="X9" s="137">
        <v>949.17899999999997</v>
      </c>
      <c r="Y9" s="137">
        <v>124.39139999999999</v>
      </c>
      <c r="Z9" s="137">
        <v>1359.8773999999999</v>
      </c>
      <c r="AA9" s="139">
        <v>3861.4548</v>
      </c>
      <c r="AB9" s="138">
        <v>2501.5774000000001</v>
      </c>
      <c r="AC9" s="138">
        <v>0</v>
      </c>
      <c r="AD9" s="138">
        <v>2501.5774000000001</v>
      </c>
      <c r="AE9" s="137">
        <v>253.82</v>
      </c>
      <c r="AF9" s="137">
        <v>32.486999999999995</v>
      </c>
      <c r="AG9" s="185">
        <v>948.68899999999996</v>
      </c>
      <c r="AH9" s="137">
        <v>144.38339999999999</v>
      </c>
      <c r="AI9" s="137">
        <v>1379.3794</v>
      </c>
      <c r="AJ9" s="139">
        <v>3880.9567999999999</v>
      </c>
      <c r="AK9" s="138">
        <v>2554.8011999999999</v>
      </c>
      <c r="AL9" s="138">
        <v>0</v>
      </c>
      <c r="AM9" s="138">
        <v>2554.8011999999999</v>
      </c>
      <c r="AN9" s="137">
        <v>261.66000000000003</v>
      </c>
      <c r="AO9" s="137">
        <v>33.173000000000002</v>
      </c>
      <c r="AP9" s="137">
        <v>968.16160000000002</v>
      </c>
      <c r="AQ9" s="137">
        <v>150.32219999999998</v>
      </c>
      <c r="AR9" s="137">
        <v>1413.3167999999998</v>
      </c>
      <c r="AS9" s="139">
        <v>3968.1179999999999</v>
      </c>
      <c r="AT9" s="138">
        <v>2530.1052</v>
      </c>
      <c r="AU9" s="138">
        <v>929.63779999999997</v>
      </c>
      <c r="AV9" s="138">
        <v>3459.7429999999999</v>
      </c>
      <c r="AW9" s="137">
        <v>385.14</v>
      </c>
      <c r="AX9" s="137">
        <v>32.859400000000001</v>
      </c>
      <c r="AY9" s="137">
        <v>1145.0810000000001</v>
      </c>
      <c r="AZ9" s="137">
        <v>107.35899999999999</v>
      </c>
      <c r="BA9" s="137">
        <v>1670.4394</v>
      </c>
      <c r="BB9" s="139">
        <v>5130.1823999999997</v>
      </c>
      <c r="BC9" s="202">
        <v>3915.5214000000001</v>
      </c>
      <c r="BD9" s="138">
        <v>0</v>
      </c>
      <c r="BE9" s="138">
        <v>3915.5214000000001</v>
      </c>
      <c r="BF9" s="137">
        <v>423.36</v>
      </c>
      <c r="BG9" s="137">
        <v>48.519799999999996</v>
      </c>
      <c r="BH9" s="137">
        <v>1399.0773999999999</v>
      </c>
      <c r="BI9" s="137">
        <v>143.71700000000001</v>
      </c>
      <c r="BJ9" s="137">
        <v>2014.6742000000002</v>
      </c>
      <c r="BK9" s="139">
        <v>5930.1956000000009</v>
      </c>
      <c r="BL9" s="186">
        <v>2501.5774000000001</v>
      </c>
      <c r="BM9" s="138">
        <v>0</v>
      </c>
      <c r="BN9" s="138">
        <v>2501.5774000000001</v>
      </c>
      <c r="BO9" s="137">
        <v>252.84</v>
      </c>
      <c r="BP9" s="137">
        <v>32.486999999999995</v>
      </c>
      <c r="BQ9" s="137">
        <v>948.68899999999996</v>
      </c>
      <c r="BR9" s="137">
        <v>129.38939999999999</v>
      </c>
      <c r="BS9" s="137">
        <v>1363.4054000000001</v>
      </c>
      <c r="BT9" s="139">
        <v>3864.9828000000002</v>
      </c>
      <c r="BU9" s="138">
        <v>2501.5774000000001</v>
      </c>
      <c r="BV9" s="138">
        <v>0</v>
      </c>
      <c r="BW9" s="138">
        <v>2501.5774000000001</v>
      </c>
      <c r="BX9" s="137">
        <v>253.82</v>
      </c>
      <c r="BY9" s="137">
        <v>32.486999999999995</v>
      </c>
      <c r="BZ9" s="137">
        <v>948.68899999999996</v>
      </c>
      <c r="CA9" s="137">
        <v>154.3794</v>
      </c>
      <c r="CB9" s="137">
        <v>1389.3754000000001</v>
      </c>
      <c r="CC9" s="139">
        <v>3890.9528000000005</v>
      </c>
      <c r="CD9" s="216">
        <v>2572.7352000000001</v>
      </c>
      <c r="CE9" s="138">
        <v>0</v>
      </c>
      <c r="CF9" s="138">
        <v>2572.7352000000001</v>
      </c>
      <c r="CG9" s="137">
        <v>263.62</v>
      </c>
      <c r="CH9" s="137">
        <v>33.408200000000001</v>
      </c>
      <c r="CI9" s="137">
        <v>974.6884</v>
      </c>
      <c r="CJ9" s="137">
        <v>135.64179999999999</v>
      </c>
      <c r="CK9" s="137">
        <v>1407.3584000000001</v>
      </c>
      <c r="CL9" s="139">
        <v>3980.0935999999997</v>
      </c>
      <c r="CM9" s="186">
        <v>2485.9659999999999</v>
      </c>
      <c r="CN9" s="138">
        <v>0</v>
      </c>
      <c r="CO9" s="138">
        <v>2485.9659999999999</v>
      </c>
      <c r="CP9" s="137">
        <v>259.7</v>
      </c>
      <c r="CQ9" s="137">
        <v>32.281199999999998</v>
      </c>
      <c r="CR9" s="137">
        <v>947.73839999999996</v>
      </c>
      <c r="CS9" s="137">
        <v>74.127200000000002</v>
      </c>
      <c r="CT9" s="137">
        <v>1313.8468</v>
      </c>
      <c r="CU9" s="139">
        <v>3799.8128000000002</v>
      </c>
      <c r="CV9" s="216">
        <v>2501.5774000000001</v>
      </c>
      <c r="CW9" s="138">
        <v>0</v>
      </c>
      <c r="CX9" s="138">
        <v>2501.5774000000001</v>
      </c>
      <c r="CY9" s="137">
        <v>253.82</v>
      </c>
      <c r="CZ9" s="137">
        <v>32.486999999999995</v>
      </c>
      <c r="DA9" s="137">
        <v>948.68899999999996</v>
      </c>
      <c r="DB9" s="137">
        <v>134.38739999999999</v>
      </c>
      <c r="DC9" s="137">
        <v>1369.3833999999999</v>
      </c>
      <c r="DD9" s="139">
        <v>3870.9608000000003</v>
      </c>
      <c r="DE9" s="138">
        <v>3732.1437999999998</v>
      </c>
      <c r="DF9" s="138">
        <v>0</v>
      </c>
      <c r="DG9" s="138">
        <v>3732.1437999999998</v>
      </c>
      <c r="DH9" s="137">
        <v>425.32</v>
      </c>
      <c r="DI9" s="137">
        <v>374.37959999999998</v>
      </c>
      <c r="DJ9" s="137">
        <v>1398.2051999999999</v>
      </c>
      <c r="DK9" s="137">
        <v>156.2414</v>
      </c>
      <c r="DL9" s="137">
        <v>2354.1462000000001</v>
      </c>
      <c r="DM9" s="139">
        <v>6086.29</v>
      </c>
      <c r="DN9" s="135">
        <f t="shared" si="1"/>
        <v>32854.245199999998</v>
      </c>
      <c r="DO9" s="135">
        <f t="shared" si="2"/>
        <v>929.63779999999997</v>
      </c>
      <c r="DP9" s="135">
        <f t="shared" si="3"/>
        <v>33783.883000000002</v>
      </c>
      <c r="DQ9" s="137">
        <f t="shared" si="4"/>
        <v>3540.7400000000007</v>
      </c>
      <c r="DR9" s="137">
        <f t="shared" si="5"/>
        <v>749.54319999999996</v>
      </c>
      <c r="DS9" s="137">
        <f t="shared" si="6"/>
        <v>12525.086000000003</v>
      </c>
      <c r="DT9" s="137">
        <f t="shared" si="7"/>
        <v>1599.4285999999997</v>
      </c>
      <c r="DU9" s="137">
        <f t="shared" si="8"/>
        <v>18414.7978</v>
      </c>
      <c r="DV9" s="139">
        <f t="shared" si="9"/>
        <v>52198.680800000009</v>
      </c>
      <c r="DW9" s="271">
        <f t="shared" si="10"/>
        <v>1342.6686000000045</v>
      </c>
      <c r="DX9" s="271"/>
      <c r="DY9" s="263">
        <f>E9-(DU9-(DO9*PARAM!Q9))</f>
        <v>-511.59920000000056</v>
      </c>
      <c r="DZ9" s="263"/>
    </row>
    <row r="10" spans="1:130" x14ac:dyDescent="0.25">
      <c r="A10">
        <v>471</v>
      </c>
      <c r="B10" s="215" t="s">
        <v>273</v>
      </c>
      <c r="C10" t="s">
        <v>184</v>
      </c>
      <c r="D10" s="74">
        <v>1</v>
      </c>
      <c r="E10">
        <v>19222.425600000002</v>
      </c>
      <c r="F10">
        <v>34867.547399999996</v>
      </c>
      <c r="G10" t="s">
        <v>157</v>
      </c>
      <c r="H10" t="s">
        <v>9</v>
      </c>
      <c r="I10" t="s">
        <v>274</v>
      </c>
      <c r="J10" s="138">
        <v>3011.0108</v>
      </c>
      <c r="K10" s="138">
        <v>0</v>
      </c>
      <c r="L10" s="138">
        <v>3011.0108</v>
      </c>
      <c r="M10" s="137">
        <v>323.39999999999998</v>
      </c>
      <c r="N10" s="137">
        <v>39.0824</v>
      </c>
      <c r="O10" s="137">
        <v>1133.2719999999999</v>
      </c>
      <c r="P10" s="185">
        <v>113.4252</v>
      </c>
      <c r="Q10" s="137">
        <v>1609.1795999999999</v>
      </c>
      <c r="R10" s="139">
        <v>4620.1903999999995</v>
      </c>
      <c r="S10" s="138">
        <v>2641.5605999999998</v>
      </c>
      <c r="T10" s="138">
        <v>0</v>
      </c>
      <c r="U10" s="138">
        <v>2641.5605999999998</v>
      </c>
      <c r="V10" s="137">
        <v>273.42</v>
      </c>
      <c r="W10" s="137">
        <v>34.299999999999997</v>
      </c>
      <c r="X10" s="137">
        <v>1000.4624</v>
      </c>
      <c r="Y10" s="137">
        <v>136.86680000000001</v>
      </c>
      <c r="Z10" s="137">
        <v>1445.0492000000002</v>
      </c>
      <c r="AA10" s="139">
        <v>4086.6097999999997</v>
      </c>
      <c r="AB10" s="138">
        <v>2641.5605999999998</v>
      </c>
      <c r="AC10" s="138">
        <v>0</v>
      </c>
      <c r="AD10" s="138">
        <v>2641.5605999999998</v>
      </c>
      <c r="AE10" s="137">
        <v>273.42</v>
      </c>
      <c r="AF10" s="137">
        <v>34.299999999999997</v>
      </c>
      <c r="AG10" s="185">
        <v>999.86460000000011</v>
      </c>
      <c r="AH10" s="137">
        <v>136.86680000000001</v>
      </c>
      <c r="AI10" s="137">
        <v>1444.4514000000001</v>
      </c>
      <c r="AJ10" s="139">
        <v>4086.0120000000002</v>
      </c>
      <c r="AK10" s="138">
        <v>2641.5605999999998</v>
      </c>
      <c r="AL10" s="138">
        <v>0</v>
      </c>
      <c r="AM10" s="138">
        <v>2641.5605999999998</v>
      </c>
      <c r="AN10" s="137">
        <v>273.42</v>
      </c>
      <c r="AO10" s="137">
        <v>34.299999999999997</v>
      </c>
      <c r="AP10" s="137">
        <v>999.86460000000011</v>
      </c>
      <c r="AQ10" s="137">
        <v>126.8708</v>
      </c>
      <c r="AR10" s="137">
        <v>1434.4554000000001</v>
      </c>
      <c r="AS10" s="139">
        <v>4076.0159999999996</v>
      </c>
      <c r="AT10" s="138">
        <v>2659.1711999999998</v>
      </c>
      <c r="AU10" s="138">
        <v>929.63779999999997</v>
      </c>
      <c r="AV10" s="138">
        <v>3588.8090000000002</v>
      </c>
      <c r="AW10" s="137">
        <v>401.8</v>
      </c>
      <c r="AX10" s="137">
        <v>34.535200000000003</v>
      </c>
      <c r="AY10" s="137">
        <v>1192.1994</v>
      </c>
      <c r="AZ10" s="137">
        <v>99.656200000000013</v>
      </c>
      <c r="BA10" s="137">
        <v>1728.1907999999999</v>
      </c>
      <c r="BB10" s="139">
        <v>5316.9997999999996</v>
      </c>
      <c r="BC10" s="202">
        <v>4007.9549999999999</v>
      </c>
      <c r="BD10" s="138">
        <v>0</v>
      </c>
      <c r="BE10" s="138">
        <v>4007.9549999999999</v>
      </c>
      <c r="BF10" s="137">
        <v>452.76</v>
      </c>
      <c r="BG10" s="137">
        <v>51.244199999999999</v>
      </c>
      <c r="BH10" s="137">
        <v>1712.1776</v>
      </c>
      <c r="BI10" s="137">
        <v>70.893199999999993</v>
      </c>
      <c r="BJ10" s="137">
        <v>2287.0749999999998</v>
      </c>
      <c r="BK10" s="139">
        <v>6295.03</v>
      </c>
      <c r="BL10" s="186">
        <v>2641.5605999999998</v>
      </c>
      <c r="BM10" s="138">
        <v>0</v>
      </c>
      <c r="BN10" s="138">
        <v>2641.5605999999998</v>
      </c>
      <c r="BO10" s="137">
        <v>269.5</v>
      </c>
      <c r="BP10" s="137">
        <v>34.299999999999997</v>
      </c>
      <c r="BQ10" s="137">
        <v>999.86460000000011</v>
      </c>
      <c r="BR10" s="137">
        <v>126.8708</v>
      </c>
      <c r="BS10" s="137">
        <v>1430.5354</v>
      </c>
      <c r="BT10" s="139">
        <v>4072.0959999999995</v>
      </c>
      <c r="BU10" s="138">
        <v>2641.5605999999998</v>
      </c>
      <c r="BV10" s="138">
        <v>0</v>
      </c>
      <c r="BW10" s="138">
        <v>2641.5605999999998</v>
      </c>
      <c r="BX10" s="137">
        <v>272.44</v>
      </c>
      <c r="BY10" s="137">
        <v>34.299999999999997</v>
      </c>
      <c r="BZ10" s="137">
        <v>999.86460000000011</v>
      </c>
      <c r="CA10" s="137">
        <v>156.8588</v>
      </c>
      <c r="CB10" s="137">
        <v>1463.4633999999999</v>
      </c>
      <c r="CC10" s="139">
        <v>4105.0240000000003</v>
      </c>
      <c r="CD10" s="216">
        <v>2734.837</v>
      </c>
      <c r="CE10" s="138">
        <v>0</v>
      </c>
      <c r="CF10" s="138">
        <v>2734.837</v>
      </c>
      <c r="CG10" s="137">
        <v>285.18</v>
      </c>
      <c r="CH10" s="137">
        <v>35.5152</v>
      </c>
      <c r="CI10" s="137">
        <v>1033.9097999999999</v>
      </c>
      <c r="CJ10" s="137">
        <v>88.542999999999992</v>
      </c>
      <c r="CK10" s="137">
        <v>1443.1479999999999</v>
      </c>
      <c r="CL10" s="139">
        <v>4177.9849999999997</v>
      </c>
      <c r="CM10" s="186">
        <v>2625.0671999999995</v>
      </c>
      <c r="CN10" s="138">
        <v>0</v>
      </c>
      <c r="CO10" s="138">
        <v>2625.0671999999995</v>
      </c>
      <c r="CP10" s="137">
        <v>278.32</v>
      </c>
      <c r="CQ10" s="137">
        <v>34.094200000000001</v>
      </c>
      <c r="CR10" s="137">
        <v>998.53179999999998</v>
      </c>
      <c r="CS10" s="137">
        <v>121.5886</v>
      </c>
      <c r="CT10" s="137">
        <v>1432.5346</v>
      </c>
      <c r="CU10" s="139">
        <v>4057.6017999999999</v>
      </c>
      <c r="CV10" s="216">
        <v>3158.3734000000004</v>
      </c>
      <c r="CW10" s="138">
        <v>0</v>
      </c>
      <c r="CX10" s="138">
        <v>3158.3734000000004</v>
      </c>
      <c r="CY10" s="137">
        <v>343.98</v>
      </c>
      <c r="CZ10" s="137">
        <v>41.022799999999997</v>
      </c>
      <c r="DA10" s="137">
        <v>1188.6125999999999</v>
      </c>
      <c r="DB10" s="137">
        <v>141.06120000000001</v>
      </c>
      <c r="DC10" s="137">
        <v>1714.6766</v>
      </c>
      <c r="DD10" s="139">
        <v>4873.05</v>
      </c>
      <c r="DE10" s="138">
        <v>4012.0023999999999</v>
      </c>
      <c r="DF10" s="138">
        <v>0</v>
      </c>
      <c r="DG10" s="138">
        <v>4012.0023999999999</v>
      </c>
      <c r="DH10" s="137">
        <v>469.42</v>
      </c>
      <c r="DI10" s="137">
        <v>405.31819999999999</v>
      </c>
      <c r="DJ10" s="137">
        <v>1263.8668</v>
      </c>
      <c r="DK10" s="137">
        <v>171.20599999999999</v>
      </c>
      <c r="DL10" s="137">
        <v>2309.8110000000001</v>
      </c>
      <c r="DM10" s="139">
        <v>6321.8134</v>
      </c>
      <c r="DN10" s="135">
        <f t="shared" si="1"/>
        <v>35416.22</v>
      </c>
      <c r="DO10" s="135">
        <f t="shared" si="2"/>
        <v>929.63779999999997</v>
      </c>
      <c r="DP10" s="135">
        <f t="shared" si="3"/>
        <v>36345.857799999998</v>
      </c>
      <c r="DQ10" s="137">
        <f t="shared" si="4"/>
        <v>3917.0600000000004</v>
      </c>
      <c r="DR10" s="137">
        <f t="shared" si="5"/>
        <v>812.31220000000008</v>
      </c>
      <c r="DS10" s="137">
        <f t="shared" si="6"/>
        <v>13522.490800000001</v>
      </c>
      <c r="DT10" s="137">
        <f t="shared" si="7"/>
        <v>1490.7074</v>
      </c>
      <c r="DU10" s="137">
        <f t="shared" si="8"/>
        <v>19742.570400000001</v>
      </c>
      <c r="DV10" s="139">
        <f t="shared" si="9"/>
        <v>56088.428199999995</v>
      </c>
      <c r="DW10" s="271">
        <f t="shared" si="10"/>
        <v>1478.3104000000021</v>
      </c>
      <c r="DX10" s="271"/>
      <c r="DY10" s="263">
        <f>E10-(DU10-(DO10*PARAM!Q10))</f>
        <v>-520.14479999999821</v>
      </c>
      <c r="DZ10" s="263"/>
    </row>
    <row r="11" spans="1:130" x14ac:dyDescent="0.25">
      <c r="A11">
        <v>474</v>
      </c>
      <c r="B11" s="215" t="s">
        <v>858</v>
      </c>
      <c r="C11" t="s">
        <v>859</v>
      </c>
      <c r="D11" s="74">
        <v>0</v>
      </c>
      <c r="G11" t="s">
        <v>157</v>
      </c>
      <c r="H11" t="s">
        <v>5</v>
      </c>
      <c r="I11" t="s">
        <v>860</v>
      </c>
      <c r="P11" s="185"/>
      <c r="AG11" s="185"/>
      <c r="AT11" s="138">
        <v>0</v>
      </c>
      <c r="AU11" s="138">
        <v>161.27000000000001</v>
      </c>
      <c r="AV11" s="138">
        <v>161.27000000000001</v>
      </c>
      <c r="AW11" s="137">
        <v>6</v>
      </c>
      <c r="AX11" s="137">
        <v>0</v>
      </c>
      <c r="AY11" s="137">
        <v>32.25</v>
      </c>
      <c r="AZ11" s="137">
        <v>2.16</v>
      </c>
      <c r="BA11" s="137">
        <v>40.409999999999997</v>
      </c>
      <c r="BB11" s="139">
        <v>201.68</v>
      </c>
      <c r="BL11" s="186"/>
      <c r="CD11" s="216"/>
      <c r="CM11" s="186"/>
      <c r="DN11" s="135">
        <f t="shared" si="1"/>
        <v>0</v>
      </c>
      <c r="DO11" s="135">
        <f t="shared" si="2"/>
        <v>161.27000000000001</v>
      </c>
      <c r="DP11" s="135">
        <f t="shared" si="3"/>
        <v>161.27000000000001</v>
      </c>
      <c r="DQ11" s="137">
        <f t="shared" si="4"/>
        <v>6</v>
      </c>
      <c r="DR11" s="137">
        <f t="shared" si="5"/>
        <v>0</v>
      </c>
      <c r="DS11" s="137">
        <f t="shared" si="6"/>
        <v>32.25</v>
      </c>
      <c r="DT11" s="137">
        <f t="shared" si="7"/>
        <v>2.16</v>
      </c>
      <c r="DU11" s="137">
        <f t="shared" si="8"/>
        <v>40.409999999999997</v>
      </c>
      <c r="DV11" s="139">
        <f t="shared" si="9"/>
        <v>201.68</v>
      </c>
      <c r="DW11" s="271">
        <f t="shared" si="10"/>
        <v>161.27000000000001</v>
      </c>
      <c r="DX11" s="271"/>
      <c r="DY11" s="263">
        <f>E11-(DU11-(DO11*PARAM!Q11))</f>
        <v>-40.409999999999997</v>
      </c>
      <c r="DZ11" s="263"/>
    </row>
    <row r="12" spans="1:130" x14ac:dyDescent="0.25">
      <c r="A12">
        <v>481</v>
      </c>
      <c r="B12" s="215" t="s">
        <v>327</v>
      </c>
      <c r="C12" t="s">
        <v>328</v>
      </c>
      <c r="D12" s="74">
        <v>0.8</v>
      </c>
      <c r="E12">
        <v>5898.82</v>
      </c>
      <c r="F12">
        <v>25657.67</v>
      </c>
      <c r="G12" t="s">
        <v>157</v>
      </c>
      <c r="H12" t="s">
        <v>5</v>
      </c>
      <c r="I12" t="s">
        <v>179</v>
      </c>
      <c r="J12" s="138">
        <v>1955.95</v>
      </c>
      <c r="K12" s="138">
        <v>0</v>
      </c>
      <c r="L12" s="138">
        <v>1955.95</v>
      </c>
      <c r="M12" s="137">
        <v>166</v>
      </c>
      <c r="N12" s="137">
        <v>24.34</v>
      </c>
      <c r="O12" s="137">
        <v>656.86</v>
      </c>
      <c r="P12" s="185">
        <v>115.97</v>
      </c>
      <c r="Q12" s="137">
        <v>963.17</v>
      </c>
      <c r="R12" s="139">
        <v>2919.12</v>
      </c>
      <c r="S12" s="138">
        <v>1865.87</v>
      </c>
      <c r="T12" s="138">
        <v>0</v>
      </c>
      <c r="U12" s="138">
        <v>1865.87</v>
      </c>
      <c r="V12" s="137">
        <v>165</v>
      </c>
      <c r="W12" s="137">
        <v>24.21</v>
      </c>
      <c r="X12" s="137">
        <v>649.03</v>
      </c>
      <c r="Y12" s="137">
        <v>99.42</v>
      </c>
      <c r="Z12" s="137">
        <v>937.66</v>
      </c>
      <c r="AA12" s="139">
        <v>2803.53</v>
      </c>
      <c r="AB12" s="138">
        <v>1865.87</v>
      </c>
      <c r="AC12" s="138">
        <v>0</v>
      </c>
      <c r="AD12" s="138">
        <v>1865.87</v>
      </c>
      <c r="AE12" s="137">
        <v>165</v>
      </c>
      <c r="AF12" s="137">
        <v>24.21</v>
      </c>
      <c r="AG12" s="185">
        <v>648.67999999999995</v>
      </c>
      <c r="AH12" s="137">
        <v>124.92</v>
      </c>
      <c r="AI12" s="137">
        <v>962.81</v>
      </c>
      <c r="AJ12" s="139">
        <v>2828.68</v>
      </c>
      <c r="AK12" s="138">
        <v>1903.8</v>
      </c>
      <c r="AL12" s="138">
        <v>0</v>
      </c>
      <c r="AM12" s="138">
        <v>1903.8</v>
      </c>
      <c r="AN12" s="137">
        <v>170</v>
      </c>
      <c r="AO12" s="137">
        <v>24.71</v>
      </c>
      <c r="AP12" s="137">
        <v>683</v>
      </c>
      <c r="AQ12" s="137">
        <v>125.59</v>
      </c>
      <c r="AR12" s="137">
        <v>1003.3</v>
      </c>
      <c r="AS12" s="139">
        <v>2907.1</v>
      </c>
      <c r="AT12" s="138">
        <v>1880.51</v>
      </c>
      <c r="AU12" s="138">
        <v>758.88</v>
      </c>
      <c r="AV12" s="138">
        <v>2639.39</v>
      </c>
      <c r="AW12" s="137">
        <v>270</v>
      </c>
      <c r="AX12" s="137">
        <v>24.41</v>
      </c>
      <c r="AY12" s="137">
        <v>813.7</v>
      </c>
      <c r="AZ12" s="137">
        <v>94.56</v>
      </c>
      <c r="BA12" s="137">
        <v>1202.67</v>
      </c>
      <c r="BB12" s="139">
        <v>3842.06</v>
      </c>
      <c r="BC12" s="202">
        <v>2958.05</v>
      </c>
      <c r="BD12" s="138">
        <v>0</v>
      </c>
      <c r="BE12" s="138">
        <v>2958.05</v>
      </c>
      <c r="BF12" s="137">
        <v>291</v>
      </c>
      <c r="BG12" s="137">
        <v>36.159999999999997</v>
      </c>
      <c r="BH12" s="137">
        <v>1052.52</v>
      </c>
      <c r="BI12" s="137">
        <v>118.06</v>
      </c>
      <c r="BJ12" s="137">
        <v>1497.74</v>
      </c>
      <c r="BK12" s="139">
        <v>4455.79</v>
      </c>
      <c r="BL12" s="186">
        <v>1954.13</v>
      </c>
      <c r="BM12" s="138">
        <v>0</v>
      </c>
      <c r="BN12" s="138">
        <v>1954.13</v>
      </c>
      <c r="BO12" s="137">
        <v>175</v>
      </c>
      <c r="BP12" s="137">
        <v>25.37</v>
      </c>
      <c r="BQ12" s="137">
        <v>728.58</v>
      </c>
      <c r="BR12" s="137">
        <v>126.5</v>
      </c>
      <c r="BS12" s="137">
        <v>1055.45</v>
      </c>
      <c r="BT12" s="139">
        <v>3009.58</v>
      </c>
      <c r="BU12" s="138">
        <v>1865.87</v>
      </c>
      <c r="BV12" s="138">
        <v>0</v>
      </c>
      <c r="BW12" s="138">
        <v>1865.87</v>
      </c>
      <c r="BX12" s="137">
        <v>165</v>
      </c>
      <c r="BY12" s="137">
        <v>24.21</v>
      </c>
      <c r="BZ12" s="137">
        <v>648.67999999999995</v>
      </c>
      <c r="CA12" s="137">
        <v>124.92</v>
      </c>
      <c r="CB12" s="137">
        <v>962.81</v>
      </c>
      <c r="CC12" s="139">
        <v>2828.68</v>
      </c>
      <c r="CD12" s="216">
        <v>1943.02</v>
      </c>
      <c r="CE12" s="138">
        <v>0</v>
      </c>
      <c r="CF12" s="138">
        <v>1943.02</v>
      </c>
      <c r="CG12" s="137">
        <v>175</v>
      </c>
      <c r="CH12" s="137">
        <v>25.22</v>
      </c>
      <c r="CI12" s="137">
        <v>718.63</v>
      </c>
      <c r="CJ12" s="137">
        <v>54.9</v>
      </c>
      <c r="CK12" s="137">
        <v>973.75</v>
      </c>
      <c r="CL12" s="139">
        <v>2916.77</v>
      </c>
      <c r="CM12" s="186">
        <v>1854.24</v>
      </c>
      <c r="CN12" s="138">
        <v>0</v>
      </c>
      <c r="CO12" s="138">
        <v>1854.24</v>
      </c>
      <c r="CP12" s="137">
        <v>171</v>
      </c>
      <c r="CQ12" s="137">
        <v>24.07</v>
      </c>
      <c r="CR12" s="137">
        <v>625.57000000000005</v>
      </c>
      <c r="CS12" s="137">
        <v>89.03</v>
      </c>
      <c r="CT12" s="137">
        <v>909.67</v>
      </c>
      <c r="CU12" s="139">
        <v>2763.91</v>
      </c>
      <c r="CV12" s="218">
        <v>1865.87</v>
      </c>
      <c r="CW12" s="138">
        <v>0</v>
      </c>
      <c r="CX12" s="138">
        <v>1865.87</v>
      </c>
      <c r="CY12" s="137">
        <v>165</v>
      </c>
      <c r="CZ12" s="137">
        <v>24.21</v>
      </c>
      <c r="DA12" s="137">
        <v>624.47</v>
      </c>
      <c r="DB12" s="137">
        <v>119.82</v>
      </c>
      <c r="DC12" s="137">
        <v>933.5</v>
      </c>
      <c r="DD12" s="139">
        <v>2799.37</v>
      </c>
      <c r="DE12" s="138">
        <v>2782.89</v>
      </c>
      <c r="DF12" s="138">
        <v>0</v>
      </c>
      <c r="DG12" s="138">
        <v>2782.89</v>
      </c>
      <c r="DH12" s="137">
        <v>291</v>
      </c>
      <c r="DI12" s="137">
        <v>280.20999999999998</v>
      </c>
      <c r="DJ12" s="137">
        <v>1662.69</v>
      </c>
      <c r="DK12" s="137">
        <v>106.85</v>
      </c>
      <c r="DL12" s="137">
        <v>2340.75</v>
      </c>
      <c r="DM12" s="139">
        <v>5123.6400000000003</v>
      </c>
      <c r="DN12" s="135">
        <f t="shared" si="1"/>
        <v>24696.07</v>
      </c>
      <c r="DO12" s="135">
        <f t="shared" si="2"/>
        <v>758.88</v>
      </c>
      <c r="DP12" s="135">
        <f t="shared" si="3"/>
        <v>25454.95</v>
      </c>
      <c r="DQ12" s="137">
        <f t="shared" si="4"/>
        <v>2369</v>
      </c>
      <c r="DR12" s="137">
        <f t="shared" si="5"/>
        <v>561.32999999999993</v>
      </c>
      <c r="DS12" s="137">
        <f t="shared" si="6"/>
        <v>9512.41</v>
      </c>
      <c r="DT12" s="137">
        <f t="shared" si="7"/>
        <v>1300.5399999999997</v>
      </c>
      <c r="DU12" s="137">
        <f t="shared" si="8"/>
        <v>13743.279999999999</v>
      </c>
      <c r="DV12" s="139">
        <f t="shared" si="9"/>
        <v>39198.230000000003</v>
      </c>
      <c r="DW12" s="271">
        <f t="shared" si="10"/>
        <v>-202.71999999999753</v>
      </c>
      <c r="DX12" s="271"/>
      <c r="DY12" s="263">
        <f>E12-(DU12-(DO12*PARAM!Q12))</f>
        <v>-7844.4599999999991</v>
      </c>
      <c r="DZ12" s="263"/>
    </row>
    <row r="13" spans="1:130" x14ac:dyDescent="0.25">
      <c r="A13">
        <v>486</v>
      </c>
      <c r="B13" s="215" t="s">
        <v>349</v>
      </c>
      <c r="C13" t="s">
        <v>350</v>
      </c>
      <c r="D13" s="74">
        <v>1</v>
      </c>
      <c r="E13">
        <v>21515.46</v>
      </c>
      <c r="F13">
        <v>38430.699999999997</v>
      </c>
      <c r="G13" t="s">
        <v>157</v>
      </c>
      <c r="H13" t="s">
        <v>5</v>
      </c>
      <c r="I13" t="s">
        <v>285</v>
      </c>
      <c r="J13" s="138">
        <v>3640.42</v>
      </c>
      <c r="K13" s="138">
        <v>0</v>
      </c>
      <c r="L13" s="138">
        <v>3640.42</v>
      </c>
      <c r="M13" s="137">
        <v>412</v>
      </c>
      <c r="N13" s="137">
        <v>47.26</v>
      </c>
      <c r="O13" s="137">
        <v>1395.27</v>
      </c>
      <c r="P13" s="185">
        <v>203.1</v>
      </c>
      <c r="Q13" s="137">
        <v>2057.63</v>
      </c>
      <c r="R13" s="139">
        <v>5698.05</v>
      </c>
      <c r="S13" s="138">
        <v>2939.5</v>
      </c>
      <c r="T13" s="138">
        <v>0</v>
      </c>
      <c r="U13" s="138">
        <v>2939.5</v>
      </c>
      <c r="V13" s="137">
        <v>316</v>
      </c>
      <c r="W13" s="137">
        <v>38.18</v>
      </c>
      <c r="X13" s="137">
        <v>1132.03</v>
      </c>
      <c r="Y13" s="137">
        <v>144.87</v>
      </c>
      <c r="Z13" s="137">
        <v>1631.08</v>
      </c>
      <c r="AA13" s="139">
        <v>4570.58</v>
      </c>
      <c r="AB13" s="138">
        <v>2935.07</v>
      </c>
      <c r="AC13" s="138">
        <v>0</v>
      </c>
      <c r="AD13" s="138">
        <v>2935.07</v>
      </c>
      <c r="AE13" s="137">
        <v>315</v>
      </c>
      <c r="AF13" s="137">
        <v>38.119999999999997</v>
      </c>
      <c r="AG13" s="185">
        <v>1131.6600000000001</v>
      </c>
      <c r="AH13" s="137">
        <v>159.22</v>
      </c>
      <c r="AI13" s="137">
        <v>1644</v>
      </c>
      <c r="AJ13" s="139">
        <v>4579.07</v>
      </c>
      <c r="AK13" s="138">
        <v>2963.78</v>
      </c>
      <c r="AL13" s="138">
        <v>0</v>
      </c>
      <c r="AM13" s="138">
        <v>2963.78</v>
      </c>
      <c r="AN13" s="137">
        <v>319</v>
      </c>
      <c r="AO13" s="137">
        <v>38.5</v>
      </c>
      <c r="AP13" s="137">
        <v>1142.33</v>
      </c>
      <c r="AQ13" s="137">
        <v>129.13</v>
      </c>
      <c r="AR13" s="137">
        <v>1628.96</v>
      </c>
      <c r="AS13" s="139">
        <v>4592.74</v>
      </c>
      <c r="AT13" s="138">
        <v>2982.19</v>
      </c>
      <c r="AU13" s="138">
        <v>948.61</v>
      </c>
      <c r="AV13" s="138">
        <v>3930.8</v>
      </c>
      <c r="AW13" s="137">
        <v>450</v>
      </c>
      <c r="AX13" s="137">
        <v>38.74</v>
      </c>
      <c r="AY13" s="137">
        <v>1338.95</v>
      </c>
      <c r="AZ13" s="137">
        <v>147.26</v>
      </c>
      <c r="BA13" s="137">
        <v>1974.95</v>
      </c>
      <c r="BB13" s="139">
        <v>5905.75</v>
      </c>
      <c r="BC13" s="202">
        <v>4419.62</v>
      </c>
      <c r="BD13" s="138">
        <v>0</v>
      </c>
      <c r="BE13" s="138">
        <v>4419.62</v>
      </c>
      <c r="BF13" s="137">
        <v>521</v>
      </c>
      <c r="BG13" s="137">
        <v>57.39</v>
      </c>
      <c r="BH13" s="137">
        <v>1949.84</v>
      </c>
      <c r="BI13" s="137">
        <v>165.17</v>
      </c>
      <c r="BJ13" s="137">
        <v>2693.4</v>
      </c>
      <c r="BK13" s="139">
        <v>7113.02</v>
      </c>
      <c r="BL13" s="186">
        <v>2935.07</v>
      </c>
      <c r="BM13" s="138">
        <v>0</v>
      </c>
      <c r="BN13" s="138">
        <v>2935.07</v>
      </c>
      <c r="BO13" s="137">
        <v>314</v>
      </c>
      <c r="BP13" s="137">
        <v>38.119999999999997</v>
      </c>
      <c r="BQ13" s="137">
        <v>1131.6600000000001</v>
      </c>
      <c r="BR13" s="137">
        <v>128.62</v>
      </c>
      <c r="BS13" s="137">
        <v>1612.4</v>
      </c>
      <c r="BT13" s="139">
        <v>4547.47</v>
      </c>
      <c r="BU13" s="138">
        <v>2935.07</v>
      </c>
      <c r="BV13" s="138">
        <v>0</v>
      </c>
      <c r="BW13" s="138">
        <v>2935.07</v>
      </c>
      <c r="BX13" s="137">
        <v>315</v>
      </c>
      <c r="BY13" s="137">
        <v>38.119999999999997</v>
      </c>
      <c r="BZ13" s="137">
        <v>1131.6600000000001</v>
      </c>
      <c r="CA13" s="137">
        <v>164.32</v>
      </c>
      <c r="CB13" s="137">
        <v>1649.1</v>
      </c>
      <c r="CC13" s="139">
        <v>4584.17</v>
      </c>
      <c r="CD13" s="216">
        <v>3081.31</v>
      </c>
      <c r="CE13" s="138">
        <v>0</v>
      </c>
      <c r="CF13" s="138">
        <v>3081.31</v>
      </c>
      <c r="CG13" s="137">
        <v>335</v>
      </c>
      <c r="CH13" s="137">
        <v>40.020000000000003</v>
      </c>
      <c r="CI13" s="137">
        <v>1186.24</v>
      </c>
      <c r="CJ13" s="137">
        <v>105.71</v>
      </c>
      <c r="CK13" s="137">
        <v>1666.97</v>
      </c>
      <c r="CL13" s="139">
        <v>4748.28</v>
      </c>
      <c r="CM13" s="186">
        <v>2935.07</v>
      </c>
      <c r="CN13" s="138">
        <v>0</v>
      </c>
      <c r="CO13" s="138">
        <v>2935.07</v>
      </c>
      <c r="CP13" s="137">
        <v>323</v>
      </c>
      <c r="CQ13" s="137">
        <v>38.119999999999997</v>
      </c>
      <c r="CR13" s="137">
        <v>1136.46</v>
      </c>
      <c r="CS13" s="137">
        <v>108.22</v>
      </c>
      <c r="CT13" s="137">
        <v>1605.8</v>
      </c>
      <c r="CU13" s="139">
        <v>4540.87</v>
      </c>
      <c r="CV13" s="216">
        <v>3077.91</v>
      </c>
      <c r="CW13" s="138">
        <v>0</v>
      </c>
      <c r="CX13" s="138">
        <v>3077.91</v>
      </c>
      <c r="CY13" s="137">
        <v>335</v>
      </c>
      <c r="CZ13" s="137">
        <v>39.979999999999997</v>
      </c>
      <c r="DA13" s="137">
        <v>1184.94</v>
      </c>
      <c r="DB13" s="137">
        <v>136.26</v>
      </c>
      <c r="DC13" s="137">
        <v>1696.18</v>
      </c>
      <c r="DD13" s="139">
        <v>4774.09</v>
      </c>
      <c r="DE13" s="138">
        <v>4645.5200000000004</v>
      </c>
      <c r="DF13" s="138">
        <v>0</v>
      </c>
      <c r="DG13" s="138">
        <v>4645.5200000000004</v>
      </c>
      <c r="DH13" s="137">
        <v>550</v>
      </c>
      <c r="DI13" s="137">
        <v>454.92</v>
      </c>
      <c r="DJ13" s="137">
        <v>1505.42</v>
      </c>
      <c r="DK13" s="137">
        <v>174.29</v>
      </c>
      <c r="DL13" s="137">
        <v>2684.63</v>
      </c>
      <c r="DM13" s="139">
        <v>7330.15</v>
      </c>
      <c r="DN13" s="135">
        <f t="shared" si="1"/>
        <v>39490.53</v>
      </c>
      <c r="DO13" s="135">
        <f t="shared" si="2"/>
        <v>948.61</v>
      </c>
      <c r="DP13" s="135">
        <f t="shared" si="3"/>
        <v>40439.14</v>
      </c>
      <c r="DQ13" s="137">
        <f t="shared" si="4"/>
        <v>4505</v>
      </c>
      <c r="DR13" s="137">
        <f t="shared" si="5"/>
        <v>907.47</v>
      </c>
      <c r="DS13" s="137">
        <f t="shared" si="6"/>
        <v>15366.46</v>
      </c>
      <c r="DT13" s="137">
        <f t="shared" si="7"/>
        <v>1766.1699999999998</v>
      </c>
      <c r="DU13" s="137">
        <f t="shared" si="8"/>
        <v>22545.100000000002</v>
      </c>
      <c r="DV13" s="139">
        <f t="shared" si="9"/>
        <v>62984.24</v>
      </c>
      <c r="DW13" s="271">
        <f t="shared" si="10"/>
        <v>2008.4400000000023</v>
      </c>
      <c r="DX13" s="271"/>
      <c r="DY13" s="263">
        <f>E13-(DU13-(DO13*PARAM!Q13))</f>
        <v>-1029.6400000000031</v>
      </c>
      <c r="DZ13" s="263"/>
    </row>
    <row r="14" spans="1:130" x14ac:dyDescent="0.25">
      <c r="A14">
        <v>497</v>
      </c>
      <c r="B14" s="215" t="s">
        <v>441</v>
      </c>
      <c r="C14" t="s">
        <v>442</v>
      </c>
      <c r="D14" s="74">
        <v>1</v>
      </c>
      <c r="E14">
        <v>18403.18</v>
      </c>
      <c r="F14">
        <v>33350.839999999997</v>
      </c>
      <c r="G14" t="s">
        <v>157</v>
      </c>
      <c r="H14" t="s">
        <v>5</v>
      </c>
      <c r="I14" t="s">
        <v>265</v>
      </c>
      <c r="J14" s="138">
        <v>2524.5300000000002</v>
      </c>
      <c r="K14" s="138">
        <v>0</v>
      </c>
      <c r="L14" s="138">
        <v>2524.5300000000002</v>
      </c>
      <c r="M14" s="137">
        <v>255</v>
      </c>
      <c r="N14" s="137">
        <v>32.78</v>
      </c>
      <c r="O14" s="137">
        <v>957.32</v>
      </c>
      <c r="P14" s="185">
        <v>146.82</v>
      </c>
      <c r="Q14" s="137">
        <v>1391.92</v>
      </c>
      <c r="R14" s="139">
        <v>3916.45</v>
      </c>
      <c r="S14" s="138">
        <v>2524.96</v>
      </c>
      <c r="T14" s="138">
        <v>0</v>
      </c>
      <c r="U14" s="138">
        <v>2524.96</v>
      </c>
      <c r="V14" s="137">
        <v>255</v>
      </c>
      <c r="W14" s="137">
        <v>32.79</v>
      </c>
      <c r="X14" s="137">
        <v>958.46</v>
      </c>
      <c r="Y14" s="137">
        <v>126.42</v>
      </c>
      <c r="Z14" s="137">
        <v>1372.67</v>
      </c>
      <c r="AA14" s="139">
        <v>3897.63</v>
      </c>
      <c r="AB14" s="138">
        <v>2524.06</v>
      </c>
      <c r="AC14" s="138">
        <v>0</v>
      </c>
      <c r="AD14" s="138">
        <v>2524.06</v>
      </c>
      <c r="AE14" s="137">
        <v>255</v>
      </c>
      <c r="AF14" s="137">
        <v>32.78</v>
      </c>
      <c r="AG14" s="185">
        <v>957.64</v>
      </c>
      <c r="AH14" s="137">
        <v>95.81</v>
      </c>
      <c r="AI14" s="137">
        <v>1341.23</v>
      </c>
      <c r="AJ14" s="139">
        <v>3865.29</v>
      </c>
      <c r="AK14" s="138">
        <v>2524.06</v>
      </c>
      <c r="AL14" s="138">
        <v>0</v>
      </c>
      <c r="AM14" s="138">
        <v>2524.06</v>
      </c>
      <c r="AN14" s="137">
        <v>255</v>
      </c>
      <c r="AO14" s="137">
        <v>32.78</v>
      </c>
      <c r="AP14" s="137">
        <v>957.64</v>
      </c>
      <c r="AQ14" s="137">
        <v>126.41</v>
      </c>
      <c r="AR14" s="137">
        <v>1371.83</v>
      </c>
      <c r="AS14" s="139">
        <v>3895.89</v>
      </c>
      <c r="AT14" s="138">
        <v>2553.1</v>
      </c>
      <c r="AU14" s="138">
        <v>939.13</v>
      </c>
      <c r="AV14" s="138">
        <v>3492.23</v>
      </c>
      <c r="AW14" s="137">
        <v>387</v>
      </c>
      <c r="AX14" s="137">
        <v>33.15</v>
      </c>
      <c r="AY14" s="137">
        <v>1156.0999999999999</v>
      </c>
      <c r="AZ14" s="137">
        <v>149.71</v>
      </c>
      <c r="BA14" s="137">
        <v>1725.96</v>
      </c>
      <c r="BB14" s="139">
        <v>5218.1899999999996</v>
      </c>
      <c r="BC14" s="202">
        <v>3971.46</v>
      </c>
      <c r="BD14" s="138">
        <v>0</v>
      </c>
      <c r="BE14" s="138">
        <v>3971.46</v>
      </c>
      <c r="BF14" s="137">
        <v>427</v>
      </c>
      <c r="BG14" s="137">
        <v>48.99</v>
      </c>
      <c r="BH14" s="137">
        <v>1413.19</v>
      </c>
      <c r="BI14" s="137">
        <v>161.44</v>
      </c>
      <c r="BJ14" s="137">
        <v>2050.62</v>
      </c>
      <c r="BK14" s="139">
        <v>6022.08</v>
      </c>
      <c r="BL14" s="186">
        <v>2527.66</v>
      </c>
      <c r="BM14" s="138">
        <v>0</v>
      </c>
      <c r="BN14" s="138">
        <v>2527.66</v>
      </c>
      <c r="BO14" s="137">
        <v>256</v>
      </c>
      <c r="BP14" s="137">
        <v>32.82</v>
      </c>
      <c r="BQ14" s="137">
        <v>958.95</v>
      </c>
      <c r="BR14" s="137">
        <v>146.88</v>
      </c>
      <c r="BS14" s="137">
        <v>1394.65</v>
      </c>
      <c r="BT14" s="139">
        <v>3922.31</v>
      </c>
      <c r="BU14" s="138">
        <v>2524.06</v>
      </c>
      <c r="BV14" s="138">
        <v>0</v>
      </c>
      <c r="BW14" s="138">
        <v>2524.06</v>
      </c>
      <c r="BX14" s="137">
        <v>255</v>
      </c>
      <c r="BY14" s="137">
        <v>32.78</v>
      </c>
      <c r="BZ14" s="137">
        <v>957.64</v>
      </c>
      <c r="CA14" s="137">
        <v>157.01</v>
      </c>
      <c r="CB14" s="137">
        <v>1402.43</v>
      </c>
      <c r="CC14" s="139">
        <v>3926.49</v>
      </c>
      <c r="CD14" s="216">
        <v>2624.93</v>
      </c>
      <c r="CE14" s="138">
        <v>0</v>
      </c>
      <c r="CF14" s="138">
        <v>2624.93</v>
      </c>
      <c r="CG14" s="137">
        <v>269</v>
      </c>
      <c r="CH14" s="137">
        <v>34.090000000000003</v>
      </c>
      <c r="CI14" s="137">
        <v>994.48</v>
      </c>
      <c r="CJ14" s="137">
        <v>87.4</v>
      </c>
      <c r="CK14" s="137">
        <v>1384.97</v>
      </c>
      <c r="CL14" s="139">
        <v>4009.9</v>
      </c>
      <c r="CM14" s="186">
        <v>2524.06</v>
      </c>
      <c r="CN14" s="138">
        <v>0</v>
      </c>
      <c r="CO14" s="138">
        <v>2524.06</v>
      </c>
      <c r="CP14" s="137">
        <v>264</v>
      </c>
      <c r="CQ14" s="137">
        <v>32.78</v>
      </c>
      <c r="CR14" s="137">
        <v>950.59</v>
      </c>
      <c r="CS14" s="137">
        <v>141.71</v>
      </c>
      <c r="CT14" s="137">
        <v>1389.08</v>
      </c>
      <c r="CU14" s="139">
        <v>3913.14</v>
      </c>
      <c r="CV14" s="218">
        <v>3042.09</v>
      </c>
      <c r="CW14" s="138">
        <v>0</v>
      </c>
      <c r="CX14" s="138">
        <v>3042.09</v>
      </c>
      <c r="CY14" s="137">
        <v>326</v>
      </c>
      <c r="CZ14" s="137">
        <v>39.520000000000003</v>
      </c>
      <c r="DA14" s="137">
        <v>1146.8499999999999</v>
      </c>
      <c r="DB14" s="137">
        <v>145.82</v>
      </c>
      <c r="DC14" s="137">
        <v>1658.19</v>
      </c>
      <c r="DD14" s="139">
        <v>4700.28</v>
      </c>
      <c r="DE14" s="138">
        <v>3838.18</v>
      </c>
      <c r="DF14" s="138">
        <v>0</v>
      </c>
      <c r="DG14" s="138">
        <v>3838.18</v>
      </c>
      <c r="DH14" s="137">
        <v>438</v>
      </c>
      <c r="DI14" s="137">
        <v>384.58</v>
      </c>
      <c r="DJ14" s="137">
        <v>1449.48</v>
      </c>
      <c r="DK14" s="137">
        <v>159.96</v>
      </c>
      <c r="DL14" s="137">
        <v>2432.02</v>
      </c>
      <c r="DM14" s="139">
        <v>6270.2</v>
      </c>
      <c r="DN14" s="135">
        <f t="shared" si="1"/>
        <v>33703.15</v>
      </c>
      <c r="DO14" s="135">
        <f t="shared" si="2"/>
        <v>939.13</v>
      </c>
      <c r="DP14" s="135">
        <f t="shared" si="3"/>
        <v>34642.28</v>
      </c>
      <c r="DQ14" s="137">
        <f t="shared" si="4"/>
        <v>3642</v>
      </c>
      <c r="DR14" s="137">
        <f t="shared" si="5"/>
        <v>769.83999999999992</v>
      </c>
      <c r="DS14" s="137">
        <f t="shared" si="6"/>
        <v>12858.34</v>
      </c>
      <c r="DT14" s="137">
        <f t="shared" si="7"/>
        <v>1645.39</v>
      </c>
      <c r="DU14" s="137">
        <f t="shared" si="8"/>
        <v>18915.57</v>
      </c>
      <c r="DV14" s="139">
        <f t="shared" si="9"/>
        <v>53557.85</v>
      </c>
      <c r="DW14" s="271">
        <f t="shared" si="10"/>
        <v>1291.4400000000023</v>
      </c>
      <c r="DX14" s="271"/>
      <c r="DY14" s="263">
        <f>E14-(DU14-(DO14*PARAM!Q14))</f>
        <v>-512.38999999999942</v>
      </c>
      <c r="DZ14" s="263"/>
    </row>
    <row r="15" spans="1:130" x14ac:dyDescent="0.25">
      <c r="A15">
        <v>502</v>
      </c>
      <c r="B15" s="215" t="s">
        <v>452</v>
      </c>
      <c r="C15" t="s">
        <v>453</v>
      </c>
      <c r="D15" s="74">
        <v>1</v>
      </c>
      <c r="E15">
        <v>36667.519999999997</v>
      </c>
      <c r="F15">
        <v>60190.83</v>
      </c>
      <c r="G15" t="s">
        <v>157</v>
      </c>
      <c r="H15" t="s">
        <v>5</v>
      </c>
      <c r="I15" t="s">
        <v>454</v>
      </c>
      <c r="J15" s="138">
        <v>4640.74</v>
      </c>
      <c r="K15" s="138">
        <v>0</v>
      </c>
      <c r="L15" s="138">
        <v>4640.74</v>
      </c>
      <c r="M15" s="137">
        <v>550</v>
      </c>
      <c r="N15" s="137">
        <v>60.27</v>
      </c>
      <c r="O15" s="137">
        <v>2021.5</v>
      </c>
      <c r="P15" s="185">
        <v>179.32</v>
      </c>
      <c r="Q15" s="137">
        <v>2811.09</v>
      </c>
      <c r="R15" s="139">
        <v>7451.83</v>
      </c>
      <c r="S15" s="138">
        <v>4638.1400000000003</v>
      </c>
      <c r="T15" s="138">
        <v>0</v>
      </c>
      <c r="U15" s="138">
        <v>4638.1400000000003</v>
      </c>
      <c r="V15" s="137">
        <v>550</v>
      </c>
      <c r="W15" s="137">
        <v>60.27</v>
      </c>
      <c r="X15" s="137">
        <v>2023.44</v>
      </c>
      <c r="Y15" s="137">
        <v>158.88999999999999</v>
      </c>
      <c r="Z15" s="137">
        <v>2792.6</v>
      </c>
      <c r="AA15" s="139">
        <v>7430.74</v>
      </c>
      <c r="AB15" s="138">
        <v>4373.17</v>
      </c>
      <c r="AC15" s="138">
        <v>0</v>
      </c>
      <c r="AD15" s="138">
        <v>4373.17</v>
      </c>
      <c r="AE15" s="137">
        <v>514</v>
      </c>
      <c r="AF15" s="137">
        <v>56.82</v>
      </c>
      <c r="AG15" s="185">
        <v>1919.55</v>
      </c>
      <c r="AH15" s="137">
        <v>165.5</v>
      </c>
      <c r="AI15" s="137">
        <v>2655.87</v>
      </c>
      <c r="AJ15" s="139">
        <v>7029.04</v>
      </c>
      <c r="AK15" s="138">
        <v>4643.6899999999996</v>
      </c>
      <c r="AL15" s="138">
        <v>0</v>
      </c>
      <c r="AM15" s="138">
        <v>4643.6899999999996</v>
      </c>
      <c r="AN15" s="137">
        <v>551</v>
      </c>
      <c r="AO15" s="137">
        <v>60.34</v>
      </c>
      <c r="AP15" s="137">
        <v>2024.71</v>
      </c>
      <c r="AQ15" s="137">
        <v>174.27</v>
      </c>
      <c r="AR15" s="137">
        <v>2810.32</v>
      </c>
      <c r="AS15" s="139">
        <v>7454.01</v>
      </c>
      <c r="AT15" s="138">
        <v>4645.88</v>
      </c>
      <c r="AU15" s="138">
        <v>948.61</v>
      </c>
      <c r="AV15" s="138">
        <v>5594.49</v>
      </c>
      <c r="AW15" s="137">
        <v>680</v>
      </c>
      <c r="AX15" s="137">
        <v>60.37</v>
      </c>
      <c r="AY15" s="137">
        <v>2215.36</v>
      </c>
      <c r="AZ15" s="137">
        <v>90.11</v>
      </c>
      <c r="BA15" s="137">
        <v>3045.84</v>
      </c>
      <c r="BB15" s="139">
        <v>8640.33</v>
      </c>
      <c r="BC15" s="202">
        <v>6949.16</v>
      </c>
      <c r="BD15" s="138">
        <v>0</v>
      </c>
      <c r="BE15" s="138">
        <v>6949.16</v>
      </c>
      <c r="BF15" s="137">
        <v>866</v>
      </c>
      <c r="BG15" s="137">
        <v>90.01</v>
      </c>
      <c r="BH15" s="137">
        <v>3080.92</v>
      </c>
      <c r="BI15" s="137">
        <v>292.23</v>
      </c>
      <c r="BJ15" s="137">
        <v>4329.16</v>
      </c>
      <c r="BK15" s="139">
        <v>11278.32</v>
      </c>
      <c r="BL15" s="186">
        <v>4674.34</v>
      </c>
      <c r="BM15" s="138">
        <v>0</v>
      </c>
      <c r="BN15" s="138">
        <v>4674.34</v>
      </c>
      <c r="BO15" s="137">
        <v>554</v>
      </c>
      <c r="BP15" s="137">
        <v>60.74</v>
      </c>
      <c r="BQ15" s="137">
        <v>2037.24</v>
      </c>
      <c r="BR15" s="137">
        <v>133.88999999999999</v>
      </c>
      <c r="BS15" s="137">
        <v>2785.87</v>
      </c>
      <c r="BT15" s="139">
        <v>7460.21</v>
      </c>
      <c r="BU15" s="138">
        <v>4638.1400000000003</v>
      </c>
      <c r="BV15" s="138">
        <v>0</v>
      </c>
      <c r="BW15" s="138">
        <v>4638.1400000000003</v>
      </c>
      <c r="BX15" s="137">
        <v>550</v>
      </c>
      <c r="BY15" s="137">
        <v>60.27</v>
      </c>
      <c r="BZ15" s="137">
        <v>2022.47</v>
      </c>
      <c r="CA15" s="137">
        <v>169.09</v>
      </c>
      <c r="CB15" s="137">
        <v>2801.83</v>
      </c>
      <c r="CC15" s="139">
        <v>7439.97</v>
      </c>
      <c r="CD15" s="216">
        <v>4831.22</v>
      </c>
      <c r="CE15" s="138">
        <v>0</v>
      </c>
      <c r="CF15" s="138">
        <v>4831.22</v>
      </c>
      <c r="CG15" s="137">
        <v>576</v>
      </c>
      <c r="CH15" s="137">
        <v>62.77</v>
      </c>
      <c r="CI15" s="137">
        <v>2101.29</v>
      </c>
      <c r="CJ15" s="137">
        <v>110.51</v>
      </c>
      <c r="CK15" s="137">
        <v>2850.57</v>
      </c>
      <c r="CL15" s="139">
        <v>7681.79</v>
      </c>
      <c r="CM15" s="186">
        <v>4638.1400000000003</v>
      </c>
      <c r="CN15" s="138">
        <v>0</v>
      </c>
      <c r="CO15" s="138">
        <v>4638.1400000000003</v>
      </c>
      <c r="CP15" s="137">
        <v>558</v>
      </c>
      <c r="CQ15" s="137">
        <v>60.27</v>
      </c>
      <c r="CR15" s="137">
        <v>2027.27</v>
      </c>
      <c r="CS15" s="137">
        <v>179.29</v>
      </c>
      <c r="CT15" s="137">
        <v>2824.83</v>
      </c>
      <c r="CU15" s="139">
        <v>7462.97</v>
      </c>
      <c r="CV15" s="216">
        <v>4638.1400000000003</v>
      </c>
      <c r="CW15" s="138">
        <v>0</v>
      </c>
      <c r="CX15" s="138">
        <v>4638.1400000000003</v>
      </c>
      <c r="CY15" s="137">
        <v>550</v>
      </c>
      <c r="CZ15" s="137">
        <v>60.27</v>
      </c>
      <c r="DA15" s="137">
        <v>2022.47</v>
      </c>
      <c r="DB15" s="137">
        <v>163.99</v>
      </c>
      <c r="DC15" s="137">
        <v>2796.73</v>
      </c>
      <c r="DD15" s="139">
        <v>7434.87</v>
      </c>
      <c r="DE15" s="138">
        <v>6925.76</v>
      </c>
      <c r="DF15" s="138">
        <v>0</v>
      </c>
      <c r="DG15" s="138">
        <v>6925.76</v>
      </c>
      <c r="DH15" s="137">
        <v>868</v>
      </c>
      <c r="DI15" s="137">
        <v>691.82</v>
      </c>
      <c r="DJ15" s="137">
        <v>2831.68</v>
      </c>
      <c r="DK15" s="137">
        <v>189.91</v>
      </c>
      <c r="DL15" s="137">
        <v>4581.41</v>
      </c>
      <c r="DM15" s="139">
        <v>11507.17</v>
      </c>
      <c r="DN15" s="135">
        <f t="shared" si="1"/>
        <v>60236.520000000004</v>
      </c>
      <c r="DO15" s="135">
        <f t="shared" si="2"/>
        <v>948.61</v>
      </c>
      <c r="DP15" s="135">
        <f t="shared" si="3"/>
        <v>61185.130000000005</v>
      </c>
      <c r="DQ15" s="137">
        <f t="shared" si="4"/>
        <v>7367</v>
      </c>
      <c r="DR15" s="137">
        <f t="shared" si="5"/>
        <v>1384.22</v>
      </c>
      <c r="DS15" s="137">
        <f t="shared" si="6"/>
        <v>26327.9</v>
      </c>
      <c r="DT15" s="137">
        <f t="shared" si="7"/>
        <v>2007</v>
      </c>
      <c r="DU15" s="137">
        <f t="shared" si="8"/>
        <v>37086.120000000003</v>
      </c>
      <c r="DV15" s="139">
        <f t="shared" si="9"/>
        <v>98271.25</v>
      </c>
      <c r="DW15" s="271">
        <f t="shared" si="10"/>
        <v>994.30000000000291</v>
      </c>
      <c r="DX15" s="271"/>
      <c r="DY15" s="263">
        <f>E15-(DU15-(DO15*PARAM!Q15))</f>
        <v>-418.60000000000582</v>
      </c>
      <c r="DZ15" s="263"/>
    </row>
    <row r="16" spans="1:130" x14ac:dyDescent="0.25">
      <c r="A16">
        <v>513</v>
      </c>
      <c r="B16" s="215" t="s">
        <v>499</v>
      </c>
      <c r="C16" t="s">
        <v>276</v>
      </c>
      <c r="D16" s="74">
        <v>1</v>
      </c>
      <c r="E16">
        <v>7751.87</v>
      </c>
      <c r="F16">
        <v>34131.11</v>
      </c>
      <c r="G16" t="s">
        <v>157</v>
      </c>
      <c r="H16" t="s">
        <v>5</v>
      </c>
      <c r="I16" t="s">
        <v>179</v>
      </c>
      <c r="J16" s="138">
        <v>2591.8200000000002</v>
      </c>
      <c r="K16" s="138">
        <v>0</v>
      </c>
      <c r="L16" s="138">
        <v>2591.8200000000002</v>
      </c>
      <c r="M16" s="137">
        <v>251</v>
      </c>
      <c r="N16" s="137">
        <v>32.369999999999997</v>
      </c>
      <c r="O16" s="137">
        <v>945.82</v>
      </c>
      <c r="P16" s="185">
        <v>45.59</v>
      </c>
      <c r="Q16" s="137">
        <v>1274.78</v>
      </c>
      <c r="R16" s="139">
        <v>3866.6</v>
      </c>
      <c r="S16" s="138">
        <v>2445.73</v>
      </c>
      <c r="T16" s="138">
        <v>0</v>
      </c>
      <c r="U16" s="138">
        <v>2445.73</v>
      </c>
      <c r="V16" s="137">
        <v>245</v>
      </c>
      <c r="W16" s="137">
        <v>31.75</v>
      </c>
      <c r="X16" s="137">
        <v>905.57</v>
      </c>
      <c r="Y16" s="137">
        <v>43.42</v>
      </c>
      <c r="Z16" s="137">
        <v>1225.74</v>
      </c>
      <c r="AA16" s="139">
        <v>3671.47</v>
      </c>
      <c r="AB16" s="138">
        <v>2445.73</v>
      </c>
      <c r="AC16" s="138">
        <v>0</v>
      </c>
      <c r="AD16" s="138">
        <v>2445.73</v>
      </c>
      <c r="AE16" s="137">
        <v>245</v>
      </c>
      <c r="AF16" s="137">
        <v>31.75</v>
      </c>
      <c r="AG16" s="185">
        <v>905.08</v>
      </c>
      <c r="AH16" s="137">
        <v>119.92</v>
      </c>
      <c r="AI16" s="137">
        <v>1301.75</v>
      </c>
      <c r="AJ16" s="139">
        <v>3747.48</v>
      </c>
      <c r="AK16" s="138">
        <v>2468.6799999999998</v>
      </c>
      <c r="AL16" s="138">
        <v>0</v>
      </c>
      <c r="AM16" s="138">
        <v>2468.6799999999998</v>
      </c>
      <c r="AN16" s="137">
        <v>248</v>
      </c>
      <c r="AO16" s="137">
        <v>32.06</v>
      </c>
      <c r="AP16" s="137">
        <v>925.82</v>
      </c>
      <c r="AQ16" s="137">
        <v>120.33</v>
      </c>
      <c r="AR16" s="137">
        <v>1326.21</v>
      </c>
      <c r="AS16" s="139">
        <v>3794.89</v>
      </c>
      <c r="AT16" s="138">
        <v>2478.9499999999998</v>
      </c>
      <c r="AU16" s="138">
        <v>948.61</v>
      </c>
      <c r="AV16" s="138">
        <v>3427.56</v>
      </c>
      <c r="AW16" s="137">
        <v>378</v>
      </c>
      <c r="AX16" s="137">
        <v>32.19</v>
      </c>
      <c r="AY16" s="137">
        <v>1124.95</v>
      </c>
      <c r="AZ16" s="137">
        <v>107.73</v>
      </c>
      <c r="BA16" s="137">
        <v>1642.87</v>
      </c>
      <c r="BB16" s="139">
        <v>5070.43</v>
      </c>
      <c r="BC16" s="202">
        <v>3889.65</v>
      </c>
      <c r="BD16" s="138">
        <v>0</v>
      </c>
      <c r="BE16" s="138">
        <v>3889.65</v>
      </c>
      <c r="BF16" s="137">
        <v>411</v>
      </c>
      <c r="BG16" s="137">
        <v>47.46</v>
      </c>
      <c r="BH16" s="137">
        <v>1370</v>
      </c>
      <c r="BI16" s="137">
        <v>144.54</v>
      </c>
      <c r="BJ16" s="137">
        <v>1973</v>
      </c>
      <c r="BK16" s="139">
        <v>5862.65</v>
      </c>
      <c r="BL16" s="186">
        <v>2581.64</v>
      </c>
      <c r="BM16" s="138">
        <v>0</v>
      </c>
      <c r="BN16" s="138">
        <v>2581.64</v>
      </c>
      <c r="BO16" s="137">
        <v>263</v>
      </c>
      <c r="BP16" s="137">
        <v>33.520000000000003</v>
      </c>
      <c r="BQ16" s="137">
        <v>978.69</v>
      </c>
      <c r="BR16" s="137">
        <v>122.33</v>
      </c>
      <c r="BS16" s="137">
        <v>1397.54</v>
      </c>
      <c r="BT16" s="139">
        <v>3979.18</v>
      </c>
      <c r="BU16" s="138">
        <v>2445.73</v>
      </c>
      <c r="BV16" s="138">
        <v>0</v>
      </c>
      <c r="BW16" s="138">
        <v>2445.73</v>
      </c>
      <c r="BX16" s="137">
        <v>245</v>
      </c>
      <c r="BY16" s="137">
        <v>31.75</v>
      </c>
      <c r="BZ16" s="137">
        <v>905.08</v>
      </c>
      <c r="CA16" s="137">
        <v>119.92</v>
      </c>
      <c r="CB16" s="137">
        <v>1301.75</v>
      </c>
      <c r="CC16" s="139">
        <v>3747.48</v>
      </c>
      <c r="CD16" s="216">
        <v>2546.48</v>
      </c>
      <c r="CE16" s="138">
        <v>0</v>
      </c>
      <c r="CF16" s="138">
        <v>2546.48</v>
      </c>
      <c r="CG16" s="137">
        <v>258</v>
      </c>
      <c r="CH16" s="137">
        <v>33.07</v>
      </c>
      <c r="CI16" s="137">
        <v>965.82</v>
      </c>
      <c r="CJ16" s="137">
        <v>131.91</v>
      </c>
      <c r="CK16" s="137">
        <v>1388.8</v>
      </c>
      <c r="CL16" s="139">
        <v>3935.28</v>
      </c>
      <c r="CM16" s="186">
        <v>2445.73</v>
      </c>
      <c r="CN16" s="138">
        <v>0</v>
      </c>
      <c r="CO16" s="138">
        <v>2445.73</v>
      </c>
      <c r="CP16" s="137">
        <v>252</v>
      </c>
      <c r="CQ16" s="137">
        <v>31.75</v>
      </c>
      <c r="CR16" s="137">
        <v>879.59</v>
      </c>
      <c r="CS16" s="137">
        <v>63.82</v>
      </c>
      <c r="CT16" s="137">
        <v>1227.1600000000001</v>
      </c>
      <c r="CU16" s="139">
        <v>3672.89</v>
      </c>
      <c r="CV16" s="218">
        <v>2445.73</v>
      </c>
      <c r="CW16" s="138">
        <v>0</v>
      </c>
      <c r="CX16" s="138">
        <v>2445.73</v>
      </c>
      <c r="CY16" s="137">
        <v>245</v>
      </c>
      <c r="CZ16" s="137">
        <v>31.75</v>
      </c>
      <c r="DA16" s="137">
        <v>874.79</v>
      </c>
      <c r="DB16" s="137">
        <v>94.42</v>
      </c>
      <c r="DC16" s="137">
        <v>1245.96</v>
      </c>
      <c r="DD16" s="139">
        <v>3691.69</v>
      </c>
      <c r="DE16" s="138">
        <v>3650.34</v>
      </c>
      <c r="DF16" s="138">
        <v>0</v>
      </c>
      <c r="DG16" s="138">
        <v>3650.34</v>
      </c>
      <c r="DH16" s="137">
        <v>409</v>
      </c>
      <c r="DI16" s="137">
        <v>368.11</v>
      </c>
      <c r="DJ16" s="137">
        <v>1566.82</v>
      </c>
      <c r="DK16" s="137">
        <v>168.15</v>
      </c>
      <c r="DL16" s="137">
        <v>2512.08</v>
      </c>
      <c r="DM16" s="139">
        <v>6162.42</v>
      </c>
      <c r="DN16" s="135">
        <f t="shared" si="1"/>
        <v>32436.21</v>
      </c>
      <c r="DO16" s="135">
        <f t="shared" si="2"/>
        <v>948.61</v>
      </c>
      <c r="DP16" s="135">
        <f t="shared" si="3"/>
        <v>33384.82</v>
      </c>
      <c r="DQ16" s="137">
        <f t="shared" si="4"/>
        <v>3450</v>
      </c>
      <c r="DR16" s="137">
        <f t="shared" si="5"/>
        <v>737.53</v>
      </c>
      <c r="DS16" s="137">
        <f t="shared" si="6"/>
        <v>12348.029999999999</v>
      </c>
      <c r="DT16" s="137">
        <f t="shared" si="7"/>
        <v>1282.0800000000002</v>
      </c>
      <c r="DU16" s="137">
        <f t="shared" si="8"/>
        <v>17817.64</v>
      </c>
      <c r="DV16" s="139">
        <f t="shared" si="9"/>
        <v>51202.46</v>
      </c>
      <c r="DW16" s="271">
        <f t="shared" si="10"/>
        <v>-746.29000000000087</v>
      </c>
      <c r="DX16" s="271"/>
      <c r="DY16" s="263">
        <f>E16-(DU16-(DO16*PARAM!Q16))</f>
        <v>-10065.77</v>
      </c>
      <c r="DZ16" s="263"/>
    </row>
    <row r="17" spans="1:130" x14ac:dyDescent="0.25">
      <c r="A17">
        <v>515</v>
      </c>
      <c r="B17" s="215" t="s">
        <v>507</v>
      </c>
      <c r="C17" t="s">
        <v>508</v>
      </c>
      <c r="D17" s="74">
        <v>0</v>
      </c>
      <c r="E17">
        <v>7600.29</v>
      </c>
      <c r="F17">
        <v>13613.28</v>
      </c>
      <c r="G17" t="s">
        <v>157</v>
      </c>
      <c r="H17" t="s">
        <v>5</v>
      </c>
      <c r="I17" t="s">
        <v>166</v>
      </c>
      <c r="J17" s="138">
        <v>3104.94</v>
      </c>
      <c r="K17" s="138">
        <v>0</v>
      </c>
      <c r="L17" s="138">
        <v>3104.94</v>
      </c>
      <c r="M17" s="137">
        <v>323</v>
      </c>
      <c r="N17" s="137">
        <v>45.21</v>
      </c>
      <c r="O17" s="137">
        <v>1136.94</v>
      </c>
      <c r="P17" s="185">
        <v>151.65</v>
      </c>
      <c r="Q17" s="137">
        <v>1656.8</v>
      </c>
      <c r="R17" s="139">
        <v>4761.74</v>
      </c>
      <c r="S17" s="138">
        <v>10420.09</v>
      </c>
      <c r="T17" s="138">
        <v>0</v>
      </c>
      <c r="U17" s="138">
        <v>10420.09</v>
      </c>
      <c r="V17" s="137">
        <v>499</v>
      </c>
      <c r="W17" s="137">
        <v>290.58999999999997</v>
      </c>
      <c r="X17" s="137">
        <v>4826.16</v>
      </c>
      <c r="Y17" s="137">
        <v>218.64</v>
      </c>
      <c r="Z17" s="137">
        <v>5834.39</v>
      </c>
      <c r="AA17" s="139">
        <v>16254.48</v>
      </c>
      <c r="AB17" s="138">
        <v>0</v>
      </c>
      <c r="AC17" s="138">
        <v>0</v>
      </c>
      <c r="AD17" s="138">
        <v>0</v>
      </c>
      <c r="AE17" s="137">
        <v>0</v>
      </c>
      <c r="AF17" s="137">
        <v>0</v>
      </c>
      <c r="AG17" s="185">
        <v>0</v>
      </c>
      <c r="AH17" s="137">
        <v>0</v>
      </c>
      <c r="AI17" s="137">
        <v>0</v>
      </c>
      <c r="AJ17" s="139">
        <v>0</v>
      </c>
      <c r="AK17" s="138">
        <v>0</v>
      </c>
      <c r="AL17" s="138">
        <v>0</v>
      </c>
      <c r="AM17" s="138">
        <v>0</v>
      </c>
      <c r="AN17" s="137">
        <v>0</v>
      </c>
      <c r="AO17" s="137">
        <v>0</v>
      </c>
      <c r="AP17" s="137">
        <v>0</v>
      </c>
      <c r="AQ17" s="137">
        <v>0</v>
      </c>
      <c r="AR17" s="137">
        <v>0</v>
      </c>
      <c r="AS17" s="139">
        <v>0</v>
      </c>
      <c r="AT17" s="138">
        <v>0</v>
      </c>
      <c r="AU17" s="138">
        <v>948.61</v>
      </c>
      <c r="AV17" s="138">
        <v>948.61</v>
      </c>
      <c r="AW17" s="137">
        <v>81</v>
      </c>
      <c r="AX17" s="137">
        <v>0</v>
      </c>
      <c r="AY17" s="137">
        <v>189.72</v>
      </c>
      <c r="AZ17" s="137">
        <v>12.71</v>
      </c>
      <c r="BA17" s="137">
        <v>283.43</v>
      </c>
      <c r="BB17" s="139">
        <v>1232.04</v>
      </c>
      <c r="BC17" s="202">
        <v>88.4</v>
      </c>
      <c r="BD17" s="138">
        <v>0</v>
      </c>
      <c r="BE17" s="138">
        <v>88.4</v>
      </c>
      <c r="BF17" s="137">
        <v>0</v>
      </c>
      <c r="BG17" s="137">
        <v>0</v>
      </c>
      <c r="BH17" s="137">
        <v>0</v>
      </c>
      <c r="BI17" s="137">
        <v>1.19</v>
      </c>
      <c r="BJ17" s="137">
        <v>1.19</v>
      </c>
      <c r="BK17" s="139">
        <v>89.59</v>
      </c>
      <c r="BL17" s="186">
        <v>0</v>
      </c>
      <c r="BM17" s="138">
        <v>0</v>
      </c>
      <c r="BN17" s="138">
        <v>0</v>
      </c>
      <c r="BO17" s="137">
        <v>-2</v>
      </c>
      <c r="BP17" s="137">
        <v>0</v>
      </c>
      <c r="BQ17" s="137">
        <v>0</v>
      </c>
      <c r="BR17" s="137">
        <v>0</v>
      </c>
      <c r="BS17" s="137">
        <v>-2</v>
      </c>
      <c r="BT17" s="139">
        <v>-2</v>
      </c>
      <c r="CD17" s="216">
        <v>0</v>
      </c>
      <c r="CE17" s="138">
        <v>0</v>
      </c>
      <c r="CF17" s="138">
        <v>0</v>
      </c>
      <c r="CG17" s="137">
        <v>0</v>
      </c>
      <c r="CH17" s="137">
        <v>0</v>
      </c>
      <c r="CI17" s="137">
        <v>0</v>
      </c>
      <c r="CJ17" s="137">
        <v>0</v>
      </c>
      <c r="CK17" s="137">
        <v>0</v>
      </c>
      <c r="CL17" s="139">
        <v>0</v>
      </c>
      <c r="CM17" s="186">
        <v>0</v>
      </c>
      <c r="CN17" s="138">
        <v>0</v>
      </c>
      <c r="CO17" s="138">
        <v>0</v>
      </c>
      <c r="CP17" s="137">
        <v>0</v>
      </c>
      <c r="CQ17" s="137">
        <v>0</v>
      </c>
      <c r="CR17" s="137">
        <v>0</v>
      </c>
      <c r="CS17" s="137">
        <v>0</v>
      </c>
      <c r="CT17" s="137">
        <v>0</v>
      </c>
      <c r="CU17" s="139">
        <v>0</v>
      </c>
      <c r="DN17" s="135">
        <f t="shared" si="1"/>
        <v>13613.43</v>
      </c>
      <c r="DO17" s="135">
        <f t="shared" si="2"/>
        <v>948.61</v>
      </c>
      <c r="DP17" s="135">
        <f t="shared" si="3"/>
        <v>14562.04</v>
      </c>
      <c r="DQ17" s="137">
        <f t="shared" si="4"/>
        <v>901</v>
      </c>
      <c r="DR17" s="137">
        <f t="shared" si="5"/>
        <v>335.79999999999995</v>
      </c>
      <c r="DS17" s="137">
        <f t="shared" si="6"/>
        <v>6152.8200000000006</v>
      </c>
      <c r="DT17" s="137">
        <f t="shared" si="7"/>
        <v>384.18999999999994</v>
      </c>
      <c r="DU17" s="137">
        <f t="shared" si="8"/>
        <v>7773.81</v>
      </c>
      <c r="DV17" s="139">
        <f t="shared" si="9"/>
        <v>22335.850000000002</v>
      </c>
      <c r="DW17" s="271">
        <f t="shared" si="10"/>
        <v>948.76000000000022</v>
      </c>
      <c r="DX17" s="271"/>
      <c r="DY17" s="263">
        <f>E17-(DU17-(DO17*PARAM!Q17))</f>
        <v>-173.52000000000044</v>
      </c>
      <c r="DZ17" s="263"/>
    </row>
    <row r="18" spans="1:130" x14ac:dyDescent="0.25">
      <c r="A18">
        <v>518</v>
      </c>
      <c r="B18" s="215" t="s">
        <v>827</v>
      </c>
      <c r="C18" t="s">
        <v>828</v>
      </c>
      <c r="D18" s="74">
        <v>0</v>
      </c>
      <c r="G18" t="s">
        <v>157</v>
      </c>
      <c r="H18" t="s">
        <v>5</v>
      </c>
      <c r="I18" t="s">
        <v>179</v>
      </c>
      <c r="P18" s="185"/>
      <c r="S18" s="138">
        <v>0</v>
      </c>
      <c r="T18" s="138">
        <v>0</v>
      </c>
      <c r="U18" s="138">
        <v>0</v>
      </c>
      <c r="V18" s="137">
        <v>0</v>
      </c>
      <c r="W18" s="137">
        <v>0</v>
      </c>
      <c r="X18" s="137">
        <v>0</v>
      </c>
      <c r="Y18" s="137">
        <v>0</v>
      </c>
      <c r="Z18" s="137">
        <v>0</v>
      </c>
      <c r="AA18" s="139">
        <v>0</v>
      </c>
      <c r="AB18" s="138">
        <v>0</v>
      </c>
      <c r="AC18" s="138">
        <v>0</v>
      </c>
      <c r="AD18" s="138">
        <v>0</v>
      </c>
      <c r="AE18" s="137">
        <v>0</v>
      </c>
      <c r="AF18" s="137">
        <v>0</v>
      </c>
      <c r="AG18" s="185">
        <v>0</v>
      </c>
      <c r="AH18" s="137">
        <v>0</v>
      </c>
      <c r="AI18" s="137">
        <v>0</v>
      </c>
      <c r="AJ18" s="139">
        <v>0</v>
      </c>
      <c r="AT18" s="138">
        <v>0</v>
      </c>
      <c r="AU18" s="138">
        <v>948.61</v>
      </c>
      <c r="AV18" s="138">
        <v>948.61</v>
      </c>
      <c r="AW18" s="137">
        <v>40</v>
      </c>
      <c r="AX18" s="137">
        <v>0</v>
      </c>
      <c r="AY18" s="137">
        <v>189.72</v>
      </c>
      <c r="AZ18" s="137">
        <v>12.71</v>
      </c>
      <c r="BA18" s="137">
        <v>242.43</v>
      </c>
      <c r="BB18" s="139">
        <v>1191.04</v>
      </c>
      <c r="BC18" s="202"/>
      <c r="BL18" s="186"/>
      <c r="CD18" s="216"/>
      <c r="CM18" s="186"/>
      <c r="CV18" s="218"/>
      <c r="DN18" s="135">
        <f t="shared" si="1"/>
        <v>0</v>
      </c>
      <c r="DO18" s="135">
        <f t="shared" si="2"/>
        <v>948.61</v>
      </c>
      <c r="DP18" s="135">
        <f t="shared" si="3"/>
        <v>948.61</v>
      </c>
      <c r="DQ18" s="137">
        <f t="shared" si="4"/>
        <v>40</v>
      </c>
      <c r="DR18" s="137">
        <f t="shared" si="5"/>
        <v>0</v>
      </c>
      <c r="DS18" s="137">
        <f t="shared" si="6"/>
        <v>189.72</v>
      </c>
      <c r="DT18" s="137">
        <f t="shared" si="7"/>
        <v>12.71</v>
      </c>
      <c r="DU18" s="137">
        <f t="shared" si="8"/>
        <v>242.43</v>
      </c>
      <c r="DV18" s="139">
        <f t="shared" si="9"/>
        <v>1191.04</v>
      </c>
      <c r="DW18" s="271">
        <f t="shared" si="10"/>
        <v>948.61</v>
      </c>
      <c r="DX18" s="271"/>
      <c r="DY18" s="263">
        <f>E18-(DU18-(DO18*PARAM!Q18))</f>
        <v>-242.43</v>
      </c>
      <c r="DZ18" s="263"/>
    </row>
    <row r="19" spans="1:130" x14ac:dyDescent="0.25">
      <c r="A19">
        <v>523</v>
      </c>
      <c r="B19" s="215" t="s">
        <v>529</v>
      </c>
      <c r="C19" t="s">
        <v>245</v>
      </c>
      <c r="D19" s="74">
        <v>1</v>
      </c>
      <c r="E19">
        <v>8132.25</v>
      </c>
      <c r="F19">
        <v>35866.300000000003</v>
      </c>
      <c r="G19" t="s">
        <v>157</v>
      </c>
      <c r="H19" t="s">
        <v>5</v>
      </c>
      <c r="I19" t="s">
        <v>179</v>
      </c>
      <c r="J19" s="138">
        <v>3081.32</v>
      </c>
      <c r="K19" s="138">
        <v>0</v>
      </c>
      <c r="L19" s="138">
        <v>3081.32</v>
      </c>
      <c r="M19" s="137">
        <v>332</v>
      </c>
      <c r="N19" s="137">
        <v>40.020000000000003</v>
      </c>
      <c r="O19" s="137">
        <v>1160.5999999999999</v>
      </c>
      <c r="P19" s="185">
        <v>131.21</v>
      </c>
      <c r="Q19" s="137">
        <v>1663.83</v>
      </c>
      <c r="R19" s="139">
        <v>4745.1499999999996</v>
      </c>
      <c r="S19" s="138">
        <v>2820.38</v>
      </c>
      <c r="T19" s="138">
        <v>0</v>
      </c>
      <c r="U19" s="138">
        <v>2820.38</v>
      </c>
      <c r="V19" s="137">
        <v>296</v>
      </c>
      <c r="W19" s="137">
        <v>36.630000000000003</v>
      </c>
      <c r="X19" s="137">
        <v>1012.28</v>
      </c>
      <c r="Y19" s="137">
        <v>126.57</v>
      </c>
      <c r="Z19" s="137">
        <v>1471.48</v>
      </c>
      <c r="AA19" s="139">
        <v>4291.8599999999997</v>
      </c>
      <c r="AB19" s="138">
        <v>1976</v>
      </c>
      <c r="AC19" s="138">
        <v>0</v>
      </c>
      <c r="AD19" s="138">
        <v>1976</v>
      </c>
      <c r="AE19" s="137">
        <v>181</v>
      </c>
      <c r="AF19" s="137">
        <v>25.66</v>
      </c>
      <c r="AG19" s="185">
        <v>759.16</v>
      </c>
      <c r="AH19" s="137">
        <v>101.39</v>
      </c>
      <c r="AI19" s="137">
        <v>1067.21</v>
      </c>
      <c r="AJ19" s="139">
        <v>3043.21</v>
      </c>
      <c r="AK19" s="138">
        <v>2641.72</v>
      </c>
      <c r="AL19" s="138">
        <v>0</v>
      </c>
      <c r="AM19" s="138">
        <v>2641.72</v>
      </c>
      <c r="AN19" s="137">
        <v>271</v>
      </c>
      <c r="AO19" s="137">
        <v>34.31</v>
      </c>
      <c r="AP19" s="137">
        <v>1000.63</v>
      </c>
      <c r="AQ19" s="137">
        <v>148.9</v>
      </c>
      <c r="AR19" s="137">
        <v>1454.84</v>
      </c>
      <c r="AS19" s="139">
        <v>4096.5600000000004</v>
      </c>
      <c r="AT19" s="138">
        <v>2522.19</v>
      </c>
      <c r="AU19" s="138">
        <v>939.13</v>
      </c>
      <c r="AV19" s="138">
        <v>3461.32</v>
      </c>
      <c r="AW19" s="137">
        <v>383</v>
      </c>
      <c r="AX19" s="137">
        <v>32.76</v>
      </c>
      <c r="AY19" s="137">
        <v>1144.79</v>
      </c>
      <c r="AZ19" s="137">
        <v>144.06</v>
      </c>
      <c r="BA19" s="137">
        <v>1704.61</v>
      </c>
      <c r="BB19" s="139">
        <v>5165.93</v>
      </c>
      <c r="BC19" s="202">
        <v>3729.27</v>
      </c>
      <c r="BD19" s="138">
        <v>0</v>
      </c>
      <c r="BE19" s="138">
        <v>3729.27</v>
      </c>
      <c r="BF19" s="137">
        <v>421</v>
      </c>
      <c r="BG19" s="137">
        <v>48.45</v>
      </c>
      <c r="BH19" s="137">
        <v>1397.84</v>
      </c>
      <c r="BI19" s="137">
        <v>147.83000000000001</v>
      </c>
      <c r="BJ19" s="137">
        <v>2015.12</v>
      </c>
      <c r="BK19" s="139">
        <v>5744.39</v>
      </c>
      <c r="BL19" s="186">
        <v>3019.44</v>
      </c>
      <c r="BM19" s="138">
        <v>0</v>
      </c>
      <c r="BN19" s="138">
        <v>3019.44</v>
      </c>
      <c r="BO19" s="137">
        <v>323</v>
      </c>
      <c r="BP19" s="137">
        <v>39.21</v>
      </c>
      <c r="BQ19" s="137">
        <v>1138.58</v>
      </c>
      <c r="BR19" s="137">
        <v>135.21</v>
      </c>
      <c r="BS19" s="137">
        <v>1636</v>
      </c>
      <c r="BT19" s="139">
        <v>4655.4399999999996</v>
      </c>
      <c r="BU19" s="138">
        <v>2474.3000000000002</v>
      </c>
      <c r="BV19" s="138">
        <v>0</v>
      </c>
      <c r="BW19" s="138">
        <v>2474.3000000000002</v>
      </c>
      <c r="BX19" s="137">
        <v>248</v>
      </c>
      <c r="BY19" s="137">
        <v>32.130000000000003</v>
      </c>
      <c r="BZ19" s="137">
        <v>930.82</v>
      </c>
      <c r="CA19" s="137">
        <v>145.94</v>
      </c>
      <c r="CB19" s="137">
        <v>1356.89</v>
      </c>
      <c r="CC19" s="139">
        <v>3831.19</v>
      </c>
      <c r="CD19" s="216">
        <v>2664.13</v>
      </c>
      <c r="CE19" s="138">
        <v>0</v>
      </c>
      <c r="CF19" s="138">
        <v>2664.13</v>
      </c>
      <c r="CG19" s="137">
        <v>274</v>
      </c>
      <c r="CH19" s="137">
        <v>34.6</v>
      </c>
      <c r="CI19" s="137">
        <v>1008.8</v>
      </c>
      <c r="CJ19" s="137">
        <v>47.31</v>
      </c>
      <c r="CK19" s="137">
        <v>1364.71</v>
      </c>
      <c r="CL19" s="139">
        <v>4028.84</v>
      </c>
      <c r="CM19" s="186">
        <v>2789.09</v>
      </c>
      <c r="CN19" s="138">
        <v>0</v>
      </c>
      <c r="CO19" s="138">
        <v>2789.09</v>
      </c>
      <c r="CP19" s="137">
        <v>300</v>
      </c>
      <c r="CQ19" s="137">
        <v>36.22</v>
      </c>
      <c r="CR19" s="137">
        <v>1052.83</v>
      </c>
      <c r="CS19" s="137">
        <v>151.53</v>
      </c>
      <c r="CT19" s="137">
        <v>1540.58</v>
      </c>
      <c r="CU19" s="139">
        <v>4329.67</v>
      </c>
      <c r="CV19" s="218">
        <v>3252.2</v>
      </c>
      <c r="CW19" s="138">
        <v>0</v>
      </c>
      <c r="CX19" s="138">
        <v>3252.2</v>
      </c>
      <c r="CY19" s="137">
        <v>355</v>
      </c>
      <c r="CZ19" s="137">
        <v>42.25</v>
      </c>
      <c r="DA19" s="137">
        <v>1223.5899999999999</v>
      </c>
      <c r="DB19" s="137">
        <v>144.44999999999999</v>
      </c>
      <c r="DC19" s="137">
        <v>1765.29</v>
      </c>
      <c r="DD19" s="139">
        <v>5017.49</v>
      </c>
      <c r="DE19" s="138">
        <v>3775.99</v>
      </c>
      <c r="DF19" s="138">
        <v>0</v>
      </c>
      <c r="DG19" s="138">
        <v>3775.99</v>
      </c>
      <c r="DH19" s="137">
        <v>430</v>
      </c>
      <c r="DI19" s="137">
        <v>396.21</v>
      </c>
      <c r="DJ19" s="137">
        <v>1436.68</v>
      </c>
      <c r="DK19" s="137">
        <v>169.05</v>
      </c>
      <c r="DL19" s="137">
        <v>2431.94</v>
      </c>
      <c r="DM19" s="139">
        <v>6207.93</v>
      </c>
      <c r="DN19" s="135">
        <f t="shared" si="1"/>
        <v>34746.03</v>
      </c>
      <c r="DO19" s="135">
        <f t="shared" si="2"/>
        <v>939.13</v>
      </c>
      <c r="DP19" s="135">
        <f t="shared" si="3"/>
        <v>35685.159999999996</v>
      </c>
      <c r="DQ19" s="137">
        <f t="shared" si="4"/>
        <v>3814</v>
      </c>
      <c r="DR19" s="137">
        <f t="shared" si="5"/>
        <v>798.45</v>
      </c>
      <c r="DS19" s="137">
        <f t="shared" si="6"/>
        <v>13266.6</v>
      </c>
      <c r="DT19" s="137">
        <f t="shared" si="7"/>
        <v>1593.4499999999998</v>
      </c>
      <c r="DU19" s="137">
        <f t="shared" si="8"/>
        <v>19472.499999999996</v>
      </c>
      <c r="DV19" s="139">
        <f t="shared" si="9"/>
        <v>55157.659999999989</v>
      </c>
      <c r="DW19" s="271">
        <f t="shared" si="10"/>
        <v>-181.14000000000669</v>
      </c>
      <c r="DX19" s="271"/>
      <c r="DY19" s="263">
        <f>E19-(DU19-(DO19*PARAM!Q19))</f>
        <v>-11340.249999999996</v>
      </c>
      <c r="DZ19" s="263"/>
    </row>
    <row r="20" spans="1:130" x14ac:dyDescent="0.25">
      <c r="A20">
        <v>528</v>
      </c>
      <c r="B20" s="215" t="s">
        <v>541</v>
      </c>
      <c r="C20" t="s">
        <v>245</v>
      </c>
      <c r="D20" s="74">
        <v>1</v>
      </c>
      <c r="E20">
        <v>7417.79</v>
      </c>
      <c r="F20">
        <v>34886.300000000003</v>
      </c>
      <c r="G20" t="s">
        <v>157</v>
      </c>
      <c r="H20" t="s">
        <v>5</v>
      </c>
      <c r="I20" t="s">
        <v>179</v>
      </c>
      <c r="J20" s="138">
        <v>2600.63</v>
      </c>
      <c r="K20" s="138">
        <v>0</v>
      </c>
      <c r="L20" s="138">
        <v>2600.63</v>
      </c>
      <c r="M20" s="137">
        <v>249</v>
      </c>
      <c r="N20" s="137">
        <v>32.630000000000003</v>
      </c>
      <c r="O20" s="137">
        <v>915.84</v>
      </c>
      <c r="P20" s="185">
        <v>122.29</v>
      </c>
      <c r="Q20" s="137">
        <v>1319.76</v>
      </c>
      <c r="R20" s="139">
        <v>3920.39</v>
      </c>
      <c r="S20" s="138">
        <v>2455.25</v>
      </c>
      <c r="T20" s="138">
        <v>0</v>
      </c>
      <c r="U20" s="138">
        <v>2455.25</v>
      </c>
      <c r="V20" s="137">
        <v>242</v>
      </c>
      <c r="W20" s="137">
        <v>31.88</v>
      </c>
      <c r="X20" s="137">
        <v>877.15</v>
      </c>
      <c r="Y20" s="137">
        <v>125.19</v>
      </c>
      <c r="Z20" s="137">
        <v>1276.22</v>
      </c>
      <c r="AA20" s="139">
        <v>3731.47</v>
      </c>
      <c r="AB20" s="138">
        <v>2455.25</v>
      </c>
      <c r="AC20" s="138">
        <v>0</v>
      </c>
      <c r="AD20" s="138">
        <v>2455.25</v>
      </c>
      <c r="AE20" s="137">
        <v>242</v>
      </c>
      <c r="AF20" s="137">
        <v>31.88</v>
      </c>
      <c r="AG20" s="185">
        <v>876.66</v>
      </c>
      <c r="AH20" s="137">
        <v>160.88999999999999</v>
      </c>
      <c r="AI20" s="137">
        <v>1311.43</v>
      </c>
      <c r="AJ20" s="139">
        <v>3766.68</v>
      </c>
      <c r="AK20" s="138">
        <v>2455.25</v>
      </c>
      <c r="AL20" s="138">
        <v>0</v>
      </c>
      <c r="AM20" s="138">
        <v>2455.25</v>
      </c>
      <c r="AN20" s="137">
        <v>242</v>
      </c>
      <c r="AO20" s="137">
        <v>31.88</v>
      </c>
      <c r="AP20" s="137">
        <v>876.66</v>
      </c>
      <c r="AQ20" s="137">
        <v>150.69</v>
      </c>
      <c r="AR20" s="137">
        <v>1301.23</v>
      </c>
      <c r="AS20" s="139">
        <v>3756.48</v>
      </c>
      <c r="AT20" s="138">
        <v>2488.8000000000002</v>
      </c>
      <c r="AU20" s="138">
        <v>948.61</v>
      </c>
      <c r="AV20" s="138">
        <v>3437.41</v>
      </c>
      <c r="AW20" s="137">
        <v>375</v>
      </c>
      <c r="AX20" s="137">
        <v>32.32</v>
      </c>
      <c r="AY20" s="137">
        <v>1096.76</v>
      </c>
      <c r="AZ20" s="137">
        <v>148.69999999999999</v>
      </c>
      <c r="BA20" s="137">
        <v>1652.78</v>
      </c>
      <c r="BB20" s="139">
        <v>5090.1899999999996</v>
      </c>
      <c r="BC20" s="202">
        <v>3911.02</v>
      </c>
      <c r="BD20" s="138">
        <v>0</v>
      </c>
      <c r="BE20" s="138">
        <v>3911.02</v>
      </c>
      <c r="BF20" s="137">
        <v>409</v>
      </c>
      <c r="BG20" s="137">
        <v>47.74</v>
      </c>
      <c r="BH20" s="137">
        <v>1340.83</v>
      </c>
      <c r="BI20" s="137">
        <v>155.13</v>
      </c>
      <c r="BJ20" s="137">
        <v>1952.7</v>
      </c>
      <c r="BK20" s="139">
        <v>5863.72</v>
      </c>
      <c r="BL20" s="186">
        <v>2591.79</v>
      </c>
      <c r="BM20" s="138">
        <v>0</v>
      </c>
      <c r="BN20" s="138">
        <v>2591.79</v>
      </c>
      <c r="BO20" s="137">
        <v>255</v>
      </c>
      <c r="BP20" s="137">
        <v>33.659999999999997</v>
      </c>
      <c r="BQ20" s="137">
        <v>945.41</v>
      </c>
      <c r="BR20" s="137">
        <v>117.41</v>
      </c>
      <c r="BS20" s="137">
        <v>1351.48</v>
      </c>
      <c r="BT20" s="139">
        <v>3943.27</v>
      </c>
      <c r="BU20" s="138">
        <v>2455.25</v>
      </c>
      <c r="BV20" s="138">
        <v>0</v>
      </c>
      <c r="BW20" s="138">
        <v>2455.25</v>
      </c>
      <c r="BX20" s="137">
        <v>241</v>
      </c>
      <c r="BY20" s="137">
        <v>31.88</v>
      </c>
      <c r="BZ20" s="137">
        <v>876.66</v>
      </c>
      <c r="CA20" s="137">
        <v>155.79</v>
      </c>
      <c r="CB20" s="137">
        <v>1305.33</v>
      </c>
      <c r="CC20" s="139">
        <v>3760.58</v>
      </c>
      <c r="CD20" s="216">
        <v>2514.87</v>
      </c>
      <c r="CE20" s="138">
        <v>0</v>
      </c>
      <c r="CF20" s="138">
        <v>2514.87</v>
      </c>
      <c r="CG20" s="137">
        <v>249</v>
      </c>
      <c r="CH20" s="137">
        <v>32.659999999999997</v>
      </c>
      <c r="CI20" s="137">
        <v>917.32</v>
      </c>
      <c r="CJ20" s="137">
        <v>136.44999999999999</v>
      </c>
      <c r="CK20" s="137">
        <v>1335.43</v>
      </c>
      <c r="CL20" s="139">
        <v>3850.3</v>
      </c>
      <c r="CM20" s="186">
        <v>2636.03</v>
      </c>
      <c r="CN20" s="138">
        <v>0</v>
      </c>
      <c r="CO20" s="138">
        <v>2636.03</v>
      </c>
      <c r="CP20" s="137">
        <v>266</v>
      </c>
      <c r="CQ20" s="137">
        <v>34.24</v>
      </c>
      <c r="CR20" s="137">
        <v>936.02</v>
      </c>
      <c r="CS20" s="137">
        <v>77.400000000000006</v>
      </c>
      <c r="CT20" s="137">
        <v>1313.66</v>
      </c>
      <c r="CU20" s="139">
        <v>3949.69</v>
      </c>
      <c r="CV20" s="218">
        <v>2813.05</v>
      </c>
      <c r="CW20" s="138">
        <v>0</v>
      </c>
      <c r="CX20" s="138">
        <v>2813.05</v>
      </c>
      <c r="CY20" s="137">
        <v>290</v>
      </c>
      <c r="CZ20" s="137">
        <v>36.53</v>
      </c>
      <c r="DA20" s="137">
        <v>1012.45</v>
      </c>
      <c r="DB20" s="137">
        <v>116.25</v>
      </c>
      <c r="DC20" s="137">
        <v>1455.23</v>
      </c>
      <c r="DD20" s="139">
        <v>4268.28</v>
      </c>
      <c r="DE20" s="138">
        <v>3664.62</v>
      </c>
      <c r="DF20" s="138">
        <v>0</v>
      </c>
      <c r="DG20" s="138">
        <v>3664.62</v>
      </c>
      <c r="DH20" s="137">
        <v>410</v>
      </c>
      <c r="DI20" s="137">
        <v>374.46</v>
      </c>
      <c r="DJ20" s="137">
        <v>1452.84</v>
      </c>
      <c r="DK20" s="137">
        <v>156.88</v>
      </c>
      <c r="DL20" s="137">
        <v>2394.1799999999998</v>
      </c>
      <c r="DM20" s="139">
        <v>6058.8</v>
      </c>
      <c r="DN20" s="135">
        <f t="shared" si="1"/>
        <v>33041.81</v>
      </c>
      <c r="DO20" s="135">
        <f t="shared" si="2"/>
        <v>948.61</v>
      </c>
      <c r="DP20" s="135">
        <f t="shared" si="3"/>
        <v>33990.42</v>
      </c>
      <c r="DQ20" s="137">
        <f t="shared" si="4"/>
        <v>3470</v>
      </c>
      <c r="DR20" s="137">
        <f t="shared" si="5"/>
        <v>751.76</v>
      </c>
      <c r="DS20" s="137">
        <f t="shared" si="6"/>
        <v>12124.6</v>
      </c>
      <c r="DT20" s="137">
        <f t="shared" si="7"/>
        <v>1623.0700000000002</v>
      </c>
      <c r="DU20" s="137">
        <f t="shared" si="8"/>
        <v>17969.429999999997</v>
      </c>
      <c r="DV20" s="139">
        <f t="shared" si="9"/>
        <v>51959.850000000006</v>
      </c>
      <c r="DW20" s="271">
        <f t="shared" si="10"/>
        <v>-895.88000000000466</v>
      </c>
      <c r="DX20" s="271"/>
      <c r="DY20" s="263">
        <f>E20-(DU20-(DO20*PARAM!Q20))</f>
        <v>-10551.639999999996</v>
      </c>
      <c r="DZ20" s="263"/>
    </row>
    <row r="21" spans="1:130" x14ac:dyDescent="0.25">
      <c r="A21">
        <v>533</v>
      </c>
      <c r="B21" s="215" t="s">
        <v>833</v>
      </c>
      <c r="C21" t="s">
        <v>184</v>
      </c>
      <c r="D21" s="74">
        <v>0</v>
      </c>
      <c r="G21" t="s">
        <v>157</v>
      </c>
      <c r="H21" t="s">
        <v>9</v>
      </c>
      <c r="I21" t="s">
        <v>834</v>
      </c>
      <c r="P21" s="185"/>
      <c r="S21" s="138">
        <v>38.161200000000001</v>
      </c>
      <c r="T21" s="138">
        <v>0</v>
      </c>
      <c r="U21" s="138">
        <v>38.161200000000001</v>
      </c>
      <c r="V21" s="137">
        <v>0.98</v>
      </c>
      <c r="W21" s="137">
        <v>0.87219999999999998</v>
      </c>
      <c r="X21" s="137">
        <v>8.2614000000000001</v>
      </c>
      <c r="Y21" s="137">
        <v>0.51939999999999997</v>
      </c>
      <c r="Z21" s="137">
        <v>10.632999999999999</v>
      </c>
      <c r="AA21" s="139">
        <v>48.794200000000004</v>
      </c>
      <c r="AB21" s="138">
        <v>0</v>
      </c>
      <c r="AC21" s="138">
        <v>0</v>
      </c>
      <c r="AD21" s="138">
        <v>0</v>
      </c>
      <c r="AE21" s="137">
        <v>0</v>
      </c>
      <c r="AF21" s="137">
        <v>0</v>
      </c>
      <c r="AG21" s="185">
        <v>0</v>
      </c>
      <c r="AH21" s="137">
        <v>0</v>
      </c>
      <c r="AI21" s="137">
        <v>0</v>
      </c>
      <c r="AJ21" s="139">
        <v>0</v>
      </c>
      <c r="AT21" s="138">
        <v>0</v>
      </c>
      <c r="AU21" s="138">
        <v>609.8442</v>
      </c>
      <c r="AV21" s="138">
        <v>609.8442</v>
      </c>
      <c r="AW21" s="137">
        <v>26.46</v>
      </c>
      <c r="AX21" s="137">
        <v>0</v>
      </c>
      <c r="AY21" s="137">
        <v>121.9708</v>
      </c>
      <c r="AZ21" s="137">
        <v>8.1634000000000011</v>
      </c>
      <c r="BA21" s="137">
        <v>156.5942</v>
      </c>
      <c r="BB21" s="139">
        <v>766.4384</v>
      </c>
      <c r="BL21" s="186"/>
      <c r="CM21" s="186"/>
      <c r="DN21" s="135">
        <f t="shared" si="1"/>
        <v>38.161200000000001</v>
      </c>
      <c r="DO21" s="135">
        <f t="shared" si="2"/>
        <v>609.8442</v>
      </c>
      <c r="DP21" s="135">
        <f t="shared" si="3"/>
        <v>648.00540000000001</v>
      </c>
      <c r="DQ21" s="137">
        <f t="shared" si="4"/>
        <v>27.44</v>
      </c>
      <c r="DR21" s="137">
        <f t="shared" si="5"/>
        <v>0.87219999999999998</v>
      </c>
      <c r="DS21" s="137">
        <f t="shared" si="6"/>
        <v>130.23220000000001</v>
      </c>
      <c r="DT21" s="137">
        <f t="shared" si="7"/>
        <v>8.6828000000000003</v>
      </c>
      <c r="DU21" s="137">
        <f t="shared" si="8"/>
        <v>167.22720000000001</v>
      </c>
      <c r="DV21" s="139">
        <f t="shared" si="9"/>
        <v>815.23260000000005</v>
      </c>
      <c r="DW21" s="271">
        <f t="shared" si="10"/>
        <v>648.00540000000001</v>
      </c>
      <c r="DX21" s="271"/>
      <c r="DY21" s="263">
        <f>E21-(DU21-(DO21*PARAM!Q21))</f>
        <v>-167.22720000000001</v>
      </c>
      <c r="DZ21" s="263"/>
    </row>
    <row r="22" spans="1:130" x14ac:dyDescent="0.25">
      <c r="A22">
        <v>534</v>
      </c>
      <c r="B22" s="215" t="s">
        <v>552</v>
      </c>
      <c r="C22" t="s">
        <v>478</v>
      </c>
      <c r="D22" s="74">
        <v>1</v>
      </c>
      <c r="E22">
        <v>18619.715799999998</v>
      </c>
      <c r="F22">
        <v>30961.1204</v>
      </c>
      <c r="G22" t="s">
        <v>157</v>
      </c>
      <c r="H22" t="s">
        <v>9</v>
      </c>
      <c r="I22" t="s">
        <v>553</v>
      </c>
      <c r="J22" s="138">
        <v>3514.2996000000003</v>
      </c>
      <c r="K22" s="138">
        <v>0</v>
      </c>
      <c r="L22" s="138">
        <v>3514.2996000000003</v>
      </c>
      <c r="M22" s="137">
        <v>396.9</v>
      </c>
      <c r="N22" s="137">
        <v>45.658199999999994</v>
      </c>
      <c r="O22" s="137">
        <v>1349.7049999999999</v>
      </c>
      <c r="P22" s="185">
        <v>61.759599999999999</v>
      </c>
      <c r="Q22" s="137">
        <v>1854.0228</v>
      </c>
      <c r="R22" s="139">
        <v>5368.3224</v>
      </c>
      <c r="S22" s="138">
        <v>3796.3337999999999</v>
      </c>
      <c r="T22" s="138">
        <v>0</v>
      </c>
      <c r="U22" s="138">
        <v>3796.3337999999999</v>
      </c>
      <c r="V22" s="137">
        <v>436.1</v>
      </c>
      <c r="W22" s="137">
        <v>49.323399999999999</v>
      </c>
      <c r="X22" s="137">
        <v>1449.2926</v>
      </c>
      <c r="Y22" s="137">
        <v>65.591400000000007</v>
      </c>
      <c r="Z22" s="137">
        <v>2000.3073999999999</v>
      </c>
      <c r="AA22" s="139">
        <v>5796.6412</v>
      </c>
      <c r="AB22" s="138">
        <v>3513.7508000000003</v>
      </c>
      <c r="AC22" s="138">
        <v>0</v>
      </c>
      <c r="AD22" s="138">
        <v>3513.7508000000003</v>
      </c>
      <c r="AE22" s="137">
        <v>396.9</v>
      </c>
      <c r="AF22" s="137">
        <v>45.648400000000002</v>
      </c>
      <c r="AG22" s="185">
        <v>1350.1949999999999</v>
      </c>
      <c r="AH22" s="137">
        <v>61.749799999999993</v>
      </c>
      <c r="AI22" s="137">
        <v>1854.4932000000001</v>
      </c>
      <c r="AJ22" s="139">
        <v>5368.2440000000006</v>
      </c>
      <c r="AK22" s="138">
        <v>3513.7508000000003</v>
      </c>
      <c r="AL22" s="138">
        <v>0</v>
      </c>
      <c r="AM22" s="138">
        <v>3513.7508000000003</v>
      </c>
      <c r="AN22" s="137">
        <v>396.9</v>
      </c>
      <c r="AO22" s="137">
        <v>45.648400000000002</v>
      </c>
      <c r="AP22" s="137">
        <v>1350.1949999999999</v>
      </c>
      <c r="AQ22" s="137">
        <v>61.749799999999993</v>
      </c>
      <c r="AR22" s="137">
        <v>1854.4932000000001</v>
      </c>
      <c r="AS22" s="139">
        <v>5368.2440000000006</v>
      </c>
      <c r="AT22" s="138">
        <v>17055.292799999999</v>
      </c>
      <c r="AU22" s="138">
        <v>929.63779999999997</v>
      </c>
      <c r="AV22" s="138">
        <v>17984.9306</v>
      </c>
      <c r="AW22" s="137">
        <v>1731.66</v>
      </c>
      <c r="AX22" s="137">
        <v>535.50139999999999</v>
      </c>
      <c r="AY22" s="137">
        <v>8698.0781999999999</v>
      </c>
      <c r="AZ22" s="137">
        <v>257.82819999999998</v>
      </c>
      <c r="BA22" s="137">
        <v>11223.067800000001</v>
      </c>
      <c r="BB22" s="139">
        <v>29207.998399999997</v>
      </c>
      <c r="BC22" s="202">
        <v>17.835999999999999</v>
      </c>
      <c r="BD22" s="138">
        <v>0</v>
      </c>
      <c r="BE22" s="138">
        <v>17.835999999999999</v>
      </c>
      <c r="BF22" s="137">
        <v>0</v>
      </c>
      <c r="BG22" s="137">
        <v>0</v>
      </c>
      <c r="BH22" s="137">
        <v>0</v>
      </c>
      <c r="BI22" s="137">
        <v>0.245</v>
      </c>
      <c r="BJ22" s="137">
        <v>0.245</v>
      </c>
      <c r="BK22" s="139">
        <v>18.081</v>
      </c>
      <c r="BL22" s="186">
        <v>0</v>
      </c>
      <c r="BM22" s="138">
        <v>0</v>
      </c>
      <c r="BN22" s="138">
        <v>0</v>
      </c>
      <c r="BO22" s="137">
        <v>-2.94</v>
      </c>
      <c r="BP22" s="137">
        <v>0</v>
      </c>
      <c r="BQ22" s="137">
        <v>0</v>
      </c>
      <c r="BR22" s="137">
        <v>0</v>
      </c>
      <c r="BS22" s="137">
        <v>-2.94</v>
      </c>
      <c r="BT22" s="139">
        <v>-2.94</v>
      </c>
      <c r="BU22" s="138">
        <v>0</v>
      </c>
      <c r="BV22" s="138">
        <v>0</v>
      </c>
      <c r="BW22" s="138">
        <v>0</v>
      </c>
      <c r="BX22" s="137">
        <v>0</v>
      </c>
      <c r="BY22" s="137">
        <v>0</v>
      </c>
      <c r="BZ22" s="137">
        <v>0</v>
      </c>
      <c r="CA22" s="137">
        <v>0</v>
      </c>
      <c r="CB22" s="137">
        <v>0</v>
      </c>
      <c r="CC22" s="139">
        <v>0</v>
      </c>
      <c r="CD22" s="216">
        <v>0</v>
      </c>
      <c r="CE22" s="138">
        <v>0</v>
      </c>
      <c r="CF22" s="138">
        <v>0</v>
      </c>
      <c r="CG22" s="137">
        <v>0</v>
      </c>
      <c r="CH22" s="137">
        <v>0</v>
      </c>
      <c r="CI22" s="137">
        <v>0</v>
      </c>
      <c r="CJ22" s="137">
        <v>0</v>
      </c>
      <c r="CK22" s="137">
        <v>0</v>
      </c>
      <c r="CL22" s="139">
        <v>0</v>
      </c>
      <c r="CM22" s="186">
        <v>0</v>
      </c>
      <c r="CN22" s="138">
        <v>0</v>
      </c>
      <c r="CO22" s="138">
        <v>0</v>
      </c>
      <c r="CP22" s="137">
        <v>0</v>
      </c>
      <c r="CQ22" s="137">
        <v>0</v>
      </c>
      <c r="CR22" s="137">
        <v>0</v>
      </c>
      <c r="CS22" s="137">
        <v>0</v>
      </c>
      <c r="CT22" s="137">
        <v>0</v>
      </c>
      <c r="CU22" s="139">
        <v>0</v>
      </c>
      <c r="DN22" s="135">
        <f t="shared" si="1"/>
        <v>31411.263799999997</v>
      </c>
      <c r="DO22" s="135">
        <f t="shared" si="2"/>
        <v>929.63779999999997</v>
      </c>
      <c r="DP22" s="135">
        <f t="shared" si="3"/>
        <v>32340.901600000001</v>
      </c>
      <c r="DQ22" s="137">
        <f t="shared" si="4"/>
        <v>3355.52</v>
      </c>
      <c r="DR22" s="137">
        <f t="shared" si="5"/>
        <v>721.77980000000002</v>
      </c>
      <c r="DS22" s="137">
        <f t="shared" si="6"/>
        <v>14197.465799999998</v>
      </c>
      <c r="DT22" s="137">
        <f t="shared" si="7"/>
        <v>508.92379999999997</v>
      </c>
      <c r="DU22" s="137">
        <f t="shared" si="8"/>
        <v>18783.689400000003</v>
      </c>
      <c r="DV22" s="139">
        <f t="shared" si="9"/>
        <v>51124.590999999993</v>
      </c>
      <c r="DW22" s="271">
        <f t="shared" si="10"/>
        <v>1379.7812000000013</v>
      </c>
      <c r="DX22" s="271"/>
      <c r="DY22" s="263">
        <f>E22-(DU22-(DO22*PARAM!Q22))</f>
        <v>-163.97360000000481</v>
      </c>
      <c r="DZ22" s="263"/>
    </row>
    <row r="23" spans="1:130" x14ac:dyDescent="0.25">
      <c r="A23">
        <v>535</v>
      </c>
      <c r="B23" s="215" t="s">
        <v>554</v>
      </c>
      <c r="C23" t="s">
        <v>555</v>
      </c>
      <c r="D23" s="74">
        <v>0.9</v>
      </c>
      <c r="E23">
        <v>16799.03</v>
      </c>
      <c r="F23">
        <v>30400.48</v>
      </c>
      <c r="G23" t="s">
        <v>157</v>
      </c>
      <c r="H23" t="s">
        <v>5</v>
      </c>
      <c r="I23" t="s">
        <v>368</v>
      </c>
      <c r="J23" s="138">
        <v>2315.34</v>
      </c>
      <c r="K23" s="138">
        <v>0</v>
      </c>
      <c r="L23" s="138">
        <v>2315.34</v>
      </c>
      <c r="M23" s="137">
        <v>227</v>
      </c>
      <c r="N23" s="137">
        <v>30.06</v>
      </c>
      <c r="O23" s="137">
        <v>880.97</v>
      </c>
      <c r="P23" s="185">
        <v>132.9</v>
      </c>
      <c r="Q23" s="137">
        <v>1270.93</v>
      </c>
      <c r="R23" s="139">
        <v>3586.27</v>
      </c>
      <c r="S23" s="138">
        <v>2302.85</v>
      </c>
      <c r="T23" s="138">
        <v>0</v>
      </c>
      <c r="U23" s="138">
        <v>2302.85</v>
      </c>
      <c r="V23" s="137">
        <v>224</v>
      </c>
      <c r="W23" s="137">
        <v>29.9</v>
      </c>
      <c r="X23" s="137">
        <v>877.28</v>
      </c>
      <c r="Y23" s="137">
        <v>117.39</v>
      </c>
      <c r="Z23" s="137">
        <v>1248.57</v>
      </c>
      <c r="AA23" s="139">
        <v>3551.42</v>
      </c>
      <c r="AB23" s="138">
        <v>2301.44</v>
      </c>
      <c r="AC23" s="138">
        <v>0</v>
      </c>
      <c r="AD23" s="138">
        <v>2301.44</v>
      </c>
      <c r="AE23" s="137">
        <v>224</v>
      </c>
      <c r="AF23" s="137">
        <v>29.88</v>
      </c>
      <c r="AG23" s="185">
        <v>876.31</v>
      </c>
      <c r="AH23" s="137">
        <v>142.86000000000001</v>
      </c>
      <c r="AI23" s="137">
        <v>1273.05</v>
      </c>
      <c r="AJ23" s="139">
        <v>3574.49</v>
      </c>
      <c r="AK23" s="138">
        <v>2301.44</v>
      </c>
      <c r="AL23" s="138">
        <v>0</v>
      </c>
      <c r="AM23" s="138">
        <v>2301.44</v>
      </c>
      <c r="AN23" s="137">
        <v>224</v>
      </c>
      <c r="AO23" s="137">
        <v>29.88</v>
      </c>
      <c r="AP23" s="137">
        <v>876.31</v>
      </c>
      <c r="AQ23" s="137">
        <v>142.86000000000001</v>
      </c>
      <c r="AR23" s="137">
        <v>1273.05</v>
      </c>
      <c r="AS23" s="139">
        <v>3574.49</v>
      </c>
      <c r="AT23" s="138">
        <v>2311.86</v>
      </c>
      <c r="AU23" s="138">
        <v>853.75</v>
      </c>
      <c r="AV23" s="138">
        <v>3165.61</v>
      </c>
      <c r="AW23" s="137">
        <v>342</v>
      </c>
      <c r="AX23" s="137">
        <v>30.02</v>
      </c>
      <c r="AY23" s="137">
        <v>1050.8900000000001</v>
      </c>
      <c r="AZ23" s="137">
        <v>128.99</v>
      </c>
      <c r="BA23" s="137">
        <v>1551.9</v>
      </c>
      <c r="BB23" s="139">
        <v>4717.51</v>
      </c>
      <c r="BC23" s="202">
        <v>3573.59</v>
      </c>
      <c r="BD23" s="138">
        <v>0</v>
      </c>
      <c r="BE23" s="138">
        <v>3573.59</v>
      </c>
      <c r="BF23" s="137">
        <v>381</v>
      </c>
      <c r="BG23" s="137">
        <v>44.67</v>
      </c>
      <c r="BH23" s="137">
        <v>1291.6500000000001</v>
      </c>
      <c r="BI23" s="137">
        <v>144.47</v>
      </c>
      <c r="BJ23" s="137">
        <v>1861.79</v>
      </c>
      <c r="BK23" s="139">
        <v>5435.38</v>
      </c>
      <c r="BL23" s="186">
        <v>2301.44</v>
      </c>
      <c r="BM23" s="138">
        <v>0</v>
      </c>
      <c r="BN23" s="138">
        <v>2301.44</v>
      </c>
      <c r="BO23" s="137">
        <v>223</v>
      </c>
      <c r="BP23" s="137">
        <v>29.88</v>
      </c>
      <c r="BQ23" s="137">
        <v>876.31</v>
      </c>
      <c r="BR23" s="137">
        <v>112.26</v>
      </c>
      <c r="BS23" s="137">
        <v>1241.45</v>
      </c>
      <c r="BT23" s="139">
        <v>3542.89</v>
      </c>
      <c r="BU23" s="138">
        <v>2301.44</v>
      </c>
      <c r="BV23" s="138">
        <v>0</v>
      </c>
      <c r="BW23" s="138">
        <v>2301.44</v>
      </c>
      <c r="BX23" s="137">
        <v>224</v>
      </c>
      <c r="BY23" s="137">
        <v>29.88</v>
      </c>
      <c r="BZ23" s="137">
        <v>876.31</v>
      </c>
      <c r="CA23" s="137">
        <v>142.86000000000001</v>
      </c>
      <c r="CB23" s="137">
        <v>1273.05</v>
      </c>
      <c r="CC23" s="139">
        <v>3574.49</v>
      </c>
      <c r="CD23" s="138">
        <v>2398.3200000000002</v>
      </c>
      <c r="CE23" s="138">
        <v>0</v>
      </c>
      <c r="CF23" s="138">
        <v>2398.3200000000002</v>
      </c>
      <c r="CG23" s="137">
        <v>238</v>
      </c>
      <c r="CH23" s="137">
        <v>31.14</v>
      </c>
      <c r="CI23" s="137">
        <v>911.72</v>
      </c>
      <c r="CJ23" s="137">
        <v>93.58</v>
      </c>
      <c r="CK23" s="137">
        <v>1274.44</v>
      </c>
      <c r="CL23" s="139">
        <v>3672.76</v>
      </c>
      <c r="CM23" s="186">
        <v>2301.44</v>
      </c>
      <c r="CN23" s="138">
        <v>0</v>
      </c>
      <c r="CO23" s="138">
        <v>2301.44</v>
      </c>
      <c r="CP23" s="137">
        <v>233</v>
      </c>
      <c r="CQ23" s="137">
        <v>29.88</v>
      </c>
      <c r="CR23" s="137">
        <v>881.11</v>
      </c>
      <c r="CS23" s="137">
        <v>122.46</v>
      </c>
      <c r="CT23" s="137">
        <v>1266.45</v>
      </c>
      <c r="CU23" s="139">
        <v>3567.89</v>
      </c>
      <c r="CV23" s="218">
        <v>2769.96</v>
      </c>
      <c r="CW23" s="138">
        <v>0</v>
      </c>
      <c r="CX23" s="138">
        <v>2769.96</v>
      </c>
      <c r="CY23" s="137">
        <v>289</v>
      </c>
      <c r="CZ23" s="137">
        <v>35.979999999999997</v>
      </c>
      <c r="DA23" s="137">
        <v>1047.48</v>
      </c>
      <c r="DB23" s="137">
        <v>110.38</v>
      </c>
      <c r="DC23" s="137">
        <v>1482.84</v>
      </c>
      <c r="DD23" s="139">
        <v>4252.8</v>
      </c>
      <c r="DE23" s="138">
        <v>3502.8</v>
      </c>
      <c r="DF23" s="138">
        <v>0</v>
      </c>
      <c r="DG23" s="138">
        <v>3502.8</v>
      </c>
      <c r="DH23" s="137">
        <v>393</v>
      </c>
      <c r="DI23" s="137">
        <v>350.66</v>
      </c>
      <c r="DJ23" s="137">
        <v>1315.16</v>
      </c>
      <c r="DK23" s="137">
        <v>170.64</v>
      </c>
      <c r="DL23" s="137">
        <v>2229.46</v>
      </c>
      <c r="DM23" s="139">
        <v>5732.26</v>
      </c>
      <c r="DN23" s="135">
        <f t="shared" si="1"/>
        <v>30681.919999999998</v>
      </c>
      <c r="DO23" s="135">
        <f t="shared" si="2"/>
        <v>853.75</v>
      </c>
      <c r="DP23" s="135">
        <f t="shared" si="3"/>
        <v>31535.67</v>
      </c>
      <c r="DQ23" s="137">
        <f t="shared" si="4"/>
        <v>3222</v>
      </c>
      <c r="DR23" s="137">
        <f t="shared" si="5"/>
        <v>701.82999999999993</v>
      </c>
      <c r="DS23" s="137">
        <f t="shared" si="6"/>
        <v>11761.499999999998</v>
      </c>
      <c r="DT23" s="137">
        <f t="shared" si="7"/>
        <v>1561.65</v>
      </c>
      <c r="DU23" s="137">
        <f t="shared" si="8"/>
        <v>17246.980000000003</v>
      </c>
      <c r="DV23" s="139">
        <f t="shared" si="9"/>
        <v>48782.650000000009</v>
      </c>
      <c r="DW23" s="271">
        <f t="shared" si="10"/>
        <v>1135.1899999999987</v>
      </c>
      <c r="DX23" s="271"/>
      <c r="DY23" s="263">
        <f>E23-(DU23-(DO23*PARAM!Q23))</f>
        <v>-447.95000000000437</v>
      </c>
      <c r="DZ23" s="263"/>
    </row>
    <row r="24" spans="1:130" x14ac:dyDescent="0.25">
      <c r="A24">
        <v>540</v>
      </c>
      <c r="B24" s="215" t="s">
        <v>558</v>
      </c>
      <c r="C24" t="s">
        <v>559</v>
      </c>
      <c r="D24" s="74">
        <v>1</v>
      </c>
      <c r="E24">
        <v>7644.05</v>
      </c>
      <c r="F24">
        <v>33639.230000000003</v>
      </c>
      <c r="G24" t="s">
        <v>157</v>
      </c>
      <c r="H24" t="s">
        <v>5</v>
      </c>
      <c r="I24" t="s">
        <v>179</v>
      </c>
      <c r="J24" s="138">
        <v>2526.4299999999998</v>
      </c>
      <c r="K24" s="138">
        <v>0</v>
      </c>
      <c r="L24" s="138">
        <v>2526.4299999999998</v>
      </c>
      <c r="M24" s="137">
        <v>243</v>
      </c>
      <c r="N24" s="137">
        <v>31.59</v>
      </c>
      <c r="O24" s="137">
        <v>892.97</v>
      </c>
      <c r="P24" s="185">
        <v>44.45</v>
      </c>
      <c r="Q24" s="137">
        <v>1212.01</v>
      </c>
      <c r="R24" s="139">
        <v>3738.44</v>
      </c>
      <c r="S24" s="138">
        <v>2398.11</v>
      </c>
      <c r="T24" s="138">
        <v>0</v>
      </c>
      <c r="U24" s="138">
        <v>2398.11</v>
      </c>
      <c r="V24" s="137">
        <v>238</v>
      </c>
      <c r="W24" s="137">
        <v>31.14</v>
      </c>
      <c r="X24" s="137">
        <v>862.3</v>
      </c>
      <c r="Y24" s="137">
        <v>42.58</v>
      </c>
      <c r="Z24" s="137">
        <v>1174.02</v>
      </c>
      <c r="AA24" s="139">
        <v>3572.13</v>
      </c>
      <c r="AB24" s="138">
        <v>2398.11</v>
      </c>
      <c r="AC24" s="138">
        <v>0</v>
      </c>
      <c r="AD24" s="138">
        <v>2398.11</v>
      </c>
      <c r="AE24" s="137">
        <v>238</v>
      </c>
      <c r="AF24" s="137">
        <v>31.14</v>
      </c>
      <c r="AG24" s="185">
        <v>861.81</v>
      </c>
      <c r="AH24" s="137">
        <v>42.58</v>
      </c>
      <c r="AI24" s="137">
        <v>1173.53</v>
      </c>
      <c r="AJ24" s="139">
        <v>3571.64</v>
      </c>
      <c r="AK24" s="138">
        <v>2455.98</v>
      </c>
      <c r="AL24" s="138">
        <v>0</v>
      </c>
      <c r="AM24" s="138">
        <v>2455.98</v>
      </c>
      <c r="AN24" s="137">
        <v>246</v>
      </c>
      <c r="AO24" s="137">
        <v>31.9</v>
      </c>
      <c r="AP24" s="137">
        <v>914.4</v>
      </c>
      <c r="AQ24" s="137">
        <v>43.6</v>
      </c>
      <c r="AR24" s="137">
        <v>1235.9000000000001</v>
      </c>
      <c r="AS24" s="139">
        <v>3691.88</v>
      </c>
      <c r="AT24" s="138">
        <v>2425.4499999999998</v>
      </c>
      <c r="AU24" s="138">
        <v>948.61</v>
      </c>
      <c r="AV24" s="138">
        <v>3374.06</v>
      </c>
      <c r="AW24" s="137">
        <v>371</v>
      </c>
      <c r="AX24" s="137">
        <v>31.49</v>
      </c>
      <c r="AY24" s="137">
        <v>1076.45</v>
      </c>
      <c r="AZ24" s="137">
        <v>55.78</v>
      </c>
      <c r="BA24" s="137">
        <v>1534.72</v>
      </c>
      <c r="BB24" s="139">
        <v>4908.78</v>
      </c>
      <c r="BC24" s="202">
        <v>3817.16</v>
      </c>
      <c r="BD24" s="138">
        <v>0</v>
      </c>
      <c r="BE24" s="138">
        <v>3817.16</v>
      </c>
      <c r="BF24" s="137">
        <v>400</v>
      </c>
      <c r="BG24" s="137">
        <v>46.52</v>
      </c>
      <c r="BH24" s="137">
        <v>1343.52</v>
      </c>
      <c r="BI24" s="137">
        <v>66.75</v>
      </c>
      <c r="BJ24" s="137">
        <v>1856.79</v>
      </c>
      <c r="BK24" s="139">
        <v>5673.95</v>
      </c>
      <c r="BL24" s="186">
        <v>2530.88</v>
      </c>
      <c r="BM24" s="138">
        <v>0</v>
      </c>
      <c r="BN24" s="138">
        <v>2530.88</v>
      </c>
      <c r="BO24" s="137">
        <v>256</v>
      </c>
      <c r="BP24" s="137">
        <v>32.869999999999997</v>
      </c>
      <c r="BQ24" s="137">
        <v>960.11</v>
      </c>
      <c r="BR24" s="137">
        <v>131.63</v>
      </c>
      <c r="BS24" s="137">
        <v>1380.61</v>
      </c>
      <c r="BT24" s="139">
        <v>3911.49</v>
      </c>
      <c r="BU24" s="138">
        <v>2398.11</v>
      </c>
      <c r="BV24" s="138">
        <v>0</v>
      </c>
      <c r="BW24" s="138">
        <v>2398.11</v>
      </c>
      <c r="BX24" s="137">
        <v>238</v>
      </c>
      <c r="BY24" s="137">
        <v>31.14</v>
      </c>
      <c r="BZ24" s="137">
        <v>861.81</v>
      </c>
      <c r="CA24" s="137">
        <v>149.68</v>
      </c>
      <c r="CB24" s="137">
        <v>1280.6300000000001</v>
      </c>
      <c r="CC24" s="139">
        <v>3678.74</v>
      </c>
      <c r="CD24" s="216">
        <v>2431.6799999999998</v>
      </c>
      <c r="CE24" s="138">
        <v>0</v>
      </c>
      <c r="CF24" s="138">
        <v>2431.6799999999998</v>
      </c>
      <c r="CG24" s="137">
        <v>242</v>
      </c>
      <c r="CH24" s="137">
        <v>31.57</v>
      </c>
      <c r="CI24" s="137">
        <v>892.3</v>
      </c>
      <c r="CJ24" s="137">
        <v>43.17</v>
      </c>
      <c r="CK24" s="137">
        <v>1209.04</v>
      </c>
      <c r="CL24" s="139">
        <v>3640.72</v>
      </c>
      <c r="CM24" s="186">
        <v>2709.19</v>
      </c>
      <c r="CN24" s="138">
        <v>0</v>
      </c>
      <c r="CO24" s="138">
        <v>2709.19</v>
      </c>
      <c r="CP24" s="137">
        <v>288</v>
      </c>
      <c r="CQ24" s="137">
        <v>35.18</v>
      </c>
      <c r="CR24" s="137">
        <v>976.75</v>
      </c>
      <c r="CS24" s="137">
        <v>104.2</v>
      </c>
      <c r="CT24" s="137">
        <v>1404.13</v>
      </c>
      <c r="CU24" s="139">
        <v>4113.32</v>
      </c>
      <c r="CV24" s="218">
        <v>2897.4</v>
      </c>
      <c r="CW24" s="138">
        <v>0</v>
      </c>
      <c r="CX24" s="138">
        <v>2897.4</v>
      </c>
      <c r="CY24" s="137">
        <v>307</v>
      </c>
      <c r="CZ24" s="137">
        <v>37.630000000000003</v>
      </c>
      <c r="DA24" s="137">
        <v>1056.96</v>
      </c>
      <c r="DB24" s="137">
        <v>148.34</v>
      </c>
      <c r="DC24" s="137">
        <v>1549.93</v>
      </c>
      <c r="DD24" s="139">
        <v>4447.33</v>
      </c>
      <c r="DE24" s="138">
        <v>3578.91</v>
      </c>
      <c r="DF24" s="138">
        <v>0</v>
      </c>
      <c r="DG24" s="138">
        <v>3578.91</v>
      </c>
      <c r="DH24" s="137">
        <v>401</v>
      </c>
      <c r="DI24" s="137">
        <v>368.54</v>
      </c>
      <c r="DJ24" s="137">
        <v>1698.48</v>
      </c>
      <c r="DK24" s="137">
        <v>141.38999999999999</v>
      </c>
      <c r="DL24" s="137">
        <v>2609.41</v>
      </c>
      <c r="DM24" s="139">
        <v>6188.32</v>
      </c>
      <c r="DN24" s="135">
        <f t="shared" si="1"/>
        <v>32567.41</v>
      </c>
      <c r="DO24" s="135">
        <f t="shared" si="2"/>
        <v>948.61</v>
      </c>
      <c r="DP24" s="135">
        <f t="shared" si="3"/>
        <v>33516.020000000004</v>
      </c>
      <c r="DQ24" s="137">
        <f t="shared" si="4"/>
        <v>3468</v>
      </c>
      <c r="DR24" s="137">
        <f t="shared" si="5"/>
        <v>740.71</v>
      </c>
      <c r="DS24" s="137">
        <f t="shared" si="6"/>
        <v>12397.86</v>
      </c>
      <c r="DT24" s="137">
        <f t="shared" si="7"/>
        <v>1014.15</v>
      </c>
      <c r="DU24" s="137">
        <f t="shared" si="8"/>
        <v>17620.72</v>
      </c>
      <c r="DV24" s="139">
        <f t="shared" si="9"/>
        <v>51136.74</v>
      </c>
      <c r="DW24" s="271">
        <f t="shared" si="10"/>
        <v>-123.20999999999913</v>
      </c>
      <c r="DX24" s="271"/>
      <c r="DY24" s="263">
        <f>E24-(DU24-(DO24*PARAM!Q24))</f>
        <v>-9976.6700000000019</v>
      </c>
      <c r="DZ24" s="263"/>
    </row>
    <row r="25" spans="1:130" x14ac:dyDescent="0.25">
      <c r="A25">
        <v>541</v>
      </c>
      <c r="B25" s="215" t="s">
        <v>477</v>
      </c>
      <c r="C25" t="s">
        <v>478</v>
      </c>
      <c r="D25" s="74">
        <v>1</v>
      </c>
      <c r="E25">
        <v>19080.689999999999</v>
      </c>
      <c r="F25">
        <v>34588.79</v>
      </c>
      <c r="G25" t="s">
        <v>157</v>
      </c>
      <c r="H25" t="s">
        <v>5</v>
      </c>
      <c r="I25" t="s">
        <v>179</v>
      </c>
      <c r="J25" s="138">
        <v>2666.9</v>
      </c>
      <c r="K25" s="138">
        <v>0</v>
      </c>
      <c r="L25" s="138">
        <v>2666.9</v>
      </c>
      <c r="M25" s="137">
        <v>275</v>
      </c>
      <c r="N25" s="137">
        <v>34.630000000000003</v>
      </c>
      <c r="O25" s="137">
        <v>1009.31</v>
      </c>
      <c r="P25" s="185">
        <v>123.85</v>
      </c>
      <c r="Q25" s="137">
        <v>1442.79</v>
      </c>
      <c r="R25" s="139">
        <v>4109.6899999999996</v>
      </c>
      <c r="S25" s="138">
        <v>2666.9</v>
      </c>
      <c r="T25" s="138">
        <v>0</v>
      </c>
      <c r="U25" s="138">
        <v>2666.9</v>
      </c>
      <c r="V25" s="137">
        <v>275</v>
      </c>
      <c r="W25" s="137">
        <v>34.630000000000003</v>
      </c>
      <c r="X25" s="137">
        <v>1010.33</v>
      </c>
      <c r="Y25" s="137">
        <v>139.15</v>
      </c>
      <c r="Z25" s="137">
        <v>1459.11</v>
      </c>
      <c r="AA25" s="139">
        <v>4126.01</v>
      </c>
      <c r="AB25" s="138">
        <v>2666.9</v>
      </c>
      <c r="AC25" s="138">
        <v>0</v>
      </c>
      <c r="AD25" s="138">
        <v>2666.9</v>
      </c>
      <c r="AE25" s="137">
        <v>275</v>
      </c>
      <c r="AF25" s="137">
        <v>34.630000000000003</v>
      </c>
      <c r="AG25" s="185">
        <v>1009.82</v>
      </c>
      <c r="AH25" s="137">
        <v>159.55000000000001</v>
      </c>
      <c r="AI25" s="137">
        <v>1479</v>
      </c>
      <c r="AJ25" s="139">
        <v>4145.8999999999996</v>
      </c>
      <c r="AK25" s="138">
        <v>2666.9</v>
      </c>
      <c r="AL25" s="138">
        <v>0</v>
      </c>
      <c r="AM25" s="138">
        <v>2666.9</v>
      </c>
      <c r="AN25" s="137">
        <v>275</v>
      </c>
      <c r="AO25" s="137">
        <v>34.630000000000003</v>
      </c>
      <c r="AP25" s="137">
        <v>1009.82</v>
      </c>
      <c r="AQ25" s="137">
        <v>128.94999999999999</v>
      </c>
      <c r="AR25" s="137">
        <v>1448.4</v>
      </c>
      <c r="AS25" s="139">
        <v>4115.3</v>
      </c>
      <c r="AT25" s="138">
        <v>2693.22</v>
      </c>
      <c r="AU25" s="138">
        <v>948.61</v>
      </c>
      <c r="AV25" s="138">
        <v>3641.83</v>
      </c>
      <c r="AW25" s="137">
        <v>408</v>
      </c>
      <c r="AX25" s="137">
        <v>34.97</v>
      </c>
      <c r="AY25" s="137">
        <v>1209.1600000000001</v>
      </c>
      <c r="AZ25" s="137">
        <v>147.22999999999999</v>
      </c>
      <c r="BA25" s="137">
        <v>1799.36</v>
      </c>
      <c r="BB25" s="139">
        <v>5441.19</v>
      </c>
      <c r="BC25" s="202">
        <v>3984.26</v>
      </c>
      <c r="BD25" s="138">
        <v>0</v>
      </c>
      <c r="BE25" s="138">
        <v>3984.26</v>
      </c>
      <c r="BF25" s="137">
        <v>457</v>
      </c>
      <c r="BG25" s="137">
        <v>51.77</v>
      </c>
      <c r="BH25" s="137">
        <v>1729.93</v>
      </c>
      <c r="BI25" s="137">
        <v>152.36000000000001</v>
      </c>
      <c r="BJ25" s="137">
        <v>2391.06</v>
      </c>
      <c r="BK25" s="139">
        <v>6375.32</v>
      </c>
      <c r="BL25" s="186">
        <v>2666.9</v>
      </c>
      <c r="BM25" s="138">
        <v>0</v>
      </c>
      <c r="BN25" s="138">
        <v>2666.9</v>
      </c>
      <c r="BO25" s="137">
        <v>274</v>
      </c>
      <c r="BP25" s="137">
        <v>34.630000000000003</v>
      </c>
      <c r="BQ25" s="137">
        <v>1009.82</v>
      </c>
      <c r="BR25" s="137">
        <v>134.05000000000001</v>
      </c>
      <c r="BS25" s="137">
        <v>1452.5</v>
      </c>
      <c r="BT25" s="139">
        <v>4119.3999999999996</v>
      </c>
      <c r="BU25" s="138">
        <v>2666.9</v>
      </c>
      <c r="BV25" s="138">
        <v>0</v>
      </c>
      <c r="BW25" s="138">
        <v>2666.9</v>
      </c>
      <c r="BX25" s="137">
        <v>275</v>
      </c>
      <c r="BY25" s="137">
        <v>34.630000000000003</v>
      </c>
      <c r="BZ25" s="137">
        <v>1009.82</v>
      </c>
      <c r="CA25" s="137">
        <v>159.55000000000001</v>
      </c>
      <c r="CB25" s="137">
        <v>1479</v>
      </c>
      <c r="CC25" s="139">
        <v>4145.8999999999996</v>
      </c>
      <c r="CD25" s="216">
        <v>2742.07</v>
      </c>
      <c r="CE25" s="138">
        <v>0</v>
      </c>
      <c r="CF25" s="138">
        <v>2742.07</v>
      </c>
      <c r="CG25" s="137">
        <v>285</v>
      </c>
      <c r="CH25" s="137">
        <v>35.619999999999997</v>
      </c>
      <c r="CI25" s="137">
        <v>1037.29</v>
      </c>
      <c r="CJ25" s="137">
        <v>79.290000000000006</v>
      </c>
      <c r="CK25" s="137">
        <v>1437.2</v>
      </c>
      <c r="CL25" s="139">
        <v>4179.2700000000004</v>
      </c>
      <c r="CM25" s="186">
        <v>2666.9</v>
      </c>
      <c r="CN25" s="138">
        <v>0</v>
      </c>
      <c r="CO25" s="138">
        <v>2666.9</v>
      </c>
      <c r="CP25" s="137">
        <v>283</v>
      </c>
      <c r="CQ25" s="137">
        <v>34.630000000000003</v>
      </c>
      <c r="CR25" s="137">
        <v>1014.62</v>
      </c>
      <c r="CS25" s="137">
        <v>47.35</v>
      </c>
      <c r="CT25" s="137">
        <v>1379.6</v>
      </c>
      <c r="CU25" s="139">
        <v>4046.5</v>
      </c>
      <c r="CV25" s="218">
        <v>2666.9</v>
      </c>
      <c r="CW25" s="138">
        <v>0</v>
      </c>
      <c r="CX25" s="138">
        <v>2666.9</v>
      </c>
      <c r="CY25" s="137">
        <v>275</v>
      </c>
      <c r="CZ25" s="137">
        <v>34.630000000000003</v>
      </c>
      <c r="DA25" s="137">
        <v>1009.82</v>
      </c>
      <c r="DB25" s="137">
        <v>230.95</v>
      </c>
      <c r="DC25" s="137">
        <v>1550.4</v>
      </c>
      <c r="DD25" s="139">
        <v>4217.3</v>
      </c>
      <c r="DE25" s="138">
        <v>3981.02</v>
      </c>
      <c r="DF25" s="138">
        <v>0</v>
      </c>
      <c r="DG25" s="138">
        <v>3981.02</v>
      </c>
      <c r="DH25" s="137">
        <v>456</v>
      </c>
      <c r="DI25" s="137">
        <v>398.76</v>
      </c>
      <c r="DJ25" s="137">
        <v>1250.8800000000001</v>
      </c>
      <c r="DK25" s="137">
        <v>182.89</v>
      </c>
      <c r="DL25" s="137">
        <v>2288.5300000000002</v>
      </c>
      <c r="DM25" s="139">
        <v>6269.55</v>
      </c>
      <c r="DN25" s="135">
        <f t="shared" si="1"/>
        <v>34735.770000000004</v>
      </c>
      <c r="DO25" s="135">
        <f t="shared" si="2"/>
        <v>948.61</v>
      </c>
      <c r="DP25" s="135">
        <f t="shared" si="3"/>
        <v>35684.380000000005</v>
      </c>
      <c r="DQ25" s="137">
        <f t="shared" si="4"/>
        <v>3813</v>
      </c>
      <c r="DR25" s="137">
        <f t="shared" si="5"/>
        <v>798.16000000000008</v>
      </c>
      <c r="DS25" s="137">
        <f t="shared" si="6"/>
        <v>13310.619999999999</v>
      </c>
      <c r="DT25" s="137">
        <f t="shared" si="7"/>
        <v>1685.17</v>
      </c>
      <c r="DU25" s="137">
        <f t="shared" si="8"/>
        <v>19606.95</v>
      </c>
      <c r="DV25" s="139">
        <f t="shared" si="9"/>
        <v>55291.33</v>
      </c>
      <c r="DW25" s="271">
        <f t="shared" si="10"/>
        <v>1095.5900000000038</v>
      </c>
      <c r="DX25" s="271"/>
      <c r="DY25" s="263">
        <f>E25-(DU25-(DO25*PARAM!Q25))</f>
        <v>-526.26000000000204</v>
      </c>
      <c r="DZ25" s="263"/>
    </row>
    <row r="26" spans="1:130" x14ac:dyDescent="0.25">
      <c r="A26">
        <v>547</v>
      </c>
      <c r="B26" s="215" t="s">
        <v>882</v>
      </c>
      <c r="C26" t="s">
        <v>211</v>
      </c>
      <c r="D26" s="74">
        <v>0</v>
      </c>
      <c r="G26" t="s">
        <v>157</v>
      </c>
      <c r="H26" t="s">
        <v>5</v>
      </c>
      <c r="I26" t="s">
        <v>368</v>
      </c>
      <c r="P26" s="185"/>
      <c r="AG26" s="185"/>
      <c r="AT26" s="138">
        <v>-306.70999999999998</v>
      </c>
      <c r="AU26" s="138">
        <v>474.31</v>
      </c>
      <c r="AV26" s="138">
        <v>167.6</v>
      </c>
      <c r="AW26" s="137">
        <v>7</v>
      </c>
      <c r="AX26" s="137">
        <v>-7.05</v>
      </c>
      <c r="AY26" s="137">
        <v>-12</v>
      </c>
      <c r="AZ26" s="137">
        <v>2.2000000000000002</v>
      </c>
      <c r="BA26" s="137">
        <v>-9.85</v>
      </c>
      <c r="BB26" s="139">
        <v>157.75</v>
      </c>
      <c r="BC26" s="202"/>
      <c r="BL26" s="186"/>
      <c r="CM26" s="186"/>
      <c r="CV26" s="218"/>
      <c r="DN26" s="135">
        <f t="shared" si="1"/>
        <v>-306.70999999999998</v>
      </c>
      <c r="DO26" s="135">
        <f t="shared" si="2"/>
        <v>474.31</v>
      </c>
      <c r="DP26" s="135">
        <f t="shared" si="3"/>
        <v>167.6</v>
      </c>
      <c r="DQ26" s="137">
        <f t="shared" si="4"/>
        <v>7</v>
      </c>
      <c r="DR26" s="137">
        <f t="shared" si="5"/>
        <v>-7.05</v>
      </c>
      <c r="DS26" s="137">
        <f t="shared" si="6"/>
        <v>-12</v>
      </c>
      <c r="DT26" s="137">
        <f t="shared" si="7"/>
        <v>2.2000000000000002</v>
      </c>
      <c r="DU26" s="137">
        <f t="shared" si="8"/>
        <v>-9.85</v>
      </c>
      <c r="DV26" s="139">
        <f t="shared" si="9"/>
        <v>157.75</v>
      </c>
      <c r="DW26" s="271">
        <f t="shared" si="10"/>
        <v>167.6</v>
      </c>
      <c r="DX26" s="271"/>
      <c r="DY26" s="263">
        <f>E26-(DU26-(DO26*PARAM!Q26))</f>
        <v>9.85</v>
      </c>
      <c r="DZ26" s="263"/>
    </row>
    <row r="27" spans="1:130" x14ac:dyDescent="0.25">
      <c r="A27">
        <v>552</v>
      </c>
      <c r="B27" s="215" t="s">
        <v>594</v>
      </c>
      <c r="C27" t="s">
        <v>235</v>
      </c>
      <c r="D27" s="74">
        <v>1</v>
      </c>
      <c r="E27">
        <v>9031.7199999999993</v>
      </c>
      <c r="F27">
        <v>16106.64</v>
      </c>
      <c r="G27" t="s">
        <v>157</v>
      </c>
      <c r="H27" t="s">
        <v>5</v>
      </c>
      <c r="I27" t="s">
        <v>179</v>
      </c>
      <c r="J27" s="138">
        <v>2602</v>
      </c>
      <c r="K27" s="138">
        <v>0</v>
      </c>
      <c r="L27" s="138">
        <v>2602</v>
      </c>
      <c r="M27" s="137">
        <v>252</v>
      </c>
      <c r="N27" s="137">
        <v>32.4</v>
      </c>
      <c r="O27" s="137">
        <v>946.68</v>
      </c>
      <c r="P27" s="185">
        <v>142.63</v>
      </c>
      <c r="Q27" s="137">
        <v>1373.71</v>
      </c>
      <c r="R27" s="139">
        <v>3975.71</v>
      </c>
      <c r="S27" s="138">
        <v>2484</v>
      </c>
      <c r="T27" s="138">
        <v>0</v>
      </c>
      <c r="U27" s="138">
        <v>2484</v>
      </c>
      <c r="V27" s="137">
        <v>250</v>
      </c>
      <c r="W27" s="137">
        <v>32.26</v>
      </c>
      <c r="X27" s="137">
        <v>940.27</v>
      </c>
      <c r="Y27" s="137">
        <v>44.11</v>
      </c>
      <c r="Z27" s="137">
        <v>1266.6400000000001</v>
      </c>
      <c r="AA27" s="139">
        <v>3750.64</v>
      </c>
      <c r="AB27" s="138">
        <v>-1693.54</v>
      </c>
      <c r="AC27" s="138">
        <v>0</v>
      </c>
      <c r="AD27" s="138">
        <v>-1693.54</v>
      </c>
      <c r="AE27" s="137">
        <v>-291</v>
      </c>
      <c r="AF27" s="137">
        <v>-22.05</v>
      </c>
      <c r="AG27" s="185">
        <v>84.48</v>
      </c>
      <c r="AH27" s="137">
        <v>-30.09</v>
      </c>
      <c r="AI27" s="137">
        <v>-258.66000000000003</v>
      </c>
      <c r="AJ27" s="139">
        <v>-1952.2</v>
      </c>
      <c r="AK27" s="138">
        <v>1030.3499999999999</v>
      </c>
      <c r="AL27" s="138">
        <v>0</v>
      </c>
      <c r="AM27" s="138">
        <v>1030.3499999999999</v>
      </c>
      <c r="AN27" s="137">
        <v>64</v>
      </c>
      <c r="AO27" s="137">
        <v>13.36</v>
      </c>
      <c r="AP27" s="137">
        <v>427.31</v>
      </c>
      <c r="AQ27" s="137">
        <v>18.29</v>
      </c>
      <c r="AR27" s="137">
        <v>522.96</v>
      </c>
      <c r="AS27" s="139">
        <v>1553.31</v>
      </c>
      <c r="AT27" s="138">
        <v>846.51</v>
      </c>
      <c r="AU27" s="138">
        <v>910.67</v>
      </c>
      <c r="AV27" s="138">
        <v>1757.18</v>
      </c>
      <c r="AW27" s="137">
        <v>125</v>
      </c>
      <c r="AX27" s="137">
        <v>10.97</v>
      </c>
      <c r="AY27" s="137">
        <v>543.33000000000004</v>
      </c>
      <c r="AZ27" s="137">
        <v>27.22</v>
      </c>
      <c r="BA27" s="137">
        <v>706.52</v>
      </c>
      <c r="BB27" s="139">
        <v>2463.6999999999998</v>
      </c>
      <c r="BC27" s="202">
        <v>2401.0100000000002</v>
      </c>
      <c r="BD27" s="138">
        <v>0</v>
      </c>
      <c r="BE27" s="138">
        <v>2401.0100000000002</v>
      </c>
      <c r="BF27" s="137">
        <v>224</v>
      </c>
      <c r="BG27" s="137">
        <v>31.15</v>
      </c>
      <c r="BH27" s="137">
        <v>924.06</v>
      </c>
      <c r="BI27" s="137">
        <v>42.61</v>
      </c>
      <c r="BJ27" s="137">
        <v>1221.82</v>
      </c>
      <c r="BK27" s="139">
        <v>3622.83</v>
      </c>
      <c r="BL27" s="186">
        <v>76.05</v>
      </c>
      <c r="BM27" s="138">
        <v>0</v>
      </c>
      <c r="BN27" s="138">
        <v>76.05</v>
      </c>
      <c r="BO27" s="137">
        <v>-63</v>
      </c>
      <c r="BP27" s="137">
        <v>0.94</v>
      </c>
      <c r="BQ27" s="137">
        <v>65.400000000000006</v>
      </c>
      <c r="BR27" s="137">
        <v>1.34</v>
      </c>
      <c r="BS27" s="137">
        <v>4.68</v>
      </c>
      <c r="BT27" s="139">
        <v>80.73</v>
      </c>
      <c r="BU27" s="138">
        <v>0</v>
      </c>
      <c r="BV27" s="138">
        <v>0</v>
      </c>
      <c r="BW27" s="138">
        <v>0</v>
      </c>
      <c r="BX27" s="137">
        <v>-28</v>
      </c>
      <c r="BY27" s="137">
        <v>0</v>
      </c>
      <c r="BZ27" s="137">
        <v>0</v>
      </c>
      <c r="CA27" s="137">
        <v>0</v>
      </c>
      <c r="CB27" s="137">
        <v>-28</v>
      </c>
      <c r="CC27" s="139">
        <v>-28</v>
      </c>
      <c r="CD27" s="216">
        <v>-30.25</v>
      </c>
      <c r="CE27" s="138">
        <v>0</v>
      </c>
      <c r="CF27" s="138">
        <v>-30.25</v>
      </c>
      <c r="CG27" s="137">
        <v>43</v>
      </c>
      <c r="CH27" s="137">
        <v>10.76</v>
      </c>
      <c r="CI27" s="137">
        <v>302.17</v>
      </c>
      <c r="CJ27" s="137">
        <v>3.2</v>
      </c>
      <c r="CK27" s="137">
        <v>359.13</v>
      </c>
      <c r="CL27" s="139">
        <v>328.88</v>
      </c>
      <c r="CM27" s="186">
        <v>3.51</v>
      </c>
      <c r="CN27" s="138">
        <v>0</v>
      </c>
      <c r="CO27" s="138">
        <v>3.51</v>
      </c>
      <c r="CP27" s="137">
        <v>26</v>
      </c>
      <c r="CQ27" s="137">
        <v>8.25</v>
      </c>
      <c r="CR27" s="137">
        <v>231.69</v>
      </c>
      <c r="CS27" s="137">
        <v>2.81</v>
      </c>
      <c r="CT27" s="137">
        <v>268.75</v>
      </c>
      <c r="CU27" s="139">
        <v>272.26</v>
      </c>
      <c r="CV27" s="218">
        <v>-3.51</v>
      </c>
      <c r="CW27" s="138">
        <v>0</v>
      </c>
      <c r="CX27" s="138">
        <v>-3.51</v>
      </c>
      <c r="CY27" s="137">
        <v>13</v>
      </c>
      <c r="CZ27" s="137">
        <v>6.24</v>
      </c>
      <c r="DA27" s="137">
        <v>175.36</v>
      </c>
      <c r="DB27" s="137">
        <v>2.0499999999999998</v>
      </c>
      <c r="DC27" s="137">
        <v>196.65</v>
      </c>
      <c r="DD27" s="139">
        <v>193.14</v>
      </c>
      <c r="DE27" s="138">
        <v>51.46</v>
      </c>
      <c r="DF27" s="138">
        <v>0</v>
      </c>
      <c r="DG27" s="138">
        <v>51.46</v>
      </c>
      <c r="DH27" s="137">
        <v>5</v>
      </c>
      <c r="DI27" s="137">
        <v>103.49</v>
      </c>
      <c r="DJ27" s="137">
        <v>-725.51</v>
      </c>
      <c r="DK27" s="137">
        <v>3.52</v>
      </c>
      <c r="DL27" s="137">
        <v>-613.5</v>
      </c>
      <c r="DM27" s="139">
        <v>-562.04</v>
      </c>
      <c r="DN27" s="135">
        <f t="shared" si="1"/>
        <v>7767.59</v>
      </c>
      <c r="DO27" s="135">
        <f t="shared" si="2"/>
        <v>910.67</v>
      </c>
      <c r="DP27" s="135">
        <f t="shared" si="3"/>
        <v>8678.2599999999984</v>
      </c>
      <c r="DQ27" s="137">
        <f t="shared" si="4"/>
        <v>620</v>
      </c>
      <c r="DR27" s="137">
        <f t="shared" si="5"/>
        <v>227.76999999999998</v>
      </c>
      <c r="DS27" s="137">
        <f t="shared" si="6"/>
        <v>3915.2399999999989</v>
      </c>
      <c r="DT27" s="137">
        <f t="shared" si="7"/>
        <v>257.69</v>
      </c>
      <c r="DU27" s="137">
        <f t="shared" si="8"/>
        <v>5020.7000000000007</v>
      </c>
      <c r="DV27" s="139">
        <f t="shared" si="9"/>
        <v>13698.96</v>
      </c>
      <c r="DW27" s="271">
        <f t="shared" si="10"/>
        <v>-7428.380000000001</v>
      </c>
      <c r="DX27" s="271"/>
      <c r="DY27" s="263">
        <f>E27-(DU27-(DO27*PARAM!Q27))</f>
        <v>4011.0199999999986</v>
      </c>
      <c r="DZ27" s="263"/>
    </row>
    <row r="28" spans="1:130" x14ac:dyDescent="0.25">
      <c r="A28">
        <v>555</v>
      </c>
      <c r="B28" s="215" t="s">
        <v>883</v>
      </c>
      <c r="C28" t="s">
        <v>276</v>
      </c>
      <c r="D28" s="74">
        <v>0</v>
      </c>
      <c r="G28" t="s">
        <v>157</v>
      </c>
      <c r="H28" t="s">
        <v>5</v>
      </c>
      <c r="I28" t="s">
        <v>258</v>
      </c>
      <c r="P28" s="185"/>
      <c r="AG28" s="185"/>
      <c r="AT28" s="138">
        <v>0</v>
      </c>
      <c r="AU28" s="138">
        <v>787.34</v>
      </c>
      <c r="AV28" s="138">
        <v>787.34</v>
      </c>
      <c r="AW28" s="137">
        <v>33</v>
      </c>
      <c r="AX28" s="137">
        <v>0</v>
      </c>
      <c r="AY28" s="137">
        <v>157.47</v>
      </c>
      <c r="AZ28" s="137">
        <v>10.55</v>
      </c>
      <c r="BA28" s="137">
        <v>201.02</v>
      </c>
      <c r="BB28" s="139">
        <v>988.36</v>
      </c>
      <c r="BC28" s="202"/>
      <c r="BL28" s="186"/>
      <c r="CM28" s="186"/>
      <c r="DN28" s="135">
        <f t="shared" si="1"/>
        <v>0</v>
      </c>
      <c r="DO28" s="135">
        <f t="shared" si="2"/>
        <v>787.34</v>
      </c>
      <c r="DP28" s="135">
        <f t="shared" si="3"/>
        <v>787.34</v>
      </c>
      <c r="DQ28" s="137">
        <f t="shared" si="4"/>
        <v>33</v>
      </c>
      <c r="DR28" s="137">
        <f t="shared" si="5"/>
        <v>0</v>
      </c>
      <c r="DS28" s="137">
        <f t="shared" si="6"/>
        <v>157.47</v>
      </c>
      <c r="DT28" s="137">
        <f t="shared" si="7"/>
        <v>10.55</v>
      </c>
      <c r="DU28" s="137">
        <f t="shared" si="8"/>
        <v>201.02</v>
      </c>
      <c r="DV28" s="139">
        <f t="shared" si="9"/>
        <v>988.36</v>
      </c>
      <c r="DW28" s="271">
        <f t="shared" si="10"/>
        <v>787.34</v>
      </c>
      <c r="DX28" s="271"/>
      <c r="DY28" s="263">
        <f>E28-(DU28-(DO28*PARAM!Q28))</f>
        <v>-201.02</v>
      </c>
      <c r="DZ28" s="263"/>
    </row>
    <row r="29" spans="1:130" x14ac:dyDescent="0.25">
      <c r="A29">
        <v>564</v>
      </c>
      <c r="B29" s="215" t="s">
        <v>604</v>
      </c>
      <c r="C29" t="s">
        <v>235</v>
      </c>
      <c r="D29" s="74">
        <v>1</v>
      </c>
      <c r="E29">
        <v>17825.91</v>
      </c>
      <c r="F29">
        <v>33208.06</v>
      </c>
      <c r="G29" t="s">
        <v>157</v>
      </c>
      <c r="H29" t="s">
        <v>5</v>
      </c>
      <c r="I29" t="s">
        <v>179</v>
      </c>
      <c r="J29" s="138">
        <v>-2037.95</v>
      </c>
      <c r="K29" s="138">
        <v>0</v>
      </c>
      <c r="L29" s="138">
        <v>-2037.95</v>
      </c>
      <c r="M29" s="137">
        <v>5</v>
      </c>
      <c r="N29" s="137">
        <v>0.93</v>
      </c>
      <c r="O29" s="137">
        <v>96.93</v>
      </c>
      <c r="P29" s="185">
        <v>-27</v>
      </c>
      <c r="Q29" s="137">
        <v>75.86</v>
      </c>
      <c r="R29" s="139">
        <v>-1962.09</v>
      </c>
      <c r="S29" s="138">
        <v>1550.2</v>
      </c>
      <c r="T29" s="138">
        <v>0</v>
      </c>
      <c r="U29" s="138">
        <v>1550.2</v>
      </c>
      <c r="V29" s="137">
        <v>97</v>
      </c>
      <c r="W29" s="137">
        <v>21.98</v>
      </c>
      <c r="X29" s="137">
        <v>654.03</v>
      </c>
      <c r="Y29" s="137">
        <v>79.14</v>
      </c>
      <c r="Z29" s="137">
        <v>852.15</v>
      </c>
      <c r="AA29" s="139">
        <v>2402.35</v>
      </c>
      <c r="AB29" s="138">
        <v>2524.06</v>
      </c>
      <c r="AC29" s="138">
        <v>0</v>
      </c>
      <c r="AD29" s="138">
        <v>2524.06</v>
      </c>
      <c r="AE29" s="137">
        <v>215</v>
      </c>
      <c r="AF29" s="137">
        <v>32.78</v>
      </c>
      <c r="AG29" s="185">
        <v>957.64</v>
      </c>
      <c r="AH29" s="137">
        <v>136.61000000000001</v>
      </c>
      <c r="AI29" s="137">
        <v>1342.03</v>
      </c>
      <c r="AJ29" s="139">
        <v>3866.09</v>
      </c>
      <c r="AK29" s="138">
        <v>2588.67</v>
      </c>
      <c r="AL29" s="138">
        <v>0</v>
      </c>
      <c r="AM29" s="138">
        <v>2588.67</v>
      </c>
      <c r="AN29" s="137">
        <v>264</v>
      </c>
      <c r="AO29" s="137">
        <v>33.619999999999997</v>
      </c>
      <c r="AP29" s="137">
        <v>981.25</v>
      </c>
      <c r="AQ29" s="137">
        <v>132.66</v>
      </c>
      <c r="AR29" s="137">
        <v>1411.53</v>
      </c>
      <c r="AS29" s="139">
        <v>4000.2</v>
      </c>
      <c r="AT29" s="138">
        <v>2480.5</v>
      </c>
      <c r="AU29" s="138">
        <v>237.15</v>
      </c>
      <c r="AV29" s="138">
        <v>2717.65</v>
      </c>
      <c r="AW29" s="137">
        <v>282</v>
      </c>
      <c r="AX29" s="137">
        <v>32.21</v>
      </c>
      <c r="AY29" s="137">
        <v>990.81</v>
      </c>
      <c r="AZ29" s="137">
        <v>113.53</v>
      </c>
      <c r="BA29" s="137">
        <v>1418.55</v>
      </c>
      <c r="BB29" s="139">
        <v>4136.2</v>
      </c>
      <c r="BC29" s="202">
        <v>3654.25</v>
      </c>
      <c r="BD29" s="138">
        <v>0</v>
      </c>
      <c r="BE29" s="138">
        <v>3654.25</v>
      </c>
      <c r="BF29" s="137">
        <v>400</v>
      </c>
      <c r="BG29" s="137">
        <v>46.46</v>
      </c>
      <c r="BH29" s="137">
        <v>1341.94</v>
      </c>
      <c r="BI29" s="137">
        <v>135.94999999999999</v>
      </c>
      <c r="BJ29" s="137">
        <v>1924.35</v>
      </c>
      <c r="BK29" s="139">
        <v>5578.6</v>
      </c>
      <c r="BL29" s="186">
        <v>2524.06</v>
      </c>
      <c r="BM29" s="138">
        <v>0</v>
      </c>
      <c r="BN29" s="138">
        <v>2524.06</v>
      </c>
      <c r="BO29" s="137">
        <v>254</v>
      </c>
      <c r="BP29" s="137">
        <v>32.78</v>
      </c>
      <c r="BQ29" s="137">
        <v>957.64</v>
      </c>
      <c r="BR29" s="137">
        <v>121.31</v>
      </c>
      <c r="BS29" s="137">
        <v>1365.73</v>
      </c>
      <c r="BT29" s="139">
        <v>3889.79</v>
      </c>
      <c r="BU29" s="138">
        <v>2524.06</v>
      </c>
      <c r="BV29" s="138">
        <v>0</v>
      </c>
      <c r="BW29" s="138">
        <v>2524.06</v>
      </c>
      <c r="BX29" s="137">
        <v>255</v>
      </c>
      <c r="BY29" s="137">
        <v>32.78</v>
      </c>
      <c r="BZ29" s="137">
        <v>957.64</v>
      </c>
      <c r="CA29" s="137">
        <v>146.81</v>
      </c>
      <c r="CB29" s="137">
        <v>1392.23</v>
      </c>
      <c r="CC29" s="139">
        <v>3916.29</v>
      </c>
      <c r="CD29" s="216">
        <v>2524.06</v>
      </c>
      <c r="CE29" s="138">
        <v>0</v>
      </c>
      <c r="CF29" s="138">
        <v>2524.06</v>
      </c>
      <c r="CG29" s="137">
        <v>255</v>
      </c>
      <c r="CH29" s="137">
        <v>32.78</v>
      </c>
      <c r="CI29" s="137">
        <v>957.64</v>
      </c>
      <c r="CJ29" s="137">
        <v>146.81</v>
      </c>
      <c r="CK29" s="137">
        <v>1392.23</v>
      </c>
      <c r="CL29" s="139">
        <v>3916.29</v>
      </c>
      <c r="CM29" s="186">
        <v>2524.06</v>
      </c>
      <c r="CN29" s="138">
        <v>0</v>
      </c>
      <c r="CO29" s="138">
        <v>2524.06</v>
      </c>
      <c r="CP29" s="137">
        <v>264</v>
      </c>
      <c r="CQ29" s="137">
        <v>32.78</v>
      </c>
      <c r="CR29" s="137">
        <v>950.59</v>
      </c>
      <c r="CS29" s="137">
        <v>65.209999999999994</v>
      </c>
      <c r="CT29" s="137">
        <v>1312.58</v>
      </c>
      <c r="CU29" s="139">
        <v>3836.64</v>
      </c>
      <c r="CV29" s="218">
        <v>2917.77</v>
      </c>
      <c r="CW29" s="138">
        <v>0</v>
      </c>
      <c r="CX29" s="138">
        <v>2917.77</v>
      </c>
      <c r="CY29" s="137">
        <v>309</v>
      </c>
      <c r="CZ29" s="137">
        <v>37.9</v>
      </c>
      <c r="DA29" s="137">
        <v>1101.45</v>
      </c>
      <c r="DB29" s="137">
        <v>138.51</v>
      </c>
      <c r="DC29" s="137">
        <v>1586.86</v>
      </c>
      <c r="DD29" s="139">
        <v>4504.63</v>
      </c>
      <c r="DE29" s="138">
        <v>3838.18</v>
      </c>
      <c r="DF29" s="138">
        <v>0</v>
      </c>
      <c r="DG29" s="138">
        <v>3838.18</v>
      </c>
      <c r="DH29" s="137">
        <v>438</v>
      </c>
      <c r="DI29" s="137">
        <v>347.45</v>
      </c>
      <c r="DJ29" s="137">
        <v>1445.18</v>
      </c>
      <c r="DK29" s="137">
        <v>170.16</v>
      </c>
      <c r="DL29" s="137">
        <v>2400.79</v>
      </c>
      <c r="DM29" s="139">
        <v>6238.97</v>
      </c>
      <c r="DN29" s="135">
        <f t="shared" si="1"/>
        <v>27611.920000000002</v>
      </c>
      <c r="DO29" s="135">
        <f t="shared" si="2"/>
        <v>237.15</v>
      </c>
      <c r="DP29" s="135">
        <f t="shared" si="3"/>
        <v>27849.07</v>
      </c>
      <c r="DQ29" s="137">
        <f t="shared" si="4"/>
        <v>3038</v>
      </c>
      <c r="DR29" s="137">
        <f t="shared" si="5"/>
        <v>684.45</v>
      </c>
      <c r="DS29" s="137">
        <f t="shared" si="6"/>
        <v>11392.740000000002</v>
      </c>
      <c r="DT29" s="137">
        <f t="shared" si="7"/>
        <v>1359.6999999999998</v>
      </c>
      <c r="DU29" s="137">
        <f t="shared" si="8"/>
        <v>16474.89</v>
      </c>
      <c r="DV29" s="139">
        <f t="shared" si="9"/>
        <v>44323.96</v>
      </c>
      <c r="DW29" s="271">
        <f t="shared" si="10"/>
        <v>-5358.989999999998</v>
      </c>
      <c r="DX29" s="271"/>
      <c r="DY29" s="263">
        <f>E29-(DU29-(DO29*PARAM!Q29))</f>
        <v>1351.0200000000004</v>
      </c>
      <c r="DZ29" s="263"/>
    </row>
    <row r="30" spans="1:130" x14ac:dyDescent="0.25">
      <c r="A30">
        <v>570</v>
      </c>
      <c r="B30" s="215" t="s">
        <v>393</v>
      </c>
      <c r="C30" t="s">
        <v>245</v>
      </c>
      <c r="D30" s="74">
        <v>1</v>
      </c>
      <c r="E30">
        <v>17581.509999999998</v>
      </c>
      <c r="F30">
        <v>31839.62</v>
      </c>
      <c r="G30" t="s">
        <v>157</v>
      </c>
      <c r="H30" t="s">
        <v>5</v>
      </c>
      <c r="I30" t="s">
        <v>179</v>
      </c>
      <c r="J30" s="138">
        <v>2417.16</v>
      </c>
      <c r="K30" s="138">
        <v>0</v>
      </c>
      <c r="L30" s="138">
        <v>2417.16</v>
      </c>
      <c r="M30" s="137">
        <v>240</v>
      </c>
      <c r="N30" s="137">
        <v>31.39</v>
      </c>
      <c r="O30" s="137">
        <v>878.78</v>
      </c>
      <c r="P30" s="185">
        <v>42.92</v>
      </c>
      <c r="Q30" s="137">
        <v>1193.0899999999999</v>
      </c>
      <c r="R30" s="139">
        <v>3610.25</v>
      </c>
      <c r="S30" s="138">
        <v>2417.16</v>
      </c>
      <c r="T30" s="138">
        <v>0</v>
      </c>
      <c r="U30" s="138">
        <v>2417.16</v>
      </c>
      <c r="V30" s="137">
        <v>240</v>
      </c>
      <c r="W30" s="137">
        <v>31.39</v>
      </c>
      <c r="X30" s="137">
        <v>879.72</v>
      </c>
      <c r="Y30" s="137">
        <v>42.92</v>
      </c>
      <c r="Z30" s="137">
        <v>1194.03</v>
      </c>
      <c r="AA30" s="139">
        <v>3611.19</v>
      </c>
      <c r="AB30" s="138">
        <v>2073.5300000000002</v>
      </c>
      <c r="AC30" s="138">
        <v>0</v>
      </c>
      <c r="AD30" s="138">
        <v>2073.5300000000002</v>
      </c>
      <c r="AE30" s="137">
        <v>194</v>
      </c>
      <c r="AF30" s="137">
        <v>26.92</v>
      </c>
      <c r="AG30" s="185">
        <v>765.12</v>
      </c>
      <c r="AH30" s="137">
        <v>36.82</v>
      </c>
      <c r="AI30" s="137">
        <v>1022.86</v>
      </c>
      <c r="AJ30" s="139">
        <v>3096.39</v>
      </c>
      <c r="AK30" s="138">
        <v>2475.77</v>
      </c>
      <c r="AL30" s="138">
        <v>0</v>
      </c>
      <c r="AM30" s="138">
        <v>2475.77</v>
      </c>
      <c r="AN30" s="137">
        <v>249</v>
      </c>
      <c r="AO30" s="137">
        <v>32.15</v>
      </c>
      <c r="AP30" s="137">
        <v>932.34</v>
      </c>
      <c r="AQ30" s="137">
        <v>43.96</v>
      </c>
      <c r="AR30" s="137">
        <v>1257.45</v>
      </c>
      <c r="AS30" s="139">
        <v>3733.22</v>
      </c>
      <c r="AT30" s="138">
        <v>2417.16</v>
      </c>
      <c r="AU30" s="138">
        <v>939.13</v>
      </c>
      <c r="AV30" s="138">
        <v>3356.29</v>
      </c>
      <c r="AW30" s="137">
        <v>368</v>
      </c>
      <c r="AX30" s="137">
        <v>31.39</v>
      </c>
      <c r="AY30" s="137">
        <v>1067.08</v>
      </c>
      <c r="AZ30" s="137">
        <v>55.5</v>
      </c>
      <c r="BA30" s="137">
        <v>1521.97</v>
      </c>
      <c r="BB30" s="139">
        <v>4878.26</v>
      </c>
      <c r="BC30" s="202">
        <v>3746.03</v>
      </c>
      <c r="BD30" s="138">
        <v>0</v>
      </c>
      <c r="BE30" s="138">
        <v>3746.03</v>
      </c>
      <c r="BF30" s="137">
        <v>407</v>
      </c>
      <c r="BG30" s="137">
        <v>47.11</v>
      </c>
      <c r="BH30" s="137">
        <v>1360.28</v>
      </c>
      <c r="BI30" s="137">
        <v>65.989999999999995</v>
      </c>
      <c r="BJ30" s="137">
        <v>1880.38</v>
      </c>
      <c r="BK30" s="139">
        <v>5626.41</v>
      </c>
      <c r="BL30" s="186">
        <v>2417.16</v>
      </c>
      <c r="BM30" s="138">
        <v>0</v>
      </c>
      <c r="BN30" s="138">
        <v>2417.16</v>
      </c>
      <c r="BO30" s="137">
        <v>240</v>
      </c>
      <c r="BP30" s="137">
        <v>31.39</v>
      </c>
      <c r="BQ30" s="137">
        <v>879.25</v>
      </c>
      <c r="BR30" s="137">
        <v>42.92</v>
      </c>
      <c r="BS30" s="137">
        <v>1193.56</v>
      </c>
      <c r="BT30" s="139">
        <v>3610.72</v>
      </c>
      <c r="BU30" s="138">
        <v>2417.16</v>
      </c>
      <c r="BV30" s="138">
        <v>0</v>
      </c>
      <c r="BW30" s="138">
        <v>2417.16</v>
      </c>
      <c r="BX30" s="137">
        <v>240</v>
      </c>
      <c r="BY30" s="137">
        <v>31.39</v>
      </c>
      <c r="BZ30" s="137">
        <v>879.25</v>
      </c>
      <c r="CA30" s="137">
        <v>42.92</v>
      </c>
      <c r="CB30" s="137">
        <v>1193.56</v>
      </c>
      <c r="CC30" s="139">
        <v>3610.72</v>
      </c>
      <c r="CD30" s="216">
        <v>2514.38</v>
      </c>
      <c r="CE30" s="138">
        <v>0</v>
      </c>
      <c r="CF30" s="138">
        <v>2514.38</v>
      </c>
      <c r="CG30" s="137">
        <v>254</v>
      </c>
      <c r="CH30" s="137">
        <v>32.65</v>
      </c>
      <c r="CI30" s="137">
        <v>954.11</v>
      </c>
      <c r="CJ30" s="137">
        <v>44.64</v>
      </c>
      <c r="CK30" s="137">
        <v>1285.4000000000001</v>
      </c>
      <c r="CL30" s="139">
        <v>3799.78</v>
      </c>
      <c r="CM30" s="186">
        <v>2402.0700000000002</v>
      </c>
      <c r="CN30" s="138">
        <v>0</v>
      </c>
      <c r="CO30" s="138">
        <v>2402.0700000000002</v>
      </c>
      <c r="CP30" s="137">
        <v>246</v>
      </c>
      <c r="CQ30" s="137">
        <v>31.19</v>
      </c>
      <c r="CR30" s="137">
        <v>848.53</v>
      </c>
      <c r="CS30" s="137">
        <v>149.74</v>
      </c>
      <c r="CT30" s="137">
        <v>1275.46</v>
      </c>
      <c r="CU30" s="139">
        <v>3677.53</v>
      </c>
      <c r="CV30" s="218">
        <v>2812.64</v>
      </c>
      <c r="CW30" s="138">
        <v>0</v>
      </c>
      <c r="CX30" s="138">
        <v>2812.64</v>
      </c>
      <c r="CY30" s="137">
        <v>294</v>
      </c>
      <c r="CZ30" s="137">
        <v>36.53</v>
      </c>
      <c r="DA30" s="137">
        <v>1063.08</v>
      </c>
      <c r="DB30" s="137">
        <v>49.94</v>
      </c>
      <c r="DC30" s="137">
        <v>1443.55</v>
      </c>
      <c r="DD30" s="139">
        <v>4256.1899999999996</v>
      </c>
      <c r="DE30" s="138">
        <v>3675.1</v>
      </c>
      <c r="DF30" s="138">
        <v>0</v>
      </c>
      <c r="DG30" s="138">
        <v>3675.1</v>
      </c>
      <c r="DH30" s="137">
        <v>417</v>
      </c>
      <c r="DI30" s="137">
        <v>364.08</v>
      </c>
      <c r="DJ30" s="137">
        <v>1685.56</v>
      </c>
      <c r="DK30" s="137">
        <v>66.61</v>
      </c>
      <c r="DL30" s="137">
        <v>2533.25</v>
      </c>
      <c r="DM30" s="139">
        <v>6208.35</v>
      </c>
      <c r="DN30" s="135">
        <f t="shared" si="1"/>
        <v>31785.32</v>
      </c>
      <c r="DO30" s="135">
        <f t="shared" si="2"/>
        <v>939.13</v>
      </c>
      <c r="DP30" s="135">
        <f t="shared" si="3"/>
        <v>32724.449999999997</v>
      </c>
      <c r="DQ30" s="137">
        <f t="shared" si="4"/>
        <v>3389</v>
      </c>
      <c r="DR30" s="137">
        <f t="shared" si="5"/>
        <v>727.57999999999993</v>
      </c>
      <c r="DS30" s="137">
        <f t="shared" si="6"/>
        <v>12193.1</v>
      </c>
      <c r="DT30" s="137">
        <f t="shared" si="7"/>
        <v>684.88</v>
      </c>
      <c r="DU30" s="137">
        <f t="shared" si="8"/>
        <v>16994.559999999998</v>
      </c>
      <c r="DV30" s="139">
        <f t="shared" si="9"/>
        <v>49719.01</v>
      </c>
      <c r="DW30" s="271">
        <f t="shared" si="10"/>
        <v>884.82999999999811</v>
      </c>
      <c r="DX30" s="271"/>
      <c r="DY30" s="263">
        <f>E30-(DU30-(DO30*PARAM!Q30))</f>
        <v>586.95000000000073</v>
      </c>
      <c r="DZ30" s="263"/>
    </row>
    <row r="31" spans="1:130" x14ac:dyDescent="0.25">
      <c r="A31">
        <v>587</v>
      </c>
      <c r="B31" s="215" t="s">
        <v>197</v>
      </c>
      <c r="C31" t="s">
        <v>198</v>
      </c>
      <c r="D31" s="74">
        <v>1</v>
      </c>
      <c r="E31">
        <v>8160.39</v>
      </c>
      <c r="F31">
        <v>35994.65</v>
      </c>
      <c r="G31" t="s">
        <v>157</v>
      </c>
      <c r="H31" t="s">
        <v>5</v>
      </c>
      <c r="I31" t="s">
        <v>179</v>
      </c>
      <c r="J31" s="138">
        <v>2996.6</v>
      </c>
      <c r="K31" s="138">
        <v>0</v>
      </c>
      <c r="L31" s="138">
        <v>2996.6</v>
      </c>
      <c r="M31" s="137">
        <v>320</v>
      </c>
      <c r="N31" s="137">
        <v>38.92</v>
      </c>
      <c r="O31" s="137">
        <v>1129.67</v>
      </c>
      <c r="P31" s="185">
        <v>145</v>
      </c>
      <c r="Q31" s="137">
        <v>1633.59</v>
      </c>
      <c r="R31" s="139">
        <v>4630.1899999999996</v>
      </c>
      <c r="S31" s="138">
        <v>2801.47</v>
      </c>
      <c r="T31" s="138">
        <v>0</v>
      </c>
      <c r="U31" s="138">
        <v>2801.47</v>
      </c>
      <c r="V31" s="137">
        <v>294</v>
      </c>
      <c r="W31" s="137">
        <v>36.380000000000003</v>
      </c>
      <c r="X31" s="137">
        <v>1059.56</v>
      </c>
      <c r="Y31" s="137">
        <v>146.65</v>
      </c>
      <c r="Z31" s="137">
        <v>1536.59</v>
      </c>
      <c r="AA31" s="139">
        <v>4338.0600000000004</v>
      </c>
      <c r="AB31" s="138">
        <v>1893.52</v>
      </c>
      <c r="AC31" s="138">
        <v>0</v>
      </c>
      <c r="AD31" s="138">
        <v>1893.52</v>
      </c>
      <c r="AE31" s="137">
        <v>169</v>
      </c>
      <c r="AF31" s="137">
        <v>24.58</v>
      </c>
      <c r="AG31" s="185">
        <v>713.79</v>
      </c>
      <c r="AH31" s="137">
        <v>105.02</v>
      </c>
      <c r="AI31" s="137">
        <v>1012.39</v>
      </c>
      <c r="AJ31" s="139">
        <v>2905.91</v>
      </c>
      <c r="AK31" s="138">
        <v>2645.18</v>
      </c>
      <c r="AL31" s="138">
        <v>0</v>
      </c>
      <c r="AM31" s="138">
        <v>2645.18</v>
      </c>
      <c r="AN31" s="137">
        <v>272</v>
      </c>
      <c r="AO31" s="137">
        <v>34.35</v>
      </c>
      <c r="AP31" s="137">
        <v>1001.9</v>
      </c>
      <c r="AQ31" s="137">
        <v>148.97</v>
      </c>
      <c r="AR31" s="137">
        <v>1457.22</v>
      </c>
      <c r="AS31" s="139">
        <v>4102.3999999999996</v>
      </c>
      <c r="AT31" s="138">
        <v>2452.9299999999998</v>
      </c>
      <c r="AU31" s="138">
        <v>948.61</v>
      </c>
      <c r="AV31" s="138">
        <v>3401.54</v>
      </c>
      <c r="AW31" s="137">
        <v>374</v>
      </c>
      <c r="AX31" s="137">
        <v>31.85</v>
      </c>
      <c r="AY31" s="137">
        <v>1101.3</v>
      </c>
      <c r="AZ31" s="137">
        <v>137.86000000000001</v>
      </c>
      <c r="BA31" s="137">
        <v>1645.01</v>
      </c>
      <c r="BB31" s="139">
        <v>5046.55</v>
      </c>
      <c r="BC31" s="202">
        <v>3690.35</v>
      </c>
      <c r="BD31" s="138">
        <v>0</v>
      </c>
      <c r="BE31" s="138">
        <v>3690.35</v>
      </c>
      <c r="BF31" s="137">
        <v>416</v>
      </c>
      <c r="BG31" s="137">
        <v>47.94</v>
      </c>
      <c r="BH31" s="137">
        <v>1383.62</v>
      </c>
      <c r="BI31" s="137">
        <v>167.53</v>
      </c>
      <c r="BJ31" s="137">
        <v>2015.09</v>
      </c>
      <c r="BK31" s="139">
        <v>5705.44</v>
      </c>
      <c r="BL31" s="186">
        <v>2977.34</v>
      </c>
      <c r="BM31" s="138">
        <v>0</v>
      </c>
      <c r="BN31" s="138">
        <v>2977.34</v>
      </c>
      <c r="BO31" s="137">
        <v>316</v>
      </c>
      <c r="BP31" s="137">
        <v>38.67</v>
      </c>
      <c r="BQ31" s="137">
        <v>1123.19</v>
      </c>
      <c r="BR31" s="137">
        <v>119.16</v>
      </c>
      <c r="BS31" s="137">
        <v>1597.02</v>
      </c>
      <c r="BT31" s="139">
        <v>4574.3599999999997</v>
      </c>
      <c r="BU31" s="138">
        <v>2436.21</v>
      </c>
      <c r="BV31" s="138">
        <v>0</v>
      </c>
      <c r="BW31" s="138">
        <v>2436.21</v>
      </c>
      <c r="BX31" s="137">
        <v>243</v>
      </c>
      <c r="BY31" s="137">
        <v>31.64</v>
      </c>
      <c r="BZ31" s="137">
        <v>896.34</v>
      </c>
      <c r="CA31" s="137">
        <v>155.44999999999999</v>
      </c>
      <c r="CB31" s="137">
        <v>1326.43</v>
      </c>
      <c r="CC31" s="139">
        <v>3762.64</v>
      </c>
      <c r="CD31" s="216">
        <v>2587.69</v>
      </c>
      <c r="CE31" s="138">
        <v>0</v>
      </c>
      <c r="CF31" s="138">
        <v>2587.69</v>
      </c>
      <c r="CG31" s="137">
        <v>264</v>
      </c>
      <c r="CH31" s="137">
        <v>33.6</v>
      </c>
      <c r="CI31" s="137">
        <v>980.87</v>
      </c>
      <c r="CJ31" s="137">
        <v>132.65</v>
      </c>
      <c r="CK31" s="137">
        <v>1411.12</v>
      </c>
      <c r="CL31" s="139">
        <v>3998.81</v>
      </c>
      <c r="CM31" s="186">
        <v>2876.48</v>
      </c>
      <c r="CN31" s="138">
        <v>0</v>
      </c>
      <c r="CO31" s="138">
        <v>2876.48</v>
      </c>
      <c r="CP31" s="137">
        <v>312</v>
      </c>
      <c r="CQ31" s="137">
        <v>37.36</v>
      </c>
      <c r="CR31" s="137">
        <v>1090.3</v>
      </c>
      <c r="CS31" s="137">
        <v>91.87</v>
      </c>
      <c r="CT31" s="137">
        <v>1531.53</v>
      </c>
      <c r="CU31" s="139">
        <v>4408.01</v>
      </c>
      <c r="CV31" s="218">
        <v>3591.68</v>
      </c>
      <c r="CW31" s="138">
        <v>0</v>
      </c>
      <c r="CX31" s="138">
        <v>3591.68</v>
      </c>
      <c r="CY31" s="137">
        <v>402</v>
      </c>
      <c r="CZ31" s="137">
        <v>46.66</v>
      </c>
      <c r="DA31" s="137">
        <v>1347.58</v>
      </c>
      <c r="DB31" s="137">
        <v>135.18</v>
      </c>
      <c r="DC31" s="137">
        <v>1931.42</v>
      </c>
      <c r="DD31" s="139">
        <v>5523.1</v>
      </c>
      <c r="DE31" s="138">
        <v>3707.48</v>
      </c>
      <c r="DF31" s="138">
        <v>0</v>
      </c>
      <c r="DG31" s="138">
        <v>3707.48</v>
      </c>
      <c r="DH31" s="137">
        <v>421</v>
      </c>
      <c r="DI31" s="137">
        <v>394.43</v>
      </c>
      <c r="DJ31" s="137">
        <v>1462.72</v>
      </c>
      <c r="DK31" s="137">
        <v>183.13</v>
      </c>
      <c r="DL31" s="137">
        <v>2461.2800000000002</v>
      </c>
      <c r="DM31" s="139">
        <v>6168.76</v>
      </c>
      <c r="DN31" s="135">
        <f t="shared" si="1"/>
        <v>34656.93</v>
      </c>
      <c r="DO31" s="135">
        <f t="shared" si="2"/>
        <v>948.61</v>
      </c>
      <c r="DP31" s="135">
        <f t="shared" si="3"/>
        <v>35605.54</v>
      </c>
      <c r="DQ31" s="137">
        <f t="shared" si="4"/>
        <v>3803</v>
      </c>
      <c r="DR31" s="137">
        <f t="shared" si="5"/>
        <v>796.38000000000011</v>
      </c>
      <c r="DS31" s="137">
        <f t="shared" si="6"/>
        <v>13290.84</v>
      </c>
      <c r="DT31" s="137">
        <f t="shared" si="7"/>
        <v>1668.4699999999998</v>
      </c>
      <c r="DU31" s="137">
        <f t="shared" si="8"/>
        <v>19558.689999999999</v>
      </c>
      <c r="DV31" s="139">
        <f t="shared" si="9"/>
        <v>55164.23</v>
      </c>
      <c r="DW31" s="271">
        <f t="shared" si="10"/>
        <v>-389.11000000000058</v>
      </c>
      <c r="DX31" s="271"/>
      <c r="DY31" s="263">
        <f>E31-(DU31-(DO31*PARAM!Q31))</f>
        <v>-11398.3</v>
      </c>
      <c r="DZ31" s="263"/>
    </row>
    <row r="32" spans="1:130" x14ac:dyDescent="0.25">
      <c r="A32">
        <v>595</v>
      </c>
      <c r="B32" s="215" t="s">
        <v>688</v>
      </c>
      <c r="C32" t="s">
        <v>315</v>
      </c>
      <c r="D32" s="74">
        <v>0.9</v>
      </c>
      <c r="E32">
        <v>15592.98</v>
      </c>
      <c r="F32">
        <v>29101.22</v>
      </c>
      <c r="G32" t="s">
        <v>157</v>
      </c>
      <c r="H32" t="s">
        <v>5</v>
      </c>
      <c r="I32" t="s">
        <v>179</v>
      </c>
      <c r="J32" s="138">
        <v>2373.73</v>
      </c>
      <c r="K32" s="138">
        <v>0</v>
      </c>
      <c r="L32" s="138">
        <v>2373.73</v>
      </c>
      <c r="M32" s="137">
        <v>215</v>
      </c>
      <c r="N32" s="137">
        <v>29.43</v>
      </c>
      <c r="O32" s="137">
        <v>826.36</v>
      </c>
      <c r="P32" s="185">
        <v>133.47999999999999</v>
      </c>
      <c r="Q32" s="137">
        <v>1204.27</v>
      </c>
      <c r="R32" s="139">
        <v>3578</v>
      </c>
      <c r="S32" s="138">
        <v>2246.79</v>
      </c>
      <c r="T32" s="138">
        <v>0</v>
      </c>
      <c r="U32" s="138">
        <v>2246.79</v>
      </c>
      <c r="V32" s="137">
        <v>213</v>
      </c>
      <c r="W32" s="137">
        <v>29.17</v>
      </c>
      <c r="X32" s="137">
        <v>819.84</v>
      </c>
      <c r="Y32" s="137">
        <v>131.68</v>
      </c>
      <c r="Z32" s="137">
        <v>1193.69</v>
      </c>
      <c r="AA32" s="139">
        <v>3440.48</v>
      </c>
      <c r="AB32" s="138">
        <v>2244.36</v>
      </c>
      <c r="AC32" s="138">
        <v>0</v>
      </c>
      <c r="AD32" s="138">
        <v>2244.36</v>
      </c>
      <c r="AE32" s="137">
        <v>212</v>
      </c>
      <c r="AF32" s="137">
        <v>29.14</v>
      </c>
      <c r="AG32" s="185">
        <v>818.49</v>
      </c>
      <c r="AH32" s="137">
        <v>141.85</v>
      </c>
      <c r="AI32" s="137">
        <v>1201.48</v>
      </c>
      <c r="AJ32" s="139">
        <v>3445.84</v>
      </c>
      <c r="AK32" s="138">
        <v>2274.7199999999998</v>
      </c>
      <c r="AL32" s="138">
        <v>0</v>
      </c>
      <c r="AM32" s="138">
        <v>2274.7199999999998</v>
      </c>
      <c r="AN32" s="137">
        <v>217</v>
      </c>
      <c r="AO32" s="137">
        <v>29.54</v>
      </c>
      <c r="AP32" s="137">
        <v>829.59</v>
      </c>
      <c r="AQ32" s="137">
        <v>137.28</v>
      </c>
      <c r="AR32" s="137">
        <v>1213.4100000000001</v>
      </c>
      <c r="AS32" s="139">
        <v>3488.13</v>
      </c>
      <c r="AT32" s="138">
        <v>2259.7399999999998</v>
      </c>
      <c r="AU32" s="138">
        <v>819.6</v>
      </c>
      <c r="AV32" s="138">
        <v>3079.34</v>
      </c>
      <c r="AW32" s="137">
        <v>326</v>
      </c>
      <c r="AX32" s="137">
        <v>29.34</v>
      </c>
      <c r="AY32" s="137">
        <v>988.05</v>
      </c>
      <c r="AZ32" s="137">
        <v>132.69999999999999</v>
      </c>
      <c r="BA32" s="137">
        <v>1476.09</v>
      </c>
      <c r="BB32" s="139">
        <v>4555.43</v>
      </c>
      <c r="BC32" s="202">
        <v>3541.95</v>
      </c>
      <c r="BD32" s="138">
        <v>0</v>
      </c>
      <c r="BE32" s="138">
        <v>3541.95</v>
      </c>
      <c r="BF32" s="137">
        <v>373</v>
      </c>
      <c r="BG32" s="137">
        <v>43.92</v>
      </c>
      <c r="BH32" s="137">
        <v>1270.57</v>
      </c>
      <c r="BI32" s="137">
        <v>153.99</v>
      </c>
      <c r="BJ32" s="137">
        <v>1841.48</v>
      </c>
      <c r="BK32" s="139">
        <v>5383.43</v>
      </c>
      <c r="BL32" s="186">
        <v>2244.36</v>
      </c>
      <c r="BM32" s="138">
        <v>0</v>
      </c>
      <c r="BN32" s="138">
        <v>2244.36</v>
      </c>
      <c r="BO32" s="137">
        <v>215</v>
      </c>
      <c r="BP32" s="137">
        <v>29.14</v>
      </c>
      <c r="BQ32" s="137">
        <v>855.47</v>
      </c>
      <c r="BR32" s="137">
        <v>101.05</v>
      </c>
      <c r="BS32" s="137">
        <v>1200.6600000000001</v>
      </c>
      <c r="BT32" s="139">
        <v>3445.02</v>
      </c>
      <c r="BU32" s="138">
        <v>2244.36</v>
      </c>
      <c r="BV32" s="138">
        <v>0</v>
      </c>
      <c r="BW32" s="138">
        <v>2244.36</v>
      </c>
      <c r="BX32" s="137">
        <v>217</v>
      </c>
      <c r="BY32" s="137">
        <v>29.14</v>
      </c>
      <c r="BZ32" s="137">
        <v>855.47</v>
      </c>
      <c r="CA32" s="137">
        <v>152.05000000000001</v>
      </c>
      <c r="CB32" s="137">
        <v>1253.6600000000001</v>
      </c>
      <c r="CC32" s="139">
        <v>3498.02</v>
      </c>
      <c r="CD32" s="216">
        <v>2335.06</v>
      </c>
      <c r="CE32" s="138">
        <v>0</v>
      </c>
      <c r="CF32" s="138">
        <v>2335.06</v>
      </c>
      <c r="CG32" s="137">
        <v>229</v>
      </c>
      <c r="CH32" s="137">
        <v>30.32</v>
      </c>
      <c r="CI32" s="137">
        <v>888.62</v>
      </c>
      <c r="CJ32" s="137">
        <v>82.26</v>
      </c>
      <c r="CK32" s="137">
        <v>1230.2</v>
      </c>
      <c r="CL32" s="139">
        <v>3565.26</v>
      </c>
      <c r="CM32" s="186">
        <v>2230.36</v>
      </c>
      <c r="CN32" s="138">
        <v>0</v>
      </c>
      <c r="CO32" s="138">
        <v>2230.36</v>
      </c>
      <c r="CP32" s="137">
        <v>220</v>
      </c>
      <c r="CQ32" s="137">
        <v>28.96</v>
      </c>
      <c r="CR32" s="137">
        <v>827.77</v>
      </c>
      <c r="CS32" s="137">
        <v>121.21</v>
      </c>
      <c r="CT32" s="137">
        <v>1197.94</v>
      </c>
      <c r="CU32" s="139">
        <v>3428.3</v>
      </c>
      <c r="CV32" s="218">
        <v>2244.36</v>
      </c>
      <c r="CW32" s="138">
        <v>0</v>
      </c>
      <c r="CX32" s="138">
        <v>2244.36</v>
      </c>
      <c r="CY32" s="137">
        <v>217</v>
      </c>
      <c r="CZ32" s="137">
        <v>29.14</v>
      </c>
      <c r="DA32" s="137">
        <v>829.92</v>
      </c>
      <c r="DB32" s="137">
        <v>106.15</v>
      </c>
      <c r="DC32" s="137">
        <v>1182.21</v>
      </c>
      <c r="DD32" s="139">
        <v>3426.57</v>
      </c>
      <c r="DE32" s="138">
        <v>3348.78</v>
      </c>
      <c r="DF32" s="138">
        <v>0</v>
      </c>
      <c r="DG32" s="138">
        <v>3348.78</v>
      </c>
      <c r="DH32" s="137">
        <v>368</v>
      </c>
      <c r="DI32" s="137">
        <v>336.38</v>
      </c>
      <c r="DJ32" s="137">
        <v>1309.8399999999999</v>
      </c>
      <c r="DK32" s="137">
        <v>178.11</v>
      </c>
      <c r="DL32" s="137">
        <v>2192.33</v>
      </c>
      <c r="DM32" s="139">
        <v>5541.11</v>
      </c>
      <c r="DN32" s="135">
        <f t="shared" si="1"/>
        <v>29588.570000000003</v>
      </c>
      <c r="DO32" s="135">
        <f t="shared" si="2"/>
        <v>819.6</v>
      </c>
      <c r="DP32" s="135">
        <f t="shared" si="3"/>
        <v>30408.170000000002</v>
      </c>
      <c r="DQ32" s="137">
        <f t="shared" si="4"/>
        <v>3022</v>
      </c>
      <c r="DR32" s="137">
        <f t="shared" si="5"/>
        <v>673.61999999999989</v>
      </c>
      <c r="DS32" s="137">
        <f t="shared" si="6"/>
        <v>11119.99</v>
      </c>
      <c r="DT32" s="137">
        <f t="shared" si="7"/>
        <v>1571.81</v>
      </c>
      <c r="DU32" s="137">
        <f t="shared" si="8"/>
        <v>16387.419999999998</v>
      </c>
      <c r="DV32" s="139">
        <f t="shared" si="9"/>
        <v>46795.590000000004</v>
      </c>
      <c r="DW32" s="271">
        <f t="shared" si="10"/>
        <v>1306.9500000000007</v>
      </c>
      <c r="DX32" s="271"/>
      <c r="DY32" s="263">
        <f>E32-(DU32-(DO32*PARAM!Q32))</f>
        <v>-794.43999999999869</v>
      </c>
      <c r="DZ32" s="263"/>
    </row>
    <row r="33" spans="1:130" x14ac:dyDescent="0.25">
      <c r="A33">
        <v>598</v>
      </c>
      <c r="B33" s="215" t="s">
        <v>841</v>
      </c>
      <c r="C33" t="s">
        <v>562</v>
      </c>
      <c r="D33" s="74">
        <v>0</v>
      </c>
      <c r="G33" t="s">
        <v>157</v>
      </c>
      <c r="H33" t="s">
        <v>5</v>
      </c>
      <c r="I33" t="s">
        <v>179</v>
      </c>
      <c r="P33" s="185"/>
      <c r="S33" s="138">
        <v>0</v>
      </c>
      <c r="T33" s="138">
        <v>0</v>
      </c>
      <c r="U33" s="138">
        <v>0</v>
      </c>
      <c r="V33" s="137">
        <v>0</v>
      </c>
      <c r="W33" s="137">
        <v>0</v>
      </c>
      <c r="X33" s="137">
        <v>0</v>
      </c>
      <c r="Y33" s="137">
        <v>0</v>
      </c>
      <c r="Z33" s="137">
        <v>0</v>
      </c>
      <c r="AA33" s="139">
        <v>0</v>
      </c>
      <c r="AB33" s="138">
        <v>0</v>
      </c>
      <c r="AC33" s="138">
        <v>0</v>
      </c>
      <c r="AD33" s="138">
        <v>0</v>
      </c>
      <c r="AE33" s="137">
        <v>0</v>
      </c>
      <c r="AF33" s="137">
        <v>0</v>
      </c>
      <c r="AG33" s="185">
        <v>0</v>
      </c>
      <c r="AH33" s="137">
        <v>0</v>
      </c>
      <c r="AI33" s="137">
        <v>0</v>
      </c>
      <c r="AJ33" s="139">
        <v>0</v>
      </c>
      <c r="AT33" s="138">
        <v>0</v>
      </c>
      <c r="AU33" s="138">
        <v>920.15</v>
      </c>
      <c r="AV33" s="138">
        <v>920.15</v>
      </c>
      <c r="AW33" s="137">
        <v>39</v>
      </c>
      <c r="AX33" s="137">
        <v>0</v>
      </c>
      <c r="AY33" s="137">
        <v>184.03</v>
      </c>
      <c r="AZ33" s="137">
        <v>12.33</v>
      </c>
      <c r="BA33" s="137">
        <v>235.36</v>
      </c>
      <c r="BB33" s="139">
        <v>1155.51</v>
      </c>
      <c r="BC33" s="202"/>
      <c r="BL33" s="186"/>
      <c r="CD33" s="216"/>
      <c r="CM33" s="186"/>
      <c r="CV33" s="218"/>
      <c r="DN33" s="135">
        <f t="shared" si="1"/>
        <v>0</v>
      </c>
      <c r="DO33" s="135">
        <f t="shared" si="2"/>
        <v>920.15</v>
      </c>
      <c r="DP33" s="135">
        <f t="shared" si="3"/>
        <v>920.15</v>
      </c>
      <c r="DQ33" s="137">
        <f t="shared" si="4"/>
        <v>39</v>
      </c>
      <c r="DR33" s="137">
        <f t="shared" si="5"/>
        <v>0</v>
      </c>
      <c r="DS33" s="137">
        <f t="shared" si="6"/>
        <v>184.03</v>
      </c>
      <c r="DT33" s="137">
        <f t="shared" si="7"/>
        <v>12.33</v>
      </c>
      <c r="DU33" s="137">
        <f t="shared" si="8"/>
        <v>235.36</v>
      </c>
      <c r="DV33" s="139">
        <f t="shared" si="9"/>
        <v>1155.51</v>
      </c>
      <c r="DW33" s="271">
        <f t="shared" si="10"/>
        <v>920.15</v>
      </c>
      <c r="DX33" s="271"/>
      <c r="DY33" s="263">
        <f>E33-(DU33-(DO33*PARAM!Q33))</f>
        <v>-235.36</v>
      </c>
      <c r="DZ33" s="263"/>
    </row>
    <row r="34" spans="1:130" x14ac:dyDescent="0.25">
      <c r="A34">
        <v>601</v>
      </c>
      <c r="B34" s="215" t="s">
        <v>812</v>
      </c>
      <c r="C34" t="s">
        <v>341</v>
      </c>
      <c r="D34" s="74">
        <v>1</v>
      </c>
      <c r="E34">
        <v>17847.84</v>
      </c>
      <c r="F34">
        <v>32210.94</v>
      </c>
      <c r="G34" t="s">
        <v>157</v>
      </c>
      <c r="H34" t="s">
        <v>5</v>
      </c>
      <c r="I34" t="s">
        <v>368</v>
      </c>
      <c r="J34" s="138">
        <v>2438.8000000000002</v>
      </c>
      <c r="K34" s="138">
        <v>0</v>
      </c>
      <c r="L34" s="138">
        <v>2438.8000000000002</v>
      </c>
      <c r="M34" s="137">
        <v>243</v>
      </c>
      <c r="N34" s="137">
        <v>12.17</v>
      </c>
      <c r="O34" s="137">
        <v>895.86</v>
      </c>
      <c r="P34" s="185">
        <v>140.19</v>
      </c>
      <c r="Q34" s="137">
        <v>1291.22</v>
      </c>
      <c r="R34" s="139">
        <v>3730.02</v>
      </c>
      <c r="S34" s="138">
        <v>2436.1999999999998</v>
      </c>
      <c r="T34" s="138">
        <v>0</v>
      </c>
      <c r="U34" s="138">
        <v>2436.1999999999998</v>
      </c>
      <c r="V34" s="137">
        <v>243</v>
      </c>
      <c r="W34" s="137">
        <v>12.17</v>
      </c>
      <c r="X34" s="137">
        <v>896.82</v>
      </c>
      <c r="Y34" s="137">
        <v>114.65</v>
      </c>
      <c r="Z34" s="137">
        <v>1266.6400000000001</v>
      </c>
      <c r="AA34" s="139">
        <v>3702.84</v>
      </c>
      <c r="AB34" s="138">
        <v>2436.1999999999998</v>
      </c>
      <c r="AC34" s="138">
        <v>0</v>
      </c>
      <c r="AD34" s="138">
        <v>2436.1999999999998</v>
      </c>
      <c r="AE34" s="137">
        <v>243</v>
      </c>
      <c r="AF34" s="137">
        <v>12.17</v>
      </c>
      <c r="AG34" s="185">
        <v>896.34</v>
      </c>
      <c r="AH34" s="137">
        <v>160.55000000000001</v>
      </c>
      <c r="AI34" s="137">
        <v>1312.06</v>
      </c>
      <c r="AJ34" s="139">
        <v>3748.26</v>
      </c>
      <c r="AK34" s="138">
        <v>2470.1799999999998</v>
      </c>
      <c r="AL34" s="138">
        <v>0</v>
      </c>
      <c r="AM34" s="138">
        <v>2470.1799999999998</v>
      </c>
      <c r="AN34" s="137">
        <v>248</v>
      </c>
      <c r="AO34" s="137">
        <v>12.34</v>
      </c>
      <c r="AP34" s="137">
        <v>927.09</v>
      </c>
      <c r="AQ34" s="137">
        <v>145.85</v>
      </c>
      <c r="AR34" s="137">
        <v>1333.28</v>
      </c>
      <c r="AS34" s="139">
        <v>3803.46</v>
      </c>
      <c r="AT34" s="138">
        <v>2446.13</v>
      </c>
      <c r="AU34" s="138">
        <v>948.61</v>
      </c>
      <c r="AV34" s="138">
        <v>3394.74</v>
      </c>
      <c r="AW34" s="137">
        <v>374</v>
      </c>
      <c r="AX34" s="137">
        <v>12.22</v>
      </c>
      <c r="AY34" s="137">
        <v>1095.21</v>
      </c>
      <c r="AZ34" s="137">
        <v>122.44</v>
      </c>
      <c r="BA34" s="137">
        <v>1603.87</v>
      </c>
      <c r="BB34" s="139">
        <v>4998.6099999999997</v>
      </c>
      <c r="BC34" s="202">
        <v>3638.5</v>
      </c>
      <c r="BD34" s="138">
        <v>0</v>
      </c>
      <c r="BE34" s="138">
        <v>3638.5</v>
      </c>
      <c r="BF34" s="137">
        <v>409</v>
      </c>
      <c r="BG34" s="137">
        <v>18.18</v>
      </c>
      <c r="BH34" s="137">
        <v>1364.68</v>
      </c>
      <c r="BI34" s="137">
        <v>151.31</v>
      </c>
      <c r="BJ34" s="137">
        <v>1943.17</v>
      </c>
      <c r="BK34" s="139">
        <v>5581.67</v>
      </c>
      <c r="BL34" s="186">
        <v>2436.1999999999998</v>
      </c>
      <c r="BM34" s="138">
        <v>0</v>
      </c>
      <c r="BN34" s="138">
        <v>2436.1999999999998</v>
      </c>
      <c r="BO34" s="137">
        <v>242</v>
      </c>
      <c r="BP34" s="137">
        <v>12.17</v>
      </c>
      <c r="BQ34" s="137">
        <v>896.34</v>
      </c>
      <c r="BR34" s="137">
        <v>109.55</v>
      </c>
      <c r="BS34" s="137">
        <v>1260.06</v>
      </c>
      <c r="BT34" s="139">
        <v>3696.26</v>
      </c>
      <c r="BU34" s="138">
        <v>2436.1999999999998</v>
      </c>
      <c r="BV34" s="138">
        <v>0</v>
      </c>
      <c r="BW34" s="138">
        <v>2436.1999999999998</v>
      </c>
      <c r="BX34" s="137">
        <v>243</v>
      </c>
      <c r="BY34" s="137">
        <v>12.17</v>
      </c>
      <c r="BZ34" s="137">
        <v>896.34</v>
      </c>
      <c r="CA34" s="137">
        <v>155.44999999999999</v>
      </c>
      <c r="CB34" s="137">
        <v>1306.96</v>
      </c>
      <c r="CC34" s="139">
        <v>3743.16</v>
      </c>
      <c r="CD34" s="138">
        <v>2501.75</v>
      </c>
      <c r="CE34" s="138">
        <v>0</v>
      </c>
      <c r="CF34" s="138">
        <v>2501.75</v>
      </c>
      <c r="CG34" s="137">
        <v>252</v>
      </c>
      <c r="CH34" s="137">
        <v>12.5</v>
      </c>
      <c r="CI34" s="137">
        <v>949.5</v>
      </c>
      <c r="CJ34" s="137">
        <v>146.41999999999999</v>
      </c>
      <c r="CK34" s="137">
        <v>1360.42</v>
      </c>
      <c r="CL34" s="139">
        <v>3862.17</v>
      </c>
      <c r="CM34" s="186">
        <v>2436.1999999999998</v>
      </c>
      <c r="CN34" s="138">
        <v>0</v>
      </c>
      <c r="CO34" s="138">
        <v>2436.1999999999998</v>
      </c>
      <c r="CP34" s="137">
        <v>251</v>
      </c>
      <c r="CQ34" s="137">
        <v>12.17</v>
      </c>
      <c r="CR34" s="137">
        <v>870.96</v>
      </c>
      <c r="CS34" s="137">
        <v>63.65</v>
      </c>
      <c r="CT34" s="137">
        <v>1197.78</v>
      </c>
      <c r="CU34" s="139">
        <v>3633.98</v>
      </c>
      <c r="CV34" s="218">
        <v>2950.67</v>
      </c>
      <c r="CW34" s="138">
        <v>0</v>
      </c>
      <c r="CX34" s="138">
        <v>2950.67</v>
      </c>
      <c r="CY34" s="137">
        <v>314</v>
      </c>
      <c r="CZ34" s="137">
        <v>14.74</v>
      </c>
      <c r="DA34" s="137">
        <v>1113.45</v>
      </c>
      <c r="DB34" s="137">
        <v>139.09</v>
      </c>
      <c r="DC34" s="137">
        <v>1581.28</v>
      </c>
      <c r="DD34" s="139">
        <v>4531.95</v>
      </c>
      <c r="DE34" s="138">
        <v>3707.48</v>
      </c>
      <c r="DF34" s="138">
        <v>0</v>
      </c>
      <c r="DG34" s="138">
        <v>3707.48</v>
      </c>
      <c r="DH34" s="137">
        <v>419</v>
      </c>
      <c r="DI34" s="137">
        <v>341.53</v>
      </c>
      <c r="DJ34" s="137">
        <v>1629.82</v>
      </c>
      <c r="DK34" s="137">
        <v>179.37</v>
      </c>
      <c r="DL34" s="137">
        <v>2569.7199999999998</v>
      </c>
      <c r="DM34" s="139">
        <v>6277.2</v>
      </c>
      <c r="DN34" s="135">
        <f t="shared" si="1"/>
        <v>32334.51</v>
      </c>
      <c r="DO34" s="135">
        <f t="shared" si="2"/>
        <v>948.61</v>
      </c>
      <c r="DP34" s="135">
        <f t="shared" si="3"/>
        <v>33283.120000000003</v>
      </c>
      <c r="DQ34" s="137">
        <f t="shared" si="4"/>
        <v>3481</v>
      </c>
      <c r="DR34" s="137">
        <f t="shared" si="5"/>
        <v>484.53</v>
      </c>
      <c r="DS34" s="137">
        <f t="shared" si="6"/>
        <v>12432.41</v>
      </c>
      <c r="DT34" s="137">
        <f t="shared" si="7"/>
        <v>1628.52</v>
      </c>
      <c r="DU34" s="137">
        <f t="shared" si="8"/>
        <v>18026.46</v>
      </c>
      <c r="DV34" s="139">
        <f t="shared" si="9"/>
        <v>51309.579999999994</v>
      </c>
      <c r="DW34" s="271">
        <f t="shared" si="10"/>
        <v>1072.1800000000039</v>
      </c>
      <c r="DX34" s="271"/>
      <c r="DY34" s="263">
        <f>E34-(DU34-(DO34*PARAM!Q34))</f>
        <v>-178.61999999999898</v>
      </c>
      <c r="DZ34" s="263"/>
    </row>
    <row r="35" spans="1:130" x14ac:dyDescent="0.25">
      <c r="A35">
        <v>602</v>
      </c>
      <c r="B35" s="215" t="s">
        <v>845</v>
      </c>
      <c r="C35" t="s">
        <v>846</v>
      </c>
      <c r="D35" s="74">
        <v>0</v>
      </c>
      <c r="G35" t="s">
        <v>157</v>
      </c>
      <c r="H35" t="s">
        <v>5</v>
      </c>
      <c r="I35" t="s">
        <v>179</v>
      </c>
      <c r="P35" s="185"/>
      <c r="S35" s="138">
        <v>0</v>
      </c>
      <c r="T35" s="138">
        <v>0</v>
      </c>
      <c r="U35" s="138">
        <v>0</v>
      </c>
      <c r="V35" s="137">
        <v>0</v>
      </c>
      <c r="W35" s="137">
        <v>0</v>
      </c>
      <c r="X35" s="137">
        <v>0</v>
      </c>
      <c r="Y35" s="137">
        <v>0</v>
      </c>
      <c r="Z35" s="137">
        <v>0</v>
      </c>
      <c r="AA35" s="139">
        <v>0</v>
      </c>
      <c r="AB35" s="138">
        <v>0</v>
      </c>
      <c r="AC35" s="138">
        <v>0</v>
      </c>
      <c r="AD35" s="138">
        <v>0</v>
      </c>
      <c r="AE35" s="137">
        <v>0</v>
      </c>
      <c r="AF35" s="137">
        <v>0</v>
      </c>
      <c r="AG35" s="185">
        <v>0</v>
      </c>
      <c r="AH35" s="137">
        <v>0</v>
      </c>
      <c r="AI35" s="137">
        <v>0</v>
      </c>
      <c r="AJ35" s="139">
        <v>0</v>
      </c>
      <c r="AT35" s="138">
        <v>0</v>
      </c>
      <c r="AU35" s="138">
        <v>948.61</v>
      </c>
      <c r="AV35" s="138">
        <v>948.61</v>
      </c>
      <c r="AW35" s="137">
        <v>40</v>
      </c>
      <c r="AX35" s="137">
        <v>0</v>
      </c>
      <c r="AY35" s="137">
        <v>189.72</v>
      </c>
      <c r="AZ35" s="137">
        <v>12.71</v>
      </c>
      <c r="BA35" s="137">
        <v>242.43</v>
      </c>
      <c r="BB35" s="139">
        <v>1191.04</v>
      </c>
      <c r="BC35" s="202"/>
      <c r="BL35" s="186"/>
      <c r="CD35" s="216"/>
      <c r="CM35" s="186"/>
      <c r="CV35" s="218"/>
      <c r="DN35" s="135">
        <f t="shared" si="1"/>
        <v>0</v>
      </c>
      <c r="DO35" s="135">
        <f t="shared" si="2"/>
        <v>948.61</v>
      </c>
      <c r="DP35" s="135">
        <f t="shared" si="3"/>
        <v>948.61</v>
      </c>
      <c r="DQ35" s="137">
        <f t="shared" si="4"/>
        <v>40</v>
      </c>
      <c r="DR35" s="137">
        <f t="shared" si="5"/>
        <v>0</v>
      </c>
      <c r="DS35" s="137">
        <f t="shared" si="6"/>
        <v>189.72</v>
      </c>
      <c r="DT35" s="137">
        <f t="shared" si="7"/>
        <v>12.71</v>
      </c>
      <c r="DU35" s="137">
        <f t="shared" si="8"/>
        <v>242.43</v>
      </c>
      <c r="DV35" s="139">
        <f t="shared" si="9"/>
        <v>1191.04</v>
      </c>
      <c r="DW35" s="271">
        <f t="shared" si="10"/>
        <v>948.61</v>
      </c>
      <c r="DX35" s="271"/>
      <c r="DY35" s="263">
        <f>E35-(DU35-(DO35*PARAM!Q35))</f>
        <v>-242.43</v>
      </c>
      <c r="DZ35" s="263"/>
    </row>
    <row r="36" spans="1:130" x14ac:dyDescent="0.25">
      <c r="A36">
        <v>604</v>
      </c>
      <c r="B36" s="215" t="s">
        <v>713</v>
      </c>
      <c r="C36" t="s">
        <v>714</v>
      </c>
      <c r="D36" s="74">
        <v>0.5</v>
      </c>
      <c r="E36">
        <v>8761.85</v>
      </c>
      <c r="F36">
        <v>15610.28</v>
      </c>
      <c r="G36" t="s">
        <v>157</v>
      </c>
      <c r="H36" t="s">
        <v>5</v>
      </c>
      <c r="I36" t="s">
        <v>179</v>
      </c>
      <c r="J36" s="138">
        <v>1252.3800000000001</v>
      </c>
      <c r="K36" s="138">
        <v>0</v>
      </c>
      <c r="L36" s="138">
        <v>1252.3800000000001</v>
      </c>
      <c r="M36" s="137">
        <v>78</v>
      </c>
      <c r="N36" s="137">
        <v>15.63</v>
      </c>
      <c r="O36" s="137">
        <v>453.56</v>
      </c>
      <c r="P36" s="185">
        <v>73.02</v>
      </c>
      <c r="Q36" s="137">
        <v>620.21</v>
      </c>
      <c r="R36" s="139">
        <v>1872.59</v>
      </c>
      <c r="S36" s="138">
        <v>1205.58</v>
      </c>
      <c r="T36" s="138">
        <v>0</v>
      </c>
      <c r="U36" s="138">
        <v>1205.58</v>
      </c>
      <c r="V36" s="137">
        <v>78</v>
      </c>
      <c r="W36" s="137">
        <v>15.63</v>
      </c>
      <c r="X36" s="137">
        <v>454.04</v>
      </c>
      <c r="Y36" s="137">
        <v>51.99</v>
      </c>
      <c r="Z36" s="137">
        <v>599.66</v>
      </c>
      <c r="AA36" s="139">
        <v>1805.24</v>
      </c>
      <c r="AB36" s="138">
        <v>1205.58</v>
      </c>
      <c r="AC36" s="138">
        <v>0</v>
      </c>
      <c r="AD36" s="138">
        <v>1205.58</v>
      </c>
      <c r="AE36" s="137">
        <v>78</v>
      </c>
      <c r="AF36" s="137">
        <v>15.63</v>
      </c>
      <c r="AG36" s="185">
        <v>453.8</v>
      </c>
      <c r="AH36" s="137">
        <v>72.39</v>
      </c>
      <c r="AI36" s="137">
        <v>619.82000000000005</v>
      </c>
      <c r="AJ36" s="139">
        <v>1825.4</v>
      </c>
      <c r="AK36" s="138">
        <v>1284.67</v>
      </c>
      <c r="AL36" s="138">
        <v>0</v>
      </c>
      <c r="AM36" s="138">
        <v>1284.67</v>
      </c>
      <c r="AN36" s="137">
        <v>85</v>
      </c>
      <c r="AO36" s="137">
        <v>16.66</v>
      </c>
      <c r="AP36" s="137">
        <v>504.92</v>
      </c>
      <c r="AQ36" s="137">
        <v>73.81</v>
      </c>
      <c r="AR36" s="137">
        <v>680.39</v>
      </c>
      <c r="AS36" s="139">
        <v>1965.06</v>
      </c>
      <c r="AT36" s="138">
        <v>1227.7</v>
      </c>
      <c r="AU36" s="138">
        <v>450.59</v>
      </c>
      <c r="AV36" s="138">
        <v>1678.29</v>
      </c>
      <c r="AW36" s="137">
        <v>125</v>
      </c>
      <c r="AX36" s="137">
        <v>15.92</v>
      </c>
      <c r="AY36" s="137">
        <v>563.97</v>
      </c>
      <c r="AZ36" s="137">
        <v>58.43</v>
      </c>
      <c r="BA36" s="137">
        <v>763.32</v>
      </c>
      <c r="BB36" s="139">
        <v>2441.61</v>
      </c>
      <c r="BC36" s="202">
        <v>1906.93</v>
      </c>
      <c r="BD36" s="138">
        <v>0</v>
      </c>
      <c r="BE36" s="138">
        <v>1906.93</v>
      </c>
      <c r="BF36" s="137">
        <v>157</v>
      </c>
      <c r="BG36" s="137">
        <v>23.56</v>
      </c>
      <c r="BH36" s="137">
        <v>698.99</v>
      </c>
      <c r="BI36" s="137">
        <v>74.25</v>
      </c>
      <c r="BJ36" s="137">
        <v>953.8</v>
      </c>
      <c r="BK36" s="139">
        <v>2860.73</v>
      </c>
      <c r="BL36" s="186">
        <v>1205.58</v>
      </c>
      <c r="BM36" s="138">
        <v>0</v>
      </c>
      <c r="BN36" s="138">
        <v>1205.58</v>
      </c>
      <c r="BO36" s="137">
        <v>74</v>
      </c>
      <c r="BP36" s="137">
        <v>15.63</v>
      </c>
      <c r="BQ36" s="137">
        <v>453.8</v>
      </c>
      <c r="BR36" s="137">
        <v>57.09</v>
      </c>
      <c r="BS36" s="137">
        <v>600.52</v>
      </c>
      <c r="BT36" s="139">
        <v>1806.1</v>
      </c>
      <c r="BU36" s="138">
        <v>1205.58</v>
      </c>
      <c r="BV36" s="138">
        <v>0</v>
      </c>
      <c r="BW36" s="138">
        <v>1205.58</v>
      </c>
      <c r="BX36" s="137">
        <v>73</v>
      </c>
      <c r="BY36" s="137">
        <v>15.63</v>
      </c>
      <c r="BZ36" s="137">
        <v>453.8</v>
      </c>
      <c r="CA36" s="137">
        <v>57.09</v>
      </c>
      <c r="CB36" s="137">
        <v>599.52</v>
      </c>
      <c r="CC36" s="139">
        <v>1805.1</v>
      </c>
      <c r="CD36" s="216">
        <v>798.93</v>
      </c>
      <c r="CE36" s="138">
        <v>0</v>
      </c>
      <c r="CF36" s="138">
        <v>798.93</v>
      </c>
      <c r="CG36" s="137">
        <v>19</v>
      </c>
      <c r="CH36" s="137">
        <v>10.35</v>
      </c>
      <c r="CI36" s="137">
        <v>335.38</v>
      </c>
      <c r="CJ36" s="137">
        <v>49.88</v>
      </c>
      <c r="CK36" s="137">
        <v>414.61</v>
      </c>
      <c r="CL36" s="139">
        <v>1213.54</v>
      </c>
      <c r="CM36" s="186">
        <v>1205.58</v>
      </c>
      <c r="CN36" s="138">
        <v>0</v>
      </c>
      <c r="CO36" s="138">
        <v>1205.58</v>
      </c>
      <c r="CP36" s="137">
        <v>82</v>
      </c>
      <c r="CQ36" s="137">
        <v>15.63</v>
      </c>
      <c r="CR36" s="137">
        <v>443.45</v>
      </c>
      <c r="CS36" s="137">
        <v>41.79</v>
      </c>
      <c r="CT36" s="137">
        <v>582.87</v>
      </c>
      <c r="CU36" s="139">
        <v>1788.45</v>
      </c>
      <c r="CV36" s="218">
        <v>1205.58</v>
      </c>
      <c r="CW36" s="138">
        <v>0</v>
      </c>
      <c r="CX36" s="138">
        <v>1205.58</v>
      </c>
      <c r="CY36" s="137">
        <v>78</v>
      </c>
      <c r="CZ36" s="137">
        <v>15.63</v>
      </c>
      <c r="DA36" s="137">
        <v>438.65</v>
      </c>
      <c r="DB36" s="137">
        <v>21.39</v>
      </c>
      <c r="DC36" s="137">
        <v>553.66999999999996</v>
      </c>
      <c r="DD36" s="139">
        <v>1759.25</v>
      </c>
      <c r="DE36" s="138">
        <v>1806.77</v>
      </c>
      <c r="DF36" s="138">
        <v>0</v>
      </c>
      <c r="DG36" s="138">
        <v>1806.77</v>
      </c>
      <c r="DH36" s="137">
        <v>152</v>
      </c>
      <c r="DI36" s="137">
        <v>176.81</v>
      </c>
      <c r="DJ36" s="137">
        <v>891.98</v>
      </c>
      <c r="DK36" s="137">
        <v>89.52</v>
      </c>
      <c r="DL36" s="137">
        <v>1310.31</v>
      </c>
      <c r="DM36" s="139">
        <v>3117.08</v>
      </c>
      <c r="DN36" s="135">
        <f t="shared" si="1"/>
        <v>15510.86</v>
      </c>
      <c r="DO36" s="135">
        <f t="shared" si="2"/>
        <v>450.59</v>
      </c>
      <c r="DP36" s="135">
        <f t="shared" si="3"/>
        <v>15961.45</v>
      </c>
      <c r="DQ36" s="137">
        <f t="shared" si="4"/>
        <v>1079</v>
      </c>
      <c r="DR36" s="137">
        <f t="shared" si="5"/>
        <v>352.71</v>
      </c>
      <c r="DS36" s="137">
        <f t="shared" si="6"/>
        <v>6146.34</v>
      </c>
      <c r="DT36" s="137">
        <f t="shared" si="7"/>
        <v>720.65</v>
      </c>
      <c r="DU36" s="137">
        <f t="shared" si="8"/>
        <v>8298.6999999999989</v>
      </c>
      <c r="DV36" s="139">
        <f t="shared" si="9"/>
        <v>24260.15</v>
      </c>
      <c r="DW36" s="271">
        <f t="shared" si="10"/>
        <v>351.17000000000007</v>
      </c>
      <c r="DX36" s="271"/>
      <c r="DY36" s="263">
        <f>E36-(DU36-(DO36*PARAM!Q36))</f>
        <v>463.15000000000146</v>
      </c>
      <c r="DZ36" s="263"/>
    </row>
    <row r="37" spans="1:130" x14ac:dyDescent="0.25">
      <c r="A37">
        <v>605</v>
      </c>
      <c r="B37" s="215" t="s">
        <v>502</v>
      </c>
      <c r="C37" t="s">
        <v>503</v>
      </c>
      <c r="D37" s="74">
        <v>1</v>
      </c>
      <c r="E37">
        <v>22502.49</v>
      </c>
      <c r="F37">
        <v>40216.11</v>
      </c>
      <c r="G37" t="s">
        <v>157</v>
      </c>
      <c r="H37" t="s">
        <v>5</v>
      </c>
      <c r="I37" t="s">
        <v>415</v>
      </c>
      <c r="J37" s="138">
        <v>3055.07</v>
      </c>
      <c r="K37" s="138">
        <v>0</v>
      </c>
      <c r="L37" s="138">
        <v>3055.07</v>
      </c>
      <c r="M37" s="137">
        <v>332</v>
      </c>
      <c r="N37" s="137">
        <v>39.68</v>
      </c>
      <c r="O37" s="137">
        <v>1175.8499999999999</v>
      </c>
      <c r="P37" s="185">
        <v>156.25</v>
      </c>
      <c r="Q37" s="137">
        <v>1703.78</v>
      </c>
      <c r="R37" s="139">
        <v>4758.8500000000004</v>
      </c>
      <c r="S37" s="138">
        <v>3043.83</v>
      </c>
      <c r="T37" s="138">
        <v>0</v>
      </c>
      <c r="U37" s="138">
        <v>3043.83</v>
      </c>
      <c r="V37" s="137">
        <v>330</v>
      </c>
      <c r="W37" s="137">
        <v>39.54</v>
      </c>
      <c r="X37" s="137">
        <v>1172.8</v>
      </c>
      <c r="Y37" s="137">
        <v>135.65</v>
      </c>
      <c r="Z37" s="137">
        <v>1677.99</v>
      </c>
      <c r="AA37" s="139">
        <v>4721.82</v>
      </c>
      <c r="AB37" s="138">
        <v>3042.99</v>
      </c>
      <c r="AC37" s="138">
        <v>0</v>
      </c>
      <c r="AD37" s="138">
        <v>3042.99</v>
      </c>
      <c r="AE37" s="137">
        <v>330</v>
      </c>
      <c r="AF37" s="137">
        <v>39.520000000000003</v>
      </c>
      <c r="AG37" s="185">
        <v>1171.9000000000001</v>
      </c>
      <c r="AH37" s="137">
        <v>171.34</v>
      </c>
      <c r="AI37" s="137">
        <v>1712.76</v>
      </c>
      <c r="AJ37" s="139">
        <v>4755.75</v>
      </c>
      <c r="AK37" s="138">
        <v>3071.52</v>
      </c>
      <c r="AL37" s="138">
        <v>0</v>
      </c>
      <c r="AM37" s="138">
        <v>3071.52</v>
      </c>
      <c r="AN37" s="137">
        <v>333</v>
      </c>
      <c r="AO37" s="137">
        <v>39.89</v>
      </c>
      <c r="AP37" s="137">
        <v>1182.57</v>
      </c>
      <c r="AQ37" s="137">
        <v>161.63999999999999</v>
      </c>
      <c r="AR37" s="137">
        <v>1717.1</v>
      </c>
      <c r="AS37" s="139">
        <v>4788.62</v>
      </c>
      <c r="AT37" s="138">
        <v>3059.5</v>
      </c>
      <c r="AU37" s="138">
        <v>939.13</v>
      </c>
      <c r="AV37" s="138">
        <v>3998.63</v>
      </c>
      <c r="AW37" s="137">
        <v>460</v>
      </c>
      <c r="AX37" s="137">
        <v>39.74</v>
      </c>
      <c r="AY37" s="137">
        <v>1365.91</v>
      </c>
      <c r="AZ37" s="137">
        <v>143.41</v>
      </c>
      <c r="BA37" s="137">
        <v>2009.06</v>
      </c>
      <c r="BB37" s="139">
        <v>6007.69</v>
      </c>
      <c r="BC37" s="202">
        <v>4564.84</v>
      </c>
      <c r="BD37" s="138">
        <v>0</v>
      </c>
      <c r="BE37" s="138">
        <v>4564.84</v>
      </c>
      <c r="BF37" s="137">
        <v>540</v>
      </c>
      <c r="BG37" s="137">
        <v>59.21</v>
      </c>
      <c r="BH37" s="137">
        <v>2010.53</v>
      </c>
      <c r="BI37" s="137">
        <v>157.53</v>
      </c>
      <c r="BJ37" s="137">
        <v>2767.27</v>
      </c>
      <c r="BK37" s="139">
        <v>7332.11</v>
      </c>
      <c r="BL37" s="186">
        <v>3042.99</v>
      </c>
      <c r="BM37" s="138">
        <v>0</v>
      </c>
      <c r="BN37" s="138">
        <v>3042.99</v>
      </c>
      <c r="BO37" s="137">
        <v>326</v>
      </c>
      <c r="BP37" s="137">
        <v>39.520000000000003</v>
      </c>
      <c r="BQ37" s="137">
        <v>1171.9000000000001</v>
      </c>
      <c r="BR37" s="137">
        <v>120.34</v>
      </c>
      <c r="BS37" s="137">
        <v>1657.76</v>
      </c>
      <c r="BT37" s="139">
        <v>4700.75</v>
      </c>
      <c r="BU37" s="138">
        <v>3042.99</v>
      </c>
      <c r="BV37" s="138">
        <v>0</v>
      </c>
      <c r="BW37" s="138">
        <v>3042.99</v>
      </c>
      <c r="BX37" s="137">
        <v>329</v>
      </c>
      <c r="BY37" s="137">
        <v>39.520000000000003</v>
      </c>
      <c r="BZ37" s="137">
        <v>1171.9000000000001</v>
      </c>
      <c r="CA37" s="137">
        <v>140.74</v>
      </c>
      <c r="CB37" s="137">
        <v>1681.16</v>
      </c>
      <c r="CC37" s="139">
        <v>4724.1499999999996</v>
      </c>
      <c r="CD37" s="216">
        <v>3123.7</v>
      </c>
      <c r="CE37" s="138">
        <v>0</v>
      </c>
      <c r="CF37" s="138">
        <v>3123.7</v>
      </c>
      <c r="CG37" s="137">
        <v>341</v>
      </c>
      <c r="CH37" s="137">
        <v>40.58</v>
      </c>
      <c r="CI37" s="137">
        <v>1202.06</v>
      </c>
      <c r="CJ37" s="137">
        <v>142.16999999999999</v>
      </c>
      <c r="CK37" s="137">
        <v>1725.81</v>
      </c>
      <c r="CL37" s="139">
        <v>4849.51</v>
      </c>
      <c r="CM37" s="186">
        <v>3024.29</v>
      </c>
      <c r="CN37" s="138">
        <v>0</v>
      </c>
      <c r="CO37" s="138">
        <v>3024.29</v>
      </c>
      <c r="CP37" s="137">
        <v>335</v>
      </c>
      <c r="CQ37" s="137">
        <v>39.28</v>
      </c>
      <c r="CR37" s="137">
        <v>1169.75</v>
      </c>
      <c r="CS37" s="137">
        <v>84.3</v>
      </c>
      <c r="CT37" s="137">
        <v>1628.33</v>
      </c>
      <c r="CU37" s="139">
        <v>4652.62</v>
      </c>
      <c r="CV37" s="216">
        <v>3659.66</v>
      </c>
      <c r="CW37" s="138">
        <v>0</v>
      </c>
      <c r="CX37" s="138">
        <v>3659.66</v>
      </c>
      <c r="CY37" s="137">
        <v>415</v>
      </c>
      <c r="CZ37" s="137">
        <v>47.55</v>
      </c>
      <c r="DA37" s="137">
        <v>1402.16</v>
      </c>
      <c r="DB37" s="137">
        <v>156.79</v>
      </c>
      <c r="DC37" s="137">
        <v>2021.5</v>
      </c>
      <c r="DD37" s="139">
        <v>5681.16</v>
      </c>
      <c r="DE37" s="138">
        <v>4630.1899999999996</v>
      </c>
      <c r="DF37" s="138">
        <v>0</v>
      </c>
      <c r="DG37" s="138">
        <v>4630.1899999999996</v>
      </c>
      <c r="DH37" s="137">
        <v>554</v>
      </c>
      <c r="DI37" s="137">
        <v>463.4</v>
      </c>
      <c r="DJ37" s="137">
        <v>1491.25</v>
      </c>
      <c r="DK37" s="137">
        <v>174.02</v>
      </c>
      <c r="DL37" s="137">
        <v>2682.67</v>
      </c>
      <c r="DM37" s="139">
        <v>7312.86</v>
      </c>
      <c r="DN37" s="135">
        <f t="shared" si="1"/>
        <v>40361.57</v>
      </c>
      <c r="DO37" s="135">
        <f t="shared" si="2"/>
        <v>939.13</v>
      </c>
      <c r="DP37" s="135">
        <f t="shared" si="3"/>
        <v>41300.699999999997</v>
      </c>
      <c r="DQ37" s="137">
        <f t="shared" si="4"/>
        <v>4625</v>
      </c>
      <c r="DR37" s="137">
        <f t="shared" si="5"/>
        <v>927.42999999999984</v>
      </c>
      <c r="DS37" s="137">
        <f t="shared" si="6"/>
        <v>15688.579999999998</v>
      </c>
      <c r="DT37" s="137">
        <f t="shared" si="7"/>
        <v>1744.1799999999998</v>
      </c>
      <c r="DU37" s="137">
        <f t="shared" si="8"/>
        <v>22985.189999999995</v>
      </c>
      <c r="DV37" s="139">
        <f t="shared" si="9"/>
        <v>64285.89</v>
      </c>
      <c r="DW37" s="271">
        <f t="shared" si="10"/>
        <v>1084.5899999999965</v>
      </c>
      <c r="DX37" s="271"/>
      <c r="DY37" s="263">
        <f>E37-(DU37-(DO37*PARAM!Q37))</f>
        <v>-482.69999999999345</v>
      </c>
      <c r="DZ37" s="263"/>
    </row>
    <row r="38" spans="1:130" x14ac:dyDescent="0.25">
      <c r="A38">
        <v>606</v>
      </c>
      <c r="B38" s="215" t="s">
        <v>775</v>
      </c>
      <c r="C38" t="s">
        <v>469</v>
      </c>
      <c r="D38" s="74">
        <v>1</v>
      </c>
      <c r="E38">
        <v>34470.58</v>
      </c>
      <c r="F38">
        <v>56419.96</v>
      </c>
      <c r="G38" t="s">
        <v>157</v>
      </c>
      <c r="H38" t="s">
        <v>5</v>
      </c>
      <c r="I38" t="s">
        <v>776</v>
      </c>
      <c r="J38" s="138">
        <v>4281.43</v>
      </c>
      <c r="K38" s="138">
        <v>0</v>
      </c>
      <c r="L38" s="138">
        <v>4281.43</v>
      </c>
      <c r="M38" s="137">
        <v>501</v>
      </c>
      <c r="N38" s="137">
        <v>55.62</v>
      </c>
      <c r="O38" s="137">
        <v>1875.95</v>
      </c>
      <c r="P38" s="185">
        <v>169.35</v>
      </c>
      <c r="Q38" s="137">
        <v>2601.92</v>
      </c>
      <c r="R38" s="139">
        <v>6883.35</v>
      </c>
      <c r="S38" s="138">
        <v>4281.43</v>
      </c>
      <c r="T38" s="138">
        <v>0</v>
      </c>
      <c r="U38" s="138">
        <v>4281.43</v>
      </c>
      <c r="V38" s="137">
        <v>501</v>
      </c>
      <c r="W38" s="137">
        <v>55.62</v>
      </c>
      <c r="X38" s="137">
        <v>1877.73</v>
      </c>
      <c r="Y38" s="137">
        <v>169.35</v>
      </c>
      <c r="Z38" s="137">
        <v>2603.6999999999998</v>
      </c>
      <c r="AA38" s="139">
        <v>6885.13</v>
      </c>
      <c r="AB38" s="138">
        <v>4281.43</v>
      </c>
      <c r="AC38" s="138">
        <v>0</v>
      </c>
      <c r="AD38" s="138">
        <v>4281.43</v>
      </c>
      <c r="AE38" s="137">
        <v>501</v>
      </c>
      <c r="AF38" s="137">
        <v>55.62</v>
      </c>
      <c r="AG38" s="185">
        <v>1876.84</v>
      </c>
      <c r="AH38" s="137">
        <v>189.75</v>
      </c>
      <c r="AI38" s="137">
        <v>2623.21</v>
      </c>
      <c r="AJ38" s="139">
        <v>6904.64</v>
      </c>
      <c r="AK38" s="138">
        <v>4281.43</v>
      </c>
      <c r="AL38" s="138">
        <v>0</v>
      </c>
      <c r="AM38" s="138">
        <v>4281.43</v>
      </c>
      <c r="AN38" s="137">
        <v>501</v>
      </c>
      <c r="AO38" s="137">
        <v>55.62</v>
      </c>
      <c r="AP38" s="137">
        <v>1876.84</v>
      </c>
      <c r="AQ38" s="137">
        <v>148.94999999999999</v>
      </c>
      <c r="AR38" s="137">
        <v>2582.41</v>
      </c>
      <c r="AS38" s="139">
        <v>6863.84</v>
      </c>
      <c r="AT38" s="138">
        <v>4295.8900000000003</v>
      </c>
      <c r="AU38" s="138">
        <v>948.61</v>
      </c>
      <c r="AV38" s="138">
        <v>5244.5</v>
      </c>
      <c r="AW38" s="137">
        <v>632</v>
      </c>
      <c r="AX38" s="137">
        <v>55.82</v>
      </c>
      <c r="AY38" s="137">
        <v>2072.48</v>
      </c>
      <c r="AZ38" s="137">
        <v>151.66999999999999</v>
      </c>
      <c r="BA38" s="137">
        <v>2911.97</v>
      </c>
      <c r="BB38" s="139">
        <v>8156.47</v>
      </c>
      <c r="BC38" s="202">
        <v>6391.64</v>
      </c>
      <c r="BD38" s="138">
        <v>0</v>
      </c>
      <c r="BE38" s="138">
        <v>6391.64</v>
      </c>
      <c r="BF38" s="137">
        <v>792</v>
      </c>
      <c r="BG38" s="137">
        <v>83.06</v>
      </c>
      <c r="BH38" s="137">
        <v>2853.28</v>
      </c>
      <c r="BI38" s="137">
        <v>203.06</v>
      </c>
      <c r="BJ38" s="137">
        <v>3931.4</v>
      </c>
      <c r="BK38" s="139">
        <v>10323.040000000001</v>
      </c>
      <c r="BL38" s="186">
        <v>4281.43</v>
      </c>
      <c r="BM38" s="138">
        <v>0</v>
      </c>
      <c r="BN38" s="138">
        <v>4281.43</v>
      </c>
      <c r="BO38" s="137">
        <v>501</v>
      </c>
      <c r="BP38" s="137">
        <v>55.62</v>
      </c>
      <c r="BQ38" s="137">
        <v>1876.84</v>
      </c>
      <c r="BR38" s="137">
        <v>154.05000000000001</v>
      </c>
      <c r="BS38" s="137">
        <v>2587.5100000000002</v>
      </c>
      <c r="BT38" s="139">
        <v>6868.94</v>
      </c>
      <c r="BU38" s="138">
        <v>4281.43</v>
      </c>
      <c r="BV38" s="138">
        <v>0</v>
      </c>
      <c r="BW38" s="138">
        <v>4281.43</v>
      </c>
      <c r="BX38" s="137">
        <v>501</v>
      </c>
      <c r="BY38" s="137">
        <v>55.62</v>
      </c>
      <c r="BZ38" s="137">
        <v>1876.84</v>
      </c>
      <c r="CA38" s="137">
        <v>179.55</v>
      </c>
      <c r="CB38" s="137">
        <v>2613.0100000000002</v>
      </c>
      <c r="CC38" s="139">
        <v>6894.44</v>
      </c>
      <c r="CD38" s="216">
        <v>4360.68</v>
      </c>
      <c r="CE38" s="138">
        <v>0</v>
      </c>
      <c r="CF38" s="138">
        <v>4360.68</v>
      </c>
      <c r="CG38" s="137">
        <v>512</v>
      </c>
      <c r="CH38" s="137">
        <v>56.66</v>
      </c>
      <c r="CI38" s="137">
        <v>1909.19</v>
      </c>
      <c r="CJ38" s="137">
        <v>175.53</v>
      </c>
      <c r="CK38" s="137">
        <v>2653.38</v>
      </c>
      <c r="CL38" s="139">
        <v>7014.06</v>
      </c>
      <c r="CM38" s="186">
        <v>4292.75</v>
      </c>
      <c r="CN38" s="138">
        <v>0</v>
      </c>
      <c r="CO38" s="138">
        <v>4292.75</v>
      </c>
      <c r="CP38" s="137">
        <v>511</v>
      </c>
      <c r="CQ38" s="137">
        <v>55.77</v>
      </c>
      <c r="CR38" s="137">
        <v>1886.29</v>
      </c>
      <c r="CS38" s="137">
        <v>98.12</v>
      </c>
      <c r="CT38" s="137">
        <v>2551.1799999999998</v>
      </c>
      <c r="CU38" s="139">
        <v>6843.93</v>
      </c>
      <c r="CV38" s="216">
        <v>5028.6400000000003</v>
      </c>
      <c r="CW38" s="138">
        <v>0</v>
      </c>
      <c r="CX38" s="138">
        <v>5028.6400000000003</v>
      </c>
      <c r="CY38" s="137">
        <v>604</v>
      </c>
      <c r="CZ38" s="137">
        <v>65.34</v>
      </c>
      <c r="DA38" s="137">
        <v>2181.89</v>
      </c>
      <c r="DB38" s="137">
        <v>143.79</v>
      </c>
      <c r="DC38" s="137">
        <v>2995.02</v>
      </c>
      <c r="DD38" s="139">
        <v>8023.66</v>
      </c>
      <c r="DE38" s="138">
        <v>6490.66</v>
      </c>
      <c r="DF38" s="138">
        <v>0</v>
      </c>
      <c r="DG38" s="138">
        <v>6490.66</v>
      </c>
      <c r="DH38" s="137">
        <v>804</v>
      </c>
      <c r="DI38" s="137">
        <v>649.54</v>
      </c>
      <c r="DJ38" s="137">
        <v>2663.71</v>
      </c>
      <c r="DK38" s="137">
        <v>199.31</v>
      </c>
      <c r="DL38" s="137">
        <v>4316.5600000000004</v>
      </c>
      <c r="DM38" s="139">
        <v>10807.22</v>
      </c>
      <c r="DN38" s="135">
        <f t="shared" si="1"/>
        <v>56548.84</v>
      </c>
      <c r="DO38" s="135">
        <f t="shared" si="2"/>
        <v>948.61</v>
      </c>
      <c r="DP38" s="135">
        <f t="shared" si="3"/>
        <v>57497.45</v>
      </c>
      <c r="DQ38" s="137">
        <f t="shared" si="4"/>
        <v>6861</v>
      </c>
      <c r="DR38" s="137">
        <f t="shared" si="5"/>
        <v>1299.9099999999999</v>
      </c>
      <c r="DS38" s="137">
        <f t="shared" si="6"/>
        <v>24827.88</v>
      </c>
      <c r="DT38" s="137">
        <f t="shared" si="7"/>
        <v>1982.48</v>
      </c>
      <c r="DU38" s="137">
        <f t="shared" si="8"/>
        <v>34971.270000000004</v>
      </c>
      <c r="DV38" s="139">
        <f t="shared" si="9"/>
        <v>92468.72</v>
      </c>
      <c r="DW38" s="271">
        <f t="shared" si="10"/>
        <v>1077.489999999998</v>
      </c>
      <c r="DX38" s="271"/>
      <c r="DY38" s="263">
        <f>E38-(DU38-(DO38*PARAM!Q38))</f>
        <v>-500.69000000000233</v>
      </c>
      <c r="DZ38" s="263"/>
    </row>
    <row r="39" spans="1:130" x14ac:dyDescent="0.25">
      <c r="A39">
        <v>607</v>
      </c>
      <c r="B39" s="215" t="s">
        <v>625</v>
      </c>
      <c r="C39" t="s">
        <v>446</v>
      </c>
      <c r="D39" s="74">
        <v>1</v>
      </c>
      <c r="E39">
        <v>22091.89</v>
      </c>
      <c r="F39">
        <v>39473.379999999997</v>
      </c>
      <c r="G39" t="s">
        <v>157</v>
      </c>
      <c r="H39" t="s">
        <v>5</v>
      </c>
      <c r="I39" t="s">
        <v>415</v>
      </c>
      <c r="J39" s="138">
        <v>3037.47</v>
      </c>
      <c r="K39" s="138">
        <v>0</v>
      </c>
      <c r="L39" s="138">
        <v>3037.47</v>
      </c>
      <c r="M39" s="137">
        <v>329</v>
      </c>
      <c r="N39" s="137">
        <v>39.450000000000003</v>
      </c>
      <c r="O39" s="137">
        <v>1169.23</v>
      </c>
      <c r="P39" s="185">
        <v>145.74</v>
      </c>
      <c r="Q39" s="137">
        <v>1683.42</v>
      </c>
      <c r="R39" s="139">
        <v>4720.8900000000003</v>
      </c>
      <c r="S39" s="138">
        <v>2988.22</v>
      </c>
      <c r="T39" s="138">
        <v>0</v>
      </c>
      <c r="U39" s="138">
        <v>2988.22</v>
      </c>
      <c r="V39" s="137">
        <v>322</v>
      </c>
      <c r="W39" s="137">
        <v>38.82</v>
      </c>
      <c r="X39" s="137">
        <v>1152.05</v>
      </c>
      <c r="Y39" s="137">
        <v>139.77000000000001</v>
      </c>
      <c r="Z39" s="137">
        <v>1652.64</v>
      </c>
      <c r="AA39" s="139">
        <v>4640.8599999999997</v>
      </c>
      <c r="AB39" s="138">
        <v>2985.85</v>
      </c>
      <c r="AC39" s="138">
        <v>0</v>
      </c>
      <c r="AD39" s="138">
        <v>2985.85</v>
      </c>
      <c r="AE39" s="137">
        <v>322</v>
      </c>
      <c r="AF39" s="137">
        <v>38.79</v>
      </c>
      <c r="AG39" s="185">
        <v>1150.55</v>
      </c>
      <c r="AH39" s="137">
        <v>165.22</v>
      </c>
      <c r="AI39" s="137">
        <v>1676.56</v>
      </c>
      <c r="AJ39" s="139">
        <v>4662.41</v>
      </c>
      <c r="AK39" s="138">
        <v>3002.94</v>
      </c>
      <c r="AL39" s="138">
        <v>0</v>
      </c>
      <c r="AM39" s="138">
        <v>3002.94</v>
      </c>
      <c r="AN39" s="137">
        <v>324</v>
      </c>
      <c r="AO39" s="137">
        <v>39</v>
      </c>
      <c r="AP39" s="137">
        <v>1156.97</v>
      </c>
      <c r="AQ39" s="137">
        <v>160.41999999999999</v>
      </c>
      <c r="AR39" s="137">
        <v>1680.39</v>
      </c>
      <c r="AS39" s="139">
        <v>4683.33</v>
      </c>
      <c r="AT39" s="138">
        <v>3030.65</v>
      </c>
      <c r="AU39" s="138">
        <v>948.61</v>
      </c>
      <c r="AV39" s="138">
        <v>3979.26</v>
      </c>
      <c r="AW39" s="137">
        <v>457</v>
      </c>
      <c r="AX39" s="137">
        <v>39.36</v>
      </c>
      <c r="AY39" s="137">
        <v>1357.04</v>
      </c>
      <c r="AZ39" s="137">
        <v>153.22</v>
      </c>
      <c r="BA39" s="137">
        <v>2006.62</v>
      </c>
      <c r="BB39" s="139">
        <v>5985.88</v>
      </c>
      <c r="BC39" s="202">
        <v>4490.28</v>
      </c>
      <c r="BD39" s="138">
        <v>0</v>
      </c>
      <c r="BE39" s="138">
        <v>4490.28</v>
      </c>
      <c r="BF39" s="137">
        <v>531</v>
      </c>
      <c r="BG39" s="137">
        <v>58.35</v>
      </c>
      <c r="BH39" s="137">
        <v>1981.6</v>
      </c>
      <c r="BI39" s="137">
        <v>171.54</v>
      </c>
      <c r="BJ39" s="137">
        <v>2742.49</v>
      </c>
      <c r="BK39" s="139">
        <v>7232.77</v>
      </c>
      <c r="BL39" s="186">
        <v>2985.85</v>
      </c>
      <c r="BM39" s="138">
        <v>0</v>
      </c>
      <c r="BN39" s="138">
        <v>2985.85</v>
      </c>
      <c r="BO39" s="137">
        <v>321</v>
      </c>
      <c r="BP39" s="137">
        <v>38.79</v>
      </c>
      <c r="BQ39" s="137">
        <v>1150.55</v>
      </c>
      <c r="BR39" s="137">
        <v>109.12</v>
      </c>
      <c r="BS39" s="137">
        <v>1619.46</v>
      </c>
      <c r="BT39" s="139">
        <v>4605.3100000000004</v>
      </c>
      <c r="BU39" s="138">
        <v>2985.85</v>
      </c>
      <c r="BV39" s="138">
        <v>0</v>
      </c>
      <c r="BW39" s="138">
        <v>2985.85</v>
      </c>
      <c r="BX39" s="137">
        <v>322</v>
      </c>
      <c r="BY39" s="137">
        <v>38.79</v>
      </c>
      <c r="BZ39" s="137">
        <v>1150.55</v>
      </c>
      <c r="CA39" s="137">
        <v>144.82</v>
      </c>
      <c r="CB39" s="137">
        <v>1656.16</v>
      </c>
      <c r="CC39" s="139">
        <v>4642.01</v>
      </c>
      <c r="CD39" s="216">
        <v>2985.85</v>
      </c>
      <c r="CE39" s="138">
        <v>0</v>
      </c>
      <c r="CF39" s="138">
        <v>2985.85</v>
      </c>
      <c r="CG39" s="137">
        <v>322</v>
      </c>
      <c r="CH39" s="137">
        <v>38.79</v>
      </c>
      <c r="CI39" s="137">
        <v>1150.55</v>
      </c>
      <c r="CJ39" s="137">
        <v>149.91999999999999</v>
      </c>
      <c r="CK39" s="137">
        <v>1661.26</v>
      </c>
      <c r="CL39" s="139">
        <v>4647.1099999999997</v>
      </c>
      <c r="CM39" s="186">
        <v>3080.05</v>
      </c>
      <c r="CN39" s="138">
        <v>0</v>
      </c>
      <c r="CO39" s="138">
        <v>3080.05</v>
      </c>
      <c r="CP39" s="137">
        <v>342</v>
      </c>
      <c r="CQ39" s="137">
        <v>40.01</v>
      </c>
      <c r="CR39" s="137">
        <v>1190.54</v>
      </c>
      <c r="CS39" s="137">
        <v>146.49</v>
      </c>
      <c r="CT39" s="137">
        <v>1719.04</v>
      </c>
      <c r="CU39" s="139">
        <v>4799.09</v>
      </c>
      <c r="CV39" s="216">
        <v>3596.45</v>
      </c>
      <c r="CW39" s="138">
        <v>0</v>
      </c>
      <c r="CX39" s="138">
        <v>3596.45</v>
      </c>
      <c r="CY39" s="137">
        <v>406</v>
      </c>
      <c r="CZ39" s="137">
        <v>46.72</v>
      </c>
      <c r="DA39" s="137">
        <v>1378.54</v>
      </c>
      <c r="DB39" s="137">
        <v>109.77</v>
      </c>
      <c r="DC39" s="137">
        <v>1941.03</v>
      </c>
      <c r="DD39" s="139">
        <v>5537.48</v>
      </c>
      <c r="DE39" s="138">
        <v>4542.8</v>
      </c>
      <c r="DF39" s="138">
        <v>0</v>
      </c>
      <c r="DG39" s="138">
        <v>4542.8</v>
      </c>
      <c r="DH39" s="137">
        <v>539</v>
      </c>
      <c r="DI39" s="137">
        <v>455.85</v>
      </c>
      <c r="DJ39" s="137">
        <v>1462.6</v>
      </c>
      <c r="DK39" s="137">
        <v>141.88</v>
      </c>
      <c r="DL39" s="137">
        <v>2599.33</v>
      </c>
      <c r="DM39" s="139">
        <v>7142.13</v>
      </c>
      <c r="DN39" s="135">
        <f t="shared" si="1"/>
        <v>39712.259999999995</v>
      </c>
      <c r="DO39" s="135">
        <f t="shared" si="2"/>
        <v>948.61</v>
      </c>
      <c r="DP39" s="135">
        <f t="shared" si="3"/>
        <v>40660.869999999995</v>
      </c>
      <c r="DQ39" s="137">
        <f t="shared" si="4"/>
        <v>4537</v>
      </c>
      <c r="DR39" s="137">
        <f t="shared" si="5"/>
        <v>912.72</v>
      </c>
      <c r="DS39" s="137">
        <f t="shared" si="6"/>
        <v>15450.769999999999</v>
      </c>
      <c r="DT39" s="137">
        <f t="shared" si="7"/>
        <v>1737.9099999999999</v>
      </c>
      <c r="DU39" s="137">
        <f t="shared" si="8"/>
        <v>22638.400000000001</v>
      </c>
      <c r="DV39" s="139">
        <f t="shared" si="9"/>
        <v>63299.27</v>
      </c>
      <c r="DW39" s="271">
        <f t="shared" si="10"/>
        <v>1187.489999999998</v>
      </c>
      <c r="DX39" s="271"/>
      <c r="DY39" s="263">
        <f>E39-(DU39-(DO39*PARAM!Q39))</f>
        <v>-546.51000000000204</v>
      </c>
      <c r="DZ39" s="263"/>
    </row>
    <row r="40" spans="1:130" x14ac:dyDescent="0.25">
      <c r="A40">
        <v>613</v>
      </c>
      <c r="B40" s="215" t="s">
        <v>729</v>
      </c>
      <c r="C40" t="s">
        <v>235</v>
      </c>
      <c r="D40" s="74">
        <v>1</v>
      </c>
      <c r="E40">
        <v>24619.4</v>
      </c>
      <c r="F40">
        <v>44040.43</v>
      </c>
      <c r="G40" t="s">
        <v>157</v>
      </c>
      <c r="H40" t="s">
        <v>5</v>
      </c>
      <c r="I40" t="s">
        <v>730</v>
      </c>
      <c r="J40" s="138">
        <v>3129</v>
      </c>
      <c r="K40" s="138">
        <v>0</v>
      </c>
      <c r="L40" s="138">
        <v>3129</v>
      </c>
      <c r="M40" s="137">
        <v>342</v>
      </c>
      <c r="N40" s="137">
        <v>40.61</v>
      </c>
      <c r="O40" s="137">
        <v>1209.04</v>
      </c>
      <c r="P40" s="185">
        <v>147.35</v>
      </c>
      <c r="Q40" s="137">
        <v>1739</v>
      </c>
      <c r="R40" s="139">
        <v>4868</v>
      </c>
      <c r="S40" s="138">
        <v>3395.01</v>
      </c>
      <c r="T40" s="138">
        <v>0</v>
      </c>
      <c r="U40" s="138">
        <v>3395.01</v>
      </c>
      <c r="V40" s="137">
        <v>378</v>
      </c>
      <c r="W40" s="137">
        <v>44.1</v>
      </c>
      <c r="X40" s="137">
        <v>1304.01</v>
      </c>
      <c r="Y40" s="137">
        <v>141.88</v>
      </c>
      <c r="Z40" s="137">
        <v>1867.99</v>
      </c>
      <c r="AA40" s="139">
        <v>5263</v>
      </c>
      <c r="AB40" s="138">
        <v>3395.01</v>
      </c>
      <c r="AC40" s="138">
        <v>0</v>
      </c>
      <c r="AD40" s="138">
        <v>3395.01</v>
      </c>
      <c r="AE40" s="137">
        <v>378</v>
      </c>
      <c r="AF40" s="137">
        <v>44.1</v>
      </c>
      <c r="AG40" s="185">
        <v>1303.3599999999999</v>
      </c>
      <c r="AH40" s="137">
        <v>60.28</v>
      </c>
      <c r="AI40" s="137">
        <v>1785.74</v>
      </c>
      <c r="AJ40" s="139">
        <v>5180.75</v>
      </c>
      <c r="AK40" s="138">
        <v>3431.04</v>
      </c>
      <c r="AL40" s="138">
        <v>0</v>
      </c>
      <c r="AM40" s="138">
        <v>3431.04</v>
      </c>
      <c r="AN40" s="137">
        <v>384</v>
      </c>
      <c r="AO40" s="137">
        <v>44.57</v>
      </c>
      <c r="AP40" s="137">
        <v>1316.79</v>
      </c>
      <c r="AQ40" s="137">
        <v>168.02</v>
      </c>
      <c r="AR40" s="137">
        <v>1913.38</v>
      </c>
      <c r="AS40" s="139">
        <v>5344.42</v>
      </c>
      <c r="AT40" s="138">
        <v>3395.01</v>
      </c>
      <c r="AU40" s="138">
        <v>948.61</v>
      </c>
      <c r="AV40" s="138">
        <v>4343.62</v>
      </c>
      <c r="AW40" s="137">
        <v>508</v>
      </c>
      <c r="AX40" s="137">
        <v>44.1</v>
      </c>
      <c r="AY40" s="137">
        <v>1493.08</v>
      </c>
      <c r="AZ40" s="137">
        <v>139.30000000000001</v>
      </c>
      <c r="BA40" s="137">
        <v>2184.48</v>
      </c>
      <c r="BB40" s="139">
        <v>6528.1</v>
      </c>
      <c r="BC40" s="202">
        <v>5103.55</v>
      </c>
      <c r="BD40" s="138">
        <v>0</v>
      </c>
      <c r="BE40" s="138">
        <v>5103.55</v>
      </c>
      <c r="BF40" s="137">
        <v>610</v>
      </c>
      <c r="BG40" s="137">
        <v>65.88</v>
      </c>
      <c r="BH40" s="137">
        <v>2243.71</v>
      </c>
      <c r="BI40" s="137">
        <v>197.52</v>
      </c>
      <c r="BJ40" s="137">
        <v>3117.11</v>
      </c>
      <c r="BK40" s="139">
        <v>8220.66</v>
      </c>
      <c r="BL40" s="186">
        <v>3395.01</v>
      </c>
      <c r="BM40" s="138">
        <v>0</v>
      </c>
      <c r="BN40" s="138">
        <v>3395.01</v>
      </c>
      <c r="BO40" s="137">
        <v>377</v>
      </c>
      <c r="BP40" s="137">
        <v>44.1</v>
      </c>
      <c r="BQ40" s="137">
        <v>1311.46</v>
      </c>
      <c r="BR40" s="137">
        <v>121.63</v>
      </c>
      <c r="BS40" s="137">
        <v>1854.19</v>
      </c>
      <c r="BT40" s="139">
        <v>5249.2</v>
      </c>
      <c r="BU40" s="138">
        <v>3395.01</v>
      </c>
      <c r="BV40" s="138">
        <v>0</v>
      </c>
      <c r="BW40" s="138">
        <v>3395.01</v>
      </c>
      <c r="BX40" s="137">
        <v>378</v>
      </c>
      <c r="BY40" s="137">
        <v>44.1</v>
      </c>
      <c r="BZ40" s="137">
        <v>1311.46</v>
      </c>
      <c r="CA40" s="137">
        <v>172.63</v>
      </c>
      <c r="CB40" s="137">
        <v>1906.19</v>
      </c>
      <c r="CC40" s="139">
        <v>5301.2</v>
      </c>
      <c r="CD40" s="216">
        <v>3439.77</v>
      </c>
      <c r="CE40" s="138">
        <v>0</v>
      </c>
      <c r="CF40" s="138">
        <v>3439.77</v>
      </c>
      <c r="CG40" s="137">
        <v>384</v>
      </c>
      <c r="CH40" s="137">
        <v>44.69</v>
      </c>
      <c r="CI40" s="137">
        <v>1327.04</v>
      </c>
      <c r="CJ40" s="137">
        <v>168.14</v>
      </c>
      <c r="CK40" s="137">
        <v>1923.87</v>
      </c>
      <c r="CL40" s="139">
        <v>5363.64</v>
      </c>
      <c r="CM40" s="186">
        <v>3395.01</v>
      </c>
      <c r="CN40" s="138">
        <v>0</v>
      </c>
      <c r="CO40" s="138">
        <v>3395.01</v>
      </c>
      <c r="CP40" s="137">
        <v>387</v>
      </c>
      <c r="CQ40" s="137">
        <v>44.1</v>
      </c>
      <c r="CR40" s="137">
        <v>1316.26</v>
      </c>
      <c r="CS40" s="137">
        <v>60.43</v>
      </c>
      <c r="CT40" s="137">
        <v>1807.79</v>
      </c>
      <c r="CU40" s="139">
        <v>5202.8</v>
      </c>
      <c r="CV40" s="218">
        <v>3395.01</v>
      </c>
      <c r="CW40" s="138">
        <v>0</v>
      </c>
      <c r="CX40" s="138">
        <v>3395.01</v>
      </c>
      <c r="CY40" s="137">
        <v>378</v>
      </c>
      <c r="CZ40" s="137">
        <v>44.1</v>
      </c>
      <c r="DA40" s="137">
        <v>1311.46</v>
      </c>
      <c r="DB40" s="137">
        <v>111.43</v>
      </c>
      <c r="DC40" s="137">
        <v>1844.99</v>
      </c>
      <c r="DD40" s="139">
        <v>5240</v>
      </c>
      <c r="DE40" s="138">
        <v>5066.2299999999996</v>
      </c>
      <c r="DF40" s="138">
        <v>0</v>
      </c>
      <c r="DG40" s="138">
        <v>5066.2299999999996</v>
      </c>
      <c r="DH40" s="137">
        <v>612</v>
      </c>
      <c r="DI40" s="137">
        <v>504.52</v>
      </c>
      <c r="DJ40" s="137">
        <v>4221.5</v>
      </c>
      <c r="DK40" s="137">
        <v>190.2</v>
      </c>
      <c r="DL40" s="137">
        <v>5528.22</v>
      </c>
      <c r="DM40" s="139">
        <v>10594.45</v>
      </c>
      <c r="DN40" s="135">
        <f t="shared" si="1"/>
        <v>43934.66</v>
      </c>
      <c r="DO40" s="135">
        <f t="shared" si="2"/>
        <v>948.61</v>
      </c>
      <c r="DP40" s="135">
        <f t="shared" si="3"/>
        <v>44883.270000000004</v>
      </c>
      <c r="DQ40" s="137">
        <f t="shared" si="4"/>
        <v>5116</v>
      </c>
      <c r="DR40" s="137">
        <f t="shared" si="5"/>
        <v>1008.97</v>
      </c>
      <c r="DS40" s="137">
        <f t="shared" si="6"/>
        <v>19669.170000000002</v>
      </c>
      <c r="DT40" s="137">
        <f t="shared" si="7"/>
        <v>1678.8100000000002</v>
      </c>
      <c r="DU40" s="137">
        <f t="shared" si="8"/>
        <v>27472.950000000004</v>
      </c>
      <c r="DV40" s="139">
        <f t="shared" si="9"/>
        <v>72356.219999999987</v>
      </c>
      <c r="DW40" s="271">
        <f t="shared" si="10"/>
        <v>842.84000000000378</v>
      </c>
      <c r="DX40" s="271"/>
      <c r="DY40" s="263">
        <f>E40-(DU40-(DO40*PARAM!Q40))</f>
        <v>-2853.5500000000029</v>
      </c>
      <c r="DZ40" s="263"/>
    </row>
    <row r="41" spans="1:130" x14ac:dyDescent="0.25">
      <c r="A41">
        <v>616</v>
      </c>
      <c r="B41" s="215" t="s">
        <v>613</v>
      </c>
      <c r="C41" t="s">
        <v>614</v>
      </c>
      <c r="D41" s="74">
        <v>1</v>
      </c>
      <c r="E41">
        <v>11730.57</v>
      </c>
      <c r="F41">
        <v>32837.39</v>
      </c>
      <c r="G41" t="s">
        <v>157</v>
      </c>
      <c r="H41" t="s">
        <v>5</v>
      </c>
      <c r="I41" t="s">
        <v>179</v>
      </c>
      <c r="J41" s="138">
        <v>3046.92</v>
      </c>
      <c r="K41" s="138">
        <v>0</v>
      </c>
      <c r="L41" s="138">
        <v>3046.92</v>
      </c>
      <c r="M41" s="137">
        <v>316</v>
      </c>
      <c r="N41" s="137">
        <v>38.5</v>
      </c>
      <c r="O41" s="137">
        <v>1117.67</v>
      </c>
      <c r="P41" s="185">
        <v>155.72999999999999</v>
      </c>
      <c r="Q41" s="137">
        <v>1627.9</v>
      </c>
      <c r="R41" s="139">
        <v>4674.82</v>
      </c>
      <c r="S41" s="138">
        <v>2959.97</v>
      </c>
      <c r="T41" s="138">
        <v>0</v>
      </c>
      <c r="U41" s="138">
        <v>2959.97</v>
      </c>
      <c r="V41" s="137">
        <v>316</v>
      </c>
      <c r="W41" s="137">
        <v>38.450000000000003</v>
      </c>
      <c r="X41" s="137">
        <v>1117.45</v>
      </c>
      <c r="Y41" s="137">
        <v>134.15</v>
      </c>
      <c r="Z41" s="137">
        <v>1606.05</v>
      </c>
      <c r="AA41" s="139">
        <v>4566.0200000000004</v>
      </c>
      <c r="AB41" s="138">
        <v>2417.16</v>
      </c>
      <c r="AC41" s="138">
        <v>0</v>
      </c>
      <c r="AD41" s="138">
        <v>2417.16</v>
      </c>
      <c r="AE41" s="137">
        <v>240</v>
      </c>
      <c r="AF41" s="137">
        <v>31.39</v>
      </c>
      <c r="AG41" s="185">
        <v>879.25</v>
      </c>
      <c r="AH41" s="137">
        <v>160.22</v>
      </c>
      <c r="AI41" s="137">
        <v>1310.86</v>
      </c>
      <c r="AJ41" s="139">
        <v>3728.02</v>
      </c>
      <c r="AK41" s="138">
        <v>2417.16</v>
      </c>
      <c r="AL41" s="138">
        <v>0</v>
      </c>
      <c r="AM41" s="138">
        <v>2417.16</v>
      </c>
      <c r="AN41" s="137">
        <v>240</v>
      </c>
      <c r="AO41" s="137">
        <v>31.39</v>
      </c>
      <c r="AP41" s="137">
        <v>879.25</v>
      </c>
      <c r="AQ41" s="137">
        <v>150.02000000000001</v>
      </c>
      <c r="AR41" s="137">
        <v>1300.6600000000001</v>
      </c>
      <c r="AS41" s="139">
        <v>3717.82</v>
      </c>
      <c r="AT41" s="138">
        <v>2476.5300000000002</v>
      </c>
      <c r="AU41" s="138">
        <v>948.61</v>
      </c>
      <c r="AV41" s="138">
        <v>3425.14</v>
      </c>
      <c r="AW41" s="137">
        <v>378</v>
      </c>
      <c r="AX41" s="137">
        <v>32.159999999999997</v>
      </c>
      <c r="AY41" s="137">
        <v>1122.5899999999999</v>
      </c>
      <c r="AZ41" s="137">
        <v>148.49</v>
      </c>
      <c r="BA41" s="137">
        <v>1681.24</v>
      </c>
      <c r="BB41" s="139">
        <v>5106.38</v>
      </c>
      <c r="BC41" s="202">
        <v>3816.17</v>
      </c>
      <c r="BD41" s="138">
        <v>0</v>
      </c>
      <c r="BE41" s="138">
        <v>3816.17</v>
      </c>
      <c r="BF41" s="137">
        <v>405</v>
      </c>
      <c r="BG41" s="137">
        <v>46.88</v>
      </c>
      <c r="BH41" s="137">
        <v>1353.61</v>
      </c>
      <c r="BI41" s="137">
        <v>133.16</v>
      </c>
      <c r="BJ41" s="137">
        <v>1938.65</v>
      </c>
      <c r="BK41" s="139">
        <v>5754.82</v>
      </c>
      <c r="BL41" s="186">
        <v>2977.77</v>
      </c>
      <c r="BM41" s="138">
        <v>0</v>
      </c>
      <c r="BN41" s="138">
        <v>2977.77</v>
      </c>
      <c r="BO41" s="137">
        <v>315</v>
      </c>
      <c r="BP41" s="137">
        <v>38.68</v>
      </c>
      <c r="BQ41" s="137">
        <v>1123.3599999999999</v>
      </c>
      <c r="BR41" s="137">
        <v>154.88999999999999</v>
      </c>
      <c r="BS41" s="137">
        <v>1631.93</v>
      </c>
      <c r="BT41" s="139">
        <v>4609.7</v>
      </c>
      <c r="BU41" s="138">
        <v>2417.16</v>
      </c>
      <c r="BV41" s="138">
        <v>0</v>
      </c>
      <c r="BW41" s="138">
        <v>2417.16</v>
      </c>
      <c r="BX41" s="137">
        <v>240</v>
      </c>
      <c r="BY41" s="137">
        <v>31.39</v>
      </c>
      <c r="BZ41" s="137">
        <v>879.25</v>
      </c>
      <c r="CA41" s="137">
        <v>155.12</v>
      </c>
      <c r="CB41" s="137">
        <v>1305.76</v>
      </c>
      <c r="CC41" s="139">
        <v>3722.92</v>
      </c>
      <c r="CD41" s="216">
        <v>2539.65</v>
      </c>
      <c r="CE41" s="138">
        <v>0</v>
      </c>
      <c r="CF41" s="138">
        <v>2539.65</v>
      </c>
      <c r="CG41" s="137">
        <v>258</v>
      </c>
      <c r="CH41" s="137">
        <v>32.979999999999997</v>
      </c>
      <c r="CI41" s="137">
        <v>963.34</v>
      </c>
      <c r="CJ41" s="137">
        <v>147.1</v>
      </c>
      <c r="CK41" s="137">
        <v>1401.42</v>
      </c>
      <c r="CL41" s="139">
        <v>3941.07</v>
      </c>
      <c r="CM41" s="186">
        <v>2815.82</v>
      </c>
      <c r="CN41" s="138">
        <v>0</v>
      </c>
      <c r="CO41" s="138">
        <v>2815.82</v>
      </c>
      <c r="CP41" s="137">
        <v>303</v>
      </c>
      <c r="CQ41" s="137">
        <v>36.58</v>
      </c>
      <c r="CR41" s="137">
        <v>1035.25</v>
      </c>
      <c r="CS41" s="137">
        <v>80.599999999999994</v>
      </c>
      <c r="CT41" s="137">
        <v>1455.43</v>
      </c>
      <c r="CU41" s="139">
        <v>4271.25</v>
      </c>
      <c r="CV41" s="218">
        <v>3262.86</v>
      </c>
      <c r="CW41" s="138">
        <v>0</v>
      </c>
      <c r="CX41" s="138">
        <v>3262.86</v>
      </c>
      <c r="CY41" s="137">
        <v>357</v>
      </c>
      <c r="CZ41" s="137">
        <v>42.38</v>
      </c>
      <c r="DA41" s="137">
        <v>1227.5</v>
      </c>
      <c r="DB41" s="137">
        <v>149.74</v>
      </c>
      <c r="DC41" s="137">
        <v>1776.62</v>
      </c>
      <c r="DD41" s="139">
        <v>5039.4799999999996</v>
      </c>
      <c r="DE41" s="138">
        <v>3678.9</v>
      </c>
      <c r="DF41" s="138">
        <v>0</v>
      </c>
      <c r="DG41" s="138">
        <v>3678.9</v>
      </c>
      <c r="DH41" s="137">
        <v>417</v>
      </c>
      <c r="DI41" s="137">
        <v>392.82</v>
      </c>
      <c r="DJ41" s="137">
        <v>1538.68</v>
      </c>
      <c r="DK41" s="137">
        <v>167.33</v>
      </c>
      <c r="DL41" s="137">
        <v>2515.83</v>
      </c>
      <c r="DM41" s="139">
        <v>6194.73</v>
      </c>
      <c r="DN41" s="135">
        <f t="shared" si="1"/>
        <v>34826.07</v>
      </c>
      <c r="DO41" s="135">
        <f t="shared" si="2"/>
        <v>948.61</v>
      </c>
      <c r="DP41" s="135">
        <f t="shared" si="3"/>
        <v>35774.68</v>
      </c>
      <c r="DQ41" s="137">
        <f t="shared" si="4"/>
        <v>3785</v>
      </c>
      <c r="DR41" s="137">
        <f t="shared" si="5"/>
        <v>793.59999999999991</v>
      </c>
      <c r="DS41" s="137">
        <f t="shared" si="6"/>
        <v>13237.2</v>
      </c>
      <c r="DT41" s="137">
        <f t="shared" si="7"/>
        <v>1736.5499999999995</v>
      </c>
      <c r="DU41" s="137">
        <f t="shared" si="8"/>
        <v>19552.349999999999</v>
      </c>
      <c r="DV41" s="139">
        <f t="shared" si="9"/>
        <v>55327.03</v>
      </c>
      <c r="DW41" s="271">
        <f t="shared" si="10"/>
        <v>2937.2900000000009</v>
      </c>
      <c r="DX41" s="271"/>
      <c r="DY41" s="263">
        <f>E41-(DU41-(DO41*PARAM!Q41))</f>
        <v>-7821.7799999999988</v>
      </c>
      <c r="DZ41" s="263"/>
    </row>
    <row r="42" spans="1:130" x14ac:dyDescent="0.25">
      <c r="A42">
        <v>618</v>
      </c>
      <c r="B42" s="215" t="s">
        <v>746</v>
      </c>
      <c r="C42" t="s">
        <v>408</v>
      </c>
      <c r="D42" s="74">
        <v>0</v>
      </c>
      <c r="E42">
        <v>5296.53</v>
      </c>
      <c r="F42">
        <v>9927.8700000000008</v>
      </c>
      <c r="G42" t="s">
        <v>157</v>
      </c>
      <c r="H42" t="s">
        <v>5</v>
      </c>
      <c r="I42" t="s">
        <v>524</v>
      </c>
      <c r="J42" s="138">
        <v>10218.92</v>
      </c>
      <c r="K42" s="138">
        <v>0</v>
      </c>
      <c r="L42" s="138">
        <v>10218.92</v>
      </c>
      <c r="M42" s="137">
        <v>543</v>
      </c>
      <c r="N42" s="137">
        <v>234.97</v>
      </c>
      <c r="O42" s="137">
        <v>4479.5200000000004</v>
      </c>
      <c r="P42" s="185">
        <v>152.97</v>
      </c>
      <c r="Q42" s="137">
        <v>5410.46</v>
      </c>
      <c r="R42" s="139">
        <v>15629.38</v>
      </c>
      <c r="AB42" s="138">
        <v>0</v>
      </c>
      <c r="AC42" s="138">
        <v>0</v>
      </c>
      <c r="AD42" s="138">
        <v>0</v>
      </c>
      <c r="AE42" s="137">
        <v>0</v>
      </c>
      <c r="AF42" s="137">
        <v>0</v>
      </c>
      <c r="AG42" s="185">
        <v>0</v>
      </c>
      <c r="AH42" s="137">
        <v>0</v>
      </c>
      <c r="AI42" s="137">
        <v>0</v>
      </c>
      <c r="AJ42" s="139">
        <v>0</v>
      </c>
      <c r="AK42" s="138">
        <v>0</v>
      </c>
      <c r="AL42" s="138">
        <v>0</v>
      </c>
      <c r="AM42" s="138">
        <v>0</v>
      </c>
      <c r="AN42" s="137">
        <v>0</v>
      </c>
      <c r="AO42" s="137">
        <v>0</v>
      </c>
      <c r="AP42" s="137">
        <v>0</v>
      </c>
      <c r="AQ42" s="137">
        <v>0</v>
      </c>
      <c r="AR42" s="137">
        <v>0</v>
      </c>
      <c r="AS42" s="139">
        <v>0</v>
      </c>
      <c r="AT42" s="138">
        <v>0</v>
      </c>
      <c r="AU42" s="138">
        <v>758.88</v>
      </c>
      <c r="AV42" s="138">
        <v>758.88</v>
      </c>
      <c r="AW42" s="137">
        <v>64</v>
      </c>
      <c r="AX42" s="137">
        <v>0</v>
      </c>
      <c r="AY42" s="137">
        <v>145.43</v>
      </c>
      <c r="AZ42" s="137">
        <v>10.17</v>
      </c>
      <c r="BA42" s="137">
        <v>219.6</v>
      </c>
      <c r="BB42" s="139">
        <v>978.48</v>
      </c>
      <c r="BC42" s="202">
        <v>0</v>
      </c>
      <c r="BD42" s="138">
        <v>0</v>
      </c>
      <c r="BE42" s="138">
        <v>0</v>
      </c>
      <c r="BF42" s="137">
        <v>0</v>
      </c>
      <c r="BG42" s="137">
        <v>0</v>
      </c>
      <c r="BH42" s="137">
        <v>0</v>
      </c>
      <c r="BI42" s="137">
        <v>0</v>
      </c>
      <c r="BJ42" s="137">
        <v>0</v>
      </c>
      <c r="BK42" s="139">
        <v>0</v>
      </c>
      <c r="BL42" s="186">
        <v>0</v>
      </c>
      <c r="BM42" s="138">
        <v>0</v>
      </c>
      <c r="BN42" s="138">
        <v>0</v>
      </c>
      <c r="BO42" s="137">
        <v>-1</v>
      </c>
      <c r="BP42" s="137">
        <v>0</v>
      </c>
      <c r="BQ42" s="137">
        <v>0</v>
      </c>
      <c r="BR42" s="137">
        <v>0</v>
      </c>
      <c r="BS42" s="137">
        <v>-1</v>
      </c>
      <c r="BT42" s="139">
        <v>-1</v>
      </c>
      <c r="CD42" s="138">
        <v>0</v>
      </c>
      <c r="CE42" s="138">
        <v>0</v>
      </c>
      <c r="CF42" s="138">
        <v>0</v>
      </c>
      <c r="CG42" s="137">
        <v>0</v>
      </c>
      <c r="CH42" s="137">
        <v>0</v>
      </c>
      <c r="CI42" s="137">
        <v>0</v>
      </c>
      <c r="CJ42" s="137">
        <v>0</v>
      </c>
      <c r="CK42" s="137">
        <v>0</v>
      </c>
      <c r="CL42" s="139">
        <v>0</v>
      </c>
      <c r="CM42" s="186">
        <v>0</v>
      </c>
      <c r="CN42" s="138">
        <v>0</v>
      </c>
      <c r="CO42" s="138">
        <v>0</v>
      </c>
      <c r="CP42" s="137">
        <v>0</v>
      </c>
      <c r="CQ42" s="137">
        <v>0</v>
      </c>
      <c r="CR42" s="137">
        <v>0</v>
      </c>
      <c r="CS42" s="137">
        <v>0</v>
      </c>
      <c r="CT42" s="137">
        <v>0</v>
      </c>
      <c r="CU42" s="139">
        <v>0</v>
      </c>
      <c r="DN42" s="135">
        <f t="shared" si="1"/>
        <v>10218.92</v>
      </c>
      <c r="DO42" s="135">
        <f t="shared" si="2"/>
        <v>758.88</v>
      </c>
      <c r="DP42" s="135">
        <f t="shared" si="3"/>
        <v>10977.8</v>
      </c>
      <c r="DQ42" s="137">
        <f t="shared" si="4"/>
        <v>606</v>
      </c>
      <c r="DR42" s="137">
        <f t="shared" si="5"/>
        <v>234.97</v>
      </c>
      <c r="DS42" s="137">
        <f t="shared" si="6"/>
        <v>4624.9500000000007</v>
      </c>
      <c r="DT42" s="137">
        <f t="shared" si="7"/>
        <v>163.13999999999999</v>
      </c>
      <c r="DU42" s="137">
        <f t="shared" si="8"/>
        <v>5629.06</v>
      </c>
      <c r="DV42" s="139">
        <f t="shared" si="9"/>
        <v>16606.86</v>
      </c>
      <c r="DW42" s="271">
        <f t="shared" si="10"/>
        <v>1049.9299999999985</v>
      </c>
      <c r="DX42" s="271"/>
      <c r="DY42" s="263">
        <f>E42-(DU42-(DO42*PARAM!Q42))</f>
        <v>-332.53000000000065</v>
      </c>
      <c r="DZ42" s="263"/>
    </row>
    <row r="43" spans="1:130" x14ac:dyDescent="0.25">
      <c r="A43">
        <v>620</v>
      </c>
      <c r="B43" s="215" t="s">
        <v>752</v>
      </c>
      <c r="C43" t="s">
        <v>753</v>
      </c>
      <c r="D43" s="74">
        <v>0.9</v>
      </c>
      <c r="E43">
        <v>15641.67</v>
      </c>
      <c r="F43">
        <v>28271.86</v>
      </c>
      <c r="G43" t="s">
        <v>157</v>
      </c>
      <c r="H43" t="s">
        <v>5</v>
      </c>
      <c r="I43" t="s">
        <v>179</v>
      </c>
      <c r="J43" s="138">
        <v>2303.4899999999998</v>
      </c>
      <c r="K43" s="138">
        <v>0</v>
      </c>
      <c r="L43" s="138">
        <v>2303.4899999999998</v>
      </c>
      <c r="M43" s="137">
        <v>211</v>
      </c>
      <c r="N43" s="137">
        <v>28.59</v>
      </c>
      <c r="O43" s="137">
        <v>818.29</v>
      </c>
      <c r="P43" s="185">
        <v>91.46</v>
      </c>
      <c r="Q43" s="137">
        <v>1149.3399999999999</v>
      </c>
      <c r="R43" s="139">
        <v>3452.83</v>
      </c>
      <c r="S43" s="138">
        <v>2180.56</v>
      </c>
      <c r="T43" s="138">
        <v>0</v>
      </c>
      <c r="U43" s="138">
        <v>2180.56</v>
      </c>
      <c r="V43" s="137">
        <v>208</v>
      </c>
      <c r="W43" s="137">
        <v>28.31</v>
      </c>
      <c r="X43" s="137">
        <v>799.72</v>
      </c>
      <c r="Y43" s="137">
        <v>38.72</v>
      </c>
      <c r="Z43" s="137">
        <v>1074.75</v>
      </c>
      <c r="AA43" s="139">
        <v>3255.31</v>
      </c>
      <c r="AB43" s="138">
        <v>1949.95</v>
      </c>
      <c r="AC43" s="138">
        <v>0</v>
      </c>
      <c r="AD43" s="138">
        <v>1949.95</v>
      </c>
      <c r="AE43" s="137">
        <v>176</v>
      </c>
      <c r="AF43" s="137">
        <v>25.32</v>
      </c>
      <c r="AG43" s="185">
        <v>722.45</v>
      </c>
      <c r="AH43" s="137">
        <v>34.619999999999997</v>
      </c>
      <c r="AI43" s="137">
        <v>958.39</v>
      </c>
      <c r="AJ43" s="139">
        <v>2908.34</v>
      </c>
      <c r="AK43" s="138">
        <v>2228.9899999999998</v>
      </c>
      <c r="AL43" s="138">
        <v>0</v>
      </c>
      <c r="AM43" s="138">
        <v>2228.9899999999998</v>
      </c>
      <c r="AN43" s="137">
        <v>214</v>
      </c>
      <c r="AO43" s="137">
        <v>28.94</v>
      </c>
      <c r="AP43" s="137">
        <v>843.19</v>
      </c>
      <c r="AQ43" s="137">
        <v>90.58</v>
      </c>
      <c r="AR43" s="137">
        <v>1176.71</v>
      </c>
      <c r="AS43" s="139">
        <v>3405.7</v>
      </c>
      <c r="AT43" s="138">
        <v>2207.44</v>
      </c>
      <c r="AU43" s="138">
        <v>546.4</v>
      </c>
      <c r="AV43" s="138">
        <v>2753.84</v>
      </c>
      <c r="AW43" s="137">
        <v>286</v>
      </c>
      <c r="AX43" s="137">
        <v>28.66</v>
      </c>
      <c r="AY43" s="137">
        <v>932.96</v>
      </c>
      <c r="AZ43" s="137">
        <v>97.51</v>
      </c>
      <c r="BA43" s="137">
        <v>1345.13</v>
      </c>
      <c r="BB43" s="139">
        <v>4098.97</v>
      </c>
      <c r="BC43" s="202">
        <v>3402.43</v>
      </c>
      <c r="BD43" s="138">
        <v>0</v>
      </c>
      <c r="BE43" s="138">
        <v>3402.43</v>
      </c>
      <c r="BF43" s="137">
        <v>355</v>
      </c>
      <c r="BG43" s="137">
        <v>42.27</v>
      </c>
      <c r="BH43" s="137">
        <v>1224.3599999999999</v>
      </c>
      <c r="BI43" s="137">
        <v>110.77</v>
      </c>
      <c r="BJ43" s="137">
        <v>1732.4</v>
      </c>
      <c r="BK43" s="139">
        <v>5134.83</v>
      </c>
      <c r="BL43" s="186">
        <v>2180.56</v>
      </c>
      <c r="BM43" s="138">
        <v>0</v>
      </c>
      <c r="BN43" s="138">
        <v>2180.56</v>
      </c>
      <c r="BO43" s="137">
        <v>208</v>
      </c>
      <c r="BP43" s="137">
        <v>28.31</v>
      </c>
      <c r="BQ43" s="137">
        <v>799.3</v>
      </c>
      <c r="BR43" s="137">
        <v>99.92</v>
      </c>
      <c r="BS43" s="137">
        <v>1135.53</v>
      </c>
      <c r="BT43" s="139">
        <v>3316.09</v>
      </c>
      <c r="BU43" s="138">
        <v>2180.56</v>
      </c>
      <c r="BV43" s="138">
        <v>0</v>
      </c>
      <c r="BW43" s="138">
        <v>2180.56</v>
      </c>
      <c r="BX43" s="137">
        <v>208</v>
      </c>
      <c r="BY43" s="137">
        <v>28.31</v>
      </c>
      <c r="BZ43" s="137">
        <v>799.3</v>
      </c>
      <c r="CA43" s="137">
        <v>89.72</v>
      </c>
      <c r="CB43" s="137">
        <v>1125.33</v>
      </c>
      <c r="CC43" s="139">
        <v>3305.89</v>
      </c>
      <c r="CD43" s="216">
        <v>2273.65</v>
      </c>
      <c r="CE43" s="138">
        <v>0</v>
      </c>
      <c r="CF43" s="138">
        <v>2273.65</v>
      </c>
      <c r="CG43" s="137">
        <v>220</v>
      </c>
      <c r="CH43" s="137">
        <v>29.52</v>
      </c>
      <c r="CI43" s="137">
        <v>866.15</v>
      </c>
      <c r="CJ43" s="137">
        <v>65.87</v>
      </c>
      <c r="CK43" s="137">
        <v>1181.54</v>
      </c>
      <c r="CL43" s="139">
        <v>3455.19</v>
      </c>
      <c r="CM43" s="186">
        <v>1987.67</v>
      </c>
      <c r="CN43" s="138">
        <v>0</v>
      </c>
      <c r="CO43" s="138">
        <v>1987.67</v>
      </c>
      <c r="CP43" s="137">
        <v>189</v>
      </c>
      <c r="CQ43" s="137">
        <v>25.8</v>
      </c>
      <c r="CR43" s="137">
        <v>610.30999999999995</v>
      </c>
      <c r="CS43" s="137">
        <v>116.9</v>
      </c>
      <c r="CT43" s="137">
        <v>942.01</v>
      </c>
      <c r="CU43" s="139">
        <v>2929.68</v>
      </c>
      <c r="CV43" s="218">
        <v>2139.23</v>
      </c>
      <c r="CW43" s="138">
        <v>0</v>
      </c>
      <c r="CX43" s="138">
        <v>2139.23</v>
      </c>
      <c r="CY43" s="137">
        <v>202</v>
      </c>
      <c r="CZ43" s="137">
        <v>27.77</v>
      </c>
      <c r="DA43" s="137">
        <v>734.63</v>
      </c>
      <c r="DB43" s="137">
        <v>129.78</v>
      </c>
      <c r="DC43" s="137">
        <v>1094.18</v>
      </c>
      <c r="DD43" s="139">
        <v>3233.41</v>
      </c>
      <c r="DE43" s="138">
        <v>3181.72</v>
      </c>
      <c r="DF43" s="138">
        <v>0</v>
      </c>
      <c r="DG43" s="138">
        <v>3181.72</v>
      </c>
      <c r="DH43" s="137">
        <v>349</v>
      </c>
      <c r="DI43" s="137">
        <v>320.66000000000003</v>
      </c>
      <c r="DJ43" s="137">
        <v>1610.88</v>
      </c>
      <c r="DK43" s="137">
        <v>159.83000000000001</v>
      </c>
      <c r="DL43" s="137">
        <v>2440.37</v>
      </c>
      <c r="DM43" s="139">
        <v>5622.09</v>
      </c>
      <c r="DN43" s="135">
        <f t="shared" si="1"/>
        <v>28216.250000000004</v>
      </c>
      <c r="DO43" s="135">
        <f t="shared" si="2"/>
        <v>546.4</v>
      </c>
      <c r="DP43" s="135">
        <f t="shared" si="3"/>
        <v>28762.650000000005</v>
      </c>
      <c r="DQ43" s="137">
        <f t="shared" si="4"/>
        <v>2826</v>
      </c>
      <c r="DR43" s="137">
        <f t="shared" si="5"/>
        <v>642.46</v>
      </c>
      <c r="DS43" s="137">
        <f t="shared" si="6"/>
        <v>10761.54</v>
      </c>
      <c r="DT43" s="137">
        <f t="shared" si="7"/>
        <v>1125.6799999999998</v>
      </c>
      <c r="DU43" s="137">
        <f t="shared" si="8"/>
        <v>15355.680000000004</v>
      </c>
      <c r="DV43" s="139">
        <f t="shared" si="9"/>
        <v>44118.33</v>
      </c>
      <c r="DW43" s="271">
        <f t="shared" si="10"/>
        <v>490.79000000000451</v>
      </c>
      <c r="DX43" s="271"/>
      <c r="DY43" s="263">
        <f>E43-(DU43-(DO43*PARAM!Q43))</f>
        <v>285.98999999999614</v>
      </c>
      <c r="DZ43" s="263"/>
    </row>
    <row r="44" spans="1:130" x14ac:dyDescent="0.25">
      <c r="A44">
        <v>621</v>
      </c>
      <c r="B44" s="215" t="s">
        <v>764</v>
      </c>
      <c r="C44" t="s">
        <v>250</v>
      </c>
      <c r="D44" s="74">
        <v>1</v>
      </c>
      <c r="E44">
        <v>18739.740000000002</v>
      </c>
      <c r="F44">
        <v>33969.86</v>
      </c>
      <c r="G44" t="s">
        <v>157</v>
      </c>
      <c r="H44" t="s">
        <v>5</v>
      </c>
      <c r="I44" t="s">
        <v>587</v>
      </c>
      <c r="J44" s="138">
        <v>2667.01</v>
      </c>
      <c r="K44" s="138">
        <v>0</v>
      </c>
      <c r="L44" s="138">
        <v>2667.01</v>
      </c>
      <c r="M44" s="137">
        <v>262</v>
      </c>
      <c r="N44" s="137">
        <v>33.42</v>
      </c>
      <c r="O44" s="137">
        <v>975.15</v>
      </c>
      <c r="P44" s="185">
        <v>148.94</v>
      </c>
      <c r="Q44" s="137">
        <v>1419.51</v>
      </c>
      <c r="R44" s="139">
        <v>4086.52</v>
      </c>
      <c r="S44" s="138">
        <v>2571.67</v>
      </c>
      <c r="T44" s="138">
        <v>0</v>
      </c>
      <c r="U44" s="138">
        <v>2571.67</v>
      </c>
      <c r="V44" s="137">
        <v>262</v>
      </c>
      <c r="W44" s="137">
        <v>33.39</v>
      </c>
      <c r="X44" s="137">
        <v>975.56</v>
      </c>
      <c r="Y44" s="137">
        <v>117.06</v>
      </c>
      <c r="Z44" s="137">
        <v>1388.01</v>
      </c>
      <c r="AA44" s="139">
        <v>3959.68</v>
      </c>
      <c r="AB44" s="138">
        <v>2571.67</v>
      </c>
      <c r="AC44" s="138">
        <v>0</v>
      </c>
      <c r="AD44" s="138">
        <v>2571.67</v>
      </c>
      <c r="AE44" s="137">
        <v>262</v>
      </c>
      <c r="AF44" s="137">
        <v>33.39</v>
      </c>
      <c r="AG44" s="185">
        <v>975.04</v>
      </c>
      <c r="AH44" s="137">
        <v>162.96</v>
      </c>
      <c r="AI44" s="137">
        <v>1433.39</v>
      </c>
      <c r="AJ44" s="139">
        <v>4005.06</v>
      </c>
      <c r="AK44" s="138">
        <v>2705.97</v>
      </c>
      <c r="AL44" s="138">
        <v>0</v>
      </c>
      <c r="AM44" s="138">
        <v>2705.97</v>
      </c>
      <c r="AN44" s="137">
        <v>281</v>
      </c>
      <c r="AO44" s="137">
        <v>35.15</v>
      </c>
      <c r="AP44" s="137">
        <v>1024.07</v>
      </c>
      <c r="AQ44" s="137">
        <v>150.04</v>
      </c>
      <c r="AR44" s="137">
        <v>1490.26</v>
      </c>
      <c r="AS44" s="139">
        <v>4196.2299999999996</v>
      </c>
      <c r="AT44" s="138">
        <v>2578.9699999999998</v>
      </c>
      <c r="AU44" s="138">
        <v>948.61</v>
      </c>
      <c r="AV44" s="138">
        <v>3527.58</v>
      </c>
      <c r="AW44" s="137">
        <v>392</v>
      </c>
      <c r="AX44" s="137">
        <v>33.49</v>
      </c>
      <c r="AY44" s="137">
        <v>1167.42</v>
      </c>
      <c r="AZ44" s="137">
        <v>119.7</v>
      </c>
      <c r="BA44" s="137">
        <v>1712.61</v>
      </c>
      <c r="BB44" s="139">
        <v>5240.1899999999996</v>
      </c>
      <c r="BC44" s="202">
        <v>4080.85</v>
      </c>
      <c r="BD44" s="138">
        <v>0</v>
      </c>
      <c r="BE44" s="138">
        <v>4080.85</v>
      </c>
      <c r="BF44" s="137">
        <v>437</v>
      </c>
      <c r="BG44" s="137">
        <v>49.91</v>
      </c>
      <c r="BH44" s="137">
        <v>1438.91</v>
      </c>
      <c r="BI44" s="137">
        <v>178.52</v>
      </c>
      <c r="BJ44" s="137">
        <v>2104.34</v>
      </c>
      <c r="BK44" s="139">
        <v>6185.19</v>
      </c>
      <c r="BL44" s="186">
        <v>2571.67</v>
      </c>
      <c r="BM44" s="138">
        <v>0</v>
      </c>
      <c r="BN44" s="138">
        <v>2571.67</v>
      </c>
      <c r="BO44" s="137">
        <v>261</v>
      </c>
      <c r="BP44" s="137">
        <v>33.39</v>
      </c>
      <c r="BQ44" s="137">
        <v>975.04</v>
      </c>
      <c r="BR44" s="137">
        <v>142.56</v>
      </c>
      <c r="BS44" s="137">
        <v>1411.99</v>
      </c>
      <c r="BT44" s="139">
        <v>3983.66</v>
      </c>
      <c r="BU44" s="138">
        <v>2571.67</v>
      </c>
      <c r="BV44" s="138">
        <v>0</v>
      </c>
      <c r="BW44" s="138">
        <v>2571.67</v>
      </c>
      <c r="BX44" s="137">
        <v>262</v>
      </c>
      <c r="BY44" s="137">
        <v>33.39</v>
      </c>
      <c r="BZ44" s="137">
        <v>975.04</v>
      </c>
      <c r="CA44" s="137">
        <v>157.86000000000001</v>
      </c>
      <c r="CB44" s="137">
        <v>1428.29</v>
      </c>
      <c r="CC44" s="139">
        <v>3999.96</v>
      </c>
      <c r="CD44" s="216">
        <v>2671.23</v>
      </c>
      <c r="CE44" s="138">
        <v>0</v>
      </c>
      <c r="CF44" s="138">
        <v>2671.23</v>
      </c>
      <c r="CG44" s="137">
        <v>275</v>
      </c>
      <c r="CH44" s="137">
        <v>34.69</v>
      </c>
      <c r="CI44" s="137">
        <v>1011.39</v>
      </c>
      <c r="CJ44" s="137">
        <v>88.23</v>
      </c>
      <c r="CK44" s="137">
        <v>1409.31</v>
      </c>
      <c r="CL44" s="139">
        <v>4080.54</v>
      </c>
      <c r="CM44" s="186">
        <v>2571.67</v>
      </c>
      <c r="CN44" s="138">
        <v>0</v>
      </c>
      <c r="CO44" s="138">
        <v>2571.67</v>
      </c>
      <c r="CP44" s="137">
        <v>270</v>
      </c>
      <c r="CQ44" s="137">
        <v>33.39</v>
      </c>
      <c r="CR44" s="137">
        <v>979.84</v>
      </c>
      <c r="CS44" s="137">
        <v>122.16</v>
      </c>
      <c r="CT44" s="137">
        <v>1405.39</v>
      </c>
      <c r="CU44" s="139">
        <v>3977.06</v>
      </c>
      <c r="CV44" s="216">
        <v>3084.35</v>
      </c>
      <c r="CW44" s="138">
        <v>0</v>
      </c>
      <c r="CX44" s="138">
        <v>3084.35</v>
      </c>
      <c r="CY44" s="137">
        <v>332</v>
      </c>
      <c r="CZ44" s="137">
        <v>40.06</v>
      </c>
      <c r="DA44" s="137">
        <v>1162.3</v>
      </c>
      <c r="DB44" s="137">
        <v>141.46</v>
      </c>
      <c r="DC44" s="137">
        <v>1675.82</v>
      </c>
      <c r="DD44" s="139">
        <v>4760.17</v>
      </c>
      <c r="DE44" s="138">
        <v>3909.59</v>
      </c>
      <c r="DF44" s="138">
        <v>0</v>
      </c>
      <c r="DG44" s="138">
        <v>3909.59</v>
      </c>
      <c r="DH44" s="137">
        <v>446</v>
      </c>
      <c r="DI44" s="137">
        <v>392.72</v>
      </c>
      <c r="DJ44" s="137">
        <v>1463.7</v>
      </c>
      <c r="DK44" s="137">
        <v>156.13</v>
      </c>
      <c r="DL44" s="137">
        <v>2458.5500000000002</v>
      </c>
      <c r="DM44" s="139">
        <v>6368.14</v>
      </c>
      <c r="DN44" s="135">
        <f t="shared" si="1"/>
        <v>34556.319999999992</v>
      </c>
      <c r="DO44" s="135">
        <f t="shared" si="2"/>
        <v>948.61</v>
      </c>
      <c r="DP44" s="135">
        <f t="shared" si="3"/>
        <v>35504.929999999993</v>
      </c>
      <c r="DQ44" s="137">
        <f t="shared" si="4"/>
        <v>3742</v>
      </c>
      <c r="DR44" s="137">
        <f t="shared" si="5"/>
        <v>786.39</v>
      </c>
      <c r="DS44" s="137">
        <f t="shared" si="6"/>
        <v>13123.46</v>
      </c>
      <c r="DT44" s="137">
        <f t="shared" si="7"/>
        <v>1685.62</v>
      </c>
      <c r="DU44" s="137">
        <f t="shared" si="8"/>
        <v>19337.469999999998</v>
      </c>
      <c r="DV44" s="139">
        <f t="shared" si="9"/>
        <v>54842.399999999994</v>
      </c>
      <c r="DW44" s="271">
        <f t="shared" si="10"/>
        <v>1535.0699999999924</v>
      </c>
      <c r="DX44" s="271"/>
      <c r="DY44" s="263">
        <f>E44-(DU44-(DO44*PARAM!Q44))</f>
        <v>-597.72999999999593</v>
      </c>
      <c r="DZ44" s="263"/>
    </row>
    <row r="45" spans="1:130" x14ac:dyDescent="0.25">
      <c r="A45">
        <v>624</v>
      </c>
      <c r="B45" s="215" t="s">
        <v>894</v>
      </c>
      <c r="C45" t="s">
        <v>895</v>
      </c>
      <c r="D45" s="74">
        <v>0</v>
      </c>
      <c r="G45" t="s">
        <v>157</v>
      </c>
      <c r="H45" t="s">
        <v>5</v>
      </c>
      <c r="I45" t="s">
        <v>265</v>
      </c>
      <c r="P45" s="185"/>
      <c r="AG45" s="185"/>
      <c r="AT45" s="138">
        <v>0</v>
      </c>
      <c r="AU45" s="138">
        <v>711.46</v>
      </c>
      <c r="AV45" s="138">
        <v>711.46</v>
      </c>
      <c r="AW45" s="137">
        <v>30</v>
      </c>
      <c r="AX45" s="137">
        <v>0</v>
      </c>
      <c r="AY45" s="137">
        <v>142.29</v>
      </c>
      <c r="AZ45" s="137">
        <v>9.5299999999999994</v>
      </c>
      <c r="BA45" s="137">
        <v>181.82</v>
      </c>
      <c r="BB45" s="139">
        <v>893.28</v>
      </c>
      <c r="BC45" s="202"/>
      <c r="BL45" s="186"/>
      <c r="CD45" s="216"/>
      <c r="CM45" s="186"/>
      <c r="CV45" s="218"/>
      <c r="DN45" s="135">
        <f t="shared" si="1"/>
        <v>0</v>
      </c>
      <c r="DO45" s="135">
        <f t="shared" si="2"/>
        <v>711.46</v>
      </c>
      <c r="DP45" s="135">
        <f t="shared" si="3"/>
        <v>711.46</v>
      </c>
      <c r="DQ45" s="137">
        <f t="shared" si="4"/>
        <v>30</v>
      </c>
      <c r="DR45" s="137">
        <f t="shared" si="5"/>
        <v>0</v>
      </c>
      <c r="DS45" s="137">
        <f t="shared" si="6"/>
        <v>142.29</v>
      </c>
      <c r="DT45" s="137">
        <f t="shared" si="7"/>
        <v>9.5299999999999994</v>
      </c>
      <c r="DU45" s="137">
        <f t="shared" si="8"/>
        <v>181.82</v>
      </c>
      <c r="DV45" s="139">
        <f t="shared" si="9"/>
        <v>893.28</v>
      </c>
      <c r="DW45" s="271">
        <f t="shared" si="10"/>
        <v>711.46</v>
      </c>
      <c r="DX45" s="271"/>
      <c r="DY45" s="263">
        <f>E45-(DU45-(DO45*PARAM!Q45))</f>
        <v>-181.82</v>
      </c>
      <c r="DZ45" s="263"/>
    </row>
    <row r="46" spans="1:130" x14ac:dyDescent="0.25">
      <c r="A46">
        <v>625</v>
      </c>
      <c r="B46" s="215" t="s">
        <v>898</v>
      </c>
      <c r="C46" t="s">
        <v>245</v>
      </c>
      <c r="D46" s="74">
        <v>0</v>
      </c>
      <c r="G46" t="s">
        <v>157</v>
      </c>
      <c r="H46" t="s">
        <v>5</v>
      </c>
      <c r="I46" t="s">
        <v>179</v>
      </c>
      <c r="P46" s="185"/>
      <c r="AG46" s="185"/>
      <c r="AT46" s="138">
        <v>0</v>
      </c>
      <c r="AU46" s="138">
        <v>172.64</v>
      </c>
      <c r="AV46" s="138">
        <v>172.64</v>
      </c>
      <c r="AW46" s="137">
        <v>7</v>
      </c>
      <c r="AX46" s="137">
        <v>0</v>
      </c>
      <c r="AY46" s="137">
        <v>34.53</v>
      </c>
      <c r="AZ46" s="137">
        <v>2.3199999999999998</v>
      </c>
      <c r="BA46" s="137">
        <v>43.85</v>
      </c>
      <c r="BB46" s="139">
        <v>216.49</v>
      </c>
      <c r="BC46" s="202"/>
      <c r="BL46" s="186"/>
      <c r="CD46" s="216"/>
      <c r="CM46" s="186"/>
      <c r="CV46" s="218"/>
      <c r="DN46" s="135">
        <f t="shared" si="1"/>
        <v>0</v>
      </c>
      <c r="DO46" s="135">
        <f t="shared" si="2"/>
        <v>172.64</v>
      </c>
      <c r="DP46" s="135">
        <f t="shared" si="3"/>
        <v>172.64</v>
      </c>
      <c r="DQ46" s="137">
        <f t="shared" si="4"/>
        <v>7</v>
      </c>
      <c r="DR46" s="137">
        <f t="shared" si="5"/>
        <v>0</v>
      </c>
      <c r="DS46" s="137">
        <f t="shared" si="6"/>
        <v>34.53</v>
      </c>
      <c r="DT46" s="137">
        <f t="shared" si="7"/>
        <v>2.3199999999999998</v>
      </c>
      <c r="DU46" s="137">
        <f t="shared" si="8"/>
        <v>43.85</v>
      </c>
      <c r="DV46" s="139">
        <f t="shared" si="9"/>
        <v>216.49</v>
      </c>
      <c r="DW46" s="271">
        <f t="shared" si="10"/>
        <v>172.64</v>
      </c>
      <c r="DX46" s="271"/>
      <c r="DY46" s="263">
        <f>E46-(DU46-(DO46*PARAM!Q46))</f>
        <v>-43.85</v>
      </c>
      <c r="DZ46" s="263"/>
    </row>
    <row r="47" spans="1:130" x14ac:dyDescent="0.25">
      <c r="A47">
        <v>627</v>
      </c>
      <c r="B47" s="215" t="s">
        <v>491</v>
      </c>
      <c r="C47" t="s">
        <v>245</v>
      </c>
      <c r="D47" s="74">
        <v>1</v>
      </c>
      <c r="E47">
        <v>19528.46</v>
      </c>
      <c r="F47">
        <v>34836.44</v>
      </c>
      <c r="G47" t="s">
        <v>157</v>
      </c>
      <c r="H47" t="s">
        <v>5</v>
      </c>
      <c r="I47" t="s">
        <v>265</v>
      </c>
      <c r="J47" s="138">
        <v>2751.58</v>
      </c>
      <c r="K47" s="138">
        <v>0</v>
      </c>
      <c r="L47" s="138">
        <v>2751.58</v>
      </c>
      <c r="M47" s="137">
        <v>281</v>
      </c>
      <c r="N47" s="137">
        <v>34.89</v>
      </c>
      <c r="O47" s="137">
        <v>1038.32</v>
      </c>
      <c r="P47" s="185">
        <v>130.16999999999999</v>
      </c>
      <c r="Q47" s="137">
        <v>1484.38</v>
      </c>
      <c r="R47" s="139">
        <v>4235.96</v>
      </c>
      <c r="S47" s="138">
        <v>2685.94</v>
      </c>
      <c r="T47" s="138">
        <v>0</v>
      </c>
      <c r="U47" s="138">
        <v>2685.94</v>
      </c>
      <c r="V47" s="137">
        <v>281</v>
      </c>
      <c r="W47" s="137">
        <v>34.89</v>
      </c>
      <c r="X47" s="137">
        <v>1039.0999999999999</v>
      </c>
      <c r="Y47" s="137">
        <v>124.19</v>
      </c>
      <c r="Z47" s="137">
        <v>1479.18</v>
      </c>
      <c r="AA47" s="139">
        <v>4165.12</v>
      </c>
      <c r="AB47" s="138">
        <v>2685.94</v>
      </c>
      <c r="AC47" s="138">
        <v>0</v>
      </c>
      <c r="AD47" s="138">
        <v>2685.94</v>
      </c>
      <c r="AE47" s="137">
        <v>280</v>
      </c>
      <c r="AF47" s="137">
        <v>34.89</v>
      </c>
      <c r="AG47" s="185">
        <v>1038.58</v>
      </c>
      <c r="AH47" s="137">
        <v>129.29</v>
      </c>
      <c r="AI47" s="137">
        <v>1482.76</v>
      </c>
      <c r="AJ47" s="139">
        <v>4168.7</v>
      </c>
      <c r="AK47" s="138">
        <v>2709.94</v>
      </c>
      <c r="AL47" s="138">
        <v>0</v>
      </c>
      <c r="AM47" s="138">
        <v>2709.94</v>
      </c>
      <c r="AN47" s="137">
        <v>284</v>
      </c>
      <c r="AO47" s="137">
        <v>35.200000000000003</v>
      </c>
      <c r="AP47" s="137">
        <v>1047.56</v>
      </c>
      <c r="AQ47" s="137">
        <v>150.11000000000001</v>
      </c>
      <c r="AR47" s="137">
        <v>1516.87</v>
      </c>
      <c r="AS47" s="139">
        <v>4226.8100000000004</v>
      </c>
      <c r="AT47" s="138">
        <v>2685.94</v>
      </c>
      <c r="AU47" s="138">
        <v>948.61</v>
      </c>
      <c r="AV47" s="138">
        <v>3634.55</v>
      </c>
      <c r="AW47" s="137">
        <v>409</v>
      </c>
      <c r="AX47" s="137">
        <v>34.89</v>
      </c>
      <c r="AY47" s="137">
        <v>1228.3</v>
      </c>
      <c r="AZ47" s="137">
        <v>116.5</v>
      </c>
      <c r="BA47" s="137">
        <v>1788.69</v>
      </c>
      <c r="BB47" s="139">
        <v>5423.24</v>
      </c>
      <c r="BC47" s="202">
        <v>4214.9799999999996</v>
      </c>
      <c r="BD47" s="138">
        <v>0</v>
      </c>
      <c r="BE47" s="138">
        <v>4214.9799999999996</v>
      </c>
      <c r="BF47" s="137">
        <v>464</v>
      </c>
      <c r="BG47" s="137">
        <v>52.1</v>
      </c>
      <c r="BH47" s="137">
        <v>1773.26</v>
      </c>
      <c r="BI47" s="137">
        <v>165.75</v>
      </c>
      <c r="BJ47" s="137">
        <v>2455.11</v>
      </c>
      <c r="BK47" s="139">
        <v>6670.09</v>
      </c>
      <c r="BL47" s="186">
        <v>2685.94</v>
      </c>
      <c r="BM47" s="138">
        <v>0</v>
      </c>
      <c r="BN47" s="138">
        <v>2685.94</v>
      </c>
      <c r="BO47" s="137">
        <v>278</v>
      </c>
      <c r="BP47" s="137">
        <v>34.89</v>
      </c>
      <c r="BQ47" s="137">
        <v>1038.58</v>
      </c>
      <c r="BR47" s="137">
        <v>119.09</v>
      </c>
      <c r="BS47" s="137">
        <v>1470.56</v>
      </c>
      <c r="BT47" s="139">
        <v>4156.5</v>
      </c>
      <c r="BU47" s="138">
        <v>2685.94</v>
      </c>
      <c r="BV47" s="138">
        <v>0</v>
      </c>
      <c r="BW47" s="138">
        <v>2685.94</v>
      </c>
      <c r="BX47" s="137">
        <v>280</v>
      </c>
      <c r="BY47" s="137">
        <v>34.89</v>
      </c>
      <c r="BZ47" s="137">
        <v>1038.58</v>
      </c>
      <c r="CA47" s="137">
        <v>149.69</v>
      </c>
      <c r="CB47" s="137">
        <v>1503.16</v>
      </c>
      <c r="CC47" s="139">
        <v>4189.1000000000004</v>
      </c>
      <c r="CD47" s="216">
        <v>2755.17</v>
      </c>
      <c r="CE47" s="138">
        <v>0</v>
      </c>
      <c r="CF47" s="138">
        <v>2755.17</v>
      </c>
      <c r="CG47" s="137">
        <v>290</v>
      </c>
      <c r="CH47" s="137">
        <v>35.78</v>
      </c>
      <c r="CI47" s="137">
        <v>1064.45</v>
      </c>
      <c r="CJ47" s="137">
        <v>48.92</v>
      </c>
      <c r="CK47" s="137">
        <v>1439.15</v>
      </c>
      <c r="CL47" s="139">
        <v>4194.32</v>
      </c>
      <c r="CM47" s="186">
        <v>2685.94</v>
      </c>
      <c r="CN47" s="138">
        <v>0</v>
      </c>
      <c r="CO47" s="138">
        <v>2685.94</v>
      </c>
      <c r="CP47" s="137">
        <v>288</v>
      </c>
      <c r="CQ47" s="137">
        <v>34.89</v>
      </c>
      <c r="CR47" s="137">
        <v>1043.3800000000001</v>
      </c>
      <c r="CS47" s="137">
        <v>68.09</v>
      </c>
      <c r="CT47" s="137">
        <v>1434.36</v>
      </c>
      <c r="CU47" s="139">
        <v>4120.3</v>
      </c>
      <c r="CV47" s="218">
        <v>2685.94</v>
      </c>
      <c r="CW47" s="138">
        <v>0</v>
      </c>
      <c r="CX47" s="138">
        <v>2685.94</v>
      </c>
      <c r="CY47" s="137">
        <v>280</v>
      </c>
      <c r="CZ47" s="137">
        <v>34.89</v>
      </c>
      <c r="DA47" s="137">
        <v>1038.58</v>
      </c>
      <c r="DB47" s="137">
        <v>144.59</v>
      </c>
      <c r="DC47" s="137">
        <v>1498.06</v>
      </c>
      <c r="DD47" s="139">
        <v>4184</v>
      </c>
      <c r="DE47" s="138">
        <v>4009.58</v>
      </c>
      <c r="DF47" s="138">
        <v>0</v>
      </c>
      <c r="DG47" s="138">
        <v>4009.58</v>
      </c>
      <c r="DH47" s="137">
        <v>464</v>
      </c>
      <c r="DI47" s="137">
        <v>401.51</v>
      </c>
      <c r="DJ47" s="137">
        <v>1292.3800000000001</v>
      </c>
      <c r="DK47" s="137">
        <v>183.4</v>
      </c>
      <c r="DL47" s="137">
        <v>2341.29</v>
      </c>
      <c r="DM47" s="139">
        <v>6350.87</v>
      </c>
      <c r="DN47" s="135">
        <f t="shared" si="1"/>
        <v>35242.829999999994</v>
      </c>
      <c r="DO47" s="135">
        <f t="shared" si="2"/>
        <v>948.61</v>
      </c>
      <c r="DP47" s="135">
        <f t="shared" si="3"/>
        <v>36191.439999999995</v>
      </c>
      <c r="DQ47" s="137">
        <f t="shared" si="4"/>
        <v>3879</v>
      </c>
      <c r="DR47" s="137">
        <f t="shared" si="5"/>
        <v>803.70999999999992</v>
      </c>
      <c r="DS47" s="137">
        <f t="shared" si="6"/>
        <v>13681.07</v>
      </c>
      <c r="DT47" s="137">
        <f t="shared" si="7"/>
        <v>1529.79</v>
      </c>
      <c r="DU47" s="137">
        <f t="shared" si="8"/>
        <v>19893.570000000003</v>
      </c>
      <c r="DV47" s="139">
        <f t="shared" si="9"/>
        <v>56085.01</v>
      </c>
      <c r="DW47" s="271">
        <f t="shared" si="10"/>
        <v>1354.9999999999927</v>
      </c>
      <c r="DX47" s="271"/>
      <c r="DY47" s="263">
        <f>E47-(DU47-(DO47*PARAM!Q47))</f>
        <v>-365.11000000000422</v>
      </c>
      <c r="DZ47" s="263"/>
    </row>
    <row r="48" spans="1:130" x14ac:dyDescent="0.25">
      <c r="A48">
        <v>663</v>
      </c>
      <c r="B48" s="215" t="s">
        <v>479</v>
      </c>
      <c r="C48" t="s">
        <v>221</v>
      </c>
      <c r="D48" s="74">
        <v>1</v>
      </c>
      <c r="E48">
        <v>18739.72</v>
      </c>
      <c r="F48">
        <v>33969.81</v>
      </c>
      <c r="G48" t="s">
        <v>157</v>
      </c>
      <c r="H48" t="s">
        <v>5</v>
      </c>
      <c r="I48" t="s">
        <v>368</v>
      </c>
      <c r="J48" s="138">
        <v>2619.29</v>
      </c>
      <c r="K48" s="138">
        <v>0</v>
      </c>
      <c r="L48" s="138">
        <v>2619.29</v>
      </c>
      <c r="M48" s="137">
        <v>268</v>
      </c>
      <c r="N48" s="137">
        <v>34.01</v>
      </c>
      <c r="O48" s="137">
        <v>991.91</v>
      </c>
      <c r="P48" s="185">
        <v>112.81</v>
      </c>
      <c r="Q48" s="137">
        <v>1406.73</v>
      </c>
      <c r="R48" s="139">
        <v>4026.02</v>
      </c>
      <c r="S48" s="138">
        <v>2619.91</v>
      </c>
      <c r="T48" s="138">
        <v>0</v>
      </c>
      <c r="U48" s="138">
        <v>2619.91</v>
      </c>
      <c r="V48" s="137">
        <v>268</v>
      </c>
      <c r="W48" s="137">
        <v>34.03</v>
      </c>
      <c r="X48" s="137">
        <v>993.15</v>
      </c>
      <c r="Y48" s="137">
        <v>123.02</v>
      </c>
      <c r="Z48" s="137">
        <v>1418.2</v>
      </c>
      <c r="AA48" s="139">
        <v>4038.11</v>
      </c>
      <c r="AB48" s="138">
        <v>2619.29</v>
      </c>
      <c r="AC48" s="138">
        <v>0</v>
      </c>
      <c r="AD48" s="138">
        <v>2619.29</v>
      </c>
      <c r="AE48" s="137">
        <v>268</v>
      </c>
      <c r="AF48" s="137">
        <v>34.01</v>
      </c>
      <c r="AG48" s="185">
        <v>992.42</v>
      </c>
      <c r="AH48" s="137">
        <v>158.71</v>
      </c>
      <c r="AI48" s="137">
        <v>1453.14</v>
      </c>
      <c r="AJ48" s="139">
        <v>4072.43</v>
      </c>
      <c r="AK48" s="138">
        <v>2676.54</v>
      </c>
      <c r="AL48" s="138">
        <v>0</v>
      </c>
      <c r="AM48" s="138">
        <v>2676.54</v>
      </c>
      <c r="AN48" s="137">
        <v>277</v>
      </c>
      <c r="AO48" s="137">
        <v>34.76</v>
      </c>
      <c r="AP48" s="137">
        <v>1013.33</v>
      </c>
      <c r="AQ48" s="137">
        <v>129.12</v>
      </c>
      <c r="AR48" s="137">
        <v>1454.21</v>
      </c>
      <c r="AS48" s="139">
        <v>4130.75</v>
      </c>
      <c r="AT48" s="138">
        <v>2631.85</v>
      </c>
      <c r="AU48" s="138">
        <v>910.67</v>
      </c>
      <c r="AV48" s="138">
        <v>3542.52</v>
      </c>
      <c r="AW48" s="137">
        <v>394</v>
      </c>
      <c r="AX48" s="137">
        <v>34.18</v>
      </c>
      <c r="AY48" s="137">
        <v>1179.1400000000001</v>
      </c>
      <c r="AZ48" s="137">
        <v>125.23</v>
      </c>
      <c r="BA48" s="137">
        <v>1732.55</v>
      </c>
      <c r="BB48" s="139">
        <v>5275.07</v>
      </c>
      <c r="BC48" s="202">
        <v>4014.1</v>
      </c>
      <c r="BD48" s="138">
        <v>0</v>
      </c>
      <c r="BE48" s="138">
        <v>4014.1</v>
      </c>
      <c r="BF48" s="137">
        <v>447</v>
      </c>
      <c r="BG48" s="137">
        <v>50.83</v>
      </c>
      <c r="BH48" s="137">
        <v>1699.47</v>
      </c>
      <c r="BI48" s="137">
        <v>172.85</v>
      </c>
      <c r="BJ48" s="137">
        <v>2370.15</v>
      </c>
      <c r="BK48" s="139">
        <v>6384.25</v>
      </c>
      <c r="BL48" s="186">
        <v>2619.29</v>
      </c>
      <c r="BM48" s="138">
        <v>0</v>
      </c>
      <c r="BN48" s="138">
        <v>2619.29</v>
      </c>
      <c r="BO48" s="137">
        <v>268</v>
      </c>
      <c r="BP48" s="137">
        <v>34.01</v>
      </c>
      <c r="BQ48" s="137">
        <v>992.42</v>
      </c>
      <c r="BR48" s="137">
        <v>128.11000000000001</v>
      </c>
      <c r="BS48" s="137">
        <v>1422.54</v>
      </c>
      <c r="BT48" s="139">
        <v>4041.83</v>
      </c>
      <c r="BU48" s="138">
        <v>2619.29</v>
      </c>
      <c r="BV48" s="138">
        <v>0</v>
      </c>
      <c r="BW48" s="138">
        <v>2619.29</v>
      </c>
      <c r="BX48" s="137">
        <v>268</v>
      </c>
      <c r="BY48" s="137">
        <v>34.01</v>
      </c>
      <c r="BZ48" s="137">
        <v>992.42</v>
      </c>
      <c r="CA48" s="137">
        <v>148.51</v>
      </c>
      <c r="CB48" s="137">
        <v>1442.94</v>
      </c>
      <c r="CC48" s="139">
        <v>4062.23</v>
      </c>
      <c r="CD48" s="138">
        <v>2723.94</v>
      </c>
      <c r="CE48" s="138">
        <v>0</v>
      </c>
      <c r="CF48" s="138">
        <v>2723.94</v>
      </c>
      <c r="CG48" s="137">
        <v>283</v>
      </c>
      <c r="CH48" s="137">
        <v>35.380000000000003</v>
      </c>
      <c r="CI48" s="137">
        <v>1030.6300000000001</v>
      </c>
      <c r="CJ48" s="137">
        <v>129.97</v>
      </c>
      <c r="CK48" s="137">
        <v>1478.98</v>
      </c>
      <c r="CL48" s="139">
        <v>4202.92</v>
      </c>
      <c r="CM48" s="186">
        <v>2619.29</v>
      </c>
      <c r="CN48" s="138">
        <v>0</v>
      </c>
      <c r="CO48" s="138">
        <v>2619.29</v>
      </c>
      <c r="CP48" s="137">
        <v>277</v>
      </c>
      <c r="CQ48" s="137">
        <v>34.01</v>
      </c>
      <c r="CR48" s="137">
        <v>997.22</v>
      </c>
      <c r="CS48" s="137">
        <v>66.91</v>
      </c>
      <c r="CT48" s="137">
        <v>1375.14</v>
      </c>
      <c r="CU48" s="139">
        <v>3994.43</v>
      </c>
      <c r="CV48" s="218">
        <v>2619.29</v>
      </c>
      <c r="CW48" s="138">
        <v>0</v>
      </c>
      <c r="CX48" s="138">
        <v>2619.29</v>
      </c>
      <c r="CY48" s="137">
        <v>268</v>
      </c>
      <c r="CZ48" s="137">
        <v>34.01</v>
      </c>
      <c r="DA48" s="137">
        <v>992.42</v>
      </c>
      <c r="DB48" s="137">
        <v>133.21</v>
      </c>
      <c r="DC48" s="137">
        <v>1427.64</v>
      </c>
      <c r="DD48" s="139">
        <v>4046.93</v>
      </c>
      <c r="DE48" s="138">
        <v>3909.6</v>
      </c>
      <c r="DF48" s="138">
        <v>0</v>
      </c>
      <c r="DG48" s="138">
        <v>3909.6</v>
      </c>
      <c r="DH48" s="137">
        <v>446</v>
      </c>
      <c r="DI48" s="137">
        <v>392.39</v>
      </c>
      <c r="DJ48" s="137">
        <v>1229.0899999999999</v>
      </c>
      <c r="DK48" s="137">
        <v>151.03</v>
      </c>
      <c r="DL48" s="137">
        <v>2218.5100000000002</v>
      </c>
      <c r="DM48" s="139">
        <v>6128.11</v>
      </c>
      <c r="DN48" s="135">
        <f t="shared" si="1"/>
        <v>34291.68</v>
      </c>
      <c r="DO48" s="135">
        <f t="shared" si="2"/>
        <v>910.67</v>
      </c>
      <c r="DP48" s="135">
        <f t="shared" si="3"/>
        <v>35202.35</v>
      </c>
      <c r="DQ48" s="137">
        <f t="shared" si="4"/>
        <v>3732</v>
      </c>
      <c r="DR48" s="137">
        <f t="shared" si="5"/>
        <v>785.62999999999988</v>
      </c>
      <c r="DS48" s="137">
        <f t="shared" si="6"/>
        <v>13103.619999999999</v>
      </c>
      <c r="DT48" s="137">
        <f t="shared" si="7"/>
        <v>1579.4800000000002</v>
      </c>
      <c r="DU48" s="137">
        <f t="shared" si="8"/>
        <v>19200.730000000003</v>
      </c>
      <c r="DV48" s="139">
        <f t="shared" si="9"/>
        <v>54403.08</v>
      </c>
      <c r="DW48" s="271">
        <f t="shared" si="10"/>
        <v>1232.5400000000009</v>
      </c>
      <c r="DX48" s="271"/>
      <c r="DY48" s="263">
        <f>E48-(DU48-(DO48*PARAM!Q48))</f>
        <v>-461.01000000000204</v>
      </c>
      <c r="DZ48" s="263"/>
    </row>
    <row r="49" spans="1:130" x14ac:dyDescent="0.25">
      <c r="A49">
        <v>734</v>
      </c>
      <c r="B49" s="215" t="s">
        <v>468</v>
      </c>
      <c r="C49" t="s">
        <v>469</v>
      </c>
      <c r="D49" s="74">
        <v>1</v>
      </c>
      <c r="E49">
        <v>18335.89</v>
      </c>
      <c r="F49">
        <v>33227.08</v>
      </c>
      <c r="G49" t="s">
        <v>157</v>
      </c>
      <c r="H49" t="s">
        <v>5</v>
      </c>
      <c r="I49" t="s">
        <v>470</v>
      </c>
      <c r="J49" s="138">
        <v>2691.29</v>
      </c>
      <c r="K49" s="138">
        <v>0</v>
      </c>
      <c r="L49" s="138">
        <v>2691.29</v>
      </c>
      <c r="M49" s="137">
        <v>268</v>
      </c>
      <c r="N49" s="137">
        <v>33.9</v>
      </c>
      <c r="O49" s="137">
        <v>988.75</v>
      </c>
      <c r="P49" s="185">
        <v>149.43</v>
      </c>
      <c r="Q49" s="137">
        <v>1440.08</v>
      </c>
      <c r="R49" s="139">
        <v>4131.37</v>
      </c>
      <c r="S49" s="138">
        <v>2562.15</v>
      </c>
      <c r="T49" s="138">
        <v>0</v>
      </c>
      <c r="U49" s="138">
        <v>2562.15</v>
      </c>
      <c r="V49" s="137">
        <v>261</v>
      </c>
      <c r="W49" s="137">
        <v>33.28</v>
      </c>
      <c r="X49" s="137">
        <v>972.08</v>
      </c>
      <c r="Y49" s="137">
        <v>121.99</v>
      </c>
      <c r="Z49" s="137">
        <v>1388.35</v>
      </c>
      <c r="AA49" s="139">
        <v>3950.5</v>
      </c>
      <c r="AB49" s="138">
        <v>1430.18</v>
      </c>
      <c r="AC49" s="138">
        <v>0</v>
      </c>
      <c r="AD49" s="138">
        <v>1430.18</v>
      </c>
      <c r="AE49" s="137">
        <v>106</v>
      </c>
      <c r="AF49" s="137">
        <v>18.559999999999999</v>
      </c>
      <c r="AG49" s="185">
        <v>577.16</v>
      </c>
      <c r="AH49" s="137">
        <v>142.69</v>
      </c>
      <c r="AI49" s="137">
        <v>844.41</v>
      </c>
      <c r="AJ49" s="139">
        <v>2274.59</v>
      </c>
      <c r="AK49" s="138">
        <v>2562.15</v>
      </c>
      <c r="AL49" s="138">
        <v>0</v>
      </c>
      <c r="AM49" s="138">
        <v>2562.15</v>
      </c>
      <c r="AN49" s="137">
        <v>261</v>
      </c>
      <c r="AO49" s="137">
        <v>33.28</v>
      </c>
      <c r="AP49" s="137">
        <v>971.56</v>
      </c>
      <c r="AQ49" s="137">
        <v>76.09</v>
      </c>
      <c r="AR49" s="137">
        <v>1341.93</v>
      </c>
      <c r="AS49" s="139">
        <v>3904.08</v>
      </c>
      <c r="AT49" s="138">
        <v>2562.15</v>
      </c>
      <c r="AU49" s="138">
        <v>920.15</v>
      </c>
      <c r="AV49" s="138">
        <v>3482.3</v>
      </c>
      <c r="AW49" s="137">
        <v>386</v>
      </c>
      <c r="AX49" s="137">
        <v>33.28</v>
      </c>
      <c r="AY49" s="137">
        <v>1155.5899999999999</v>
      </c>
      <c r="AZ49" s="137">
        <v>124.12</v>
      </c>
      <c r="BA49" s="137">
        <v>1698.99</v>
      </c>
      <c r="BB49" s="139">
        <v>5181.29</v>
      </c>
      <c r="BC49" s="202">
        <v>4029.71</v>
      </c>
      <c r="BD49" s="138">
        <v>0</v>
      </c>
      <c r="BE49" s="138">
        <v>4029.71</v>
      </c>
      <c r="BF49" s="137">
        <v>435</v>
      </c>
      <c r="BG49" s="137">
        <v>49.82</v>
      </c>
      <c r="BH49" s="137">
        <v>1436.36</v>
      </c>
      <c r="BI49" s="137">
        <v>182.91</v>
      </c>
      <c r="BJ49" s="137">
        <v>2104.09</v>
      </c>
      <c r="BK49" s="139">
        <v>6133.8</v>
      </c>
      <c r="BL49" s="186">
        <v>2562.15</v>
      </c>
      <c r="BM49" s="138">
        <v>0</v>
      </c>
      <c r="BN49" s="138">
        <v>2562.15</v>
      </c>
      <c r="BO49" s="137">
        <v>260</v>
      </c>
      <c r="BP49" s="137">
        <v>33.28</v>
      </c>
      <c r="BQ49" s="137">
        <v>971.56</v>
      </c>
      <c r="BR49" s="137">
        <v>116.89</v>
      </c>
      <c r="BS49" s="137">
        <v>1381.73</v>
      </c>
      <c r="BT49" s="139">
        <v>3943.88</v>
      </c>
      <c r="BU49" s="138">
        <v>2562.15</v>
      </c>
      <c r="BV49" s="138">
        <v>0</v>
      </c>
      <c r="BW49" s="138">
        <v>2562.15</v>
      </c>
      <c r="BX49" s="137">
        <v>261</v>
      </c>
      <c r="BY49" s="137">
        <v>33.28</v>
      </c>
      <c r="BZ49" s="137">
        <v>971.56</v>
      </c>
      <c r="CA49" s="137">
        <v>142.38999999999999</v>
      </c>
      <c r="CB49" s="137">
        <v>1408.23</v>
      </c>
      <c r="CC49" s="139">
        <v>3970.38</v>
      </c>
      <c r="CD49" s="216">
        <v>2656.61</v>
      </c>
      <c r="CE49" s="138">
        <v>0</v>
      </c>
      <c r="CF49" s="138">
        <v>2656.61</v>
      </c>
      <c r="CG49" s="137">
        <v>274</v>
      </c>
      <c r="CH49" s="137">
        <v>34.5</v>
      </c>
      <c r="CI49" s="137">
        <v>1006.04</v>
      </c>
      <c r="CJ49" s="137">
        <v>82.87</v>
      </c>
      <c r="CK49" s="137">
        <v>1397.41</v>
      </c>
      <c r="CL49" s="139">
        <v>4054.02</v>
      </c>
      <c r="CM49" s="186">
        <v>1795.05</v>
      </c>
      <c r="CN49" s="138">
        <v>0</v>
      </c>
      <c r="CO49" s="138">
        <v>1795.05</v>
      </c>
      <c r="CP49" s="137">
        <v>165</v>
      </c>
      <c r="CQ49" s="137">
        <v>23.3</v>
      </c>
      <c r="CR49" s="137">
        <v>709.08</v>
      </c>
      <c r="CS49" s="137">
        <v>113.47</v>
      </c>
      <c r="CT49" s="137">
        <v>1010.85</v>
      </c>
      <c r="CU49" s="139">
        <v>2805.9</v>
      </c>
      <c r="CV49" s="218">
        <v>2562.15</v>
      </c>
      <c r="CW49" s="138">
        <v>0</v>
      </c>
      <c r="CX49" s="138">
        <v>2562.15</v>
      </c>
      <c r="CY49" s="137">
        <v>261</v>
      </c>
      <c r="CZ49" s="137">
        <v>33.28</v>
      </c>
      <c r="DA49" s="137">
        <v>971.56</v>
      </c>
      <c r="DB49" s="137">
        <v>86.29</v>
      </c>
      <c r="DC49" s="137">
        <v>1352.13</v>
      </c>
      <c r="DD49" s="139">
        <v>3914.28</v>
      </c>
      <c r="DE49" s="138">
        <v>3823.9</v>
      </c>
      <c r="DF49" s="138">
        <v>0</v>
      </c>
      <c r="DG49" s="138">
        <v>3823.9</v>
      </c>
      <c r="DH49" s="137">
        <v>432</v>
      </c>
      <c r="DI49" s="137">
        <v>364.6</v>
      </c>
      <c r="DJ49" s="137">
        <v>1432.4</v>
      </c>
      <c r="DK49" s="137">
        <v>159.69999999999999</v>
      </c>
      <c r="DL49" s="137">
        <v>2388.6999999999998</v>
      </c>
      <c r="DM49" s="139">
        <v>6212.6</v>
      </c>
      <c r="DN49" s="135">
        <f t="shared" si="1"/>
        <v>31799.640000000007</v>
      </c>
      <c r="DO49" s="135">
        <f t="shared" si="2"/>
        <v>920.15</v>
      </c>
      <c r="DP49" s="135">
        <f t="shared" si="3"/>
        <v>32719.790000000005</v>
      </c>
      <c r="DQ49" s="137">
        <f t="shared" si="4"/>
        <v>3370</v>
      </c>
      <c r="DR49" s="137">
        <f t="shared" si="5"/>
        <v>724.36</v>
      </c>
      <c r="DS49" s="137">
        <f t="shared" si="6"/>
        <v>12163.699999999999</v>
      </c>
      <c r="DT49" s="137">
        <f t="shared" si="7"/>
        <v>1498.8400000000001</v>
      </c>
      <c r="DU49" s="137">
        <f t="shared" si="8"/>
        <v>17756.899999999998</v>
      </c>
      <c r="DV49" s="139">
        <f t="shared" si="9"/>
        <v>50476.689999999995</v>
      </c>
      <c r="DW49" s="271">
        <f t="shared" si="10"/>
        <v>-507.28999999999724</v>
      </c>
      <c r="DX49" s="271"/>
      <c r="DY49" s="263">
        <f>E49-(DU49-(DO49*PARAM!Q49))</f>
        <v>578.9900000000016</v>
      </c>
      <c r="DZ49" s="263"/>
    </row>
    <row r="50" spans="1:130" x14ac:dyDescent="0.25">
      <c r="A50">
        <v>771</v>
      </c>
      <c r="B50" s="215" t="s">
        <v>218</v>
      </c>
      <c r="C50" t="s">
        <v>219</v>
      </c>
      <c r="D50" s="74">
        <v>1</v>
      </c>
      <c r="E50">
        <v>16348.34</v>
      </c>
      <c r="F50">
        <v>35104.800000000003</v>
      </c>
      <c r="G50" t="s">
        <v>157</v>
      </c>
      <c r="H50" t="s">
        <v>5</v>
      </c>
      <c r="I50" t="s">
        <v>179</v>
      </c>
      <c r="J50" s="138">
        <v>3025.8</v>
      </c>
      <c r="K50" s="138">
        <v>0</v>
      </c>
      <c r="L50" s="138">
        <v>3025.8</v>
      </c>
      <c r="M50" s="137">
        <v>316</v>
      </c>
      <c r="N50" s="137">
        <v>38.46</v>
      </c>
      <c r="O50" s="137">
        <v>1116.5999999999999</v>
      </c>
      <c r="P50" s="185">
        <v>119.73</v>
      </c>
      <c r="Q50" s="137">
        <v>1590.79</v>
      </c>
      <c r="R50" s="139">
        <v>4616.59</v>
      </c>
      <c r="S50" s="138">
        <v>2634.17</v>
      </c>
      <c r="T50" s="138">
        <v>0</v>
      </c>
      <c r="U50" s="138">
        <v>2634.17</v>
      </c>
      <c r="V50" s="137">
        <v>271</v>
      </c>
      <c r="W50" s="137">
        <v>34.21</v>
      </c>
      <c r="X50" s="137">
        <v>998.45</v>
      </c>
      <c r="Y50" s="137">
        <v>128.37</v>
      </c>
      <c r="Z50" s="137">
        <v>1432.03</v>
      </c>
      <c r="AA50" s="139">
        <v>4066.2</v>
      </c>
      <c r="AB50" s="138">
        <v>2634.17</v>
      </c>
      <c r="AC50" s="138">
        <v>0</v>
      </c>
      <c r="AD50" s="138">
        <v>2634.17</v>
      </c>
      <c r="AE50" s="137">
        <v>271</v>
      </c>
      <c r="AF50" s="137">
        <v>34.21</v>
      </c>
      <c r="AG50" s="185">
        <v>997.87</v>
      </c>
      <c r="AH50" s="137">
        <v>164.07</v>
      </c>
      <c r="AI50" s="137">
        <v>1467.15</v>
      </c>
      <c r="AJ50" s="139">
        <v>4101.32</v>
      </c>
      <c r="AK50" s="138">
        <v>2661.55</v>
      </c>
      <c r="AL50" s="138">
        <v>0</v>
      </c>
      <c r="AM50" s="138">
        <v>2661.55</v>
      </c>
      <c r="AN50" s="137">
        <v>274</v>
      </c>
      <c r="AO50" s="137">
        <v>34.56</v>
      </c>
      <c r="AP50" s="137">
        <v>1007.86</v>
      </c>
      <c r="AQ50" s="137">
        <v>154.36000000000001</v>
      </c>
      <c r="AR50" s="137">
        <v>1470.78</v>
      </c>
      <c r="AS50" s="139">
        <v>4132.33</v>
      </c>
      <c r="AT50" s="138">
        <v>2783.71</v>
      </c>
      <c r="AU50" s="138">
        <v>948.61</v>
      </c>
      <c r="AV50" s="138">
        <v>3732.32</v>
      </c>
      <c r="AW50" s="137">
        <v>419</v>
      </c>
      <c r="AX50" s="137">
        <v>36.159999999999997</v>
      </c>
      <c r="AY50" s="137">
        <v>1239.7</v>
      </c>
      <c r="AZ50" s="137">
        <v>123.33</v>
      </c>
      <c r="BA50" s="137">
        <v>1818.19</v>
      </c>
      <c r="BB50" s="139">
        <v>5550.51</v>
      </c>
      <c r="BC50" s="202">
        <v>4013.6</v>
      </c>
      <c r="BD50" s="138">
        <v>0</v>
      </c>
      <c r="BE50" s="138">
        <v>4013.6</v>
      </c>
      <c r="BF50" s="137">
        <v>450</v>
      </c>
      <c r="BG50" s="137">
        <v>51.1</v>
      </c>
      <c r="BH50" s="137">
        <v>1708.09</v>
      </c>
      <c r="BI50" s="137">
        <v>183.13</v>
      </c>
      <c r="BJ50" s="137">
        <v>2392.3200000000002</v>
      </c>
      <c r="BK50" s="139">
        <v>6405.92</v>
      </c>
      <c r="BL50" s="186">
        <v>2634.17</v>
      </c>
      <c r="BM50" s="138">
        <v>0</v>
      </c>
      <c r="BN50" s="138">
        <v>2634.17</v>
      </c>
      <c r="BO50" s="137">
        <v>271</v>
      </c>
      <c r="BP50" s="137">
        <v>34.21</v>
      </c>
      <c r="BQ50" s="137">
        <v>997.87</v>
      </c>
      <c r="BR50" s="137">
        <v>113.07</v>
      </c>
      <c r="BS50" s="137">
        <v>1416.15</v>
      </c>
      <c r="BT50" s="139">
        <v>4050.32</v>
      </c>
      <c r="BU50" s="138">
        <v>2634.17</v>
      </c>
      <c r="BV50" s="138">
        <v>0</v>
      </c>
      <c r="BW50" s="138">
        <v>2634.17</v>
      </c>
      <c r="BX50" s="137">
        <v>271</v>
      </c>
      <c r="BY50" s="137">
        <v>34.21</v>
      </c>
      <c r="BZ50" s="137">
        <v>997.87</v>
      </c>
      <c r="CA50" s="137">
        <v>158.97</v>
      </c>
      <c r="CB50" s="137">
        <v>1462.05</v>
      </c>
      <c r="CC50" s="139">
        <v>4096.22</v>
      </c>
      <c r="CD50" s="216">
        <v>2771.6</v>
      </c>
      <c r="CE50" s="138">
        <v>0</v>
      </c>
      <c r="CF50" s="138">
        <v>2771.6</v>
      </c>
      <c r="CG50" s="137">
        <v>290</v>
      </c>
      <c r="CH50" s="137">
        <v>35.99</v>
      </c>
      <c r="CI50" s="137">
        <v>1048.07</v>
      </c>
      <c r="CJ50" s="137">
        <v>135.91</v>
      </c>
      <c r="CK50" s="137">
        <v>1509.97</v>
      </c>
      <c r="CL50" s="139">
        <v>4281.57</v>
      </c>
      <c r="CM50" s="186">
        <v>2842.95</v>
      </c>
      <c r="CN50" s="138">
        <v>0</v>
      </c>
      <c r="CO50" s="138">
        <v>2842.95</v>
      </c>
      <c r="CP50" s="137">
        <v>307</v>
      </c>
      <c r="CQ50" s="137">
        <v>36.92</v>
      </c>
      <c r="CR50" s="137">
        <v>1078.9100000000001</v>
      </c>
      <c r="CS50" s="137">
        <v>91.28</v>
      </c>
      <c r="CT50" s="137">
        <v>1514.11</v>
      </c>
      <c r="CU50" s="139">
        <v>4357.0600000000004</v>
      </c>
      <c r="CV50" s="218">
        <v>3185.15</v>
      </c>
      <c r="CW50" s="138">
        <v>0</v>
      </c>
      <c r="CX50" s="138">
        <v>3185.15</v>
      </c>
      <c r="CY50" s="137">
        <v>346</v>
      </c>
      <c r="CZ50" s="137">
        <v>41.37</v>
      </c>
      <c r="DA50" s="137">
        <v>1199.1400000000001</v>
      </c>
      <c r="DB50" s="137">
        <v>122.86</v>
      </c>
      <c r="DC50" s="137">
        <v>1709.37</v>
      </c>
      <c r="DD50" s="139">
        <v>4894.5200000000004</v>
      </c>
      <c r="DE50" s="138">
        <v>3933</v>
      </c>
      <c r="DF50" s="138">
        <v>0</v>
      </c>
      <c r="DG50" s="138">
        <v>3933</v>
      </c>
      <c r="DH50" s="137">
        <v>447</v>
      </c>
      <c r="DI50" s="137">
        <v>406.87</v>
      </c>
      <c r="DJ50" s="137">
        <v>1236.4100000000001</v>
      </c>
      <c r="DK50" s="137">
        <v>161.65</v>
      </c>
      <c r="DL50" s="137">
        <v>2251.9299999999998</v>
      </c>
      <c r="DM50" s="139">
        <v>6184.93</v>
      </c>
      <c r="DN50" s="135">
        <f t="shared" si="1"/>
        <v>35754.039999999994</v>
      </c>
      <c r="DO50" s="135">
        <f t="shared" si="2"/>
        <v>948.61</v>
      </c>
      <c r="DP50" s="135">
        <f t="shared" si="3"/>
        <v>36702.649999999994</v>
      </c>
      <c r="DQ50" s="137">
        <f t="shared" si="4"/>
        <v>3933</v>
      </c>
      <c r="DR50" s="137">
        <f t="shared" si="5"/>
        <v>818.27</v>
      </c>
      <c r="DS50" s="137">
        <f t="shared" si="6"/>
        <v>13626.839999999998</v>
      </c>
      <c r="DT50" s="137">
        <f t="shared" si="7"/>
        <v>1656.73</v>
      </c>
      <c r="DU50" s="137">
        <f t="shared" si="8"/>
        <v>20034.839999999997</v>
      </c>
      <c r="DV50" s="139">
        <f t="shared" si="9"/>
        <v>56737.49</v>
      </c>
      <c r="DW50" s="271">
        <f t="shared" si="10"/>
        <v>1597.8499999999913</v>
      </c>
      <c r="DX50" s="271"/>
      <c r="DY50" s="263">
        <f>E50-(DU50-(DO50*PARAM!Q50))</f>
        <v>-3686.4999999999964</v>
      </c>
      <c r="DZ50" s="263"/>
    </row>
    <row r="51" spans="1:130" x14ac:dyDescent="0.25">
      <c r="A51">
        <v>774</v>
      </c>
      <c r="B51" s="215" t="s">
        <v>205</v>
      </c>
      <c r="C51" t="s">
        <v>206</v>
      </c>
      <c r="D51" s="74">
        <v>0.9</v>
      </c>
      <c r="E51">
        <v>13761.44</v>
      </c>
      <c r="F51">
        <v>19298.349999999999</v>
      </c>
      <c r="G51" t="s">
        <v>157</v>
      </c>
      <c r="H51" t="s">
        <v>5</v>
      </c>
      <c r="I51" t="s">
        <v>169</v>
      </c>
      <c r="J51" s="138">
        <v>2641.88</v>
      </c>
      <c r="K51" s="138">
        <v>0</v>
      </c>
      <c r="L51" s="138">
        <v>2641.88</v>
      </c>
      <c r="M51" s="137">
        <v>269</v>
      </c>
      <c r="N51" s="137">
        <v>13</v>
      </c>
      <c r="O51" s="137">
        <v>1007.09</v>
      </c>
      <c r="P51" s="185">
        <v>148.74</v>
      </c>
      <c r="Q51" s="137">
        <v>1437.83</v>
      </c>
      <c r="R51" s="139">
        <v>4079.71</v>
      </c>
      <c r="S51" s="138">
        <v>2602.88</v>
      </c>
      <c r="T51" s="138">
        <v>0</v>
      </c>
      <c r="U51" s="138">
        <v>2602.88</v>
      </c>
      <c r="V51" s="137">
        <v>269</v>
      </c>
      <c r="W51" s="137">
        <v>13</v>
      </c>
      <c r="X51" s="137">
        <v>1008.09</v>
      </c>
      <c r="Y51" s="137">
        <v>117.62</v>
      </c>
      <c r="Z51" s="137">
        <v>1407.71</v>
      </c>
      <c r="AA51" s="139">
        <v>4010.59</v>
      </c>
      <c r="AB51" s="138">
        <v>2620.02</v>
      </c>
      <c r="AC51" s="138">
        <v>0</v>
      </c>
      <c r="AD51" s="138">
        <v>2620.02</v>
      </c>
      <c r="AE51" s="137">
        <v>271</v>
      </c>
      <c r="AF51" s="137">
        <v>13.09</v>
      </c>
      <c r="AG51" s="185">
        <v>1013.97</v>
      </c>
      <c r="AH51" s="137">
        <v>158.72</v>
      </c>
      <c r="AI51" s="137">
        <v>1456.78</v>
      </c>
      <c r="AJ51" s="139">
        <v>4076.8</v>
      </c>
      <c r="AK51" s="138">
        <v>2620.02</v>
      </c>
      <c r="AL51" s="138">
        <v>0</v>
      </c>
      <c r="AM51" s="138">
        <v>2620.02</v>
      </c>
      <c r="AN51" s="137">
        <v>271</v>
      </c>
      <c r="AO51" s="137">
        <v>13.09</v>
      </c>
      <c r="AP51" s="137">
        <v>1013.97</v>
      </c>
      <c r="AQ51" s="137">
        <v>128.12</v>
      </c>
      <c r="AR51" s="137">
        <v>1426.18</v>
      </c>
      <c r="AS51" s="139">
        <v>4046.2</v>
      </c>
      <c r="AT51" s="138">
        <v>20777.66</v>
      </c>
      <c r="AU51" s="138">
        <v>853.75</v>
      </c>
      <c r="AV51" s="138">
        <v>21631.41</v>
      </c>
      <c r="AW51" s="137">
        <v>782</v>
      </c>
      <c r="AX51" s="137">
        <v>237.34</v>
      </c>
      <c r="AY51" s="137">
        <v>7039.15</v>
      </c>
      <c r="AZ51" s="137">
        <v>406.14</v>
      </c>
      <c r="BA51" s="137">
        <v>8464.6299999999992</v>
      </c>
      <c r="BB51" s="139">
        <v>30096.04</v>
      </c>
      <c r="BC51" s="202">
        <v>111.8</v>
      </c>
      <c r="BD51" s="138">
        <v>0</v>
      </c>
      <c r="BE51" s="138">
        <v>111.8</v>
      </c>
      <c r="BF51" s="137">
        <v>0</v>
      </c>
      <c r="BG51" s="137">
        <v>0</v>
      </c>
      <c r="BH51" s="137">
        <v>0</v>
      </c>
      <c r="BI51" s="137">
        <v>1.49</v>
      </c>
      <c r="BJ51" s="137">
        <v>1.49</v>
      </c>
      <c r="BK51" s="139">
        <v>113.29</v>
      </c>
      <c r="BL51" s="186">
        <v>0</v>
      </c>
      <c r="BM51" s="138">
        <v>0</v>
      </c>
      <c r="BN51" s="138">
        <v>0</v>
      </c>
      <c r="BO51" s="137">
        <v>-4</v>
      </c>
      <c r="BP51" s="137">
        <v>0</v>
      </c>
      <c r="BQ51" s="137">
        <v>0</v>
      </c>
      <c r="BR51" s="137">
        <v>0</v>
      </c>
      <c r="BS51" s="137">
        <v>-4</v>
      </c>
      <c r="BT51" s="139">
        <v>-4</v>
      </c>
      <c r="BU51" s="138">
        <v>0</v>
      </c>
      <c r="BV51" s="138">
        <v>0</v>
      </c>
      <c r="BW51" s="138">
        <v>0</v>
      </c>
      <c r="BX51" s="137">
        <v>0</v>
      </c>
      <c r="BY51" s="137">
        <v>0</v>
      </c>
      <c r="BZ51" s="137">
        <v>0</v>
      </c>
      <c r="CA51" s="137">
        <v>0</v>
      </c>
      <c r="CB51" s="137">
        <v>0</v>
      </c>
      <c r="CC51" s="139">
        <v>0</v>
      </c>
      <c r="CD51" s="138">
        <v>0</v>
      </c>
      <c r="CE51" s="138">
        <v>0</v>
      </c>
      <c r="CF51" s="138">
        <v>0</v>
      </c>
      <c r="CG51" s="137">
        <v>0</v>
      </c>
      <c r="CH51" s="137">
        <v>0</v>
      </c>
      <c r="CI51" s="137">
        <v>0</v>
      </c>
      <c r="CJ51" s="137">
        <v>0</v>
      </c>
      <c r="CK51" s="137">
        <v>0</v>
      </c>
      <c r="CL51" s="139">
        <v>0</v>
      </c>
      <c r="CM51" s="186">
        <v>0</v>
      </c>
      <c r="CN51" s="138">
        <v>0</v>
      </c>
      <c r="CO51" s="138">
        <v>0</v>
      </c>
      <c r="CP51" s="137">
        <v>0</v>
      </c>
      <c r="CQ51" s="137">
        <v>0</v>
      </c>
      <c r="CR51" s="137">
        <v>0</v>
      </c>
      <c r="CS51" s="137">
        <v>0</v>
      </c>
      <c r="CT51" s="137">
        <v>0</v>
      </c>
      <c r="CU51" s="139">
        <v>0</v>
      </c>
      <c r="DN51" s="135">
        <f t="shared" si="1"/>
        <v>31374.26</v>
      </c>
      <c r="DO51" s="135">
        <f t="shared" si="2"/>
        <v>853.75</v>
      </c>
      <c r="DP51" s="135">
        <f t="shared" si="3"/>
        <v>32228.01</v>
      </c>
      <c r="DQ51" s="137">
        <f t="shared" si="4"/>
        <v>1858</v>
      </c>
      <c r="DR51" s="137">
        <f t="shared" si="5"/>
        <v>289.52</v>
      </c>
      <c r="DS51" s="137">
        <f t="shared" si="6"/>
        <v>11082.27</v>
      </c>
      <c r="DT51" s="137">
        <f t="shared" si="7"/>
        <v>960.83</v>
      </c>
      <c r="DU51" s="137">
        <f t="shared" si="8"/>
        <v>14190.619999999999</v>
      </c>
      <c r="DV51" s="139">
        <f t="shared" si="9"/>
        <v>46418.63</v>
      </c>
      <c r="DW51" s="271">
        <f t="shared" si="10"/>
        <v>12929.66</v>
      </c>
      <c r="DX51" s="271"/>
      <c r="DY51" s="263">
        <f>E51-(DU51-(DO51*PARAM!Q51))</f>
        <v>-429.17999999999847</v>
      </c>
      <c r="DZ51" s="263"/>
    </row>
    <row r="52" spans="1:130" x14ac:dyDescent="0.25">
      <c r="A52">
        <v>777</v>
      </c>
      <c r="B52" s="215" t="s">
        <v>687</v>
      </c>
      <c r="C52" t="s">
        <v>503</v>
      </c>
      <c r="D52" s="74">
        <v>1</v>
      </c>
      <c r="E52">
        <v>21065.33</v>
      </c>
      <c r="F52">
        <v>37616.46</v>
      </c>
      <c r="G52" t="s">
        <v>157</v>
      </c>
      <c r="H52" t="s">
        <v>5</v>
      </c>
      <c r="I52" t="s">
        <v>169</v>
      </c>
      <c r="J52" s="138">
        <v>2997.28</v>
      </c>
      <c r="K52" s="138">
        <v>0</v>
      </c>
      <c r="L52" s="138">
        <v>2997.28</v>
      </c>
      <c r="M52" s="137">
        <v>312</v>
      </c>
      <c r="N52" s="137">
        <v>37.880000000000003</v>
      </c>
      <c r="O52" s="137">
        <v>1124.1600000000001</v>
      </c>
      <c r="P52" s="185">
        <v>154.87</v>
      </c>
      <c r="Q52" s="137">
        <v>1628.91</v>
      </c>
      <c r="R52" s="139">
        <v>4626.1899999999996</v>
      </c>
      <c r="S52" s="138">
        <v>2900.15</v>
      </c>
      <c r="T52" s="138">
        <v>0</v>
      </c>
      <c r="U52" s="138">
        <v>2900.15</v>
      </c>
      <c r="V52" s="137">
        <v>310</v>
      </c>
      <c r="W52" s="137">
        <v>37.67</v>
      </c>
      <c r="X52" s="137">
        <v>1119.1600000000001</v>
      </c>
      <c r="Y52" s="137">
        <v>148.38999999999999</v>
      </c>
      <c r="Z52" s="137">
        <v>1615.22</v>
      </c>
      <c r="AA52" s="139">
        <v>4515.37</v>
      </c>
      <c r="AB52" s="138">
        <v>2900.15</v>
      </c>
      <c r="AC52" s="138">
        <v>0</v>
      </c>
      <c r="AD52" s="138">
        <v>2900.15</v>
      </c>
      <c r="AE52" s="137">
        <v>310</v>
      </c>
      <c r="AF52" s="137">
        <v>37.67</v>
      </c>
      <c r="AG52" s="185">
        <v>1118.5899999999999</v>
      </c>
      <c r="AH52" s="137">
        <v>163.69</v>
      </c>
      <c r="AI52" s="137">
        <v>1629.95</v>
      </c>
      <c r="AJ52" s="139">
        <v>4530.1000000000004</v>
      </c>
      <c r="AK52" s="138">
        <v>2928.14</v>
      </c>
      <c r="AL52" s="138">
        <v>0</v>
      </c>
      <c r="AM52" s="138">
        <v>2928.14</v>
      </c>
      <c r="AN52" s="137">
        <v>314</v>
      </c>
      <c r="AO52" s="137">
        <v>38.03</v>
      </c>
      <c r="AP52" s="137">
        <v>1129.03</v>
      </c>
      <c r="AQ52" s="137">
        <v>159.1</v>
      </c>
      <c r="AR52" s="137">
        <v>1640.16</v>
      </c>
      <c r="AS52" s="139">
        <v>4568.3</v>
      </c>
      <c r="AT52" s="138">
        <v>2949.73</v>
      </c>
      <c r="AU52" s="138">
        <v>948.61</v>
      </c>
      <c r="AV52" s="138">
        <v>3898.34</v>
      </c>
      <c r="AW52" s="137">
        <v>445</v>
      </c>
      <c r="AX52" s="137">
        <v>38.32</v>
      </c>
      <c r="AY52" s="137">
        <v>1326.82</v>
      </c>
      <c r="AZ52" s="137">
        <v>141.59</v>
      </c>
      <c r="BA52" s="137">
        <v>1951.73</v>
      </c>
      <c r="BB52" s="139">
        <v>5850.07</v>
      </c>
      <c r="BC52" s="202">
        <v>4520.07</v>
      </c>
      <c r="BD52" s="138">
        <v>0</v>
      </c>
      <c r="BE52" s="138">
        <v>4520.07</v>
      </c>
      <c r="BF52" s="137">
        <v>511</v>
      </c>
      <c r="BG52" s="137">
        <v>56.5</v>
      </c>
      <c r="BH52" s="137">
        <v>1920.15</v>
      </c>
      <c r="BI52" s="137">
        <v>161.13</v>
      </c>
      <c r="BJ52" s="137">
        <v>2648.78</v>
      </c>
      <c r="BK52" s="139">
        <v>7168.85</v>
      </c>
      <c r="BL52" s="186">
        <v>2900.15</v>
      </c>
      <c r="BM52" s="138">
        <v>0</v>
      </c>
      <c r="BN52" s="138">
        <v>2900.15</v>
      </c>
      <c r="BO52" s="137">
        <v>309</v>
      </c>
      <c r="BP52" s="137">
        <v>37.67</v>
      </c>
      <c r="BQ52" s="137">
        <v>1118.5899999999999</v>
      </c>
      <c r="BR52" s="137">
        <v>107.59</v>
      </c>
      <c r="BS52" s="137">
        <v>1572.85</v>
      </c>
      <c r="BT52" s="139">
        <v>4473</v>
      </c>
      <c r="BU52" s="138">
        <v>2900.15</v>
      </c>
      <c r="BV52" s="138">
        <v>0</v>
      </c>
      <c r="BW52" s="138">
        <v>2900.15</v>
      </c>
      <c r="BX52" s="137">
        <v>310</v>
      </c>
      <c r="BY52" s="137">
        <v>37.67</v>
      </c>
      <c r="BZ52" s="137">
        <v>1118.5899999999999</v>
      </c>
      <c r="CA52" s="137">
        <v>163.69</v>
      </c>
      <c r="CB52" s="137">
        <v>1629.95</v>
      </c>
      <c r="CC52" s="139">
        <v>4530.1000000000004</v>
      </c>
      <c r="CD52" s="216">
        <v>2983.44</v>
      </c>
      <c r="CE52" s="138">
        <v>0</v>
      </c>
      <c r="CF52" s="138">
        <v>2983.44</v>
      </c>
      <c r="CG52" s="137">
        <v>322</v>
      </c>
      <c r="CH52" s="137">
        <v>38.75</v>
      </c>
      <c r="CI52" s="137">
        <v>1149.68</v>
      </c>
      <c r="CJ52" s="137">
        <v>154.97999999999999</v>
      </c>
      <c r="CK52" s="137">
        <v>1665.41</v>
      </c>
      <c r="CL52" s="139">
        <v>4648.8500000000004</v>
      </c>
      <c r="CM52" s="186">
        <v>2882.05</v>
      </c>
      <c r="CN52" s="138">
        <v>0</v>
      </c>
      <c r="CO52" s="138">
        <v>2882.05</v>
      </c>
      <c r="CP52" s="137">
        <v>316</v>
      </c>
      <c r="CQ52" s="137">
        <v>37.44</v>
      </c>
      <c r="CR52" s="137">
        <v>1116.6199999999999</v>
      </c>
      <c r="CS52" s="137">
        <v>97.07</v>
      </c>
      <c r="CT52" s="137">
        <v>1567.13</v>
      </c>
      <c r="CU52" s="139">
        <v>4449.18</v>
      </c>
      <c r="CV52" s="218">
        <v>2900.15</v>
      </c>
      <c r="CW52" s="138">
        <v>0</v>
      </c>
      <c r="CX52" s="138">
        <v>2900.15</v>
      </c>
      <c r="CY52" s="137">
        <v>310</v>
      </c>
      <c r="CZ52" s="137">
        <v>37.67</v>
      </c>
      <c r="DA52" s="137">
        <v>1118.5899999999999</v>
      </c>
      <c r="DB52" s="137">
        <v>127.99</v>
      </c>
      <c r="DC52" s="137">
        <v>1594.25</v>
      </c>
      <c r="DD52" s="139">
        <v>4494.3999999999996</v>
      </c>
      <c r="DE52" s="138">
        <v>4327.05</v>
      </c>
      <c r="DF52" s="138">
        <v>0</v>
      </c>
      <c r="DG52" s="138">
        <v>4327.05</v>
      </c>
      <c r="DH52" s="137">
        <v>508</v>
      </c>
      <c r="DI52" s="137">
        <v>434.28</v>
      </c>
      <c r="DJ52" s="137">
        <v>1390.57</v>
      </c>
      <c r="DK52" s="137">
        <v>194.14</v>
      </c>
      <c r="DL52" s="137">
        <v>2526.9899999999998</v>
      </c>
      <c r="DM52" s="139">
        <v>6854.04</v>
      </c>
      <c r="DN52" s="135">
        <f t="shared" si="1"/>
        <v>38088.51</v>
      </c>
      <c r="DO52" s="135">
        <f t="shared" si="2"/>
        <v>948.61</v>
      </c>
      <c r="DP52" s="135">
        <f t="shared" si="3"/>
        <v>39037.120000000003</v>
      </c>
      <c r="DQ52" s="137">
        <f t="shared" si="4"/>
        <v>4277</v>
      </c>
      <c r="DR52" s="137">
        <f t="shared" si="5"/>
        <v>869.55</v>
      </c>
      <c r="DS52" s="137">
        <f t="shared" si="6"/>
        <v>14750.55</v>
      </c>
      <c r="DT52" s="137">
        <f t="shared" si="7"/>
        <v>1774.23</v>
      </c>
      <c r="DU52" s="137">
        <f t="shared" si="8"/>
        <v>21671.33</v>
      </c>
      <c r="DV52" s="139">
        <f t="shared" si="9"/>
        <v>60708.45</v>
      </c>
      <c r="DW52" s="271">
        <f t="shared" si="10"/>
        <v>1420.6600000000035</v>
      </c>
      <c r="DX52" s="271"/>
      <c r="DY52" s="263">
        <f>E52-(DU52-(DO52*PARAM!Q52))</f>
        <v>-606</v>
      </c>
      <c r="DZ52" s="263"/>
    </row>
    <row r="53" spans="1:130" x14ac:dyDescent="0.25">
      <c r="A53">
        <v>781</v>
      </c>
      <c r="B53" s="215" t="s">
        <v>228</v>
      </c>
      <c r="C53" t="s">
        <v>212</v>
      </c>
      <c r="D53" s="74">
        <v>1</v>
      </c>
      <c r="E53">
        <v>20191.419999999998</v>
      </c>
      <c r="F53">
        <v>36035.660000000003</v>
      </c>
      <c r="G53" t="s">
        <v>157</v>
      </c>
      <c r="H53" t="s">
        <v>5</v>
      </c>
      <c r="I53" t="s">
        <v>169</v>
      </c>
      <c r="J53" s="138">
        <v>2747.82</v>
      </c>
      <c r="K53" s="138">
        <v>0</v>
      </c>
      <c r="L53" s="138">
        <v>2747.82</v>
      </c>
      <c r="M53" s="137">
        <v>285</v>
      </c>
      <c r="N53" s="137">
        <v>13.58</v>
      </c>
      <c r="O53" s="137">
        <v>1050.48</v>
      </c>
      <c r="P53" s="185">
        <v>125.17</v>
      </c>
      <c r="Q53" s="137">
        <v>1474.23</v>
      </c>
      <c r="R53" s="139">
        <v>4222.05</v>
      </c>
      <c r="S53" s="138">
        <v>2719.22</v>
      </c>
      <c r="T53" s="138">
        <v>0</v>
      </c>
      <c r="U53" s="138">
        <v>2719.22</v>
      </c>
      <c r="V53" s="137">
        <v>285</v>
      </c>
      <c r="W53" s="137">
        <v>13.58</v>
      </c>
      <c r="X53" s="137">
        <v>1051.56</v>
      </c>
      <c r="Y53" s="137">
        <v>145.18</v>
      </c>
      <c r="Z53" s="137">
        <v>1495.32</v>
      </c>
      <c r="AA53" s="139">
        <v>4214.54</v>
      </c>
      <c r="AB53" s="138">
        <v>2719.22</v>
      </c>
      <c r="AC53" s="138">
        <v>0</v>
      </c>
      <c r="AD53" s="138">
        <v>2719.22</v>
      </c>
      <c r="AE53" s="137">
        <v>285</v>
      </c>
      <c r="AF53" s="137">
        <v>13.58</v>
      </c>
      <c r="AG53" s="185">
        <v>1051.02</v>
      </c>
      <c r="AH53" s="137">
        <v>160.47999999999999</v>
      </c>
      <c r="AI53" s="137">
        <v>1510.08</v>
      </c>
      <c r="AJ53" s="139">
        <v>4229.3</v>
      </c>
      <c r="AK53" s="138">
        <v>2741.71</v>
      </c>
      <c r="AL53" s="138">
        <v>0</v>
      </c>
      <c r="AM53" s="138">
        <v>2741.71</v>
      </c>
      <c r="AN53" s="137">
        <v>288</v>
      </c>
      <c r="AO53" s="137">
        <v>13.7</v>
      </c>
      <c r="AP53" s="137">
        <v>1059.45</v>
      </c>
      <c r="AQ53" s="137">
        <v>150.68</v>
      </c>
      <c r="AR53" s="137">
        <v>1511.83</v>
      </c>
      <c r="AS53" s="139">
        <v>4253.54</v>
      </c>
      <c r="AT53" s="138">
        <v>2748.59</v>
      </c>
      <c r="AU53" s="138">
        <v>948.61</v>
      </c>
      <c r="AV53" s="138">
        <v>3697.2</v>
      </c>
      <c r="AW53" s="137">
        <v>418</v>
      </c>
      <c r="AX53" s="137">
        <v>13.73</v>
      </c>
      <c r="AY53" s="137">
        <v>1251.72</v>
      </c>
      <c r="AZ53" s="137">
        <v>117.61</v>
      </c>
      <c r="BA53" s="137">
        <v>1801.06</v>
      </c>
      <c r="BB53" s="139">
        <v>5498.26</v>
      </c>
      <c r="BC53" s="202">
        <v>4135.1499999999996</v>
      </c>
      <c r="BD53" s="138">
        <v>0</v>
      </c>
      <c r="BE53" s="138">
        <v>4135.1499999999996</v>
      </c>
      <c r="BF53" s="137">
        <v>470</v>
      </c>
      <c r="BG53" s="137">
        <v>20.27</v>
      </c>
      <c r="BH53" s="137">
        <v>1793.86</v>
      </c>
      <c r="BI53" s="137">
        <v>159.79</v>
      </c>
      <c r="BJ53" s="137">
        <v>2443.92</v>
      </c>
      <c r="BK53" s="139">
        <v>6579.07</v>
      </c>
      <c r="BL53" s="186">
        <v>2719.22</v>
      </c>
      <c r="BM53" s="138">
        <v>0</v>
      </c>
      <c r="BN53" s="138">
        <v>2719.22</v>
      </c>
      <c r="BO53" s="137">
        <v>281</v>
      </c>
      <c r="BP53" s="137">
        <v>13.58</v>
      </c>
      <c r="BQ53" s="137">
        <v>1051.02</v>
      </c>
      <c r="BR53" s="137">
        <v>124.78</v>
      </c>
      <c r="BS53" s="137">
        <v>1470.38</v>
      </c>
      <c r="BT53" s="139">
        <v>4189.6000000000004</v>
      </c>
      <c r="BU53" s="138">
        <v>2719.22</v>
      </c>
      <c r="BV53" s="138">
        <v>0</v>
      </c>
      <c r="BW53" s="138">
        <v>2719.22</v>
      </c>
      <c r="BX53" s="137">
        <v>284</v>
      </c>
      <c r="BY53" s="137">
        <v>13.58</v>
      </c>
      <c r="BZ53" s="137">
        <v>1051.02</v>
      </c>
      <c r="CA53" s="137">
        <v>129.88</v>
      </c>
      <c r="CB53" s="137">
        <v>1478.48</v>
      </c>
      <c r="CC53" s="139">
        <v>4197.7</v>
      </c>
      <c r="CD53" s="216">
        <v>2786.23</v>
      </c>
      <c r="CE53" s="138">
        <v>0</v>
      </c>
      <c r="CF53" s="138">
        <v>2786.23</v>
      </c>
      <c r="CG53" s="137">
        <v>294</v>
      </c>
      <c r="CH53" s="137">
        <v>13.92</v>
      </c>
      <c r="CI53" s="137">
        <v>1076.04</v>
      </c>
      <c r="CJ53" s="137">
        <v>95.37</v>
      </c>
      <c r="CK53" s="137">
        <v>1479.33</v>
      </c>
      <c r="CL53" s="139">
        <v>4265.5600000000004</v>
      </c>
      <c r="CM53" s="186">
        <v>2702.25</v>
      </c>
      <c r="CN53" s="138">
        <v>0</v>
      </c>
      <c r="CO53" s="138">
        <v>2702.25</v>
      </c>
      <c r="CP53" s="137">
        <v>290</v>
      </c>
      <c r="CQ53" s="137">
        <v>13.5</v>
      </c>
      <c r="CR53" s="137">
        <v>1049.49</v>
      </c>
      <c r="CS53" s="137">
        <v>119.38</v>
      </c>
      <c r="CT53" s="137">
        <v>1472.37</v>
      </c>
      <c r="CU53" s="139">
        <v>4174.62</v>
      </c>
      <c r="CV53" s="218">
        <v>3342.7</v>
      </c>
      <c r="CW53" s="138">
        <v>0</v>
      </c>
      <c r="CX53" s="138">
        <v>3342.7</v>
      </c>
      <c r="CY53" s="137">
        <v>371</v>
      </c>
      <c r="CZ53" s="137">
        <v>16.7</v>
      </c>
      <c r="DA53" s="137">
        <v>1283.83</v>
      </c>
      <c r="DB53" s="137">
        <v>105.26</v>
      </c>
      <c r="DC53" s="137">
        <v>1776.79</v>
      </c>
      <c r="DD53" s="139">
        <v>5119.49</v>
      </c>
      <c r="DE53" s="138">
        <v>4169.9799999999996</v>
      </c>
      <c r="DF53" s="138">
        <v>0</v>
      </c>
      <c r="DG53" s="138">
        <v>4169.9799999999996</v>
      </c>
      <c r="DH53" s="137">
        <v>491</v>
      </c>
      <c r="DI53" s="137">
        <v>381.98</v>
      </c>
      <c r="DJ53" s="137">
        <v>1349.43</v>
      </c>
      <c r="DK53" s="137">
        <v>140.36000000000001</v>
      </c>
      <c r="DL53" s="137">
        <v>2362.77</v>
      </c>
      <c r="DM53" s="139">
        <v>6532.75</v>
      </c>
      <c r="DN53" s="135">
        <f t="shared" si="1"/>
        <v>36251.31</v>
      </c>
      <c r="DO53" s="135">
        <f t="shared" si="2"/>
        <v>948.61</v>
      </c>
      <c r="DP53" s="135">
        <f t="shared" si="3"/>
        <v>37199.919999999998</v>
      </c>
      <c r="DQ53" s="137">
        <f t="shared" si="4"/>
        <v>4042</v>
      </c>
      <c r="DR53" s="137">
        <f t="shared" si="5"/>
        <v>541.70000000000005</v>
      </c>
      <c r="DS53" s="137">
        <f t="shared" si="6"/>
        <v>14118.920000000002</v>
      </c>
      <c r="DT53" s="137">
        <f t="shared" si="7"/>
        <v>1573.94</v>
      </c>
      <c r="DU53" s="137">
        <f t="shared" si="8"/>
        <v>20276.560000000001</v>
      </c>
      <c r="DV53" s="139">
        <f t="shared" si="9"/>
        <v>57476.479999999996</v>
      </c>
      <c r="DW53" s="271">
        <f t="shared" si="10"/>
        <v>1164.2599999999948</v>
      </c>
      <c r="DX53" s="271"/>
      <c r="DY53" s="263">
        <f>E53-(DU53-(DO53*PARAM!Q53))</f>
        <v>-85.140000000003056</v>
      </c>
      <c r="DZ53" s="263"/>
    </row>
    <row r="54" spans="1:130" x14ac:dyDescent="0.25">
      <c r="A54">
        <v>796</v>
      </c>
      <c r="B54" s="215" t="s">
        <v>310</v>
      </c>
      <c r="C54" t="s">
        <v>311</v>
      </c>
      <c r="D54" s="74">
        <v>1</v>
      </c>
      <c r="E54">
        <v>14055.247500000001</v>
      </c>
      <c r="F54">
        <v>25058.100000000002</v>
      </c>
      <c r="G54" t="s">
        <v>157</v>
      </c>
      <c r="H54" t="s">
        <v>25</v>
      </c>
      <c r="I54" t="s">
        <v>312</v>
      </c>
      <c r="J54" s="138">
        <v>1958.34</v>
      </c>
      <c r="K54" s="138">
        <v>0</v>
      </c>
      <c r="L54" s="138">
        <v>1958.34</v>
      </c>
      <c r="M54" s="137">
        <v>192</v>
      </c>
      <c r="N54" s="137">
        <v>24.517499999999998</v>
      </c>
      <c r="O54" s="137">
        <v>731.40750000000003</v>
      </c>
      <c r="P54" s="185">
        <v>110.96250000000001</v>
      </c>
      <c r="Q54" s="137">
        <v>1058.8875</v>
      </c>
      <c r="R54" s="139">
        <v>3017.2275</v>
      </c>
      <c r="S54" s="138">
        <v>1884.2925</v>
      </c>
      <c r="T54" s="138">
        <v>0</v>
      </c>
      <c r="U54" s="138">
        <v>1884.2925</v>
      </c>
      <c r="V54" s="137">
        <v>192</v>
      </c>
      <c r="W54" s="137">
        <v>24.4725</v>
      </c>
      <c r="X54" s="137">
        <v>730.70249999999999</v>
      </c>
      <c r="Y54" s="137">
        <v>90.825000000000003</v>
      </c>
      <c r="Z54" s="137">
        <v>1038</v>
      </c>
      <c r="AA54" s="139">
        <v>2922.2925</v>
      </c>
      <c r="AB54" s="138">
        <v>1884.2925</v>
      </c>
      <c r="AC54" s="138">
        <v>0</v>
      </c>
      <c r="AD54" s="138">
        <v>1884.2925</v>
      </c>
      <c r="AE54" s="137">
        <v>192</v>
      </c>
      <c r="AF54" s="137">
        <v>24.4725</v>
      </c>
      <c r="AG54" s="185">
        <v>730.32749999999999</v>
      </c>
      <c r="AH54" s="137">
        <v>121.425</v>
      </c>
      <c r="AI54" s="137">
        <v>1068.2249999999999</v>
      </c>
      <c r="AJ54" s="139">
        <v>2952.5174999999999</v>
      </c>
      <c r="AK54" s="138">
        <v>1884.2925</v>
      </c>
      <c r="AL54" s="138">
        <v>0</v>
      </c>
      <c r="AM54" s="138">
        <v>1884.2925</v>
      </c>
      <c r="AN54" s="137">
        <v>192</v>
      </c>
      <c r="AO54" s="137">
        <v>24.4725</v>
      </c>
      <c r="AP54" s="137">
        <v>730.32749999999999</v>
      </c>
      <c r="AQ54" s="137">
        <v>94.65</v>
      </c>
      <c r="AR54" s="137">
        <v>1041.45</v>
      </c>
      <c r="AS54" s="139">
        <v>2925.7424999999998</v>
      </c>
      <c r="AT54" s="138">
        <v>1925.0250000000001</v>
      </c>
      <c r="AU54" s="138">
        <v>711.45749999999998</v>
      </c>
      <c r="AV54" s="138">
        <v>2636.4825000000001</v>
      </c>
      <c r="AW54" s="137">
        <v>294.75</v>
      </c>
      <c r="AX54" s="137">
        <v>24.997499999999999</v>
      </c>
      <c r="AY54" s="137">
        <v>887.84249999999997</v>
      </c>
      <c r="AZ54" s="137">
        <v>97.26</v>
      </c>
      <c r="BA54" s="137">
        <v>1304.8499999999999</v>
      </c>
      <c r="BB54" s="139">
        <v>3941.3325</v>
      </c>
      <c r="BC54" s="202">
        <v>2928.9375</v>
      </c>
      <c r="BD54" s="138">
        <v>0</v>
      </c>
      <c r="BE54" s="138">
        <v>2928.9375</v>
      </c>
      <c r="BF54" s="137">
        <v>321.75</v>
      </c>
      <c r="BG54" s="137">
        <v>36.637500000000003</v>
      </c>
      <c r="BH54" s="137">
        <v>1079.6324999999999</v>
      </c>
      <c r="BI54" s="137">
        <v>105.0825</v>
      </c>
      <c r="BJ54" s="137">
        <v>1543.1025</v>
      </c>
      <c r="BK54" s="139">
        <v>4472.04</v>
      </c>
      <c r="BL54" s="186">
        <v>1884.2925</v>
      </c>
      <c r="BM54" s="138">
        <v>0</v>
      </c>
      <c r="BN54" s="138">
        <v>1884.2925</v>
      </c>
      <c r="BO54" s="137">
        <v>192</v>
      </c>
      <c r="BP54" s="137">
        <v>24.4725</v>
      </c>
      <c r="BQ54" s="137">
        <v>730.32749999999999</v>
      </c>
      <c r="BR54" s="137">
        <v>98.474999999999994</v>
      </c>
      <c r="BS54" s="137">
        <v>1045.2750000000001</v>
      </c>
      <c r="BT54" s="139">
        <v>2929.5675000000001</v>
      </c>
      <c r="BU54" s="138">
        <v>1884.2925</v>
      </c>
      <c r="BV54" s="138">
        <v>0</v>
      </c>
      <c r="BW54" s="138">
        <v>1884.2925</v>
      </c>
      <c r="BX54" s="137">
        <v>192</v>
      </c>
      <c r="BY54" s="137">
        <v>24.4725</v>
      </c>
      <c r="BZ54" s="137">
        <v>730.32749999999999</v>
      </c>
      <c r="CA54" s="137">
        <v>117.6</v>
      </c>
      <c r="CB54" s="137">
        <v>1064.4000000000001</v>
      </c>
      <c r="CC54" s="139">
        <v>2948.6925000000001</v>
      </c>
      <c r="CD54" s="216">
        <v>1972.02</v>
      </c>
      <c r="CE54" s="138">
        <v>0</v>
      </c>
      <c r="CF54" s="138">
        <v>1972.02</v>
      </c>
      <c r="CG54" s="137">
        <v>204</v>
      </c>
      <c r="CH54" s="137">
        <v>25.605</v>
      </c>
      <c r="CI54" s="137">
        <v>763.11</v>
      </c>
      <c r="CJ54" s="137">
        <v>35.01</v>
      </c>
      <c r="CK54" s="137">
        <v>1027.7249999999999</v>
      </c>
      <c r="CL54" s="139">
        <v>2999.7449999999999</v>
      </c>
      <c r="CM54" s="186">
        <v>1898.5725</v>
      </c>
      <c r="CN54" s="138">
        <v>0</v>
      </c>
      <c r="CO54" s="138">
        <v>1898.5725</v>
      </c>
      <c r="CP54" s="137">
        <v>200.25</v>
      </c>
      <c r="CQ54" s="137">
        <v>24.6525</v>
      </c>
      <c r="CR54" s="137">
        <v>739.26750000000004</v>
      </c>
      <c r="CS54" s="137">
        <v>87.254999999999995</v>
      </c>
      <c r="CT54" s="137">
        <v>1051.425</v>
      </c>
      <c r="CU54" s="139">
        <v>2949.9974999999999</v>
      </c>
      <c r="CV54" s="216">
        <v>2353.0725000000002</v>
      </c>
      <c r="CW54" s="138">
        <v>0</v>
      </c>
      <c r="CX54" s="138">
        <v>2353.0725000000002</v>
      </c>
      <c r="CY54" s="137">
        <v>256.5</v>
      </c>
      <c r="CZ54" s="137">
        <v>30.5625</v>
      </c>
      <c r="DA54" s="137">
        <v>905.37750000000005</v>
      </c>
      <c r="DB54" s="137">
        <v>106.8075</v>
      </c>
      <c r="DC54" s="137">
        <v>1299.2474999999999</v>
      </c>
      <c r="DD54" s="139">
        <v>3652.32</v>
      </c>
      <c r="DE54" s="138">
        <v>2898.45</v>
      </c>
      <c r="DF54" s="138">
        <v>0</v>
      </c>
      <c r="DG54" s="138">
        <v>2898.45</v>
      </c>
      <c r="DH54" s="137">
        <v>334.5</v>
      </c>
      <c r="DI54" s="137">
        <v>289.185</v>
      </c>
      <c r="DJ54" s="137">
        <v>1109.01</v>
      </c>
      <c r="DK54" s="137">
        <v>112.6725</v>
      </c>
      <c r="DL54" s="137">
        <v>1845.3675000000001</v>
      </c>
      <c r="DM54" s="139">
        <v>4743.8175000000001</v>
      </c>
      <c r="DN54" s="135">
        <f t="shared" si="1"/>
        <v>25355.879999999994</v>
      </c>
      <c r="DO54" s="135">
        <f t="shared" si="2"/>
        <v>711.45749999999998</v>
      </c>
      <c r="DP54" s="135">
        <f t="shared" si="3"/>
        <v>26067.337499999998</v>
      </c>
      <c r="DQ54" s="137">
        <f t="shared" si="4"/>
        <v>2763.75</v>
      </c>
      <c r="DR54" s="137">
        <f t="shared" si="5"/>
        <v>578.52</v>
      </c>
      <c r="DS54" s="137">
        <f t="shared" si="6"/>
        <v>9867.66</v>
      </c>
      <c r="DT54" s="137">
        <f t="shared" si="7"/>
        <v>1178.0249999999999</v>
      </c>
      <c r="DU54" s="137">
        <f t="shared" si="8"/>
        <v>14387.955</v>
      </c>
      <c r="DV54" s="139">
        <f t="shared" si="9"/>
        <v>40455.292500000003</v>
      </c>
      <c r="DW54" s="271">
        <f t="shared" si="10"/>
        <v>1009.2374999999956</v>
      </c>
      <c r="DX54" s="271"/>
      <c r="DY54" s="263">
        <f>E54-(DU54-(DO54*PARAM!Q54))</f>
        <v>-332.70749999999862</v>
      </c>
      <c r="DZ54" s="263"/>
    </row>
    <row r="55" spans="1:130" x14ac:dyDescent="0.25">
      <c r="A55">
        <v>802</v>
      </c>
      <c r="B55" s="215" t="s">
        <v>662</v>
      </c>
      <c r="C55" t="s">
        <v>663</v>
      </c>
      <c r="D55" s="74">
        <v>1</v>
      </c>
      <c r="E55">
        <v>15722.77</v>
      </c>
      <c r="F55">
        <v>28942.68</v>
      </c>
      <c r="G55" t="s">
        <v>157</v>
      </c>
      <c r="H55" t="s">
        <v>5</v>
      </c>
      <c r="I55" t="s">
        <v>382</v>
      </c>
      <c r="J55" s="138">
        <v>1839.39</v>
      </c>
      <c r="K55" s="138">
        <v>0</v>
      </c>
      <c r="L55" s="138">
        <v>1839.39</v>
      </c>
      <c r="M55" s="137">
        <v>160</v>
      </c>
      <c r="N55" s="137">
        <v>23.77</v>
      </c>
      <c r="O55" s="137">
        <v>617.14</v>
      </c>
      <c r="P55" s="185">
        <v>114.22</v>
      </c>
      <c r="Q55" s="137">
        <v>915.13</v>
      </c>
      <c r="R55" s="139">
        <v>2754.52</v>
      </c>
      <c r="S55" s="138">
        <v>2264.8000000000002</v>
      </c>
      <c r="T55" s="138">
        <v>0</v>
      </c>
      <c r="U55" s="138">
        <v>2264.8000000000002</v>
      </c>
      <c r="V55" s="137">
        <v>220</v>
      </c>
      <c r="W55" s="137">
        <v>29.41</v>
      </c>
      <c r="X55" s="137">
        <v>741.38</v>
      </c>
      <c r="Y55" s="137">
        <v>142.21</v>
      </c>
      <c r="Z55" s="137">
        <v>1133</v>
      </c>
      <c r="AA55" s="139">
        <v>3397.8</v>
      </c>
      <c r="AB55" s="138">
        <v>2264.8000000000002</v>
      </c>
      <c r="AC55" s="138">
        <v>0</v>
      </c>
      <c r="AD55" s="138">
        <v>2264.8000000000002</v>
      </c>
      <c r="AE55" s="137">
        <v>220</v>
      </c>
      <c r="AF55" s="137">
        <v>29.41</v>
      </c>
      <c r="AG55" s="185">
        <v>741.03</v>
      </c>
      <c r="AH55" s="137">
        <v>132.01</v>
      </c>
      <c r="AI55" s="137">
        <v>1122.45</v>
      </c>
      <c r="AJ55" s="139">
        <v>3387.25</v>
      </c>
      <c r="AK55" s="138">
        <v>2264.8000000000002</v>
      </c>
      <c r="AL55" s="138">
        <v>0</v>
      </c>
      <c r="AM55" s="138">
        <v>2264.8000000000002</v>
      </c>
      <c r="AN55" s="137">
        <v>220</v>
      </c>
      <c r="AO55" s="137">
        <v>29.41</v>
      </c>
      <c r="AP55" s="137">
        <v>741.03</v>
      </c>
      <c r="AQ55" s="137">
        <v>147.31</v>
      </c>
      <c r="AR55" s="137">
        <v>1137.75</v>
      </c>
      <c r="AS55" s="139">
        <v>3402.55</v>
      </c>
      <c r="AT55" s="138">
        <v>2264.8000000000002</v>
      </c>
      <c r="AU55" s="138">
        <v>758.88</v>
      </c>
      <c r="AV55" s="138">
        <v>3023.68</v>
      </c>
      <c r="AW55" s="137">
        <v>323</v>
      </c>
      <c r="AX55" s="137">
        <v>29.41</v>
      </c>
      <c r="AY55" s="137">
        <v>892.81</v>
      </c>
      <c r="AZ55" s="137">
        <v>96.28</v>
      </c>
      <c r="BA55" s="137">
        <v>1341.5</v>
      </c>
      <c r="BB55" s="139">
        <v>4365.18</v>
      </c>
      <c r="BC55" s="202">
        <v>3358.99</v>
      </c>
      <c r="BD55" s="138">
        <v>0</v>
      </c>
      <c r="BE55" s="138">
        <v>3358.99</v>
      </c>
      <c r="BF55" s="137">
        <v>368</v>
      </c>
      <c r="BG55" s="137">
        <v>43.43</v>
      </c>
      <c r="BH55" s="137">
        <v>1256.9100000000001</v>
      </c>
      <c r="BI55" s="137">
        <v>125.87</v>
      </c>
      <c r="BJ55" s="137">
        <v>1794.21</v>
      </c>
      <c r="BK55" s="139">
        <v>5153.2</v>
      </c>
      <c r="BL55" s="186">
        <v>2264.8000000000002</v>
      </c>
      <c r="BM55" s="138">
        <v>0</v>
      </c>
      <c r="BN55" s="138">
        <v>2264.8000000000002</v>
      </c>
      <c r="BO55" s="137">
        <v>220</v>
      </c>
      <c r="BP55" s="137">
        <v>29.41</v>
      </c>
      <c r="BQ55" s="137">
        <v>741.03</v>
      </c>
      <c r="BR55" s="137">
        <v>137.11000000000001</v>
      </c>
      <c r="BS55" s="137">
        <v>1127.55</v>
      </c>
      <c r="BT55" s="139">
        <v>3392.35</v>
      </c>
      <c r="BU55" s="138">
        <v>2264.8000000000002</v>
      </c>
      <c r="BV55" s="138">
        <v>0</v>
      </c>
      <c r="BW55" s="138">
        <v>2264.8000000000002</v>
      </c>
      <c r="BX55" s="137">
        <v>220</v>
      </c>
      <c r="BY55" s="137">
        <v>29.41</v>
      </c>
      <c r="BZ55" s="137">
        <v>741.03</v>
      </c>
      <c r="CA55" s="137">
        <v>132.01</v>
      </c>
      <c r="CB55" s="137">
        <v>1122.45</v>
      </c>
      <c r="CC55" s="139">
        <v>3387.25</v>
      </c>
      <c r="CD55" s="216">
        <v>2264.8000000000002</v>
      </c>
      <c r="CE55" s="138">
        <v>0</v>
      </c>
      <c r="CF55" s="138">
        <v>2264.8000000000002</v>
      </c>
      <c r="CG55" s="137">
        <v>220</v>
      </c>
      <c r="CH55" s="137">
        <v>29.41</v>
      </c>
      <c r="CI55" s="137">
        <v>741.03</v>
      </c>
      <c r="CJ55" s="137">
        <v>126.91</v>
      </c>
      <c r="CK55" s="137">
        <v>1117.3499999999999</v>
      </c>
      <c r="CL55" s="139">
        <v>3382.15</v>
      </c>
      <c r="CM55" s="186">
        <v>2264.8000000000002</v>
      </c>
      <c r="CN55" s="138">
        <v>0</v>
      </c>
      <c r="CO55" s="138">
        <v>2264.8000000000002</v>
      </c>
      <c r="CP55" s="137">
        <v>227</v>
      </c>
      <c r="CQ55" s="137">
        <v>29.41</v>
      </c>
      <c r="CR55" s="137">
        <v>715.74</v>
      </c>
      <c r="CS55" s="137">
        <v>96.31</v>
      </c>
      <c r="CT55" s="137">
        <v>1068.46</v>
      </c>
      <c r="CU55" s="139">
        <v>3333.26</v>
      </c>
      <c r="CV55" s="216">
        <v>2283.85</v>
      </c>
      <c r="CW55" s="138">
        <v>0</v>
      </c>
      <c r="CX55" s="138">
        <v>2283.85</v>
      </c>
      <c r="CY55" s="137">
        <v>222</v>
      </c>
      <c r="CZ55" s="137">
        <v>29.66</v>
      </c>
      <c r="DA55" s="137">
        <v>728.03</v>
      </c>
      <c r="DB55" s="137">
        <v>127.25</v>
      </c>
      <c r="DC55" s="137">
        <v>1106.94</v>
      </c>
      <c r="DD55" s="139">
        <v>3390.79</v>
      </c>
      <c r="DE55" s="138">
        <v>3407.52</v>
      </c>
      <c r="DF55" s="138">
        <v>0</v>
      </c>
      <c r="DG55" s="138">
        <v>3407.52</v>
      </c>
      <c r="DH55" s="137">
        <v>375</v>
      </c>
      <c r="DI55" s="137">
        <v>333.79</v>
      </c>
      <c r="DJ55" s="137">
        <v>2208.0100000000002</v>
      </c>
      <c r="DK55" s="137">
        <v>163.85</v>
      </c>
      <c r="DL55" s="137">
        <v>3080.65</v>
      </c>
      <c r="DM55" s="139">
        <v>6488.17</v>
      </c>
      <c r="DN55" s="135">
        <f t="shared" si="1"/>
        <v>29008.149999999998</v>
      </c>
      <c r="DO55" s="135">
        <f t="shared" si="2"/>
        <v>758.88</v>
      </c>
      <c r="DP55" s="135">
        <f t="shared" si="3"/>
        <v>29767.03</v>
      </c>
      <c r="DQ55" s="137">
        <f t="shared" si="4"/>
        <v>2995</v>
      </c>
      <c r="DR55" s="137">
        <f t="shared" si="5"/>
        <v>665.93000000000006</v>
      </c>
      <c r="DS55" s="137">
        <f t="shared" si="6"/>
        <v>10865.17</v>
      </c>
      <c r="DT55" s="137">
        <f t="shared" si="7"/>
        <v>1541.34</v>
      </c>
      <c r="DU55" s="137">
        <f t="shared" si="8"/>
        <v>16067.440000000002</v>
      </c>
      <c r="DV55" s="139">
        <f t="shared" si="9"/>
        <v>45834.47</v>
      </c>
      <c r="DW55" s="271">
        <f t="shared" si="10"/>
        <v>824.34999999999854</v>
      </c>
      <c r="DX55" s="271"/>
      <c r="DY55" s="263">
        <f>E55-(DU55-(DO55*PARAM!Q55))</f>
        <v>-344.67000000000189</v>
      </c>
      <c r="DZ55" s="263"/>
    </row>
    <row r="56" spans="1:130" x14ac:dyDescent="0.25">
      <c r="A56">
        <v>803</v>
      </c>
      <c r="B56" s="215" t="s">
        <v>439</v>
      </c>
      <c r="C56" t="s">
        <v>440</v>
      </c>
      <c r="D56" s="74">
        <v>1</v>
      </c>
      <c r="E56">
        <v>14654.38</v>
      </c>
      <c r="F56">
        <v>28154.42</v>
      </c>
      <c r="G56" t="s">
        <v>157</v>
      </c>
      <c r="H56" t="s">
        <v>5</v>
      </c>
      <c r="I56" t="s">
        <v>204</v>
      </c>
      <c r="J56" s="138">
        <v>2199.77</v>
      </c>
      <c r="K56" s="138">
        <v>0</v>
      </c>
      <c r="L56" s="138">
        <v>2199.77</v>
      </c>
      <c r="M56" s="137">
        <v>207</v>
      </c>
      <c r="N56" s="137">
        <v>32.49</v>
      </c>
      <c r="O56" s="137">
        <v>653.46</v>
      </c>
      <c r="P56" s="185">
        <v>38.93</v>
      </c>
      <c r="Q56" s="137">
        <v>931.88</v>
      </c>
      <c r="R56" s="139">
        <v>3131.65</v>
      </c>
      <c r="S56" s="138">
        <v>2058.12</v>
      </c>
      <c r="T56" s="138">
        <v>0</v>
      </c>
      <c r="U56" s="138">
        <v>2058.12</v>
      </c>
      <c r="V56" s="137">
        <v>191</v>
      </c>
      <c r="W56" s="137">
        <v>30.83</v>
      </c>
      <c r="X56" s="137">
        <v>619.41999999999996</v>
      </c>
      <c r="Y56" s="137">
        <v>36.54</v>
      </c>
      <c r="Z56" s="137">
        <v>877.79</v>
      </c>
      <c r="AA56" s="139">
        <v>2935.91</v>
      </c>
      <c r="AB56" s="138">
        <v>2066.5300000000002</v>
      </c>
      <c r="AC56" s="138">
        <v>0</v>
      </c>
      <c r="AD56" s="138">
        <v>2066.5300000000002</v>
      </c>
      <c r="AE56" s="137">
        <v>192</v>
      </c>
      <c r="AF56" s="137">
        <v>30.96</v>
      </c>
      <c r="AG56" s="185">
        <v>621.25</v>
      </c>
      <c r="AH56" s="137">
        <v>36.69</v>
      </c>
      <c r="AI56" s="137">
        <v>880.9</v>
      </c>
      <c r="AJ56" s="139">
        <v>2947.43</v>
      </c>
      <c r="AK56" s="138">
        <v>2168.5700000000002</v>
      </c>
      <c r="AL56" s="138">
        <v>0</v>
      </c>
      <c r="AM56" s="138">
        <v>2168.5700000000002</v>
      </c>
      <c r="AN56" s="137">
        <v>207</v>
      </c>
      <c r="AO56" s="137">
        <v>32.49</v>
      </c>
      <c r="AP56" s="137">
        <v>653.88</v>
      </c>
      <c r="AQ56" s="137">
        <v>38.51</v>
      </c>
      <c r="AR56" s="137">
        <v>931.88</v>
      </c>
      <c r="AS56" s="139">
        <v>3100.45</v>
      </c>
      <c r="AT56" s="138">
        <v>2160.0500000000002</v>
      </c>
      <c r="AU56" s="138">
        <v>882.21</v>
      </c>
      <c r="AV56" s="138">
        <v>3042.26</v>
      </c>
      <c r="AW56" s="137">
        <v>325</v>
      </c>
      <c r="AX56" s="137">
        <v>32.36</v>
      </c>
      <c r="AY56" s="137">
        <v>822.51</v>
      </c>
      <c r="AZ56" s="137">
        <v>50.17</v>
      </c>
      <c r="BA56" s="137">
        <v>1230.04</v>
      </c>
      <c r="BB56" s="139">
        <v>4272.3</v>
      </c>
      <c r="BC56" s="202">
        <v>3414.18</v>
      </c>
      <c r="BD56" s="138">
        <v>0</v>
      </c>
      <c r="BE56" s="138">
        <v>3414.18</v>
      </c>
      <c r="BF56" s="137">
        <v>355</v>
      </c>
      <c r="BG56" s="137">
        <v>48.72</v>
      </c>
      <c r="BH56" s="137">
        <v>1222.94</v>
      </c>
      <c r="BI56" s="137">
        <v>59.91</v>
      </c>
      <c r="BJ56" s="137">
        <v>1686.57</v>
      </c>
      <c r="BK56" s="139">
        <v>5100.75</v>
      </c>
      <c r="BL56" s="186">
        <v>2179.11</v>
      </c>
      <c r="BM56" s="138">
        <v>0</v>
      </c>
      <c r="BN56" s="138">
        <v>2179.11</v>
      </c>
      <c r="BO56" s="137">
        <v>206</v>
      </c>
      <c r="BP56" s="137">
        <v>32.64</v>
      </c>
      <c r="BQ56" s="137">
        <v>663.4</v>
      </c>
      <c r="BR56" s="137">
        <v>145.79</v>
      </c>
      <c r="BS56" s="137">
        <v>1047.83</v>
      </c>
      <c r="BT56" s="139">
        <v>3226.94</v>
      </c>
      <c r="BU56" s="138">
        <v>2179.09</v>
      </c>
      <c r="BV56" s="138">
        <v>0</v>
      </c>
      <c r="BW56" s="138">
        <v>2179.09</v>
      </c>
      <c r="BX56" s="137">
        <v>207</v>
      </c>
      <c r="BY56" s="137">
        <v>32.64</v>
      </c>
      <c r="BZ56" s="137">
        <v>663.41</v>
      </c>
      <c r="CA56" s="137">
        <v>38.69</v>
      </c>
      <c r="CB56" s="137">
        <v>941.74</v>
      </c>
      <c r="CC56" s="139">
        <v>3120.83</v>
      </c>
      <c r="CD56" s="216">
        <v>2132.89</v>
      </c>
      <c r="CE56" s="138">
        <v>0</v>
      </c>
      <c r="CF56" s="138">
        <v>2132.89</v>
      </c>
      <c r="CG56" s="137">
        <v>201</v>
      </c>
      <c r="CH56" s="137">
        <v>31.95</v>
      </c>
      <c r="CI56" s="137">
        <v>650.9</v>
      </c>
      <c r="CJ56" s="137">
        <v>37.869999999999997</v>
      </c>
      <c r="CK56" s="137">
        <v>921.72</v>
      </c>
      <c r="CL56" s="139">
        <v>3054.61</v>
      </c>
      <c r="CM56" s="186">
        <v>2179.09</v>
      </c>
      <c r="CN56" s="138">
        <v>0</v>
      </c>
      <c r="CO56" s="138">
        <v>2179.09</v>
      </c>
      <c r="CP56" s="137">
        <v>216</v>
      </c>
      <c r="CQ56" s="137">
        <v>32.64</v>
      </c>
      <c r="CR56" s="137">
        <v>637.96</v>
      </c>
      <c r="CS56" s="137">
        <v>38.69</v>
      </c>
      <c r="CT56" s="137">
        <v>925.29</v>
      </c>
      <c r="CU56" s="139">
        <v>3104.38</v>
      </c>
      <c r="CV56" s="216">
        <v>2179.09</v>
      </c>
      <c r="CW56" s="138">
        <v>0</v>
      </c>
      <c r="CX56" s="138">
        <v>2179.09</v>
      </c>
      <c r="CY56" s="137">
        <v>207</v>
      </c>
      <c r="CZ56" s="137">
        <v>32.64</v>
      </c>
      <c r="DA56" s="137">
        <v>633.16</v>
      </c>
      <c r="DB56" s="137">
        <v>38.69</v>
      </c>
      <c r="DC56" s="137">
        <v>911.49</v>
      </c>
      <c r="DD56" s="139">
        <v>3090.58</v>
      </c>
      <c r="DE56" s="138">
        <v>3250.38</v>
      </c>
      <c r="DF56" s="138">
        <v>0</v>
      </c>
      <c r="DG56" s="138">
        <v>3250.38</v>
      </c>
      <c r="DH56" s="137">
        <v>358</v>
      </c>
      <c r="DI56" s="137">
        <v>328.1</v>
      </c>
      <c r="DJ56" s="137">
        <v>2016.21</v>
      </c>
      <c r="DK56" s="137">
        <v>59.05</v>
      </c>
      <c r="DL56" s="137">
        <v>2761.36</v>
      </c>
      <c r="DM56" s="139">
        <v>6011.74</v>
      </c>
      <c r="DN56" s="135">
        <f t="shared" si="1"/>
        <v>28166.870000000003</v>
      </c>
      <c r="DO56" s="135">
        <f t="shared" si="2"/>
        <v>882.21</v>
      </c>
      <c r="DP56" s="135">
        <f t="shared" si="3"/>
        <v>29049.08</v>
      </c>
      <c r="DQ56" s="137">
        <f t="shared" si="4"/>
        <v>2872</v>
      </c>
      <c r="DR56" s="137">
        <f t="shared" si="5"/>
        <v>698.46</v>
      </c>
      <c r="DS56" s="137">
        <f t="shared" si="6"/>
        <v>9858.5</v>
      </c>
      <c r="DT56" s="137">
        <f t="shared" si="7"/>
        <v>619.53</v>
      </c>
      <c r="DU56" s="137">
        <f t="shared" si="8"/>
        <v>14048.49</v>
      </c>
      <c r="DV56" s="139">
        <f t="shared" si="9"/>
        <v>43097.569999999992</v>
      </c>
      <c r="DW56" s="271">
        <f t="shared" si="10"/>
        <v>894.66000000000349</v>
      </c>
      <c r="DX56" s="271"/>
      <c r="DY56" s="263">
        <f>E56-(DU56-(DO56*PARAM!Q56))</f>
        <v>605.88999999999942</v>
      </c>
      <c r="DZ56" s="263"/>
    </row>
    <row r="57" spans="1:130" x14ac:dyDescent="0.25">
      <c r="A57">
        <v>804</v>
      </c>
      <c r="B57" s="215" t="s">
        <v>376</v>
      </c>
      <c r="C57" t="s">
        <v>377</v>
      </c>
      <c r="D57" s="74">
        <v>1</v>
      </c>
      <c r="E57">
        <v>13487.22</v>
      </c>
      <c r="F57">
        <v>27078.37</v>
      </c>
      <c r="G57" t="s">
        <v>157</v>
      </c>
      <c r="H57" t="s">
        <v>5</v>
      </c>
      <c r="I57" t="s">
        <v>182</v>
      </c>
      <c r="J57" s="138">
        <v>2544.1999999999998</v>
      </c>
      <c r="K57" s="138">
        <v>0</v>
      </c>
      <c r="L57" s="138">
        <v>2544.1999999999998</v>
      </c>
      <c r="M57" s="137">
        <v>248</v>
      </c>
      <c r="N57" s="137">
        <v>36.99</v>
      </c>
      <c r="O57" s="137">
        <v>925.38</v>
      </c>
      <c r="P57" s="185">
        <v>146.84</v>
      </c>
      <c r="Q57" s="137">
        <v>1357.21</v>
      </c>
      <c r="R57" s="139">
        <v>3901.41</v>
      </c>
      <c r="S57" s="138">
        <v>2018.58</v>
      </c>
      <c r="T57" s="138">
        <v>0</v>
      </c>
      <c r="U57" s="138">
        <v>2018.58</v>
      </c>
      <c r="V57" s="137">
        <v>185</v>
      </c>
      <c r="W57" s="137">
        <v>30.24</v>
      </c>
      <c r="X57" s="137">
        <v>518.29999999999995</v>
      </c>
      <c r="Y57" s="137">
        <v>117.44</v>
      </c>
      <c r="Z57" s="137">
        <v>850.98</v>
      </c>
      <c r="AA57" s="139">
        <v>2869.56</v>
      </c>
      <c r="AB57" s="138">
        <v>2017.21</v>
      </c>
      <c r="AC57" s="138">
        <v>0</v>
      </c>
      <c r="AD57" s="138">
        <v>2017.21</v>
      </c>
      <c r="AE57" s="137">
        <v>185</v>
      </c>
      <c r="AF57" s="137">
        <v>30.21</v>
      </c>
      <c r="AG57" s="185">
        <v>516.66999999999996</v>
      </c>
      <c r="AH57" s="137">
        <v>127.61</v>
      </c>
      <c r="AI57" s="137">
        <v>859.49</v>
      </c>
      <c r="AJ57" s="139">
        <v>2876.7</v>
      </c>
      <c r="AK57" s="138">
        <v>2036.26</v>
      </c>
      <c r="AL57" s="138">
        <v>0</v>
      </c>
      <c r="AM57" s="138">
        <v>2036.26</v>
      </c>
      <c r="AN57" s="137">
        <v>188</v>
      </c>
      <c r="AO57" s="137">
        <v>30.5</v>
      </c>
      <c r="AP57" s="137">
        <v>533.83000000000004</v>
      </c>
      <c r="AQ57" s="137">
        <v>143.25</v>
      </c>
      <c r="AR57" s="137">
        <v>895.58</v>
      </c>
      <c r="AS57" s="139">
        <v>2931.84</v>
      </c>
      <c r="AT57" s="138">
        <v>2045.9</v>
      </c>
      <c r="AU57" s="138">
        <v>939.13</v>
      </c>
      <c r="AV57" s="138">
        <v>2985.03</v>
      </c>
      <c r="AW57" s="137">
        <v>317</v>
      </c>
      <c r="AX57" s="137">
        <v>30.65</v>
      </c>
      <c r="AY57" s="137">
        <v>730.33</v>
      </c>
      <c r="AZ57" s="137">
        <v>140.71</v>
      </c>
      <c r="BA57" s="137">
        <v>1218.69</v>
      </c>
      <c r="BB57" s="139">
        <v>4203.72</v>
      </c>
      <c r="BC57" s="202">
        <v>3168.74</v>
      </c>
      <c r="BD57" s="138">
        <v>0</v>
      </c>
      <c r="BE57" s="138">
        <v>3168.74</v>
      </c>
      <c r="BF57" s="137">
        <v>326</v>
      </c>
      <c r="BG57" s="137">
        <v>45.51</v>
      </c>
      <c r="BH57" s="137">
        <v>1144.68</v>
      </c>
      <c r="BI57" s="137">
        <v>157.69</v>
      </c>
      <c r="BJ57" s="137">
        <v>1673.88</v>
      </c>
      <c r="BK57" s="139">
        <v>4842.62</v>
      </c>
      <c r="BL57" s="186">
        <v>2036.26</v>
      </c>
      <c r="BM57" s="138">
        <v>0</v>
      </c>
      <c r="BN57" s="138">
        <v>2036.26</v>
      </c>
      <c r="BO57" s="137">
        <v>188</v>
      </c>
      <c r="BP57" s="137">
        <v>30.5</v>
      </c>
      <c r="BQ57" s="137">
        <v>533.83000000000004</v>
      </c>
      <c r="BR57" s="137">
        <v>82.05</v>
      </c>
      <c r="BS57" s="137">
        <v>834.38</v>
      </c>
      <c r="BT57" s="139">
        <v>2870.64</v>
      </c>
      <c r="BU57" s="138">
        <v>2036.26</v>
      </c>
      <c r="BV57" s="138">
        <v>0</v>
      </c>
      <c r="BW57" s="138">
        <v>2036.26</v>
      </c>
      <c r="BX57" s="137">
        <v>188</v>
      </c>
      <c r="BY57" s="137">
        <v>30.5</v>
      </c>
      <c r="BZ57" s="137">
        <v>533.83000000000004</v>
      </c>
      <c r="CA57" s="137">
        <v>138.15</v>
      </c>
      <c r="CB57" s="137">
        <v>890.48</v>
      </c>
      <c r="CC57" s="139">
        <v>2926.74</v>
      </c>
      <c r="CD57" s="138">
        <v>2051.2800000000002</v>
      </c>
      <c r="CE57" s="138">
        <v>0</v>
      </c>
      <c r="CF57" s="138">
        <v>2051.2800000000002</v>
      </c>
      <c r="CG57" s="137">
        <v>190</v>
      </c>
      <c r="CH57" s="137">
        <v>30.72</v>
      </c>
      <c r="CI57" s="137">
        <v>547.54</v>
      </c>
      <c r="CJ57" s="137">
        <v>143.51</v>
      </c>
      <c r="CK57" s="137">
        <v>911.77</v>
      </c>
      <c r="CL57" s="139">
        <v>2963.05</v>
      </c>
      <c r="CM57" s="186">
        <v>2046.08</v>
      </c>
      <c r="CN57" s="138">
        <v>0</v>
      </c>
      <c r="CO57" s="138">
        <v>2046.08</v>
      </c>
      <c r="CP57" s="137">
        <v>198</v>
      </c>
      <c r="CQ57" s="137">
        <v>30.65</v>
      </c>
      <c r="CR57" s="137">
        <v>525.9</v>
      </c>
      <c r="CS57" s="137">
        <v>82.23</v>
      </c>
      <c r="CT57" s="137">
        <v>836.78</v>
      </c>
      <c r="CU57" s="139">
        <v>2882.86</v>
      </c>
      <c r="CV57" s="216">
        <v>2680.38</v>
      </c>
      <c r="CW57" s="138">
        <v>0</v>
      </c>
      <c r="CX57" s="138">
        <v>2680.38</v>
      </c>
      <c r="CY57" s="137">
        <v>277</v>
      </c>
      <c r="CZ57" s="137">
        <v>40.17</v>
      </c>
      <c r="DA57" s="137">
        <v>1014.74</v>
      </c>
      <c r="DB57" s="137">
        <v>119</v>
      </c>
      <c r="DC57" s="137">
        <v>1450.91</v>
      </c>
      <c r="DD57" s="139">
        <v>4131.29</v>
      </c>
      <c r="DE57" s="138">
        <v>3120.76</v>
      </c>
      <c r="DF57" s="138">
        <v>0</v>
      </c>
      <c r="DG57" s="138">
        <v>3120.76</v>
      </c>
      <c r="DH57" s="137">
        <v>338</v>
      </c>
      <c r="DI57" s="137">
        <v>322.37</v>
      </c>
      <c r="DJ57" s="137">
        <v>1631.54</v>
      </c>
      <c r="DK57" s="137">
        <v>148.56</v>
      </c>
      <c r="DL57" s="137">
        <v>2440.4699999999998</v>
      </c>
      <c r="DM57" s="139">
        <v>5561.23</v>
      </c>
      <c r="DN57" s="135">
        <f t="shared" si="1"/>
        <v>27801.909999999996</v>
      </c>
      <c r="DO57" s="135">
        <f t="shared" si="2"/>
        <v>939.13</v>
      </c>
      <c r="DP57" s="135">
        <f t="shared" si="3"/>
        <v>28741.039999999994</v>
      </c>
      <c r="DQ57" s="137">
        <f t="shared" si="4"/>
        <v>2828</v>
      </c>
      <c r="DR57" s="137">
        <f t="shared" si="5"/>
        <v>689.01</v>
      </c>
      <c r="DS57" s="137">
        <f t="shared" si="6"/>
        <v>9156.57</v>
      </c>
      <c r="DT57" s="137">
        <f t="shared" si="7"/>
        <v>1547.04</v>
      </c>
      <c r="DU57" s="137">
        <f t="shared" si="8"/>
        <v>14220.62</v>
      </c>
      <c r="DV57" s="139">
        <f t="shared" si="9"/>
        <v>42961.659999999989</v>
      </c>
      <c r="DW57" s="271">
        <f t="shared" si="10"/>
        <v>1662.6699999999946</v>
      </c>
      <c r="DX57" s="271"/>
      <c r="DY57" s="263">
        <f>E57-(DU57-(DO57*PARAM!Q57))</f>
        <v>-733.40000000000146</v>
      </c>
      <c r="DZ57" s="263"/>
    </row>
    <row r="58" spans="1:130" x14ac:dyDescent="0.25">
      <c r="A58">
        <v>1001</v>
      </c>
      <c r="B58" s="215" t="s">
        <v>361</v>
      </c>
      <c r="C58" t="s">
        <v>181</v>
      </c>
      <c r="D58" s="74">
        <v>1</v>
      </c>
      <c r="E58">
        <v>18413.386599999998</v>
      </c>
      <c r="F58">
        <v>32658.539199999999</v>
      </c>
      <c r="G58" t="s">
        <v>157</v>
      </c>
      <c r="H58" t="s">
        <v>9</v>
      </c>
      <c r="I58" t="s">
        <v>277</v>
      </c>
      <c r="J58" s="138">
        <v>2533.3881999999999</v>
      </c>
      <c r="K58" s="138">
        <v>0</v>
      </c>
      <c r="L58" s="138">
        <v>2533.3881999999999</v>
      </c>
      <c r="M58" s="137">
        <v>252.84</v>
      </c>
      <c r="N58" s="137">
        <v>62.318199999999997</v>
      </c>
      <c r="O58" s="137">
        <v>945.99399999999991</v>
      </c>
      <c r="P58" s="185">
        <v>139.7774</v>
      </c>
      <c r="Q58" s="137">
        <v>1400.9295999999999</v>
      </c>
      <c r="R58" s="139">
        <v>3934.3178000000003</v>
      </c>
      <c r="S58" s="138">
        <v>2509.4369999999999</v>
      </c>
      <c r="T58" s="138">
        <v>0</v>
      </c>
      <c r="U58" s="138">
        <v>2509.4369999999999</v>
      </c>
      <c r="V58" s="137">
        <v>249.9</v>
      </c>
      <c r="W58" s="137">
        <v>61.720399999999998</v>
      </c>
      <c r="X58" s="137">
        <v>938.20299999999997</v>
      </c>
      <c r="Y58" s="137">
        <v>134.34819999999999</v>
      </c>
      <c r="Z58" s="137">
        <v>1384.1716000000001</v>
      </c>
      <c r="AA58" s="139">
        <v>3893.6086</v>
      </c>
      <c r="AB58" s="138">
        <v>2471.4717999999998</v>
      </c>
      <c r="AC58" s="138">
        <v>0</v>
      </c>
      <c r="AD58" s="138">
        <v>2471.4717999999998</v>
      </c>
      <c r="AE58" s="137">
        <v>249.9</v>
      </c>
      <c r="AF58" s="137">
        <v>61.720399999999998</v>
      </c>
      <c r="AG58" s="185">
        <v>937.71300000000008</v>
      </c>
      <c r="AH58" s="137">
        <v>158.82859999999999</v>
      </c>
      <c r="AI58" s="137">
        <v>1408.162</v>
      </c>
      <c r="AJ58" s="139">
        <v>3879.6338000000001</v>
      </c>
      <c r="AK58" s="138">
        <v>2531.3595999999998</v>
      </c>
      <c r="AL58" s="138">
        <v>0</v>
      </c>
      <c r="AM58" s="138">
        <v>2531.3595999999998</v>
      </c>
      <c r="AN58" s="137">
        <v>257.74</v>
      </c>
      <c r="AO58" s="137">
        <v>63.219799999999992</v>
      </c>
      <c r="AP58" s="137">
        <v>959.60619999999994</v>
      </c>
      <c r="AQ58" s="137">
        <v>44.952600000000004</v>
      </c>
      <c r="AR58" s="137">
        <v>1325.5185999999999</v>
      </c>
      <c r="AS58" s="139">
        <v>3856.8782000000001</v>
      </c>
      <c r="AT58" s="138">
        <v>2471.4717999999998</v>
      </c>
      <c r="AU58" s="138">
        <v>929.63779999999997</v>
      </c>
      <c r="AV58" s="138">
        <v>3401.1096000000002</v>
      </c>
      <c r="AW58" s="137">
        <v>376.32</v>
      </c>
      <c r="AX58" s="137">
        <v>61.720399999999998</v>
      </c>
      <c r="AY58" s="137">
        <v>1123.6386</v>
      </c>
      <c r="AZ58" s="137">
        <v>121.3044</v>
      </c>
      <c r="BA58" s="137">
        <v>1682.9834000000001</v>
      </c>
      <c r="BB58" s="139">
        <v>5084.0929999999998</v>
      </c>
      <c r="BC58" s="202">
        <v>3824.5578000000005</v>
      </c>
      <c r="BD58" s="138">
        <v>0</v>
      </c>
      <c r="BE58" s="138">
        <v>3824.5578000000005</v>
      </c>
      <c r="BF58" s="137">
        <v>418.46</v>
      </c>
      <c r="BG58" s="137">
        <v>92.306200000000004</v>
      </c>
      <c r="BH58" s="137">
        <v>1384.4656</v>
      </c>
      <c r="BI58" s="137">
        <v>67.355400000000003</v>
      </c>
      <c r="BJ58" s="137">
        <v>1962.5871999999999</v>
      </c>
      <c r="BK58" s="139">
        <v>5787.1450000000004</v>
      </c>
      <c r="BL58" s="186">
        <v>2509.4369999999999</v>
      </c>
      <c r="BM58" s="138">
        <v>0</v>
      </c>
      <c r="BN58" s="138">
        <v>2509.4369999999999</v>
      </c>
      <c r="BO58" s="137">
        <v>249.9</v>
      </c>
      <c r="BP58" s="137">
        <v>61.720399999999998</v>
      </c>
      <c r="BQ58" s="137">
        <v>937.71300000000008</v>
      </c>
      <c r="BR58" s="137">
        <v>134.34819999999999</v>
      </c>
      <c r="BS58" s="137">
        <v>1383.6816000000001</v>
      </c>
      <c r="BT58" s="139">
        <v>3893.1185999999998</v>
      </c>
      <c r="BU58" s="138">
        <v>2509.4369999999999</v>
      </c>
      <c r="BV58" s="138">
        <v>0</v>
      </c>
      <c r="BW58" s="138">
        <v>2509.4369999999999</v>
      </c>
      <c r="BX58" s="137">
        <v>249.9</v>
      </c>
      <c r="BY58" s="137">
        <v>61.720399999999998</v>
      </c>
      <c r="BZ58" s="137">
        <v>937.71300000000008</v>
      </c>
      <c r="CA58" s="137">
        <v>154.34020000000001</v>
      </c>
      <c r="CB58" s="137">
        <v>1403.6735999999999</v>
      </c>
      <c r="CC58" s="139">
        <v>3913.1106</v>
      </c>
      <c r="CD58" s="216">
        <v>2590.4928</v>
      </c>
      <c r="CE58" s="138">
        <v>0</v>
      </c>
      <c r="CF58" s="138">
        <v>2590.4928</v>
      </c>
      <c r="CG58" s="137">
        <v>260.68</v>
      </c>
      <c r="CH58" s="137">
        <v>63.748999999999995</v>
      </c>
      <c r="CI58" s="137">
        <v>967.32860000000005</v>
      </c>
      <c r="CJ58" s="137">
        <v>140.79660000000001</v>
      </c>
      <c r="CK58" s="137">
        <v>1432.5542</v>
      </c>
      <c r="CL58" s="139">
        <v>4023.047</v>
      </c>
      <c r="CM58" s="186">
        <v>2529.7033999999999</v>
      </c>
      <c r="CN58" s="138">
        <v>0</v>
      </c>
      <c r="CO58" s="138">
        <v>2529.7033999999999</v>
      </c>
      <c r="CP58" s="137">
        <v>260.68</v>
      </c>
      <c r="CQ58" s="137">
        <v>62.23</v>
      </c>
      <c r="CR58" s="137">
        <v>948.08140000000003</v>
      </c>
      <c r="CS58" s="137">
        <v>74.744600000000005</v>
      </c>
      <c r="CT58" s="137">
        <v>1345.7360000000001</v>
      </c>
      <c r="CU58" s="139">
        <v>3875.4394000000002</v>
      </c>
      <c r="CV58" s="216">
        <v>2970.3309999999997</v>
      </c>
      <c r="CW58" s="138">
        <v>0</v>
      </c>
      <c r="CX58" s="138">
        <v>2970.3309999999997</v>
      </c>
      <c r="CY58" s="137">
        <v>318.5</v>
      </c>
      <c r="CZ58" s="137">
        <v>74.283999999999992</v>
      </c>
      <c r="DA58" s="137">
        <v>1121.2082</v>
      </c>
      <c r="DB58" s="137">
        <v>127.7234</v>
      </c>
      <c r="DC58" s="137">
        <v>1641.7156</v>
      </c>
      <c r="DD58" s="139">
        <v>4612.0465999999997</v>
      </c>
      <c r="DE58" s="138">
        <v>3866.1784000000002</v>
      </c>
      <c r="DF58" s="138">
        <v>0</v>
      </c>
      <c r="DG58" s="138">
        <v>3866.1784000000002</v>
      </c>
      <c r="DH58" s="137">
        <v>432.18</v>
      </c>
      <c r="DI58" s="137">
        <v>423.14440000000002</v>
      </c>
      <c r="DJ58" s="137">
        <v>1419.8926000000001</v>
      </c>
      <c r="DK58" s="137">
        <v>183.26</v>
      </c>
      <c r="DL58" s="137">
        <v>2458.4770000000003</v>
      </c>
      <c r="DM58" s="139">
        <v>6324.6554000000006</v>
      </c>
      <c r="DN58" s="135">
        <f t="shared" si="1"/>
        <v>33317.265799999994</v>
      </c>
      <c r="DO58" s="135">
        <f t="shared" si="2"/>
        <v>929.63779999999997</v>
      </c>
      <c r="DP58" s="135">
        <f t="shared" si="3"/>
        <v>34246.903599999991</v>
      </c>
      <c r="DQ58" s="137">
        <f t="shared" si="4"/>
        <v>3576.9999999999995</v>
      </c>
      <c r="DR58" s="137">
        <f t="shared" si="5"/>
        <v>1149.8535999999999</v>
      </c>
      <c r="DS58" s="137">
        <f t="shared" si="6"/>
        <v>12621.557199999999</v>
      </c>
      <c r="DT58" s="137">
        <f t="shared" si="7"/>
        <v>1481.7796000000001</v>
      </c>
      <c r="DU58" s="137">
        <f t="shared" si="8"/>
        <v>18830.190399999999</v>
      </c>
      <c r="DV58" s="139">
        <f t="shared" si="9"/>
        <v>53077.094000000005</v>
      </c>
      <c r="DW58" s="271">
        <f t="shared" si="10"/>
        <v>1588.3643999999913</v>
      </c>
      <c r="DX58" s="271"/>
      <c r="DY58" s="263">
        <f>E58-(DU58-(DO58*PARAM!Q58))</f>
        <v>-416.8038000000015</v>
      </c>
      <c r="DZ58" s="263"/>
    </row>
    <row r="59" spans="1:130" x14ac:dyDescent="0.25">
      <c r="A59">
        <v>1004</v>
      </c>
      <c r="B59" s="215" t="s">
        <v>367</v>
      </c>
      <c r="C59" t="s">
        <v>250</v>
      </c>
      <c r="D59" s="74">
        <v>1</v>
      </c>
      <c r="E59">
        <v>17513.84</v>
      </c>
      <c r="F59">
        <v>31030.11</v>
      </c>
      <c r="G59" t="s">
        <v>157</v>
      </c>
      <c r="H59" t="s">
        <v>5</v>
      </c>
      <c r="I59" t="s">
        <v>368</v>
      </c>
      <c r="J59" s="138">
        <v>2397.5700000000002</v>
      </c>
      <c r="K59" s="138">
        <v>0</v>
      </c>
      <c r="L59" s="138">
        <v>2397.5700000000002</v>
      </c>
      <c r="M59" s="137">
        <v>234</v>
      </c>
      <c r="N59" s="137">
        <v>59.29</v>
      </c>
      <c r="O59" s="137">
        <v>839.82</v>
      </c>
      <c r="P59" s="185">
        <v>144.47</v>
      </c>
      <c r="Q59" s="137">
        <v>1277.58</v>
      </c>
      <c r="R59" s="139">
        <v>3675.15</v>
      </c>
      <c r="S59" s="138">
        <v>2406.4</v>
      </c>
      <c r="T59" s="138">
        <v>0</v>
      </c>
      <c r="U59" s="138">
        <v>2406.4</v>
      </c>
      <c r="V59" s="137">
        <v>233</v>
      </c>
      <c r="W59" s="137">
        <v>58.93</v>
      </c>
      <c r="X59" s="137">
        <v>827.72</v>
      </c>
      <c r="Y59" s="137">
        <v>124.12</v>
      </c>
      <c r="Z59" s="137">
        <v>1243.77</v>
      </c>
      <c r="AA59" s="139">
        <v>3650.17</v>
      </c>
      <c r="AB59" s="138">
        <v>2383.21</v>
      </c>
      <c r="AC59" s="138">
        <v>0</v>
      </c>
      <c r="AD59" s="138">
        <v>2383.21</v>
      </c>
      <c r="AE59" s="137">
        <v>233</v>
      </c>
      <c r="AF59" s="137">
        <v>58.93</v>
      </c>
      <c r="AG59" s="185">
        <v>827.25</v>
      </c>
      <c r="AH59" s="137">
        <v>159.52000000000001</v>
      </c>
      <c r="AI59" s="137">
        <v>1278.7</v>
      </c>
      <c r="AJ59" s="139">
        <v>3661.91</v>
      </c>
      <c r="AK59" s="138">
        <v>2453.9499999999998</v>
      </c>
      <c r="AL59" s="138">
        <v>0</v>
      </c>
      <c r="AM59" s="138">
        <v>2453.9499999999998</v>
      </c>
      <c r="AN59" s="137">
        <v>243</v>
      </c>
      <c r="AO59" s="137">
        <v>60.7</v>
      </c>
      <c r="AP59" s="137">
        <v>891.5</v>
      </c>
      <c r="AQ59" s="137">
        <v>150.58000000000001</v>
      </c>
      <c r="AR59" s="137">
        <v>1345.78</v>
      </c>
      <c r="AS59" s="139">
        <v>3799.73</v>
      </c>
      <c r="AT59" s="138">
        <v>2383.21</v>
      </c>
      <c r="AU59" s="138">
        <v>948.61</v>
      </c>
      <c r="AV59" s="138">
        <v>3331.82</v>
      </c>
      <c r="AW59" s="137">
        <v>362</v>
      </c>
      <c r="AX59" s="137">
        <v>58.93</v>
      </c>
      <c r="AY59" s="137">
        <v>1016.97</v>
      </c>
      <c r="AZ59" s="137">
        <v>121.22</v>
      </c>
      <c r="BA59" s="137">
        <v>1559.12</v>
      </c>
      <c r="BB59" s="139">
        <v>4890.9399999999996</v>
      </c>
      <c r="BC59" s="202">
        <v>3660.56</v>
      </c>
      <c r="BD59" s="138">
        <v>0</v>
      </c>
      <c r="BE59" s="138">
        <v>3660.56</v>
      </c>
      <c r="BF59" s="137">
        <v>396</v>
      </c>
      <c r="BG59" s="137">
        <v>88.54</v>
      </c>
      <c r="BH59" s="137">
        <v>1330.08</v>
      </c>
      <c r="BI59" s="137">
        <v>176.7</v>
      </c>
      <c r="BJ59" s="137">
        <v>1991.32</v>
      </c>
      <c r="BK59" s="139">
        <v>5651.88</v>
      </c>
      <c r="BL59" s="186">
        <v>2356.5100000000002</v>
      </c>
      <c r="BM59" s="138">
        <v>0</v>
      </c>
      <c r="BN59" s="138">
        <v>2356.5100000000002</v>
      </c>
      <c r="BO59" s="137">
        <v>231</v>
      </c>
      <c r="BP59" s="137">
        <v>58.93</v>
      </c>
      <c r="BQ59" s="137">
        <v>827.25</v>
      </c>
      <c r="BR59" s="137">
        <v>108.15</v>
      </c>
      <c r="BS59" s="137">
        <v>1225.33</v>
      </c>
      <c r="BT59" s="139">
        <v>3581.84</v>
      </c>
      <c r="BU59" s="138">
        <v>2409.91</v>
      </c>
      <c r="BV59" s="138">
        <v>0</v>
      </c>
      <c r="BW59" s="138">
        <v>2409.91</v>
      </c>
      <c r="BX59" s="137">
        <v>233</v>
      </c>
      <c r="BY59" s="137">
        <v>58.93</v>
      </c>
      <c r="BZ59" s="137">
        <v>827.25</v>
      </c>
      <c r="CA59" s="137">
        <v>149.66999999999999</v>
      </c>
      <c r="CB59" s="137">
        <v>1268.8499999999999</v>
      </c>
      <c r="CC59" s="139">
        <v>3678.76</v>
      </c>
      <c r="CD59" s="138">
        <v>2450.56</v>
      </c>
      <c r="CE59" s="138">
        <v>0</v>
      </c>
      <c r="CF59" s="138">
        <v>2450.56</v>
      </c>
      <c r="CG59" s="137">
        <v>242</v>
      </c>
      <c r="CH59" s="137">
        <v>60.61</v>
      </c>
      <c r="CI59" s="137">
        <v>888.39</v>
      </c>
      <c r="CJ59" s="137">
        <v>130.11000000000001</v>
      </c>
      <c r="CK59" s="137">
        <v>1321.11</v>
      </c>
      <c r="CL59" s="139">
        <v>3771.67</v>
      </c>
      <c r="CM59" s="186">
        <v>2360.02</v>
      </c>
      <c r="CN59" s="138">
        <v>0</v>
      </c>
      <c r="CO59" s="138">
        <v>2360.02</v>
      </c>
      <c r="CP59" s="137">
        <v>240</v>
      </c>
      <c r="CQ59" s="137">
        <v>58.93</v>
      </c>
      <c r="CR59" s="137">
        <v>801.88</v>
      </c>
      <c r="CS59" s="137">
        <v>87.8</v>
      </c>
      <c r="CT59" s="137">
        <v>1188.6099999999999</v>
      </c>
      <c r="CU59" s="139">
        <v>3548.63</v>
      </c>
      <c r="CV59" s="218">
        <v>2697.37</v>
      </c>
      <c r="CW59" s="138">
        <v>0</v>
      </c>
      <c r="CX59" s="138">
        <v>2697.37</v>
      </c>
      <c r="CY59" s="137">
        <v>279</v>
      </c>
      <c r="CZ59" s="137">
        <v>67.36</v>
      </c>
      <c r="DA59" s="137">
        <v>1020.96</v>
      </c>
      <c r="DB59" s="137">
        <v>124.39</v>
      </c>
      <c r="DC59" s="137">
        <v>1491.71</v>
      </c>
      <c r="DD59" s="139">
        <v>4189.08</v>
      </c>
      <c r="DE59" s="138">
        <v>3593.21</v>
      </c>
      <c r="DF59" s="138">
        <v>0</v>
      </c>
      <c r="DG59" s="138">
        <v>3593.21</v>
      </c>
      <c r="DH59" s="137">
        <v>403</v>
      </c>
      <c r="DI59" s="137">
        <v>401.71</v>
      </c>
      <c r="DJ59" s="137">
        <v>1929.77</v>
      </c>
      <c r="DK59" s="137">
        <v>177.34</v>
      </c>
      <c r="DL59" s="137">
        <v>2911.82</v>
      </c>
      <c r="DM59" s="139">
        <v>6505.03</v>
      </c>
      <c r="DN59" s="135">
        <f t="shared" si="1"/>
        <v>31552.48</v>
      </c>
      <c r="DO59" s="135">
        <f t="shared" si="2"/>
        <v>948.61</v>
      </c>
      <c r="DP59" s="135">
        <f t="shared" si="3"/>
        <v>32501.090000000004</v>
      </c>
      <c r="DQ59" s="137">
        <f t="shared" si="4"/>
        <v>3329</v>
      </c>
      <c r="DR59" s="137">
        <f t="shared" si="5"/>
        <v>1091.79</v>
      </c>
      <c r="DS59" s="137">
        <f t="shared" si="6"/>
        <v>12028.84</v>
      </c>
      <c r="DT59" s="137">
        <f t="shared" si="7"/>
        <v>1654.07</v>
      </c>
      <c r="DU59" s="137">
        <f t="shared" si="8"/>
        <v>18103.7</v>
      </c>
      <c r="DV59" s="139">
        <f t="shared" si="9"/>
        <v>50604.789999999994</v>
      </c>
      <c r="DW59" s="271">
        <f t="shared" si="10"/>
        <v>1470.9800000000032</v>
      </c>
      <c r="DX59" s="271"/>
      <c r="DY59" s="263">
        <f>E59-(DU59-(DO59*PARAM!Q59))</f>
        <v>-589.86000000000058</v>
      </c>
      <c r="DZ59" s="263"/>
    </row>
    <row r="60" spans="1:130" x14ac:dyDescent="0.25">
      <c r="A60">
        <v>1007</v>
      </c>
      <c r="B60" s="215" t="s">
        <v>369</v>
      </c>
      <c r="C60" t="s">
        <v>370</v>
      </c>
      <c r="D60" s="74">
        <v>1</v>
      </c>
      <c r="E60">
        <v>18724.87</v>
      </c>
      <c r="F60">
        <v>33201.370000000003</v>
      </c>
      <c r="G60" t="s">
        <v>157</v>
      </c>
      <c r="H60" t="s">
        <v>5</v>
      </c>
      <c r="I60" t="s">
        <v>371</v>
      </c>
      <c r="J60" s="138">
        <v>2580.56</v>
      </c>
      <c r="K60" s="138">
        <v>0</v>
      </c>
      <c r="L60" s="138">
        <v>2580.56</v>
      </c>
      <c r="M60" s="137">
        <v>263</v>
      </c>
      <c r="N60" s="137">
        <v>64.45</v>
      </c>
      <c r="O60" s="137">
        <v>977.79</v>
      </c>
      <c r="P60" s="185">
        <v>127.42</v>
      </c>
      <c r="Q60" s="137">
        <v>1432.66</v>
      </c>
      <c r="R60" s="139">
        <v>4013.22</v>
      </c>
      <c r="S60" s="138">
        <v>2560</v>
      </c>
      <c r="T60" s="138">
        <v>0</v>
      </c>
      <c r="U60" s="138">
        <v>2560</v>
      </c>
      <c r="V60" s="137">
        <v>261</v>
      </c>
      <c r="W60" s="137">
        <v>63.94</v>
      </c>
      <c r="X60" s="137">
        <v>971.27</v>
      </c>
      <c r="Y60" s="137">
        <v>116.85</v>
      </c>
      <c r="Z60" s="137">
        <v>1413.06</v>
      </c>
      <c r="AA60" s="139">
        <v>3973.06</v>
      </c>
      <c r="AB60" s="138">
        <v>2560</v>
      </c>
      <c r="AC60" s="138">
        <v>0</v>
      </c>
      <c r="AD60" s="138">
        <v>2560</v>
      </c>
      <c r="AE60" s="137">
        <v>260</v>
      </c>
      <c r="AF60" s="137">
        <v>63.94</v>
      </c>
      <c r="AG60" s="185">
        <v>970.78</v>
      </c>
      <c r="AH60" s="137">
        <v>157.65</v>
      </c>
      <c r="AI60" s="137">
        <v>1452.37</v>
      </c>
      <c r="AJ60" s="139">
        <v>4012.37</v>
      </c>
      <c r="AK60" s="138">
        <v>2560</v>
      </c>
      <c r="AL60" s="138">
        <v>0</v>
      </c>
      <c r="AM60" s="138">
        <v>2560</v>
      </c>
      <c r="AN60" s="137">
        <v>260</v>
      </c>
      <c r="AO60" s="137">
        <v>63.94</v>
      </c>
      <c r="AP60" s="137">
        <v>970.78</v>
      </c>
      <c r="AQ60" s="137">
        <v>142.35</v>
      </c>
      <c r="AR60" s="137">
        <v>1437.07</v>
      </c>
      <c r="AS60" s="139">
        <v>3997.07</v>
      </c>
      <c r="AT60" s="138">
        <v>2586.15</v>
      </c>
      <c r="AU60" s="138">
        <v>948.61</v>
      </c>
      <c r="AV60" s="138">
        <v>3534.76</v>
      </c>
      <c r="AW60" s="137">
        <v>393</v>
      </c>
      <c r="AX60" s="137">
        <v>64.59</v>
      </c>
      <c r="AY60" s="137">
        <v>1170.05</v>
      </c>
      <c r="AZ60" s="137">
        <v>150.43</v>
      </c>
      <c r="BA60" s="137">
        <v>1778.07</v>
      </c>
      <c r="BB60" s="139">
        <v>5312.83</v>
      </c>
      <c r="BC60" s="202">
        <v>3821.75</v>
      </c>
      <c r="BD60" s="138">
        <v>0</v>
      </c>
      <c r="BE60" s="138">
        <v>3821.75</v>
      </c>
      <c r="BF60" s="137">
        <v>434</v>
      </c>
      <c r="BG60" s="137">
        <v>95.49</v>
      </c>
      <c r="BH60" s="137">
        <v>1431.62</v>
      </c>
      <c r="BI60" s="137">
        <v>154.56</v>
      </c>
      <c r="BJ60" s="137">
        <v>2115.67</v>
      </c>
      <c r="BK60" s="139">
        <v>5937.42</v>
      </c>
      <c r="BL60" s="186">
        <v>2560</v>
      </c>
      <c r="BM60" s="138">
        <v>0</v>
      </c>
      <c r="BN60" s="138">
        <v>2560</v>
      </c>
      <c r="BO60" s="137">
        <v>260</v>
      </c>
      <c r="BP60" s="137">
        <v>63.94</v>
      </c>
      <c r="BQ60" s="137">
        <v>970.78</v>
      </c>
      <c r="BR60" s="137">
        <v>137.25</v>
      </c>
      <c r="BS60" s="137">
        <v>1431.97</v>
      </c>
      <c r="BT60" s="139">
        <v>3991.97</v>
      </c>
      <c r="BU60" s="138">
        <v>2560</v>
      </c>
      <c r="BV60" s="138">
        <v>0</v>
      </c>
      <c r="BW60" s="138">
        <v>2560</v>
      </c>
      <c r="BX60" s="137">
        <v>260</v>
      </c>
      <c r="BY60" s="137">
        <v>63.94</v>
      </c>
      <c r="BZ60" s="137">
        <v>970.78</v>
      </c>
      <c r="CA60" s="137">
        <v>127.05</v>
      </c>
      <c r="CB60" s="137">
        <v>1421.77</v>
      </c>
      <c r="CC60" s="139">
        <v>3981.77</v>
      </c>
      <c r="CD60" s="216">
        <v>2660.47</v>
      </c>
      <c r="CE60" s="138">
        <v>0</v>
      </c>
      <c r="CF60" s="138">
        <v>2660.47</v>
      </c>
      <c r="CG60" s="137">
        <v>274</v>
      </c>
      <c r="CH60" s="137">
        <v>66.45</v>
      </c>
      <c r="CI60" s="137">
        <v>1007.46</v>
      </c>
      <c r="CJ60" s="137">
        <v>133.94</v>
      </c>
      <c r="CK60" s="137">
        <v>1481.85</v>
      </c>
      <c r="CL60" s="139">
        <v>4142.32</v>
      </c>
      <c r="CM60" s="186">
        <v>2560</v>
      </c>
      <c r="CN60" s="138">
        <v>0</v>
      </c>
      <c r="CO60" s="138">
        <v>2560</v>
      </c>
      <c r="CP60" s="137">
        <v>268</v>
      </c>
      <c r="CQ60" s="137">
        <v>63.94</v>
      </c>
      <c r="CR60" s="137">
        <v>975.58</v>
      </c>
      <c r="CS60" s="137">
        <v>101.55</v>
      </c>
      <c r="CT60" s="137">
        <v>1409.07</v>
      </c>
      <c r="CU60" s="139">
        <v>3969.07</v>
      </c>
      <c r="CV60" s="216">
        <v>2560</v>
      </c>
      <c r="CW60" s="138">
        <v>0</v>
      </c>
      <c r="CX60" s="138">
        <v>2560</v>
      </c>
      <c r="CY60" s="137">
        <v>260</v>
      </c>
      <c r="CZ60" s="137">
        <v>63.94</v>
      </c>
      <c r="DA60" s="137">
        <v>970.78</v>
      </c>
      <c r="DB60" s="137">
        <v>121.95</v>
      </c>
      <c r="DC60" s="137">
        <v>1416.67</v>
      </c>
      <c r="DD60" s="139">
        <v>3976.67</v>
      </c>
      <c r="DE60" s="138">
        <v>3821.75</v>
      </c>
      <c r="DF60" s="138">
        <v>0</v>
      </c>
      <c r="DG60" s="138">
        <v>3821.75</v>
      </c>
      <c r="DH60" s="137">
        <v>434</v>
      </c>
      <c r="DI60" s="137">
        <v>429.08</v>
      </c>
      <c r="DJ60" s="137">
        <v>1431.62</v>
      </c>
      <c r="DK60" s="137">
        <v>164.76</v>
      </c>
      <c r="DL60" s="137">
        <v>2459.46</v>
      </c>
      <c r="DM60" s="139">
        <v>6281.21</v>
      </c>
      <c r="DN60" s="135">
        <f t="shared" si="1"/>
        <v>33390.68</v>
      </c>
      <c r="DO60" s="135">
        <f t="shared" si="2"/>
        <v>948.61</v>
      </c>
      <c r="DP60" s="135">
        <f t="shared" si="3"/>
        <v>34339.29</v>
      </c>
      <c r="DQ60" s="137">
        <f t="shared" si="4"/>
        <v>3627</v>
      </c>
      <c r="DR60" s="137">
        <f t="shared" si="5"/>
        <v>1167.6400000000001</v>
      </c>
      <c r="DS60" s="137">
        <f t="shared" si="6"/>
        <v>12819.29</v>
      </c>
      <c r="DT60" s="137">
        <f t="shared" si="7"/>
        <v>1635.76</v>
      </c>
      <c r="DU60" s="137">
        <f t="shared" si="8"/>
        <v>19249.689999999999</v>
      </c>
      <c r="DV60" s="139">
        <f t="shared" si="9"/>
        <v>53588.979999999996</v>
      </c>
      <c r="DW60" s="271">
        <f t="shared" si="10"/>
        <v>1137.9199999999983</v>
      </c>
      <c r="DX60" s="271"/>
      <c r="DY60" s="263">
        <f>E60-(DU60-(DO60*PARAM!Q60))</f>
        <v>-524.81999999999971</v>
      </c>
      <c r="DZ60" s="263"/>
    </row>
    <row r="61" spans="1:130" x14ac:dyDescent="0.25">
      <c r="A61">
        <v>1011</v>
      </c>
      <c r="B61" s="215" t="s">
        <v>867</v>
      </c>
      <c r="C61" t="s">
        <v>317</v>
      </c>
      <c r="D61" s="74">
        <v>0</v>
      </c>
      <c r="G61" t="s">
        <v>157</v>
      </c>
      <c r="H61" t="s">
        <v>5</v>
      </c>
      <c r="I61" t="s">
        <v>194</v>
      </c>
      <c r="P61" s="185"/>
      <c r="AG61" s="185"/>
      <c r="AT61" s="138">
        <v>0</v>
      </c>
      <c r="AU61" s="138">
        <v>129.01</v>
      </c>
      <c r="AV61" s="138">
        <v>129.01</v>
      </c>
      <c r="AW61" s="137">
        <v>5</v>
      </c>
      <c r="AX61" s="137">
        <v>0</v>
      </c>
      <c r="AY61" s="137">
        <v>25.8</v>
      </c>
      <c r="AZ61" s="137">
        <v>1.73</v>
      </c>
      <c r="BA61" s="137">
        <v>32.53</v>
      </c>
      <c r="BB61" s="139">
        <v>161.54</v>
      </c>
      <c r="BC61" s="202"/>
      <c r="BL61" s="186"/>
      <c r="CM61" s="186"/>
      <c r="CV61" s="216"/>
      <c r="DN61" s="135">
        <f t="shared" si="1"/>
        <v>0</v>
      </c>
      <c r="DO61" s="135">
        <f t="shared" si="2"/>
        <v>129.01</v>
      </c>
      <c r="DP61" s="135">
        <f t="shared" si="3"/>
        <v>129.01</v>
      </c>
      <c r="DQ61" s="137">
        <f t="shared" si="4"/>
        <v>5</v>
      </c>
      <c r="DR61" s="137">
        <f t="shared" si="5"/>
        <v>0</v>
      </c>
      <c r="DS61" s="137">
        <f t="shared" si="6"/>
        <v>25.8</v>
      </c>
      <c r="DT61" s="137">
        <f t="shared" si="7"/>
        <v>1.73</v>
      </c>
      <c r="DU61" s="137">
        <f t="shared" si="8"/>
        <v>32.53</v>
      </c>
      <c r="DV61" s="139">
        <f t="shared" si="9"/>
        <v>161.54</v>
      </c>
      <c r="DW61" s="271">
        <f t="shared" si="10"/>
        <v>129.01</v>
      </c>
      <c r="DX61" s="271"/>
      <c r="DY61" s="263">
        <f>E61-(DU61-(DO61*PARAM!Q61))</f>
        <v>-32.53</v>
      </c>
      <c r="DZ61" s="263"/>
    </row>
    <row r="62" spans="1:130" x14ac:dyDescent="0.25">
      <c r="A62">
        <v>1013</v>
      </c>
      <c r="B62" s="215" t="s">
        <v>385</v>
      </c>
      <c r="C62" t="s">
        <v>386</v>
      </c>
      <c r="D62" s="74">
        <v>1</v>
      </c>
      <c r="E62">
        <v>16077.584999999999</v>
      </c>
      <c r="F62">
        <v>28769.422500000001</v>
      </c>
      <c r="G62" t="s">
        <v>157</v>
      </c>
      <c r="H62" t="s">
        <v>25</v>
      </c>
      <c r="I62" t="s">
        <v>312</v>
      </c>
      <c r="J62" s="138">
        <v>2299.2150000000001</v>
      </c>
      <c r="K62" s="138">
        <v>0</v>
      </c>
      <c r="L62" s="138">
        <v>2299.2150000000001</v>
      </c>
      <c r="M62" s="137">
        <v>237</v>
      </c>
      <c r="N62" s="137">
        <v>55.77</v>
      </c>
      <c r="O62" s="137">
        <v>832.34249999999997</v>
      </c>
      <c r="P62" s="185">
        <v>113.21250000000001</v>
      </c>
      <c r="Q62" s="137">
        <v>1238.325</v>
      </c>
      <c r="R62" s="139">
        <v>3537.54</v>
      </c>
      <c r="S62" s="138">
        <v>2217.9675000000002</v>
      </c>
      <c r="T62" s="138">
        <v>0</v>
      </c>
      <c r="U62" s="138">
        <v>2217.9675000000002</v>
      </c>
      <c r="V62" s="137">
        <v>234.75</v>
      </c>
      <c r="W62" s="137">
        <v>55.395000000000003</v>
      </c>
      <c r="X62" s="137">
        <v>827.63250000000005</v>
      </c>
      <c r="Y62" s="137">
        <v>92.924999999999997</v>
      </c>
      <c r="Z62" s="137">
        <v>1210.7025000000001</v>
      </c>
      <c r="AA62" s="139">
        <v>3428.67</v>
      </c>
      <c r="AB62" s="138">
        <v>2219.25</v>
      </c>
      <c r="AC62" s="138">
        <v>0</v>
      </c>
      <c r="AD62" s="138">
        <v>2219.25</v>
      </c>
      <c r="AE62" s="137">
        <v>234.75</v>
      </c>
      <c r="AF62" s="137">
        <v>55.432499999999997</v>
      </c>
      <c r="AG62" s="185">
        <v>827.67</v>
      </c>
      <c r="AH62" s="137">
        <v>123.55500000000001</v>
      </c>
      <c r="AI62" s="137">
        <v>1241.4075</v>
      </c>
      <c r="AJ62" s="139">
        <v>3460.6574999999998</v>
      </c>
      <c r="AK62" s="138">
        <v>2246.0025000000001</v>
      </c>
      <c r="AL62" s="138">
        <v>0</v>
      </c>
      <c r="AM62" s="138">
        <v>2246.0025000000001</v>
      </c>
      <c r="AN62" s="137">
        <v>239.25</v>
      </c>
      <c r="AO62" s="137">
        <v>56.1</v>
      </c>
      <c r="AP62" s="137">
        <v>837.69</v>
      </c>
      <c r="AQ62" s="137">
        <v>112.56</v>
      </c>
      <c r="AR62" s="137">
        <v>1245.5999999999999</v>
      </c>
      <c r="AS62" s="139">
        <v>3491.6025</v>
      </c>
      <c r="AT62" s="138">
        <v>2237.8575000000001</v>
      </c>
      <c r="AU62" s="138">
        <v>697.22249999999997</v>
      </c>
      <c r="AV62" s="138">
        <v>2935.08</v>
      </c>
      <c r="AW62" s="137">
        <v>333</v>
      </c>
      <c r="AX62" s="137">
        <v>55.897500000000001</v>
      </c>
      <c r="AY62" s="137">
        <v>974.07</v>
      </c>
      <c r="AZ62" s="137">
        <v>106.455</v>
      </c>
      <c r="BA62" s="137">
        <v>1469.4224999999999</v>
      </c>
      <c r="BB62" s="139">
        <v>4404.5024999999996</v>
      </c>
      <c r="BC62" s="202">
        <v>3461.01</v>
      </c>
      <c r="BD62" s="138">
        <v>0</v>
      </c>
      <c r="BE62" s="138">
        <v>3461.01</v>
      </c>
      <c r="BF62" s="137">
        <v>386.25</v>
      </c>
      <c r="BG62" s="137">
        <v>82.732500000000002</v>
      </c>
      <c r="BH62" s="137">
        <v>1433.8275000000001</v>
      </c>
      <c r="BI62" s="137">
        <v>129.66</v>
      </c>
      <c r="BJ62" s="137">
        <v>2032.47</v>
      </c>
      <c r="BK62" s="139">
        <v>5493.48</v>
      </c>
      <c r="BL62" s="186">
        <v>2217.9675000000002</v>
      </c>
      <c r="BM62" s="138">
        <v>0</v>
      </c>
      <c r="BN62" s="138">
        <v>2217.9675000000002</v>
      </c>
      <c r="BO62" s="137">
        <v>234</v>
      </c>
      <c r="BP62" s="137">
        <v>55.395000000000003</v>
      </c>
      <c r="BQ62" s="137">
        <v>827.21249999999998</v>
      </c>
      <c r="BR62" s="137">
        <v>108.22499999999999</v>
      </c>
      <c r="BS62" s="137">
        <v>1224.8325</v>
      </c>
      <c r="BT62" s="139">
        <v>3442.8</v>
      </c>
      <c r="BU62" s="138">
        <v>2217.9675000000002</v>
      </c>
      <c r="BV62" s="138">
        <v>0</v>
      </c>
      <c r="BW62" s="138">
        <v>2217.9675000000002</v>
      </c>
      <c r="BX62" s="137">
        <v>234.75</v>
      </c>
      <c r="BY62" s="137">
        <v>55.395000000000003</v>
      </c>
      <c r="BZ62" s="137">
        <v>827.21249999999998</v>
      </c>
      <c r="CA62" s="137">
        <v>119.7</v>
      </c>
      <c r="CB62" s="137">
        <v>1237.0574999999999</v>
      </c>
      <c r="CC62" s="139">
        <v>3455.0250000000001</v>
      </c>
      <c r="CD62" s="216">
        <v>2301.21</v>
      </c>
      <c r="CE62" s="138">
        <v>0</v>
      </c>
      <c r="CF62" s="138">
        <v>2301.21</v>
      </c>
      <c r="CG62" s="137">
        <v>246.75</v>
      </c>
      <c r="CH62" s="137">
        <v>57.48</v>
      </c>
      <c r="CI62" s="137">
        <v>858.29250000000002</v>
      </c>
      <c r="CJ62" s="137">
        <v>121.1925</v>
      </c>
      <c r="CK62" s="137">
        <v>1283.7149999999999</v>
      </c>
      <c r="CL62" s="139">
        <v>3584.9250000000002</v>
      </c>
      <c r="CM62" s="186">
        <v>2204.5650000000001</v>
      </c>
      <c r="CN62" s="138">
        <v>0</v>
      </c>
      <c r="CO62" s="138">
        <v>2204.5650000000001</v>
      </c>
      <c r="CP62" s="137">
        <v>232.5</v>
      </c>
      <c r="CQ62" s="137">
        <v>55.064999999999998</v>
      </c>
      <c r="CR62" s="137">
        <v>822.20249999999999</v>
      </c>
      <c r="CS62" s="137">
        <v>54.442500000000003</v>
      </c>
      <c r="CT62" s="137">
        <v>1164.21</v>
      </c>
      <c r="CU62" s="139">
        <v>3368.7750000000001</v>
      </c>
      <c r="CV62" s="216">
        <v>2217.9675000000002</v>
      </c>
      <c r="CW62" s="138">
        <v>0</v>
      </c>
      <c r="CX62" s="138">
        <v>2217.9675000000002</v>
      </c>
      <c r="CY62" s="137">
        <v>234.75</v>
      </c>
      <c r="CZ62" s="137">
        <v>55.395000000000003</v>
      </c>
      <c r="DA62" s="137">
        <v>827.21249999999998</v>
      </c>
      <c r="DB62" s="137">
        <v>96.75</v>
      </c>
      <c r="DC62" s="137">
        <v>1214.1075000000001</v>
      </c>
      <c r="DD62" s="139">
        <v>3432.0749999999998</v>
      </c>
      <c r="DE62" s="138">
        <v>3309.585</v>
      </c>
      <c r="DF62" s="138">
        <v>0</v>
      </c>
      <c r="DG62" s="138">
        <v>3309.585</v>
      </c>
      <c r="DH62" s="137">
        <v>387</v>
      </c>
      <c r="DI62" s="137">
        <v>371.8125</v>
      </c>
      <c r="DJ62" s="137">
        <v>1036.2449999999999</v>
      </c>
      <c r="DK62" s="137">
        <v>127.63500000000001</v>
      </c>
      <c r="DL62" s="137">
        <v>1922.6925000000001</v>
      </c>
      <c r="DM62" s="139">
        <v>5232.2775000000001</v>
      </c>
      <c r="DN62" s="135">
        <f t="shared" si="1"/>
        <v>29150.564999999995</v>
      </c>
      <c r="DO62" s="135">
        <f t="shared" si="2"/>
        <v>697.22249999999997</v>
      </c>
      <c r="DP62" s="135">
        <f t="shared" si="3"/>
        <v>29847.787499999995</v>
      </c>
      <c r="DQ62" s="137">
        <f t="shared" si="4"/>
        <v>3234.75</v>
      </c>
      <c r="DR62" s="137">
        <f t="shared" si="5"/>
        <v>1011.8699999999999</v>
      </c>
      <c r="DS62" s="137">
        <f t="shared" si="6"/>
        <v>10931.609999999997</v>
      </c>
      <c r="DT62" s="137">
        <f t="shared" si="7"/>
        <v>1306.3125000000002</v>
      </c>
      <c r="DU62" s="137">
        <f t="shared" si="8"/>
        <v>16484.5425</v>
      </c>
      <c r="DV62" s="139">
        <f t="shared" si="9"/>
        <v>46332.33</v>
      </c>
      <c r="DW62" s="271">
        <f t="shared" si="10"/>
        <v>1078.3649999999943</v>
      </c>
      <c r="DX62" s="271"/>
      <c r="DY62" s="263">
        <f>E62-(DU62-(DO62*PARAM!Q62))</f>
        <v>-406.95750000000044</v>
      </c>
      <c r="DZ62" s="263"/>
    </row>
    <row r="63" spans="1:130" x14ac:dyDescent="0.25">
      <c r="A63">
        <v>1016</v>
      </c>
      <c r="B63" s="215" t="s">
        <v>402</v>
      </c>
      <c r="C63" t="s">
        <v>290</v>
      </c>
      <c r="D63" s="74">
        <v>1</v>
      </c>
      <c r="E63">
        <v>15927.19</v>
      </c>
      <c r="F63">
        <v>36225.58</v>
      </c>
      <c r="G63" t="s">
        <v>157</v>
      </c>
      <c r="H63" t="s">
        <v>5</v>
      </c>
      <c r="I63" t="s">
        <v>298</v>
      </c>
      <c r="J63" s="138">
        <v>3341.22</v>
      </c>
      <c r="K63" s="138">
        <v>0</v>
      </c>
      <c r="L63" s="138">
        <v>3341.22</v>
      </c>
      <c r="M63" s="137">
        <v>368</v>
      </c>
      <c r="N63" s="137">
        <v>83.46</v>
      </c>
      <c r="O63" s="137">
        <v>1255.47</v>
      </c>
      <c r="P63" s="185">
        <v>161.32</v>
      </c>
      <c r="Q63" s="137">
        <v>1868.25</v>
      </c>
      <c r="R63" s="139">
        <v>5209.47</v>
      </c>
      <c r="S63" s="138">
        <v>3341.22</v>
      </c>
      <c r="T63" s="138">
        <v>0</v>
      </c>
      <c r="U63" s="138">
        <v>3341.22</v>
      </c>
      <c r="V63" s="137">
        <v>368</v>
      </c>
      <c r="W63" s="137">
        <v>83.46</v>
      </c>
      <c r="X63" s="137">
        <v>1256.75</v>
      </c>
      <c r="Y63" s="137">
        <v>130.72</v>
      </c>
      <c r="Z63" s="137">
        <v>1838.93</v>
      </c>
      <c r="AA63" s="139">
        <v>5180.1499999999996</v>
      </c>
      <c r="AB63" s="138">
        <v>2739.92</v>
      </c>
      <c r="AC63" s="138">
        <v>0</v>
      </c>
      <c r="AD63" s="138">
        <v>2739.92</v>
      </c>
      <c r="AE63" s="137">
        <v>285</v>
      </c>
      <c r="AF63" s="137">
        <v>68.44</v>
      </c>
      <c r="AG63" s="185">
        <v>1036.51</v>
      </c>
      <c r="AH63" s="137">
        <v>165.96</v>
      </c>
      <c r="AI63" s="137">
        <v>1555.91</v>
      </c>
      <c r="AJ63" s="139">
        <v>4295.83</v>
      </c>
      <c r="AK63" s="138">
        <v>2848.25</v>
      </c>
      <c r="AL63" s="138">
        <v>0</v>
      </c>
      <c r="AM63" s="138">
        <v>2848.25</v>
      </c>
      <c r="AN63" s="137">
        <v>300</v>
      </c>
      <c r="AO63" s="137">
        <v>71.14</v>
      </c>
      <c r="AP63" s="137">
        <v>1076.06</v>
      </c>
      <c r="AQ63" s="137">
        <v>132.18</v>
      </c>
      <c r="AR63" s="137">
        <v>1579.38</v>
      </c>
      <c r="AS63" s="139">
        <v>4427.63</v>
      </c>
      <c r="AT63" s="138">
        <v>2746.24</v>
      </c>
      <c r="AU63" s="138">
        <v>948.61</v>
      </c>
      <c r="AV63" s="138">
        <v>3694.85</v>
      </c>
      <c r="AW63" s="137">
        <v>415</v>
      </c>
      <c r="AX63" s="137">
        <v>68.59</v>
      </c>
      <c r="AY63" s="137">
        <v>1228.51</v>
      </c>
      <c r="AZ63" s="137">
        <v>127.77</v>
      </c>
      <c r="BA63" s="137">
        <v>1839.87</v>
      </c>
      <c r="BB63" s="139">
        <v>5534.72</v>
      </c>
      <c r="BC63" s="202">
        <v>4044.36</v>
      </c>
      <c r="BD63" s="138">
        <v>0</v>
      </c>
      <c r="BE63" s="138">
        <v>4044.36</v>
      </c>
      <c r="BF63" s="137">
        <v>464</v>
      </c>
      <c r="BG63" s="137">
        <v>101.05</v>
      </c>
      <c r="BH63" s="137">
        <v>1755.46</v>
      </c>
      <c r="BI63" s="137">
        <v>184.03</v>
      </c>
      <c r="BJ63" s="137">
        <v>2504.54</v>
      </c>
      <c r="BK63" s="139">
        <v>6548.9</v>
      </c>
      <c r="BL63" s="186">
        <v>2683.79</v>
      </c>
      <c r="BM63" s="138">
        <v>0</v>
      </c>
      <c r="BN63" s="138">
        <v>2683.79</v>
      </c>
      <c r="BO63" s="137">
        <v>277</v>
      </c>
      <c r="BP63" s="137">
        <v>67.03</v>
      </c>
      <c r="BQ63" s="137">
        <v>1015.97</v>
      </c>
      <c r="BR63" s="137">
        <v>124.16</v>
      </c>
      <c r="BS63" s="137">
        <v>1484.16</v>
      </c>
      <c r="BT63" s="139">
        <v>4167.95</v>
      </c>
      <c r="BU63" s="138">
        <v>2683.79</v>
      </c>
      <c r="BV63" s="138">
        <v>0</v>
      </c>
      <c r="BW63" s="138">
        <v>2683.79</v>
      </c>
      <c r="BX63" s="137">
        <v>277</v>
      </c>
      <c r="BY63" s="137">
        <v>67.03</v>
      </c>
      <c r="BZ63" s="137">
        <v>1015.97</v>
      </c>
      <c r="CA63" s="137">
        <v>124.16</v>
      </c>
      <c r="CB63" s="137">
        <v>1484.16</v>
      </c>
      <c r="CC63" s="139">
        <v>4167.95</v>
      </c>
      <c r="CD63" s="216">
        <v>2889.98</v>
      </c>
      <c r="CE63" s="138">
        <v>0</v>
      </c>
      <c r="CF63" s="138">
        <v>2889.98</v>
      </c>
      <c r="CG63" s="137">
        <v>306</v>
      </c>
      <c r="CH63" s="137">
        <v>72.19</v>
      </c>
      <c r="CI63" s="137">
        <v>1091.3</v>
      </c>
      <c r="CJ63" s="137">
        <v>143.12</v>
      </c>
      <c r="CK63" s="137">
        <v>1612.61</v>
      </c>
      <c r="CL63" s="139">
        <v>4502.59</v>
      </c>
      <c r="CM63" s="186">
        <v>3160.5</v>
      </c>
      <c r="CN63" s="138">
        <v>0</v>
      </c>
      <c r="CO63" s="138">
        <v>3160.5</v>
      </c>
      <c r="CP63" s="137">
        <v>351</v>
      </c>
      <c r="CQ63" s="137">
        <v>78.95</v>
      </c>
      <c r="CR63" s="137">
        <v>1194.9100000000001</v>
      </c>
      <c r="CS63" s="137">
        <v>102.02</v>
      </c>
      <c r="CT63" s="137">
        <v>1726.88</v>
      </c>
      <c r="CU63" s="139">
        <v>4887.38</v>
      </c>
      <c r="CV63" s="218">
        <v>3345.91</v>
      </c>
      <c r="CW63" s="138">
        <v>0</v>
      </c>
      <c r="CX63" s="138">
        <v>3345.91</v>
      </c>
      <c r="CY63" s="137">
        <v>368</v>
      </c>
      <c r="CZ63" s="137">
        <v>83.59</v>
      </c>
      <c r="DA63" s="137">
        <v>1257.8399999999999</v>
      </c>
      <c r="DB63" s="137">
        <v>156.30000000000001</v>
      </c>
      <c r="DC63" s="137">
        <v>1865.73</v>
      </c>
      <c r="DD63" s="139">
        <v>5211.6400000000003</v>
      </c>
      <c r="DE63" s="138">
        <v>4006.08</v>
      </c>
      <c r="DF63" s="138">
        <v>0</v>
      </c>
      <c r="DG63" s="138">
        <v>4006.08</v>
      </c>
      <c r="DH63" s="137">
        <v>460</v>
      </c>
      <c r="DI63" s="137">
        <v>478.11</v>
      </c>
      <c r="DJ63" s="137">
        <v>1256.42</v>
      </c>
      <c r="DK63" s="137">
        <v>183.34</v>
      </c>
      <c r="DL63" s="137">
        <v>2377.87</v>
      </c>
      <c r="DM63" s="139">
        <v>6383.95</v>
      </c>
      <c r="DN63" s="135">
        <f t="shared" si="1"/>
        <v>37831.26</v>
      </c>
      <c r="DO63" s="135">
        <f t="shared" si="2"/>
        <v>948.61</v>
      </c>
      <c r="DP63" s="135">
        <f t="shared" si="3"/>
        <v>38779.870000000003</v>
      </c>
      <c r="DQ63" s="137">
        <f t="shared" si="4"/>
        <v>4239</v>
      </c>
      <c r="DR63" s="137">
        <f t="shared" si="5"/>
        <v>1323.0400000000002</v>
      </c>
      <c r="DS63" s="137">
        <f t="shared" si="6"/>
        <v>14441.17</v>
      </c>
      <c r="DT63" s="137">
        <f t="shared" si="7"/>
        <v>1735.08</v>
      </c>
      <c r="DU63" s="137">
        <f t="shared" si="8"/>
        <v>21738.29</v>
      </c>
      <c r="DV63" s="139">
        <f t="shared" si="9"/>
        <v>60518.159999999982</v>
      </c>
      <c r="DW63" s="271">
        <f t="shared" si="10"/>
        <v>2554.2900000000009</v>
      </c>
      <c r="DX63" s="271"/>
      <c r="DY63" s="263">
        <f>E63-(DU63-(DO63*PARAM!Q63))</f>
        <v>-5811.1</v>
      </c>
      <c r="DZ63" s="263"/>
    </row>
    <row r="64" spans="1:130" x14ac:dyDescent="0.25">
      <c r="A64">
        <v>1017</v>
      </c>
      <c r="B64" s="215" t="s">
        <v>403</v>
      </c>
      <c r="C64" t="s">
        <v>404</v>
      </c>
      <c r="D64" s="74">
        <v>0</v>
      </c>
      <c r="E64">
        <v>9867.75</v>
      </c>
      <c r="F64">
        <v>17223.02</v>
      </c>
      <c r="G64" t="s">
        <v>157</v>
      </c>
      <c r="H64" t="s">
        <v>5</v>
      </c>
      <c r="I64" t="s">
        <v>285</v>
      </c>
      <c r="J64" s="138">
        <v>3290.58</v>
      </c>
      <c r="K64" s="138">
        <v>0</v>
      </c>
      <c r="L64" s="138">
        <v>3290.58</v>
      </c>
      <c r="M64" s="137">
        <v>364</v>
      </c>
      <c r="N64" s="137">
        <v>82.2</v>
      </c>
      <c r="O64" s="137">
        <v>1263.73</v>
      </c>
      <c r="P64" s="185">
        <v>58.43</v>
      </c>
      <c r="Q64" s="137">
        <v>1768.36</v>
      </c>
      <c r="R64" s="139">
        <v>5058.9399999999996</v>
      </c>
      <c r="S64" s="138">
        <v>13966</v>
      </c>
      <c r="T64" s="138">
        <v>0</v>
      </c>
      <c r="U64" s="138">
        <v>13966</v>
      </c>
      <c r="V64" s="137">
        <v>875</v>
      </c>
      <c r="W64" s="137">
        <v>521.61</v>
      </c>
      <c r="X64" s="137">
        <v>6349.4</v>
      </c>
      <c r="Y64" s="137">
        <v>240.36</v>
      </c>
      <c r="Z64" s="137">
        <v>7986.37</v>
      </c>
      <c r="AA64" s="139">
        <v>21952.37</v>
      </c>
      <c r="AB64" s="138">
        <v>0</v>
      </c>
      <c r="AC64" s="138">
        <v>0</v>
      </c>
      <c r="AD64" s="138">
        <v>0</v>
      </c>
      <c r="AE64" s="137">
        <v>0</v>
      </c>
      <c r="AF64" s="137">
        <v>0</v>
      </c>
      <c r="AG64" s="185">
        <v>0</v>
      </c>
      <c r="AH64" s="137">
        <v>0</v>
      </c>
      <c r="AI64" s="137">
        <v>0</v>
      </c>
      <c r="AJ64" s="139">
        <v>0</v>
      </c>
      <c r="AK64" s="138">
        <v>0</v>
      </c>
      <c r="AL64" s="138">
        <v>0</v>
      </c>
      <c r="AM64" s="138">
        <v>0</v>
      </c>
      <c r="AN64" s="137">
        <v>0</v>
      </c>
      <c r="AO64" s="137">
        <v>0</v>
      </c>
      <c r="AP64" s="137">
        <v>0</v>
      </c>
      <c r="AQ64" s="137">
        <v>0</v>
      </c>
      <c r="AR64" s="137">
        <v>0</v>
      </c>
      <c r="AS64" s="139">
        <v>0</v>
      </c>
      <c r="AT64" s="138">
        <v>0</v>
      </c>
      <c r="AU64" s="138">
        <v>948.61</v>
      </c>
      <c r="AV64" s="138">
        <v>948.61</v>
      </c>
      <c r="AW64" s="137">
        <v>129</v>
      </c>
      <c r="AX64" s="137">
        <v>0</v>
      </c>
      <c r="AY64" s="137">
        <v>189.72</v>
      </c>
      <c r="AZ64" s="137">
        <v>12.71</v>
      </c>
      <c r="BA64" s="137">
        <v>331.43</v>
      </c>
      <c r="BB64" s="139">
        <v>1280.04</v>
      </c>
      <c r="BC64" s="202">
        <v>0</v>
      </c>
      <c r="BD64" s="138">
        <v>0</v>
      </c>
      <c r="BE64" s="138">
        <v>0</v>
      </c>
      <c r="BF64" s="137">
        <v>0</v>
      </c>
      <c r="BG64" s="137">
        <v>0</v>
      </c>
      <c r="BH64" s="137">
        <v>0</v>
      </c>
      <c r="BI64" s="137">
        <v>0</v>
      </c>
      <c r="BJ64" s="137">
        <v>0</v>
      </c>
      <c r="BK64" s="139">
        <v>0</v>
      </c>
      <c r="BL64" s="186">
        <v>0</v>
      </c>
      <c r="BM64" s="138">
        <v>0</v>
      </c>
      <c r="BN64" s="138">
        <v>0</v>
      </c>
      <c r="BO64" s="137">
        <v>-4</v>
      </c>
      <c r="BP64" s="137">
        <v>0</v>
      </c>
      <c r="BQ64" s="137">
        <v>0</v>
      </c>
      <c r="BR64" s="137">
        <v>0</v>
      </c>
      <c r="BS64" s="137">
        <v>-4</v>
      </c>
      <c r="BT64" s="139">
        <v>-4</v>
      </c>
      <c r="CD64" s="138">
        <v>0</v>
      </c>
      <c r="CE64" s="138">
        <v>0</v>
      </c>
      <c r="CF64" s="138">
        <v>0</v>
      </c>
      <c r="CG64" s="137">
        <v>0</v>
      </c>
      <c r="CH64" s="137">
        <v>0</v>
      </c>
      <c r="CI64" s="137">
        <v>0</v>
      </c>
      <c r="CJ64" s="137">
        <v>0</v>
      </c>
      <c r="CK64" s="137">
        <v>0</v>
      </c>
      <c r="CL64" s="139">
        <v>0</v>
      </c>
      <c r="CM64" s="186">
        <v>0</v>
      </c>
      <c r="CN64" s="138">
        <v>0</v>
      </c>
      <c r="CO64" s="138">
        <v>0</v>
      </c>
      <c r="CP64" s="137">
        <v>0</v>
      </c>
      <c r="CQ64" s="137">
        <v>0</v>
      </c>
      <c r="CR64" s="137">
        <v>0</v>
      </c>
      <c r="CS64" s="137">
        <v>0</v>
      </c>
      <c r="CT64" s="137">
        <v>0</v>
      </c>
      <c r="CU64" s="139">
        <v>0</v>
      </c>
      <c r="DN64" s="135">
        <f t="shared" si="1"/>
        <v>17256.580000000002</v>
      </c>
      <c r="DO64" s="135">
        <f t="shared" si="2"/>
        <v>948.61</v>
      </c>
      <c r="DP64" s="135">
        <f t="shared" si="3"/>
        <v>18205.190000000002</v>
      </c>
      <c r="DQ64" s="137">
        <f t="shared" si="4"/>
        <v>1364</v>
      </c>
      <c r="DR64" s="137">
        <f t="shared" si="5"/>
        <v>603.81000000000006</v>
      </c>
      <c r="DS64" s="137">
        <f t="shared" si="6"/>
        <v>7802.8499999999995</v>
      </c>
      <c r="DT64" s="137">
        <f t="shared" si="7"/>
        <v>311.5</v>
      </c>
      <c r="DU64" s="137">
        <f t="shared" si="8"/>
        <v>10082.16</v>
      </c>
      <c r="DV64" s="139">
        <f t="shared" si="9"/>
        <v>28287.35</v>
      </c>
      <c r="DW64" s="271">
        <f t="shared" si="10"/>
        <v>982.17000000000189</v>
      </c>
      <c r="DX64" s="271"/>
      <c r="DY64" s="263">
        <f>E64-(DU64-(DO64*PARAM!Q64))</f>
        <v>-214.40999999999985</v>
      </c>
      <c r="DZ64" s="263"/>
    </row>
    <row r="65" spans="1:130" x14ac:dyDescent="0.25">
      <c r="A65">
        <v>1018</v>
      </c>
      <c r="B65" s="215" t="s">
        <v>409</v>
      </c>
      <c r="C65" t="s">
        <v>165</v>
      </c>
      <c r="D65" s="74">
        <v>1</v>
      </c>
      <c r="E65">
        <v>19198.27</v>
      </c>
      <c r="F65">
        <v>34960.28</v>
      </c>
      <c r="G65" t="s">
        <v>157</v>
      </c>
      <c r="H65" t="s">
        <v>5</v>
      </c>
      <c r="I65" t="s">
        <v>410</v>
      </c>
      <c r="J65" s="138">
        <v>2300.34</v>
      </c>
      <c r="K65" s="138">
        <v>0</v>
      </c>
      <c r="L65" s="138">
        <v>2300.34</v>
      </c>
      <c r="M65" s="137">
        <v>230</v>
      </c>
      <c r="N65" s="137">
        <v>59.31</v>
      </c>
      <c r="O65" s="137">
        <v>868.75</v>
      </c>
      <c r="P65" s="185">
        <v>41.16</v>
      </c>
      <c r="Q65" s="137">
        <v>1199.22</v>
      </c>
      <c r="R65" s="139">
        <v>3499.56</v>
      </c>
      <c r="S65" s="138">
        <v>1375.97</v>
      </c>
      <c r="T65" s="138">
        <v>0</v>
      </c>
      <c r="U65" s="138">
        <v>1375.97</v>
      </c>
      <c r="V65" s="137">
        <v>196</v>
      </c>
      <c r="W65" s="137">
        <v>53.04</v>
      </c>
      <c r="X65" s="137">
        <v>780.5</v>
      </c>
      <c r="Y65" s="137">
        <v>27.69</v>
      </c>
      <c r="Z65" s="137">
        <v>1057.23</v>
      </c>
      <c r="AA65" s="139">
        <v>2433.1999999999998</v>
      </c>
      <c r="AB65" s="138">
        <v>3.97</v>
      </c>
      <c r="AC65" s="138">
        <v>0</v>
      </c>
      <c r="AD65" s="138">
        <v>3.97</v>
      </c>
      <c r="AE65" s="137">
        <v>-96</v>
      </c>
      <c r="AF65" s="137">
        <v>0.01</v>
      </c>
      <c r="AG65" s="185">
        <v>3.77</v>
      </c>
      <c r="AH65" s="137">
        <v>86.76</v>
      </c>
      <c r="AI65" s="137">
        <v>-5.46</v>
      </c>
      <c r="AJ65" s="139">
        <v>-1.49</v>
      </c>
      <c r="AK65" s="138">
        <v>576.03</v>
      </c>
      <c r="AL65" s="138">
        <v>0</v>
      </c>
      <c r="AM65" s="138">
        <v>576.03</v>
      </c>
      <c r="AN65" s="137">
        <v>-5</v>
      </c>
      <c r="AO65" s="137">
        <v>14.35</v>
      </c>
      <c r="AP65" s="137">
        <v>266.52</v>
      </c>
      <c r="AQ65" s="137">
        <v>10.220000000000001</v>
      </c>
      <c r="AR65" s="137">
        <v>286.08999999999997</v>
      </c>
      <c r="AS65" s="139">
        <v>862.12</v>
      </c>
      <c r="AT65" s="138">
        <v>-1213.72</v>
      </c>
      <c r="AU65" s="138">
        <v>369.96</v>
      </c>
      <c r="AV65" s="138">
        <v>-843.76</v>
      </c>
      <c r="AW65" s="137">
        <v>36</v>
      </c>
      <c r="AX65" s="137">
        <v>9</v>
      </c>
      <c r="AY65" s="137">
        <v>227.24</v>
      </c>
      <c r="AZ65" s="137">
        <v>-9.74</v>
      </c>
      <c r="BA65" s="137">
        <v>262.5</v>
      </c>
      <c r="BB65" s="139">
        <v>-581.26</v>
      </c>
      <c r="BC65" s="203">
        <v>1429.43</v>
      </c>
      <c r="BD65" s="138">
        <v>0</v>
      </c>
      <c r="BE65" s="138">
        <v>1429.43</v>
      </c>
      <c r="BF65" s="137">
        <v>117</v>
      </c>
      <c r="BG65" s="137">
        <v>41.86</v>
      </c>
      <c r="BH65" s="137">
        <v>733.67</v>
      </c>
      <c r="BI65" s="137">
        <v>26.46</v>
      </c>
      <c r="BJ65" s="137">
        <v>918.99</v>
      </c>
      <c r="BK65" s="139">
        <v>2348.42</v>
      </c>
      <c r="BL65" s="186">
        <v>1032.08</v>
      </c>
      <c r="BM65" s="138">
        <v>0</v>
      </c>
      <c r="BN65" s="138">
        <v>1032.08</v>
      </c>
      <c r="BO65" s="137">
        <v>60</v>
      </c>
      <c r="BP65" s="137">
        <v>25.74</v>
      </c>
      <c r="BQ65" s="137">
        <v>391.37</v>
      </c>
      <c r="BR65" s="137">
        <v>18.309999999999999</v>
      </c>
      <c r="BS65" s="137">
        <v>495.42</v>
      </c>
      <c r="BT65" s="139">
        <v>1527.5</v>
      </c>
      <c r="BU65" s="138">
        <v>104.6</v>
      </c>
      <c r="BV65" s="138">
        <v>0</v>
      </c>
      <c r="BW65" s="138">
        <v>104.6</v>
      </c>
      <c r="BX65" s="137">
        <v>27</v>
      </c>
      <c r="BY65" s="137">
        <v>15.69</v>
      </c>
      <c r="BZ65" s="137">
        <v>248.35</v>
      </c>
      <c r="CA65" s="137">
        <v>4.1399999999999997</v>
      </c>
      <c r="CB65" s="137">
        <v>295.18</v>
      </c>
      <c r="CC65" s="139">
        <v>399.78</v>
      </c>
      <c r="CD65" s="216">
        <v>609.41999999999996</v>
      </c>
      <c r="CE65" s="138">
        <v>0</v>
      </c>
      <c r="CF65" s="138">
        <v>609.41999999999996</v>
      </c>
      <c r="CG65" s="137">
        <v>51</v>
      </c>
      <c r="CH65" s="137">
        <v>22.68</v>
      </c>
      <c r="CI65" s="137">
        <v>347.82</v>
      </c>
      <c r="CJ65" s="137">
        <v>12.13</v>
      </c>
      <c r="CK65" s="137">
        <v>433.63</v>
      </c>
      <c r="CL65" s="139">
        <v>1043.05</v>
      </c>
      <c r="CM65" s="186">
        <v>-810.23</v>
      </c>
      <c r="CN65" s="138">
        <v>0</v>
      </c>
      <c r="CO65" s="138">
        <v>-810.23</v>
      </c>
      <c r="CP65" s="137">
        <v>-10</v>
      </c>
      <c r="CQ65" s="137">
        <v>5.01</v>
      </c>
      <c r="CR65" s="137">
        <v>96.45</v>
      </c>
      <c r="CS65" s="137">
        <v>-9.99</v>
      </c>
      <c r="CT65" s="137">
        <v>81.47</v>
      </c>
      <c r="CU65" s="139">
        <v>-728.76</v>
      </c>
      <c r="CV65" s="216">
        <v>778.01</v>
      </c>
      <c r="CW65" s="138">
        <v>0</v>
      </c>
      <c r="CX65" s="138">
        <v>778.01</v>
      </c>
      <c r="CY65" s="137">
        <v>107</v>
      </c>
      <c r="CZ65" s="137">
        <v>39.090000000000003</v>
      </c>
      <c r="DA65" s="137">
        <v>581.47</v>
      </c>
      <c r="DB65" s="137">
        <v>17.25</v>
      </c>
      <c r="DC65" s="137">
        <v>744.81</v>
      </c>
      <c r="DD65" s="139">
        <v>1522.82</v>
      </c>
      <c r="DE65" s="138">
        <v>-114.15</v>
      </c>
      <c r="DF65" s="138">
        <v>0</v>
      </c>
      <c r="DG65" s="138">
        <v>-114.15</v>
      </c>
      <c r="DH65" s="137">
        <v>31</v>
      </c>
      <c r="DI65" s="137">
        <v>137.83000000000001</v>
      </c>
      <c r="DJ65" s="137">
        <v>176.07</v>
      </c>
      <c r="DK65" s="137">
        <v>1.4</v>
      </c>
      <c r="DL65" s="137">
        <v>346.3</v>
      </c>
      <c r="DM65" s="139">
        <v>232.15</v>
      </c>
      <c r="DN65" s="135">
        <f t="shared" si="1"/>
        <v>6071.7500000000018</v>
      </c>
      <c r="DO65" s="135">
        <f t="shared" si="2"/>
        <v>369.96</v>
      </c>
      <c r="DP65" s="135">
        <f t="shared" si="3"/>
        <v>6441.7100000000009</v>
      </c>
      <c r="DQ65" s="137">
        <f t="shared" si="4"/>
        <v>744</v>
      </c>
      <c r="DR65" s="137">
        <f t="shared" si="5"/>
        <v>423.61</v>
      </c>
      <c r="DS65" s="137">
        <f t="shared" si="6"/>
        <v>4721.9799999999996</v>
      </c>
      <c r="DT65" s="137">
        <f t="shared" si="7"/>
        <v>225.79</v>
      </c>
      <c r="DU65" s="137">
        <f t="shared" si="8"/>
        <v>6115.38</v>
      </c>
      <c r="DV65" s="139">
        <f t="shared" si="9"/>
        <v>12557.089999999998</v>
      </c>
      <c r="DW65" s="271">
        <f t="shared" si="10"/>
        <v>-28518.57</v>
      </c>
      <c r="DX65" s="271"/>
      <c r="DY65" s="263">
        <f>E65-(DU65-(DO65*PARAM!Q65))</f>
        <v>13082.89</v>
      </c>
      <c r="DZ65" s="263"/>
    </row>
    <row r="66" spans="1:130" x14ac:dyDescent="0.25">
      <c r="A66">
        <v>1019</v>
      </c>
      <c r="B66" s="215" t="s">
        <v>413</v>
      </c>
      <c r="C66" t="s">
        <v>414</v>
      </c>
      <c r="D66" s="74">
        <v>1</v>
      </c>
      <c r="E66">
        <v>22285.95</v>
      </c>
      <c r="F66">
        <v>38978.080000000002</v>
      </c>
      <c r="G66" t="s">
        <v>157</v>
      </c>
      <c r="H66" t="s">
        <v>5</v>
      </c>
      <c r="I66" t="s">
        <v>415</v>
      </c>
      <c r="J66" s="138">
        <v>3062.1</v>
      </c>
      <c r="K66" s="138">
        <v>0</v>
      </c>
      <c r="L66" s="138">
        <v>3062.1</v>
      </c>
      <c r="M66" s="137">
        <v>325</v>
      </c>
      <c r="N66" s="137">
        <v>75.06</v>
      </c>
      <c r="O66" s="137">
        <v>1157.0999999999999</v>
      </c>
      <c r="P66" s="185">
        <v>140.82</v>
      </c>
      <c r="Q66" s="137">
        <v>1697.98</v>
      </c>
      <c r="R66" s="139">
        <v>4760.08</v>
      </c>
      <c r="S66" s="138">
        <v>3004.9</v>
      </c>
      <c r="T66" s="138">
        <v>0</v>
      </c>
      <c r="U66" s="138">
        <v>3004.9</v>
      </c>
      <c r="V66" s="137">
        <v>325</v>
      </c>
      <c r="W66" s="137">
        <v>75.06</v>
      </c>
      <c r="X66" s="137">
        <v>1158.26</v>
      </c>
      <c r="Y66" s="137">
        <v>124.76</v>
      </c>
      <c r="Z66" s="137">
        <v>1683.08</v>
      </c>
      <c r="AA66" s="139">
        <v>4687.9799999999996</v>
      </c>
      <c r="AB66" s="138">
        <v>3004.9</v>
      </c>
      <c r="AC66" s="138">
        <v>0</v>
      </c>
      <c r="AD66" s="138">
        <v>3004.9</v>
      </c>
      <c r="AE66" s="137">
        <v>325</v>
      </c>
      <c r="AF66" s="137">
        <v>75.06</v>
      </c>
      <c r="AG66" s="185">
        <v>1157.68</v>
      </c>
      <c r="AH66" s="137">
        <v>145.16</v>
      </c>
      <c r="AI66" s="137">
        <v>1702.9</v>
      </c>
      <c r="AJ66" s="139">
        <v>4707.8</v>
      </c>
      <c r="AK66" s="138">
        <v>3030.5</v>
      </c>
      <c r="AL66" s="138">
        <v>0</v>
      </c>
      <c r="AM66" s="138">
        <v>3030.5</v>
      </c>
      <c r="AN66" s="137">
        <v>328</v>
      </c>
      <c r="AO66" s="137">
        <v>75.7</v>
      </c>
      <c r="AP66" s="137">
        <v>1167.25</v>
      </c>
      <c r="AQ66" s="137">
        <v>53.81</v>
      </c>
      <c r="AR66" s="137">
        <v>1624.76</v>
      </c>
      <c r="AS66" s="139">
        <v>4655.26</v>
      </c>
      <c r="AT66" s="138">
        <v>3077.03</v>
      </c>
      <c r="AU66" s="138">
        <v>948.61</v>
      </c>
      <c r="AV66" s="138">
        <v>4025.64</v>
      </c>
      <c r="AW66" s="137">
        <v>463</v>
      </c>
      <c r="AX66" s="137">
        <v>76.86</v>
      </c>
      <c r="AY66" s="137">
        <v>1374.34</v>
      </c>
      <c r="AZ66" s="137">
        <v>67.34</v>
      </c>
      <c r="BA66" s="137">
        <v>1981.54</v>
      </c>
      <c r="BB66" s="139">
        <v>6007.18</v>
      </c>
      <c r="BC66" s="202">
        <v>4585.8500000000004</v>
      </c>
      <c r="BD66" s="138">
        <v>0</v>
      </c>
      <c r="BE66" s="138">
        <v>4585.8500000000004</v>
      </c>
      <c r="BF66" s="137">
        <v>531</v>
      </c>
      <c r="BG66" s="137">
        <v>112.19</v>
      </c>
      <c r="BH66" s="137">
        <v>1981.34</v>
      </c>
      <c r="BI66" s="137">
        <v>81.02</v>
      </c>
      <c r="BJ66" s="137">
        <v>2705.55</v>
      </c>
      <c r="BK66" s="139">
        <v>7291.4</v>
      </c>
      <c r="BL66" s="186">
        <v>3004.9</v>
      </c>
      <c r="BM66" s="138">
        <v>0</v>
      </c>
      <c r="BN66" s="138">
        <v>3004.9</v>
      </c>
      <c r="BO66" s="137">
        <v>324</v>
      </c>
      <c r="BP66" s="137">
        <v>75.06</v>
      </c>
      <c r="BQ66" s="137">
        <v>1157.68</v>
      </c>
      <c r="BR66" s="137">
        <v>53.36</v>
      </c>
      <c r="BS66" s="137">
        <v>1610.1</v>
      </c>
      <c r="BT66" s="139">
        <v>4615</v>
      </c>
      <c r="BU66" s="138">
        <v>3004.9</v>
      </c>
      <c r="BV66" s="138">
        <v>0</v>
      </c>
      <c r="BW66" s="138">
        <v>3004.9</v>
      </c>
      <c r="BX66" s="137">
        <v>325</v>
      </c>
      <c r="BY66" s="137">
        <v>75.06</v>
      </c>
      <c r="BZ66" s="137">
        <v>1157.68</v>
      </c>
      <c r="CA66" s="137">
        <v>53.36</v>
      </c>
      <c r="CB66" s="137">
        <v>1611.1</v>
      </c>
      <c r="CC66" s="139">
        <v>4616</v>
      </c>
      <c r="CD66" s="216">
        <v>3004.9</v>
      </c>
      <c r="CE66" s="138">
        <v>0</v>
      </c>
      <c r="CF66" s="138">
        <v>3004.9</v>
      </c>
      <c r="CG66" s="137">
        <v>325</v>
      </c>
      <c r="CH66" s="137">
        <v>75.06</v>
      </c>
      <c r="CI66" s="137">
        <v>1157.68</v>
      </c>
      <c r="CJ66" s="137">
        <v>53.36</v>
      </c>
      <c r="CK66" s="137">
        <v>1611.1</v>
      </c>
      <c r="CL66" s="139">
        <v>4616</v>
      </c>
      <c r="CM66" s="186">
        <v>3004.9</v>
      </c>
      <c r="CN66" s="138">
        <v>0</v>
      </c>
      <c r="CO66" s="138">
        <v>3004.9</v>
      </c>
      <c r="CP66" s="137">
        <v>332</v>
      </c>
      <c r="CQ66" s="137">
        <v>75.06</v>
      </c>
      <c r="CR66" s="137">
        <v>1162.48</v>
      </c>
      <c r="CS66" s="137">
        <v>53.36</v>
      </c>
      <c r="CT66" s="137">
        <v>1622.9</v>
      </c>
      <c r="CU66" s="139">
        <v>4627.8</v>
      </c>
      <c r="CV66" s="216">
        <v>3004.9</v>
      </c>
      <c r="CW66" s="138">
        <v>0</v>
      </c>
      <c r="CX66" s="138">
        <v>3004.9</v>
      </c>
      <c r="CY66" s="137">
        <v>325</v>
      </c>
      <c r="CZ66" s="137">
        <v>75.06</v>
      </c>
      <c r="DA66" s="137">
        <v>1157.68</v>
      </c>
      <c r="DB66" s="137">
        <v>53.36</v>
      </c>
      <c r="DC66" s="137">
        <v>1611.1</v>
      </c>
      <c r="DD66" s="139">
        <v>4616</v>
      </c>
      <c r="DE66" s="138">
        <v>4538</v>
      </c>
      <c r="DF66" s="138">
        <v>0</v>
      </c>
      <c r="DG66" s="138">
        <v>4538</v>
      </c>
      <c r="DH66" s="137">
        <v>534</v>
      </c>
      <c r="DI66" s="137">
        <v>504.84</v>
      </c>
      <c r="DJ66" s="137">
        <v>1460.86</v>
      </c>
      <c r="DK66" s="137">
        <v>80.59</v>
      </c>
      <c r="DL66" s="137">
        <v>2580.29</v>
      </c>
      <c r="DM66" s="139">
        <v>7118.29</v>
      </c>
      <c r="DN66" s="135">
        <f t="shared" si="1"/>
        <v>39327.780000000006</v>
      </c>
      <c r="DO66" s="135">
        <f t="shared" si="2"/>
        <v>948.61</v>
      </c>
      <c r="DP66" s="135">
        <f t="shared" si="3"/>
        <v>40276.390000000007</v>
      </c>
      <c r="DQ66" s="137">
        <f t="shared" si="4"/>
        <v>4462</v>
      </c>
      <c r="DR66" s="137">
        <f t="shared" si="5"/>
        <v>1370.0699999999997</v>
      </c>
      <c r="DS66" s="137">
        <f t="shared" si="6"/>
        <v>15250.03</v>
      </c>
      <c r="DT66" s="137">
        <f t="shared" si="7"/>
        <v>960.30000000000007</v>
      </c>
      <c r="DU66" s="137">
        <f t="shared" si="8"/>
        <v>22042.400000000001</v>
      </c>
      <c r="DV66" s="139">
        <f t="shared" si="9"/>
        <v>62318.790000000008</v>
      </c>
      <c r="DW66" s="271">
        <f t="shared" si="10"/>
        <v>1298.3100000000049</v>
      </c>
      <c r="DX66" s="271"/>
      <c r="DY66" s="263">
        <f>E66-(DU66-(DO66*PARAM!Q66))</f>
        <v>243.54999999999927</v>
      </c>
      <c r="DZ66" s="263"/>
    </row>
    <row r="67" spans="1:130" x14ac:dyDescent="0.25">
      <c r="A67">
        <v>1020</v>
      </c>
      <c r="B67" s="215" t="s">
        <v>416</v>
      </c>
      <c r="C67" t="s">
        <v>206</v>
      </c>
      <c r="D67" s="74">
        <v>1</v>
      </c>
      <c r="E67">
        <v>13589.24</v>
      </c>
      <c r="F67">
        <v>32054.9</v>
      </c>
      <c r="G67" t="s">
        <v>157</v>
      </c>
      <c r="H67" t="s">
        <v>5</v>
      </c>
      <c r="I67" t="s">
        <v>298</v>
      </c>
      <c r="J67" s="138">
        <v>2838.17</v>
      </c>
      <c r="K67" s="138">
        <v>0</v>
      </c>
      <c r="L67" s="138">
        <v>2838.17</v>
      </c>
      <c r="M67" s="137">
        <v>285</v>
      </c>
      <c r="N67" s="137">
        <v>68.55</v>
      </c>
      <c r="O67" s="137">
        <v>1037.6600000000001</v>
      </c>
      <c r="P67" s="185">
        <v>152</v>
      </c>
      <c r="Q67" s="137">
        <v>1543.21</v>
      </c>
      <c r="R67" s="139">
        <v>4381.38</v>
      </c>
      <c r="S67" s="138">
        <v>2894.83</v>
      </c>
      <c r="T67" s="138">
        <v>0</v>
      </c>
      <c r="U67" s="138">
        <v>2894.83</v>
      </c>
      <c r="V67" s="137">
        <v>306</v>
      </c>
      <c r="W67" s="137">
        <v>72.3</v>
      </c>
      <c r="X67" s="137">
        <v>1004.77</v>
      </c>
      <c r="Y67" s="137">
        <v>122.8</v>
      </c>
      <c r="Z67" s="137">
        <v>1505.87</v>
      </c>
      <c r="AA67" s="139">
        <v>4400.7</v>
      </c>
      <c r="AB67" s="138">
        <v>2407.64</v>
      </c>
      <c r="AC67" s="138">
        <v>0</v>
      </c>
      <c r="AD67" s="138">
        <v>2407.64</v>
      </c>
      <c r="AE67" s="137">
        <v>239</v>
      </c>
      <c r="AF67" s="137">
        <v>60.12</v>
      </c>
      <c r="AG67" s="185">
        <v>870.64</v>
      </c>
      <c r="AH67" s="137">
        <v>160.05000000000001</v>
      </c>
      <c r="AI67" s="137">
        <v>1329.81</v>
      </c>
      <c r="AJ67" s="139">
        <v>3737.45</v>
      </c>
      <c r="AK67" s="138">
        <v>2479.86</v>
      </c>
      <c r="AL67" s="138">
        <v>0</v>
      </c>
      <c r="AM67" s="138">
        <v>2479.86</v>
      </c>
      <c r="AN67" s="137">
        <v>249</v>
      </c>
      <c r="AO67" s="137">
        <v>61.93</v>
      </c>
      <c r="AP67" s="137">
        <v>936.04</v>
      </c>
      <c r="AQ67" s="137">
        <v>151.13</v>
      </c>
      <c r="AR67" s="137">
        <v>1398.1</v>
      </c>
      <c r="AS67" s="139">
        <v>3877.96</v>
      </c>
      <c r="AT67" s="138">
        <v>2456.11</v>
      </c>
      <c r="AU67" s="138">
        <v>948.61</v>
      </c>
      <c r="AV67" s="138">
        <v>3404.72</v>
      </c>
      <c r="AW67" s="137">
        <v>375</v>
      </c>
      <c r="AX67" s="137">
        <v>61.34</v>
      </c>
      <c r="AY67" s="137">
        <v>1104.1400000000001</v>
      </c>
      <c r="AZ67" s="137">
        <v>122.61</v>
      </c>
      <c r="BA67" s="137">
        <v>1663.09</v>
      </c>
      <c r="BB67" s="139">
        <v>5067.8100000000004</v>
      </c>
      <c r="BC67" s="202">
        <v>3784.67</v>
      </c>
      <c r="BD67" s="138">
        <v>0</v>
      </c>
      <c r="BE67" s="138">
        <v>3784.67</v>
      </c>
      <c r="BF67" s="137">
        <v>406</v>
      </c>
      <c r="BG67" s="137">
        <v>90.34</v>
      </c>
      <c r="BH67" s="137">
        <v>1356.34</v>
      </c>
      <c r="BI67" s="137">
        <v>153.18</v>
      </c>
      <c r="BJ67" s="137">
        <v>2005.86</v>
      </c>
      <c r="BK67" s="139">
        <v>5790.53</v>
      </c>
      <c r="BL67" s="186">
        <v>2407.64</v>
      </c>
      <c r="BM67" s="138">
        <v>0</v>
      </c>
      <c r="BN67" s="138">
        <v>2407.64</v>
      </c>
      <c r="BO67" s="137">
        <v>238</v>
      </c>
      <c r="BP67" s="137">
        <v>60.12</v>
      </c>
      <c r="BQ67" s="137">
        <v>870.64</v>
      </c>
      <c r="BR67" s="137">
        <v>124.35</v>
      </c>
      <c r="BS67" s="137">
        <v>1293.1099999999999</v>
      </c>
      <c r="BT67" s="139">
        <v>3700.75</v>
      </c>
      <c r="BU67" s="138">
        <v>2407.64</v>
      </c>
      <c r="BV67" s="138">
        <v>0</v>
      </c>
      <c r="BW67" s="138">
        <v>2407.64</v>
      </c>
      <c r="BX67" s="137">
        <v>239</v>
      </c>
      <c r="BY67" s="137">
        <v>60.12</v>
      </c>
      <c r="BZ67" s="137">
        <v>870.64</v>
      </c>
      <c r="CA67" s="137">
        <v>129.44999999999999</v>
      </c>
      <c r="CB67" s="137">
        <v>1299.21</v>
      </c>
      <c r="CC67" s="139">
        <v>3706.85</v>
      </c>
      <c r="CD67" s="216">
        <v>2558.16</v>
      </c>
      <c r="CE67" s="138">
        <v>0</v>
      </c>
      <c r="CF67" s="138">
        <v>2558.16</v>
      </c>
      <c r="CG67" s="137">
        <v>259</v>
      </c>
      <c r="CH67" s="137">
        <v>63.89</v>
      </c>
      <c r="CI67" s="137">
        <v>970.1</v>
      </c>
      <c r="CJ67" s="137">
        <v>127.02</v>
      </c>
      <c r="CK67" s="137">
        <v>1420.01</v>
      </c>
      <c r="CL67" s="139">
        <v>3978.17</v>
      </c>
      <c r="CM67" s="186">
        <v>2661.5</v>
      </c>
      <c r="CN67" s="138">
        <v>0</v>
      </c>
      <c r="CO67" s="138">
        <v>2661.5</v>
      </c>
      <c r="CP67" s="137">
        <v>282</v>
      </c>
      <c r="CQ67" s="137">
        <v>66.47</v>
      </c>
      <c r="CR67" s="137">
        <v>954.95</v>
      </c>
      <c r="CS67" s="137">
        <v>88.06</v>
      </c>
      <c r="CT67" s="137">
        <v>1391.48</v>
      </c>
      <c r="CU67" s="139">
        <v>4052.98</v>
      </c>
      <c r="CV67" s="218">
        <v>2808.45</v>
      </c>
      <c r="CW67" s="138">
        <v>0</v>
      </c>
      <c r="CX67" s="138">
        <v>2808.45</v>
      </c>
      <c r="CY67" s="137">
        <v>294</v>
      </c>
      <c r="CZ67" s="137">
        <v>70.150000000000006</v>
      </c>
      <c r="DA67" s="137">
        <v>1013</v>
      </c>
      <c r="DB67" s="137">
        <v>141.66999999999999</v>
      </c>
      <c r="DC67" s="137">
        <v>1518.82</v>
      </c>
      <c r="DD67" s="139">
        <v>4327.2700000000004</v>
      </c>
      <c r="DE67" s="138">
        <v>3592.02</v>
      </c>
      <c r="DF67" s="138">
        <v>0</v>
      </c>
      <c r="DG67" s="138">
        <v>3592.02</v>
      </c>
      <c r="DH67" s="137">
        <v>406</v>
      </c>
      <c r="DI67" s="137">
        <v>419.76</v>
      </c>
      <c r="DJ67" s="137">
        <v>1611.26</v>
      </c>
      <c r="DK67" s="137">
        <v>165.78</v>
      </c>
      <c r="DL67" s="137">
        <v>2602.8000000000002</v>
      </c>
      <c r="DM67" s="139">
        <v>6194.82</v>
      </c>
      <c r="DN67" s="135">
        <f t="shared" si="1"/>
        <v>33296.689999999995</v>
      </c>
      <c r="DO67" s="135">
        <f t="shared" si="2"/>
        <v>948.61</v>
      </c>
      <c r="DP67" s="135">
        <f t="shared" si="3"/>
        <v>34245.299999999996</v>
      </c>
      <c r="DQ67" s="137">
        <f t="shared" si="4"/>
        <v>3578</v>
      </c>
      <c r="DR67" s="137">
        <f t="shared" si="5"/>
        <v>1155.0900000000001</v>
      </c>
      <c r="DS67" s="137">
        <f t="shared" si="6"/>
        <v>12600.180000000002</v>
      </c>
      <c r="DT67" s="137">
        <f t="shared" si="7"/>
        <v>1638.1</v>
      </c>
      <c r="DU67" s="137">
        <f t="shared" si="8"/>
        <v>18971.370000000003</v>
      </c>
      <c r="DV67" s="139">
        <f t="shared" si="9"/>
        <v>53216.670000000006</v>
      </c>
      <c r="DW67" s="271">
        <f t="shared" si="10"/>
        <v>2190.3999999999942</v>
      </c>
      <c r="DX67" s="271"/>
      <c r="DY67" s="263">
        <f>E67-(DU67-(DO67*PARAM!Q67))</f>
        <v>-5382.1300000000028</v>
      </c>
      <c r="DZ67" s="263"/>
    </row>
    <row r="68" spans="1:130" x14ac:dyDescent="0.25">
      <c r="A68">
        <v>1022</v>
      </c>
      <c r="B68" s="215" t="s">
        <v>318</v>
      </c>
      <c r="C68" t="s">
        <v>223</v>
      </c>
      <c r="D68" s="74">
        <v>1</v>
      </c>
      <c r="E68">
        <v>22324</v>
      </c>
      <c r="F68">
        <v>39045.449999999997</v>
      </c>
      <c r="G68" t="s">
        <v>157</v>
      </c>
      <c r="H68" t="s">
        <v>5</v>
      </c>
      <c r="I68" t="s">
        <v>169</v>
      </c>
      <c r="J68" s="138">
        <v>3092.04</v>
      </c>
      <c r="K68" s="138">
        <v>0</v>
      </c>
      <c r="L68" s="138">
        <v>3092.04</v>
      </c>
      <c r="M68" s="137">
        <v>326</v>
      </c>
      <c r="N68" s="137">
        <v>75.349999999999994</v>
      </c>
      <c r="O68" s="137">
        <v>1161.48</v>
      </c>
      <c r="P68" s="185">
        <v>156.57</v>
      </c>
      <c r="Q68" s="137">
        <v>1719.4</v>
      </c>
      <c r="R68" s="139">
        <v>4811.4399999999996</v>
      </c>
      <c r="S68" s="138">
        <v>3010.17</v>
      </c>
      <c r="T68" s="138">
        <v>0</v>
      </c>
      <c r="U68" s="138">
        <v>3010.17</v>
      </c>
      <c r="V68" s="137">
        <v>325</v>
      </c>
      <c r="W68" s="137">
        <v>75.19</v>
      </c>
      <c r="X68" s="137">
        <v>1160.24</v>
      </c>
      <c r="Y68" s="137">
        <v>114.65</v>
      </c>
      <c r="Z68" s="137">
        <v>1675.08</v>
      </c>
      <c r="AA68" s="139">
        <v>4685.25</v>
      </c>
      <c r="AB68" s="138">
        <v>3009.71</v>
      </c>
      <c r="AC68" s="138">
        <v>0</v>
      </c>
      <c r="AD68" s="138">
        <v>3009.71</v>
      </c>
      <c r="AE68" s="137">
        <v>325</v>
      </c>
      <c r="AF68" s="137">
        <v>75.180000000000007</v>
      </c>
      <c r="AG68" s="185">
        <v>1159.49</v>
      </c>
      <c r="AH68" s="137">
        <v>155.44</v>
      </c>
      <c r="AI68" s="137">
        <v>1715.11</v>
      </c>
      <c r="AJ68" s="139">
        <v>4724.82</v>
      </c>
      <c r="AK68" s="138">
        <v>2798.5</v>
      </c>
      <c r="AL68" s="138">
        <v>0</v>
      </c>
      <c r="AM68" s="138">
        <v>2798.5</v>
      </c>
      <c r="AN68" s="137">
        <v>297</v>
      </c>
      <c r="AO68" s="137">
        <v>69.900000000000006</v>
      </c>
      <c r="AP68" s="137">
        <v>1087.32</v>
      </c>
      <c r="AQ68" s="137">
        <v>126.19</v>
      </c>
      <c r="AR68" s="137">
        <v>1580.41</v>
      </c>
      <c r="AS68" s="139">
        <v>4378.91</v>
      </c>
      <c r="AT68" s="138">
        <v>3043.05</v>
      </c>
      <c r="AU68" s="138">
        <v>948.61</v>
      </c>
      <c r="AV68" s="138">
        <v>3991.66</v>
      </c>
      <c r="AW68" s="137">
        <v>459</v>
      </c>
      <c r="AX68" s="137">
        <v>76.010000000000005</v>
      </c>
      <c r="AY68" s="137">
        <v>1361.65</v>
      </c>
      <c r="AZ68" s="137">
        <v>117.74</v>
      </c>
      <c r="BA68" s="137">
        <v>2014.4</v>
      </c>
      <c r="BB68" s="139">
        <v>6006.06</v>
      </c>
      <c r="BC68" s="202">
        <v>4700.6400000000003</v>
      </c>
      <c r="BD68" s="138">
        <v>0</v>
      </c>
      <c r="BE68" s="138">
        <v>4700.6400000000003</v>
      </c>
      <c r="BF68" s="137">
        <v>531</v>
      </c>
      <c r="BG68" s="137">
        <v>112.33</v>
      </c>
      <c r="BH68" s="137">
        <v>1983.77</v>
      </c>
      <c r="BI68" s="137">
        <v>159.08000000000001</v>
      </c>
      <c r="BJ68" s="137">
        <v>2786.18</v>
      </c>
      <c r="BK68" s="139">
        <v>7486.82</v>
      </c>
      <c r="BL68" s="186">
        <v>3009.71</v>
      </c>
      <c r="BM68" s="138">
        <v>0</v>
      </c>
      <c r="BN68" s="138">
        <v>3009.71</v>
      </c>
      <c r="BO68" s="137">
        <v>325</v>
      </c>
      <c r="BP68" s="137">
        <v>75.180000000000007</v>
      </c>
      <c r="BQ68" s="137">
        <v>1159.49</v>
      </c>
      <c r="BR68" s="137">
        <v>155.44</v>
      </c>
      <c r="BS68" s="137">
        <v>1715.11</v>
      </c>
      <c r="BT68" s="139">
        <v>4724.82</v>
      </c>
      <c r="BU68" s="138">
        <v>3009.71</v>
      </c>
      <c r="BV68" s="138">
        <v>0</v>
      </c>
      <c r="BW68" s="138">
        <v>3009.71</v>
      </c>
      <c r="BX68" s="137">
        <v>325</v>
      </c>
      <c r="BY68" s="137">
        <v>75.180000000000007</v>
      </c>
      <c r="BZ68" s="137">
        <v>1159.49</v>
      </c>
      <c r="CA68" s="137">
        <v>155.44</v>
      </c>
      <c r="CB68" s="137">
        <v>1715.11</v>
      </c>
      <c r="CC68" s="139">
        <v>4724.82</v>
      </c>
      <c r="CD68" s="216">
        <v>3128.35</v>
      </c>
      <c r="CE68" s="138">
        <v>0</v>
      </c>
      <c r="CF68" s="138">
        <v>3128.35</v>
      </c>
      <c r="CG68" s="137">
        <v>341</v>
      </c>
      <c r="CH68" s="137">
        <v>78.150000000000006</v>
      </c>
      <c r="CI68" s="137">
        <v>1203.8</v>
      </c>
      <c r="CJ68" s="137">
        <v>91.25</v>
      </c>
      <c r="CK68" s="137">
        <v>1714.2</v>
      </c>
      <c r="CL68" s="139">
        <v>4842.55</v>
      </c>
      <c r="CM68" s="186">
        <v>2990.92</v>
      </c>
      <c r="CN68" s="138">
        <v>0</v>
      </c>
      <c r="CO68" s="138">
        <v>2990.92</v>
      </c>
      <c r="CP68" s="137">
        <v>331</v>
      </c>
      <c r="CQ68" s="137">
        <v>74.709999999999994</v>
      </c>
      <c r="CR68" s="137">
        <v>1157.28</v>
      </c>
      <c r="CS68" s="137">
        <v>144.91</v>
      </c>
      <c r="CT68" s="137">
        <v>1707.9</v>
      </c>
      <c r="CU68" s="139">
        <v>4698.82</v>
      </c>
      <c r="CV68" s="218">
        <v>3009.71</v>
      </c>
      <c r="CW68" s="138">
        <v>0</v>
      </c>
      <c r="CX68" s="138">
        <v>3009.71</v>
      </c>
      <c r="CY68" s="137">
        <v>325</v>
      </c>
      <c r="CZ68" s="137">
        <v>75.180000000000007</v>
      </c>
      <c r="DA68" s="137">
        <v>1159.49</v>
      </c>
      <c r="DB68" s="137">
        <v>145.24</v>
      </c>
      <c r="DC68" s="137">
        <v>1704.91</v>
      </c>
      <c r="DD68" s="139">
        <v>4714.62</v>
      </c>
      <c r="DE68" s="138">
        <v>4216.34</v>
      </c>
      <c r="DF68" s="138">
        <v>0</v>
      </c>
      <c r="DG68" s="138">
        <v>4216.34</v>
      </c>
      <c r="DH68" s="137">
        <v>493</v>
      </c>
      <c r="DI68" s="137">
        <v>492.43</v>
      </c>
      <c r="DJ68" s="137">
        <v>1347.28</v>
      </c>
      <c r="DK68" s="137">
        <v>161.57</v>
      </c>
      <c r="DL68" s="137">
        <v>2494.2800000000002</v>
      </c>
      <c r="DM68" s="139">
        <v>6710.62</v>
      </c>
      <c r="DN68" s="135">
        <f t="shared" si="1"/>
        <v>39018.849999999991</v>
      </c>
      <c r="DO68" s="135">
        <f t="shared" si="2"/>
        <v>948.61</v>
      </c>
      <c r="DP68" s="135">
        <f t="shared" si="3"/>
        <v>39967.459999999992</v>
      </c>
      <c r="DQ68" s="137">
        <f t="shared" si="4"/>
        <v>4403</v>
      </c>
      <c r="DR68" s="137">
        <f t="shared" si="5"/>
        <v>1354.79</v>
      </c>
      <c r="DS68" s="137">
        <f t="shared" si="6"/>
        <v>15100.78</v>
      </c>
      <c r="DT68" s="137">
        <f t="shared" si="7"/>
        <v>1683.5200000000002</v>
      </c>
      <c r="DU68" s="137">
        <f t="shared" si="8"/>
        <v>22542.09</v>
      </c>
      <c r="DV68" s="139">
        <f t="shared" si="9"/>
        <v>62509.55</v>
      </c>
      <c r="DW68" s="271">
        <f t="shared" si="10"/>
        <v>922.00999999999476</v>
      </c>
      <c r="DX68" s="271"/>
      <c r="DY68" s="263">
        <f>E68-(DU68-(DO68*PARAM!Q68))</f>
        <v>-218.09000000000015</v>
      </c>
      <c r="DZ68" s="263"/>
    </row>
    <row r="69" spans="1:130" x14ac:dyDescent="0.25">
      <c r="A69">
        <v>1026</v>
      </c>
      <c r="B69" s="215" t="s">
        <v>427</v>
      </c>
      <c r="C69" t="s">
        <v>428</v>
      </c>
      <c r="D69" s="74">
        <v>0.9</v>
      </c>
      <c r="E69">
        <v>14603.18</v>
      </c>
      <c r="F69">
        <v>26823.53</v>
      </c>
      <c r="G69" t="s">
        <v>157</v>
      </c>
      <c r="H69" t="s">
        <v>5</v>
      </c>
      <c r="I69" t="s">
        <v>298</v>
      </c>
      <c r="J69" s="138">
        <v>2088.13</v>
      </c>
      <c r="K69" s="138">
        <v>0</v>
      </c>
      <c r="L69" s="138">
        <v>2088.13</v>
      </c>
      <c r="M69" s="137">
        <v>188</v>
      </c>
      <c r="N69" s="137">
        <v>51.66</v>
      </c>
      <c r="O69" s="137">
        <v>660.92</v>
      </c>
      <c r="P69" s="185">
        <v>118.59</v>
      </c>
      <c r="Q69" s="137">
        <v>1019.17</v>
      </c>
      <c r="R69" s="139">
        <v>3107.3</v>
      </c>
      <c r="S69" s="138">
        <v>-155.91999999999999</v>
      </c>
      <c r="T69" s="138">
        <v>0</v>
      </c>
      <c r="U69" s="138">
        <v>-155.91999999999999</v>
      </c>
      <c r="V69" s="137">
        <v>86</v>
      </c>
      <c r="W69" s="137">
        <v>32.9</v>
      </c>
      <c r="X69" s="137">
        <v>500.92</v>
      </c>
      <c r="Y69" s="137">
        <v>80.150000000000006</v>
      </c>
      <c r="Z69" s="137">
        <v>699.97</v>
      </c>
      <c r="AA69" s="139">
        <v>544.04999999999995</v>
      </c>
      <c r="AB69" s="138">
        <v>2088.13</v>
      </c>
      <c r="AC69" s="138">
        <v>0</v>
      </c>
      <c r="AD69" s="138">
        <v>2088.13</v>
      </c>
      <c r="AE69" s="137">
        <v>188</v>
      </c>
      <c r="AF69" s="137">
        <v>51.66</v>
      </c>
      <c r="AG69" s="185">
        <v>661.31</v>
      </c>
      <c r="AH69" s="137">
        <v>128.79</v>
      </c>
      <c r="AI69" s="137">
        <v>1029.76</v>
      </c>
      <c r="AJ69" s="139">
        <v>3117.89</v>
      </c>
      <c r="AK69" s="138">
        <v>104.55</v>
      </c>
      <c r="AL69" s="138">
        <v>0</v>
      </c>
      <c r="AM69" s="138">
        <v>104.55</v>
      </c>
      <c r="AN69" s="137">
        <v>-84</v>
      </c>
      <c r="AO69" s="137">
        <v>2.06</v>
      </c>
      <c r="AP69" s="137">
        <v>44.92</v>
      </c>
      <c r="AQ69" s="137">
        <v>68.06</v>
      </c>
      <c r="AR69" s="137">
        <v>31.04</v>
      </c>
      <c r="AS69" s="139">
        <v>135.59</v>
      </c>
      <c r="AT69" s="138">
        <v>1787.56</v>
      </c>
      <c r="AU69" s="138">
        <v>119.52</v>
      </c>
      <c r="AV69" s="138">
        <v>1907.08</v>
      </c>
      <c r="AW69" s="137">
        <v>163</v>
      </c>
      <c r="AX69" s="137">
        <v>44.14</v>
      </c>
      <c r="AY69" s="137">
        <v>591.82000000000005</v>
      </c>
      <c r="AZ69" s="137">
        <v>74.05</v>
      </c>
      <c r="BA69" s="137">
        <v>873.01</v>
      </c>
      <c r="BB69" s="139">
        <v>2780.09</v>
      </c>
      <c r="BC69" s="202">
        <v>2505.5500000000002</v>
      </c>
      <c r="BD69" s="138">
        <v>0</v>
      </c>
      <c r="BE69" s="138">
        <v>2505.5500000000002</v>
      </c>
      <c r="BF69" s="137">
        <v>246</v>
      </c>
      <c r="BG69" s="137">
        <v>62.1</v>
      </c>
      <c r="BH69" s="137">
        <v>917.09</v>
      </c>
      <c r="BI69" s="137">
        <v>100.5</v>
      </c>
      <c r="BJ69" s="137">
        <v>1325.69</v>
      </c>
      <c r="BK69" s="139">
        <v>3831.24</v>
      </c>
      <c r="BL69" s="186">
        <v>2088.13</v>
      </c>
      <c r="BM69" s="138">
        <v>0</v>
      </c>
      <c r="BN69" s="138">
        <v>2088.13</v>
      </c>
      <c r="BO69" s="137">
        <v>188</v>
      </c>
      <c r="BP69" s="137">
        <v>51.66</v>
      </c>
      <c r="BQ69" s="137">
        <v>661.31</v>
      </c>
      <c r="BR69" s="137">
        <v>108.39</v>
      </c>
      <c r="BS69" s="137">
        <v>1009.36</v>
      </c>
      <c r="BT69" s="139">
        <v>3097.49</v>
      </c>
      <c r="BU69" s="138">
        <v>2065.63</v>
      </c>
      <c r="BV69" s="138">
        <v>0</v>
      </c>
      <c r="BW69" s="138">
        <v>2065.63</v>
      </c>
      <c r="BX69" s="137">
        <v>188</v>
      </c>
      <c r="BY69" s="137">
        <v>51.66</v>
      </c>
      <c r="BZ69" s="137">
        <v>661.31</v>
      </c>
      <c r="CA69" s="137">
        <v>143.79</v>
      </c>
      <c r="CB69" s="137">
        <v>1044.76</v>
      </c>
      <c r="CC69" s="139">
        <v>3110.39</v>
      </c>
      <c r="CD69" s="216">
        <v>2088.13</v>
      </c>
      <c r="CE69" s="138">
        <v>0</v>
      </c>
      <c r="CF69" s="138">
        <v>2088.13</v>
      </c>
      <c r="CG69" s="137">
        <v>188</v>
      </c>
      <c r="CH69" s="137">
        <v>51.66</v>
      </c>
      <c r="CI69" s="137">
        <v>661.31</v>
      </c>
      <c r="CJ69" s="137">
        <v>128.79</v>
      </c>
      <c r="CK69" s="137">
        <v>1029.76</v>
      </c>
      <c r="CL69" s="139">
        <v>3117.89</v>
      </c>
      <c r="CM69" s="186">
        <v>1963.49</v>
      </c>
      <c r="CN69" s="138">
        <v>0</v>
      </c>
      <c r="CO69" s="138">
        <v>1963.49</v>
      </c>
      <c r="CP69" s="137">
        <v>181</v>
      </c>
      <c r="CQ69" s="137">
        <v>49.1</v>
      </c>
      <c r="CR69" s="137">
        <v>642.39</v>
      </c>
      <c r="CS69" s="137">
        <v>96.07</v>
      </c>
      <c r="CT69" s="137">
        <v>968.56</v>
      </c>
      <c r="CU69" s="139">
        <v>2932.05</v>
      </c>
      <c r="CV69" s="218">
        <v>1950.45</v>
      </c>
      <c r="CW69" s="138">
        <v>0</v>
      </c>
      <c r="CX69" s="138">
        <v>1950.45</v>
      </c>
      <c r="CY69" s="137">
        <v>171</v>
      </c>
      <c r="CZ69" s="137">
        <v>47.65</v>
      </c>
      <c r="DA69" s="137">
        <v>624.54999999999995</v>
      </c>
      <c r="DB69" s="137">
        <v>85.45</v>
      </c>
      <c r="DC69" s="137">
        <v>928.65</v>
      </c>
      <c r="DD69" s="139">
        <v>2879.1</v>
      </c>
      <c r="DE69" s="138">
        <v>3002.49</v>
      </c>
      <c r="DF69" s="138">
        <v>0</v>
      </c>
      <c r="DG69" s="138">
        <v>3002.49</v>
      </c>
      <c r="DH69" s="137">
        <v>322</v>
      </c>
      <c r="DI69" s="137">
        <v>303.63</v>
      </c>
      <c r="DJ69" s="137">
        <v>1909.98</v>
      </c>
      <c r="DK69" s="137">
        <v>126.06</v>
      </c>
      <c r="DL69" s="137">
        <v>2661.67</v>
      </c>
      <c r="DM69" s="139">
        <v>5664.16</v>
      </c>
      <c r="DN69" s="135">
        <f t="shared" ref="DN69:DN132" si="11">J69+S69+AB69+AK69+AT69+BC69+BL69+BU69+CD69+CM69+CV69+DE69</f>
        <v>21576.320000000007</v>
      </c>
      <c r="DO69" s="135">
        <f t="shared" ref="DO69:DO132" si="12">K69+T69+AC69+AL69+AU69+BD69+BM69+BV69+CE69+CN69+CW69+DF69</f>
        <v>119.52</v>
      </c>
      <c r="DP69" s="135">
        <f t="shared" ref="DP69:DP132" si="13">L69+U69+AD69+AM69+AV69+BE69+BN69+BW69+CF69+CO69+CX69+DG69</f>
        <v>21695.840000000004</v>
      </c>
      <c r="DQ69" s="137">
        <f t="shared" ref="DQ69:DQ132" si="14">M69+V69+AE69+AN69+AW69+BF69+BO69+BX69+CG69+CP69+CY69+DH69</f>
        <v>2025</v>
      </c>
      <c r="DR69" s="137">
        <f t="shared" ref="DR69:DR132" si="15">N69+W69+AF69+AO69+AX69+BG69+BP69+BY69+CH69+CQ69+CZ69+DI69</f>
        <v>799.88</v>
      </c>
      <c r="DS69" s="137">
        <f t="shared" ref="DS69:DS132" si="16">O69+X69+AG69+AP69+AY69+BH69+BQ69+BZ69+CI69+CR69+DA69+DJ69</f>
        <v>8537.83</v>
      </c>
      <c r="DT69" s="137">
        <f t="shared" ref="DT69:DT132" si="17">P69+Y69+AH69+AQ69+AZ69+BI69+BR69+CA69+CJ69+CS69+DB69+DK69</f>
        <v>1258.6899999999998</v>
      </c>
      <c r="DU69" s="137">
        <f t="shared" ref="DU69:DU132" si="18">Q69+Z69+AI69+AR69+BA69+BJ69+BS69+CB69+CK69+CT69+DC69+DL69</f>
        <v>12621.4</v>
      </c>
      <c r="DV69" s="139">
        <f t="shared" ref="DV69:DV132" si="19">R69+AA69+AJ69+AS69+BB69+BK69+BT69+CC69+CL69+CU69+DD69+DM69</f>
        <v>34317.24</v>
      </c>
      <c r="DW69" s="271">
        <f t="shared" ref="DW69:DW132" si="20">DP69-F69</f>
        <v>-5127.6899999999951</v>
      </c>
      <c r="DX69" s="271"/>
      <c r="DY69" s="263">
        <f>E69-(DU69-(DO69*PARAM!Q69))</f>
        <v>1981.7800000000007</v>
      </c>
      <c r="DZ69" s="263"/>
    </row>
    <row r="70" spans="1:130" x14ac:dyDescent="0.25">
      <c r="A70">
        <v>1028</v>
      </c>
      <c r="B70" s="215" t="s">
        <v>213</v>
      </c>
      <c r="C70" t="s">
        <v>214</v>
      </c>
      <c r="D70" s="74">
        <v>1</v>
      </c>
      <c r="E70">
        <v>40542.25</v>
      </c>
      <c r="F70">
        <v>65492.28</v>
      </c>
      <c r="G70" t="s">
        <v>157</v>
      </c>
      <c r="H70" t="s">
        <v>5</v>
      </c>
      <c r="I70" t="s">
        <v>215</v>
      </c>
      <c r="J70" s="138">
        <v>4175.8900000000003</v>
      </c>
      <c r="K70" s="138">
        <v>0</v>
      </c>
      <c r="L70" s="138">
        <v>4175.8900000000003</v>
      </c>
      <c r="M70" s="137">
        <v>476</v>
      </c>
      <c r="N70" s="137">
        <v>102.45</v>
      </c>
      <c r="O70" s="137">
        <v>1802.14</v>
      </c>
      <c r="P70" s="185">
        <v>162.82</v>
      </c>
      <c r="Q70" s="137">
        <v>2543.41</v>
      </c>
      <c r="R70" s="139">
        <v>6719.3</v>
      </c>
      <c r="S70" s="138">
        <v>4100.49</v>
      </c>
      <c r="T70" s="138">
        <v>0</v>
      </c>
      <c r="U70" s="138">
        <v>4100.49</v>
      </c>
      <c r="V70" s="137">
        <v>476</v>
      </c>
      <c r="W70" s="137">
        <v>102.45</v>
      </c>
      <c r="X70" s="137">
        <v>1803.84</v>
      </c>
      <c r="Y70" s="137">
        <v>141.41</v>
      </c>
      <c r="Z70" s="137">
        <v>2523.6999999999998</v>
      </c>
      <c r="AA70" s="139">
        <v>6624.19</v>
      </c>
      <c r="AB70" s="138">
        <v>4100.49</v>
      </c>
      <c r="AC70" s="138">
        <v>0</v>
      </c>
      <c r="AD70" s="138">
        <v>4100.49</v>
      </c>
      <c r="AE70" s="137">
        <v>476</v>
      </c>
      <c r="AF70" s="137">
        <v>102.45</v>
      </c>
      <c r="AG70" s="185">
        <v>1802.99</v>
      </c>
      <c r="AH70" s="137">
        <v>187.31</v>
      </c>
      <c r="AI70" s="137">
        <v>2568.75</v>
      </c>
      <c r="AJ70" s="139">
        <v>6669.24</v>
      </c>
      <c r="AK70" s="138">
        <v>4136.18</v>
      </c>
      <c r="AL70" s="138">
        <v>0</v>
      </c>
      <c r="AM70" s="138">
        <v>4136.18</v>
      </c>
      <c r="AN70" s="137">
        <v>480</v>
      </c>
      <c r="AO70" s="137">
        <v>103.34</v>
      </c>
      <c r="AP70" s="137">
        <v>1817.53</v>
      </c>
      <c r="AQ70" s="137">
        <v>146.97999999999999</v>
      </c>
      <c r="AR70" s="137">
        <v>2547.85</v>
      </c>
      <c r="AS70" s="139">
        <v>6684.03</v>
      </c>
      <c r="AT70" s="138">
        <v>4119.9799999999996</v>
      </c>
      <c r="AU70" s="138">
        <v>948.61</v>
      </c>
      <c r="AV70" s="138">
        <v>5068.59</v>
      </c>
      <c r="AW70" s="137">
        <v>608</v>
      </c>
      <c r="AX70" s="137">
        <v>102.94</v>
      </c>
      <c r="AY70" s="137">
        <v>2000.67</v>
      </c>
      <c r="AZ70" s="137">
        <v>82.98</v>
      </c>
      <c r="BA70" s="137">
        <v>2794.59</v>
      </c>
      <c r="BB70" s="139">
        <v>7863.18</v>
      </c>
      <c r="BC70" s="202">
        <v>6297.6</v>
      </c>
      <c r="BD70" s="138">
        <v>0</v>
      </c>
      <c r="BE70" s="138">
        <v>6297.6</v>
      </c>
      <c r="BF70" s="137">
        <v>755</v>
      </c>
      <c r="BG70" s="137">
        <v>153.15</v>
      </c>
      <c r="BH70" s="137">
        <v>2741.19</v>
      </c>
      <c r="BI70" s="137">
        <v>99.77</v>
      </c>
      <c r="BJ70" s="137">
        <v>3749.11</v>
      </c>
      <c r="BK70" s="139">
        <v>10046.709999999999</v>
      </c>
      <c r="BL70" s="186">
        <v>4100.49</v>
      </c>
      <c r="BM70" s="138">
        <v>0</v>
      </c>
      <c r="BN70" s="138">
        <v>4100.49</v>
      </c>
      <c r="BO70" s="137">
        <v>475</v>
      </c>
      <c r="BP70" s="137">
        <v>102.45</v>
      </c>
      <c r="BQ70" s="137">
        <v>1802.99</v>
      </c>
      <c r="BR70" s="137">
        <v>70.010000000000005</v>
      </c>
      <c r="BS70" s="137">
        <v>2450.4499999999998</v>
      </c>
      <c r="BT70" s="139">
        <v>6550.94</v>
      </c>
      <c r="BU70" s="138">
        <v>4100.49</v>
      </c>
      <c r="BV70" s="138">
        <v>0</v>
      </c>
      <c r="BW70" s="138">
        <v>4100.49</v>
      </c>
      <c r="BX70" s="137">
        <v>476</v>
      </c>
      <c r="BY70" s="137">
        <v>102.45</v>
      </c>
      <c r="BZ70" s="137">
        <v>1802.99</v>
      </c>
      <c r="CA70" s="137">
        <v>70.010000000000005</v>
      </c>
      <c r="CB70" s="137">
        <v>2451.4499999999998</v>
      </c>
      <c r="CC70" s="139">
        <v>6551.94</v>
      </c>
      <c r="CD70" s="216">
        <v>4100.49</v>
      </c>
      <c r="CE70" s="138">
        <v>0</v>
      </c>
      <c r="CF70" s="138">
        <v>4100.49</v>
      </c>
      <c r="CG70" s="137">
        <v>476</v>
      </c>
      <c r="CH70" s="137">
        <v>102.45</v>
      </c>
      <c r="CI70" s="137">
        <v>1802.99</v>
      </c>
      <c r="CJ70" s="137">
        <v>70.010000000000005</v>
      </c>
      <c r="CK70" s="137">
        <v>2451.4499999999998</v>
      </c>
      <c r="CL70" s="139">
        <v>6551.94</v>
      </c>
      <c r="CM70" s="186">
        <v>4100.49</v>
      </c>
      <c r="CN70" s="138">
        <v>0</v>
      </c>
      <c r="CO70" s="138">
        <v>4100.49</v>
      </c>
      <c r="CP70" s="137">
        <v>483</v>
      </c>
      <c r="CQ70" s="137">
        <v>102.45</v>
      </c>
      <c r="CR70" s="137">
        <v>1807.79</v>
      </c>
      <c r="CS70" s="137">
        <v>70.010000000000005</v>
      </c>
      <c r="CT70" s="137">
        <v>2463.25</v>
      </c>
      <c r="CU70" s="139">
        <v>6563.74</v>
      </c>
      <c r="CV70" s="216">
        <v>4107.24</v>
      </c>
      <c r="CW70" s="138">
        <v>0</v>
      </c>
      <c r="CX70" s="138">
        <v>4107.24</v>
      </c>
      <c r="CY70" s="137">
        <v>477</v>
      </c>
      <c r="CZ70" s="137">
        <v>102.62</v>
      </c>
      <c r="DA70" s="137">
        <v>1805.75</v>
      </c>
      <c r="DB70" s="137">
        <v>70.09</v>
      </c>
      <c r="DC70" s="137">
        <v>2455.46</v>
      </c>
      <c r="DD70" s="139">
        <v>6562.7</v>
      </c>
      <c r="DE70" s="138">
        <v>18775.189999999999</v>
      </c>
      <c r="DF70" s="138">
        <v>0</v>
      </c>
      <c r="DG70" s="138">
        <v>18775.189999999999</v>
      </c>
      <c r="DH70" s="137">
        <v>2503</v>
      </c>
      <c r="DI70" s="137">
        <v>1128.72</v>
      </c>
      <c r="DJ70" s="137">
        <v>8868.4</v>
      </c>
      <c r="DK70" s="137">
        <v>268.99</v>
      </c>
      <c r="DL70" s="137">
        <v>12769.11</v>
      </c>
      <c r="DM70" s="139">
        <v>31544.3</v>
      </c>
      <c r="DN70" s="135">
        <f t="shared" si="11"/>
        <v>66215.01999999999</v>
      </c>
      <c r="DO70" s="135">
        <f t="shared" si="12"/>
        <v>948.61</v>
      </c>
      <c r="DP70" s="135">
        <f t="shared" si="13"/>
        <v>67163.62999999999</v>
      </c>
      <c r="DQ70" s="137">
        <f t="shared" si="14"/>
        <v>8161</v>
      </c>
      <c r="DR70" s="137">
        <f t="shared" si="15"/>
        <v>2307.92</v>
      </c>
      <c r="DS70" s="137">
        <f t="shared" si="16"/>
        <v>29859.270000000004</v>
      </c>
      <c r="DT70" s="137">
        <f t="shared" si="17"/>
        <v>1440.3899999999999</v>
      </c>
      <c r="DU70" s="137">
        <f t="shared" si="18"/>
        <v>41768.58</v>
      </c>
      <c r="DV70" s="139">
        <f t="shared" si="19"/>
        <v>108932.21</v>
      </c>
      <c r="DW70" s="271">
        <f t="shared" si="20"/>
        <v>1671.3499999999913</v>
      </c>
      <c r="DX70" s="271"/>
      <c r="DY70" s="263">
        <f>E70-(DU70-(DO70*PARAM!Q70))</f>
        <v>-1226.3300000000017</v>
      </c>
      <c r="DZ70" s="263"/>
    </row>
    <row r="71" spans="1:130" x14ac:dyDescent="0.25">
      <c r="A71">
        <v>1030</v>
      </c>
      <c r="B71" s="215" t="s">
        <v>443</v>
      </c>
      <c r="C71" t="s">
        <v>444</v>
      </c>
      <c r="D71" s="74">
        <v>0.8</v>
      </c>
      <c r="E71">
        <v>14099.13</v>
      </c>
      <c r="F71">
        <v>24877.439999999999</v>
      </c>
      <c r="G71" t="s">
        <v>157</v>
      </c>
      <c r="H71" t="s">
        <v>5</v>
      </c>
      <c r="I71" t="s">
        <v>298</v>
      </c>
      <c r="J71" s="138">
        <v>1881.1</v>
      </c>
      <c r="K71" s="138">
        <v>0</v>
      </c>
      <c r="L71" s="138">
        <v>1881.1</v>
      </c>
      <c r="M71" s="137">
        <v>166</v>
      </c>
      <c r="N71" s="137">
        <v>46.95</v>
      </c>
      <c r="O71" s="137">
        <v>662.14</v>
      </c>
      <c r="P71" s="185">
        <v>94.59</v>
      </c>
      <c r="Q71" s="137">
        <v>969.68</v>
      </c>
      <c r="R71" s="139">
        <v>2850.78</v>
      </c>
      <c r="S71" s="138">
        <v>1881.1</v>
      </c>
      <c r="T71" s="138">
        <v>0</v>
      </c>
      <c r="U71" s="138">
        <v>1881.1</v>
      </c>
      <c r="V71" s="137">
        <v>166</v>
      </c>
      <c r="W71" s="137">
        <v>46.95</v>
      </c>
      <c r="X71" s="137">
        <v>662.88</v>
      </c>
      <c r="Y71" s="137">
        <v>33.39</v>
      </c>
      <c r="Z71" s="137">
        <v>909.22</v>
      </c>
      <c r="AA71" s="139">
        <v>2790.32</v>
      </c>
      <c r="AB71" s="138">
        <v>1881.1</v>
      </c>
      <c r="AC71" s="138">
        <v>0</v>
      </c>
      <c r="AD71" s="138">
        <v>1881.1</v>
      </c>
      <c r="AE71" s="137">
        <v>166</v>
      </c>
      <c r="AF71" s="137">
        <v>46.95</v>
      </c>
      <c r="AG71" s="185">
        <v>662.51</v>
      </c>
      <c r="AH71" s="137">
        <v>33.39</v>
      </c>
      <c r="AI71" s="137">
        <v>908.85</v>
      </c>
      <c r="AJ71" s="139">
        <v>2789.95</v>
      </c>
      <c r="AK71" s="138">
        <v>1881.1</v>
      </c>
      <c r="AL71" s="138">
        <v>0</v>
      </c>
      <c r="AM71" s="138">
        <v>1881.1</v>
      </c>
      <c r="AN71" s="137">
        <v>166</v>
      </c>
      <c r="AO71" s="137">
        <v>46.95</v>
      </c>
      <c r="AP71" s="137">
        <v>662.51</v>
      </c>
      <c r="AQ71" s="137">
        <v>33.39</v>
      </c>
      <c r="AR71" s="137">
        <v>908.85</v>
      </c>
      <c r="AS71" s="139">
        <v>2789.95</v>
      </c>
      <c r="AT71" s="138">
        <v>1998.86</v>
      </c>
      <c r="AU71" s="138">
        <v>705.76</v>
      </c>
      <c r="AV71" s="138">
        <v>2704.62</v>
      </c>
      <c r="AW71" s="137">
        <v>279</v>
      </c>
      <c r="AX71" s="137">
        <v>49.9</v>
      </c>
      <c r="AY71" s="137">
        <v>905.51</v>
      </c>
      <c r="AZ71" s="137">
        <v>44.94</v>
      </c>
      <c r="BA71" s="137">
        <v>1279.3499999999999</v>
      </c>
      <c r="BB71" s="139">
        <v>3983.97</v>
      </c>
      <c r="BC71" s="202">
        <v>2806.7</v>
      </c>
      <c r="BD71" s="138">
        <v>0</v>
      </c>
      <c r="BE71" s="138">
        <v>2806.7</v>
      </c>
      <c r="BF71" s="137">
        <v>294</v>
      </c>
      <c r="BG71" s="137">
        <v>70.099999999999994</v>
      </c>
      <c r="BH71" s="137">
        <v>1060.8699999999999</v>
      </c>
      <c r="BI71" s="137">
        <v>49.84</v>
      </c>
      <c r="BJ71" s="137">
        <v>1474.81</v>
      </c>
      <c r="BK71" s="139">
        <v>4281.51</v>
      </c>
      <c r="BL71" s="186">
        <v>1881.1</v>
      </c>
      <c r="BM71" s="138">
        <v>0</v>
      </c>
      <c r="BN71" s="138">
        <v>1881.1</v>
      </c>
      <c r="BO71" s="137">
        <v>165</v>
      </c>
      <c r="BP71" s="137">
        <v>46.95</v>
      </c>
      <c r="BQ71" s="137">
        <v>662.51</v>
      </c>
      <c r="BR71" s="137">
        <v>109.89</v>
      </c>
      <c r="BS71" s="137">
        <v>984.35</v>
      </c>
      <c r="BT71" s="139">
        <v>2865.45</v>
      </c>
      <c r="BU71" s="138">
        <v>1881.1</v>
      </c>
      <c r="BV71" s="138">
        <v>0</v>
      </c>
      <c r="BW71" s="138">
        <v>1881.1</v>
      </c>
      <c r="BX71" s="137">
        <v>166</v>
      </c>
      <c r="BY71" s="137">
        <v>46.95</v>
      </c>
      <c r="BZ71" s="137">
        <v>662.51</v>
      </c>
      <c r="CA71" s="137">
        <v>120.09</v>
      </c>
      <c r="CB71" s="137">
        <v>995.55</v>
      </c>
      <c r="CC71" s="139">
        <v>2876.65</v>
      </c>
      <c r="CD71" s="216">
        <v>1925.78</v>
      </c>
      <c r="CE71" s="138">
        <v>0</v>
      </c>
      <c r="CF71" s="138">
        <v>1925.78</v>
      </c>
      <c r="CG71" s="137">
        <v>173</v>
      </c>
      <c r="CH71" s="137">
        <v>48.07</v>
      </c>
      <c r="CI71" s="137">
        <v>702.98</v>
      </c>
      <c r="CJ71" s="137">
        <v>69.89</v>
      </c>
      <c r="CK71" s="137">
        <v>993.94</v>
      </c>
      <c r="CL71" s="139">
        <v>2919.72</v>
      </c>
      <c r="CM71" s="186">
        <v>1881.1</v>
      </c>
      <c r="CN71" s="138">
        <v>0</v>
      </c>
      <c r="CO71" s="138">
        <v>1881.1</v>
      </c>
      <c r="CP71" s="137">
        <v>175</v>
      </c>
      <c r="CQ71" s="137">
        <v>46.95</v>
      </c>
      <c r="CR71" s="137">
        <v>643.08000000000004</v>
      </c>
      <c r="CS71" s="137">
        <v>114.99</v>
      </c>
      <c r="CT71" s="137">
        <v>980.02</v>
      </c>
      <c r="CU71" s="139">
        <v>2861.12</v>
      </c>
      <c r="CV71" s="218">
        <v>1881.1</v>
      </c>
      <c r="CW71" s="138">
        <v>0</v>
      </c>
      <c r="CX71" s="138">
        <v>1881.1</v>
      </c>
      <c r="CY71" s="137">
        <v>166</v>
      </c>
      <c r="CZ71" s="137">
        <v>46.95</v>
      </c>
      <c r="DA71" s="137">
        <v>638.28</v>
      </c>
      <c r="DB71" s="137">
        <v>104.79</v>
      </c>
      <c r="DC71" s="137">
        <v>956.02</v>
      </c>
      <c r="DD71" s="139">
        <v>2837.12</v>
      </c>
      <c r="DE71" s="138">
        <v>2832.23</v>
      </c>
      <c r="DF71" s="138">
        <v>0</v>
      </c>
      <c r="DG71" s="138">
        <v>2832.23</v>
      </c>
      <c r="DH71" s="137">
        <v>303</v>
      </c>
      <c r="DI71" s="137">
        <v>316.52</v>
      </c>
      <c r="DJ71" s="137">
        <v>1637.16</v>
      </c>
      <c r="DK71" s="137">
        <v>123.02</v>
      </c>
      <c r="DL71" s="137">
        <v>2379.6999999999998</v>
      </c>
      <c r="DM71" s="139">
        <v>5211.93</v>
      </c>
      <c r="DN71" s="135">
        <f t="shared" si="11"/>
        <v>24612.369999999995</v>
      </c>
      <c r="DO71" s="135">
        <f t="shared" si="12"/>
        <v>705.76</v>
      </c>
      <c r="DP71" s="135">
        <f t="shared" si="13"/>
        <v>25318.129999999997</v>
      </c>
      <c r="DQ71" s="137">
        <f t="shared" si="14"/>
        <v>2385</v>
      </c>
      <c r="DR71" s="137">
        <f t="shared" si="15"/>
        <v>860.18999999999994</v>
      </c>
      <c r="DS71" s="137">
        <f t="shared" si="16"/>
        <v>9562.94</v>
      </c>
      <c r="DT71" s="137">
        <f t="shared" si="17"/>
        <v>932.20999999999992</v>
      </c>
      <c r="DU71" s="137">
        <f t="shared" si="18"/>
        <v>13740.34</v>
      </c>
      <c r="DV71" s="139">
        <f t="shared" si="19"/>
        <v>39058.47</v>
      </c>
      <c r="DW71" s="271">
        <f t="shared" si="20"/>
        <v>440.68999999999869</v>
      </c>
      <c r="DX71" s="271"/>
      <c r="DY71" s="263">
        <f>E71-(DU71-(DO71*PARAM!Q71))</f>
        <v>358.78999999999905</v>
      </c>
      <c r="DZ71" s="263"/>
    </row>
    <row r="72" spans="1:130" x14ac:dyDescent="0.25">
      <c r="A72">
        <v>1031</v>
      </c>
      <c r="B72" s="215" t="s">
        <v>445</v>
      </c>
      <c r="C72" t="s">
        <v>446</v>
      </c>
      <c r="D72" s="74">
        <v>1</v>
      </c>
      <c r="E72">
        <v>22215.86</v>
      </c>
      <c r="F72">
        <v>38853.980000000003</v>
      </c>
      <c r="G72" t="s">
        <v>157</v>
      </c>
      <c r="H72" t="s">
        <v>5</v>
      </c>
      <c r="I72" t="s">
        <v>447</v>
      </c>
      <c r="J72" s="138">
        <v>3016</v>
      </c>
      <c r="K72" s="138">
        <v>0</v>
      </c>
      <c r="L72" s="138">
        <v>3016</v>
      </c>
      <c r="M72" s="137">
        <v>316</v>
      </c>
      <c r="N72" s="137">
        <v>73.61</v>
      </c>
      <c r="O72" s="137">
        <v>1135.57</v>
      </c>
      <c r="P72" s="185">
        <v>129.75</v>
      </c>
      <c r="Q72" s="137">
        <v>1654.93</v>
      </c>
      <c r="R72" s="139">
        <v>4670.93</v>
      </c>
      <c r="S72" s="138">
        <v>2982.2</v>
      </c>
      <c r="T72" s="138">
        <v>0</v>
      </c>
      <c r="U72" s="138">
        <v>2982.2</v>
      </c>
      <c r="V72" s="137">
        <v>316</v>
      </c>
      <c r="W72" s="137">
        <v>73.61</v>
      </c>
      <c r="X72" s="137">
        <v>1136.71</v>
      </c>
      <c r="Y72" s="137">
        <v>134.4</v>
      </c>
      <c r="Z72" s="137">
        <v>1660.72</v>
      </c>
      <c r="AA72" s="139">
        <v>4642.92</v>
      </c>
      <c r="AB72" s="138">
        <v>2982.2</v>
      </c>
      <c r="AC72" s="138">
        <v>0</v>
      </c>
      <c r="AD72" s="138">
        <v>2982.2</v>
      </c>
      <c r="AE72" s="137">
        <v>316</v>
      </c>
      <c r="AF72" s="137">
        <v>73.61</v>
      </c>
      <c r="AG72" s="185">
        <v>1136.1400000000001</v>
      </c>
      <c r="AH72" s="137">
        <v>165</v>
      </c>
      <c r="AI72" s="137">
        <v>1690.75</v>
      </c>
      <c r="AJ72" s="139">
        <v>4672.95</v>
      </c>
      <c r="AK72" s="138">
        <v>3015</v>
      </c>
      <c r="AL72" s="138">
        <v>0</v>
      </c>
      <c r="AM72" s="138">
        <v>3015</v>
      </c>
      <c r="AN72" s="137">
        <v>321</v>
      </c>
      <c r="AO72" s="137">
        <v>74.44</v>
      </c>
      <c r="AP72" s="137">
        <v>1148.4000000000001</v>
      </c>
      <c r="AQ72" s="137">
        <v>160.49</v>
      </c>
      <c r="AR72" s="137">
        <v>1704.33</v>
      </c>
      <c r="AS72" s="139">
        <v>4719.33</v>
      </c>
      <c r="AT72" s="138">
        <v>3002.7</v>
      </c>
      <c r="AU72" s="138">
        <v>948.61</v>
      </c>
      <c r="AV72" s="138">
        <v>3951.31</v>
      </c>
      <c r="AW72" s="137">
        <v>448</v>
      </c>
      <c r="AX72" s="137">
        <v>74.13</v>
      </c>
      <c r="AY72" s="137">
        <v>1333.55</v>
      </c>
      <c r="AZ72" s="137">
        <v>142.36000000000001</v>
      </c>
      <c r="BA72" s="137">
        <v>1998.04</v>
      </c>
      <c r="BB72" s="139">
        <v>5949.35</v>
      </c>
      <c r="BC72" s="202">
        <v>4572.75</v>
      </c>
      <c r="BD72" s="138">
        <v>0</v>
      </c>
      <c r="BE72" s="138">
        <v>4572.75</v>
      </c>
      <c r="BF72" s="137">
        <v>518</v>
      </c>
      <c r="BG72" s="137">
        <v>110.01</v>
      </c>
      <c r="BH72" s="137">
        <v>1943.55</v>
      </c>
      <c r="BI72" s="137">
        <v>172.26</v>
      </c>
      <c r="BJ72" s="137">
        <v>2743.82</v>
      </c>
      <c r="BK72" s="139">
        <v>7316.57</v>
      </c>
      <c r="BL72" s="186">
        <v>2982.2</v>
      </c>
      <c r="BM72" s="138">
        <v>0</v>
      </c>
      <c r="BN72" s="138">
        <v>2982.2</v>
      </c>
      <c r="BO72" s="137">
        <v>315</v>
      </c>
      <c r="BP72" s="137">
        <v>73.61</v>
      </c>
      <c r="BQ72" s="137">
        <v>1136.1400000000001</v>
      </c>
      <c r="BR72" s="137">
        <v>129.30000000000001</v>
      </c>
      <c r="BS72" s="137">
        <v>1654.05</v>
      </c>
      <c r="BT72" s="139">
        <v>4636.25</v>
      </c>
      <c r="BU72" s="138">
        <v>2982.2</v>
      </c>
      <c r="BV72" s="138">
        <v>0</v>
      </c>
      <c r="BW72" s="138">
        <v>2982.2</v>
      </c>
      <c r="BX72" s="137">
        <v>316</v>
      </c>
      <c r="BY72" s="137">
        <v>73.61</v>
      </c>
      <c r="BZ72" s="137">
        <v>1136.1400000000001</v>
      </c>
      <c r="CA72" s="137">
        <v>165</v>
      </c>
      <c r="CB72" s="137">
        <v>1690.75</v>
      </c>
      <c r="CC72" s="139">
        <v>4672.95</v>
      </c>
      <c r="CD72" s="216">
        <v>3117</v>
      </c>
      <c r="CE72" s="138">
        <v>0</v>
      </c>
      <c r="CF72" s="138">
        <v>3117</v>
      </c>
      <c r="CG72" s="137">
        <v>335</v>
      </c>
      <c r="CH72" s="137">
        <v>76.989999999999995</v>
      </c>
      <c r="CI72" s="137">
        <v>1186.5</v>
      </c>
      <c r="CJ72" s="137">
        <v>157.18</v>
      </c>
      <c r="CK72" s="137">
        <v>1755.67</v>
      </c>
      <c r="CL72" s="139">
        <v>4872.67</v>
      </c>
      <c r="CM72" s="186">
        <v>2982.2</v>
      </c>
      <c r="CN72" s="138">
        <v>0</v>
      </c>
      <c r="CO72" s="138">
        <v>2982.2</v>
      </c>
      <c r="CP72" s="137">
        <v>325</v>
      </c>
      <c r="CQ72" s="137">
        <v>73.61</v>
      </c>
      <c r="CR72" s="137">
        <v>1140.94</v>
      </c>
      <c r="CS72" s="137">
        <v>83.4</v>
      </c>
      <c r="CT72" s="137">
        <v>1622.95</v>
      </c>
      <c r="CU72" s="139">
        <v>4605.1499999999996</v>
      </c>
      <c r="CV72" s="216">
        <v>3493.1</v>
      </c>
      <c r="CW72" s="138">
        <v>0</v>
      </c>
      <c r="CX72" s="138">
        <v>3493.1</v>
      </c>
      <c r="CY72" s="137">
        <v>387</v>
      </c>
      <c r="CZ72" s="137">
        <v>86.39</v>
      </c>
      <c r="DA72" s="137">
        <v>1326.9</v>
      </c>
      <c r="DB72" s="137">
        <v>143.47999999999999</v>
      </c>
      <c r="DC72" s="137">
        <v>1943.77</v>
      </c>
      <c r="DD72" s="139">
        <v>5436.87</v>
      </c>
      <c r="DE72" s="138">
        <v>4508.96</v>
      </c>
      <c r="DF72" s="138">
        <v>0</v>
      </c>
      <c r="DG72" s="138">
        <v>4508.96</v>
      </c>
      <c r="DH72" s="137">
        <v>532</v>
      </c>
      <c r="DI72" s="137">
        <v>501.98</v>
      </c>
      <c r="DJ72" s="137">
        <v>1442.21</v>
      </c>
      <c r="DK72" s="137">
        <v>187.02</v>
      </c>
      <c r="DL72" s="137">
        <v>2663.21</v>
      </c>
      <c r="DM72" s="139">
        <v>7172.17</v>
      </c>
      <c r="DN72" s="135">
        <f t="shared" si="11"/>
        <v>39636.51</v>
      </c>
      <c r="DO72" s="135">
        <f t="shared" si="12"/>
        <v>948.61</v>
      </c>
      <c r="DP72" s="135">
        <f t="shared" si="13"/>
        <v>40585.120000000003</v>
      </c>
      <c r="DQ72" s="137">
        <f t="shared" si="14"/>
        <v>4445</v>
      </c>
      <c r="DR72" s="137">
        <f t="shared" si="15"/>
        <v>1365.6</v>
      </c>
      <c r="DS72" s="137">
        <f t="shared" si="16"/>
        <v>15202.75</v>
      </c>
      <c r="DT72" s="137">
        <f t="shared" si="17"/>
        <v>1769.64</v>
      </c>
      <c r="DU72" s="137">
        <f t="shared" si="18"/>
        <v>22782.989999999998</v>
      </c>
      <c r="DV72" s="139">
        <f t="shared" si="19"/>
        <v>63368.109999999993</v>
      </c>
      <c r="DW72" s="271">
        <f t="shared" si="20"/>
        <v>1731.1399999999994</v>
      </c>
      <c r="DX72" s="271"/>
      <c r="DY72" s="263">
        <f>E72-(DU72-(DO72*PARAM!Q72))</f>
        <v>-567.12999999999738</v>
      </c>
      <c r="DZ72" s="263"/>
    </row>
    <row r="73" spans="1:130" x14ac:dyDescent="0.25">
      <c r="A73">
        <v>1032</v>
      </c>
      <c r="B73" s="215" t="s">
        <v>850</v>
      </c>
      <c r="C73" t="s">
        <v>851</v>
      </c>
      <c r="D73" s="74">
        <v>0</v>
      </c>
      <c r="G73" t="s">
        <v>157</v>
      </c>
      <c r="H73" t="s">
        <v>5</v>
      </c>
      <c r="I73" t="s">
        <v>871</v>
      </c>
      <c r="P73" s="185"/>
      <c r="AG73" s="185"/>
      <c r="AT73" s="138">
        <v>0</v>
      </c>
      <c r="AU73" s="138">
        <v>75.89</v>
      </c>
      <c r="AV73" s="138">
        <v>75.89</v>
      </c>
      <c r="AW73" s="137">
        <v>3</v>
      </c>
      <c r="AX73" s="137">
        <v>0</v>
      </c>
      <c r="AY73" s="137">
        <v>15.18</v>
      </c>
      <c r="AZ73" s="137">
        <v>1.02</v>
      </c>
      <c r="BA73" s="137">
        <v>19.2</v>
      </c>
      <c r="BB73" s="139">
        <v>95.09</v>
      </c>
      <c r="BC73" s="202"/>
      <c r="BL73" s="186"/>
      <c r="CD73" s="216"/>
      <c r="CM73" s="186"/>
      <c r="CV73" s="218"/>
      <c r="DN73" s="135">
        <f t="shared" si="11"/>
        <v>0</v>
      </c>
      <c r="DO73" s="135">
        <f t="shared" si="12"/>
        <v>75.89</v>
      </c>
      <c r="DP73" s="135">
        <f t="shared" si="13"/>
        <v>75.89</v>
      </c>
      <c r="DQ73" s="137">
        <f t="shared" si="14"/>
        <v>3</v>
      </c>
      <c r="DR73" s="137">
        <f t="shared" si="15"/>
        <v>0</v>
      </c>
      <c r="DS73" s="137">
        <f t="shared" si="16"/>
        <v>15.18</v>
      </c>
      <c r="DT73" s="137">
        <f t="shared" si="17"/>
        <v>1.02</v>
      </c>
      <c r="DU73" s="137">
        <f t="shared" si="18"/>
        <v>19.2</v>
      </c>
      <c r="DV73" s="139">
        <f t="shared" si="19"/>
        <v>95.09</v>
      </c>
      <c r="DW73" s="271">
        <f t="shared" si="20"/>
        <v>75.89</v>
      </c>
      <c r="DX73" s="271"/>
      <c r="DY73" s="263">
        <f>E73-(DU73-(DO73*PARAM!Q73))</f>
        <v>-19.2</v>
      </c>
      <c r="DZ73" s="263"/>
    </row>
    <row r="74" spans="1:130" x14ac:dyDescent="0.25">
      <c r="A74">
        <v>1034</v>
      </c>
      <c r="B74" s="215" t="s">
        <v>460</v>
      </c>
      <c r="C74" t="s">
        <v>343</v>
      </c>
      <c r="D74" s="74">
        <v>1</v>
      </c>
      <c r="E74">
        <v>17909.189999999999</v>
      </c>
      <c r="F74">
        <v>31741.53</v>
      </c>
      <c r="G74" t="s">
        <v>157</v>
      </c>
      <c r="H74" t="s">
        <v>5</v>
      </c>
      <c r="I74" t="s">
        <v>298</v>
      </c>
      <c r="J74" s="138">
        <v>2557.08</v>
      </c>
      <c r="K74" s="138">
        <v>0</v>
      </c>
      <c r="L74" s="138">
        <v>2557.08</v>
      </c>
      <c r="M74" s="137">
        <v>245</v>
      </c>
      <c r="N74" s="137">
        <v>61.13</v>
      </c>
      <c r="O74" s="137">
        <v>906.63</v>
      </c>
      <c r="P74" s="185">
        <v>146.91999999999999</v>
      </c>
      <c r="Q74" s="137">
        <v>1359.68</v>
      </c>
      <c r="R74" s="139">
        <v>3916.76</v>
      </c>
      <c r="S74" s="138">
        <v>2447.88</v>
      </c>
      <c r="T74" s="138">
        <v>0</v>
      </c>
      <c r="U74" s="138">
        <v>2447.88</v>
      </c>
      <c r="V74" s="137">
        <v>245</v>
      </c>
      <c r="W74" s="137">
        <v>61.13</v>
      </c>
      <c r="X74" s="137">
        <v>907.55</v>
      </c>
      <c r="Y74" s="137">
        <v>145.47</v>
      </c>
      <c r="Z74" s="137">
        <v>1359.15</v>
      </c>
      <c r="AA74" s="139">
        <v>3807.03</v>
      </c>
      <c r="AB74" s="138">
        <v>2447.88</v>
      </c>
      <c r="AC74" s="138">
        <v>0</v>
      </c>
      <c r="AD74" s="138">
        <v>2447.88</v>
      </c>
      <c r="AE74" s="137">
        <v>245</v>
      </c>
      <c r="AF74" s="137">
        <v>61.13</v>
      </c>
      <c r="AG74" s="185">
        <v>907.09</v>
      </c>
      <c r="AH74" s="137">
        <v>160.77000000000001</v>
      </c>
      <c r="AI74" s="137">
        <v>1373.99</v>
      </c>
      <c r="AJ74" s="139">
        <v>3821.87</v>
      </c>
      <c r="AK74" s="138">
        <v>2447.88</v>
      </c>
      <c r="AL74" s="138">
        <v>0</v>
      </c>
      <c r="AM74" s="138">
        <v>2447.88</v>
      </c>
      <c r="AN74" s="137">
        <v>245</v>
      </c>
      <c r="AO74" s="137">
        <v>61.13</v>
      </c>
      <c r="AP74" s="137">
        <v>907.09</v>
      </c>
      <c r="AQ74" s="137">
        <v>150.57</v>
      </c>
      <c r="AR74" s="137">
        <v>1363.79</v>
      </c>
      <c r="AS74" s="139">
        <v>3811.67</v>
      </c>
      <c r="AT74" s="138">
        <v>2472.7600000000002</v>
      </c>
      <c r="AU74" s="138">
        <v>739.92</v>
      </c>
      <c r="AV74" s="138">
        <v>3212.68</v>
      </c>
      <c r="AW74" s="137">
        <v>349</v>
      </c>
      <c r="AX74" s="137">
        <v>61.75</v>
      </c>
      <c r="AY74" s="137">
        <v>1077.53</v>
      </c>
      <c r="AZ74" s="137">
        <v>145.62</v>
      </c>
      <c r="BA74" s="137">
        <v>1633.9</v>
      </c>
      <c r="BB74" s="139">
        <v>4846.58</v>
      </c>
      <c r="BC74" s="202">
        <v>3873.13</v>
      </c>
      <c r="BD74" s="138">
        <v>0</v>
      </c>
      <c r="BE74" s="138">
        <v>3873.13</v>
      </c>
      <c r="BF74" s="137">
        <v>412</v>
      </c>
      <c r="BG74" s="137">
        <v>91.44</v>
      </c>
      <c r="BH74" s="137">
        <v>1372.51</v>
      </c>
      <c r="BI74" s="137">
        <v>159.65</v>
      </c>
      <c r="BJ74" s="137">
        <v>2035.6</v>
      </c>
      <c r="BK74" s="139">
        <v>5908.73</v>
      </c>
      <c r="BL74" s="186">
        <v>2447.88</v>
      </c>
      <c r="BM74" s="138">
        <v>0</v>
      </c>
      <c r="BN74" s="138">
        <v>2447.88</v>
      </c>
      <c r="BO74" s="137">
        <v>244</v>
      </c>
      <c r="BP74" s="137">
        <v>61.13</v>
      </c>
      <c r="BQ74" s="137">
        <v>907.09</v>
      </c>
      <c r="BR74" s="137">
        <v>99.57</v>
      </c>
      <c r="BS74" s="137">
        <v>1311.79</v>
      </c>
      <c r="BT74" s="139">
        <v>3759.67</v>
      </c>
      <c r="BU74" s="138">
        <v>2447.88</v>
      </c>
      <c r="BV74" s="138">
        <v>0</v>
      </c>
      <c r="BW74" s="138">
        <v>2447.88</v>
      </c>
      <c r="BX74" s="137">
        <v>245</v>
      </c>
      <c r="BY74" s="137">
        <v>61.13</v>
      </c>
      <c r="BZ74" s="137">
        <v>907.09</v>
      </c>
      <c r="CA74" s="137">
        <v>155.66999999999999</v>
      </c>
      <c r="CB74" s="137">
        <v>1368.89</v>
      </c>
      <c r="CC74" s="139">
        <v>3816.77</v>
      </c>
      <c r="CD74" s="216">
        <v>2513.86</v>
      </c>
      <c r="CE74" s="138">
        <v>0</v>
      </c>
      <c r="CF74" s="138">
        <v>2513.86</v>
      </c>
      <c r="CG74" s="137">
        <v>254</v>
      </c>
      <c r="CH74" s="137">
        <v>62.78</v>
      </c>
      <c r="CI74" s="137">
        <v>953.91</v>
      </c>
      <c r="CJ74" s="137">
        <v>121.14</v>
      </c>
      <c r="CK74" s="137">
        <v>1391.83</v>
      </c>
      <c r="CL74" s="139">
        <v>3905.69</v>
      </c>
      <c r="CM74" s="186">
        <v>2447.88</v>
      </c>
      <c r="CN74" s="138">
        <v>0</v>
      </c>
      <c r="CO74" s="138">
        <v>2447.88</v>
      </c>
      <c r="CP74" s="137">
        <v>253</v>
      </c>
      <c r="CQ74" s="137">
        <v>61.13</v>
      </c>
      <c r="CR74" s="137">
        <v>881.57</v>
      </c>
      <c r="CS74" s="137">
        <v>109.77</v>
      </c>
      <c r="CT74" s="137">
        <v>1305.47</v>
      </c>
      <c r="CU74" s="139">
        <v>3753.35</v>
      </c>
      <c r="CV74" s="218">
        <v>2447.88</v>
      </c>
      <c r="CW74" s="138">
        <v>0</v>
      </c>
      <c r="CX74" s="138">
        <v>2447.88</v>
      </c>
      <c r="CY74" s="137">
        <v>245</v>
      </c>
      <c r="CZ74" s="137">
        <v>61.13</v>
      </c>
      <c r="DA74" s="137">
        <v>876.77</v>
      </c>
      <c r="DB74" s="137">
        <v>130.16999999999999</v>
      </c>
      <c r="DC74" s="137">
        <v>1313.07</v>
      </c>
      <c r="DD74" s="139">
        <v>3760.95</v>
      </c>
      <c r="DE74" s="138">
        <v>3604.69</v>
      </c>
      <c r="DF74" s="138">
        <v>0</v>
      </c>
      <c r="DG74" s="138">
        <v>3604.69</v>
      </c>
      <c r="DH74" s="137">
        <v>403</v>
      </c>
      <c r="DI74" s="137">
        <v>408.08</v>
      </c>
      <c r="DJ74" s="137">
        <v>1605.08</v>
      </c>
      <c r="DK74" s="137">
        <v>172.45</v>
      </c>
      <c r="DL74" s="137">
        <v>2588.61</v>
      </c>
      <c r="DM74" s="139">
        <v>6193.3</v>
      </c>
      <c r="DN74" s="135">
        <f t="shared" si="11"/>
        <v>32156.680000000004</v>
      </c>
      <c r="DO74" s="135">
        <f t="shared" si="12"/>
        <v>739.92</v>
      </c>
      <c r="DP74" s="135">
        <f t="shared" si="13"/>
        <v>32896.600000000006</v>
      </c>
      <c r="DQ74" s="137">
        <f t="shared" si="14"/>
        <v>3385</v>
      </c>
      <c r="DR74" s="137">
        <f t="shared" si="15"/>
        <v>1113.0899999999999</v>
      </c>
      <c r="DS74" s="137">
        <f t="shared" si="16"/>
        <v>12209.910000000002</v>
      </c>
      <c r="DT74" s="137">
        <f t="shared" si="17"/>
        <v>1697.7700000000002</v>
      </c>
      <c r="DU74" s="137">
        <f t="shared" si="18"/>
        <v>18405.77</v>
      </c>
      <c r="DV74" s="139">
        <f t="shared" si="19"/>
        <v>51302.369999999995</v>
      </c>
      <c r="DW74" s="271">
        <f t="shared" si="20"/>
        <v>1155.070000000007</v>
      </c>
      <c r="DX74" s="271"/>
      <c r="DY74" s="263">
        <f>E74-(DU74-(DO74*PARAM!Q74))</f>
        <v>-496.58000000000175</v>
      </c>
      <c r="DZ74" s="263"/>
    </row>
    <row r="75" spans="1:130" x14ac:dyDescent="0.25">
      <c r="A75">
        <v>1035</v>
      </c>
      <c r="B75" s="215" t="s">
        <v>463</v>
      </c>
      <c r="C75" t="s">
        <v>464</v>
      </c>
      <c r="D75" s="74">
        <v>1</v>
      </c>
      <c r="E75">
        <v>22689.2834</v>
      </c>
      <c r="F75">
        <v>40433.996399999996</v>
      </c>
      <c r="G75" t="s">
        <v>157</v>
      </c>
      <c r="H75" t="s">
        <v>9</v>
      </c>
      <c r="I75" t="s">
        <v>236</v>
      </c>
      <c r="J75" s="138">
        <v>2827.8879999999999</v>
      </c>
      <c r="K75" s="138">
        <v>0</v>
      </c>
      <c r="L75" s="138">
        <v>2827.8879999999999</v>
      </c>
      <c r="M75" s="137">
        <v>285.18</v>
      </c>
      <c r="N75" s="137">
        <v>68.207999999999998</v>
      </c>
      <c r="O75" s="137">
        <v>1031.9988000000001</v>
      </c>
      <c r="P75" s="185">
        <v>149.75379999999998</v>
      </c>
      <c r="Q75" s="137">
        <v>1535.1405999999999</v>
      </c>
      <c r="R75" s="139">
        <v>4363.0285999999996</v>
      </c>
      <c r="S75" s="138">
        <v>2716.2170000000001</v>
      </c>
      <c r="T75" s="138">
        <v>0</v>
      </c>
      <c r="U75" s="138">
        <v>2716.2170000000001</v>
      </c>
      <c r="V75" s="137">
        <v>284.2</v>
      </c>
      <c r="W75" s="137">
        <v>67.845399999999998</v>
      </c>
      <c r="X75" s="137">
        <v>1027.6476</v>
      </c>
      <c r="Y75" s="137">
        <v>143.18780000000001</v>
      </c>
      <c r="Z75" s="137">
        <v>1522.8807999999999</v>
      </c>
      <c r="AA75" s="139">
        <v>4239.0978000000005</v>
      </c>
      <c r="AB75" s="138">
        <v>2716.2170000000001</v>
      </c>
      <c r="AC75" s="138">
        <v>0</v>
      </c>
      <c r="AD75" s="138">
        <v>2716.2170000000001</v>
      </c>
      <c r="AE75" s="137">
        <v>284.2</v>
      </c>
      <c r="AF75" s="137">
        <v>67.845399999999998</v>
      </c>
      <c r="AG75" s="185">
        <v>1027.1184000000001</v>
      </c>
      <c r="AH75" s="137">
        <v>163.1798</v>
      </c>
      <c r="AI75" s="137">
        <v>1542.3435999999999</v>
      </c>
      <c r="AJ75" s="139">
        <v>4258.5605999999998</v>
      </c>
      <c r="AK75" s="138">
        <v>2723.6356000000001</v>
      </c>
      <c r="AL75" s="138">
        <v>0</v>
      </c>
      <c r="AM75" s="138">
        <v>2723.6356000000001</v>
      </c>
      <c r="AN75" s="137">
        <v>285.18</v>
      </c>
      <c r="AO75" s="137">
        <v>68.021799999999999</v>
      </c>
      <c r="AP75" s="137">
        <v>1029.8134</v>
      </c>
      <c r="AQ75" s="137">
        <v>153.31120000000001</v>
      </c>
      <c r="AR75" s="137">
        <v>1536.3264000000001</v>
      </c>
      <c r="AS75" s="139">
        <v>4259.9620000000004</v>
      </c>
      <c r="AT75" s="138">
        <v>2725.7034000000003</v>
      </c>
      <c r="AU75" s="138">
        <v>901.74699999999996</v>
      </c>
      <c r="AV75" s="138">
        <v>3627.4503999999997</v>
      </c>
      <c r="AW75" s="137">
        <v>407.68</v>
      </c>
      <c r="AX75" s="137">
        <v>68.070800000000006</v>
      </c>
      <c r="AY75" s="137">
        <v>1210.9174</v>
      </c>
      <c r="AZ75" s="137">
        <v>130.4478</v>
      </c>
      <c r="BA75" s="137">
        <v>1817.116</v>
      </c>
      <c r="BB75" s="139">
        <v>5444.5663999999997</v>
      </c>
      <c r="BC75" s="202">
        <v>4300.3086000000003</v>
      </c>
      <c r="BD75" s="138">
        <v>0</v>
      </c>
      <c r="BE75" s="138">
        <v>4300.3086000000003</v>
      </c>
      <c r="BF75" s="137">
        <v>469.42</v>
      </c>
      <c r="BG75" s="137">
        <v>101.4692</v>
      </c>
      <c r="BH75" s="137">
        <v>1761.7264000000002</v>
      </c>
      <c r="BI75" s="137">
        <v>75.322800000000001</v>
      </c>
      <c r="BJ75" s="137">
        <v>2407.9384</v>
      </c>
      <c r="BK75" s="139">
        <v>6708.2469999999994</v>
      </c>
      <c r="BL75" s="186">
        <v>2716.2170000000001</v>
      </c>
      <c r="BM75" s="138">
        <v>0</v>
      </c>
      <c r="BN75" s="138">
        <v>2716.2170000000001</v>
      </c>
      <c r="BO75" s="137">
        <v>283.22000000000003</v>
      </c>
      <c r="BP75" s="137">
        <v>67.845399999999998</v>
      </c>
      <c r="BQ75" s="137">
        <v>1027.1184000000001</v>
      </c>
      <c r="BR75" s="137">
        <v>48.2258</v>
      </c>
      <c r="BS75" s="137">
        <v>1426.4096</v>
      </c>
      <c r="BT75" s="139">
        <v>4142.6265999999996</v>
      </c>
      <c r="BU75" s="138">
        <v>2716.2170000000001</v>
      </c>
      <c r="BV75" s="138">
        <v>0</v>
      </c>
      <c r="BW75" s="138">
        <v>2716.2170000000001</v>
      </c>
      <c r="BX75" s="137">
        <v>284.2</v>
      </c>
      <c r="BY75" s="137">
        <v>67.845399999999998</v>
      </c>
      <c r="BZ75" s="137">
        <v>1027.1184000000001</v>
      </c>
      <c r="CA75" s="137">
        <v>48.2258</v>
      </c>
      <c r="CB75" s="137">
        <v>1427.3896</v>
      </c>
      <c r="CC75" s="139">
        <v>4143.6066000000001</v>
      </c>
      <c r="CD75" s="216">
        <v>2716.2170000000001</v>
      </c>
      <c r="CE75" s="138">
        <v>0</v>
      </c>
      <c r="CF75" s="138">
        <v>2716.2170000000001</v>
      </c>
      <c r="CG75" s="137">
        <v>284.2</v>
      </c>
      <c r="CH75" s="137">
        <v>67.845399999999998</v>
      </c>
      <c r="CI75" s="137">
        <v>1027.1184000000001</v>
      </c>
      <c r="CJ75" s="137">
        <v>48.2258</v>
      </c>
      <c r="CK75" s="137">
        <v>1427.3896</v>
      </c>
      <c r="CL75" s="139">
        <v>4143.6066000000001</v>
      </c>
      <c r="CM75" s="186">
        <v>2739.7467999999999</v>
      </c>
      <c r="CN75" s="138">
        <v>0</v>
      </c>
      <c r="CO75" s="138">
        <v>2739.7467999999999</v>
      </c>
      <c r="CP75" s="137">
        <v>294</v>
      </c>
      <c r="CQ75" s="137">
        <v>68.433400000000006</v>
      </c>
      <c r="CR75" s="137">
        <v>1040.0250000000001</v>
      </c>
      <c r="CS75" s="137">
        <v>48.647200000000005</v>
      </c>
      <c r="CT75" s="137">
        <v>1451.1055999999999</v>
      </c>
      <c r="CU75" s="139">
        <v>4190.8523999999998</v>
      </c>
      <c r="CV75" s="216">
        <v>12149.540199999999</v>
      </c>
      <c r="CW75" s="138">
        <v>0</v>
      </c>
      <c r="CX75" s="138">
        <v>12149.540199999999</v>
      </c>
      <c r="CY75" s="137">
        <v>1485.68</v>
      </c>
      <c r="CZ75" s="137">
        <v>710.56860000000006</v>
      </c>
      <c r="DA75" s="137">
        <v>4262.3923999999997</v>
      </c>
      <c r="DB75" s="137">
        <v>200.09639999999999</v>
      </c>
      <c r="DC75" s="137">
        <v>6658.7374</v>
      </c>
      <c r="DD75" s="139">
        <v>18808.277600000001</v>
      </c>
      <c r="DE75" s="138">
        <v>0</v>
      </c>
      <c r="DF75" s="138">
        <v>0</v>
      </c>
      <c r="DG75" s="138">
        <v>0</v>
      </c>
      <c r="DH75" s="137">
        <v>0</v>
      </c>
      <c r="DI75" s="137">
        <v>0</v>
      </c>
      <c r="DJ75" s="137">
        <v>0</v>
      </c>
      <c r="DK75" s="137">
        <v>0</v>
      </c>
      <c r="DL75" s="137">
        <v>0</v>
      </c>
      <c r="DM75" s="139">
        <v>0</v>
      </c>
      <c r="DN75" s="135">
        <f t="shared" si="11"/>
        <v>41047.907600000006</v>
      </c>
      <c r="DO75" s="135">
        <f t="shared" si="12"/>
        <v>901.74699999999996</v>
      </c>
      <c r="DP75" s="135">
        <f t="shared" si="13"/>
        <v>41949.654600000002</v>
      </c>
      <c r="DQ75" s="137">
        <f t="shared" si="14"/>
        <v>4647.16</v>
      </c>
      <c r="DR75" s="137">
        <f t="shared" si="15"/>
        <v>1423.9988000000001</v>
      </c>
      <c r="DS75" s="137">
        <f t="shared" si="16"/>
        <v>15472.994599999998</v>
      </c>
      <c r="DT75" s="137">
        <f t="shared" si="17"/>
        <v>1208.6242000000002</v>
      </c>
      <c r="DU75" s="137">
        <f t="shared" si="18"/>
        <v>22752.777600000001</v>
      </c>
      <c r="DV75" s="139">
        <f t="shared" si="19"/>
        <v>64702.432199999996</v>
      </c>
      <c r="DW75" s="271">
        <f t="shared" si="20"/>
        <v>1515.6582000000053</v>
      </c>
      <c r="DX75" s="271"/>
      <c r="DY75" s="263">
        <f>E75-(DU75-(DO75*PARAM!Q75))</f>
        <v>-63.494200000001001</v>
      </c>
      <c r="DZ75" s="263"/>
    </row>
    <row r="76" spans="1:130" x14ac:dyDescent="0.25">
      <c r="A76">
        <v>1036</v>
      </c>
      <c r="B76" s="215" t="s">
        <v>474</v>
      </c>
      <c r="C76" t="s">
        <v>475</v>
      </c>
      <c r="D76" s="74">
        <v>1</v>
      </c>
      <c r="E76">
        <v>23273.196799999998</v>
      </c>
      <c r="F76">
        <v>41279.530599999998</v>
      </c>
      <c r="G76" t="s">
        <v>157</v>
      </c>
      <c r="H76" t="s">
        <v>9</v>
      </c>
      <c r="I76" t="s">
        <v>476</v>
      </c>
      <c r="J76" s="138">
        <v>3051.8474000000001</v>
      </c>
      <c r="K76" s="138">
        <v>0</v>
      </c>
      <c r="L76" s="138">
        <v>3051.8474000000001</v>
      </c>
      <c r="M76" s="137">
        <v>316.54000000000002</v>
      </c>
      <c r="N76" s="137">
        <v>73.745000000000005</v>
      </c>
      <c r="O76" s="137">
        <v>1112.8389999999999</v>
      </c>
      <c r="P76" s="185">
        <v>153.71299999999999</v>
      </c>
      <c r="Q76" s="137">
        <v>1656.8370000000002</v>
      </c>
      <c r="R76" s="139">
        <v>4708.6844000000001</v>
      </c>
      <c r="S76" s="138">
        <v>2585.5634</v>
      </c>
      <c r="T76" s="138">
        <v>0</v>
      </c>
      <c r="U76" s="138">
        <v>2585.5634</v>
      </c>
      <c r="V76" s="137">
        <v>265.58</v>
      </c>
      <c r="W76" s="137">
        <v>64.572200000000009</v>
      </c>
      <c r="X76" s="137">
        <v>979.99020000000007</v>
      </c>
      <c r="Y76" s="137">
        <v>130.87899999999999</v>
      </c>
      <c r="Z76" s="137">
        <v>1441.0214000000001</v>
      </c>
      <c r="AA76" s="139">
        <v>4026.5847999999996</v>
      </c>
      <c r="AB76" s="138">
        <v>2585.5634</v>
      </c>
      <c r="AC76" s="138">
        <v>0</v>
      </c>
      <c r="AD76" s="138">
        <v>2585.5634</v>
      </c>
      <c r="AE76" s="137">
        <v>265.58</v>
      </c>
      <c r="AF76" s="137">
        <v>64.572200000000009</v>
      </c>
      <c r="AG76" s="185">
        <v>979.41199999999992</v>
      </c>
      <c r="AH76" s="137">
        <v>155.869</v>
      </c>
      <c r="AI76" s="137">
        <v>1465.4332000000002</v>
      </c>
      <c r="AJ76" s="139">
        <v>4050.9965999999999</v>
      </c>
      <c r="AK76" s="138">
        <v>2022.9944</v>
      </c>
      <c r="AL76" s="138">
        <v>0</v>
      </c>
      <c r="AM76" s="138">
        <v>2022.9944</v>
      </c>
      <c r="AN76" s="137">
        <v>189.14</v>
      </c>
      <c r="AO76" s="137">
        <v>50.5092</v>
      </c>
      <c r="AP76" s="137">
        <v>783.5394</v>
      </c>
      <c r="AQ76" s="137">
        <v>125.881</v>
      </c>
      <c r="AR76" s="137">
        <v>1149.0696</v>
      </c>
      <c r="AS76" s="139">
        <v>3172.0640000000003</v>
      </c>
      <c r="AT76" s="138">
        <v>2591.1788000000001</v>
      </c>
      <c r="AU76" s="138">
        <v>929.63779999999997</v>
      </c>
      <c r="AV76" s="138">
        <v>3520.8165999999997</v>
      </c>
      <c r="AW76" s="137">
        <v>392</v>
      </c>
      <c r="AX76" s="137">
        <v>64.719200000000001</v>
      </c>
      <c r="AY76" s="137">
        <v>1167.376</v>
      </c>
      <c r="AZ76" s="137">
        <v>108.4468</v>
      </c>
      <c r="BA76" s="137">
        <v>1732.5420000000001</v>
      </c>
      <c r="BB76" s="139">
        <v>5253.3585999999996</v>
      </c>
      <c r="BC76" s="202">
        <v>3096.1923999999999</v>
      </c>
      <c r="BD76" s="138">
        <v>0</v>
      </c>
      <c r="BE76" s="138">
        <v>3096.1923999999999</v>
      </c>
      <c r="BF76" s="137">
        <v>309.68</v>
      </c>
      <c r="BG76" s="137">
        <v>72.3142</v>
      </c>
      <c r="BH76" s="137">
        <v>1275.0388</v>
      </c>
      <c r="BI76" s="137">
        <v>159.06379999999999</v>
      </c>
      <c r="BJ76" s="137">
        <v>1816.0968</v>
      </c>
      <c r="BK76" s="139">
        <v>4912.2892000000002</v>
      </c>
      <c r="BL76" s="186">
        <v>2585.5634</v>
      </c>
      <c r="BM76" s="138">
        <v>0</v>
      </c>
      <c r="BN76" s="138">
        <v>2585.5634</v>
      </c>
      <c r="BO76" s="137">
        <v>262.64</v>
      </c>
      <c r="BP76" s="137">
        <v>64.572200000000009</v>
      </c>
      <c r="BQ76" s="137">
        <v>979.41199999999992</v>
      </c>
      <c r="BR76" s="137">
        <v>55.908999999999999</v>
      </c>
      <c r="BS76" s="137">
        <v>1362.5332000000001</v>
      </c>
      <c r="BT76" s="139">
        <v>3948.0965999999999</v>
      </c>
      <c r="BU76" s="138">
        <v>2585.5634</v>
      </c>
      <c r="BV76" s="138">
        <v>0</v>
      </c>
      <c r="BW76" s="138">
        <v>2585.5634</v>
      </c>
      <c r="BX76" s="137">
        <v>265.58</v>
      </c>
      <c r="BY76" s="137">
        <v>64.572200000000009</v>
      </c>
      <c r="BZ76" s="137">
        <v>979.41199999999992</v>
      </c>
      <c r="CA76" s="137">
        <v>45.913000000000004</v>
      </c>
      <c r="CB76" s="137">
        <v>1355.4772</v>
      </c>
      <c r="CC76" s="139">
        <v>3941.0405999999998</v>
      </c>
      <c r="CD76" s="216">
        <v>2613.2876000000001</v>
      </c>
      <c r="CE76" s="138">
        <v>0</v>
      </c>
      <c r="CF76" s="138">
        <v>2613.2876000000001</v>
      </c>
      <c r="CG76" s="137">
        <v>269.5</v>
      </c>
      <c r="CH76" s="137">
        <v>65.268000000000001</v>
      </c>
      <c r="CI76" s="137">
        <v>989.51580000000001</v>
      </c>
      <c r="CJ76" s="137">
        <v>46.402999999999999</v>
      </c>
      <c r="CK76" s="137">
        <v>1370.6867999999999</v>
      </c>
      <c r="CL76" s="139">
        <v>3983.9744000000001</v>
      </c>
      <c r="CM76" s="186">
        <v>2585.5634</v>
      </c>
      <c r="CN76" s="138">
        <v>0</v>
      </c>
      <c r="CO76" s="138">
        <v>2585.5634</v>
      </c>
      <c r="CP76" s="137">
        <v>273.42</v>
      </c>
      <c r="CQ76" s="137">
        <v>64.572200000000009</v>
      </c>
      <c r="CR76" s="137">
        <v>984.1160000000001</v>
      </c>
      <c r="CS76" s="137">
        <v>45.913000000000004</v>
      </c>
      <c r="CT76" s="137">
        <v>1368.0211999999999</v>
      </c>
      <c r="CU76" s="139">
        <v>3953.5846000000001</v>
      </c>
      <c r="CV76" s="216">
        <v>2585.5634</v>
      </c>
      <c r="CW76" s="138">
        <v>0</v>
      </c>
      <c r="CX76" s="138">
        <v>2585.5634</v>
      </c>
      <c r="CY76" s="137">
        <v>265.58</v>
      </c>
      <c r="CZ76" s="137">
        <v>64.572200000000009</v>
      </c>
      <c r="DA76" s="137">
        <v>979.41199999999992</v>
      </c>
      <c r="DB76" s="137">
        <v>45.913000000000004</v>
      </c>
      <c r="DC76" s="137">
        <v>1355.4772</v>
      </c>
      <c r="DD76" s="139">
        <v>3941.0405999999998</v>
      </c>
      <c r="DE76" s="138">
        <v>12061.310800000001</v>
      </c>
      <c r="DF76" s="138">
        <v>0</v>
      </c>
      <c r="DG76" s="138">
        <v>12061.310800000001</v>
      </c>
      <c r="DH76" s="137">
        <v>1573.88</v>
      </c>
      <c r="DI76" s="137">
        <v>707.7364</v>
      </c>
      <c r="DJ76" s="137">
        <v>4352.5328</v>
      </c>
      <c r="DK76" s="137">
        <v>212.91479999999999</v>
      </c>
      <c r="DL76" s="137">
        <v>6847.0640000000003</v>
      </c>
      <c r="DM76" s="139">
        <v>18908.374800000001</v>
      </c>
      <c r="DN76" s="135">
        <f t="shared" si="11"/>
        <v>40950.191800000001</v>
      </c>
      <c r="DO76" s="135">
        <f t="shared" si="12"/>
        <v>929.63779999999997</v>
      </c>
      <c r="DP76" s="135">
        <f t="shared" si="13"/>
        <v>41879.829599999997</v>
      </c>
      <c r="DQ76" s="137">
        <f t="shared" si="14"/>
        <v>4649.1200000000008</v>
      </c>
      <c r="DR76" s="137">
        <f t="shared" si="15"/>
        <v>1421.7252000000001</v>
      </c>
      <c r="DS76" s="137">
        <f t="shared" si="16"/>
        <v>15562.596000000001</v>
      </c>
      <c r="DT76" s="137">
        <f t="shared" si="17"/>
        <v>1286.8184000000001</v>
      </c>
      <c r="DU76" s="137">
        <f t="shared" si="18"/>
        <v>22920.259599999998</v>
      </c>
      <c r="DV76" s="139">
        <f t="shared" si="19"/>
        <v>64800.089200000002</v>
      </c>
      <c r="DW76" s="271">
        <f t="shared" si="20"/>
        <v>600.29899999999907</v>
      </c>
      <c r="DX76" s="271"/>
      <c r="DY76" s="263">
        <f>E76-(DU76-(DO76*PARAM!Q76))</f>
        <v>352.9372000000003</v>
      </c>
      <c r="DZ76" s="263"/>
    </row>
    <row r="77" spans="1:130" x14ac:dyDescent="0.25">
      <c r="A77">
        <v>1040</v>
      </c>
      <c r="B77" s="215" t="s">
        <v>485</v>
      </c>
      <c r="C77" t="s">
        <v>428</v>
      </c>
      <c r="D77" s="74">
        <v>0.8</v>
      </c>
      <c r="E77">
        <v>13874.59</v>
      </c>
      <c r="F77">
        <v>24481.33</v>
      </c>
      <c r="G77" t="s">
        <v>157</v>
      </c>
      <c r="H77" t="s">
        <v>5</v>
      </c>
      <c r="I77" t="s">
        <v>298</v>
      </c>
      <c r="J77" s="138">
        <v>2042.85</v>
      </c>
      <c r="K77" s="138">
        <v>0</v>
      </c>
      <c r="L77" s="138">
        <v>2042.85</v>
      </c>
      <c r="M77" s="137">
        <v>179</v>
      </c>
      <c r="N77" s="137">
        <v>49.31</v>
      </c>
      <c r="O77" s="137">
        <v>747.31</v>
      </c>
      <c r="P77" s="185">
        <v>92.08</v>
      </c>
      <c r="Q77" s="137">
        <v>1067.7</v>
      </c>
      <c r="R77" s="139">
        <v>3110.55</v>
      </c>
      <c r="S77" s="138">
        <v>1957.41</v>
      </c>
      <c r="T77" s="138">
        <v>0</v>
      </c>
      <c r="U77" s="138">
        <v>1957.41</v>
      </c>
      <c r="V77" s="137">
        <v>178</v>
      </c>
      <c r="W77" s="137">
        <v>48.86</v>
      </c>
      <c r="X77" s="137">
        <v>682.21</v>
      </c>
      <c r="Y77" s="137">
        <v>111.24</v>
      </c>
      <c r="Z77" s="137">
        <v>1020.31</v>
      </c>
      <c r="AA77" s="139">
        <v>2977.72</v>
      </c>
      <c r="AB77" s="138">
        <v>1850.63</v>
      </c>
      <c r="AC77" s="138">
        <v>0</v>
      </c>
      <c r="AD77" s="138">
        <v>1850.63</v>
      </c>
      <c r="AE77" s="137">
        <v>163</v>
      </c>
      <c r="AF77" s="137">
        <v>46.19</v>
      </c>
      <c r="AG77" s="185">
        <v>634.82000000000005</v>
      </c>
      <c r="AH77" s="137">
        <v>109.36</v>
      </c>
      <c r="AI77" s="137">
        <v>953.37</v>
      </c>
      <c r="AJ77" s="139">
        <v>2804</v>
      </c>
      <c r="AK77" s="138">
        <v>1861.14</v>
      </c>
      <c r="AL77" s="138">
        <v>0</v>
      </c>
      <c r="AM77" s="138">
        <v>1861.14</v>
      </c>
      <c r="AN77" s="137">
        <v>164</v>
      </c>
      <c r="AO77" s="137">
        <v>46.45</v>
      </c>
      <c r="AP77" s="137">
        <v>644.34</v>
      </c>
      <c r="AQ77" s="137">
        <v>109.54</v>
      </c>
      <c r="AR77" s="137">
        <v>964.33</v>
      </c>
      <c r="AS77" s="139">
        <v>2825.47</v>
      </c>
      <c r="AT77" s="138">
        <v>1859.55</v>
      </c>
      <c r="AU77" s="138">
        <v>698.17</v>
      </c>
      <c r="AV77" s="138">
        <v>2557.7199999999998</v>
      </c>
      <c r="AW77" s="137">
        <v>259</v>
      </c>
      <c r="AX77" s="137">
        <v>46.41</v>
      </c>
      <c r="AY77" s="137">
        <v>782.51</v>
      </c>
      <c r="AZ77" s="137">
        <v>113.78</v>
      </c>
      <c r="BA77" s="137">
        <v>1201.7</v>
      </c>
      <c r="BB77" s="139">
        <v>3759.42</v>
      </c>
      <c r="BC77" s="202">
        <v>2948.66</v>
      </c>
      <c r="BD77" s="138">
        <v>0</v>
      </c>
      <c r="BE77" s="138">
        <v>2948.66</v>
      </c>
      <c r="BF77" s="137">
        <v>288</v>
      </c>
      <c r="BG77" s="137">
        <v>68.97</v>
      </c>
      <c r="BH77" s="137">
        <v>1044.3499999999999</v>
      </c>
      <c r="BI77" s="137">
        <v>128.04</v>
      </c>
      <c r="BJ77" s="137">
        <v>1529.36</v>
      </c>
      <c r="BK77" s="139">
        <v>4478.0200000000004</v>
      </c>
      <c r="BL77" s="186">
        <v>1881.73</v>
      </c>
      <c r="BM77" s="138">
        <v>0</v>
      </c>
      <c r="BN77" s="138">
        <v>1881.73</v>
      </c>
      <c r="BO77" s="137">
        <v>164</v>
      </c>
      <c r="BP77" s="137">
        <v>46.97</v>
      </c>
      <c r="BQ77" s="137">
        <v>663.1</v>
      </c>
      <c r="BR77" s="137">
        <v>109.9</v>
      </c>
      <c r="BS77" s="137">
        <v>983.97</v>
      </c>
      <c r="BT77" s="139">
        <v>2865.7</v>
      </c>
      <c r="BU77" s="138">
        <v>1850.63</v>
      </c>
      <c r="BV77" s="138">
        <v>0</v>
      </c>
      <c r="BW77" s="138">
        <v>1850.63</v>
      </c>
      <c r="BX77" s="137">
        <v>162</v>
      </c>
      <c r="BY77" s="137">
        <v>46.19</v>
      </c>
      <c r="BZ77" s="137">
        <v>634.82000000000005</v>
      </c>
      <c r="CA77" s="137">
        <v>32.86</v>
      </c>
      <c r="CB77" s="137">
        <v>875.87</v>
      </c>
      <c r="CC77" s="139">
        <v>2726.5</v>
      </c>
      <c r="CD77" s="216">
        <v>1905.06</v>
      </c>
      <c r="CE77" s="138">
        <v>0</v>
      </c>
      <c r="CF77" s="138">
        <v>1905.06</v>
      </c>
      <c r="CG77" s="137">
        <v>170</v>
      </c>
      <c r="CH77" s="137">
        <v>47.55</v>
      </c>
      <c r="CI77" s="137">
        <v>684.19</v>
      </c>
      <c r="CJ77" s="137">
        <v>74.62</v>
      </c>
      <c r="CK77" s="137">
        <v>976.36</v>
      </c>
      <c r="CL77" s="139">
        <v>2881.42</v>
      </c>
      <c r="CM77" s="186">
        <v>1850.63</v>
      </c>
      <c r="CN77" s="138">
        <v>0</v>
      </c>
      <c r="CO77" s="138">
        <v>1850.63</v>
      </c>
      <c r="CP77" s="137">
        <v>171</v>
      </c>
      <c r="CQ77" s="137">
        <v>46.19</v>
      </c>
      <c r="CR77" s="137">
        <v>615.41</v>
      </c>
      <c r="CS77" s="137">
        <v>32.86</v>
      </c>
      <c r="CT77" s="137">
        <v>865.46</v>
      </c>
      <c r="CU77" s="139">
        <v>2716.09</v>
      </c>
      <c r="CV77" s="218">
        <v>2272.0300000000002</v>
      </c>
      <c r="CW77" s="138">
        <v>0</v>
      </c>
      <c r="CX77" s="138">
        <v>2272.0300000000002</v>
      </c>
      <c r="CY77" s="137">
        <v>220</v>
      </c>
      <c r="CZ77" s="137">
        <v>56.73</v>
      </c>
      <c r="DA77" s="137">
        <v>865.57</v>
      </c>
      <c r="DB77" s="137">
        <v>101.53</v>
      </c>
      <c r="DC77" s="137">
        <v>1243.83</v>
      </c>
      <c r="DD77" s="139">
        <v>3515.86</v>
      </c>
      <c r="DE77" s="138">
        <v>2818.12</v>
      </c>
      <c r="DF77" s="138">
        <v>0</v>
      </c>
      <c r="DG77" s="138">
        <v>2818.12</v>
      </c>
      <c r="DH77" s="137">
        <v>298</v>
      </c>
      <c r="DI77" s="137">
        <v>318.48</v>
      </c>
      <c r="DJ77" s="137">
        <v>1598.95</v>
      </c>
      <c r="DK77" s="137">
        <v>127.89</v>
      </c>
      <c r="DL77" s="137">
        <v>2343.3200000000002</v>
      </c>
      <c r="DM77" s="139">
        <v>5161.4399999999996</v>
      </c>
      <c r="DN77" s="135">
        <f t="shared" si="11"/>
        <v>25098.44</v>
      </c>
      <c r="DO77" s="135">
        <f t="shared" si="12"/>
        <v>698.17</v>
      </c>
      <c r="DP77" s="135">
        <f t="shared" si="13"/>
        <v>25796.61</v>
      </c>
      <c r="DQ77" s="137">
        <f t="shared" si="14"/>
        <v>2416</v>
      </c>
      <c r="DR77" s="137">
        <f t="shared" si="15"/>
        <v>868.3</v>
      </c>
      <c r="DS77" s="137">
        <f t="shared" si="16"/>
        <v>9597.5800000000017</v>
      </c>
      <c r="DT77" s="137">
        <f t="shared" si="17"/>
        <v>1143.7</v>
      </c>
      <c r="DU77" s="137">
        <f t="shared" si="18"/>
        <v>14025.58</v>
      </c>
      <c r="DV77" s="139">
        <f t="shared" si="19"/>
        <v>39822.19</v>
      </c>
      <c r="DW77" s="271">
        <f t="shared" si="20"/>
        <v>1315.2799999999988</v>
      </c>
      <c r="DX77" s="271"/>
      <c r="DY77" s="263">
        <f>E77-(DU77-(DO77*PARAM!Q77))</f>
        <v>-150.98999999999978</v>
      </c>
      <c r="DZ77" s="263"/>
    </row>
    <row r="78" spans="1:130" x14ac:dyDescent="0.25">
      <c r="A78">
        <v>1041</v>
      </c>
      <c r="B78" s="215" t="s">
        <v>486</v>
      </c>
      <c r="C78" t="s">
        <v>487</v>
      </c>
      <c r="D78" s="74">
        <v>1</v>
      </c>
      <c r="E78">
        <v>11904.75</v>
      </c>
      <c r="F78">
        <v>30641.35</v>
      </c>
      <c r="G78" t="s">
        <v>157</v>
      </c>
      <c r="H78" t="s">
        <v>5</v>
      </c>
      <c r="I78" t="s">
        <v>298</v>
      </c>
      <c r="J78" s="138">
        <v>2197.54</v>
      </c>
      <c r="K78" s="138">
        <v>0</v>
      </c>
      <c r="L78" s="138">
        <v>2197.54</v>
      </c>
      <c r="M78" s="137">
        <v>194</v>
      </c>
      <c r="N78" s="137">
        <v>52.66</v>
      </c>
      <c r="O78" s="137">
        <v>697.08</v>
      </c>
      <c r="P78" s="185">
        <v>120.24</v>
      </c>
      <c r="Q78" s="137">
        <v>1063.98</v>
      </c>
      <c r="R78" s="139">
        <v>3261.52</v>
      </c>
      <c r="S78" s="138">
        <v>2252.56</v>
      </c>
      <c r="T78" s="138">
        <v>0</v>
      </c>
      <c r="U78" s="138">
        <v>2252.56</v>
      </c>
      <c r="V78" s="137">
        <v>213</v>
      </c>
      <c r="W78" s="137">
        <v>56.25</v>
      </c>
      <c r="X78" s="137">
        <v>738.07</v>
      </c>
      <c r="Y78" s="137">
        <v>121.6</v>
      </c>
      <c r="Z78" s="137">
        <v>1128.92</v>
      </c>
      <c r="AA78" s="139">
        <v>3381.48</v>
      </c>
      <c r="AB78" s="138">
        <v>2302.89</v>
      </c>
      <c r="AC78" s="138">
        <v>0</v>
      </c>
      <c r="AD78" s="138">
        <v>2302.89</v>
      </c>
      <c r="AE78" s="137">
        <v>220</v>
      </c>
      <c r="AF78" s="137">
        <v>57.5</v>
      </c>
      <c r="AG78" s="185">
        <v>738.68</v>
      </c>
      <c r="AH78" s="137">
        <v>158.19</v>
      </c>
      <c r="AI78" s="137">
        <v>1174.3699999999999</v>
      </c>
      <c r="AJ78" s="139">
        <v>3477.26</v>
      </c>
      <c r="AK78" s="138">
        <v>2256.69</v>
      </c>
      <c r="AL78" s="138">
        <v>0</v>
      </c>
      <c r="AM78" s="138">
        <v>2256.69</v>
      </c>
      <c r="AN78" s="137">
        <v>214</v>
      </c>
      <c r="AO78" s="137">
        <v>56.35</v>
      </c>
      <c r="AP78" s="137">
        <v>724.61</v>
      </c>
      <c r="AQ78" s="137">
        <v>131.87</v>
      </c>
      <c r="AR78" s="137">
        <v>1126.83</v>
      </c>
      <c r="AS78" s="139">
        <v>3383.52</v>
      </c>
      <c r="AT78" s="138">
        <v>1185.1400000000001</v>
      </c>
      <c r="AU78" s="138">
        <v>853.75</v>
      </c>
      <c r="AV78" s="138">
        <v>2038.89</v>
      </c>
      <c r="AW78" s="137">
        <v>185</v>
      </c>
      <c r="AX78" s="137">
        <v>29.56</v>
      </c>
      <c r="AY78" s="137">
        <v>569.16999999999996</v>
      </c>
      <c r="AZ78" s="137">
        <v>103.88</v>
      </c>
      <c r="BA78" s="137">
        <v>887.61</v>
      </c>
      <c r="BB78" s="139">
        <v>2926.5</v>
      </c>
      <c r="BC78" s="202">
        <v>3586.3</v>
      </c>
      <c r="BD78" s="138">
        <v>0</v>
      </c>
      <c r="BE78" s="138">
        <v>3586.3</v>
      </c>
      <c r="BF78" s="137">
        <v>371</v>
      </c>
      <c r="BG78" s="137">
        <v>84.91</v>
      </c>
      <c r="BH78" s="137">
        <v>1240.27</v>
      </c>
      <c r="BI78" s="137">
        <v>67.959999999999994</v>
      </c>
      <c r="BJ78" s="137">
        <v>1764.14</v>
      </c>
      <c r="BK78" s="139">
        <v>5350.44</v>
      </c>
      <c r="BL78" s="186">
        <v>2326.08</v>
      </c>
      <c r="BM78" s="138">
        <v>0</v>
      </c>
      <c r="BN78" s="138">
        <v>2326.08</v>
      </c>
      <c r="BO78" s="137">
        <v>219</v>
      </c>
      <c r="BP78" s="137">
        <v>57.5</v>
      </c>
      <c r="BQ78" s="137">
        <v>738.68</v>
      </c>
      <c r="BR78" s="137">
        <v>117.7</v>
      </c>
      <c r="BS78" s="137">
        <v>1132.8800000000001</v>
      </c>
      <c r="BT78" s="139">
        <v>3458.96</v>
      </c>
      <c r="BU78" s="138">
        <v>2326.08</v>
      </c>
      <c r="BV78" s="138">
        <v>0</v>
      </c>
      <c r="BW78" s="138">
        <v>2326.08</v>
      </c>
      <c r="BX78" s="137">
        <v>220</v>
      </c>
      <c r="BY78" s="137">
        <v>57.5</v>
      </c>
      <c r="BZ78" s="137">
        <v>738.68</v>
      </c>
      <c r="CA78" s="137">
        <v>153.4</v>
      </c>
      <c r="CB78" s="137">
        <v>1169.58</v>
      </c>
      <c r="CC78" s="139">
        <v>3495.66</v>
      </c>
      <c r="CD78" s="216">
        <v>2326.08</v>
      </c>
      <c r="CE78" s="138">
        <v>0</v>
      </c>
      <c r="CF78" s="138">
        <v>2326.08</v>
      </c>
      <c r="CG78" s="137">
        <v>220</v>
      </c>
      <c r="CH78" s="137">
        <v>57.5</v>
      </c>
      <c r="CI78" s="137">
        <v>738.68</v>
      </c>
      <c r="CJ78" s="137">
        <v>148.30000000000001</v>
      </c>
      <c r="CK78" s="137">
        <v>1164.48</v>
      </c>
      <c r="CL78" s="139">
        <v>3490.56</v>
      </c>
      <c r="CM78" s="186">
        <v>2575.44</v>
      </c>
      <c r="CN78" s="138">
        <v>0</v>
      </c>
      <c r="CO78" s="138">
        <v>2575.44</v>
      </c>
      <c r="CP78" s="137">
        <v>258</v>
      </c>
      <c r="CQ78" s="137">
        <v>64.31</v>
      </c>
      <c r="CR78" s="137">
        <v>821.88</v>
      </c>
      <c r="CS78" s="137">
        <v>117.13</v>
      </c>
      <c r="CT78" s="137">
        <v>1261.32</v>
      </c>
      <c r="CU78" s="139">
        <v>3836.76</v>
      </c>
      <c r="CV78" s="218">
        <v>3237.6</v>
      </c>
      <c r="CW78" s="138">
        <v>0</v>
      </c>
      <c r="CX78" s="138">
        <v>3237.6</v>
      </c>
      <c r="CY78" s="137">
        <v>349</v>
      </c>
      <c r="CZ78" s="137">
        <v>80.88</v>
      </c>
      <c r="DA78" s="137">
        <v>1181.29</v>
      </c>
      <c r="DB78" s="137">
        <v>113.6</v>
      </c>
      <c r="DC78" s="137">
        <v>1724.77</v>
      </c>
      <c r="DD78" s="139">
        <v>4962.37</v>
      </c>
      <c r="DE78" s="138">
        <v>3577.07</v>
      </c>
      <c r="DF78" s="138">
        <v>0</v>
      </c>
      <c r="DG78" s="138">
        <v>3577.07</v>
      </c>
      <c r="DH78" s="137">
        <v>386</v>
      </c>
      <c r="DI78" s="137">
        <v>384.65</v>
      </c>
      <c r="DJ78" s="137">
        <v>2025.02</v>
      </c>
      <c r="DK78" s="137">
        <v>171.65</v>
      </c>
      <c r="DL78" s="137">
        <v>2967.32</v>
      </c>
      <c r="DM78" s="139">
        <v>6544.39</v>
      </c>
      <c r="DN78" s="135">
        <f t="shared" si="11"/>
        <v>30149.469999999998</v>
      </c>
      <c r="DO78" s="135">
        <f t="shared" si="12"/>
        <v>853.75</v>
      </c>
      <c r="DP78" s="135">
        <f t="shared" si="13"/>
        <v>31003.219999999998</v>
      </c>
      <c r="DQ78" s="137">
        <f t="shared" si="14"/>
        <v>3049</v>
      </c>
      <c r="DR78" s="137">
        <f t="shared" si="15"/>
        <v>1039.57</v>
      </c>
      <c r="DS78" s="137">
        <f t="shared" si="16"/>
        <v>10952.11</v>
      </c>
      <c r="DT78" s="137">
        <f t="shared" si="17"/>
        <v>1525.52</v>
      </c>
      <c r="DU78" s="137">
        <f t="shared" si="18"/>
        <v>16566.2</v>
      </c>
      <c r="DV78" s="139">
        <f t="shared" si="19"/>
        <v>47569.42</v>
      </c>
      <c r="DW78" s="271">
        <f t="shared" si="20"/>
        <v>361.86999999999898</v>
      </c>
      <c r="DX78" s="271"/>
      <c r="DY78" s="263">
        <f>E78-(DU78-(DO78*PARAM!Q78))</f>
        <v>-4661.4500000000007</v>
      </c>
      <c r="DZ78" s="263"/>
    </row>
    <row r="79" spans="1:130" x14ac:dyDescent="0.25">
      <c r="A79">
        <v>1042</v>
      </c>
      <c r="B79" t="s">
        <v>488</v>
      </c>
      <c r="C79" t="s">
        <v>478</v>
      </c>
      <c r="D79" s="74">
        <v>1</v>
      </c>
      <c r="E79">
        <v>17619.68</v>
      </c>
      <c r="F79">
        <v>31220.560000000001</v>
      </c>
      <c r="G79" t="s">
        <v>157</v>
      </c>
      <c r="H79" t="s">
        <v>5</v>
      </c>
      <c r="I79" t="s">
        <v>489</v>
      </c>
      <c r="J79" s="138">
        <v>2259.3200000000002</v>
      </c>
      <c r="K79" s="138">
        <v>0</v>
      </c>
      <c r="L79" s="138">
        <v>2259.3200000000002</v>
      </c>
      <c r="M79" s="137">
        <v>219</v>
      </c>
      <c r="N79" s="137">
        <v>56.41</v>
      </c>
      <c r="O79" s="137">
        <v>820.13</v>
      </c>
      <c r="P79" s="185">
        <v>40.119999999999997</v>
      </c>
      <c r="Q79" s="137">
        <v>1135.6600000000001</v>
      </c>
      <c r="R79" s="139">
        <v>3394.98</v>
      </c>
      <c r="S79" s="138">
        <v>2407.64</v>
      </c>
      <c r="T79" s="138">
        <v>0</v>
      </c>
      <c r="U79" s="138">
        <v>2407.64</v>
      </c>
      <c r="V79" s="137">
        <v>239</v>
      </c>
      <c r="W79" s="137">
        <v>60.12</v>
      </c>
      <c r="X79" s="137">
        <v>871.11</v>
      </c>
      <c r="Y79" s="137">
        <v>42.75</v>
      </c>
      <c r="Z79" s="137">
        <v>1212.98</v>
      </c>
      <c r="AA79" s="139">
        <v>3620.62</v>
      </c>
      <c r="AB79" s="138">
        <v>2407.64</v>
      </c>
      <c r="AC79" s="138">
        <v>0</v>
      </c>
      <c r="AD79" s="138">
        <v>2407.64</v>
      </c>
      <c r="AE79" s="137">
        <v>239</v>
      </c>
      <c r="AF79" s="137">
        <v>60.12</v>
      </c>
      <c r="AG79" s="185">
        <v>870.64</v>
      </c>
      <c r="AH79" s="137">
        <v>124.35</v>
      </c>
      <c r="AI79" s="137">
        <v>1294.1099999999999</v>
      </c>
      <c r="AJ79" s="139">
        <v>3701.75</v>
      </c>
      <c r="AK79" s="138">
        <v>2407.64</v>
      </c>
      <c r="AL79" s="138">
        <v>0</v>
      </c>
      <c r="AM79" s="138">
        <v>2407.64</v>
      </c>
      <c r="AN79" s="137">
        <v>239</v>
      </c>
      <c r="AO79" s="137">
        <v>60.12</v>
      </c>
      <c r="AP79" s="137">
        <v>870.64</v>
      </c>
      <c r="AQ79" s="137">
        <v>119.25</v>
      </c>
      <c r="AR79" s="137">
        <v>1289.01</v>
      </c>
      <c r="AS79" s="139">
        <v>3696.65</v>
      </c>
      <c r="AT79" s="138">
        <v>1429.1</v>
      </c>
      <c r="AU79" s="138">
        <v>787.34</v>
      </c>
      <c r="AV79" s="138">
        <v>2216.44</v>
      </c>
      <c r="AW79" s="137">
        <v>213</v>
      </c>
      <c r="AX79" s="137">
        <v>35.659999999999997</v>
      </c>
      <c r="AY79" s="137">
        <v>705.29</v>
      </c>
      <c r="AZ79" s="137">
        <v>76.72</v>
      </c>
      <c r="BA79" s="137">
        <v>1030.67</v>
      </c>
      <c r="BB79" s="139">
        <v>3247.11</v>
      </c>
      <c r="BC79" s="202">
        <v>3720.61</v>
      </c>
      <c r="BD79" s="138">
        <v>0</v>
      </c>
      <c r="BE79" s="138">
        <v>3720.61</v>
      </c>
      <c r="BF79" s="137">
        <v>403</v>
      </c>
      <c r="BG79" s="137">
        <v>89.77</v>
      </c>
      <c r="BH79" s="137">
        <v>1348.13</v>
      </c>
      <c r="BI79" s="137">
        <v>96.1</v>
      </c>
      <c r="BJ79" s="137">
        <v>1937</v>
      </c>
      <c r="BK79" s="139">
        <v>5657.61</v>
      </c>
      <c r="BL79" s="186">
        <v>2407.64</v>
      </c>
      <c r="BM79" s="138">
        <v>0</v>
      </c>
      <c r="BN79" s="138">
        <v>2407.64</v>
      </c>
      <c r="BO79" s="137">
        <v>238</v>
      </c>
      <c r="BP79" s="137">
        <v>60.12</v>
      </c>
      <c r="BQ79" s="137">
        <v>870.64</v>
      </c>
      <c r="BR79" s="137">
        <v>119.25</v>
      </c>
      <c r="BS79" s="137">
        <v>1288.01</v>
      </c>
      <c r="BT79" s="139">
        <v>3695.65</v>
      </c>
      <c r="BU79" s="138">
        <v>2407.64</v>
      </c>
      <c r="BV79" s="138">
        <v>0</v>
      </c>
      <c r="BW79" s="138">
        <v>2407.64</v>
      </c>
      <c r="BX79" s="137">
        <v>239</v>
      </c>
      <c r="BY79" s="137">
        <v>60.12</v>
      </c>
      <c r="BZ79" s="137">
        <v>870.64</v>
      </c>
      <c r="CA79" s="137">
        <v>139.65</v>
      </c>
      <c r="CB79" s="137">
        <v>1309.4100000000001</v>
      </c>
      <c r="CC79" s="139">
        <v>3717.05</v>
      </c>
      <c r="CD79" s="216">
        <v>2495.08</v>
      </c>
      <c r="CE79" s="138">
        <v>0</v>
      </c>
      <c r="CF79" s="138">
        <v>2495.08</v>
      </c>
      <c r="CG79" s="137">
        <v>251</v>
      </c>
      <c r="CH79" s="137">
        <v>62.31</v>
      </c>
      <c r="CI79" s="137">
        <v>947.07</v>
      </c>
      <c r="CJ79" s="137">
        <v>141.19999999999999</v>
      </c>
      <c r="CK79" s="137">
        <v>1401.58</v>
      </c>
      <c r="CL79" s="139">
        <v>3896.66</v>
      </c>
      <c r="CM79" s="186">
        <v>313.22000000000003</v>
      </c>
      <c r="CN79" s="138">
        <v>0</v>
      </c>
      <c r="CO79" s="138">
        <v>313.22000000000003</v>
      </c>
      <c r="CP79" s="137">
        <v>-38</v>
      </c>
      <c r="CQ79" s="137">
        <v>7.76</v>
      </c>
      <c r="CR79" s="137">
        <v>182.23</v>
      </c>
      <c r="CS79" s="137">
        <v>41.25</v>
      </c>
      <c r="CT79" s="137">
        <v>193.24</v>
      </c>
      <c r="CU79" s="139">
        <v>506.46</v>
      </c>
      <c r="CV79" s="216">
        <v>884.21</v>
      </c>
      <c r="CW79" s="138">
        <v>0</v>
      </c>
      <c r="CX79" s="138">
        <v>884.21</v>
      </c>
      <c r="CY79" s="137">
        <v>32</v>
      </c>
      <c r="CZ79" s="137">
        <v>22.04</v>
      </c>
      <c r="DA79" s="137">
        <v>356.95</v>
      </c>
      <c r="DB79" s="137">
        <v>15.69</v>
      </c>
      <c r="DC79" s="137">
        <v>426.68</v>
      </c>
      <c r="DD79" s="139">
        <v>1310.89</v>
      </c>
      <c r="DE79" s="138">
        <v>1617.8</v>
      </c>
      <c r="DF79" s="138">
        <v>0</v>
      </c>
      <c r="DG79" s="138">
        <v>1617.8</v>
      </c>
      <c r="DH79" s="137">
        <v>135</v>
      </c>
      <c r="DI79" s="137">
        <v>286.37</v>
      </c>
      <c r="DJ79" s="137">
        <v>977.84</v>
      </c>
      <c r="DK79" s="137">
        <v>30.06</v>
      </c>
      <c r="DL79" s="137">
        <v>1429.27</v>
      </c>
      <c r="DM79" s="139">
        <v>3047.07</v>
      </c>
      <c r="DN79" s="135">
        <f t="shared" si="11"/>
        <v>24757.539999999997</v>
      </c>
      <c r="DO79" s="135">
        <f t="shared" si="12"/>
        <v>787.34</v>
      </c>
      <c r="DP79" s="135">
        <f t="shared" si="13"/>
        <v>25544.880000000001</v>
      </c>
      <c r="DQ79" s="137">
        <f t="shared" si="14"/>
        <v>2409</v>
      </c>
      <c r="DR79" s="137">
        <f t="shared" si="15"/>
        <v>860.92</v>
      </c>
      <c r="DS79" s="137">
        <f t="shared" si="16"/>
        <v>9691.3100000000013</v>
      </c>
      <c r="DT79" s="137">
        <f t="shared" si="17"/>
        <v>986.3900000000001</v>
      </c>
      <c r="DU79" s="137">
        <f t="shared" si="18"/>
        <v>13947.62</v>
      </c>
      <c r="DV79" s="139">
        <f t="shared" si="19"/>
        <v>39492.5</v>
      </c>
      <c r="DW79" s="271">
        <f t="shared" si="20"/>
        <v>-5675.68</v>
      </c>
      <c r="DX79" s="271"/>
      <c r="DY79" s="263">
        <f>E79-(DU79-(DO79*PARAM!Q79))</f>
        <v>3672.0599999999995</v>
      </c>
      <c r="DZ79" s="263"/>
    </row>
    <row r="80" spans="1:130" x14ac:dyDescent="0.25">
      <c r="A80">
        <v>1043</v>
      </c>
      <c r="B80" t="s">
        <v>222</v>
      </c>
      <c r="C80" t="s">
        <v>223</v>
      </c>
      <c r="D80" s="74">
        <v>1</v>
      </c>
      <c r="E80">
        <v>38632.5</v>
      </c>
      <c r="F80">
        <v>62280.49</v>
      </c>
      <c r="G80" t="s">
        <v>157</v>
      </c>
      <c r="H80" t="s">
        <v>5</v>
      </c>
      <c r="I80" t="s">
        <v>224</v>
      </c>
      <c r="J80" s="138">
        <v>4865.66</v>
      </c>
      <c r="K80" s="138">
        <v>0</v>
      </c>
      <c r="L80" s="138">
        <v>4865.66</v>
      </c>
      <c r="M80" s="137">
        <v>574</v>
      </c>
      <c r="N80" s="137">
        <v>120.21</v>
      </c>
      <c r="O80" s="137">
        <v>2092.02</v>
      </c>
      <c r="P80" s="185">
        <v>177.27</v>
      </c>
      <c r="Q80" s="137">
        <v>2963.5</v>
      </c>
      <c r="R80" s="139">
        <v>7829.16</v>
      </c>
      <c r="S80" s="138">
        <v>4798.8900000000003</v>
      </c>
      <c r="T80" s="138">
        <v>0</v>
      </c>
      <c r="U80" s="138">
        <v>4798.8900000000003</v>
      </c>
      <c r="V80" s="137">
        <v>572</v>
      </c>
      <c r="W80" s="137">
        <v>119.91</v>
      </c>
      <c r="X80" s="137">
        <v>2089.14</v>
      </c>
      <c r="Y80" s="137">
        <v>140.68</v>
      </c>
      <c r="Z80" s="137">
        <v>2921.73</v>
      </c>
      <c r="AA80" s="139">
        <v>7720.62</v>
      </c>
      <c r="AB80" s="138">
        <v>4799.78</v>
      </c>
      <c r="AC80" s="138">
        <v>0</v>
      </c>
      <c r="AD80" s="138">
        <v>4799.78</v>
      </c>
      <c r="AE80" s="137">
        <v>572</v>
      </c>
      <c r="AF80" s="137">
        <v>119.94</v>
      </c>
      <c r="AG80" s="185">
        <v>2088.4699999999998</v>
      </c>
      <c r="AH80" s="137">
        <v>181.49</v>
      </c>
      <c r="AI80" s="137">
        <v>2961.9</v>
      </c>
      <c r="AJ80" s="139">
        <v>7761.68</v>
      </c>
      <c r="AK80" s="138">
        <v>4907.13</v>
      </c>
      <c r="AL80" s="138">
        <v>0</v>
      </c>
      <c r="AM80" s="138">
        <v>4907.13</v>
      </c>
      <c r="AN80" s="137">
        <v>588</v>
      </c>
      <c r="AO80" s="137">
        <v>122.61</v>
      </c>
      <c r="AP80" s="137">
        <v>2132.27</v>
      </c>
      <c r="AQ80" s="137">
        <v>182.93</v>
      </c>
      <c r="AR80" s="137">
        <v>3025.81</v>
      </c>
      <c r="AS80" s="139">
        <v>7932.94</v>
      </c>
      <c r="AT80" s="138">
        <v>4798.8900000000003</v>
      </c>
      <c r="AU80" s="138">
        <v>948.61</v>
      </c>
      <c r="AV80" s="138">
        <v>5747.5</v>
      </c>
      <c r="AW80" s="137">
        <v>701</v>
      </c>
      <c r="AX80" s="137">
        <v>119.91</v>
      </c>
      <c r="AY80" s="137">
        <v>2277.8200000000002</v>
      </c>
      <c r="AZ80" s="137">
        <v>158.49</v>
      </c>
      <c r="BA80" s="137">
        <v>3257.22</v>
      </c>
      <c r="BB80" s="139">
        <v>9004.7199999999993</v>
      </c>
      <c r="BC80" s="202">
        <v>7364.73</v>
      </c>
      <c r="BD80" s="138">
        <v>0</v>
      </c>
      <c r="BE80" s="138">
        <v>7364.73</v>
      </c>
      <c r="BF80" s="137">
        <v>900</v>
      </c>
      <c r="BG80" s="137">
        <v>179.31</v>
      </c>
      <c r="BH80" s="137">
        <v>3187.14</v>
      </c>
      <c r="BI80" s="137">
        <v>221.34</v>
      </c>
      <c r="BJ80" s="137">
        <v>4487.79</v>
      </c>
      <c r="BK80" s="139">
        <v>11852.52</v>
      </c>
      <c r="BL80" s="186">
        <v>4812.91</v>
      </c>
      <c r="BM80" s="138">
        <v>0</v>
      </c>
      <c r="BN80" s="138">
        <v>4812.91</v>
      </c>
      <c r="BO80" s="137">
        <v>573</v>
      </c>
      <c r="BP80" s="137">
        <v>120.26</v>
      </c>
      <c r="BQ80" s="137">
        <v>2093.81</v>
      </c>
      <c r="BR80" s="137">
        <v>161.27000000000001</v>
      </c>
      <c r="BS80" s="137">
        <v>2948.34</v>
      </c>
      <c r="BT80" s="139">
        <v>7761.25</v>
      </c>
      <c r="BU80" s="138">
        <v>4798.8900000000003</v>
      </c>
      <c r="BV80" s="138">
        <v>0</v>
      </c>
      <c r="BW80" s="138">
        <v>4798.8900000000003</v>
      </c>
      <c r="BX80" s="137">
        <v>572</v>
      </c>
      <c r="BY80" s="137">
        <v>119.91</v>
      </c>
      <c r="BZ80" s="137">
        <v>2088.1</v>
      </c>
      <c r="CA80" s="137">
        <v>186.58</v>
      </c>
      <c r="CB80" s="137">
        <v>2966.59</v>
      </c>
      <c r="CC80" s="139">
        <v>7765.48</v>
      </c>
      <c r="CD80" s="216">
        <v>4778.49</v>
      </c>
      <c r="CE80" s="138">
        <v>0</v>
      </c>
      <c r="CF80" s="138">
        <v>4778.49</v>
      </c>
      <c r="CG80" s="137">
        <v>569</v>
      </c>
      <c r="CH80" s="137">
        <v>119.4</v>
      </c>
      <c r="CI80" s="137">
        <v>2079.75</v>
      </c>
      <c r="CJ80" s="137">
        <v>114.89</v>
      </c>
      <c r="CK80" s="137">
        <v>2883.04</v>
      </c>
      <c r="CL80" s="139">
        <v>7661.53</v>
      </c>
      <c r="CM80" s="186">
        <v>4652.13</v>
      </c>
      <c r="CN80" s="138">
        <v>0</v>
      </c>
      <c r="CO80" s="138">
        <v>4652.13</v>
      </c>
      <c r="CP80" s="137">
        <v>560</v>
      </c>
      <c r="CQ80" s="137">
        <v>116.24</v>
      </c>
      <c r="CR80" s="137">
        <v>2032.97</v>
      </c>
      <c r="CS80" s="137">
        <v>184.57</v>
      </c>
      <c r="CT80" s="137">
        <v>2893.78</v>
      </c>
      <c r="CU80" s="139">
        <v>7545.91</v>
      </c>
      <c r="CV80" s="216">
        <v>4681.37</v>
      </c>
      <c r="CW80" s="138">
        <v>0</v>
      </c>
      <c r="CX80" s="138">
        <v>4681.37</v>
      </c>
      <c r="CY80" s="137">
        <v>556</v>
      </c>
      <c r="CZ80" s="137">
        <v>116.97</v>
      </c>
      <c r="DA80" s="137">
        <v>2040.11</v>
      </c>
      <c r="DB80" s="137">
        <v>154.38</v>
      </c>
      <c r="DC80" s="137">
        <v>2867.46</v>
      </c>
      <c r="DD80" s="139">
        <v>7548.83</v>
      </c>
      <c r="DE80" s="138">
        <v>6988.19</v>
      </c>
      <c r="DF80" s="138">
        <v>0</v>
      </c>
      <c r="DG80" s="138">
        <v>6988.19</v>
      </c>
      <c r="DH80" s="137">
        <v>877</v>
      </c>
      <c r="DI80" s="137">
        <v>794.37</v>
      </c>
      <c r="DJ80" s="137">
        <v>3968.23</v>
      </c>
      <c r="DK80" s="137">
        <v>206.07</v>
      </c>
      <c r="DL80" s="137">
        <v>5845.67</v>
      </c>
      <c r="DM80" s="139">
        <v>12833.86</v>
      </c>
      <c r="DN80" s="135">
        <f t="shared" si="11"/>
        <v>62247.06</v>
      </c>
      <c r="DO80" s="135">
        <f t="shared" si="12"/>
        <v>948.61</v>
      </c>
      <c r="DP80" s="135">
        <f t="shared" si="13"/>
        <v>63195.67</v>
      </c>
      <c r="DQ80" s="137">
        <f t="shared" si="14"/>
        <v>7614</v>
      </c>
      <c r="DR80" s="137">
        <f t="shared" si="15"/>
        <v>2169.04</v>
      </c>
      <c r="DS80" s="137">
        <f t="shared" si="16"/>
        <v>28169.829999999998</v>
      </c>
      <c r="DT80" s="137">
        <f t="shared" si="17"/>
        <v>2069.96</v>
      </c>
      <c r="DU80" s="137">
        <f t="shared" si="18"/>
        <v>40022.829999999994</v>
      </c>
      <c r="DV80" s="139">
        <f t="shared" si="19"/>
        <v>103218.5</v>
      </c>
      <c r="DW80" s="271">
        <f t="shared" si="20"/>
        <v>915.18000000000029</v>
      </c>
      <c r="DX80" s="271"/>
      <c r="DY80" s="263">
        <f>E80-(DU80-(DO80*PARAM!Q80))</f>
        <v>-1390.3299999999945</v>
      </c>
      <c r="DZ80" s="263"/>
    </row>
    <row r="81" spans="1:130" x14ac:dyDescent="0.25">
      <c r="A81">
        <v>1044</v>
      </c>
      <c r="B81" t="s">
        <v>826</v>
      </c>
      <c r="C81" t="s">
        <v>181</v>
      </c>
      <c r="D81" s="74">
        <v>0</v>
      </c>
      <c r="G81" t="s">
        <v>157</v>
      </c>
      <c r="H81" t="s">
        <v>5</v>
      </c>
      <c r="I81" t="s">
        <v>814</v>
      </c>
      <c r="P81" s="185"/>
      <c r="S81" s="138">
        <v>0</v>
      </c>
      <c r="T81" s="138">
        <v>0</v>
      </c>
      <c r="U81" s="138">
        <v>0</v>
      </c>
      <c r="V81" s="137">
        <v>0</v>
      </c>
      <c r="W81" s="137">
        <v>0</v>
      </c>
      <c r="X81" s="137">
        <v>0</v>
      </c>
      <c r="Y81" s="137">
        <v>0</v>
      </c>
      <c r="Z81" s="137">
        <v>0</v>
      </c>
      <c r="AA81" s="139">
        <v>0</v>
      </c>
      <c r="AB81" s="138">
        <v>0</v>
      </c>
      <c r="AC81" s="138">
        <v>0</v>
      </c>
      <c r="AD81" s="138">
        <v>0</v>
      </c>
      <c r="AE81" s="137">
        <v>0</v>
      </c>
      <c r="AF81" s="137">
        <v>0</v>
      </c>
      <c r="AG81" s="185">
        <v>0</v>
      </c>
      <c r="AH81" s="137">
        <v>0</v>
      </c>
      <c r="AI81" s="137">
        <v>0</v>
      </c>
      <c r="AJ81" s="139">
        <v>0</v>
      </c>
      <c r="AT81" s="138">
        <v>0</v>
      </c>
      <c r="AU81" s="138">
        <v>948.61</v>
      </c>
      <c r="AV81" s="138">
        <v>948.61</v>
      </c>
      <c r="AW81" s="137">
        <v>40</v>
      </c>
      <c r="AX81" s="137">
        <v>0</v>
      </c>
      <c r="AY81" s="137">
        <v>189.72</v>
      </c>
      <c r="AZ81" s="137">
        <v>12.71</v>
      </c>
      <c r="BA81" s="137">
        <v>242.43</v>
      </c>
      <c r="BB81" s="139">
        <v>1191.04</v>
      </c>
      <c r="BC81" s="202"/>
      <c r="BL81" s="186"/>
      <c r="CM81" s="186"/>
      <c r="DN81" s="135">
        <f t="shared" si="11"/>
        <v>0</v>
      </c>
      <c r="DO81" s="135">
        <f t="shared" si="12"/>
        <v>948.61</v>
      </c>
      <c r="DP81" s="135">
        <f t="shared" si="13"/>
        <v>948.61</v>
      </c>
      <c r="DQ81" s="137">
        <f t="shared" si="14"/>
        <v>40</v>
      </c>
      <c r="DR81" s="137">
        <f t="shared" si="15"/>
        <v>0</v>
      </c>
      <c r="DS81" s="137">
        <f t="shared" si="16"/>
        <v>189.72</v>
      </c>
      <c r="DT81" s="137">
        <f t="shared" si="17"/>
        <v>12.71</v>
      </c>
      <c r="DU81" s="137">
        <f t="shared" si="18"/>
        <v>242.43</v>
      </c>
      <c r="DV81" s="139">
        <f t="shared" si="19"/>
        <v>1191.04</v>
      </c>
      <c r="DW81" s="271">
        <f t="shared" si="20"/>
        <v>948.61</v>
      </c>
      <c r="DX81" s="271"/>
      <c r="DY81" s="263">
        <f>E81-(DU81-(DO81*PARAM!Q81))</f>
        <v>-242.43</v>
      </c>
      <c r="DZ81" s="263"/>
    </row>
    <row r="82" spans="1:130" x14ac:dyDescent="0.25">
      <c r="A82">
        <v>1045</v>
      </c>
      <c r="B82" t="s">
        <v>492</v>
      </c>
      <c r="C82" t="s">
        <v>493</v>
      </c>
      <c r="D82" s="74">
        <v>1</v>
      </c>
      <c r="E82">
        <v>36649.519999999997</v>
      </c>
      <c r="F82">
        <v>58938.13</v>
      </c>
      <c r="G82" t="s">
        <v>157</v>
      </c>
      <c r="H82" t="s">
        <v>5</v>
      </c>
      <c r="I82" t="s">
        <v>494</v>
      </c>
      <c r="J82" s="138">
        <v>3789.01</v>
      </c>
      <c r="K82" s="138">
        <v>0</v>
      </c>
      <c r="L82" s="138">
        <v>3789.01</v>
      </c>
      <c r="M82" s="137">
        <v>419</v>
      </c>
      <c r="N82" s="137">
        <v>92.2</v>
      </c>
      <c r="O82" s="137">
        <v>1413.51</v>
      </c>
      <c r="P82" s="185">
        <v>152.46</v>
      </c>
      <c r="Q82" s="137">
        <v>2077.17</v>
      </c>
      <c r="R82" s="139">
        <v>5866.18</v>
      </c>
      <c r="S82" s="138">
        <v>3690.45</v>
      </c>
      <c r="T82" s="138">
        <v>0</v>
      </c>
      <c r="U82" s="138">
        <v>3690.45</v>
      </c>
      <c r="V82" s="137">
        <v>419</v>
      </c>
      <c r="W82" s="137">
        <v>92.2</v>
      </c>
      <c r="X82" s="137">
        <v>1415.06</v>
      </c>
      <c r="Y82" s="137">
        <v>166.44</v>
      </c>
      <c r="Z82" s="137">
        <v>2092.6999999999998</v>
      </c>
      <c r="AA82" s="139">
        <v>5783.15</v>
      </c>
      <c r="AB82" s="138">
        <v>3690.21</v>
      </c>
      <c r="AC82" s="138">
        <v>0</v>
      </c>
      <c r="AD82" s="138">
        <v>3690.21</v>
      </c>
      <c r="AE82" s="137">
        <v>419</v>
      </c>
      <c r="AF82" s="137">
        <v>92.2</v>
      </c>
      <c r="AG82" s="185">
        <v>1414.24</v>
      </c>
      <c r="AH82" s="137">
        <v>181.74</v>
      </c>
      <c r="AI82" s="137">
        <v>2107.1799999999998</v>
      </c>
      <c r="AJ82" s="139">
        <v>5797.39</v>
      </c>
      <c r="AK82" s="138">
        <v>3713.84</v>
      </c>
      <c r="AL82" s="138">
        <v>0</v>
      </c>
      <c r="AM82" s="138">
        <v>3713.84</v>
      </c>
      <c r="AN82" s="137">
        <v>422</v>
      </c>
      <c r="AO82" s="137">
        <v>92.79</v>
      </c>
      <c r="AP82" s="137">
        <v>1422.46</v>
      </c>
      <c r="AQ82" s="137">
        <v>131.06</v>
      </c>
      <c r="AR82" s="137">
        <v>2068.31</v>
      </c>
      <c r="AS82" s="139">
        <v>5782.15</v>
      </c>
      <c r="AT82" s="138">
        <v>3766.37</v>
      </c>
      <c r="AU82" s="138">
        <v>901.18</v>
      </c>
      <c r="AV82" s="138">
        <v>4667.55</v>
      </c>
      <c r="AW82" s="137">
        <v>553</v>
      </c>
      <c r="AX82" s="137">
        <v>94.1</v>
      </c>
      <c r="AY82" s="137">
        <v>1621</v>
      </c>
      <c r="AZ82" s="137">
        <v>77.55</v>
      </c>
      <c r="BA82" s="137">
        <v>2345.65</v>
      </c>
      <c r="BB82" s="139">
        <v>7013.2</v>
      </c>
      <c r="BC82" s="202">
        <v>5699.41</v>
      </c>
      <c r="BD82" s="138">
        <v>0</v>
      </c>
      <c r="BE82" s="138">
        <v>5699.41</v>
      </c>
      <c r="BF82" s="137">
        <v>671</v>
      </c>
      <c r="BG82" s="137">
        <v>137.81</v>
      </c>
      <c r="BH82" s="137">
        <v>2479.5700000000002</v>
      </c>
      <c r="BI82" s="137">
        <v>91.65</v>
      </c>
      <c r="BJ82" s="137">
        <v>3380.03</v>
      </c>
      <c r="BK82" s="139">
        <v>9079.44</v>
      </c>
      <c r="BL82" s="186">
        <v>3690.21</v>
      </c>
      <c r="BM82" s="138">
        <v>0</v>
      </c>
      <c r="BN82" s="138">
        <v>3690.21</v>
      </c>
      <c r="BO82" s="137">
        <v>418</v>
      </c>
      <c r="BP82" s="137">
        <v>92.2</v>
      </c>
      <c r="BQ82" s="137">
        <v>1414.24</v>
      </c>
      <c r="BR82" s="137">
        <v>64.44</v>
      </c>
      <c r="BS82" s="137">
        <v>1988.88</v>
      </c>
      <c r="BT82" s="139">
        <v>5679.09</v>
      </c>
      <c r="BU82" s="138">
        <v>3690.21</v>
      </c>
      <c r="BV82" s="138">
        <v>0</v>
      </c>
      <c r="BW82" s="138">
        <v>3690.21</v>
      </c>
      <c r="BX82" s="137">
        <v>419</v>
      </c>
      <c r="BY82" s="137">
        <v>92.2</v>
      </c>
      <c r="BZ82" s="137">
        <v>1414.24</v>
      </c>
      <c r="CA82" s="137">
        <v>64.44</v>
      </c>
      <c r="CB82" s="137">
        <v>1989.88</v>
      </c>
      <c r="CC82" s="139">
        <v>5680.09</v>
      </c>
      <c r="CD82" s="138">
        <v>3690.21</v>
      </c>
      <c r="CE82" s="138">
        <v>0</v>
      </c>
      <c r="CF82" s="138">
        <v>3690.21</v>
      </c>
      <c r="CG82" s="137">
        <v>419</v>
      </c>
      <c r="CH82" s="137">
        <v>92.2</v>
      </c>
      <c r="CI82" s="137">
        <v>1635.51</v>
      </c>
      <c r="CJ82" s="137">
        <v>64.44</v>
      </c>
      <c r="CK82" s="137">
        <v>2211.15</v>
      </c>
      <c r="CL82" s="139">
        <v>5901.36</v>
      </c>
      <c r="CM82" s="186">
        <v>3690.21</v>
      </c>
      <c r="CN82" s="138">
        <v>0</v>
      </c>
      <c r="CO82" s="138">
        <v>3690.21</v>
      </c>
      <c r="CP82" s="137">
        <v>428</v>
      </c>
      <c r="CQ82" s="137">
        <v>92.2</v>
      </c>
      <c r="CR82" s="137">
        <v>1419.04</v>
      </c>
      <c r="CS82" s="137">
        <v>64.44</v>
      </c>
      <c r="CT82" s="137">
        <v>2003.68</v>
      </c>
      <c r="CU82" s="139">
        <v>5693.89</v>
      </c>
      <c r="CV82" s="218">
        <v>3696.2</v>
      </c>
      <c r="CW82" s="138">
        <v>0</v>
      </c>
      <c r="CX82" s="138">
        <v>3696.2</v>
      </c>
      <c r="CY82" s="137">
        <v>420</v>
      </c>
      <c r="CZ82" s="137">
        <v>92.35</v>
      </c>
      <c r="DA82" s="137">
        <v>1416.31</v>
      </c>
      <c r="DB82" s="137">
        <v>64.52</v>
      </c>
      <c r="DC82" s="137">
        <v>1993.18</v>
      </c>
      <c r="DD82" s="139">
        <v>5689.38</v>
      </c>
      <c r="DE82" s="138">
        <v>16896.759999999998</v>
      </c>
      <c r="DF82" s="138">
        <v>0</v>
      </c>
      <c r="DG82" s="138">
        <v>16896.759999999998</v>
      </c>
      <c r="DH82" s="137">
        <v>2244</v>
      </c>
      <c r="DI82" s="137">
        <v>1016.26</v>
      </c>
      <c r="DJ82" s="137">
        <v>8924.1200000000008</v>
      </c>
      <c r="DK82" s="137">
        <v>243.51</v>
      </c>
      <c r="DL82" s="137">
        <v>12427.89</v>
      </c>
      <c r="DM82" s="139">
        <v>29324.65</v>
      </c>
      <c r="DN82" s="135">
        <f t="shared" si="11"/>
        <v>59703.09</v>
      </c>
      <c r="DO82" s="135">
        <f t="shared" si="12"/>
        <v>901.18</v>
      </c>
      <c r="DP82" s="135">
        <f t="shared" si="13"/>
        <v>60604.26999999999</v>
      </c>
      <c r="DQ82" s="137">
        <f t="shared" si="14"/>
        <v>7251</v>
      </c>
      <c r="DR82" s="137">
        <f t="shared" si="15"/>
        <v>2078.71</v>
      </c>
      <c r="DS82" s="137">
        <f t="shared" si="16"/>
        <v>25989.300000000003</v>
      </c>
      <c r="DT82" s="137">
        <f t="shared" si="17"/>
        <v>1366.69</v>
      </c>
      <c r="DU82" s="137">
        <f t="shared" si="18"/>
        <v>36685.699999999997</v>
      </c>
      <c r="DV82" s="139">
        <f t="shared" si="19"/>
        <v>97289.97</v>
      </c>
      <c r="DW82" s="271">
        <f t="shared" si="20"/>
        <v>1666.1399999999921</v>
      </c>
      <c r="DX82" s="271"/>
      <c r="DY82" s="263">
        <f>E82-(DU82-(DO82*PARAM!Q82))</f>
        <v>-36.180000000000291</v>
      </c>
      <c r="DZ82" s="263"/>
    </row>
    <row r="83" spans="1:130" x14ac:dyDescent="0.25">
      <c r="A83">
        <v>1050</v>
      </c>
      <c r="B83" t="s">
        <v>873</v>
      </c>
      <c r="C83" t="s">
        <v>874</v>
      </c>
      <c r="D83" s="74">
        <v>0</v>
      </c>
      <c r="G83" t="s">
        <v>157</v>
      </c>
      <c r="H83" t="s">
        <v>9</v>
      </c>
      <c r="I83" t="s">
        <v>769</v>
      </c>
      <c r="P83" s="185"/>
      <c r="AG83" s="185"/>
      <c r="AT83" s="138">
        <v>0</v>
      </c>
      <c r="AU83" s="138">
        <v>697.23080000000004</v>
      </c>
      <c r="AV83" s="138">
        <v>697.23080000000004</v>
      </c>
      <c r="AW83" s="137">
        <v>29.4</v>
      </c>
      <c r="AX83" s="137">
        <v>0</v>
      </c>
      <c r="AY83" s="137">
        <v>139.45400000000001</v>
      </c>
      <c r="AZ83" s="137">
        <v>9.3394000000000013</v>
      </c>
      <c r="BA83" s="137">
        <v>178.1934</v>
      </c>
      <c r="BB83" s="139">
        <v>875.42419999999993</v>
      </c>
      <c r="BC83" s="202"/>
      <c r="BL83" s="186"/>
      <c r="CM83" s="186"/>
      <c r="DN83" s="135">
        <f t="shared" si="11"/>
        <v>0</v>
      </c>
      <c r="DO83" s="135">
        <f t="shared" si="12"/>
        <v>697.23080000000004</v>
      </c>
      <c r="DP83" s="135">
        <f t="shared" si="13"/>
        <v>697.23080000000004</v>
      </c>
      <c r="DQ83" s="137">
        <f t="shared" si="14"/>
        <v>29.4</v>
      </c>
      <c r="DR83" s="137">
        <f t="shared" si="15"/>
        <v>0</v>
      </c>
      <c r="DS83" s="137">
        <f t="shared" si="16"/>
        <v>139.45400000000001</v>
      </c>
      <c r="DT83" s="137">
        <f t="shared" si="17"/>
        <v>9.3394000000000013</v>
      </c>
      <c r="DU83" s="137">
        <f t="shared" si="18"/>
        <v>178.1934</v>
      </c>
      <c r="DV83" s="139">
        <f t="shared" si="19"/>
        <v>875.42419999999993</v>
      </c>
      <c r="DW83" s="271">
        <f t="shared" si="20"/>
        <v>697.23080000000004</v>
      </c>
      <c r="DX83" s="271"/>
      <c r="DY83" s="263">
        <f>E83-(DU83-(DO83*PARAM!Q83))</f>
        <v>-178.1934</v>
      </c>
      <c r="DZ83" s="263"/>
    </row>
    <row r="84" spans="1:130" x14ac:dyDescent="0.25">
      <c r="A84">
        <v>1054</v>
      </c>
      <c r="B84" t="s">
        <v>521</v>
      </c>
      <c r="C84" t="s">
        <v>821</v>
      </c>
      <c r="D84" s="74">
        <v>0</v>
      </c>
      <c r="G84" t="s">
        <v>157</v>
      </c>
      <c r="H84" t="s">
        <v>5</v>
      </c>
      <c r="I84" t="s">
        <v>814</v>
      </c>
      <c r="P84" s="185"/>
      <c r="S84" s="138">
        <v>0</v>
      </c>
      <c r="T84" s="138">
        <v>0</v>
      </c>
      <c r="U84" s="138">
        <v>0</v>
      </c>
      <c r="V84" s="137">
        <v>0</v>
      </c>
      <c r="W84" s="137">
        <v>0</v>
      </c>
      <c r="X84" s="137">
        <v>0</v>
      </c>
      <c r="Y84" s="137">
        <v>0</v>
      </c>
      <c r="Z84" s="137">
        <v>0</v>
      </c>
      <c r="AA84" s="139">
        <v>0</v>
      </c>
      <c r="AB84" s="138">
        <v>0</v>
      </c>
      <c r="AC84" s="138">
        <v>0</v>
      </c>
      <c r="AD84" s="138">
        <v>0</v>
      </c>
      <c r="AE84" s="137">
        <v>0</v>
      </c>
      <c r="AF84" s="137">
        <v>0</v>
      </c>
      <c r="AG84" s="185">
        <v>0</v>
      </c>
      <c r="AH84" s="137">
        <v>0</v>
      </c>
      <c r="AI84" s="137">
        <v>0</v>
      </c>
      <c r="AJ84" s="139">
        <v>0</v>
      </c>
      <c r="AT84" s="138">
        <v>0</v>
      </c>
      <c r="AU84" s="138">
        <v>920.15</v>
      </c>
      <c r="AV84" s="138">
        <v>920.15</v>
      </c>
      <c r="AW84" s="137">
        <v>39</v>
      </c>
      <c r="AX84" s="137">
        <v>0</v>
      </c>
      <c r="AY84" s="137">
        <v>184.03</v>
      </c>
      <c r="AZ84" s="137">
        <v>12.33</v>
      </c>
      <c r="BA84" s="137">
        <v>235.36</v>
      </c>
      <c r="BB84" s="139">
        <v>1155.51</v>
      </c>
      <c r="BC84" s="202"/>
      <c r="BL84" s="186"/>
      <c r="CM84" s="186"/>
      <c r="DN84" s="135">
        <f t="shared" si="11"/>
        <v>0</v>
      </c>
      <c r="DO84" s="135">
        <f t="shared" si="12"/>
        <v>920.15</v>
      </c>
      <c r="DP84" s="135">
        <f t="shared" si="13"/>
        <v>920.15</v>
      </c>
      <c r="DQ84" s="137">
        <f t="shared" si="14"/>
        <v>39</v>
      </c>
      <c r="DR84" s="137">
        <f t="shared" si="15"/>
        <v>0</v>
      </c>
      <c r="DS84" s="137">
        <f t="shared" si="16"/>
        <v>184.03</v>
      </c>
      <c r="DT84" s="137">
        <f t="shared" si="17"/>
        <v>12.33</v>
      </c>
      <c r="DU84" s="137">
        <f t="shared" si="18"/>
        <v>235.36</v>
      </c>
      <c r="DV84" s="139">
        <f t="shared" si="19"/>
        <v>1155.51</v>
      </c>
      <c r="DW84" s="271">
        <f t="shared" si="20"/>
        <v>920.15</v>
      </c>
      <c r="DX84" s="271"/>
      <c r="DY84" s="263">
        <f>E84-(DU84-(DO84*PARAM!Q84))</f>
        <v>-235.36</v>
      </c>
      <c r="DZ84" s="263"/>
    </row>
    <row r="85" spans="1:130" x14ac:dyDescent="0.25">
      <c r="A85">
        <v>1062</v>
      </c>
      <c r="B85" t="s">
        <v>610</v>
      </c>
      <c r="C85" t="s">
        <v>567</v>
      </c>
      <c r="D85" s="74">
        <v>0.8</v>
      </c>
      <c r="E85">
        <v>12355.46</v>
      </c>
      <c r="F85">
        <v>22845.32</v>
      </c>
      <c r="G85" t="s">
        <v>157</v>
      </c>
      <c r="H85" t="s">
        <v>5</v>
      </c>
      <c r="I85" t="s">
        <v>298</v>
      </c>
      <c r="J85" s="138">
        <v>1761.3</v>
      </c>
      <c r="K85" s="138">
        <v>0</v>
      </c>
      <c r="L85" s="138">
        <v>1761.3</v>
      </c>
      <c r="M85" s="137">
        <v>149</v>
      </c>
      <c r="N85" s="137">
        <v>43.76</v>
      </c>
      <c r="O85" s="137">
        <v>546.48</v>
      </c>
      <c r="P85" s="185">
        <v>112.83</v>
      </c>
      <c r="Q85" s="137">
        <v>852.07</v>
      </c>
      <c r="R85" s="139">
        <v>2613.37</v>
      </c>
      <c r="S85" s="138">
        <v>1860.36</v>
      </c>
      <c r="T85" s="138">
        <v>0</v>
      </c>
      <c r="U85" s="138">
        <v>1860.36</v>
      </c>
      <c r="V85" s="137">
        <v>164</v>
      </c>
      <c r="W85" s="137">
        <v>46.44</v>
      </c>
      <c r="X85" s="137">
        <v>644.05999999999995</v>
      </c>
      <c r="Y85" s="137">
        <v>94.23</v>
      </c>
      <c r="Z85" s="137">
        <v>948.73</v>
      </c>
      <c r="AA85" s="139">
        <v>2809.09</v>
      </c>
      <c r="AB85" s="138">
        <v>1763.07</v>
      </c>
      <c r="AC85" s="138">
        <v>0</v>
      </c>
      <c r="AD85" s="138">
        <v>1763.07</v>
      </c>
      <c r="AE85" s="137">
        <v>150</v>
      </c>
      <c r="AF85" s="137">
        <v>44</v>
      </c>
      <c r="AG85" s="185">
        <v>555.41999999999996</v>
      </c>
      <c r="AH85" s="137">
        <v>31.3</v>
      </c>
      <c r="AI85" s="137">
        <v>780.72</v>
      </c>
      <c r="AJ85" s="139">
        <v>2543.79</v>
      </c>
      <c r="AK85" s="138">
        <v>1820.29</v>
      </c>
      <c r="AL85" s="138">
        <v>0</v>
      </c>
      <c r="AM85" s="138">
        <v>1820.29</v>
      </c>
      <c r="AN85" s="137">
        <v>159</v>
      </c>
      <c r="AO85" s="137">
        <v>45.44</v>
      </c>
      <c r="AP85" s="137">
        <v>607.33000000000004</v>
      </c>
      <c r="AQ85" s="137">
        <v>113.91</v>
      </c>
      <c r="AR85" s="137">
        <v>925.68</v>
      </c>
      <c r="AS85" s="139">
        <v>2745.97</v>
      </c>
      <c r="AT85" s="138">
        <v>1782.57</v>
      </c>
      <c r="AU85" s="138">
        <v>882.21</v>
      </c>
      <c r="AV85" s="138">
        <v>2664.78</v>
      </c>
      <c r="AW85" s="137">
        <v>274</v>
      </c>
      <c r="AX85" s="137">
        <v>44.49</v>
      </c>
      <c r="AY85" s="137">
        <v>749.54</v>
      </c>
      <c r="AZ85" s="137">
        <v>89.36</v>
      </c>
      <c r="BA85" s="137">
        <v>1157.3900000000001</v>
      </c>
      <c r="BB85" s="139">
        <v>3822.17</v>
      </c>
      <c r="BC85" s="202">
        <v>2693.22</v>
      </c>
      <c r="BD85" s="138">
        <v>0</v>
      </c>
      <c r="BE85" s="138">
        <v>2693.22</v>
      </c>
      <c r="BF85" s="137">
        <v>275</v>
      </c>
      <c r="BG85" s="137">
        <v>66.61</v>
      </c>
      <c r="BH85" s="137">
        <v>1009.94</v>
      </c>
      <c r="BI85" s="137">
        <v>103.81</v>
      </c>
      <c r="BJ85" s="137">
        <v>1455.36</v>
      </c>
      <c r="BK85" s="139">
        <v>4148.58</v>
      </c>
      <c r="BL85" s="186">
        <v>1768.74</v>
      </c>
      <c r="BM85" s="138">
        <v>0</v>
      </c>
      <c r="BN85" s="138">
        <v>1768.74</v>
      </c>
      <c r="BO85" s="137">
        <v>149</v>
      </c>
      <c r="BP85" s="137">
        <v>44.15</v>
      </c>
      <c r="BQ85" s="137">
        <v>560.62</v>
      </c>
      <c r="BR85" s="137">
        <v>123.2</v>
      </c>
      <c r="BS85" s="137">
        <v>876.97</v>
      </c>
      <c r="BT85" s="139">
        <v>2645.71</v>
      </c>
      <c r="BU85" s="138">
        <v>1768.74</v>
      </c>
      <c r="BV85" s="138">
        <v>0</v>
      </c>
      <c r="BW85" s="138">
        <v>1768.74</v>
      </c>
      <c r="BX85" s="137">
        <v>151</v>
      </c>
      <c r="BY85" s="137">
        <v>44.15</v>
      </c>
      <c r="BZ85" s="137">
        <v>560.62</v>
      </c>
      <c r="CA85" s="137">
        <v>113</v>
      </c>
      <c r="CB85" s="137">
        <v>868.77</v>
      </c>
      <c r="CC85" s="139">
        <v>2637.51</v>
      </c>
      <c r="CD85" s="216">
        <v>1939.23</v>
      </c>
      <c r="CE85" s="138">
        <v>0</v>
      </c>
      <c r="CF85" s="138">
        <v>1939.23</v>
      </c>
      <c r="CG85" s="137">
        <v>175</v>
      </c>
      <c r="CH85" s="137">
        <v>48.41</v>
      </c>
      <c r="CI85" s="137">
        <v>715.17</v>
      </c>
      <c r="CJ85" s="137">
        <v>54.83</v>
      </c>
      <c r="CK85" s="137">
        <v>993.41</v>
      </c>
      <c r="CL85" s="139">
        <v>2932.64</v>
      </c>
      <c r="CM85" s="186">
        <v>1768.74</v>
      </c>
      <c r="CN85" s="138">
        <v>0</v>
      </c>
      <c r="CO85" s="138">
        <v>1768.74</v>
      </c>
      <c r="CP85" s="137">
        <v>159</v>
      </c>
      <c r="CQ85" s="137">
        <v>44.15</v>
      </c>
      <c r="CR85" s="137">
        <v>541.23</v>
      </c>
      <c r="CS85" s="137">
        <v>113</v>
      </c>
      <c r="CT85" s="137">
        <v>857.38</v>
      </c>
      <c r="CU85" s="139">
        <v>2626.12</v>
      </c>
      <c r="CV85" s="218">
        <v>1768.74</v>
      </c>
      <c r="CW85" s="138">
        <v>0</v>
      </c>
      <c r="CX85" s="138">
        <v>1768.74</v>
      </c>
      <c r="CY85" s="137">
        <v>151</v>
      </c>
      <c r="CZ85" s="137">
        <v>44.15</v>
      </c>
      <c r="DA85" s="137">
        <v>536.42999999999995</v>
      </c>
      <c r="DB85" s="137">
        <v>107.9</v>
      </c>
      <c r="DC85" s="137">
        <v>839.48</v>
      </c>
      <c r="DD85" s="139">
        <v>2608.2199999999998</v>
      </c>
      <c r="DE85" s="138">
        <v>2638.15</v>
      </c>
      <c r="DF85" s="138">
        <v>0</v>
      </c>
      <c r="DG85" s="138">
        <v>2638.15</v>
      </c>
      <c r="DH85" s="137">
        <v>272</v>
      </c>
      <c r="DI85" s="137">
        <v>298.52999999999997</v>
      </c>
      <c r="DJ85" s="137">
        <v>1688.34</v>
      </c>
      <c r="DK85" s="137">
        <v>129.78</v>
      </c>
      <c r="DL85" s="137">
        <v>2388.65</v>
      </c>
      <c r="DM85" s="139">
        <v>5026.8</v>
      </c>
      <c r="DN85" s="135">
        <f t="shared" si="11"/>
        <v>23333.150000000005</v>
      </c>
      <c r="DO85" s="135">
        <f t="shared" si="12"/>
        <v>882.21</v>
      </c>
      <c r="DP85" s="135">
        <f t="shared" si="13"/>
        <v>24215.360000000004</v>
      </c>
      <c r="DQ85" s="137">
        <f t="shared" si="14"/>
        <v>2228</v>
      </c>
      <c r="DR85" s="137">
        <f t="shared" si="15"/>
        <v>814.27999999999986</v>
      </c>
      <c r="DS85" s="137">
        <f t="shared" si="16"/>
        <v>8715.18</v>
      </c>
      <c r="DT85" s="137">
        <f t="shared" si="17"/>
        <v>1187.1500000000001</v>
      </c>
      <c r="DU85" s="137">
        <f t="shared" si="18"/>
        <v>12944.609999999999</v>
      </c>
      <c r="DV85" s="139">
        <f t="shared" si="19"/>
        <v>37159.97</v>
      </c>
      <c r="DW85" s="271">
        <f t="shared" si="20"/>
        <v>1370.0400000000045</v>
      </c>
      <c r="DX85" s="271"/>
      <c r="DY85" s="263">
        <f>E85-(DU85-(DO85*PARAM!Q85))</f>
        <v>-589.14999999999964</v>
      </c>
      <c r="DZ85" s="263"/>
    </row>
    <row r="86" spans="1:130" x14ac:dyDescent="0.25">
      <c r="A86">
        <v>1063</v>
      </c>
      <c r="B86" t="s">
        <v>539</v>
      </c>
      <c r="C86" t="s">
        <v>328</v>
      </c>
      <c r="D86" s="74">
        <v>1</v>
      </c>
      <c r="E86">
        <v>23019.34</v>
      </c>
      <c r="F86">
        <v>37908.14</v>
      </c>
      <c r="G86" t="s">
        <v>157</v>
      </c>
      <c r="H86" t="s">
        <v>5</v>
      </c>
      <c r="I86" t="s">
        <v>194</v>
      </c>
      <c r="J86" s="138">
        <v>3589.44</v>
      </c>
      <c r="K86" s="138">
        <v>0</v>
      </c>
      <c r="L86" s="138">
        <v>3589.44</v>
      </c>
      <c r="M86" s="137">
        <v>392</v>
      </c>
      <c r="N86" s="137">
        <v>87.79</v>
      </c>
      <c r="O86" s="137">
        <v>1324.74</v>
      </c>
      <c r="P86" s="185">
        <v>165.06</v>
      </c>
      <c r="Q86" s="137">
        <v>1969.59</v>
      </c>
      <c r="R86" s="139">
        <v>5559.03</v>
      </c>
      <c r="S86" s="138">
        <v>3493.98</v>
      </c>
      <c r="T86" s="138">
        <v>0</v>
      </c>
      <c r="U86" s="138">
        <v>3493.98</v>
      </c>
      <c r="V86" s="137">
        <v>389</v>
      </c>
      <c r="W86" s="137">
        <v>87.29</v>
      </c>
      <c r="X86" s="137">
        <v>1319.04</v>
      </c>
      <c r="Y86" s="137">
        <v>143.38</v>
      </c>
      <c r="Z86" s="137">
        <v>1938.71</v>
      </c>
      <c r="AA86" s="139">
        <v>5432.69</v>
      </c>
      <c r="AB86" s="138">
        <v>2857.35</v>
      </c>
      <c r="AC86" s="138">
        <v>0</v>
      </c>
      <c r="AD86" s="138">
        <v>2857.35</v>
      </c>
      <c r="AE86" s="137">
        <v>301</v>
      </c>
      <c r="AF86" s="137">
        <v>71.37</v>
      </c>
      <c r="AG86" s="185">
        <v>1066.73</v>
      </c>
      <c r="AH86" s="137">
        <v>143.15</v>
      </c>
      <c r="AI86" s="137">
        <v>1582.25</v>
      </c>
      <c r="AJ86" s="139">
        <v>4439.6000000000004</v>
      </c>
      <c r="AK86" s="138">
        <v>2857.35</v>
      </c>
      <c r="AL86" s="138">
        <v>0</v>
      </c>
      <c r="AM86" s="138">
        <v>2857.35</v>
      </c>
      <c r="AN86" s="137">
        <v>301</v>
      </c>
      <c r="AO86" s="137">
        <v>71.36</v>
      </c>
      <c r="AP86" s="137">
        <v>1079.3800000000001</v>
      </c>
      <c r="AQ86" s="137">
        <v>50.73</v>
      </c>
      <c r="AR86" s="137">
        <v>1502.47</v>
      </c>
      <c r="AS86" s="139">
        <v>4359.82</v>
      </c>
      <c r="AT86" s="138">
        <v>2956.06</v>
      </c>
      <c r="AU86" s="138">
        <v>948.61</v>
      </c>
      <c r="AV86" s="138">
        <v>3904.67</v>
      </c>
      <c r="AW86" s="137">
        <v>444</v>
      </c>
      <c r="AX86" s="137">
        <v>73.84</v>
      </c>
      <c r="AY86" s="137">
        <v>1305.17</v>
      </c>
      <c r="AZ86" s="137">
        <v>65.19</v>
      </c>
      <c r="BA86" s="137">
        <v>1888.2</v>
      </c>
      <c r="BB86" s="139">
        <v>5792.87</v>
      </c>
      <c r="BC86" s="202">
        <v>4386.51</v>
      </c>
      <c r="BD86" s="138">
        <v>0</v>
      </c>
      <c r="BE86" s="138">
        <v>4386.51</v>
      </c>
      <c r="BF86" s="137">
        <v>498</v>
      </c>
      <c r="BG86" s="137">
        <v>107.07</v>
      </c>
      <c r="BH86" s="137">
        <v>1857.84</v>
      </c>
      <c r="BI86" s="137">
        <v>77.459999999999994</v>
      </c>
      <c r="BJ86" s="137">
        <v>2540.37</v>
      </c>
      <c r="BK86" s="139">
        <v>6926.88</v>
      </c>
      <c r="BL86" s="186">
        <v>2857.35</v>
      </c>
      <c r="BM86" s="138">
        <v>0</v>
      </c>
      <c r="BN86" s="138">
        <v>2857.35</v>
      </c>
      <c r="BO86" s="137">
        <v>301</v>
      </c>
      <c r="BP86" s="137">
        <v>71.36</v>
      </c>
      <c r="BQ86" s="137">
        <v>1079.3800000000001</v>
      </c>
      <c r="BR86" s="137">
        <v>50.73</v>
      </c>
      <c r="BS86" s="137">
        <v>1502.47</v>
      </c>
      <c r="BT86" s="139">
        <v>4359.82</v>
      </c>
      <c r="BU86" s="138">
        <v>16547.96</v>
      </c>
      <c r="BV86" s="138">
        <v>0</v>
      </c>
      <c r="BW86" s="138">
        <v>16547.96</v>
      </c>
      <c r="BX86" s="137">
        <v>1803</v>
      </c>
      <c r="BY86" s="137">
        <v>807.15</v>
      </c>
      <c r="BZ86" s="137">
        <v>8099.71</v>
      </c>
      <c r="CA86" s="137">
        <v>247.96</v>
      </c>
      <c r="CB86" s="137">
        <v>10957.82</v>
      </c>
      <c r="CC86" s="139">
        <v>27505.78</v>
      </c>
      <c r="CD86" s="138">
        <v>0</v>
      </c>
      <c r="CE86" s="138">
        <v>0</v>
      </c>
      <c r="CF86" s="138">
        <v>0</v>
      </c>
      <c r="CG86" s="137">
        <v>0</v>
      </c>
      <c r="CH86" s="137">
        <v>0</v>
      </c>
      <c r="CI86" s="137">
        <v>0</v>
      </c>
      <c r="CJ86" s="137">
        <v>0</v>
      </c>
      <c r="CK86" s="137">
        <v>0</v>
      </c>
      <c r="CL86" s="139">
        <v>0</v>
      </c>
      <c r="CM86" s="186">
        <v>0</v>
      </c>
      <c r="CN86" s="138">
        <v>0</v>
      </c>
      <c r="CO86" s="138">
        <v>0</v>
      </c>
      <c r="CP86" s="137">
        <v>0</v>
      </c>
      <c r="CQ86" s="137">
        <v>0</v>
      </c>
      <c r="CR86" s="137">
        <v>0</v>
      </c>
      <c r="CS86" s="137">
        <v>0</v>
      </c>
      <c r="CT86" s="137">
        <v>0</v>
      </c>
      <c r="CU86" s="139">
        <v>0</v>
      </c>
      <c r="CV86" s="216">
        <v>0</v>
      </c>
      <c r="CW86" s="138">
        <v>0</v>
      </c>
      <c r="CX86" s="138">
        <v>0</v>
      </c>
      <c r="CY86" s="137">
        <v>0</v>
      </c>
      <c r="CZ86" s="137">
        <v>0</v>
      </c>
      <c r="DA86" s="137">
        <v>0</v>
      </c>
      <c r="DB86" s="137">
        <v>0</v>
      </c>
      <c r="DC86" s="137">
        <v>0</v>
      </c>
      <c r="DD86" s="139">
        <v>0</v>
      </c>
      <c r="DN86" s="135">
        <f t="shared" si="11"/>
        <v>39546</v>
      </c>
      <c r="DO86" s="135">
        <f t="shared" si="12"/>
        <v>948.61</v>
      </c>
      <c r="DP86" s="135">
        <f t="shared" si="13"/>
        <v>40494.61</v>
      </c>
      <c r="DQ86" s="137">
        <f t="shared" si="14"/>
        <v>4429</v>
      </c>
      <c r="DR86" s="137">
        <f t="shared" si="15"/>
        <v>1377.23</v>
      </c>
      <c r="DS86" s="137">
        <f t="shared" si="16"/>
        <v>17131.989999999998</v>
      </c>
      <c r="DT86" s="137">
        <f t="shared" si="17"/>
        <v>943.66000000000008</v>
      </c>
      <c r="DU86" s="137">
        <f t="shared" si="18"/>
        <v>23881.879999999997</v>
      </c>
      <c r="DV86" s="139">
        <f t="shared" si="19"/>
        <v>64376.49</v>
      </c>
      <c r="DW86" s="271">
        <f t="shared" si="20"/>
        <v>2586.4700000000012</v>
      </c>
      <c r="DX86" s="271"/>
      <c r="DY86" s="263">
        <f>E86-(DU86-(DO86*PARAM!Q86))</f>
        <v>-862.53999999999724</v>
      </c>
      <c r="DZ86" s="263"/>
    </row>
    <row r="87" spans="1:130" x14ac:dyDescent="0.25">
      <c r="A87">
        <v>1064</v>
      </c>
      <c r="B87" t="s">
        <v>540</v>
      </c>
      <c r="C87" t="s">
        <v>290</v>
      </c>
      <c r="D87" s="74">
        <v>1</v>
      </c>
      <c r="E87">
        <v>12297.85</v>
      </c>
      <c r="F87">
        <v>30166.68</v>
      </c>
      <c r="G87" t="s">
        <v>157</v>
      </c>
      <c r="H87" t="s">
        <v>5</v>
      </c>
      <c r="I87" t="s">
        <v>194</v>
      </c>
      <c r="J87" s="138">
        <v>2873.44</v>
      </c>
      <c r="K87" s="138">
        <v>0</v>
      </c>
      <c r="L87" s="138">
        <v>2873.44</v>
      </c>
      <c r="M87" s="137">
        <v>290</v>
      </c>
      <c r="N87" s="137">
        <v>69.3</v>
      </c>
      <c r="O87" s="137">
        <v>1048.6400000000001</v>
      </c>
      <c r="P87" s="185">
        <v>152.59</v>
      </c>
      <c r="Q87" s="137">
        <v>1560.53</v>
      </c>
      <c r="R87" s="139">
        <v>4433.97</v>
      </c>
      <c r="S87" s="138">
        <v>2724.78</v>
      </c>
      <c r="T87" s="138">
        <v>0</v>
      </c>
      <c r="U87" s="138">
        <v>2724.78</v>
      </c>
      <c r="V87" s="137">
        <v>283</v>
      </c>
      <c r="W87" s="137">
        <v>68.05</v>
      </c>
      <c r="X87" s="137">
        <v>971.62</v>
      </c>
      <c r="Y87" s="137">
        <v>129.97999999999999</v>
      </c>
      <c r="Z87" s="137">
        <v>1452.65</v>
      </c>
      <c r="AA87" s="139">
        <v>4177.43</v>
      </c>
      <c r="AB87" s="138">
        <v>2274.3200000000002</v>
      </c>
      <c r="AC87" s="138">
        <v>0</v>
      </c>
      <c r="AD87" s="138">
        <v>2274.3200000000002</v>
      </c>
      <c r="AE87" s="137">
        <v>221</v>
      </c>
      <c r="AF87" s="137">
        <v>56.79</v>
      </c>
      <c r="AG87" s="185">
        <v>749.67</v>
      </c>
      <c r="AH87" s="137">
        <v>152.58000000000001</v>
      </c>
      <c r="AI87" s="137">
        <v>1180.04</v>
      </c>
      <c r="AJ87" s="139">
        <v>3454.36</v>
      </c>
      <c r="AK87" s="138">
        <v>2274.3200000000002</v>
      </c>
      <c r="AL87" s="138">
        <v>0</v>
      </c>
      <c r="AM87" s="138">
        <v>2274.3200000000002</v>
      </c>
      <c r="AN87" s="137">
        <v>221</v>
      </c>
      <c r="AO87" s="137">
        <v>56.79</v>
      </c>
      <c r="AP87" s="137">
        <v>749.67</v>
      </c>
      <c r="AQ87" s="137">
        <v>147.47999999999999</v>
      </c>
      <c r="AR87" s="137">
        <v>1174.94</v>
      </c>
      <c r="AS87" s="139">
        <v>3449.26</v>
      </c>
      <c r="AT87" s="138">
        <v>2299.3000000000002</v>
      </c>
      <c r="AU87" s="138">
        <v>920.15</v>
      </c>
      <c r="AV87" s="138">
        <v>3219.45</v>
      </c>
      <c r="AW87" s="137">
        <v>349</v>
      </c>
      <c r="AX87" s="137">
        <v>57.41</v>
      </c>
      <c r="AY87" s="137">
        <v>956.24</v>
      </c>
      <c r="AZ87" s="137">
        <v>139.86000000000001</v>
      </c>
      <c r="BA87" s="137">
        <v>1502.51</v>
      </c>
      <c r="BB87" s="139">
        <v>4721.96</v>
      </c>
      <c r="BC87" s="202">
        <v>3581.83</v>
      </c>
      <c r="BD87" s="138">
        <v>0</v>
      </c>
      <c r="BE87" s="138">
        <v>3581.83</v>
      </c>
      <c r="BF87" s="137">
        <v>376</v>
      </c>
      <c r="BG87" s="137">
        <v>84.87</v>
      </c>
      <c r="BH87" s="137">
        <v>1276.55</v>
      </c>
      <c r="BI87" s="137">
        <v>149.49</v>
      </c>
      <c r="BJ87" s="137">
        <v>1886.91</v>
      </c>
      <c r="BK87" s="139">
        <v>5468.74</v>
      </c>
      <c r="BL87" s="186">
        <v>2274.3200000000002</v>
      </c>
      <c r="BM87" s="138">
        <v>0</v>
      </c>
      <c r="BN87" s="138">
        <v>2274.3200000000002</v>
      </c>
      <c r="BO87" s="137">
        <v>221</v>
      </c>
      <c r="BP87" s="137">
        <v>56.79</v>
      </c>
      <c r="BQ87" s="137">
        <v>749.67</v>
      </c>
      <c r="BR87" s="137">
        <v>121.98</v>
      </c>
      <c r="BS87" s="137">
        <v>1149.44</v>
      </c>
      <c r="BT87" s="139">
        <v>3423.76</v>
      </c>
      <c r="BU87" s="138">
        <v>2274.3200000000002</v>
      </c>
      <c r="BV87" s="138">
        <v>0</v>
      </c>
      <c r="BW87" s="138">
        <v>2274.3200000000002</v>
      </c>
      <c r="BX87" s="137">
        <v>221</v>
      </c>
      <c r="BY87" s="137">
        <v>56.79</v>
      </c>
      <c r="BZ87" s="137">
        <v>749.67</v>
      </c>
      <c r="CA87" s="137">
        <v>147.47999999999999</v>
      </c>
      <c r="CB87" s="137">
        <v>1174.94</v>
      </c>
      <c r="CC87" s="139">
        <v>3449.26</v>
      </c>
      <c r="CD87" s="138">
        <v>2200.5</v>
      </c>
      <c r="CE87" s="138">
        <v>0</v>
      </c>
      <c r="CF87" s="138">
        <v>2200.5</v>
      </c>
      <c r="CG87" s="137">
        <v>211</v>
      </c>
      <c r="CH87" s="137">
        <v>54.94</v>
      </c>
      <c r="CI87" s="137">
        <v>818.19</v>
      </c>
      <c r="CJ87" s="137">
        <v>95.17</v>
      </c>
      <c r="CK87" s="137">
        <v>1179.3</v>
      </c>
      <c r="CL87" s="139">
        <v>3379.8</v>
      </c>
      <c r="CM87" s="186">
        <v>2469.84</v>
      </c>
      <c r="CN87" s="138">
        <v>0</v>
      </c>
      <c r="CO87" s="138">
        <v>2469.84</v>
      </c>
      <c r="CP87" s="137">
        <v>256</v>
      </c>
      <c r="CQ87" s="137">
        <v>61.68</v>
      </c>
      <c r="CR87" s="137">
        <v>807.67</v>
      </c>
      <c r="CS87" s="137">
        <v>94.85</v>
      </c>
      <c r="CT87" s="137">
        <v>1220.2</v>
      </c>
      <c r="CU87" s="139">
        <v>3690.04</v>
      </c>
      <c r="CV87" s="216">
        <v>2629.83</v>
      </c>
      <c r="CW87" s="138">
        <v>0</v>
      </c>
      <c r="CX87" s="138">
        <v>2629.83</v>
      </c>
      <c r="CY87" s="137">
        <v>270</v>
      </c>
      <c r="CZ87" s="137">
        <v>65.680000000000007</v>
      </c>
      <c r="DA87" s="137">
        <v>869.12</v>
      </c>
      <c r="DB87" s="137">
        <v>138.49</v>
      </c>
      <c r="DC87" s="137">
        <v>1343.29</v>
      </c>
      <c r="DD87" s="139">
        <v>3973.12</v>
      </c>
      <c r="DE87" s="138">
        <v>3392.06</v>
      </c>
      <c r="DF87" s="138">
        <v>0</v>
      </c>
      <c r="DG87" s="138">
        <v>3392.06</v>
      </c>
      <c r="DH87" s="137">
        <v>374</v>
      </c>
      <c r="DI87" s="137">
        <v>394.27</v>
      </c>
      <c r="DJ87" s="137">
        <v>2076.71</v>
      </c>
      <c r="DK87" s="137">
        <v>178.87</v>
      </c>
      <c r="DL87" s="137">
        <v>3023.85</v>
      </c>
      <c r="DM87" s="139">
        <v>6415.91</v>
      </c>
      <c r="DN87" s="135">
        <f t="shared" si="11"/>
        <v>31268.860000000004</v>
      </c>
      <c r="DO87" s="135">
        <f t="shared" si="12"/>
        <v>920.15</v>
      </c>
      <c r="DP87" s="135">
        <f t="shared" si="13"/>
        <v>32189.01</v>
      </c>
      <c r="DQ87" s="137">
        <f t="shared" si="14"/>
        <v>3293</v>
      </c>
      <c r="DR87" s="137">
        <f t="shared" si="15"/>
        <v>1083.3599999999999</v>
      </c>
      <c r="DS87" s="137">
        <f t="shared" si="16"/>
        <v>11823.420000000002</v>
      </c>
      <c r="DT87" s="137">
        <f t="shared" si="17"/>
        <v>1648.8200000000002</v>
      </c>
      <c r="DU87" s="137">
        <f t="shared" si="18"/>
        <v>17848.599999999999</v>
      </c>
      <c r="DV87" s="139">
        <f t="shared" si="19"/>
        <v>50037.610000000015</v>
      </c>
      <c r="DW87" s="271">
        <f t="shared" si="20"/>
        <v>2022.3299999999981</v>
      </c>
      <c r="DX87" s="271"/>
      <c r="DY87" s="263">
        <f>E87-(DU87-(DO87*PARAM!Q87))</f>
        <v>-5550.7499999999982</v>
      </c>
      <c r="DZ87" s="263"/>
    </row>
    <row r="88" spans="1:130" x14ac:dyDescent="0.25">
      <c r="A88">
        <v>1066</v>
      </c>
      <c r="B88" t="s">
        <v>879</v>
      </c>
      <c r="C88" t="s">
        <v>584</v>
      </c>
      <c r="D88" s="74">
        <v>0</v>
      </c>
      <c r="G88" t="s">
        <v>157</v>
      </c>
      <c r="H88" t="s">
        <v>5</v>
      </c>
      <c r="I88" t="s">
        <v>298</v>
      </c>
      <c r="P88" s="185"/>
      <c r="AG88" s="185"/>
      <c r="AT88" s="138">
        <v>0</v>
      </c>
      <c r="AU88" s="138">
        <v>237.15</v>
      </c>
      <c r="AV88" s="138">
        <v>237.15</v>
      </c>
      <c r="AW88" s="137">
        <v>10</v>
      </c>
      <c r="AX88" s="137">
        <v>0</v>
      </c>
      <c r="AY88" s="137">
        <v>47.43</v>
      </c>
      <c r="AZ88" s="137">
        <v>3.17</v>
      </c>
      <c r="BA88" s="137">
        <v>60.6</v>
      </c>
      <c r="BB88" s="139">
        <v>297.75</v>
      </c>
      <c r="BC88" s="202"/>
      <c r="BL88" s="186"/>
      <c r="CD88" s="216"/>
      <c r="CM88" s="186"/>
      <c r="CV88" s="218"/>
      <c r="DN88" s="135">
        <f t="shared" si="11"/>
        <v>0</v>
      </c>
      <c r="DO88" s="135">
        <f t="shared" si="12"/>
        <v>237.15</v>
      </c>
      <c r="DP88" s="135">
        <f t="shared" si="13"/>
        <v>237.15</v>
      </c>
      <c r="DQ88" s="137">
        <f t="shared" si="14"/>
        <v>10</v>
      </c>
      <c r="DR88" s="137">
        <f t="shared" si="15"/>
        <v>0</v>
      </c>
      <c r="DS88" s="137">
        <f t="shared" si="16"/>
        <v>47.43</v>
      </c>
      <c r="DT88" s="137">
        <f t="shared" si="17"/>
        <v>3.17</v>
      </c>
      <c r="DU88" s="137">
        <f t="shared" si="18"/>
        <v>60.6</v>
      </c>
      <c r="DV88" s="139">
        <f t="shared" si="19"/>
        <v>297.75</v>
      </c>
      <c r="DW88" s="271">
        <f t="shared" si="20"/>
        <v>237.15</v>
      </c>
      <c r="DX88" s="271"/>
      <c r="DY88" s="263">
        <f>E88-(DU88-(DO88*PARAM!Q88))</f>
        <v>-60.6</v>
      </c>
      <c r="DZ88" s="263"/>
    </row>
    <row r="89" spans="1:130" x14ac:dyDescent="0.25">
      <c r="A89">
        <v>1067</v>
      </c>
      <c r="B89" t="s">
        <v>831</v>
      </c>
      <c r="C89" t="s">
        <v>832</v>
      </c>
      <c r="D89" s="74">
        <v>0</v>
      </c>
      <c r="G89" t="s">
        <v>157</v>
      </c>
      <c r="H89" t="s">
        <v>5</v>
      </c>
      <c r="I89" t="s">
        <v>814</v>
      </c>
      <c r="P89" s="185"/>
      <c r="S89" s="138">
        <v>0</v>
      </c>
      <c r="T89" s="138">
        <v>0</v>
      </c>
      <c r="U89" s="138">
        <v>0</v>
      </c>
      <c r="V89" s="137">
        <v>0</v>
      </c>
      <c r="W89" s="137">
        <v>0</v>
      </c>
      <c r="X89" s="137">
        <v>0</v>
      </c>
      <c r="Y89" s="137">
        <v>0</v>
      </c>
      <c r="Z89" s="137">
        <v>0</v>
      </c>
      <c r="AA89" s="139">
        <v>0</v>
      </c>
      <c r="AB89" s="138">
        <v>0</v>
      </c>
      <c r="AC89" s="138">
        <v>0</v>
      </c>
      <c r="AD89" s="138">
        <v>0</v>
      </c>
      <c r="AE89" s="137">
        <v>0</v>
      </c>
      <c r="AF89" s="137">
        <v>0</v>
      </c>
      <c r="AG89" s="185">
        <v>0</v>
      </c>
      <c r="AH89" s="137">
        <v>0</v>
      </c>
      <c r="AI89" s="137">
        <v>0</v>
      </c>
      <c r="AJ89" s="139">
        <v>0</v>
      </c>
      <c r="AT89" s="138">
        <v>42.4</v>
      </c>
      <c r="AU89" s="138">
        <v>790.2</v>
      </c>
      <c r="AV89" s="138">
        <v>832.6</v>
      </c>
      <c r="AW89" s="137">
        <v>35</v>
      </c>
      <c r="AX89" s="137">
        <v>1.48</v>
      </c>
      <c r="AY89" s="137">
        <v>167.21</v>
      </c>
      <c r="AZ89" s="137">
        <v>11.17</v>
      </c>
      <c r="BA89" s="137">
        <v>214.86</v>
      </c>
      <c r="BB89" s="139">
        <v>1047.46</v>
      </c>
      <c r="BC89" s="202"/>
      <c r="BL89" s="186"/>
      <c r="CM89" s="186"/>
      <c r="DN89" s="135">
        <f t="shared" si="11"/>
        <v>42.4</v>
      </c>
      <c r="DO89" s="135">
        <f t="shared" si="12"/>
        <v>790.2</v>
      </c>
      <c r="DP89" s="135">
        <f t="shared" si="13"/>
        <v>832.6</v>
      </c>
      <c r="DQ89" s="137">
        <f t="shared" si="14"/>
        <v>35</v>
      </c>
      <c r="DR89" s="137">
        <f t="shared" si="15"/>
        <v>1.48</v>
      </c>
      <c r="DS89" s="137">
        <f t="shared" si="16"/>
        <v>167.21</v>
      </c>
      <c r="DT89" s="137">
        <f t="shared" si="17"/>
        <v>11.17</v>
      </c>
      <c r="DU89" s="137">
        <f t="shared" si="18"/>
        <v>214.86</v>
      </c>
      <c r="DV89" s="139">
        <f t="shared" si="19"/>
        <v>1047.46</v>
      </c>
      <c r="DW89" s="271">
        <f t="shared" si="20"/>
        <v>832.6</v>
      </c>
      <c r="DX89" s="271"/>
      <c r="DY89" s="263">
        <f>E89-(DU89-(DO89*PARAM!Q89))</f>
        <v>-214.86</v>
      </c>
      <c r="DZ89" s="263"/>
    </row>
    <row r="90" spans="1:130" ht="15.75" customHeight="1" x14ac:dyDescent="0.25">
      <c r="A90">
        <v>1074</v>
      </c>
      <c r="B90" t="s">
        <v>564</v>
      </c>
      <c r="C90" t="s">
        <v>240</v>
      </c>
      <c r="D90" s="74">
        <v>1</v>
      </c>
      <c r="E90">
        <v>18941.11</v>
      </c>
      <c r="F90">
        <v>33598.449999999997</v>
      </c>
      <c r="G90" t="s">
        <v>157</v>
      </c>
      <c r="H90" t="s">
        <v>5</v>
      </c>
      <c r="I90" t="s">
        <v>258</v>
      </c>
      <c r="J90" s="138">
        <v>3020.19</v>
      </c>
      <c r="K90" s="138">
        <v>0</v>
      </c>
      <c r="L90" s="138">
        <v>3020.19</v>
      </c>
      <c r="M90" s="137">
        <v>312</v>
      </c>
      <c r="N90" s="137">
        <v>73.3</v>
      </c>
      <c r="O90" s="137">
        <v>1106.96</v>
      </c>
      <c r="P90" s="185">
        <v>155.25</v>
      </c>
      <c r="Q90" s="137">
        <v>1647.51</v>
      </c>
      <c r="R90" s="139">
        <v>4667.7</v>
      </c>
      <c r="S90" s="138">
        <v>2590.7199999999998</v>
      </c>
      <c r="T90" s="138">
        <v>0</v>
      </c>
      <c r="U90" s="138">
        <v>2590.7199999999998</v>
      </c>
      <c r="V90" s="137">
        <v>265</v>
      </c>
      <c r="W90" s="137">
        <v>64.7</v>
      </c>
      <c r="X90" s="137">
        <v>982.56</v>
      </c>
      <c r="Y90" s="137">
        <v>127.59</v>
      </c>
      <c r="Z90" s="137">
        <v>1439.85</v>
      </c>
      <c r="AA90" s="139">
        <v>4030.57</v>
      </c>
      <c r="AB90" s="138">
        <v>2590.7199999999998</v>
      </c>
      <c r="AC90" s="138">
        <v>0</v>
      </c>
      <c r="AD90" s="138">
        <v>2590.7199999999998</v>
      </c>
      <c r="AE90" s="137">
        <v>265</v>
      </c>
      <c r="AF90" s="137">
        <v>64.7</v>
      </c>
      <c r="AG90" s="185">
        <v>981.99</v>
      </c>
      <c r="AH90" s="137">
        <v>132.69</v>
      </c>
      <c r="AI90" s="137">
        <v>1444.38</v>
      </c>
      <c r="AJ90" s="139">
        <v>4035.1</v>
      </c>
      <c r="AK90" s="138">
        <v>2590.7199999999998</v>
      </c>
      <c r="AL90" s="138">
        <v>0</v>
      </c>
      <c r="AM90" s="138">
        <v>2590.7199999999998</v>
      </c>
      <c r="AN90" s="137">
        <v>265</v>
      </c>
      <c r="AO90" s="137">
        <v>64.7</v>
      </c>
      <c r="AP90" s="137">
        <v>981.99</v>
      </c>
      <c r="AQ90" s="137">
        <v>147.99</v>
      </c>
      <c r="AR90" s="137">
        <v>1459.68</v>
      </c>
      <c r="AS90" s="139">
        <v>4050.4</v>
      </c>
      <c r="AT90" s="138">
        <v>2590.7199999999998</v>
      </c>
      <c r="AU90" s="138">
        <v>939.13</v>
      </c>
      <c r="AV90" s="138">
        <v>3529.85</v>
      </c>
      <c r="AW90" s="137">
        <v>392</v>
      </c>
      <c r="AX90" s="137">
        <v>64.7</v>
      </c>
      <c r="AY90" s="137">
        <v>1169.81</v>
      </c>
      <c r="AZ90" s="137">
        <v>150.38</v>
      </c>
      <c r="BA90" s="137">
        <v>1776.89</v>
      </c>
      <c r="BB90" s="139">
        <v>5306.74</v>
      </c>
      <c r="BC90" s="202">
        <v>4056.55</v>
      </c>
      <c r="BD90" s="138">
        <v>0</v>
      </c>
      <c r="BE90" s="138">
        <v>4056.55</v>
      </c>
      <c r="BF90" s="137">
        <v>441</v>
      </c>
      <c r="BG90" s="137">
        <v>96.61</v>
      </c>
      <c r="BH90" s="137">
        <v>1448.04</v>
      </c>
      <c r="BI90" s="137">
        <v>178.3</v>
      </c>
      <c r="BJ90" s="137">
        <v>2163.9499999999998</v>
      </c>
      <c r="BK90" s="139">
        <v>6220.5</v>
      </c>
      <c r="BL90" s="186">
        <v>2590.7199999999998</v>
      </c>
      <c r="BM90" s="138">
        <v>0</v>
      </c>
      <c r="BN90" s="138">
        <v>2590.7199999999998</v>
      </c>
      <c r="BO90" s="137">
        <v>260</v>
      </c>
      <c r="BP90" s="137">
        <v>64.7</v>
      </c>
      <c r="BQ90" s="137">
        <v>981.99</v>
      </c>
      <c r="BR90" s="137">
        <v>45.99</v>
      </c>
      <c r="BS90" s="137">
        <v>1352.68</v>
      </c>
      <c r="BT90" s="139">
        <v>3943.4</v>
      </c>
      <c r="BU90" s="138">
        <v>2590.7199999999998</v>
      </c>
      <c r="BV90" s="138">
        <v>0</v>
      </c>
      <c r="BW90" s="138">
        <v>2590.7199999999998</v>
      </c>
      <c r="BX90" s="137">
        <v>264</v>
      </c>
      <c r="BY90" s="137">
        <v>64.7</v>
      </c>
      <c r="BZ90" s="137">
        <v>981.99</v>
      </c>
      <c r="CA90" s="137">
        <v>158.19</v>
      </c>
      <c r="CB90" s="137">
        <v>1468.88</v>
      </c>
      <c r="CC90" s="139">
        <v>4059.6</v>
      </c>
      <c r="CD90" s="138">
        <v>2729.25</v>
      </c>
      <c r="CE90" s="138">
        <v>0</v>
      </c>
      <c r="CF90" s="138">
        <v>2729.25</v>
      </c>
      <c r="CG90" s="137">
        <v>284</v>
      </c>
      <c r="CH90" s="137">
        <v>68.16</v>
      </c>
      <c r="CI90" s="137">
        <v>1032.5999999999999</v>
      </c>
      <c r="CJ90" s="137">
        <v>48.46</v>
      </c>
      <c r="CK90" s="137">
        <v>1433.22</v>
      </c>
      <c r="CL90" s="139">
        <v>4162.47</v>
      </c>
      <c r="CM90" s="186">
        <v>2574.5500000000002</v>
      </c>
      <c r="CN90" s="138">
        <v>0</v>
      </c>
      <c r="CO90" s="138">
        <v>2574.5500000000002</v>
      </c>
      <c r="CP90" s="137">
        <v>271</v>
      </c>
      <c r="CQ90" s="137">
        <v>64.3</v>
      </c>
      <c r="CR90" s="137">
        <v>980.89</v>
      </c>
      <c r="CS90" s="137">
        <v>142.61000000000001</v>
      </c>
      <c r="CT90" s="137">
        <v>1458.8</v>
      </c>
      <c r="CU90" s="139">
        <v>4033.35</v>
      </c>
      <c r="CV90" s="216">
        <v>2590.7199999999998</v>
      </c>
      <c r="CW90" s="138">
        <v>0</v>
      </c>
      <c r="CX90" s="138">
        <v>2590.7199999999998</v>
      </c>
      <c r="CY90" s="137">
        <v>264</v>
      </c>
      <c r="CZ90" s="137">
        <v>64.7</v>
      </c>
      <c r="DA90" s="137">
        <v>981.99</v>
      </c>
      <c r="DB90" s="137">
        <v>132.69</v>
      </c>
      <c r="DC90" s="137">
        <v>1443.38</v>
      </c>
      <c r="DD90" s="139">
        <v>4034.1</v>
      </c>
      <c r="DE90" s="138">
        <v>3865.42</v>
      </c>
      <c r="DF90" s="138">
        <v>0</v>
      </c>
      <c r="DG90" s="138">
        <v>3865.42</v>
      </c>
      <c r="DH90" s="137">
        <v>441</v>
      </c>
      <c r="DI90" s="137">
        <v>437.32</v>
      </c>
      <c r="DJ90" s="137">
        <v>1447.57</v>
      </c>
      <c r="DK90" s="137">
        <v>185.95</v>
      </c>
      <c r="DL90" s="137">
        <v>2511.84</v>
      </c>
      <c r="DM90" s="139">
        <v>6377.26</v>
      </c>
      <c r="DN90" s="135">
        <f t="shared" si="11"/>
        <v>34381</v>
      </c>
      <c r="DO90" s="135">
        <f t="shared" si="12"/>
        <v>939.13</v>
      </c>
      <c r="DP90" s="135">
        <f t="shared" si="13"/>
        <v>35320.130000000005</v>
      </c>
      <c r="DQ90" s="137">
        <f t="shared" si="14"/>
        <v>3724</v>
      </c>
      <c r="DR90" s="137">
        <f t="shared" si="15"/>
        <v>1192.5899999999999</v>
      </c>
      <c r="DS90" s="137">
        <f t="shared" si="16"/>
        <v>13078.38</v>
      </c>
      <c r="DT90" s="137">
        <f t="shared" si="17"/>
        <v>1606.0900000000004</v>
      </c>
      <c r="DU90" s="137">
        <f t="shared" si="18"/>
        <v>19601.059999999998</v>
      </c>
      <c r="DV90" s="139">
        <f t="shared" si="19"/>
        <v>54921.19</v>
      </c>
      <c r="DW90" s="271">
        <f t="shared" si="20"/>
        <v>1721.6800000000076</v>
      </c>
      <c r="DX90" s="271"/>
      <c r="DY90" s="263">
        <f>E90-(DU90-(DO90*PARAM!Q90))</f>
        <v>-659.94999999999709</v>
      </c>
      <c r="DZ90" s="263"/>
    </row>
    <row r="91" spans="1:130" x14ac:dyDescent="0.25">
      <c r="A91">
        <v>1076</v>
      </c>
      <c r="B91" t="s">
        <v>574</v>
      </c>
      <c r="C91" t="s">
        <v>321</v>
      </c>
      <c r="D91" s="74">
        <v>0.9</v>
      </c>
      <c r="E91">
        <v>17377.59</v>
      </c>
      <c r="F91">
        <v>30784.93</v>
      </c>
      <c r="G91" t="s">
        <v>157</v>
      </c>
      <c r="H91" t="s">
        <v>5</v>
      </c>
      <c r="I91" t="s">
        <v>291</v>
      </c>
      <c r="J91" s="138">
        <v>2416.8200000000002</v>
      </c>
      <c r="K91" s="138">
        <v>0</v>
      </c>
      <c r="L91" s="138">
        <v>2416.8200000000002</v>
      </c>
      <c r="M91" s="137">
        <v>229</v>
      </c>
      <c r="N91" s="137">
        <v>58.2</v>
      </c>
      <c r="O91" s="137">
        <v>886.66</v>
      </c>
      <c r="P91" s="185">
        <v>134.33000000000001</v>
      </c>
      <c r="Q91" s="137">
        <v>1308.19</v>
      </c>
      <c r="R91" s="139">
        <v>3725.01</v>
      </c>
      <c r="S91" s="138">
        <v>2331.02</v>
      </c>
      <c r="T91" s="138">
        <v>0</v>
      </c>
      <c r="U91" s="138">
        <v>2331.02</v>
      </c>
      <c r="V91" s="137">
        <v>229</v>
      </c>
      <c r="W91" s="137">
        <v>58.2</v>
      </c>
      <c r="X91" s="137">
        <v>887.58</v>
      </c>
      <c r="Y91" s="137">
        <v>122.98</v>
      </c>
      <c r="Z91" s="137">
        <v>1297.76</v>
      </c>
      <c r="AA91" s="139">
        <v>3628.78</v>
      </c>
      <c r="AB91" s="138">
        <v>2331.02</v>
      </c>
      <c r="AC91" s="138">
        <v>0</v>
      </c>
      <c r="AD91" s="138">
        <v>2331.02</v>
      </c>
      <c r="AE91" s="137">
        <v>229</v>
      </c>
      <c r="AF91" s="137">
        <v>58.2</v>
      </c>
      <c r="AG91" s="185">
        <v>887.12</v>
      </c>
      <c r="AH91" s="137">
        <v>143.38</v>
      </c>
      <c r="AI91" s="137">
        <v>1317.7</v>
      </c>
      <c r="AJ91" s="139">
        <v>3648.72</v>
      </c>
      <c r="AK91" s="138">
        <v>2356.02</v>
      </c>
      <c r="AL91" s="138">
        <v>0</v>
      </c>
      <c r="AM91" s="138">
        <v>2356.02</v>
      </c>
      <c r="AN91" s="137">
        <v>232</v>
      </c>
      <c r="AO91" s="137">
        <v>58.83</v>
      </c>
      <c r="AP91" s="137">
        <v>896.28</v>
      </c>
      <c r="AQ91" s="137">
        <v>41.83</v>
      </c>
      <c r="AR91" s="137">
        <v>1228.94</v>
      </c>
      <c r="AS91" s="139">
        <v>3584.96</v>
      </c>
      <c r="AT91" s="138">
        <v>2364.2600000000002</v>
      </c>
      <c r="AU91" s="138">
        <v>853.75</v>
      </c>
      <c r="AV91" s="138">
        <v>3218.01</v>
      </c>
      <c r="AW91" s="137">
        <v>349</v>
      </c>
      <c r="AX91" s="137">
        <v>59.04</v>
      </c>
      <c r="AY91" s="137">
        <v>1070.02</v>
      </c>
      <c r="AZ91" s="137">
        <v>104.43</v>
      </c>
      <c r="BA91" s="137">
        <v>1582.49</v>
      </c>
      <c r="BB91" s="139">
        <v>4800.5</v>
      </c>
      <c r="BC91" s="202">
        <v>3704.44</v>
      </c>
      <c r="BD91" s="138">
        <v>0</v>
      </c>
      <c r="BE91" s="138">
        <v>3704.44</v>
      </c>
      <c r="BF91" s="137">
        <v>387</v>
      </c>
      <c r="BG91" s="137">
        <v>86.96</v>
      </c>
      <c r="BH91" s="137">
        <v>1307.1400000000001</v>
      </c>
      <c r="BI91" s="137">
        <v>115.81</v>
      </c>
      <c r="BJ91" s="137">
        <v>1896.91</v>
      </c>
      <c r="BK91" s="139">
        <v>5601.35</v>
      </c>
      <c r="BL91" s="186">
        <v>2331.02</v>
      </c>
      <c r="BM91" s="138">
        <v>0</v>
      </c>
      <c r="BN91" s="138">
        <v>2331.02</v>
      </c>
      <c r="BO91" s="137">
        <v>229</v>
      </c>
      <c r="BP91" s="137">
        <v>58.2</v>
      </c>
      <c r="BQ91" s="137">
        <v>887.12</v>
      </c>
      <c r="BR91" s="137">
        <v>143.38</v>
      </c>
      <c r="BS91" s="137">
        <v>1317.7</v>
      </c>
      <c r="BT91" s="139">
        <v>3648.72</v>
      </c>
      <c r="BU91" s="138">
        <v>2331.02</v>
      </c>
      <c r="BV91" s="138">
        <v>0</v>
      </c>
      <c r="BW91" s="138">
        <v>2331.02</v>
      </c>
      <c r="BX91" s="137">
        <v>229</v>
      </c>
      <c r="BY91" s="137">
        <v>58.2</v>
      </c>
      <c r="BZ91" s="137">
        <v>887.12</v>
      </c>
      <c r="CA91" s="137">
        <v>41.38</v>
      </c>
      <c r="CB91" s="137">
        <v>1215.7</v>
      </c>
      <c r="CC91" s="139">
        <v>3546.72</v>
      </c>
      <c r="CD91" s="216">
        <v>2431.5</v>
      </c>
      <c r="CE91" s="138">
        <v>0</v>
      </c>
      <c r="CF91" s="138">
        <v>2431.5</v>
      </c>
      <c r="CG91" s="137">
        <v>242</v>
      </c>
      <c r="CH91" s="137">
        <v>60.71</v>
      </c>
      <c r="CI91" s="137">
        <v>923.83</v>
      </c>
      <c r="CJ91" s="137">
        <v>94.17</v>
      </c>
      <c r="CK91" s="137">
        <v>1320.71</v>
      </c>
      <c r="CL91" s="139">
        <v>3752.21</v>
      </c>
      <c r="CM91" s="186">
        <v>2331.02</v>
      </c>
      <c r="CN91" s="138">
        <v>0</v>
      </c>
      <c r="CO91" s="138">
        <v>2331.02</v>
      </c>
      <c r="CP91" s="137">
        <v>236</v>
      </c>
      <c r="CQ91" s="137">
        <v>58.2</v>
      </c>
      <c r="CR91" s="137">
        <v>891.92</v>
      </c>
      <c r="CS91" s="137">
        <v>117.88</v>
      </c>
      <c r="CT91" s="137">
        <v>1304</v>
      </c>
      <c r="CU91" s="139">
        <v>3635.02</v>
      </c>
      <c r="CV91" s="216">
        <v>2792.18</v>
      </c>
      <c r="CW91" s="138">
        <v>0</v>
      </c>
      <c r="CX91" s="138">
        <v>2792.18</v>
      </c>
      <c r="CY91" s="137">
        <v>292</v>
      </c>
      <c r="CZ91" s="137">
        <v>69.739999999999995</v>
      </c>
      <c r="DA91" s="137">
        <v>1055.58</v>
      </c>
      <c r="DB91" s="137">
        <v>136.28</v>
      </c>
      <c r="DC91" s="137">
        <v>1553.6</v>
      </c>
      <c r="DD91" s="139">
        <v>4345.78</v>
      </c>
      <c r="DE91" s="138">
        <v>3544.2</v>
      </c>
      <c r="DF91" s="138">
        <v>0</v>
      </c>
      <c r="DG91" s="138">
        <v>3544.2</v>
      </c>
      <c r="DH91" s="137">
        <v>395</v>
      </c>
      <c r="DI91" s="137">
        <v>397.78</v>
      </c>
      <c r="DJ91" s="137">
        <v>1330.26</v>
      </c>
      <c r="DK91" s="137">
        <v>156.08000000000001</v>
      </c>
      <c r="DL91" s="137">
        <v>2279.12</v>
      </c>
      <c r="DM91" s="139">
        <v>5823.32</v>
      </c>
      <c r="DN91" s="135">
        <f t="shared" si="11"/>
        <v>31264.520000000004</v>
      </c>
      <c r="DO91" s="135">
        <f t="shared" si="12"/>
        <v>853.75</v>
      </c>
      <c r="DP91" s="135">
        <f t="shared" si="13"/>
        <v>32118.270000000004</v>
      </c>
      <c r="DQ91" s="137">
        <f t="shared" si="14"/>
        <v>3278</v>
      </c>
      <c r="DR91" s="137">
        <f t="shared" si="15"/>
        <v>1082.26</v>
      </c>
      <c r="DS91" s="137">
        <f t="shared" si="16"/>
        <v>11910.630000000001</v>
      </c>
      <c r="DT91" s="137">
        <f t="shared" si="17"/>
        <v>1351.9299999999998</v>
      </c>
      <c r="DU91" s="137">
        <f t="shared" si="18"/>
        <v>17622.820000000003</v>
      </c>
      <c r="DV91" s="139">
        <f t="shared" si="19"/>
        <v>49741.09</v>
      </c>
      <c r="DW91" s="271">
        <f t="shared" si="20"/>
        <v>1333.3400000000038</v>
      </c>
      <c r="DX91" s="271"/>
      <c r="DY91" s="263">
        <f>E91-(DU91-(DO91*PARAM!Q91))</f>
        <v>-245.2300000000032</v>
      </c>
      <c r="DZ91" s="263"/>
    </row>
    <row r="92" spans="1:130" x14ac:dyDescent="0.25">
      <c r="A92">
        <v>1083</v>
      </c>
      <c r="B92" t="s">
        <v>837</v>
      </c>
      <c r="C92" t="s">
        <v>458</v>
      </c>
      <c r="D92" s="74">
        <v>0</v>
      </c>
      <c r="G92" t="s">
        <v>157</v>
      </c>
      <c r="H92" t="s">
        <v>5</v>
      </c>
      <c r="I92" t="s">
        <v>814</v>
      </c>
      <c r="P92" s="185"/>
      <c r="S92" s="138">
        <v>0</v>
      </c>
      <c r="T92" s="138">
        <v>0</v>
      </c>
      <c r="U92" s="138">
        <v>0</v>
      </c>
      <c r="V92" s="137">
        <v>0</v>
      </c>
      <c r="W92" s="137">
        <v>0</v>
      </c>
      <c r="X92" s="137">
        <v>0</v>
      </c>
      <c r="Y92" s="137">
        <v>0</v>
      </c>
      <c r="Z92" s="137">
        <v>0</v>
      </c>
      <c r="AA92" s="139">
        <v>0</v>
      </c>
      <c r="AB92" s="138">
        <v>0</v>
      </c>
      <c r="AC92" s="138">
        <v>0</v>
      </c>
      <c r="AD92" s="138">
        <v>0</v>
      </c>
      <c r="AE92" s="137">
        <v>0</v>
      </c>
      <c r="AF92" s="137">
        <v>0</v>
      </c>
      <c r="AG92" s="185">
        <v>0</v>
      </c>
      <c r="AH92" s="137">
        <v>0</v>
      </c>
      <c r="AI92" s="137">
        <v>0</v>
      </c>
      <c r="AJ92" s="139">
        <v>0</v>
      </c>
      <c r="AT92" s="138">
        <v>8.57</v>
      </c>
      <c r="AU92" s="138">
        <v>948.61</v>
      </c>
      <c r="AV92" s="138">
        <v>957.18</v>
      </c>
      <c r="AW92" s="137">
        <v>40</v>
      </c>
      <c r="AX92" s="137">
        <v>0.3</v>
      </c>
      <c r="AY92" s="137">
        <v>191.57</v>
      </c>
      <c r="AZ92" s="137">
        <v>12.82</v>
      </c>
      <c r="BA92" s="137">
        <v>244.69</v>
      </c>
      <c r="BB92" s="139">
        <v>1201.8699999999999</v>
      </c>
      <c r="BC92" s="202"/>
      <c r="BL92" s="186"/>
      <c r="CM92" s="186"/>
      <c r="DN92" s="135">
        <f t="shared" si="11"/>
        <v>8.57</v>
      </c>
      <c r="DO92" s="135">
        <f t="shared" si="12"/>
        <v>948.61</v>
      </c>
      <c r="DP92" s="135">
        <f t="shared" si="13"/>
        <v>957.18</v>
      </c>
      <c r="DQ92" s="137">
        <f t="shared" si="14"/>
        <v>40</v>
      </c>
      <c r="DR92" s="137">
        <f t="shared" si="15"/>
        <v>0.3</v>
      </c>
      <c r="DS92" s="137">
        <f t="shared" si="16"/>
        <v>191.57</v>
      </c>
      <c r="DT92" s="137">
        <f t="shared" si="17"/>
        <v>12.82</v>
      </c>
      <c r="DU92" s="137">
        <f t="shared" si="18"/>
        <v>244.69</v>
      </c>
      <c r="DV92" s="139">
        <f t="shared" si="19"/>
        <v>1201.8699999999999</v>
      </c>
      <c r="DW92" s="271">
        <f t="shared" si="20"/>
        <v>957.18</v>
      </c>
      <c r="DX92" s="271"/>
      <c r="DY92" s="263">
        <f>E92-(DU92-(DO92*PARAM!Q92))</f>
        <v>-244.69</v>
      </c>
      <c r="DZ92" s="263"/>
    </row>
    <row r="93" spans="1:130" x14ac:dyDescent="0.25">
      <c r="A93">
        <v>1085</v>
      </c>
      <c r="B93" t="s">
        <v>589</v>
      </c>
      <c r="C93" t="s">
        <v>590</v>
      </c>
      <c r="D93" s="74">
        <v>1</v>
      </c>
      <c r="E93">
        <v>21872.1</v>
      </c>
      <c r="F93">
        <v>38245.379999999997</v>
      </c>
      <c r="G93" t="s">
        <v>157</v>
      </c>
      <c r="H93" t="s">
        <v>5</v>
      </c>
      <c r="I93" t="s">
        <v>285</v>
      </c>
      <c r="J93" s="138">
        <v>3275.68</v>
      </c>
      <c r="K93" s="138">
        <v>0</v>
      </c>
      <c r="L93" s="138">
        <v>3275.68</v>
      </c>
      <c r="M93" s="137">
        <v>348</v>
      </c>
      <c r="N93" s="137">
        <v>79.36</v>
      </c>
      <c r="O93" s="137">
        <v>1221.27</v>
      </c>
      <c r="P93" s="185">
        <v>159.72999999999999</v>
      </c>
      <c r="Q93" s="137">
        <v>1808.36</v>
      </c>
      <c r="R93" s="139">
        <v>5084.04</v>
      </c>
      <c r="S93" s="138">
        <v>2900.56</v>
      </c>
      <c r="T93" s="138">
        <v>0</v>
      </c>
      <c r="U93" s="138">
        <v>2900.56</v>
      </c>
      <c r="V93" s="137">
        <v>310</v>
      </c>
      <c r="W93" s="137">
        <v>72.45</v>
      </c>
      <c r="X93" s="137">
        <v>1119.3499999999999</v>
      </c>
      <c r="Y93" s="137">
        <v>133.1</v>
      </c>
      <c r="Z93" s="137">
        <v>1634.9</v>
      </c>
      <c r="AA93" s="139">
        <v>4535.46</v>
      </c>
      <c r="AB93" s="138">
        <v>2900.56</v>
      </c>
      <c r="AC93" s="138">
        <v>0</v>
      </c>
      <c r="AD93" s="138">
        <v>2900.56</v>
      </c>
      <c r="AE93" s="137">
        <v>310</v>
      </c>
      <c r="AF93" s="137">
        <v>72.45</v>
      </c>
      <c r="AG93" s="185">
        <v>1118.73</v>
      </c>
      <c r="AH93" s="137">
        <v>168.8</v>
      </c>
      <c r="AI93" s="137">
        <v>1669.98</v>
      </c>
      <c r="AJ93" s="139">
        <v>4570.54</v>
      </c>
      <c r="AK93" s="138">
        <v>2983</v>
      </c>
      <c r="AL93" s="138">
        <v>0</v>
      </c>
      <c r="AM93" s="138">
        <v>2983</v>
      </c>
      <c r="AN93" s="137">
        <v>322</v>
      </c>
      <c r="AO93" s="137">
        <v>74.510000000000005</v>
      </c>
      <c r="AP93" s="137">
        <v>1149.51</v>
      </c>
      <c r="AQ93" s="137">
        <v>160.08000000000001</v>
      </c>
      <c r="AR93" s="137">
        <v>1706.1</v>
      </c>
      <c r="AS93" s="139">
        <v>4689.1000000000004</v>
      </c>
      <c r="AT93" s="138">
        <v>2904.57</v>
      </c>
      <c r="AU93" s="138">
        <v>948.61</v>
      </c>
      <c r="AV93" s="138">
        <v>3853.18</v>
      </c>
      <c r="AW93" s="137">
        <v>440</v>
      </c>
      <c r="AX93" s="137">
        <v>72.55</v>
      </c>
      <c r="AY93" s="137">
        <v>1309.98</v>
      </c>
      <c r="AZ93" s="137">
        <v>125.49</v>
      </c>
      <c r="BA93" s="137">
        <v>1948.02</v>
      </c>
      <c r="BB93" s="139">
        <v>5801.2</v>
      </c>
      <c r="BC93" s="202">
        <v>4573.3100000000004</v>
      </c>
      <c r="BD93" s="138">
        <v>0</v>
      </c>
      <c r="BE93" s="138">
        <v>4573.3100000000004</v>
      </c>
      <c r="BF93" s="137">
        <v>508</v>
      </c>
      <c r="BG93" s="137">
        <v>108.24</v>
      </c>
      <c r="BH93" s="137">
        <v>1912.78</v>
      </c>
      <c r="BI93" s="137">
        <v>192.37</v>
      </c>
      <c r="BJ93" s="137">
        <v>2721.39</v>
      </c>
      <c r="BK93" s="139">
        <v>7294.7</v>
      </c>
      <c r="BL93" s="186">
        <v>2943.09</v>
      </c>
      <c r="BM93" s="138">
        <v>0</v>
      </c>
      <c r="BN93" s="138">
        <v>2943.09</v>
      </c>
      <c r="BO93" s="137">
        <v>316</v>
      </c>
      <c r="BP93" s="137">
        <v>73.510000000000005</v>
      </c>
      <c r="BQ93" s="137">
        <v>1134.6199999999999</v>
      </c>
      <c r="BR93" s="137">
        <v>144.06</v>
      </c>
      <c r="BS93" s="137">
        <v>1668.19</v>
      </c>
      <c r="BT93" s="139">
        <v>4611.28</v>
      </c>
      <c r="BU93" s="138">
        <v>2900.56</v>
      </c>
      <c r="BV93" s="138">
        <v>0</v>
      </c>
      <c r="BW93" s="138">
        <v>2900.56</v>
      </c>
      <c r="BX93" s="137">
        <v>310</v>
      </c>
      <c r="BY93" s="137">
        <v>72.45</v>
      </c>
      <c r="BZ93" s="137">
        <v>1118.73</v>
      </c>
      <c r="CA93" s="137">
        <v>133.1</v>
      </c>
      <c r="CB93" s="137">
        <v>1634.28</v>
      </c>
      <c r="CC93" s="139">
        <v>4534.84</v>
      </c>
      <c r="CD93" s="216">
        <v>3070.67</v>
      </c>
      <c r="CE93" s="138">
        <v>0</v>
      </c>
      <c r="CF93" s="138">
        <v>3070.67</v>
      </c>
      <c r="CG93" s="137">
        <v>333</v>
      </c>
      <c r="CH93" s="137">
        <v>76.7</v>
      </c>
      <c r="CI93" s="137">
        <v>1182.23</v>
      </c>
      <c r="CJ93" s="137">
        <v>115.73</v>
      </c>
      <c r="CK93" s="137">
        <v>1707.66</v>
      </c>
      <c r="CL93" s="139">
        <v>4778.33</v>
      </c>
      <c r="CM93" s="186">
        <v>2883.2</v>
      </c>
      <c r="CN93" s="138">
        <v>0</v>
      </c>
      <c r="CO93" s="138">
        <v>2883.2</v>
      </c>
      <c r="CP93" s="137">
        <v>316</v>
      </c>
      <c r="CQ93" s="137">
        <v>72.010000000000005</v>
      </c>
      <c r="CR93" s="137">
        <v>1117.03</v>
      </c>
      <c r="CS93" s="137">
        <v>122.6</v>
      </c>
      <c r="CT93" s="137">
        <v>1627.64</v>
      </c>
      <c r="CU93" s="139">
        <v>4510.84</v>
      </c>
      <c r="CV93" s="216">
        <v>3408.82</v>
      </c>
      <c r="CW93" s="138">
        <v>0</v>
      </c>
      <c r="CX93" s="138">
        <v>3408.82</v>
      </c>
      <c r="CY93" s="137">
        <v>380</v>
      </c>
      <c r="CZ93" s="137">
        <v>85.16</v>
      </c>
      <c r="DA93" s="137">
        <v>1308.52</v>
      </c>
      <c r="DB93" s="137">
        <v>60.54</v>
      </c>
      <c r="DC93" s="137">
        <v>1834.22</v>
      </c>
      <c r="DD93" s="139">
        <v>5243.04</v>
      </c>
      <c r="DE93" s="138">
        <v>3735.81</v>
      </c>
      <c r="DF93" s="138">
        <v>0</v>
      </c>
      <c r="DG93" s="138">
        <v>3735.81</v>
      </c>
      <c r="DH93" s="137">
        <v>428</v>
      </c>
      <c r="DI93" s="137">
        <v>474.43</v>
      </c>
      <c r="DJ93" s="137">
        <v>1187.21</v>
      </c>
      <c r="DK93" s="137">
        <v>168.34</v>
      </c>
      <c r="DL93" s="137">
        <v>2257.98</v>
      </c>
      <c r="DM93" s="139">
        <v>5993.79</v>
      </c>
      <c r="DN93" s="135">
        <f t="shared" si="11"/>
        <v>38479.83</v>
      </c>
      <c r="DO93" s="135">
        <f t="shared" si="12"/>
        <v>948.61</v>
      </c>
      <c r="DP93" s="135">
        <f t="shared" si="13"/>
        <v>39428.44</v>
      </c>
      <c r="DQ93" s="137">
        <f t="shared" si="14"/>
        <v>4321</v>
      </c>
      <c r="DR93" s="137">
        <f t="shared" si="15"/>
        <v>1333.8200000000002</v>
      </c>
      <c r="DS93" s="137">
        <f t="shared" si="16"/>
        <v>14879.96</v>
      </c>
      <c r="DT93" s="137">
        <f t="shared" si="17"/>
        <v>1683.9399999999998</v>
      </c>
      <c r="DU93" s="137">
        <f t="shared" si="18"/>
        <v>22218.720000000001</v>
      </c>
      <c r="DV93" s="139">
        <f t="shared" si="19"/>
        <v>61647.16</v>
      </c>
      <c r="DW93" s="271">
        <f t="shared" si="20"/>
        <v>1183.0600000000049</v>
      </c>
      <c r="DX93" s="271"/>
      <c r="DY93" s="263">
        <f>E93-(DU93-(DO93*PARAM!Q93))</f>
        <v>-346.62000000000262</v>
      </c>
      <c r="DZ93" s="263"/>
    </row>
    <row r="94" spans="1:130" x14ac:dyDescent="0.25">
      <c r="A94">
        <v>1086</v>
      </c>
      <c r="B94" t="s">
        <v>591</v>
      </c>
      <c r="C94" t="s">
        <v>347</v>
      </c>
      <c r="D94" s="74">
        <v>1</v>
      </c>
      <c r="E94">
        <v>18211.144</v>
      </c>
      <c r="F94">
        <v>32294.596599999997</v>
      </c>
      <c r="G94" t="s">
        <v>157</v>
      </c>
      <c r="H94" t="s">
        <v>9</v>
      </c>
      <c r="I94" t="s">
        <v>277</v>
      </c>
      <c r="J94" s="138">
        <v>2543.6585999999998</v>
      </c>
      <c r="K94" s="138">
        <v>0</v>
      </c>
      <c r="L94" s="138">
        <v>2543.6585999999998</v>
      </c>
      <c r="M94" s="137">
        <v>255.78</v>
      </c>
      <c r="N94" s="137">
        <v>62.7592</v>
      </c>
      <c r="O94" s="137">
        <v>952.44240000000002</v>
      </c>
      <c r="P94" s="185">
        <v>144.99100000000001</v>
      </c>
      <c r="Q94" s="137">
        <v>1415.9726000000001</v>
      </c>
      <c r="R94" s="139">
        <v>3959.6311999999998</v>
      </c>
      <c r="S94" s="138">
        <v>2490.1407999999997</v>
      </c>
      <c r="T94" s="138">
        <v>0</v>
      </c>
      <c r="U94" s="138">
        <v>2490.1407999999997</v>
      </c>
      <c r="V94" s="137">
        <v>252.84</v>
      </c>
      <c r="W94" s="137">
        <v>62.181000000000004</v>
      </c>
      <c r="X94" s="137">
        <v>945.03359999999998</v>
      </c>
      <c r="Y94" s="137">
        <v>139.17959999999999</v>
      </c>
      <c r="Z94" s="137">
        <v>1399.2342000000001</v>
      </c>
      <c r="AA94" s="139">
        <v>3889.375</v>
      </c>
      <c r="AB94" s="138">
        <v>2490.1407999999997</v>
      </c>
      <c r="AC94" s="138">
        <v>0</v>
      </c>
      <c r="AD94" s="138">
        <v>2490.1407999999997</v>
      </c>
      <c r="AE94" s="137">
        <v>252.84</v>
      </c>
      <c r="AF94" s="137">
        <v>62.181000000000004</v>
      </c>
      <c r="AG94" s="185">
        <v>944.55340000000001</v>
      </c>
      <c r="AH94" s="137">
        <v>159.17160000000001</v>
      </c>
      <c r="AI94" s="137">
        <v>1418.7460000000001</v>
      </c>
      <c r="AJ94" s="139">
        <v>3908.8867999999998</v>
      </c>
      <c r="AK94" s="138">
        <v>2524.5486000000001</v>
      </c>
      <c r="AL94" s="138">
        <v>0</v>
      </c>
      <c r="AM94" s="138">
        <v>2524.5486000000001</v>
      </c>
      <c r="AN94" s="137">
        <v>256.76</v>
      </c>
      <c r="AO94" s="137">
        <v>63.053199999999997</v>
      </c>
      <c r="AP94" s="137">
        <v>957.10720000000003</v>
      </c>
      <c r="AQ94" s="137">
        <v>149.78319999999999</v>
      </c>
      <c r="AR94" s="137">
        <v>1426.7035999999998</v>
      </c>
      <c r="AS94" s="139">
        <v>3951.2521999999999</v>
      </c>
      <c r="AT94" s="138">
        <v>2519.6192000000001</v>
      </c>
      <c r="AU94" s="138">
        <v>920.34740000000011</v>
      </c>
      <c r="AV94" s="138">
        <v>3439.9665999999997</v>
      </c>
      <c r="AW94" s="137">
        <v>382.2</v>
      </c>
      <c r="AX94" s="137">
        <v>62.925800000000002</v>
      </c>
      <c r="AY94" s="137">
        <v>1139.3774000000001</v>
      </c>
      <c r="AZ94" s="137">
        <v>122.0492</v>
      </c>
      <c r="BA94" s="137">
        <v>1706.5523999999998</v>
      </c>
      <c r="BB94" s="139">
        <v>5146.5190000000002</v>
      </c>
      <c r="BC94" s="202">
        <v>3826.8804</v>
      </c>
      <c r="BD94" s="138">
        <v>0</v>
      </c>
      <c r="BE94" s="138">
        <v>3826.8804</v>
      </c>
      <c r="BF94" s="137">
        <v>422.38</v>
      </c>
      <c r="BG94" s="137">
        <v>92.874599999999987</v>
      </c>
      <c r="BH94" s="137">
        <v>1392.7564000000002</v>
      </c>
      <c r="BI94" s="137">
        <v>177.43880000000001</v>
      </c>
      <c r="BJ94" s="137">
        <v>2085.4498000000003</v>
      </c>
      <c r="BK94" s="139">
        <v>5912.3302000000003</v>
      </c>
      <c r="BL94" s="186">
        <v>2490.1407999999997</v>
      </c>
      <c r="BM94" s="138">
        <v>0</v>
      </c>
      <c r="BN94" s="138">
        <v>2490.1407999999997</v>
      </c>
      <c r="BO94" s="137">
        <v>250.88</v>
      </c>
      <c r="BP94" s="137">
        <v>62.181000000000004</v>
      </c>
      <c r="BQ94" s="137">
        <v>944.55340000000001</v>
      </c>
      <c r="BR94" s="137">
        <v>149.1756</v>
      </c>
      <c r="BS94" s="137">
        <v>1406.79</v>
      </c>
      <c r="BT94" s="139">
        <v>3896.9308000000001</v>
      </c>
      <c r="BU94" s="138">
        <v>2490.1407999999997</v>
      </c>
      <c r="BV94" s="138">
        <v>0</v>
      </c>
      <c r="BW94" s="138">
        <v>2490.1407999999997</v>
      </c>
      <c r="BX94" s="137">
        <v>252.84</v>
      </c>
      <c r="BY94" s="137">
        <v>62.181000000000004</v>
      </c>
      <c r="BZ94" s="137">
        <v>944.55340000000001</v>
      </c>
      <c r="CA94" s="137">
        <v>154.17359999999999</v>
      </c>
      <c r="CB94" s="137">
        <v>1413.7479999999998</v>
      </c>
      <c r="CC94" s="139">
        <v>3903.8888000000002</v>
      </c>
      <c r="CD94" s="216">
        <v>2572.3824</v>
      </c>
      <c r="CE94" s="138">
        <v>0</v>
      </c>
      <c r="CF94" s="138">
        <v>2572.3824</v>
      </c>
      <c r="CG94" s="137">
        <v>263.62</v>
      </c>
      <c r="CH94" s="137">
        <v>64.23899999999999</v>
      </c>
      <c r="CI94" s="137">
        <v>974.5806</v>
      </c>
      <c r="CJ94" s="137">
        <v>95.647999999999996</v>
      </c>
      <c r="CK94" s="137">
        <v>1398.0876000000001</v>
      </c>
      <c r="CL94" s="139">
        <v>3970.47</v>
      </c>
      <c r="CM94" s="186">
        <v>2475.1761999999999</v>
      </c>
      <c r="CN94" s="138">
        <v>0</v>
      </c>
      <c r="CO94" s="138">
        <v>2475.1761999999999</v>
      </c>
      <c r="CP94" s="137">
        <v>258.72000000000003</v>
      </c>
      <c r="CQ94" s="137">
        <v>61.808599999999998</v>
      </c>
      <c r="CR94" s="137">
        <v>941.2998</v>
      </c>
      <c r="CS94" s="137">
        <v>123.91120000000001</v>
      </c>
      <c r="CT94" s="137">
        <v>1385.7395999999999</v>
      </c>
      <c r="CU94" s="139">
        <v>3860.9158000000002</v>
      </c>
      <c r="CV94" s="216">
        <v>2490.1407999999997</v>
      </c>
      <c r="CW94" s="138">
        <v>0</v>
      </c>
      <c r="CX94" s="138">
        <v>2490.1407999999997</v>
      </c>
      <c r="CY94" s="137">
        <v>252.84</v>
      </c>
      <c r="CZ94" s="137">
        <v>62.181000000000004</v>
      </c>
      <c r="DA94" s="137">
        <v>942.06420000000003</v>
      </c>
      <c r="DB94" s="137">
        <v>134.1816</v>
      </c>
      <c r="DC94" s="137">
        <v>1391.2667999999999</v>
      </c>
      <c r="DD94" s="139">
        <v>3881.4076</v>
      </c>
      <c r="DE94" s="138">
        <v>3743.502</v>
      </c>
      <c r="DF94" s="138">
        <v>0</v>
      </c>
      <c r="DG94" s="138">
        <v>3743.502</v>
      </c>
      <c r="DH94" s="137">
        <v>423.36</v>
      </c>
      <c r="DI94" s="137">
        <v>418.38160000000005</v>
      </c>
      <c r="DJ94" s="137">
        <v>1407.2995999999998</v>
      </c>
      <c r="DK94" s="137">
        <v>176.43919999999997</v>
      </c>
      <c r="DL94" s="137">
        <v>2425.4803999999999</v>
      </c>
      <c r="DM94" s="139">
        <v>6168.9823999999999</v>
      </c>
      <c r="DN94" s="135">
        <f t="shared" si="11"/>
        <v>32656.471400000002</v>
      </c>
      <c r="DO94" s="135">
        <f t="shared" si="12"/>
        <v>920.34740000000011</v>
      </c>
      <c r="DP94" s="135">
        <f t="shared" si="13"/>
        <v>33576.818800000001</v>
      </c>
      <c r="DQ94" s="137">
        <f t="shared" si="14"/>
        <v>3525.0600000000009</v>
      </c>
      <c r="DR94" s="137">
        <f t="shared" si="15"/>
        <v>1136.9470000000001</v>
      </c>
      <c r="DS94" s="137">
        <f t="shared" si="16"/>
        <v>12485.621400000002</v>
      </c>
      <c r="DT94" s="137">
        <f t="shared" si="17"/>
        <v>1726.1425999999999</v>
      </c>
      <c r="DU94" s="137">
        <f t="shared" si="18"/>
        <v>18873.771000000001</v>
      </c>
      <c r="DV94" s="139">
        <f t="shared" si="19"/>
        <v>52450.589800000002</v>
      </c>
      <c r="DW94" s="271">
        <f t="shared" si="20"/>
        <v>1282.2222000000038</v>
      </c>
      <c r="DX94" s="271"/>
      <c r="DY94" s="263">
        <f>E94-(DU94-(DO94*PARAM!Q94))</f>
        <v>-662.62700000000041</v>
      </c>
      <c r="DZ94" s="263"/>
    </row>
    <row r="95" spans="1:130" x14ac:dyDescent="0.25">
      <c r="A95">
        <v>1088</v>
      </c>
      <c r="B95" t="s">
        <v>596</v>
      </c>
      <c r="C95" t="s">
        <v>404</v>
      </c>
      <c r="D95" s="74">
        <v>1</v>
      </c>
      <c r="E95">
        <v>17667.189999999999</v>
      </c>
      <c r="F95">
        <v>31306.06</v>
      </c>
      <c r="G95" t="s">
        <v>157</v>
      </c>
      <c r="H95" t="s">
        <v>5</v>
      </c>
      <c r="I95" t="s">
        <v>368</v>
      </c>
      <c r="J95" s="138">
        <v>2605.4499999999998</v>
      </c>
      <c r="K95" s="138">
        <v>0</v>
      </c>
      <c r="L95" s="138">
        <v>2605.4499999999998</v>
      </c>
      <c r="M95" s="137">
        <v>265</v>
      </c>
      <c r="N95" s="137">
        <v>64.739999999999995</v>
      </c>
      <c r="O95" s="137">
        <v>982.1</v>
      </c>
      <c r="P95" s="185">
        <v>107.4</v>
      </c>
      <c r="Q95" s="137">
        <v>1419.24</v>
      </c>
      <c r="R95" s="139">
        <v>4024.69</v>
      </c>
      <c r="S95" s="138">
        <v>2545.0300000000002</v>
      </c>
      <c r="T95" s="138">
        <v>0</v>
      </c>
      <c r="U95" s="138">
        <v>2545.0300000000002</v>
      </c>
      <c r="V95" s="137">
        <v>258</v>
      </c>
      <c r="W95" s="137">
        <v>63.56</v>
      </c>
      <c r="X95" s="137">
        <v>965.83</v>
      </c>
      <c r="Y95" s="137">
        <v>116.59</v>
      </c>
      <c r="Z95" s="137">
        <v>1403.98</v>
      </c>
      <c r="AA95" s="139">
        <v>3949.01</v>
      </c>
      <c r="AB95" s="138">
        <v>2540.9499999999998</v>
      </c>
      <c r="AC95" s="138">
        <v>0</v>
      </c>
      <c r="AD95" s="138">
        <v>2540.9499999999998</v>
      </c>
      <c r="AE95" s="137">
        <v>258</v>
      </c>
      <c r="AF95" s="137">
        <v>63.45</v>
      </c>
      <c r="AG95" s="185">
        <v>963.83</v>
      </c>
      <c r="AH95" s="137">
        <v>116.52</v>
      </c>
      <c r="AI95" s="137">
        <v>1401.8</v>
      </c>
      <c r="AJ95" s="139">
        <v>3942.75</v>
      </c>
      <c r="AK95" s="138">
        <v>2546.54</v>
      </c>
      <c r="AL95" s="138">
        <v>0</v>
      </c>
      <c r="AM95" s="138">
        <v>2546.54</v>
      </c>
      <c r="AN95" s="137">
        <v>258</v>
      </c>
      <c r="AO95" s="137">
        <v>63.6</v>
      </c>
      <c r="AP95" s="137">
        <v>965.86</v>
      </c>
      <c r="AQ95" s="137">
        <v>121.71</v>
      </c>
      <c r="AR95" s="137">
        <v>1409.17</v>
      </c>
      <c r="AS95" s="139">
        <v>3955.71</v>
      </c>
      <c r="AT95" s="138">
        <v>2540.9499999999998</v>
      </c>
      <c r="AU95" s="138">
        <v>948.61</v>
      </c>
      <c r="AV95" s="138">
        <v>3489.56</v>
      </c>
      <c r="AW95" s="137">
        <v>387</v>
      </c>
      <c r="AX95" s="137">
        <v>63.45</v>
      </c>
      <c r="AY95" s="137">
        <v>1153.55</v>
      </c>
      <c r="AZ95" s="137">
        <v>129.22999999999999</v>
      </c>
      <c r="BA95" s="137">
        <v>1733.23</v>
      </c>
      <c r="BB95" s="139">
        <v>5222.79</v>
      </c>
      <c r="BC95" s="202">
        <v>2611.48</v>
      </c>
      <c r="BD95" s="138">
        <v>0</v>
      </c>
      <c r="BE95" s="138">
        <v>2611.48</v>
      </c>
      <c r="BF95" s="137">
        <v>262</v>
      </c>
      <c r="BG95" s="137">
        <v>63.99</v>
      </c>
      <c r="BH95" s="137">
        <v>992.28</v>
      </c>
      <c r="BI95" s="137">
        <v>137.94999999999999</v>
      </c>
      <c r="BJ95" s="137">
        <v>1456.22</v>
      </c>
      <c r="BK95" s="139">
        <v>4067.7</v>
      </c>
      <c r="BL95" s="186">
        <v>2343.94</v>
      </c>
      <c r="BM95" s="138">
        <v>0</v>
      </c>
      <c r="BN95" s="138">
        <v>2343.94</v>
      </c>
      <c r="BO95" s="137">
        <v>229</v>
      </c>
      <c r="BP95" s="137">
        <v>58.53</v>
      </c>
      <c r="BQ95" s="137">
        <v>895.17</v>
      </c>
      <c r="BR95" s="137">
        <v>41.61</v>
      </c>
      <c r="BS95" s="137">
        <v>1224.31</v>
      </c>
      <c r="BT95" s="139">
        <v>3568.25</v>
      </c>
      <c r="BU95" s="138">
        <v>2540.9499999999998</v>
      </c>
      <c r="BV95" s="138">
        <v>0</v>
      </c>
      <c r="BW95" s="138">
        <v>2540.9499999999998</v>
      </c>
      <c r="BX95" s="137">
        <v>258</v>
      </c>
      <c r="BY95" s="137">
        <v>63.45</v>
      </c>
      <c r="BZ95" s="137">
        <v>963.83</v>
      </c>
      <c r="CA95" s="137">
        <v>116.52</v>
      </c>
      <c r="CB95" s="137">
        <v>1401.8</v>
      </c>
      <c r="CC95" s="139">
        <v>3942.75</v>
      </c>
      <c r="CD95" s="138">
        <v>2673.57</v>
      </c>
      <c r="CE95" s="138">
        <v>0</v>
      </c>
      <c r="CF95" s="138">
        <v>2673.57</v>
      </c>
      <c r="CG95" s="137">
        <v>275</v>
      </c>
      <c r="CH95" s="137">
        <v>66.77</v>
      </c>
      <c r="CI95" s="137">
        <v>1012.26</v>
      </c>
      <c r="CJ95" s="137">
        <v>93.38</v>
      </c>
      <c r="CK95" s="137">
        <v>1447.41</v>
      </c>
      <c r="CL95" s="139">
        <v>4120.9799999999996</v>
      </c>
      <c r="CM95" s="186">
        <v>2050.91</v>
      </c>
      <c r="CN95" s="138">
        <v>0</v>
      </c>
      <c r="CO95" s="138">
        <v>2050.91</v>
      </c>
      <c r="CP95" s="137">
        <v>198</v>
      </c>
      <c r="CQ95" s="137">
        <v>51.2</v>
      </c>
      <c r="CR95" s="137">
        <v>789.6</v>
      </c>
      <c r="CS95" s="137">
        <v>87.41</v>
      </c>
      <c r="CT95" s="137">
        <v>1126.21</v>
      </c>
      <c r="CU95" s="139">
        <v>3177.12</v>
      </c>
      <c r="CV95" s="218">
        <v>2033.46</v>
      </c>
      <c r="CW95" s="138">
        <v>0</v>
      </c>
      <c r="CX95" s="138">
        <v>2033.46</v>
      </c>
      <c r="CY95" s="137">
        <v>188</v>
      </c>
      <c r="CZ95" s="137">
        <v>50.76</v>
      </c>
      <c r="DA95" s="137">
        <v>776.42</v>
      </c>
      <c r="DB95" s="137">
        <v>87.1</v>
      </c>
      <c r="DC95" s="137">
        <v>1102.28</v>
      </c>
      <c r="DD95" s="139">
        <v>3135.74</v>
      </c>
      <c r="DE95" s="138">
        <v>3160.46</v>
      </c>
      <c r="DF95" s="138">
        <v>0</v>
      </c>
      <c r="DG95" s="138">
        <v>3160.46</v>
      </c>
      <c r="DH95" s="137">
        <v>345</v>
      </c>
      <c r="DI95" s="137">
        <v>379.94</v>
      </c>
      <c r="DJ95" s="137">
        <v>1192.1199999999999</v>
      </c>
      <c r="DK95" s="137">
        <v>117.32</v>
      </c>
      <c r="DL95" s="137">
        <v>2034.38</v>
      </c>
      <c r="DM95" s="139">
        <v>5194.84</v>
      </c>
      <c r="DN95" s="135">
        <f t="shared" si="11"/>
        <v>30193.689999999995</v>
      </c>
      <c r="DO95" s="135">
        <f t="shared" si="12"/>
        <v>948.61</v>
      </c>
      <c r="DP95" s="135">
        <f t="shared" si="13"/>
        <v>31142.299999999996</v>
      </c>
      <c r="DQ95" s="137">
        <f t="shared" si="14"/>
        <v>3181</v>
      </c>
      <c r="DR95" s="137">
        <f t="shared" si="15"/>
        <v>1053.44</v>
      </c>
      <c r="DS95" s="137">
        <f t="shared" si="16"/>
        <v>11652.849999999999</v>
      </c>
      <c r="DT95" s="137">
        <f t="shared" si="17"/>
        <v>1272.7399999999998</v>
      </c>
      <c r="DU95" s="137">
        <f t="shared" si="18"/>
        <v>17160.03</v>
      </c>
      <c r="DV95" s="139">
        <f t="shared" si="19"/>
        <v>48302.33</v>
      </c>
      <c r="DW95" s="271">
        <f t="shared" si="20"/>
        <v>-163.76000000000568</v>
      </c>
      <c r="DX95" s="271"/>
      <c r="DY95" s="263">
        <f>E95-(DU95-(DO95*PARAM!Q95))</f>
        <v>507.15999999999985</v>
      </c>
      <c r="DZ95" s="263"/>
    </row>
    <row r="96" spans="1:130" x14ac:dyDescent="0.25">
      <c r="A96">
        <v>1090</v>
      </c>
      <c r="B96" t="s">
        <v>600</v>
      </c>
      <c r="C96" t="s">
        <v>562</v>
      </c>
      <c r="D96" s="74">
        <v>1</v>
      </c>
      <c r="E96">
        <v>15575.16</v>
      </c>
      <c r="F96">
        <v>27541.48</v>
      </c>
      <c r="G96" t="s">
        <v>157</v>
      </c>
      <c r="H96" t="s">
        <v>5</v>
      </c>
      <c r="I96" t="s">
        <v>194</v>
      </c>
      <c r="J96" s="138">
        <v>2858.18</v>
      </c>
      <c r="K96" s="138">
        <v>0</v>
      </c>
      <c r="L96" s="138">
        <v>2858.18</v>
      </c>
      <c r="M96" s="137">
        <v>296</v>
      </c>
      <c r="N96" s="137">
        <v>70.44</v>
      </c>
      <c r="O96" s="137">
        <v>986.04</v>
      </c>
      <c r="P96" s="185">
        <v>152.58000000000001</v>
      </c>
      <c r="Q96" s="137">
        <v>1505.06</v>
      </c>
      <c r="R96" s="139">
        <v>4363.24</v>
      </c>
      <c r="S96" s="138">
        <v>2644.12</v>
      </c>
      <c r="T96" s="138">
        <v>0</v>
      </c>
      <c r="U96" s="138">
        <v>2644.12</v>
      </c>
      <c r="V96" s="137">
        <v>269</v>
      </c>
      <c r="W96" s="137">
        <v>65.56</v>
      </c>
      <c r="X96" s="137">
        <v>995.1</v>
      </c>
      <c r="Y96" s="137">
        <v>92.76</v>
      </c>
      <c r="Z96" s="137">
        <v>1422.42</v>
      </c>
      <c r="AA96" s="139">
        <v>4066.54</v>
      </c>
      <c r="AB96" s="138">
        <v>2503.0100000000002</v>
      </c>
      <c r="AC96" s="138">
        <v>0</v>
      </c>
      <c r="AD96" s="138">
        <v>2503.0100000000002</v>
      </c>
      <c r="AE96" s="137">
        <v>250</v>
      </c>
      <c r="AF96" s="137">
        <v>62.04</v>
      </c>
      <c r="AG96" s="185">
        <v>859.88</v>
      </c>
      <c r="AH96" s="137">
        <v>161.66</v>
      </c>
      <c r="AI96" s="137">
        <v>1333.58</v>
      </c>
      <c r="AJ96" s="139">
        <v>3836.59</v>
      </c>
      <c r="AK96" s="138">
        <v>2331.4</v>
      </c>
      <c r="AL96" s="138">
        <v>0</v>
      </c>
      <c r="AM96" s="138">
        <v>2331.4</v>
      </c>
      <c r="AN96" s="137">
        <v>226</v>
      </c>
      <c r="AO96" s="137">
        <v>57.74</v>
      </c>
      <c r="AP96" s="137">
        <v>784.24</v>
      </c>
      <c r="AQ96" s="137">
        <v>138.21</v>
      </c>
      <c r="AR96" s="137">
        <v>1206.19</v>
      </c>
      <c r="AS96" s="139">
        <v>3537.59</v>
      </c>
      <c r="AT96" s="138">
        <v>2331.4</v>
      </c>
      <c r="AU96" s="138">
        <v>948.61</v>
      </c>
      <c r="AV96" s="138">
        <v>3280.01</v>
      </c>
      <c r="AW96" s="137">
        <v>355</v>
      </c>
      <c r="AX96" s="137">
        <v>57.74</v>
      </c>
      <c r="AY96" s="137">
        <v>973.97</v>
      </c>
      <c r="AZ96" s="137">
        <v>135.62</v>
      </c>
      <c r="BA96" s="137">
        <v>1522.33</v>
      </c>
      <c r="BB96" s="139">
        <v>4802.34</v>
      </c>
      <c r="BC96" s="202">
        <v>3469.35</v>
      </c>
      <c r="BD96" s="138">
        <v>0</v>
      </c>
      <c r="BE96" s="138">
        <v>3469.35</v>
      </c>
      <c r="BF96" s="137">
        <v>383</v>
      </c>
      <c r="BG96" s="137">
        <v>86.2</v>
      </c>
      <c r="BH96" s="137">
        <v>1295.96</v>
      </c>
      <c r="BI96" s="137">
        <v>168.62</v>
      </c>
      <c r="BJ96" s="137">
        <v>1933.78</v>
      </c>
      <c r="BK96" s="139">
        <v>5403.13</v>
      </c>
      <c r="BL96" s="186">
        <v>2331.4</v>
      </c>
      <c r="BM96" s="138">
        <v>0</v>
      </c>
      <c r="BN96" s="138">
        <v>2331.4</v>
      </c>
      <c r="BO96" s="137">
        <v>225</v>
      </c>
      <c r="BP96" s="137">
        <v>57.74</v>
      </c>
      <c r="BQ96" s="137">
        <v>784.24</v>
      </c>
      <c r="BR96" s="137">
        <v>102.51</v>
      </c>
      <c r="BS96" s="137">
        <v>1169.49</v>
      </c>
      <c r="BT96" s="139">
        <v>3500.89</v>
      </c>
      <c r="BU96" s="138">
        <v>2308.9</v>
      </c>
      <c r="BV96" s="138">
        <v>0</v>
      </c>
      <c r="BW96" s="138">
        <v>2308.9</v>
      </c>
      <c r="BX96" s="137">
        <v>226</v>
      </c>
      <c r="BY96" s="137">
        <v>57.74</v>
      </c>
      <c r="BZ96" s="137">
        <v>784.24</v>
      </c>
      <c r="CA96" s="137">
        <v>143.01</v>
      </c>
      <c r="CB96" s="137">
        <v>1210.99</v>
      </c>
      <c r="CC96" s="139">
        <v>3519.89</v>
      </c>
      <c r="CD96" s="138">
        <v>2541.63</v>
      </c>
      <c r="CE96" s="138">
        <v>0</v>
      </c>
      <c r="CF96" s="138">
        <v>2541.63</v>
      </c>
      <c r="CG96" s="137">
        <v>255</v>
      </c>
      <c r="CH96" s="137">
        <v>63</v>
      </c>
      <c r="CI96" s="137">
        <v>957.13</v>
      </c>
      <c r="CJ96" s="137">
        <v>80.73</v>
      </c>
      <c r="CK96" s="137">
        <v>1355.86</v>
      </c>
      <c r="CL96" s="139">
        <v>3897.49</v>
      </c>
      <c r="CM96" s="186">
        <v>1693.97</v>
      </c>
      <c r="CN96" s="138">
        <v>0</v>
      </c>
      <c r="CO96" s="138">
        <v>1693.97</v>
      </c>
      <c r="CP96" s="137">
        <v>146</v>
      </c>
      <c r="CQ96" s="137">
        <v>41.8</v>
      </c>
      <c r="CR96" s="137">
        <v>648.01</v>
      </c>
      <c r="CS96" s="137">
        <v>75.89</v>
      </c>
      <c r="CT96" s="137">
        <v>911.7</v>
      </c>
      <c r="CU96" s="139">
        <v>2605.67</v>
      </c>
      <c r="CV96" s="216">
        <v>1902.56</v>
      </c>
      <c r="CW96" s="138">
        <v>0</v>
      </c>
      <c r="CX96" s="138">
        <v>1902.56</v>
      </c>
      <c r="CY96" s="137">
        <v>167</v>
      </c>
      <c r="CZ96" s="137">
        <v>47.01</v>
      </c>
      <c r="DA96" s="137">
        <v>723.68</v>
      </c>
      <c r="DB96" s="137">
        <v>74.5</v>
      </c>
      <c r="DC96" s="137">
        <v>1012.19</v>
      </c>
      <c r="DD96" s="139">
        <v>2914.75</v>
      </c>
      <c r="DE96" s="138">
        <v>1899.49</v>
      </c>
      <c r="DF96" s="138">
        <v>0</v>
      </c>
      <c r="DG96" s="138">
        <v>1899.49</v>
      </c>
      <c r="DH96" s="137">
        <v>172</v>
      </c>
      <c r="DI96" s="137">
        <v>333.3</v>
      </c>
      <c r="DJ96" s="137">
        <v>1205.73</v>
      </c>
      <c r="DK96" s="137">
        <v>80.97</v>
      </c>
      <c r="DL96" s="137">
        <v>1792</v>
      </c>
      <c r="DM96" s="139">
        <v>3691.49</v>
      </c>
      <c r="DN96" s="135">
        <f t="shared" si="11"/>
        <v>28815.410000000007</v>
      </c>
      <c r="DO96" s="135">
        <f t="shared" si="12"/>
        <v>948.61</v>
      </c>
      <c r="DP96" s="135">
        <f t="shared" si="13"/>
        <v>29764.020000000008</v>
      </c>
      <c r="DQ96" s="137">
        <f t="shared" si="14"/>
        <v>2970</v>
      </c>
      <c r="DR96" s="137">
        <f t="shared" si="15"/>
        <v>1000.31</v>
      </c>
      <c r="DS96" s="137">
        <f t="shared" si="16"/>
        <v>10998.22</v>
      </c>
      <c r="DT96" s="137">
        <f t="shared" si="17"/>
        <v>1407.0600000000002</v>
      </c>
      <c r="DU96" s="137">
        <f t="shared" si="18"/>
        <v>16375.590000000002</v>
      </c>
      <c r="DV96" s="139">
        <f t="shared" si="19"/>
        <v>46139.609999999993</v>
      </c>
      <c r="DW96" s="271">
        <f t="shared" si="20"/>
        <v>2222.5400000000081</v>
      </c>
      <c r="DX96" s="271"/>
      <c r="DY96" s="263">
        <f>E96-(DU96-(DO96*PARAM!Q96))</f>
        <v>-800.43000000000211</v>
      </c>
      <c r="DZ96" s="263"/>
    </row>
    <row r="97" spans="1:130" x14ac:dyDescent="0.25">
      <c r="A97">
        <v>1093</v>
      </c>
      <c r="B97" t="s">
        <v>605</v>
      </c>
      <c r="C97" t="s">
        <v>606</v>
      </c>
      <c r="D97" s="74">
        <v>0.9</v>
      </c>
      <c r="E97">
        <v>17114.169999999998</v>
      </c>
      <c r="F97">
        <v>30302.95</v>
      </c>
      <c r="G97" t="s">
        <v>157</v>
      </c>
      <c r="H97" t="s">
        <v>5</v>
      </c>
      <c r="I97" t="s">
        <v>607</v>
      </c>
      <c r="J97" s="138">
        <v>2436.12</v>
      </c>
      <c r="K97" s="138">
        <v>0</v>
      </c>
      <c r="L97" s="138">
        <v>2436.12</v>
      </c>
      <c r="M97" s="137">
        <v>234</v>
      </c>
      <c r="N97" s="137">
        <v>59.14</v>
      </c>
      <c r="O97" s="137">
        <v>900.36</v>
      </c>
      <c r="P97" s="185">
        <v>109.26</v>
      </c>
      <c r="Q97" s="137">
        <v>1302.76</v>
      </c>
      <c r="R97" s="139">
        <v>3738.88</v>
      </c>
      <c r="S97" s="138">
        <v>2331.9899999999998</v>
      </c>
      <c r="T97" s="138">
        <v>0</v>
      </c>
      <c r="U97" s="138">
        <v>2331.9899999999998</v>
      </c>
      <c r="V97" s="137">
        <v>229</v>
      </c>
      <c r="W97" s="137">
        <v>58.23</v>
      </c>
      <c r="X97" s="137">
        <v>887.94</v>
      </c>
      <c r="Y97" s="137">
        <v>107.69</v>
      </c>
      <c r="Z97" s="137">
        <v>1282.8599999999999</v>
      </c>
      <c r="AA97" s="139">
        <v>3614.85</v>
      </c>
      <c r="AB97" s="138">
        <v>2331.9899999999998</v>
      </c>
      <c r="AC97" s="138">
        <v>0</v>
      </c>
      <c r="AD97" s="138">
        <v>2331.9899999999998</v>
      </c>
      <c r="AE97" s="137">
        <v>229</v>
      </c>
      <c r="AF97" s="137">
        <v>58.23</v>
      </c>
      <c r="AG97" s="185">
        <v>887.48</v>
      </c>
      <c r="AH97" s="137">
        <v>133.19</v>
      </c>
      <c r="AI97" s="137">
        <v>1307.9000000000001</v>
      </c>
      <c r="AJ97" s="139">
        <v>3639.89</v>
      </c>
      <c r="AK97" s="138">
        <v>2344.17</v>
      </c>
      <c r="AL97" s="138">
        <v>0</v>
      </c>
      <c r="AM97" s="138">
        <v>2344.17</v>
      </c>
      <c r="AN97" s="137">
        <v>230</v>
      </c>
      <c r="AO97" s="137">
        <v>58.54</v>
      </c>
      <c r="AP97" s="137">
        <v>891.94</v>
      </c>
      <c r="AQ97" s="137">
        <v>128.31</v>
      </c>
      <c r="AR97" s="137">
        <v>1308.79</v>
      </c>
      <c r="AS97" s="139">
        <v>3652.96</v>
      </c>
      <c r="AT97" s="138">
        <v>2331.9899999999998</v>
      </c>
      <c r="AU97" s="138">
        <v>819.6</v>
      </c>
      <c r="AV97" s="138">
        <v>3151.59</v>
      </c>
      <c r="AW97" s="137">
        <v>341</v>
      </c>
      <c r="AX97" s="137">
        <v>58.23</v>
      </c>
      <c r="AY97" s="137">
        <v>1051.4000000000001</v>
      </c>
      <c r="AZ97" s="137">
        <v>118.68</v>
      </c>
      <c r="BA97" s="137">
        <v>1569.31</v>
      </c>
      <c r="BB97" s="139">
        <v>4720.8999999999996</v>
      </c>
      <c r="BC97" s="202">
        <v>3634.15</v>
      </c>
      <c r="BD97" s="138">
        <v>0</v>
      </c>
      <c r="BE97" s="138">
        <v>3634.15</v>
      </c>
      <c r="BF97" s="137">
        <v>387</v>
      </c>
      <c r="BG97" s="137">
        <v>87.02</v>
      </c>
      <c r="BH97" s="137">
        <v>1308.06</v>
      </c>
      <c r="BI97" s="137">
        <v>150.58000000000001</v>
      </c>
      <c r="BJ97" s="137">
        <v>1932.66</v>
      </c>
      <c r="BK97" s="139">
        <v>5566.81</v>
      </c>
      <c r="BL97" s="186">
        <v>2331.9899999999998</v>
      </c>
      <c r="BM97" s="138">
        <v>0</v>
      </c>
      <c r="BN97" s="138">
        <v>2331.9899999999998</v>
      </c>
      <c r="BO97" s="137">
        <v>228</v>
      </c>
      <c r="BP97" s="137">
        <v>58.23</v>
      </c>
      <c r="BQ97" s="137">
        <v>887.48</v>
      </c>
      <c r="BR97" s="137">
        <v>117.89</v>
      </c>
      <c r="BS97" s="137">
        <v>1291.5999999999999</v>
      </c>
      <c r="BT97" s="139">
        <v>3623.59</v>
      </c>
      <c r="BU97" s="138">
        <v>2331.9899999999998</v>
      </c>
      <c r="BV97" s="138">
        <v>0</v>
      </c>
      <c r="BW97" s="138">
        <v>2331.9899999999998</v>
      </c>
      <c r="BX97" s="137">
        <v>229</v>
      </c>
      <c r="BY97" s="137">
        <v>58.23</v>
      </c>
      <c r="BZ97" s="137">
        <v>887.48</v>
      </c>
      <c r="CA97" s="137">
        <v>122.99</v>
      </c>
      <c r="CB97" s="137">
        <v>1297.7</v>
      </c>
      <c r="CC97" s="139">
        <v>3629.69</v>
      </c>
      <c r="CD97" s="138">
        <v>2394.14</v>
      </c>
      <c r="CE97" s="138">
        <v>0</v>
      </c>
      <c r="CF97" s="138">
        <v>2394.14</v>
      </c>
      <c r="CG97" s="137">
        <v>237</v>
      </c>
      <c r="CH97" s="137">
        <v>59.79</v>
      </c>
      <c r="CI97" s="137">
        <v>910.19</v>
      </c>
      <c r="CJ97" s="137">
        <v>108.8</v>
      </c>
      <c r="CK97" s="137">
        <v>1315.78</v>
      </c>
      <c r="CL97" s="139">
        <v>3709.92</v>
      </c>
      <c r="CM97" s="186">
        <v>2331.9899999999998</v>
      </c>
      <c r="CN97" s="138">
        <v>0</v>
      </c>
      <c r="CO97" s="138">
        <v>2331.9899999999998</v>
      </c>
      <c r="CP97" s="137">
        <v>237</v>
      </c>
      <c r="CQ97" s="137">
        <v>58.23</v>
      </c>
      <c r="CR97" s="137">
        <v>892.28</v>
      </c>
      <c r="CS97" s="137">
        <v>87.29</v>
      </c>
      <c r="CT97" s="137">
        <v>1274.8</v>
      </c>
      <c r="CU97" s="139">
        <v>3606.79</v>
      </c>
      <c r="CV97" s="216">
        <v>2331.9899999999998</v>
      </c>
      <c r="CW97" s="138">
        <v>0</v>
      </c>
      <c r="CX97" s="138">
        <v>2331.9899999999998</v>
      </c>
      <c r="CY97" s="137">
        <v>229</v>
      </c>
      <c r="CZ97" s="137">
        <v>58.23</v>
      </c>
      <c r="DA97" s="137">
        <v>887.48</v>
      </c>
      <c r="DB97" s="137">
        <v>117.89</v>
      </c>
      <c r="DC97" s="137">
        <v>1292.5999999999999</v>
      </c>
      <c r="DD97" s="139">
        <v>3624.59</v>
      </c>
      <c r="DE97" s="138">
        <v>3544.69</v>
      </c>
      <c r="DF97" s="138">
        <v>0</v>
      </c>
      <c r="DG97" s="138">
        <v>3544.69</v>
      </c>
      <c r="DH97" s="137">
        <v>396</v>
      </c>
      <c r="DI97" s="137">
        <v>392.82</v>
      </c>
      <c r="DJ97" s="137">
        <v>1330.46</v>
      </c>
      <c r="DK97" s="137">
        <v>150.99</v>
      </c>
      <c r="DL97" s="137">
        <v>2270.27</v>
      </c>
      <c r="DM97" s="139">
        <v>5814.96</v>
      </c>
      <c r="DN97" s="135">
        <f t="shared" si="11"/>
        <v>30677.199999999993</v>
      </c>
      <c r="DO97" s="135">
        <f t="shared" si="12"/>
        <v>819.6</v>
      </c>
      <c r="DP97" s="135">
        <f t="shared" si="13"/>
        <v>31496.799999999992</v>
      </c>
      <c r="DQ97" s="137">
        <f t="shared" si="14"/>
        <v>3206</v>
      </c>
      <c r="DR97" s="137">
        <f t="shared" si="15"/>
        <v>1064.92</v>
      </c>
      <c r="DS97" s="137">
        <f t="shared" si="16"/>
        <v>11722.55</v>
      </c>
      <c r="DT97" s="137">
        <f t="shared" si="17"/>
        <v>1453.5600000000002</v>
      </c>
      <c r="DU97" s="137">
        <f t="shared" si="18"/>
        <v>17447.03</v>
      </c>
      <c r="DV97" s="139">
        <f t="shared" si="19"/>
        <v>48943.829999999994</v>
      </c>
      <c r="DW97" s="271">
        <f t="shared" si="20"/>
        <v>1193.8499999999913</v>
      </c>
      <c r="DX97" s="271"/>
      <c r="DY97" s="263">
        <f>E97-(DU97-(DO97*PARAM!Q97))</f>
        <v>-332.86000000000058</v>
      </c>
      <c r="DZ97" s="263"/>
    </row>
    <row r="98" spans="1:130" x14ac:dyDescent="0.25">
      <c r="A98">
        <v>1096</v>
      </c>
      <c r="B98" t="s">
        <v>822</v>
      </c>
      <c r="C98" t="s">
        <v>245</v>
      </c>
      <c r="D98" s="74">
        <v>0</v>
      </c>
      <c r="G98" t="s">
        <v>157</v>
      </c>
      <c r="H98" t="s">
        <v>5</v>
      </c>
      <c r="I98" t="s">
        <v>194</v>
      </c>
      <c r="P98" s="185"/>
      <c r="S98" s="138">
        <v>0</v>
      </c>
      <c r="T98" s="138">
        <v>0</v>
      </c>
      <c r="U98" s="138">
        <v>0</v>
      </c>
      <c r="V98" s="137">
        <v>0</v>
      </c>
      <c r="W98" s="137">
        <v>0</v>
      </c>
      <c r="X98" s="137">
        <v>0</v>
      </c>
      <c r="Y98" s="137">
        <v>0</v>
      </c>
      <c r="Z98" s="137">
        <v>0</v>
      </c>
      <c r="AA98" s="139">
        <v>0</v>
      </c>
      <c r="AB98" s="138">
        <v>0</v>
      </c>
      <c r="AC98" s="138">
        <v>0</v>
      </c>
      <c r="AD98" s="138">
        <v>0</v>
      </c>
      <c r="AE98" s="137">
        <v>0</v>
      </c>
      <c r="AF98" s="137">
        <v>0</v>
      </c>
      <c r="AG98" s="185">
        <v>0</v>
      </c>
      <c r="AH98" s="137">
        <v>0</v>
      </c>
      <c r="AI98" s="137">
        <v>0</v>
      </c>
      <c r="AJ98" s="139">
        <v>0</v>
      </c>
      <c r="AT98" s="138">
        <v>0</v>
      </c>
      <c r="AU98" s="138">
        <v>948.61</v>
      </c>
      <c r="AV98" s="138">
        <v>948.61</v>
      </c>
      <c r="AW98" s="137">
        <v>40</v>
      </c>
      <c r="AX98" s="137">
        <v>0</v>
      </c>
      <c r="AY98" s="137">
        <v>189.73</v>
      </c>
      <c r="AZ98" s="137">
        <v>12.71</v>
      </c>
      <c r="BA98" s="137">
        <v>242.44</v>
      </c>
      <c r="BB98" s="139">
        <v>1191.05</v>
      </c>
      <c r="BC98" s="202"/>
      <c r="BL98" s="186"/>
      <c r="CM98" s="186"/>
      <c r="CV98" s="216"/>
      <c r="DN98" s="135">
        <f t="shared" si="11"/>
        <v>0</v>
      </c>
      <c r="DO98" s="135">
        <f t="shared" si="12"/>
        <v>948.61</v>
      </c>
      <c r="DP98" s="135">
        <f t="shared" si="13"/>
        <v>948.61</v>
      </c>
      <c r="DQ98" s="137">
        <f t="shared" si="14"/>
        <v>40</v>
      </c>
      <c r="DR98" s="137">
        <f t="shared" si="15"/>
        <v>0</v>
      </c>
      <c r="DS98" s="137">
        <f t="shared" si="16"/>
        <v>189.73</v>
      </c>
      <c r="DT98" s="137">
        <f t="shared" si="17"/>
        <v>12.71</v>
      </c>
      <c r="DU98" s="137">
        <f t="shared" si="18"/>
        <v>242.44</v>
      </c>
      <c r="DV98" s="139">
        <f t="shared" si="19"/>
        <v>1191.05</v>
      </c>
      <c r="DW98" s="271">
        <f t="shared" si="20"/>
        <v>948.61</v>
      </c>
      <c r="DX98" s="271"/>
      <c r="DY98" s="263">
        <f>E98-(DU98-(DO98*PARAM!Q98))</f>
        <v>-242.44</v>
      </c>
      <c r="DZ98" s="263"/>
    </row>
    <row r="99" spans="1:130" x14ac:dyDescent="0.25">
      <c r="A99">
        <v>1098</v>
      </c>
      <c r="B99" t="s">
        <v>813</v>
      </c>
      <c r="C99" t="s">
        <v>442</v>
      </c>
      <c r="D99" s="74">
        <v>0</v>
      </c>
      <c r="G99" t="s">
        <v>157</v>
      </c>
      <c r="H99" t="s">
        <v>5</v>
      </c>
      <c r="I99" t="s">
        <v>814</v>
      </c>
      <c r="P99" s="185"/>
      <c r="S99" s="138">
        <v>0</v>
      </c>
      <c r="T99" s="138">
        <v>0</v>
      </c>
      <c r="U99" s="138">
        <v>0</v>
      </c>
      <c r="V99" s="137">
        <v>0</v>
      </c>
      <c r="W99" s="137">
        <v>0</v>
      </c>
      <c r="X99" s="137">
        <v>0</v>
      </c>
      <c r="Y99" s="137">
        <v>0</v>
      </c>
      <c r="Z99" s="137">
        <v>0</v>
      </c>
      <c r="AA99" s="139">
        <v>0</v>
      </c>
      <c r="AB99" s="138">
        <v>0</v>
      </c>
      <c r="AC99" s="138">
        <v>0</v>
      </c>
      <c r="AD99" s="138">
        <v>0</v>
      </c>
      <c r="AE99" s="137">
        <v>0</v>
      </c>
      <c r="AF99" s="137">
        <v>0</v>
      </c>
      <c r="AG99" s="185">
        <v>0</v>
      </c>
      <c r="AH99" s="137">
        <v>0</v>
      </c>
      <c r="AI99" s="137">
        <v>0</v>
      </c>
      <c r="AJ99" s="139">
        <v>0</v>
      </c>
      <c r="AT99" s="138">
        <v>0</v>
      </c>
      <c r="AU99" s="138">
        <v>948.61</v>
      </c>
      <c r="AV99" s="138">
        <v>948.61</v>
      </c>
      <c r="AW99" s="137">
        <v>40</v>
      </c>
      <c r="AX99" s="137">
        <v>0</v>
      </c>
      <c r="AY99" s="137">
        <v>189.72</v>
      </c>
      <c r="AZ99" s="137">
        <v>12.71</v>
      </c>
      <c r="BA99" s="137">
        <v>242.43</v>
      </c>
      <c r="BB99" s="139">
        <v>1191.04</v>
      </c>
      <c r="BC99" s="202"/>
      <c r="BL99" s="186"/>
      <c r="CM99" s="186"/>
      <c r="DN99" s="135">
        <f t="shared" si="11"/>
        <v>0</v>
      </c>
      <c r="DO99" s="135">
        <f t="shared" si="12"/>
        <v>948.61</v>
      </c>
      <c r="DP99" s="135">
        <f t="shared" si="13"/>
        <v>948.61</v>
      </c>
      <c r="DQ99" s="137">
        <f t="shared" si="14"/>
        <v>40</v>
      </c>
      <c r="DR99" s="137">
        <f t="shared" si="15"/>
        <v>0</v>
      </c>
      <c r="DS99" s="137">
        <f t="shared" si="16"/>
        <v>189.72</v>
      </c>
      <c r="DT99" s="137">
        <f t="shared" si="17"/>
        <v>12.71</v>
      </c>
      <c r="DU99" s="137">
        <f t="shared" si="18"/>
        <v>242.43</v>
      </c>
      <c r="DV99" s="139">
        <f t="shared" si="19"/>
        <v>1191.04</v>
      </c>
      <c r="DW99" s="271">
        <f t="shared" si="20"/>
        <v>948.61</v>
      </c>
      <c r="DX99" s="271"/>
      <c r="DY99" s="263">
        <f>E99-(DU99-(DO99*PARAM!Q99))</f>
        <v>-242.43</v>
      </c>
      <c r="DZ99" s="263"/>
    </row>
    <row r="100" spans="1:130" x14ac:dyDescent="0.25">
      <c r="A100">
        <v>1102</v>
      </c>
      <c r="B100" t="s">
        <v>640</v>
      </c>
      <c r="C100" t="s">
        <v>614</v>
      </c>
      <c r="D100" s="74">
        <v>1</v>
      </c>
      <c r="E100">
        <v>11012.05</v>
      </c>
      <c r="F100">
        <v>29181.38</v>
      </c>
      <c r="G100" t="s">
        <v>157</v>
      </c>
      <c r="H100" t="s">
        <v>5</v>
      </c>
      <c r="I100" t="s">
        <v>194</v>
      </c>
      <c r="J100" s="138">
        <v>2756.91</v>
      </c>
      <c r="K100" s="138">
        <v>0</v>
      </c>
      <c r="L100" s="138">
        <v>2756.91</v>
      </c>
      <c r="M100" s="137">
        <v>272</v>
      </c>
      <c r="N100" s="137">
        <v>66.06</v>
      </c>
      <c r="O100" s="137">
        <v>1001.36</v>
      </c>
      <c r="P100" s="185">
        <v>150.46</v>
      </c>
      <c r="Q100" s="137">
        <v>1489.88</v>
      </c>
      <c r="R100" s="139">
        <v>4246.79</v>
      </c>
      <c r="S100" s="138">
        <v>2489.23</v>
      </c>
      <c r="T100" s="138">
        <v>0</v>
      </c>
      <c r="U100" s="138">
        <v>2489.23</v>
      </c>
      <c r="V100" s="137">
        <v>250</v>
      </c>
      <c r="W100" s="137">
        <v>62.16</v>
      </c>
      <c r="X100" s="137">
        <v>886.78</v>
      </c>
      <c r="Y100" s="137">
        <v>146.19999999999999</v>
      </c>
      <c r="Z100" s="137">
        <v>1345.14</v>
      </c>
      <c r="AA100" s="139">
        <v>3834.37</v>
      </c>
      <c r="AB100" s="138">
        <v>2198.14</v>
      </c>
      <c r="AC100" s="138">
        <v>0</v>
      </c>
      <c r="AD100" s="138">
        <v>2198.14</v>
      </c>
      <c r="AE100" s="137">
        <v>210</v>
      </c>
      <c r="AF100" s="137">
        <v>54.89</v>
      </c>
      <c r="AG100" s="185">
        <v>680.55</v>
      </c>
      <c r="AH100" s="137">
        <v>151.22999999999999</v>
      </c>
      <c r="AI100" s="137">
        <v>1096.67</v>
      </c>
      <c r="AJ100" s="139">
        <v>3294.81</v>
      </c>
      <c r="AK100" s="138">
        <v>2198.14</v>
      </c>
      <c r="AL100" s="138">
        <v>0</v>
      </c>
      <c r="AM100" s="138">
        <v>2198.14</v>
      </c>
      <c r="AN100" s="137">
        <v>210</v>
      </c>
      <c r="AO100" s="137">
        <v>54.89</v>
      </c>
      <c r="AP100" s="137">
        <v>680.55</v>
      </c>
      <c r="AQ100" s="137">
        <v>146.13</v>
      </c>
      <c r="AR100" s="137">
        <v>1091.57</v>
      </c>
      <c r="AS100" s="139">
        <v>3289.71</v>
      </c>
      <c r="AT100" s="138">
        <v>2217.39</v>
      </c>
      <c r="AU100" s="138">
        <v>920.15</v>
      </c>
      <c r="AV100" s="138">
        <v>3137.54</v>
      </c>
      <c r="AW100" s="137">
        <v>338</v>
      </c>
      <c r="AX100" s="137">
        <v>55.36</v>
      </c>
      <c r="AY100" s="137">
        <v>882.19</v>
      </c>
      <c r="AZ100" s="137">
        <v>143.5</v>
      </c>
      <c r="BA100" s="137">
        <v>1419.05</v>
      </c>
      <c r="BB100" s="139">
        <v>4556.59</v>
      </c>
      <c r="BC100" s="202">
        <v>3519.9</v>
      </c>
      <c r="BD100" s="138">
        <v>0</v>
      </c>
      <c r="BE100" s="138">
        <v>3519.9</v>
      </c>
      <c r="BF100" s="137">
        <v>359</v>
      </c>
      <c r="BG100" s="137">
        <v>81.91</v>
      </c>
      <c r="BH100" s="137">
        <v>1233.3800000000001</v>
      </c>
      <c r="BI100" s="137">
        <v>158.35</v>
      </c>
      <c r="BJ100" s="137">
        <v>1832.64</v>
      </c>
      <c r="BK100" s="139">
        <v>5352.54</v>
      </c>
      <c r="BL100" s="186">
        <v>2260.7199999999998</v>
      </c>
      <c r="BM100" s="138">
        <v>0</v>
      </c>
      <c r="BN100" s="138">
        <v>2260.7199999999998</v>
      </c>
      <c r="BO100" s="137">
        <v>217</v>
      </c>
      <c r="BP100" s="137">
        <v>56.21</v>
      </c>
      <c r="BQ100" s="137">
        <v>728.71</v>
      </c>
      <c r="BR100" s="137">
        <v>142.09</v>
      </c>
      <c r="BS100" s="137">
        <v>1144.01</v>
      </c>
      <c r="BT100" s="139">
        <v>3404.73</v>
      </c>
      <c r="BU100" s="138">
        <v>2203.63</v>
      </c>
      <c r="BV100" s="138">
        <v>0</v>
      </c>
      <c r="BW100" s="138">
        <v>2203.63</v>
      </c>
      <c r="BX100" s="137">
        <v>210</v>
      </c>
      <c r="BY100" s="137">
        <v>54.89</v>
      </c>
      <c r="BZ100" s="137">
        <v>680.55</v>
      </c>
      <c r="CA100" s="137">
        <v>125.8</v>
      </c>
      <c r="CB100" s="137">
        <v>1071.24</v>
      </c>
      <c r="CC100" s="139">
        <v>3274.87</v>
      </c>
      <c r="CD100" s="138">
        <v>2378.38</v>
      </c>
      <c r="CE100" s="138">
        <v>0</v>
      </c>
      <c r="CF100" s="138">
        <v>2378.38</v>
      </c>
      <c r="CG100" s="137">
        <v>230</v>
      </c>
      <c r="CH100" s="137">
        <v>58.5</v>
      </c>
      <c r="CI100" s="137">
        <v>811.64</v>
      </c>
      <c r="CJ100" s="137">
        <v>103.27</v>
      </c>
      <c r="CK100" s="137">
        <v>1203.4100000000001</v>
      </c>
      <c r="CL100" s="139">
        <v>3581.79</v>
      </c>
      <c r="CM100" s="186">
        <v>2362.83</v>
      </c>
      <c r="CN100" s="138">
        <v>0</v>
      </c>
      <c r="CO100" s="138">
        <v>2362.83</v>
      </c>
      <c r="CP100" s="137">
        <v>236</v>
      </c>
      <c r="CQ100" s="137">
        <v>58.11</v>
      </c>
      <c r="CR100" s="137">
        <v>683.44</v>
      </c>
      <c r="CS100" s="137">
        <v>123.4</v>
      </c>
      <c r="CT100" s="137">
        <v>1100.95</v>
      </c>
      <c r="CU100" s="139">
        <v>3463.78</v>
      </c>
      <c r="CV100" s="216">
        <v>2577.7800000000002</v>
      </c>
      <c r="CW100" s="138">
        <v>0</v>
      </c>
      <c r="CX100" s="138">
        <v>2577.7800000000002</v>
      </c>
      <c r="CY100" s="137">
        <v>258</v>
      </c>
      <c r="CZ100" s="137">
        <v>63.49</v>
      </c>
      <c r="DA100" s="137">
        <v>765.18</v>
      </c>
      <c r="DB100" s="137">
        <v>137.43</v>
      </c>
      <c r="DC100" s="137">
        <v>1224.0999999999999</v>
      </c>
      <c r="DD100" s="139">
        <v>3801.88</v>
      </c>
      <c r="DE100" s="138">
        <v>1609.04</v>
      </c>
      <c r="DF100" s="138">
        <v>0</v>
      </c>
      <c r="DG100" s="138">
        <v>1609.04</v>
      </c>
      <c r="DH100" s="137">
        <v>135</v>
      </c>
      <c r="DI100" s="137">
        <v>322.93</v>
      </c>
      <c r="DJ100" s="137">
        <v>998.6</v>
      </c>
      <c r="DK100" s="137">
        <v>142.12</v>
      </c>
      <c r="DL100" s="137">
        <v>1598.65</v>
      </c>
      <c r="DM100" s="139">
        <v>3207.69</v>
      </c>
      <c r="DN100" s="135">
        <f t="shared" si="11"/>
        <v>28772.089999999997</v>
      </c>
      <c r="DO100" s="135">
        <f t="shared" si="12"/>
        <v>920.15</v>
      </c>
      <c r="DP100" s="135">
        <f t="shared" si="13"/>
        <v>29692.239999999998</v>
      </c>
      <c r="DQ100" s="137">
        <f t="shared" si="14"/>
        <v>2925</v>
      </c>
      <c r="DR100" s="137">
        <f t="shared" si="15"/>
        <v>989.39999999999986</v>
      </c>
      <c r="DS100" s="137">
        <f t="shared" si="16"/>
        <v>10032.930000000002</v>
      </c>
      <c r="DT100" s="137">
        <f t="shared" si="17"/>
        <v>1669.98</v>
      </c>
      <c r="DU100" s="137">
        <f t="shared" si="18"/>
        <v>15617.310000000001</v>
      </c>
      <c r="DV100" s="139">
        <f t="shared" si="19"/>
        <v>45309.549999999996</v>
      </c>
      <c r="DW100" s="271">
        <f t="shared" si="20"/>
        <v>510.85999999999694</v>
      </c>
      <c r="DX100" s="271"/>
      <c r="DY100" s="263">
        <f>E100-(DU100-(DO100*PARAM!Q100))</f>
        <v>-4605.260000000002</v>
      </c>
      <c r="DZ100" s="263"/>
    </row>
    <row r="101" spans="1:130" x14ac:dyDescent="0.25">
      <c r="A101">
        <v>1106</v>
      </c>
      <c r="B101" t="s">
        <v>294</v>
      </c>
      <c r="C101" t="s">
        <v>295</v>
      </c>
      <c r="D101" s="74">
        <v>1</v>
      </c>
      <c r="E101">
        <v>11932.74</v>
      </c>
      <c r="F101">
        <v>30828.28</v>
      </c>
      <c r="G101" t="s">
        <v>157</v>
      </c>
      <c r="H101" t="s">
        <v>5</v>
      </c>
      <c r="I101" t="s">
        <v>194</v>
      </c>
      <c r="J101" s="138">
        <v>1324.71</v>
      </c>
      <c r="K101" s="138">
        <v>0</v>
      </c>
      <c r="L101" s="138">
        <v>1324.71</v>
      </c>
      <c r="M101" s="137">
        <v>81</v>
      </c>
      <c r="N101" s="137">
        <v>30.84</v>
      </c>
      <c r="O101" s="137">
        <v>445.1</v>
      </c>
      <c r="P101" s="185">
        <v>114.93</v>
      </c>
      <c r="Q101" s="137">
        <v>671.87</v>
      </c>
      <c r="R101" s="139">
        <v>1996.58</v>
      </c>
      <c r="S101" s="138">
        <v>1860.13</v>
      </c>
      <c r="T101" s="138">
        <v>0</v>
      </c>
      <c r="U101" s="138">
        <v>1860.13</v>
      </c>
      <c r="V101" s="137">
        <v>161</v>
      </c>
      <c r="W101" s="137">
        <v>46.43</v>
      </c>
      <c r="X101" s="137">
        <v>638.13</v>
      </c>
      <c r="Y101" s="137">
        <v>114.63</v>
      </c>
      <c r="Z101" s="137">
        <v>960.19</v>
      </c>
      <c r="AA101" s="139">
        <v>2820.32</v>
      </c>
      <c r="AB101" s="138">
        <v>2312.41</v>
      </c>
      <c r="AC101" s="138">
        <v>0</v>
      </c>
      <c r="AD101" s="138">
        <v>2312.41</v>
      </c>
      <c r="AE101" s="137">
        <v>226</v>
      </c>
      <c r="AF101" s="137">
        <v>57.74</v>
      </c>
      <c r="AG101" s="185">
        <v>784.24</v>
      </c>
      <c r="AH101" s="137">
        <v>148.15</v>
      </c>
      <c r="AI101" s="137">
        <v>1216.1300000000001</v>
      </c>
      <c r="AJ101" s="139">
        <v>3528.54</v>
      </c>
      <c r="AK101" s="138">
        <v>7069.6</v>
      </c>
      <c r="AL101" s="138">
        <v>0</v>
      </c>
      <c r="AM101" s="138">
        <v>7069.6</v>
      </c>
      <c r="AN101" s="137">
        <v>877</v>
      </c>
      <c r="AO101" s="137">
        <v>176.67</v>
      </c>
      <c r="AP101" s="137">
        <v>3124.33</v>
      </c>
      <c r="AQ101" s="137">
        <v>232.64</v>
      </c>
      <c r="AR101" s="137">
        <v>4410.6400000000003</v>
      </c>
      <c r="AS101" s="139">
        <v>11480.24</v>
      </c>
      <c r="AT101" s="138">
        <v>4364.71</v>
      </c>
      <c r="AU101" s="138">
        <v>683</v>
      </c>
      <c r="AV101" s="138">
        <v>5047.71</v>
      </c>
      <c r="AW101" s="137">
        <v>600</v>
      </c>
      <c r="AX101" s="137">
        <v>109.05</v>
      </c>
      <c r="AY101" s="137">
        <v>2008.94</v>
      </c>
      <c r="AZ101" s="137">
        <v>152.96</v>
      </c>
      <c r="BA101" s="137">
        <v>2870.95</v>
      </c>
      <c r="BB101" s="139">
        <v>7918.66</v>
      </c>
      <c r="BC101" s="202">
        <v>3584.06</v>
      </c>
      <c r="BD101" s="138">
        <v>0</v>
      </c>
      <c r="BE101" s="138">
        <v>3584.06</v>
      </c>
      <c r="BF101" s="137">
        <v>377</v>
      </c>
      <c r="BG101" s="137">
        <v>85.12</v>
      </c>
      <c r="BH101" s="137">
        <v>1280.25</v>
      </c>
      <c r="BI101" s="137">
        <v>149.57</v>
      </c>
      <c r="BJ101" s="137">
        <v>1891.94</v>
      </c>
      <c r="BK101" s="139">
        <v>5476</v>
      </c>
      <c r="BL101" s="186">
        <v>1370.1</v>
      </c>
      <c r="BM101" s="138">
        <v>0</v>
      </c>
      <c r="BN101" s="138">
        <v>1370.1</v>
      </c>
      <c r="BO101" s="137">
        <v>96</v>
      </c>
      <c r="BP101" s="137">
        <v>34.18</v>
      </c>
      <c r="BQ101" s="137">
        <v>472.14</v>
      </c>
      <c r="BR101" s="137">
        <v>116.12</v>
      </c>
      <c r="BS101" s="137">
        <v>718.44</v>
      </c>
      <c r="BT101" s="139">
        <v>2088.54</v>
      </c>
      <c r="BU101" s="138">
        <v>2312.41</v>
      </c>
      <c r="BV101" s="138">
        <v>0</v>
      </c>
      <c r="BW101" s="138">
        <v>2312.41</v>
      </c>
      <c r="BX101" s="137">
        <v>226</v>
      </c>
      <c r="BY101" s="137">
        <v>57.74</v>
      </c>
      <c r="BZ101" s="137">
        <v>784.24</v>
      </c>
      <c r="CA101" s="137">
        <v>143.05000000000001</v>
      </c>
      <c r="CB101" s="137">
        <v>1211.03</v>
      </c>
      <c r="CC101" s="139">
        <v>3523.44</v>
      </c>
      <c r="CD101" s="138">
        <v>2312.41</v>
      </c>
      <c r="CE101" s="138">
        <v>0</v>
      </c>
      <c r="CF101" s="138">
        <v>2312.41</v>
      </c>
      <c r="CG101" s="137">
        <v>226</v>
      </c>
      <c r="CH101" s="137">
        <v>57.74</v>
      </c>
      <c r="CI101" s="137">
        <v>784.24</v>
      </c>
      <c r="CJ101" s="137">
        <v>143.05000000000001</v>
      </c>
      <c r="CK101" s="137">
        <v>1211.03</v>
      </c>
      <c r="CL101" s="139">
        <v>3523.44</v>
      </c>
      <c r="CM101" s="186">
        <v>2584.67</v>
      </c>
      <c r="CN101" s="138">
        <v>0</v>
      </c>
      <c r="CO101" s="138">
        <v>2584.67</v>
      </c>
      <c r="CP101" s="137">
        <v>272</v>
      </c>
      <c r="CQ101" s="137">
        <v>64.55</v>
      </c>
      <c r="CR101" s="137">
        <v>873.31</v>
      </c>
      <c r="CS101" s="137">
        <v>76.489999999999995</v>
      </c>
      <c r="CT101" s="137">
        <v>1286.3499999999999</v>
      </c>
      <c r="CU101" s="139">
        <v>3871.02</v>
      </c>
      <c r="CV101" s="216">
        <v>2714.67</v>
      </c>
      <c r="CW101" s="138">
        <v>0</v>
      </c>
      <c r="CX101" s="138">
        <v>2714.67</v>
      </c>
      <c r="CY101" s="137">
        <v>281</v>
      </c>
      <c r="CZ101" s="137">
        <v>67.8</v>
      </c>
      <c r="DA101" s="137">
        <v>922.33</v>
      </c>
      <c r="DB101" s="137">
        <v>140</v>
      </c>
      <c r="DC101" s="137">
        <v>1411.13</v>
      </c>
      <c r="DD101" s="139">
        <v>4125.8</v>
      </c>
      <c r="DE101" s="138">
        <v>3343.51</v>
      </c>
      <c r="DF101" s="138">
        <v>0</v>
      </c>
      <c r="DG101" s="138">
        <v>3343.51</v>
      </c>
      <c r="DH101" s="137">
        <v>369</v>
      </c>
      <c r="DI101" s="137">
        <v>432.08</v>
      </c>
      <c r="DJ101" s="137">
        <v>1142.04</v>
      </c>
      <c r="DK101" s="137">
        <v>172.91</v>
      </c>
      <c r="DL101" s="137">
        <v>2116.0300000000002</v>
      </c>
      <c r="DM101" s="139">
        <v>5459.54</v>
      </c>
      <c r="DN101" s="135">
        <f t="shared" si="11"/>
        <v>35153.39</v>
      </c>
      <c r="DO101" s="135">
        <f t="shared" si="12"/>
        <v>683</v>
      </c>
      <c r="DP101" s="135">
        <f t="shared" si="13"/>
        <v>35836.39</v>
      </c>
      <c r="DQ101" s="137">
        <f t="shared" si="14"/>
        <v>3792</v>
      </c>
      <c r="DR101" s="137">
        <f t="shared" si="15"/>
        <v>1219.9399999999998</v>
      </c>
      <c r="DS101" s="137">
        <f t="shared" si="16"/>
        <v>13259.289999999997</v>
      </c>
      <c r="DT101" s="137">
        <f t="shared" si="17"/>
        <v>1704.5</v>
      </c>
      <c r="DU101" s="137">
        <f t="shared" si="18"/>
        <v>19975.73</v>
      </c>
      <c r="DV101" s="139">
        <f t="shared" si="19"/>
        <v>55812.12</v>
      </c>
      <c r="DW101" s="271">
        <f t="shared" si="20"/>
        <v>5008.1100000000006</v>
      </c>
      <c r="DX101" s="271"/>
      <c r="DY101" s="263">
        <f>E101-(DU101-(DO101*PARAM!Q101))</f>
        <v>-8042.99</v>
      </c>
      <c r="DZ101" s="263"/>
    </row>
    <row r="102" spans="1:130" x14ac:dyDescent="0.25">
      <c r="A102">
        <v>1114</v>
      </c>
      <c r="B102" t="s">
        <v>167</v>
      </c>
      <c r="C102" t="s">
        <v>168</v>
      </c>
      <c r="D102" s="74">
        <v>1</v>
      </c>
      <c r="E102">
        <v>30360.44</v>
      </c>
      <c r="F102">
        <v>48368.72</v>
      </c>
      <c r="G102" t="s">
        <v>157</v>
      </c>
      <c r="H102" t="s">
        <v>5</v>
      </c>
      <c r="I102" t="s">
        <v>169</v>
      </c>
      <c r="J102" s="138">
        <v>3175.27</v>
      </c>
      <c r="K102" s="138">
        <v>0</v>
      </c>
      <c r="L102" s="138">
        <v>3175.27</v>
      </c>
      <c r="M102" s="137">
        <v>335</v>
      </c>
      <c r="N102" s="137">
        <v>76.98</v>
      </c>
      <c r="O102" s="137">
        <v>1185.75</v>
      </c>
      <c r="P102" s="185">
        <v>142.66999999999999</v>
      </c>
      <c r="Q102" s="137">
        <v>1740.4</v>
      </c>
      <c r="R102" s="139">
        <v>4915.67</v>
      </c>
      <c r="S102" s="138">
        <v>3028.76</v>
      </c>
      <c r="T102" s="138">
        <v>0</v>
      </c>
      <c r="U102" s="138">
        <v>3028.76</v>
      </c>
      <c r="V102" s="137">
        <v>328</v>
      </c>
      <c r="W102" s="137">
        <v>75.650000000000006</v>
      </c>
      <c r="X102" s="137">
        <v>1167.22</v>
      </c>
      <c r="Y102" s="137">
        <v>135.38</v>
      </c>
      <c r="Z102" s="137">
        <v>1706.25</v>
      </c>
      <c r="AA102" s="139">
        <v>4735.01</v>
      </c>
      <c r="AB102" s="138">
        <v>3028.76</v>
      </c>
      <c r="AC102" s="138">
        <v>0</v>
      </c>
      <c r="AD102" s="138">
        <v>3028.76</v>
      </c>
      <c r="AE102" s="137">
        <v>328</v>
      </c>
      <c r="AF102" s="137">
        <v>75.650000000000006</v>
      </c>
      <c r="AG102" s="185">
        <v>1166.6199999999999</v>
      </c>
      <c r="AH102" s="137">
        <v>165.98</v>
      </c>
      <c r="AI102" s="137">
        <v>1736.25</v>
      </c>
      <c r="AJ102" s="139">
        <v>4765.01</v>
      </c>
      <c r="AK102" s="138">
        <v>3028.76</v>
      </c>
      <c r="AL102" s="138">
        <v>0</v>
      </c>
      <c r="AM102" s="138">
        <v>3028.76</v>
      </c>
      <c r="AN102" s="137">
        <v>328</v>
      </c>
      <c r="AO102" s="137">
        <v>75.650000000000006</v>
      </c>
      <c r="AP102" s="137">
        <v>1166.6199999999999</v>
      </c>
      <c r="AQ102" s="137">
        <v>135.38</v>
      </c>
      <c r="AR102" s="137">
        <v>1705.65</v>
      </c>
      <c r="AS102" s="139">
        <v>4734.41</v>
      </c>
      <c r="AT102" s="138">
        <v>3028.76</v>
      </c>
      <c r="AU102" s="138">
        <v>948.61</v>
      </c>
      <c r="AV102" s="138">
        <v>3977.37</v>
      </c>
      <c r="AW102" s="137">
        <v>457</v>
      </c>
      <c r="AX102" s="137">
        <v>75.650000000000006</v>
      </c>
      <c r="AY102" s="137">
        <v>1356.34</v>
      </c>
      <c r="AZ102" s="137">
        <v>153.18</v>
      </c>
      <c r="BA102" s="137">
        <v>2042.17</v>
      </c>
      <c r="BB102" s="139">
        <v>6019.54</v>
      </c>
      <c r="BC102" s="202">
        <v>4739.1000000000004</v>
      </c>
      <c r="BD102" s="138">
        <v>0</v>
      </c>
      <c r="BE102" s="138">
        <v>4739.1000000000004</v>
      </c>
      <c r="BF102" s="137">
        <v>536</v>
      </c>
      <c r="BG102" s="137">
        <v>113.1</v>
      </c>
      <c r="BH102" s="137">
        <v>1997.08</v>
      </c>
      <c r="BI102" s="137">
        <v>195.43</v>
      </c>
      <c r="BJ102" s="137">
        <v>2841.61</v>
      </c>
      <c r="BK102" s="139">
        <v>7580.71</v>
      </c>
      <c r="BL102" s="186">
        <v>3028.76</v>
      </c>
      <c r="BM102" s="138">
        <v>0</v>
      </c>
      <c r="BN102" s="138">
        <v>3028.76</v>
      </c>
      <c r="BO102" s="137">
        <v>328</v>
      </c>
      <c r="BP102" s="137">
        <v>75.650000000000006</v>
      </c>
      <c r="BQ102" s="137">
        <v>1166.6199999999999</v>
      </c>
      <c r="BR102" s="137">
        <v>135.38</v>
      </c>
      <c r="BS102" s="137">
        <v>1705.65</v>
      </c>
      <c r="BT102" s="139">
        <v>4734.41</v>
      </c>
      <c r="BU102" s="138">
        <v>3028.76</v>
      </c>
      <c r="BV102" s="138">
        <v>0</v>
      </c>
      <c r="BW102" s="138">
        <v>3028.76</v>
      </c>
      <c r="BX102" s="137">
        <v>328</v>
      </c>
      <c r="BY102" s="137">
        <v>75.650000000000006</v>
      </c>
      <c r="BZ102" s="137">
        <v>1166.6199999999999</v>
      </c>
      <c r="CA102" s="137">
        <v>140.47999999999999</v>
      </c>
      <c r="CB102" s="137">
        <v>1710.75</v>
      </c>
      <c r="CC102" s="139">
        <v>4739.51</v>
      </c>
      <c r="CD102" s="216">
        <v>3108.34</v>
      </c>
      <c r="CE102" s="138">
        <v>0</v>
      </c>
      <c r="CF102" s="138">
        <v>3108.34</v>
      </c>
      <c r="CG102" s="137">
        <v>339</v>
      </c>
      <c r="CH102" s="137">
        <v>77.650000000000006</v>
      </c>
      <c r="CI102" s="137">
        <v>1196.31</v>
      </c>
      <c r="CJ102" s="137">
        <v>55.2</v>
      </c>
      <c r="CK102" s="137">
        <v>1668.16</v>
      </c>
      <c r="CL102" s="139">
        <v>4776.5</v>
      </c>
      <c r="CM102" s="186">
        <v>3028.76</v>
      </c>
      <c r="CN102" s="138">
        <v>0</v>
      </c>
      <c r="CO102" s="138">
        <v>3028.76</v>
      </c>
      <c r="CP102" s="137">
        <v>336</v>
      </c>
      <c r="CQ102" s="137">
        <v>75.650000000000006</v>
      </c>
      <c r="CR102" s="137">
        <v>1171.42</v>
      </c>
      <c r="CS102" s="137">
        <v>53.78</v>
      </c>
      <c r="CT102" s="137">
        <v>1636.85</v>
      </c>
      <c r="CU102" s="139">
        <v>4665.6099999999997</v>
      </c>
      <c r="CV102" s="218">
        <v>3028.76</v>
      </c>
      <c r="CW102" s="138">
        <v>0</v>
      </c>
      <c r="CX102" s="138">
        <v>3028.76</v>
      </c>
      <c r="CY102" s="137">
        <v>328</v>
      </c>
      <c r="CZ102" s="137">
        <v>75.650000000000006</v>
      </c>
      <c r="DA102" s="137">
        <v>1166.6199999999999</v>
      </c>
      <c r="DB102" s="137">
        <v>53.78</v>
      </c>
      <c r="DC102" s="137">
        <v>1624.05</v>
      </c>
      <c r="DD102" s="139">
        <v>4652.8100000000004</v>
      </c>
      <c r="DE102" s="138">
        <v>13813.99</v>
      </c>
      <c r="DF102" s="138">
        <v>0</v>
      </c>
      <c r="DG102" s="138">
        <v>13813.99</v>
      </c>
      <c r="DH102" s="137">
        <v>1816</v>
      </c>
      <c r="DI102" s="137">
        <v>832.62</v>
      </c>
      <c r="DJ102" s="137">
        <v>7741.44</v>
      </c>
      <c r="DK102" s="137">
        <v>213.44</v>
      </c>
      <c r="DL102" s="137">
        <v>10603.5</v>
      </c>
      <c r="DM102" s="139">
        <v>24417.49</v>
      </c>
      <c r="DN102" s="135">
        <f t="shared" si="11"/>
        <v>49066.780000000006</v>
      </c>
      <c r="DO102" s="135">
        <f t="shared" si="12"/>
        <v>948.61</v>
      </c>
      <c r="DP102" s="135">
        <f t="shared" si="13"/>
        <v>50015.390000000007</v>
      </c>
      <c r="DQ102" s="137">
        <f t="shared" si="14"/>
        <v>5787</v>
      </c>
      <c r="DR102" s="137">
        <f t="shared" si="15"/>
        <v>1705.55</v>
      </c>
      <c r="DS102" s="137">
        <f t="shared" si="16"/>
        <v>21648.659999999996</v>
      </c>
      <c r="DT102" s="137">
        <f t="shared" si="17"/>
        <v>1580.0800000000002</v>
      </c>
      <c r="DU102" s="137">
        <f t="shared" si="18"/>
        <v>30721.289999999997</v>
      </c>
      <c r="DV102" s="139">
        <f t="shared" si="19"/>
        <v>80736.679999999993</v>
      </c>
      <c r="DW102" s="271">
        <f t="shared" si="20"/>
        <v>1646.6700000000055</v>
      </c>
      <c r="DX102" s="271"/>
      <c r="DY102" s="263">
        <f>E102-(DU102-(DO102*PARAM!Q102))</f>
        <v>-360.84999999999854</v>
      </c>
      <c r="DZ102" s="263"/>
    </row>
    <row r="103" spans="1:130" x14ac:dyDescent="0.25">
      <c r="A103">
        <v>1117</v>
      </c>
      <c r="B103" t="s">
        <v>890</v>
      </c>
      <c r="C103" t="s">
        <v>317</v>
      </c>
      <c r="D103" s="74">
        <v>0</v>
      </c>
      <c r="G103" t="s">
        <v>157</v>
      </c>
      <c r="H103" t="s">
        <v>5</v>
      </c>
      <c r="I103" t="s">
        <v>298</v>
      </c>
      <c r="P103" s="185"/>
      <c r="AG103" s="185"/>
      <c r="AT103" s="138">
        <v>0</v>
      </c>
      <c r="AU103" s="138">
        <v>584.72</v>
      </c>
      <c r="AV103" s="138">
        <v>584.72</v>
      </c>
      <c r="AW103" s="137">
        <v>24</v>
      </c>
      <c r="AX103" s="137">
        <v>0</v>
      </c>
      <c r="AY103" s="137">
        <v>116.94</v>
      </c>
      <c r="AZ103" s="137">
        <v>7.84</v>
      </c>
      <c r="BA103" s="137">
        <v>148.78</v>
      </c>
      <c r="BB103" s="139">
        <v>733.5</v>
      </c>
      <c r="BC103" s="202"/>
      <c r="BL103" s="186"/>
      <c r="CD103" s="216"/>
      <c r="CM103" s="186"/>
      <c r="CV103" s="218"/>
      <c r="DN103" s="135">
        <f t="shared" si="11"/>
        <v>0</v>
      </c>
      <c r="DO103" s="135">
        <f t="shared" si="12"/>
        <v>584.72</v>
      </c>
      <c r="DP103" s="135">
        <f t="shared" si="13"/>
        <v>584.72</v>
      </c>
      <c r="DQ103" s="137">
        <f t="shared" si="14"/>
        <v>24</v>
      </c>
      <c r="DR103" s="137">
        <f t="shared" si="15"/>
        <v>0</v>
      </c>
      <c r="DS103" s="137">
        <f t="shared" si="16"/>
        <v>116.94</v>
      </c>
      <c r="DT103" s="137">
        <f t="shared" si="17"/>
        <v>7.84</v>
      </c>
      <c r="DU103" s="137">
        <f t="shared" si="18"/>
        <v>148.78</v>
      </c>
      <c r="DV103" s="139">
        <f t="shared" si="19"/>
        <v>733.5</v>
      </c>
      <c r="DW103" s="271">
        <f t="shared" si="20"/>
        <v>584.72</v>
      </c>
      <c r="DX103" s="271"/>
      <c r="DY103" s="263">
        <f>E103-(DU103-(DO103*PARAM!Q103))</f>
        <v>-148.78</v>
      </c>
      <c r="DZ103" s="263"/>
    </row>
    <row r="104" spans="1:130" x14ac:dyDescent="0.25">
      <c r="A104">
        <v>1118</v>
      </c>
      <c r="B104" t="s">
        <v>701</v>
      </c>
      <c r="C104" t="s">
        <v>406</v>
      </c>
      <c r="D104" s="74">
        <v>1</v>
      </c>
      <c r="E104">
        <v>15176.98</v>
      </c>
      <c r="F104">
        <v>30875.26</v>
      </c>
      <c r="G104" t="s">
        <v>157</v>
      </c>
      <c r="H104" t="s">
        <v>5</v>
      </c>
      <c r="I104" t="s">
        <v>194</v>
      </c>
      <c r="J104" s="138">
        <v>2814.1</v>
      </c>
      <c r="K104" s="138">
        <v>0</v>
      </c>
      <c r="L104" s="138">
        <v>2814.1</v>
      </c>
      <c r="M104" s="137">
        <v>281</v>
      </c>
      <c r="N104" s="137">
        <v>67.81</v>
      </c>
      <c r="O104" s="137">
        <v>1026.97</v>
      </c>
      <c r="P104" s="185">
        <v>131.13</v>
      </c>
      <c r="Q104" s="137">
        <v>1506.91</v>
      </c>
      <c r="R104" s="139">
        <v>4321.01</v>
      </c>
      <c r="S104" s="138">
        <v>2785.78</v>
      </c>
      <c r="T104" s="138">
        <v>0</v>
      </c>
      <c r="U104" s="138">
        <v>2785.78</v>
      </c>
      <c r="V104" s="137">
        <v>291</v>
      </c>
      <c r="W104" s="137">
        <v>69.58</v>
      </c>
      <c r="X104" s="137">
        <v>949.86</v>
      </c>
      <c r="Y104" s="137">
        <v>141.27000000000001</v>
      </c>
      <c r="Z104" s="137">
        <v>1451.71</v>
      </c>
      <c r="AA104" s="139">
        <v>4237.49</v>
      </c>
      <c r="AB104" s="138">
        <v>2302.89</v>
      </c>
      <c r="AC104" s="138">
        <v>0</v>
      </c>
      <c r="AD104" s="138">
        <v>2302.89</v>
      </c>
      <c r="AE104" s="137">
        <v>224</v>
      </c>
      <c r="AF104" s="137">
        <v>57.5</v>
      </c>
      <c r="AG104" s="185">
        <v>775.66</v>
      </c>
      <c r="AH104" s="137">
        <v>158.19</v>
      </c>
      <c r="AI104" s="137">
        <v>1215.3499999999999</v>
      </c>
      <c r="AJ104" s="139">
        <v>3518.24</v>
      </c>
      <c r="AK104" s="138">
        <v>2373.33</v>
      </c>
      <c r="AL104" s="138">
        <v>0</v>
      </c>
      <c r="AM104" s="138">
        <v>2373.33</v>
      </c>
      <c r="AN104" s="137">
        <v>234</v>
      </c>
      <c r="AO104" s="137">
        <v>59.26</v>
      </c>
      <c r="AP104" s="137">
        <v>839.52</v>
      </c>
      <c r="AQ104" s="137">
        <v>144.15</v>
      </c>
      <c r="AR104" s="137">
        <v>1276.93</v>
      </c>
      <c r="AS104" s="139">
        <v>3650.26</v>
      </c>
      <c r="AT104" s="138">
        <v>2476.19</v>
      </c>
      <c r="AU104" s="138">
        <v>948.61</v>
      </c>
      <c r="AV104" s="138">
        <v>3424.8</v>
      </c>
      <c r="AW104" s="137">
        <v>377</v>
      </c>
      <c r="AX104" s="137">
        <v>61.84</v>
      </c>
      <c r="AY104" s="137">
        <v>1120.01</v>
      </c>
      <c r="AZ104" s="137">
        <v>117.88</v>
      </c>
      <c r="BA104" s="137">
        <v>1676.73</v>
      </c>
      <c r="BB104" s="139">
        <v>5101.53</v>
      </c>
      <c r="BC104" s="202">
        <v>3671.54</v>
      </c>
      <c r="BD104" s="138">
        <v>0</v>
      </c>
      <c r="BE104" s="138">
        <v>3671.54</v>
      </c>
      <c r="BF104" s="137">
        <v>381</v>
      </c>
      <c r="BG104" s="137">
        <v>86.01</v>
      </c>
      <c r="BH104" s="137">
        <v>1293.18</v>
      </c>
      <c r="BI104" s="137">
        <v>156</v>
      </c>
      <c r="BJ104" s="137">
        <v>1916.19</v>
      </c>
      <c r="BK104" s="139">
        <v>5587.73</v>
      </c>
      <c r="BL104" s="186">
        <v>2336.14</v>
      </c>
      <c r="BM104" s="138">
        <v>0</v>
      </c>
      <c r="BN104" s="138">
        <v>2336.14</v>
      </c>
      <c r="BO104" s="137">
        <v>229</v>
      </c>
      <c r="BP104" s="137">
        <v>58.34</v>
      </c>
      <c r="BQ104" s="137">
        <v>805.69</v>
      </c>
      <c r="BR104" s="137">
        <v>133.27000000000001</v>
      </c>
      <c r="BS104" s="137">
        <v>1226.3</v>
      </c>
      <c r="BT104" s="139">
        <v>3562.44</v>
      </c>
      <c r="BU104" s="138">
        <v>2302.89</v>
      </c>
      <c r="BV104" s="138">
        <v>0</v>
      </c>
      <c r="BW104" s="138">
        <v>2302.89</v>
      </c>
      <c r="BX104" s="137">
        <v>224</v>
      </c>
      <c r="BY104" s="137">
        <v>57.5</v>
      </c>
      <c r="BZ104" s="137">
        <v>775.66</v>
      </c>
      <c r="CA104" s="137">
        <v>137.79</v>
      </c>
      <c r="CB104" s="137">
        <v>1194.95</v>
      </c>
      <c r="CC104" s="139">
        <v>3497.84</v>
      </c>
      <c r="CD104" s="138">
        <v>2402.63</v>
      </c>
      <c r="CE104" s="138">
        <v>0</v>
      </c>
      <c r="CF104" s="138">
        <v>2402.63</v>
      </c>
      <c r="CG104" s="137">
        <v>239</v>
      </c>
      <c r="CH104" s="137">
        <v>60</v>
      </c>
      <c r="CI104" s="137">
        <v>866</v>
      </c>
      <c r="CJ104" s="137">
        <v>139.56</v>
      </c>
      <c r="CK104" s="137">
        <v>1304.56</v>
      </c>
      <c r="CL104" s="139">
        <v>3707.19</v>
      </c>
      <c r="CM104" s="186">
        <v>2336.14</v>
      </c>
      <c r="CN104" s="138">
        <v>0</v>
      </c>
      <c r="CO104" s="138">
        <v>2336.14</v>
      </c>
      <c r="CP104" s="137">
        <v>237</v>
      </c>
      <c r="CQ104" s="137">
        <v>58.34</v>
      </c>
      <c r="CR104" s="137">
        <v>780.39</v>
      </c>
      <c r="CS104" s="137">
        <v>112.87</v>
      </c>
      <c r="CT104" s="137">
        <v>1188.5999999999999</v>
      </c>
      <c r="CU104" s="139">
        <v>3524.74</v>
      </c>
      <c r="CV104" s="216">
        <v>3148.48</v>
      </c>
      <c r="CW104" s="138">
        <v>0</v>
      </c>
      <c r="CX104" s="138">
        <v>3148.48</v>
      </c>
      <c r="CY104" s="137">
        <v>341</v>
      </c>
      <c r="CZ104" s="137">
        <v>78.650000000000006</v>
      </c>
      <c r="DA104" s="137">
        <v>1185.72</v>
      </c>
      <c r="DB104" s="137">
        <v>127.3</v>
      </c>
      <c r="DC104" s="137">
        <v>1732.67</v>
      </c>
      <c r="DD104" s="139">
        <v>4881.1499999999996</v>
      </c>
      <c r="DE104" s="138">
        <v>3507.5</v>
      </c>
      <c r="DF104" s="138">
        <v>0</v>
      </c>
      <c r="DG104" s="138">
        <v>3507.5</v>
      </c>
      <c r="DH104" s="137">
        <v>395</v>
      </c>
      <c r="DI104" s="137">
        <v>408.61</v>
      </c>
      <c r="DJ104" s="137">
        <v>1833.69</v>
      </c>
      <c r="DK104" s="137">
        <v>175.83</v>
      </c>
      <c r="DL104" s="137">
        <v>2813.13</v>
      </c>
      <c r="DM104" s="139">
        <v>6320.63</v>
      </c>
      <c r="DN104" s="135">
        <f t="shared" si="11"/>
        <v>32457.61</v>
      </c>
      <c r="DO104" s="135">
        <f t="shared" si="12"/>
        <v>948.61</v>
      </c>
      <c r="DP104" s="135">
        <f t="shared" si="13"/>
        <v>33406.22</v>
      </c>
      <c r="DQ104" s="137">
        <f t="shared" si="14"/>
        <v>3453</v>
      </c>
      <c r="DR104" s="137">
        <f t="shared" si="15"/>
        <v>1123.44</v>
      </c>
      <c r="DS104" s="137">
        <f t="shared" si="16"/>
        <v>12252.349999999999</v>
      </c>
      <c r="DT104" s="137">
        <f t="shared" si="17"/>
        <v>1675.24</v>
      </c>
      <c r="DU104" s="137">
        <f t="shared" si="18"/>
        <v>18504.03</v>
      </c>
      <c r="DV104" s="139">
        <f t="shared" si="19"/>
        <v>51910.249999999993</v>
      </c>
      <c r="DW104" s="271">
        <f t="shared" si="20"/>
        <v>2530.9600000000028</v>
      </c>
      <c r="DX104" s="271"/>
      <c r="DY104" s="263">
        <f>E104-(DU104-(DO104*PARAM!Q104))</f>
        <v>-3327.0499999999993</v>
      </c>
      <c r="DZ104" s="263"/>
    </row>
    <row r="105" spans="1:130" x14ac:dyDescent="0.25">
      <c r="A105">
        <v>1119</v>
      </c>
      <c r="B105" t="s">
        <v>702</v>
      </c>
      <c r="C105" t="s">
        <v>703</v>
      </c>
      <c r="D105" s="74">
        <v>1</v>
      </c>
      <c r="E105">
        <v>20577.599999999999</v>
      </c>
      <c r="F105">
        <v>36543.29</v>
      </c>
      <c r="G105" t="s">
        <v>157</v>
      </c>
      <c r="H105" t="s">
        <v>5</v>
      </c>
      <c r="I105" t="s">
        <v>298</v>
      </c>
      <c r="J105" s="138">
        <v>2923.89</v>
      </c>
      <c r="K105" s="138">
        <v>0</v>
      </c>
      <c r="L105" s="138">
        <v>2923.89</v>
      </c>
      <c r="M105" s="137">
        <v>297</v>
      </c>
      <c r="N105" s="137">
        <v>70.69</v>
      </c>
      <c r="O105" s="137">
        <v>1068.95</v>
      </c>
      <c r="P105" s="185">
        <v>153.51</v>
      </c>
      <c r="Q105" s="137">
        <v>1590.15</v>
      </c>
      <c r="R105" s="139">
        <v>4514.04</v>
      </c>
      <c r="S105" s="138">
        <v>2817.24</v>
      </c>
      <c r="T105" s="138">
        <v>0</v>
      </c>
      <c r="U105" s="138">
        <v>2817.24</v>
      </c>
      <c r="V105" s="137">
        <v>296</v>
      </c>
      <c r="W105" s="137">
        <v>70.36</v>
      </c>
      <c r="X105" s="137">
        <v>1065.28</v>
      </c>
      <c r="Y105" s="137">
        <v>121.42</v>
      </c>
      <c r="Z105" s="137">
        <v>1553.06</v>
      </c>
      <c r="AA105" s="139">
        <v>4370.3</v>
      </c>
      <c r="AB105" s="138">
        <v>2817.24</v>
      </c>
      <c r="AC105" s="138">
        <v>0</v>
      </c>
      <c r="AD105" s="138">
        <v>2817.24</v>
      </c>
      <c r="AE105" s="137">
        <v>296</v>
      </c>
      <c r="AF105" s="137">
        <v>70.36</v>
      </c>
      <c r="AG105" s="185">
        <v>1064.72</v>
      </c>
      <c r="AH105" s="137">
        <v>152.02000000000001</v>
      </c>
      <c r="AI105" s="137">
        <v>1583.1</v>
      </c>
      <c r="AJ105" s="139">
        <v>4400.34</v>
      </c>
      <c r="AK105" s="138">
        <v>2856.39</v>
      </c>
      <c r="AL105" s="138">
        <v>0</v>
      </c>
      <c r="AM105" s="138">
        <v>2856.39</v>
      </c>
      <c r="AN105" s="137">
        <v>301</v>
      </c>
      <c r="AO105" s="137">
        <v>71.349999999999994</v>
      </c>
      <c r="AP105" s="137">
        <v>1079.02</v>
      </c>
      <c r="AQ105" s="137">
        <v>101.72</v>
      </c>
      <c r="AR105" s="137">
        <v>1553.09</v>
      </c>
      <c r="AS105" s="139">
        <v>4409.4799999999996</v>
      </c>
      <c r="AT105" s="138">
        <v>2854.69</v>
      </c>
      <c r="AU105" s="138">
        <v>948.61</v>
      </c>
      <c r="AV105" s="138">
        <v>3803.3</v>
      </c>
      <c r="AW105" s="137">
        <v>429</v>
      </c>
      <c r="AX105" s="137">
        <v>71.3</v>
      </c>
      <c r="AY105" s="137">
        <v>1268.1300000000001</v>
      </c>
      <c r="AZ105" s="137">
        <v>114.41</v>
      </c>
      <c r="BA105" s="137">
        <v>1882.84</v>
      </c>
      <c r="BB105" s="139">
        <v>5686.14</v>
      </c>
      <c r="BC105" s="202">
        <v>4414.93</v>
      </c>
      <c r="BD105" s="138">
        <v>0</v>
      </c>
      <c r="BE105" s="138">
        <v>4414.93</v>
      </c>
      <c r="BF105" s="137">
        <v>488</v>
      </c>
      <c r="BG105" s="137">
        <v>105.25</v>
      </c>
      <c r="BH105" s="137">
        <v>1826.81</v>
      </c>
      <c r="BI105" s="137">
        <v>138.71</v>
      </c>
      <c r="BJ105" s="137">
        <v>2558.77</v>
      </c>
      <c r="BK105" s="139">
        <v>6973.7</v>
      </c>
      <c r="BL105" s="186">
        <v>2817.24</v>
      </c>
      <c r="BM105" s="138">
        <v>0</v>
      </c>
      <c r="BN105" s="138">
        <v>2817.24</v>
      </c>
      <c r="BO105" s="137">
        <v>296</v>
      </c>
      <c r="BP105" s="137">
        <v>70.36</v>
      </c>
      <c r="BQ105" s="137">
        <v>1064.72</v>
      </c>
      <c r="BR105" s="137">
        <v>111.22</v>
      </c>
      <c r="BS105" s="137">
        <v>1542.3</v>
      </c>
      <c r="BT105" s="139">
        <v>4359.54</v>
      </c>
      <c r="BU105" s="138">
        <v>2817.24</v>
      </c>
      <c r="BV105" s="138">
        <v>0</v>
      </c>
      <c r="BW105" s="138">
        <v>2817.24</v>
      </c>
      <c r="BX105" s="137">
        <v>296</v>
      </c>
      <c r="BY105" s="137">
        <v>70.36</v>
      </c>
      <c r="BZ105" s="137">
        <v>1064.72</v>
      </c>
      <c r="CA105" s="137">
        <v>101.02</v>
      </c>
      <c r="CB105" s="137">
        <v>1532.1</v>
      </c>
      <c r="CC105" s="139">
        <v>4349.34</v>
      </c>
      <c r="CD105" s="216">
        <v>2878.3</v>
      </c>
      <c r="CE105" s="138">
        <v>0</v>
      </c>
      <c r="CF105" s="138">
        <v>2878.3</v>
      </c>
      <c r="CG105" s="137">
        <v>304</v>
      </c>
      <c r="CH105" s="137">
        <v>71.89</v>
      </c>
      <c r="CI105" s="137">
        <v>1087.04</v>
      </c>
      <c r="CJ105" s="137">
        <v>91.91</v>
      </c>
      <c r="CK105" s="137">
        <v>1554.84</v>
      </c>
      <c r="CL105" s="139">
        <v>4433.1400000000003</v>
      </c>
      <c r="CM105" s="186">
        <v>2684.19</v>
      </c>
      <c r="CN105" s="138">
        <v>0</v>
      </c>
      <c r="CO105" s="138">
        <v>2684.19</v>
      </c>
      <c r="CP105" s="137">
        <v>285</v>
      </c>
      <c r="CQ105" s="137">
        <v>67.040000000000006</v>
      </c>
      <c r="CR105" s="137">
        <v>1020.92</v>
      </c>
      <c r="CS105" s="137">
        <v>98.66</v>
      </c>
      <c r="CT105" s="137">
        <v>1471.62</v>
      </c>
      <c r="CU105" s="139">
        <v>4155.8100000000004</v>
      </c>
      <c r="CV105" s="218">
        <v>3255.13</v>
      </c>
      <c r="CW105" s="138">
        <v>0</v>
      </c>
      <c r="CX105" s="138">
        <v>3255.13</v>
      </c>
      <c r="CY105" s="137">
        <v>355</v>
      </c>
      <c r="CZ105" s="137">
        <v>81.31</v>
      </c>
      <c r="DA105" s="137">
        <v>1224.68</v>
      </c>
      <c r="DB105" s="137">
        <v>134.30000000000001</v>
      </c>
      <c r="DC105" s="137">
        <v>1795.29</v>
      </c>
      <c r="DD105" s="139">
        <v>5050.42</v>
      </c>
      <c r="DE105" s="138">
        <v>4166.72</v>
      </c>
      <c r="DF105" s="138">
        <v>0</v>
      </c>
      <c r="DG105" s="138">
        <v>4166.72</v>
      </c>
      <c r="DH105" s="137">
        <v>482</v>
      </c>
      <c r="DI105" s="137">
        <v>473.87</v>
      </c>
      <c r="DJ105" s="137">
        <v>1305.04</v>
      </c>
      <c r="DK105" s="137">
        <v>181.09</v>
      </c>
      <c r="DL105" s="137">
        <v>2442</v>
      </c>
      <c r="DM105" s="139">
        <v>6608.72</v>
      </c>
      <c r="DN105" s="135">
        <f t="shared" si="11"/>
        <v>37303.19999999999</v>
      </c>
      <c r="DO105" s="135">
        <f t="shared" si="12"/>
        <v>948.61</v>
      </c>
      <c r="DP105" s="135">
        <f t="shared" si="13"/>
        <v>38251.80999999999</v>
      </c>
      <c r="DQ105" s="137">
        <f t="shared" si="14"/>
        <v>4125</v>
      </c>
      <c r="DR105" s="137">
        <f t="shared" si="15"/>
        <v>1294.1399999999999</v>
      </c>
      <c r="DS105" s="137">
        <f t="shared" si="16"/>
        <v>14140.029999999999</v>
      </c>
      <c r="DT105" s="137">
        <f t="shared" si="17"/>
        <v>1499.99</v>
      </c>
      <c r="DU105" s="137">
        <f t="shared" si="18"/>
        <v>21059.16</v>
      </c>
      <c r="DV105" s="139">
        <f t="shared" si="19"/>
        <v>59310.97</v>
      </c>
      <c r="DW105" s="271">
        <f t="shared" si="20"/>
        <v>1708.5199999999895</v>
      </c>
      <c r="DX105" s="271"/>
      <c r="DY105" s="263">
        <f>E105-(DU105-(DO105*PARAM!Q105))</f>
        <v>-481.56000000000131</v>
      </c>
      <c r="DZ105" s="263"/>
    </row>
    <row r="106" spans="1:130" x14ac:dyDescent="0.25">
      <c r="A106">
        <v>1123</v>
      </c>
      <c r="B106" t="s">
        <v>712</v>
      </c>
      <c r="C106" t="s">
        <v>295</v>
      </c>
      <c r="D106" s="74">
        <v>0.6</v>
      </c>
      <c r="E106">
        <v>10055.549999999999</v>
      </c>
      <c r="F106">
        <v>17791.54</v>
      </c>
      <c r="G106" t="s">
        <v>157</v>
      </c>
      <c r="H106" t="s">
        <v>5</v>
      </c>
      <c r="I106" t="s">
        <v>194</v>
      </c>
      <c r="J106" s="138">
        <v>1415.21</v>
      </c>
      <c r="K106" s="138">
        <v>0</v>
      </c>
      <c r="L106" s="138">
        <v>1415.21</v>
      </c>
      <c r="M106" s="137">
        <v>96</v>
      </c>
      <c r="N106" s="137">
        <v>34.26</v>
      </c>
      <c r="O106" s="137">
        <v>471.23</v>
      </c>
      <c r="P106" s="185">
        <v>55.54</v>
      </c>
      <c r="Q106" s="137">
        <v>657.03</v>
      </c>
      <c r="R106" s="139">
        <v>2072.2399999999998</v>
      </c>
      <c r="S106" s="138">
        <v>83.22</v>
      </c>
      <c r="T106" s="138">
        <v>0</v>
      </c>
      <c r="U106" s="138">
        <v>83.22</v>
      </c>
      <c r="V106" s="137">
        <v>-21</v>
      </c>
      <c r="W106" s="137">
        <v>2</v>
      </c>
      <c r="X106" s="137">
        <v>83.88</v>
      </c>
      <c r="Y106" s="137">
        <v>57.57</v>
      </c>
      <c r="Z106" s="137">
        <v>122.45</v>
      </c>
      <c r="AA106" s="139">
        <v>205.67</v>
      </c>
      <c r="AB106" s="138">
        <v>560.07000000000005</v>
      </c>
      <c r="AC106" s="138">
        <v>0</v>
      </c>
      <c r="AD106" s="138">
        <v>560.07000000000005</v>
      </c>
      <c r="AE106" s="137">
        <v>23</v>
      </c>
      <c r="AF106" s="137">
        <v>13.92</v>
      </c>
      <c r="AG106" s="185">
        <v>223.49</v>
      </c>
      <c r="AH106" s="137">
        <v>20.13</v>
      </c>
      <c r="AI106" s="137">
        <v>280.54000000000002</v>
      </c>
      <c r="AJ106" s="139">
        <v>840.61</v>
      </c>
      <c r="AK106" s="138">
        <v>1384.54</v>
      </c>
      <c r="AL106" s="138">
        <v>0</v>
      </c>
      <c r="AM106" s="138">
        <v>1384.54</v>
      </c>
      <c r="AN106" s="137">
        <v>93</v>
      </c>
      <c r="AO106" s="137">
        <v>34.54</v>
      </c>
      <c r="AP106" s="137">
        <v>481.44</v>
      </c>
      <c r="AQ106" s="137">
        <v>85.77</v>
      </c>
      <c r="AR106" s="137">
        <v>694.75</v>
      </c>
      <c r="AS106" s="139">
        <v>2079.29</v>
      </c>
      <c r="AT106" s="138">
        <v>1327.18</v>
      </c>
      <c r="AU106" s="138">
        <v>546.4</v>
      </c>
      <c r="AV106" s="138">
        <v>1873.58</v>
      </c>
      <c r="AW106" s="137">
        <v>135</v>
      </c>
      <c r="AX106" s="137">
        <v>33.1</v>
      </c>
      <c r="AY106" s="137">
        <v>570.80999999999995</v>
      </c>
      <c r="AZ106" s="137">
        <v>92.08</v>
      </c>
      <c r="BA106" s="137">
        <v>830.99</v>
      </c>
      <c r="BB106" s="139">
        <v>2704.57</v>
      </c>
      <c r="BC106" s="202">
        <v>1383.82</v>
      </c>
      <c r="BD106" s="138">
        <v>0</v>
      </c>
      <c r="BE106" s="138">
        <v>1383.82</v>
      </c>
      <c r="BF106" s="137">
        <v>87</v>
      </c>
      <c r="BG106" s="137">
        <v>32.51</v>
      </c>
      <c r="BH106" s="137">
        <v>524.27</v>
      </c>
      <c r="BI106" s="137">
        <v>49.72</v>
      </c>
      <c r="BJ106" s="137">
        <v>693.5</v>
      </c>
      <c r="BK106" s="139">
        <v>2077.3200000000002</v>
      </c>
      <c r="BL106" s="186">
        <v>477.71</v>
      </c>
      <c r="BM106" s="138">
        <v>0</v>
      </c>
      <c r="BN106" s="138">
        <v>477.71</v>
      </c>
      <c r="BO106" s="137">
        <v>16</v>
      </c>
      <c r="BP106" s="137">
        <v>11.86</v>
      </c>
      <c r="BQ106" s="137">
        <v>202.44</v>
      </c>
      <c r="BR106" s="137">
        <v>8.48</v>
      </c>
      <c r="BS106" s="137">
        <v>238.78</v>
      </c>
      <c r="BT106" s="139">
        <v>716.49</v>
      </c>
      <c r="BU106" s="138">
        <v>547.6</v>
      </c>
      <c r="BV106" s="138">
        <v>0</v>
      </c>
      <c r="BW106" s="138">
        <v>547.6</v>
      </c>
      <c r="BX106" s="137">
        <v>22</v>
      </c>
      <c r="BY106" s="137">
        <v>13.61</v>
      </c>
      <c r="BZ106" s="137">
        <v>222.95</v>
      </c>
      <c r="CA106" s="137">
        <v>9.7200000000000006</v>
      </c>
      <c r="CB106" s="137">
        <v>268.27999999999997</v>
      </c>
      <c r="CC106" s="139">
        <v>815.88</v>
      </c>
      <c r="CD106" s="138">
        <v>567.9</v>
      </c>
      <c r="CE106" s="138">
        <v>0</v>
      </c>
      <c r="CF106" s="138">
        <v>567.9</v>
      </c>
      <c r="CG106" s="137">
        <v>24</v>
      </c>
      <c r="CH106" s="137">
        <v>14.12</v>
      </c>
      <c r="CI106" s="137">
        <v>223.55</v>
      </c>
      <c r="CJ106" s="137">
        <v>10.07</v>
      </c>
      <c r="CK106" s="137">
        <v>271.74</v>
      </c>
      <c r="CL106" s="139">
        <v>839.64</v>
      </c>
      <c r="CM106" s="186">
        <v>541.04</v>
      </c>
      <c r="CN106" s="138">
        <v>0</v>
      </c>
      <c r="CO106" s="138">
        <v>541.04</v>
      </c>
      <c r="CP106" s="137">
        <v>26</v>
      </c>
      <c r="CQ106" s="137">
        <v>13.45</v>
      </c>
      <c r="CR106" s="137">
        <v>212.98</v>
      </c>
      <c r="CS106" s="137">
        <v>9.6</v>
      </c>
      <c r="CT106" s="137">
        <v>262.02999999999997</v>
      </c>
      <c r="CU106" s="139">
        <v>803.07</v>
      </c>
      <c r="CV106" s="216">
        <v>567.9</v>
      </c>
      <c r="CW106" s="138">
        <v>0</v>
      </c>
      <c r="CX106" s="138">
        <v>567.9</v>
      </c>
      <c r="CY106" s="137">
        <v>24</v>
      </c>
      <c r="CZ106" s="137">
        <v>14.12</v>
      </c>
      <c r="DA106" s="137">
        <v>216.1</v>
      </c>
      <c r="DB106" s="137">
        <v>10.07</v>
      </c>
      <c r="DC106" s="137">
        <v>264.29000000000002</v>
      </c>
      <c r="DD106" s="139">
        <v>832.19</v>
      </c>
      <c r="DE106" s="138">
        <v>1216.21</v>
      </c>
      <c r="DF106" s="138">
        <v>0</v>
      </c>
      <c r="DG106" s="138">
        <v>1216.21</v>
      </c>
      <c r="DH106" s="137">
        <v>79</v>
      </c>
      <c r="DI106" s="137">
        <v>129.47999999999999</v>
      </c>
      <c r="DJ106" s="137">
        <v>844.96</v>
      </c>
      <c r="DK106" s="137">
        <v>22.92</v>
      </c>
      <c r="DL106" s="137">
        <v>1076.3599999999999</v>
      </c>
      <c r="DM106" s="139">
        <v>2292.5700000000002</v>
      </c>
      <c r="DN106" s="135">
        <f t="shared" si="11"/>
        <v>10072.400000000001</v>
      </c>
      <c r="DO106" s="135">
        <f t="shared" si="12"/>
        <v>546.4</v>
      </c>
      <c r="DP106" s="135">
        <f t="shared" si="13"/>
        <v>10618.8</v>
      </c>
      <c r="DQ106" s="137">
        <f t="shared" si="14"/>
        <v>604</v>
      </c>
      <c r="DR106" s="137">
        <f t="shared" si="15"/>
        <v>346.97</v>
      </c>
      <c r="DS106" s="137">
        <f t="shared" si="16"/>
        <v>4278.1000000000004</v>
      </c>
      <c r="DT106" s="137">
        <f t="shared" si="17"/>
        <v>431.67</v>
      </c>
      <c r="DU106" s="137">
        <f t="shared" si="18"/>
        <v>5660.74</v>
      </c>
      <c r="DV106" s="139">
        <f t="shared" si="19"/>
        <v>16279.539999999997</v>
      </c>
      <c r="DW106" s="271">
        <f t="shared" si="20"/>
        <v>-7172.7400000000016</v>
      </c>
      <c r="DX106" s="271"/>
      <c r="DY106" s="263">
        <f>E106-(DU106-(DO106*PARAM!Q106))</f>
        <v>4394.8099999999995</v>
      </c>
      <c r="DZ106" s="263"/>
    </row>
    <row r="107" spans="1:130" x14ac:dyDescent="0.25">
      <c r="A107">
        <v>1124</v>
      </c>
      <c r="B107" t="s">
        <v>715</v>
      </c>
      <c r="C107" t="s">
        <v>716</v>
      </c>
      <c r="D107" s="74">
        <v>1</v>
      </c>
      <c r="E107">
        <v>16669.29</v>
      </c>
      <c r="F107">
        <v>29735.09</v>
      </c>
      <c r="G107" t="s">
        <v>157</v>
      </c>
      <c r="H107" t="s">
        <v>5</v>
      </c>
      <c r="I107" t="s">
        <v>194</v>
      </c>
      <c r="J107" s="138">
        <v>2833.54</v>
      </c>
      <c r="K107" s="138">
        <v>0</v>
      </c>
      <c r="L107" s="138">
        <v>2833.54</v>
      </c>
      <c r="M107" s="137">
        <v>284</v>
      </c>
      <c r="N107" s="137">
        <v>68.17</v>
      </c>
      <c r="O107" s="137">
        <v>1032.18</v>
      </c>
      <c r="P107" s="185">
        <v>151.86000000000001</v>
      </c>
      <c r="Q107" s="137">
        <v>1536.21</v>
      </c>
      <c r="R107" s="139">
        <v>4369.75</v>
      </c>
      <c r="S107" s="138">
        <v>2723.26</v>
      </c>
      <c r="T107" s="138">
        <v>0</v>
      </c>
      <c r="U107" s="138">
        <v>2723.26</v>
      </c>
      <c r="V107" s="137">
        <v>283</v>
      </c>
      <c r="W107" s="137">
        <v>68.010000000000005</v>
      </c>
      <c r="X107" s="137">
        <v>924.3</v>
      </c>
      <c r="Y107" s="137">
        <v>140.16999999999999</v>
      </c>
      <c r="Z107" s="137">
        <v>1415.48</v>
      </c>
      <c r="AA107" s="139">
        <v>4138.74</v>
      </c>
      <c r="AB107" s="138">
        <v>2245.75</v>
      </c>
      <c r="AC107" s="138">
        <v>0</v>
      </c>
      <c r="AD107" s="138">
        <v>2245.75</v>
      </c>
      <c r="AE107" s="137">
        <v>217</v>
      </c>
      <c r="AF107" s="137">
        <v>56.07</v>
      </c>
      <c r="AG107" s="185">
        <v>723.88</v>
      </c>
      <c r="AH107" s="137">
        <v>157.16999999999999</v>
      </c>
      <c r="AI107" s="137">
        <v>1154.1199999999999</v>
      </c>
      <c r="AJ107" s="139">
        <v>3399.87</v>
      </c>
      <c r="AK107" s="138">
        <v>2245.75</v>
      </c>
      <c r="AL107" s="138">
        <v>0</v>
      </c>
      <c r="AM107" s="138">
        <v>2245.75</v>
      </c>
      <c r="AN107" s="137">
        <v>217</v>
      </c>
      <c r="AO107" s="137">
        <v>56.07</v>
      </c>
      <c r="AP107" s="137">
        <v>723.88</v>
      </c>
      <c r="AQ107" s="137">
        <v>146.97</v>
      </c>
      <c r="AR107" s="137">
        <v>1143.92</v>
      </c>
      <c r="AS107" s="139">
        <v>3389.67</v>
      </c>
      <c r="AT107" s="138">
        <v>2281.83</v>
      </c>
      <c r="AU107" s="138">
        <v>929.63</v>
      </c>
      <c r="AV107" s="138">
        <v>3211.46</v>
      </c>
      <c r="AW107" s="137">
        <v>348</v>
      </c>
      <c r="AX107" s="137">
        <v>56.98</v>
      </c>
      <c r="AY107" s="137">
        <v>942.53</v>
      </c>
      <c r="AZ107" s="137">
        <v>144.76</v>
      </c>
      <c r="BA107" s="137">
        <v>1492.27</v>
      </c>
      <c r="BB107" s="139">
        <v>4703.7299999999996</v>
      </c>
      <c r="BC107" s="202">
        <v>3563.13</v>
      </c>
      <c r="BD107" s="138">
        <v>0</v>
      </c>
      <c r="BE107" s="138">
        <v>3563.13</v>
      </c>
      <c r="BF107" s="137">
        <v>374</v>
      </c>
      <c r="BG107" s="137">
        <v>84.46</v>
      </c>
      <c r="BH107" s="137">
        <v>1270.7</v>
      </c>
      <c r="BI107" s="137">
        <v>149.18</v>
      </c>
      <c r="BJ107" s="137">
        <v>1878.34</v>
      </c>
      <c r="BK107" s="139">
        <v>5441.47</v>
      </c>
      <c r="BL107" s="186">
        <v>2245.75</v>
      </c>
      <c r="BM107" s="138">
        <v>0</v>
      </c>
      <c r="BN107" s="138">
        <v>2245.75</v>
      </c>
      <c r="BO107" s="137">
        <v>216</v>
      </c>
      <c r="BP107" s="137">
        <v>56.07</v>
      </c>
      <c r="BQ107" s="137">
        <v>723.88</v>
      </c>
      <c r="BR107" s="137">
        <v>80.67</v>
      </c>
      <c r="BS107" s="137">
        <v>1076.6199999999999</v>
      </c>
      <c r="BT107" s="139">
        <v>3322.37</v>
      </c>
      <c r="BU107" s="138">
        <v>1820.18</v>
      </c>
      <c r="BV107" s="138">
        <v>0</v>
      </c>
      <c r="BW107" s="138">
        <v>1820.18</v>
      </c>
      <c r="BX107" s="137">
        <v>159</v>
      </c>
      <c r="BY107" s="137">
        <v>45.44</v>
      </c>
      <c r="BZ107" s="137">
        <v>600.67999999999995</v>
      </c>
      <c r="CA107" s="137">
        <v>144.51</v>
      </c>
      <c r="CB107" s="137">
        <v>949.63</v>
      </c>
      <c r="CC107" s="139">
        <v>2769.81</v>
      </c>
      <c r="CD107" s="138">
        <v>1786.93</v>
      </c>
      <c r="CE107" s="138">
        <v>0</v>
      </c>
      <c r="CF107" s="138">
        <v>1786.93</v>
      </c>
      <c r="CG107" s="137">
        <v>155</v>
      </c>
      <c r="CH107" s="137">
        <v>44.6</v>
      </c>
      <c r="CI107" s="137">
        <v>642.29999999999995</v>
      </c>
      <c r="CJ107" s="137">
        <v>82.72</v>
      </c>
      <c r="CK107" s="137">
        <v>924.62</v>
      </c>
      <c r="CL107" s="139">
        <v>2711.55</v>
      </c>
      <c r="CM107" s="186">
        <v>2232.0300000000002</v>
      </c>
      <c r="CN107" s="138">
        <v>0</v>
      </c>
      <c r="CO107" s="138">
        <v>2232.0300000000002</v>
      </c>
      <c r="CP107" s="137">
        <v>223</v>
      </c>
      <c r="CQ107" s="137">
        <v>55.73</v>
      </c>
      <c r="CR107" s="137">
        <v>694.37</v>
      </c>
      <c r="CS107" s="137">
        <v>54.93</v>
      </c>
      <c r="CT107" s="137">
        <v>1028.03</v>
      </c>
      <c r="CU107" s="139">
        <v>3260.06</v>
      </c>
      <c r="CV107" s="216">
        <v>2752</v>
      </c>
      <c r="CW107" s="138">
        <v>0</v>
      </c>
      <c r="CX107" s="138">
        <v>2752</v>
      </c>
      <c r="CY107" s="137">
        <v>287</v>
      </c>
      <c r="CZ107" s="137">
        <v>68.739999999999995</v>
      </c>
      <c r="DA107" s="137">
        <v>1040.9000000000001</v>
      </c>
      <c r="DB107" s="137">
        <v>115.16</v>
      </c>
      <c r="DC107" s="137">
        <v>1511.8</v>
      </c>
      <c r="DD107" s="139">
        <v>4263.8</v>
      </c>
      <c r="DE107" s="138">
        <v>3420.64</v>
      </c>
      <c r="DF107" s="138">
        <v>0</v>
      </c>
      <c r="DG107" s="138">
        <v>3420.64</v>
      </c>
      <c r="DH107" s="137">
        <v>378</v>
      </c>
      <c r="DI107" s="137">
        <v>383.77</v>
      </c>
      <c r="DJ107" s="137">
        <v>2118.14</v>
      </c>
      <c r="DK107" s="137">
        <v>158.99</v>
      </c>
      <c r="DL107" s="137">
        <v>3038.9</v>
      </c>
      <c r="DM107" s="139">
        <v>6459.54</v>
      </c>
      <c r="DN107" s="135">
        <f t="shared" si="11"/>
        <v>30150.789999999997</v>
      </c>
      <c r="DO107" s="135">
        <f t="shared" si="12"/>
        <v>929.63</v>
      </c>
      <c r="DP107" s="135">
        <f t="shared" si="13"/>
        <v>31080.42</v>
      </c>
      <c r="DQ107" s="137">
        <f t="shared" si="14"/>
        <v>3141</v>
      </c>
      <c r="DR107" s="137">
        <f t="shared" si="15"/>
        <v>1044.1100000000001</v>
      </c>
      <c r="DS107" s="137">
        <f t="shared" si="16"/>
        <v>11437.74</v>
      </c>
      <c r="DT107" s="137">
        <f t="shared" si="17"/>
        <v>1527.0900000000001</v>
      </c>
      <c r="DU107" s="137">
        <f t="shared" si="18"/>
        <v>17149.939999999999</v>
      </c>
      <c r="DV107" s="139">
        <f t="shared" si="19"/>
        <v>48230.360000000008</v>
      </c>
      <c r="DW107" s="271">
        <f t="shared" si="20"/>
        <v>1345.3299999999981</v>
      </c>
      <c r="DX107" s="271"/>
      <c r="DY107" s="263">
        <f>E107-(DU107-(DO107*PARAM!Q107))</f>
        <v>-480.64999999999782</v>
      </c>
      <c r="DZ107" s="263"/>
    </row>
    <row r="108" spans="1:130" x14ac:dyDescent="0.25">
      <c r="A108">
        <v>1125</v>
      </c>
      <c r="B108" t="s">
        <v>717</v>
      </c>
      <c r="C108" t="s">
        <v>404</v>
      </c>
      <c r="D108" s="74">
        <v>1</v>
      </c>
      <c r="E108">
        <v>25539.64</v>
      </c>
      <c r="F108">
        <v>41323.120000000003</v>
      </c>
      <c r="G108" t="s">
        <v>157</v>
      </c>
      <c r="H108" t="s">
        <v>5</v>
      </c>
      <c r="I108" t="s">
        <v>415</v>
      </c>
      <c r="J108" s="138">
        <v>3428.62</v>
      </c>
      <c r="K108" s="138">
        <v>0</v>
      </c>
      <c r="L108" s="138">
        <v>3428.62</v>
      </c>
      <c r="M108" s="137">
        <v>378</v>
      </c>
      <c r="N108" s="137">
        <v>84.75</v>
      </c>
      <c r="O108" s="137">
        <v>1301.67</v>
      </c>
      <c r="P108" s="185">
        <v>60.73</v>
      </c>
      <c r="Q108" s="137">
        <v>1825.15</v>
      </c>
      <c r="R108" s="139">
        <v>5253.77</v>
      </c>
      <c r="S108" s="138">
        <v>3223.92</v>
      </c>
      <c r="T108" s="138">
        <v>0</v>
      </c>
      <c r="U108" s="138">
        <v>3223.92</v>
      </c>
      <c r="V108" s="137">
        <v>355</v>
      </c>
      <c r="W108" s="137">
        <v>80.540000000000006</v>
      </c>
      <c r="X108" s="137">
        <v>1240.1300000000001</v>
      </c>
      <c r="Y108" s="137">
        <v>57.25</v>
      </c>
      <c r="Z108" s="137">
        <v>1732.92</v>
      </c>
      <c r="AA108" s="139">
        <v>4956.84</v>
      </c>
      <c r="AB108" s="138">
        <v>3235.73</v>
      </c>
      <c r="AC108" s="138">
        <v>0</v>
      </c>
      <c r="AD108" s="138">
        <v>3235.73</v>
      </c>
      <c r="AE108" s="137">
        <v>357</v>
      </c>
      <c r="AF108" s="137">
        <v>80.83</v>
      </c>
      <c r="AG108" s="185">
        <v>1243.9000000000001</v>
      </c>
      <c r="AH108" s="137">
        <v>57.46</v>
      </c>
      <c r="AI108" s="137">
        <v>1739.19</v>
      </c>
      <c r="AJ108" s="139">
        <v>4974.92</v>
      </c>
      <c r="AK108" s="138">
        <v>3223.92</v>
      </c>
      <c r="AL108" s="138">
        <v>0</v>
      </c>
      <c r="AM108" s="138">
        <v>3223.92</v>
      </c>
      <c r="AN108" s="137">
        <v>355</v>
      </c>
      <c r="AO108" s="137">
        <v>80.540000000000006</v>
      </c>
      <c r="AP108" s="137">
        <v>1239.48</v>
      </c>
      <c r="AQ108" s="137">
        <v>57.25</v>
      </c>
      <c r="AR108" s="137">
        <v>1732.27</v>
      </c>
      <c r="AS108" s="139">
        <v>4956.1899999999996</v>
      </c>
      <c r="AT108" s="138">
        <v>3385.08</v>
      </c>
      <c r="AU108" s="138">
        <v>939.13</v>
      </c>
      <c r="AV108" s="138">
        <v>4324.21</v>
      </c>
      <c r="AW108" s="137">
        <v>505</v>
      </c>
      <c r="AX108" s="137">
        <v>84.56</v>
      </c>
      <c r="AY108" s="137">
        <v>1483.52</v>
      </c>
      <c r="AZ108" s="137">
        <v>72.7</v>
      </c>
      <c r="BA108" s="137">
        <v>2145.7800000000002</v>
      </c>
      <c r="BB108" s="139">
        <v>6469.99</v>
      </c>
      <c r="BC108" s="202">
        <v>4814.2</v>
      </c>
      <c r="BD108" s="138">
        <v>0</v>
      </c>
      <c r="BE108" s="138">
        <v>4814.2</v>
      </c>
      <c r="BF108" s="137">
        <v>575</v>
      </c>
      <c r="BG108" s="137">
        <v>120.3</v>
      </c>
      <c r="BH108" s="137">
        <v>2148.54</v>
      </c>
      <c r="BI108" s="137">
        <v>82.58</v>
      </c>
      <c r="BJ108" s="137">
        <v>2926.42</v>
      </c>
      <c r="BK108" s="139">
        <v>7740.62</v>
      </c>
      <c r="BL108" s="186">
        <v>3223.92</v>
      </c>
      <c r="BM108" s="138">
        <v>0</v>
      </c>
      <c r="BN108" s="138">
        <v>3223.92</v>
      </c>
      <c r="BO108" s="137">
        <v>354</v>
      </c>
      <c r="BP108" s="137">
        <v>80.540000000000006</v>
      </c>
      <c r="BQ108" s="137">
        <v>1251.8599999999999</v>
      </c>
      <c r="BR108" s="137">
        <v>58.12</v>
      </c>
      <c r="BS108" s="137">
        <v>1744.52</v>
      </c>
      <c r="BT108" s="139">
        <v>4968.4399999999996</v>
      </c>
      <c r="BU108" s="138">
        <v>3223.92</v>
      </c>
      <c r="BV108" s="138">
        <v>0</v>
      </c>
      <c r="BW108" s="138">
        <v>3223.92</v>
      </c>
      <c r="BX108" s="137">
        <v>355</v>
      </c>
      <c r="BY108" s="137">
        <v>80.540000000000006</v>
      </c>
      <c r="BZ108" s="137">
        <v>1251.8599999999999</v>
      </c>
      <c r="CA108" s="137">
        <v>58.12</v>
      </c>
      <c r="CB108" s="137">
        <v>1745.52</v>
      </c>
      <c r="CC108" s="139">
        <v>4969.4399999999996</v>
      </c>
      <c r="CD108" s="216">
        <v>14276.31</v>
      </c>
      <c r="CE108" s="138">
        <v>0</v>
      </c>
      <c r="CF108" s="138">
        <v>14276.31</v>
      </c>
      <c r="CG108" s="137">
        <v>1590</v>
      </c>
      <c r="CH108" s="137">
        <v>776.62</v>
      </c>
      <c r="CI108" s="137">
        <v>7330.3</v>
      </c>
      <c r="CJ108" s="137">
        <v>207.98</v>
      </c>
      <c r="CK108" s="137">
        <v>9904.9</v>
      </c>
      <c r="CL108" s="139">
        <v>24181.21</v>
      </c>
      <c r="CM108" s="186">
        <v>0</v>
      </c>
      <c r="CN108" s="138">
        <v>0</v>
      </c>
      <c r="CO108" s="138">
        <v>0</v>
      </c>
      <c r="CP108" s="137">
        <v>0</v>
      </c>
      <c r="CQ108" s="137">
        <v>0</v>
      </c>
      <c r="CR108" s="137">
        <v>0</v>
      </c>
      <c r="CS108" s="137">
        <v>0</v>
      </c>
      <c r="CT108" s="137">
        <v>0</v>
      </c>
      <c r="CU108" s="139">
        <v>0</v>
      </c>
      <c r="CV108" s="216">
        <v>0</v>
      </c>
      <c r="CW108" s="138">
        <v>0</v>
      </c>
      <c r="CX108" s="138">
        <v>0</v>
      </c>
      <c r="CY108" s="137">
        <v>0</v>
      </c>
      <c r="CZ108" s="137">
        <v>0</v>
      </c>
      <c r="DA108" s="137">
        <v>0</v>
      </c>
      <c r="DB108" s="137">
        <v>0</v>
      </c>
      <c r="DC108" s="137">
        <v>0</v>
      </c>
      <c r="DD108" s="139">
        <v>0</v>
      </c>
      <c r="DE108" s="138">
        <v>0</v>
      </c>
      <c r="DF108" s="138">
        <v>0</v>
      </c>
      <c r="DG108" s="138">
        <v>0</v>
      </c>
      <c r="DH108" s="137">
        <v>0</v>
      </c>
      <c r="DI108" s="137">
        <v>0</v>
      </c>
      <c r="DJ108" s="137">
        <v>0</v>
      </c>
      <c r="DK108" s="137">
        <v>0</v>
      </c>
      <c r="DL108" s="137">
        <v>0</v>
      </c>
      <c r="DM108" s="139">
        <v>0</v>
      </c>
      <c r="DN108" s="135">
        <f t="shared" si="11"/>
        <v>42035.619999999995</v>
      </c>
      <c r="DO108" s="135">
        <f t="shared" si="12"/>
        <v>939.13</v>
      </c>
      <c r="DP108" s="135">
        <f t="shared" si="13"/>
        <v>42974.75</v>
      </c>
      <c r="DQ108" s="137">
        <f t="shared" si="14"/>
        <v>4824</v>
      </c>
      <c r="DR108" s="137">
        <f t="shared" si="15"/>
        <v>1469.2199999999998</v>
      </c>
      <c r="DS108" s="137">
        <f t="shared" si="16"/>
        <v>18491.260000000002</v>
      </c>
      <c r="DT108" s="137">
        <f t="shared" si="17"/>
        <v>712.18999999999994</v>
      </c>
      <c r="DU108" s="137">
        <f t="shared" si="18"/>
        <v>25496.670000000002</v>
      </c>
      <c r="DV108" s="139">
        <f t="shared" si="19"/>
        <v>68471.420000000013</v>
      </c>
      <c r="DW108" s="271">
        <f t="shared" si="20"/>
        <v>1651.6299999999974</v>
      </c>
      <c r="DX108" s="271"/>
      <c r="DY108" s="263">
        <f>E108-(DU108-(DO108*PARAM!Q108))</f>
        <v>42.969999999997526</v>
      </c>
      <c r="DZ108" s="263"/>
    </row>
    <row r="109" spans="1:130" x14ac:dyDescent="0.25">
      <c r="A109">
        <v>1129</v>
      </c>
      <c r="B109" t="s">
        <v>727</v>
      </c>
      <c r="C109" t="s">
        <v>483</v>
      </c>
      <c r="D109" s="74">
        <v>0.8</v>
      </c>
      <c r="E109">
        <v>16574.580000000002</v>
      </c>
      <c r="F109">
        <v>29339.919999999998</v>
      </c>
      <c r="G109" t="s">
        <v>157</v>
      </c>
      <c r="H109" t="s">
        <v>5</v>
      </c>
      <c r="I109" t="s">
        <v>298</v>
      </c>
      <c r="J109" s="138">
        <v>2815.91</v>
      </c>
      <c r="K109" s="138">
        <v>0</v>
      </c>
      <c r="L109" s="138">
        <v>2815.91</v>
      </c>
      <c r="M109" s="137">
        <v>281</v>
      </c>
      <c r="N109" s="137">
        <v>67.8</v>
      </c>
      <c r="O109" s="137">
        <v>1026.67</v>
      </c>
      <c r="P109" s="185">
        <v>146.44999999999999</v>
      </c>
      <c r="Q109" s="137">
        <v>1521.92</v>
      </c>
      <c r="R109" s="139">
        <v>4337.83</v>
      </c>
      <c r="S109" s="138">
        <v>2714.51</v>
      </c>
      <c r="T109" s="138">
        <v>0</v>
      </c>
      <c r="U109" s="138">
        <v>2714.51</v>
      </c>
      <c r="V109" s="137">
        <v>281</v>
      </c>
      <c r="W109" s="137">
        <v>67.8</v>
      </c>
      <c r="X109" s="137">
        <v>1027.77</v>
      </c>
      <c r="Y109" s="137">
        <v>140</v>
      </c>
      <c r="Z109" s="137">
        <v>1516.57</v>
      </c>
      <c r="AA109" s="139">
        <v>4231.08</v>
      </c>
      <c r="AB109" s="138">
        <v>2172.31</v>
      </c>
      <c r="AC109" s="138">
        <v>0</v>
      </c>
      <c r="AD109" s="138">
        <v>2172.31</v>
      </c>
      <c r="AE109" s="137">
        <v>207</v>
      </c>
      <c r="AF109" s="137">
        <v>54.24</v>
      </c>
      <c r="AG109" s="185">
        <v>829.16</v>
      </c>
      <c r="AH109" s="137">
        <v>145.66</v>
      </c>
      <c r="AI109" s="137">
        <v>1236.06</v>
      </c>
      <c r="AJ109" s="139">
        <v>3408.37</v>
      </c>
      <c r="AK109" s="138">
        <v>2238.23</v>
      </c>
      <c r="AL109" s="138">
        <v>0</v>
      </c>
      <c r="AM109" s="138">
        <v>2238.23</v>
      </c>
      <c r="AN109" s="137">
        <v>216</v>
      </c>
      <c r="AO109" s="137">
        <v>55.89</v>
      </c>
      <c r="AP109" s="137">
        <v>853.23</v>
      </c>
      <c r="AQ109" s="137">
        <v>121.35</v>
      </c>
      <c r="AR109" s="137">
        <v>1246.47</v>
      </c>
      <c r="AS109" s="139">
        <v>3484.7</v>
      </c>
      <c r="AT109" s="138">
        <v>2334.6799999999998</v>
      </c>
      <c r="AU109" s="138">
        <v>929.63</v>
      </c>
      <c r="AV109" s="138">
        <v>3264.31</v>
      </c>
      <c r="AW109" s="137">
        <v>355</v>
      </c>
      <c r="AX109" s="137">
        <v>58.3</v>
      </c>
      <c r="AY109" s="137">
        <v>1074.4100000000001</v>
      </c>
      <c r="AZ109" s="137">
        <v>110</v>
      </c>
      <c r="BA109" s="137">
        <v>1597.71</v>
      </c>
      <c r="BB109" s="139">
        <v>4862.0200000000004</v>
      </c>
      <c r="BC109" s="202">
        <v>3566.77</v>
      </c>
      <c r="BD109" s="138">
        <v>0</v>
      </c>
      <c r="BE109" s="138">
        <v>3566.77</v>
      </c>
      <c r="BF109" s="137">
        <v>371</v>
      </c>
      <c r="BG109" s="137">
        <v>84.1</v>
      </c>
      <c r="BH109" s="137">
        <v>1467.23</v>
      </c>
      <c r="BI109" s="137">
        <v>133.86000000000001</v>
      </c>
      <c r="BJ109" s="137">
        <v>2056.19</v>
      </c>
      <c r="BK109" s="139">
        <v>5622.96</v>
      </c>
      <c r="BL109" s="186">
        <v>2172.31</v>
      </c>
      <c r="BM109" s="138">
        <v>0</v>
      </c>
      <c r="BN109" s="138">
        <v>2172.31</v>
      </c>
      <c r="BO109" s="137">
        <v>207</v>
      </c>
      <c r="BP109" s="137">
        <v>54.24</v>
      </c>
      <c r="BQ109" s="137">
        <v>829.16</v>
      </c>
      <c r="BR109" s="137">
        <v>115.06</v>
      </c>
      <c r="BS109" s="137">
        <v>1205.46</v>
      </c>
      <c r="BT109" s="139">
        <v>3377.77</v>
      </c>
      <c r="BU109" s="138">
        <v>2172.31</v>
      </c>
      <c r="BV109" s="138">
        <v>0</v>
      </c>
      <c r="BW109" s="138">
        <v>2172.31</v>
      </c>
      <c r="BX109" s="137">
        <v>207</v>
      </c>
      <c r="BY109" s="137">
        <v>54.24</v>
      </c>
      <c r="BZ109" s="137">
        <v>829.16</v>
      </c>
      <c r="CA109" s="137">
        <v>125.26</v>
      </c>
      <c r="CB109" s="137">
        <v>1215.6600000000001</v>
      </c>
      <c r="CC109" s="139">
        <v>3387.97</v>
      </c>
      <c r="CD109" s="216">
        <v>2610.29</v>
      </c>
      <c r="CE109" s="138">
        <v>0</v>
      </c>
      <c r="CF109" s="138">
        <v>2610.29</v>
      </c>
      <c r="CG109" s="137">
        <v>267</v>
      </c>
      <c r="CH109" s="137">
        <v>65.19</v>
      </c>
      <c r="CI109" s="137">
        <v>989.14</v>
      </c>
      <c r="CJ109" s="137">
        <v>76.95</v>
      </c>
      <c r="CK109" s="137">
        <v>1398.28</v>
      </c>
      <c r="CL109" s="139">
        <v>4008.57</v>
      </c>
      <c r="CM109" s="186">
        <v>2172.31</v>
      </c>
      <c r="CN109" s="138">
        <v>0</v>
      </c>
      <c r="CO109" s="138">
        <v>2172.31</v>
      </c>
      <c r="CP109" s="137">
        <v>214</v>
      </c>
      <c r="CQ109" s="137">
        <v>54.24</v>
      </c>
      <c r="CR109" s="137">
        <v>833.96</v>
      </c>
      <c r="CS109" s="137">
        <v>109.96</v>
      </c>
      <c r="CT109" s="137">
        <v>1212.1600000000001</v>
      </c>
      <c r="CU109" s="139">
        <v>3384.47</v>
      </c>
      <c r="CV109" s="218">
        <v>2200.13</v>
      </c>
      <c r="CW109" s="138">
        <v>0</v>
      </c>
      <c r="CX109" s="138">
        <v>2200.13</v>
      </c>
      <c r="CY109" s="137">
        <v>210</v>
      </c>
      <c r="CZ109" s="137">
        <v>54.94</v>
      </c>
      <c r="DA109" s="137">
        <v>839.33</v>
      </c>
      <c r="DB109" s="137">
        <v>110.46</v>
      </c>
      <c r="DC109" s="137">
        <v>1214.73</v>
      </c>
      <c r="DD109" s="139">
        <v>3414.86</v>
      </c>
      <c r="DE109" s="138">
        <v>3242.65</v>
      </c>
      <c r="DF109" s="138">
        <v>0</v>
      </c>
      <c r="DG109" s="138">
        <v>3242.65</v>
      </c>
      <c r="DH109" s="137">
        <v>357</v>
      </c>
      <c r="DI109" s="137">
        <v>381.78</v>
      </c>
      <c r="DJ109" s="137">
        <v>1018.25</v>
      </c>
      <c r="DK109" s="137">
        <v>130.33000000000001</v>
      </c>
      <c r="DL109" s="137">
        <v>1887.36</v>
      </c>
      <c r="DM109" s="139">
        <v>5130.01</v>
      </c>
      <c r="DN109" s="135">
        <f t="shared" si="11"/>
        <v>30412.410000000007</v>
      </c>
      <c r="DO109" s="135">
        <f t="shared" si="12"/>
        <v>929.63</v>
      </c>
      <c r="DP109" s="135">
        <f t="shared" si="13"/>
        <v>31342.040000000005</v>
      </c>
      <c r="DQ109" s="137">
        <f t="shared" si="14"/>
        <v>3173</v>
      </c>
      <c r="DR109" s="137">
        <f t="shared" si="15"/>
        <v>1052.76</v>
      </c>
      <c r="DS109" s="137">
        <f t="shared" si="16"/>
        <v>11617.47</v>
      </c>
      <c r="DT109" s="137">
        <f t="shared" si="17"/>
        <v>1465.3400000000001</v>
      </c>
      <c r="DU109" s="137">
        <f t="shared" si="18"/>
        <v>17308.57</v>
      </c>
      <c r="DV109" s="139">
        <f t="shared" si="19"/>
        <v>48650.610000000008</v>
      </c>
      <c r="DW109" s="271">
        <f t="shared" si="20"/>
        <v>2002.1200000000063</v>
      </c>
      <c r="DX109" s="271"/>
      <c r="DY109" s="263">
        <f>E109-(DU109-(DO109*PARAM!Q109))</f>
        <v>-733.98999999999796</v>
      </c>
      <c r="DZ109" s="263"/>
    </row>
    <row r="110" spans="1:130" x14ac:dyDescent="0.25">
      <c r="A110">
        <v>1131</v>
      </c>
      <c r="B110" t="s">
        <v>732</v>
      </c>
      <c r="C110" t="s">
        <v>733</v>
      </c>
      <c r="D110" s="74">
        <v>1</v>
      </c>
      <c r="E110">
        <v>30964.27</v>
      </c>
      <c r="F110">
        <v>49376.78</v>
      </c>
      <c r="G110" t="s">
        <v>157</v>
      </c>
      <c r="H110" t="s">
        <v>5</v>
      </c>
      <c r="I110" t="s">
        <v>285</v>
      </c>
      <c r="J110" s="138">
        <v>3843.86</v>
      </c>
      <c r="K110" s="138">
        <v>0</v>
      </c>
      <c r="L110" s="138">
        <v>3843.86</v>
      </c>
      <c r="M110" s="137">
        <v>428</v>
      </c>
      <c r="N110" s="137">
        <v>93.63</v>
      </c>
      <c r="O110" s="137">
        <v>1433.51</v>
      </c>
      <c r="P110" s="185">
        <v>158.31</v>
      </c>
      <c r="Q110" s="137">
        <v>2113.4499999999998</v>
      </c>
      <c r="R110" s="139">
        <v>5957.31</v>
      </c>
      <c r="S110" s="138">
        <v>3747.66</v>
      </c>
      <c r="T110" s="138">
        <v>0</v>
      </c>
      <c r="U110" s="138">
        <v>3747.66</v>
      </c>
      <c r="V110" s="137">
        <v>428</v>
      </c>
      <c r="W110" s="137">
        <v>93.63</v>
      </c>
      <c r="X110" s="137">
        <v>1435.01</v>
      </c>
      <c r="Y110" s="137">
        <v>151.91999999999999</v>
      </c>
      <c r="Z110" s="137">
        <v>2108.56</v>
      </c>
      <c r="AA110" s="139">
        <v>5856.22</v>
      </c>
      <c r="AB110" s="138">
        <v>3747.66</v>
      </c>
      <c r="AC110" s="138">
        <v>0</v>
      </c>
      <c r="AD110" s="138">
        <v>3747.66</v>
      </c>
      <c r="AE110" s="137">
        <v>428</v>
      </c>
      <c r="AF110" s="137">
        <v>93.63</v>
      </c>
      <c r="AG110" s="185">
        <v>1434.26</v>
      </c>
      <c r="AH110" s="137">
        <v>182.52</v>
      </c>
      <c r="AI110" s="137">
        <v>2138.41</v>
      </c>
      <c r="AJ110" s="139">
        <v>5886.07</v>
      </c>
      <c r="AK110" s="138">
        <v>3782.2</v>
      </c>
      <c r="AL110" s="138">
        <v>0</v>
      </c>
      <c r="AM110" s="138">
        <v>3782.2</v>
      </c>
      <c r="AN110" s="137">
        <v>432</v>
      </c>
      <c r="AO110" s="137">
        <v>94.5</v>
      </c>
      <c r="AP110" s="137">
        <v>1446.26</v>
      </c>
      <c r="AQ110" s="137">
        <v>172.78</v>
      </c>
      <c r="AR110" s="137">
        <v>2145.54</v>
      </c>
      <c r="AS110" s="139">
        <v>5927.74</v>
      </c>
      <c r="AT110" s="138">
        <v>3792.07</v>
      </c>
      <c r="AU110" s="138">
        <v>948.61</v>
      </c>
      <c r="AV110" s="138">
        <v>4740.68</v>
      </c>
      <c r="AW110" s="137">
        <v>562</v>
      </c>
      <c r="AX110" s="137">
        <v>94.74</v>
      </c>
      <c r="AY110" s="137">
        <v>1639.42</v>
      </c>
      <c r="AZ110" s="137">
        <v>160.13</v>
      </c>
      <c r="BA110" s="137">
        <v>2456.29</v>
      </c>
      <c r="BB110" s="139">
        <v>7196.97</v>
      </c>
      <c r="BC110" s="202">
        <v>5846.92</v>
      </c>
      <c r="BD110" s="138">
        <v>0</v>
      </c>
      <c r="BE110" s="138">
        <v>5846.92</v>
      </c>
      <c r="BF110" s="137">
        <v>684</v>
      </c>
      <c r="BG110" s="137">
        <v>140.06</v>
      </c>
      <c r="BH110" s="137">
        <v>2518.0700000000002</v>
      </c>
      <c r="BI110" s="137">
        <v>180.34</v>
      </c>
      <c r="BJ110" s="137">
        <v>3522.47</v>
      </c>
      <c r="BK110" s="139">
        <v>9369.39</v>
      </c>
      <c r="BL110" s="186">
        <v>3747.66</v>
      </c>
      <c r="BM110" s="138">
        <v>0</v>
      </c>
      <c r="BN110" s="138">
        <v>3747.66</v>
      </c>
      <c r="BO110" s="137">
        <v>424</v>
      </c>
      <c r="BP110" s="137">
        <v>93.63</v>
      </c>
      <c r="BQ110" s="137">
        <v>1434.26</v>
      </c>
      <c r="BR110" s="137">
        <v>157.02000000000001</v>
      </c>
      <c r="BS110" s="137">
        <v>2108.91</v>
      </c>
      <c r="BT110" s="139">
        <v>5856.57</v>
      </c>
      <c r="BU110" s="138">
        <v>3747.66</v>
      </c>
      <c r="BV110" s="138">
        <v>0</v>
      </c>
      <c r="BW110" s="138">
        <v>3747.66</v>
      </c>
      <c r="BX110" s="137">
        <v>427</v>
      </c>
      <c r="BY110" s="137">
        <v>93.63</v>
      </c>
      <c r="BZ110" s="137">
        <v>1434.26</v>
      </c>
      <c r="CA110" s="137">
        <v>177.42</v>
      </c>
      <c r="CB110" s="137">
        <v>2132.31</v>
      </c>
      <c r="CC110" s="139">
        <v>5879.97</v>
      </c>
      <c r="CD110" s="216">
        <v>3768.51</v>
      </c>
      <c r="CE110" s="138">
        <v>0</v>
      </c>
      <c r="CF110" s="138">
        <v>3768.51</v>
      </c>
      <c r="CG110" s="137">
        <v>430</v>
      </c>
      <c r="CH110" s="137">
        <v>94.15</v>
      </c>
      <c r="CI110" s="137">
        <v>1441.51</v>
      </c>
      <c r="CJ110" s="137">
        <v>157.30000000000001</v>
      </c>
      <c r="CK110" s="137">
        <v>2122.96</v>
      </c>
      <c r="CL110" s="139">
        <v>5891.47</v>
      </c>
      <c r="CM110" s="186">
        <v>3880.65</v>
      </c>
      <c r="CN110" s="138">
        <v>0</v>
      </c>
      <c r="CO110" s="138">
        <v>3880.65</v>
      </c>
      <c r="CP110" s="137">
        <v>454</v>
      </c>
      <c r="CQ110" s="137">
        <v>96.95</v>
      </c>
      <c r="CR110" s="137">
        <v>1485.35</v>
      </c>
      <c r="CS110" s="137">
        <v>163.92</v>
      </c>
      <c r="CT110" s="137">
        <v>2200.2199999999998</v>
      </c>
      <c r="CU110" s="139">
        <v>6080.87</v>
      </c>
      <c r="CV110" s="216">
        <v>4356.17</v>
      </c>
      <c r="CW110" s="138">
        <v>0</v>
      </c>
      <c r="CX110" s="138">
        <v>4356.17</v>
      </c>
      <c r="CY110" s="137">
        <v>511</v>
      </c>
      <c r="CZ110" s="137">
        <v>108.84</v>
      </c>
      <c r="DA110" s="137">
        <v>1907.35</v>
      </c>
      <c r="DB110" s="137">
        <v>93.87</v>
      </c>
      <c r="DC110" s="137">
        <v>2621.06</v>
      </c>
      <c r="DD110" s="139">
        <v>6977.23</v>
      </c>
      <c r="DE110" s="138">
        <v>5710.2</v>
      </c>
      <c r="DF110" s="138">
        <v>0</v>
      </c>
      <c r="DG110" s="138">
        <v>5710.2</v>
      </c>
      <c r="DH110" s="137">
        <v>699</v>
      </c>
      <c r="DI110" s="137">
        <v>638.74</v>
      </c>
      <c r="DJ110" s="137">
        <v>4395.6400000000003</v>
      </c>
      <c r="DK110" s="137">
        <v>198.93</v>
      </c>
      <c r="DL110" s="137">
        <v>5932.31</v>
      </c>
      <c r="DM110" s="139">
        <v>11642.51</v>
      </c>
      <c r="DN110" s="135">
        <f t="shared" si="11"/>
        <v>49971.22</v>
      </c>
      <c r="DO110" s="135">
        <f t="shared" si="12"/>
        <v>948.61</v>
      </c>
      <c r="DP110" s="135">
        <f t="shared" si="13"/>
        <v>50919.83</v>
      </c>
      <c r="DQ110" s="137">
        <f t="shared" si="14"/>
        <v>5907</v>
      </c>
      <c r="DR110" s="137">
        <f t="shared" si="15"/>
        <v>1736.13</v>
      </c>
      <c r="DS110" s="137">
        <f t="shared" si="16"/>
        <v>22004.9</v>
      </c>
      <c r="DT110" s="137">
        <f t="shared" si="17"/>
        <v>1954.4600000000003</v>
      </c>
      <c r="DU110" s="137">
        <f t="shared" si="18"/>
        <v>31602.49</v>
      </c>
      <c r="DV110" s="139">
        <f t="shared" si="19"/>
        <v>82522.319999999992</v>
      </c>
      <c r="DW110" s="271">
        <f t="shared" si="20"/>
        <v>1543.0500000000029</v>
      </c>
      <c r="DX110" s="271"/>
      <c r="DY110" s="263">
        <f>E110-(DU110-(DO110*PARAM!Q110))</f>
        <v>-638.22000000000116</v>
      </c>
      <c r="DZ110" s="263"/>
    </row>
    <row r="111" spans="1:130" x14ac:dyDescent="0.25">
      <c r="A111">
        <v>1134</v>
      </c>
      <c r="B111" t="s">
        <v>748</v>
      </c>
      <c r="C111" t="s">
        <v>214</v>
      </c>
      <c r="D111" s="74">
        <v>1</v>
      </c>
      <c r="E111">
        <v>8749.81</v>
      </c>
      <c r="F111">
        <v>15238.87</v>
      </c>
      <c r="G111" t="s">
        <v>157</v>
      </c>
      <c r="H111" t="s">
        <v>5</v>
      </c>
      <c r="I111" t="s">
        <v>368</v>
      </c>
      <c r="J111" s="138">
        <v>2433.73</v>
      </c>
      <c r="K111" s="138">
        <v>0</v>
      </c>
      <c r="L111" s="138">
        <v>2433.73</v>
      </c>
      <c r="M111" s="137">
        <v>240</v>
      </c>
      <c r="N111" s="137">
        <v>60.32</v>
      </c>
      <c r="O111" s="137">
        <v>877.24</v>
      </c>
      <c r="P111" s="185">
        <v>119.63</v>
      </c>
      <c r="Q111" s="137">
        <v>1297.19</v>
      </c>
      <c r="R111" s="139">
        <v>3730.92</v>
      </c>
      <c r="S111" s="138">
        <v>2351.21</v>
      </c>
      <c r="T111" s="138">
        <v>0</v>
      </c>
      <c r="U111" s="138">
        <v>2351.21</v>
      </c>
      <c r="V111" s="137">
        <v>232</v>
      </c>
      <c r="W111" s="137">
        <v>58.71</v>
      </c>
      <c r="X111" s="137">
        <v>819.81</v>
      </c>
      <c r="Y111" s="137">
        <v>102.94</v>
      </c>
      <c r="Z111" s="137">
        <v>1213.46</v>
      </c>
      <c r="AA111" s="139">
        <v>3564.67</v>
      </c>
      <c r="AB111" s="138">
        <v>2350.5</v>
      </c>
      <c r="AC111" s="138">
        <v>0</v>
      </c>
      <c r="AD111" s="138">
        <v>2350.5</v>
      </c>
      <c r="AE111" s="137">
        <v>231</v>
      </c>
      <c r="AF111" s="137">
        <v>58.69</v>
      </c>
      <c r="AG111" s="185">
        <v>818.65</v>
      </c>
      <c r="AH111" s="137">
        <v>133.54</v>
      </c>
      <c r="AI111" s="137">
        <v>1241.8800000000001</v>
      </c>
      <c r="AJ111" s="139">
        <v>3592.38</v>
      </c>
      <c r="AK111" s="138">
        <v>2350.5</v>
      </c>
      <c r="AL111" s="138">
        <v>0</v>
      </c>
      <c r="AM111" s="138">
        <v>2350.5</v>
      </c>
      <c r="AN111" s="137">
        <v>231</v>
      </c>
      <c r="AO111" s="137">
        <v>58.69</v>
      </c>
      <c r="AP111" s="137">
        <v>818.65</v>
      </c>
      <c r="AQ111" s="137">
        <v>138.63999999999999</v>
      </c>
      <c r="AR111" s="137">
        <v>1246.98</v>
      </c>
      <c r="AS111" s="139">
        <v>3597.48</v>
      </c>
      <c r="AT111" s="138">
        <v>2353.75</v>
      </c>
      <c r="AU111" s="138">
        <v>948.61</v>
      </c>
      <c r="AV111" s="138">
        <v>3302.36</v>
      </c>
      <c r="AW111" s="137">
        <v>361</v>
      </c>
      <c r="AX111" s="137">
        <v>58.77</v>
      </c>
      <c r="AY111" s="137">
        <v>1011.36</v>
      </c>
      <c r="AZ111" s="137">
        <v>120.8</v>
      </c>
      <c r="BA111" s="137">
        <v>1551.93</v>
      </c>
      <c r="BB111" s="139">
        <v>4854.29</v>
      </c>
      <c r="BC111" s="202">
        <v>3603.02</v>
      </c>
      <c r="BD111" s="138">
        <v>0</v>
      </c>
      <c r="BE111" s="138">
        <v>3603.02</v>
      </c>
      <c r="BF111" s="137">
        <v>392</v>
      </c>
      <c r="BG111" s="137">
        <v>87.8</v>
      </c>
      <c r="BH111" s="137">
        <v>1319.44</v>
      </c>
      <c r="BI111" s="137">
        <v>109.49</v>
      </c>
      <c r="BJ111" s="137">
        <v>1908.73</v>
      </c>
      <c r="BK111" s="139">
        <v>5511.75</v>
      </c>
      <c r="BL111" s="186">
        <v>6.36</v>
      </c>
      <c r="BM111" s="138">
        <v>0</v>
      </c>
      <c r="BN111" s="138">
        <v>6.36</v>
      </c>
      <c r="BO111" s="137">
        <v>-91</v>
      </c>
      <c r="BP111" s="137">
        <v>0.16</v>
      </c>
      <c r="BQ111" s="137">
        <v>39.1</v>
      </c>
      <c r="BR111" s="137">
        <v>0.11</v>
      </c>
      <c r="BS111" s="137">
        <v>-51.63</v>
      </c>
      <c r="BT111" s="139">
        <v>-45.27</v>
      </c>
      <c r="BU111" s="138">
        <v>0</v>
      </c>
      <c r="BV111" s="138">
        <v>0</v>
      </c>
      <c r="BW111" s="138">
        <v>0</v>
      </c>
      <c r="BX111" s="137">
        <v>-101</v>
      </c>
      <c r="BY111" s="137">
        <v>0</v>
      </c>
      <c r="BZ111" s="137">
        <v>-36.979999999999997</v>
      </c>
      <c r="CA111" s="137">
        <v>0</v>
      </c>
      <c r="CB111" s="137">
        <v>-137.97999999999999</v>
      </c>
      <c r="CC111" s="139">
        <v>-137.97999999999999</v>
      </c>
      <c r="CD111" s="138">
        <v>0</v>
      </c>
      <c r="CE111" s="138">
        <v>0</v>
      </c>
      <c r="CF111" s="138">
        <v>0</v>
      </c>
      <c r="CG111" s="137">
        <v>-97</v>
      </c>
      <c r="CH111" s="137">
        <v>0</v>
      </c>
      <c r="CI111" s="137">
        <v>0</v>
      </c>
      <c r="CJ111" s="137">
        <v>0</v>
      </c>
      <c r="CK111" s="137">
        <v>-97</v>
      </c>
      <c r="CL111" s="139">
        <v>-97</v>
      </c>
      <c r="CM111" s="186">
        <v>0</v>
      </c>
      <c r="CN111" s="138">
        <v>0</v>
      </c>
      <c r="CO111" s="138">
        <v>0</v>
      </c>
      <c r="CP111" s="137">
        <v>-97</v>
      </c>
      <c r="CQ111" s="137">
        <v>0</v>
      </c>
      <c r="CR111" s="137">
        <v>0</v>
      </c>
      <c r="CS111" s="137">
        <v>0</v>
      </c>
      <c r="CT111" s="137">
        <v>-97</v>
      </c>
      <c r="CU111" s="139">
        <v>-97</v>
      </c>
      <c r="CV111" s="218">
        <v>0</v>
      </c>
      <c r="CW111" s="138">
        <v>0</v>
      </c>
      <c r="CX111" s="138">
        <v>0</v>
      </c>
      <c r="CY111" s="137">
        <v>-97</v>
      </c>
      <c r="CZ111" s="137">
        <v>0</v>
      </c>
      <c r="DA111" s="137">
        <v>0</v>
      </c>
      <c r="DB111" s="137">
        <v>0</v>
      </c>
      <c r="DC111" s="137">
        <v>-97</v>
      </c>
      <c r="DD111" s="139">
        <v>-97</v>
      </c>
      <c r="DE111" s="138">
        <v>0</v>
      </c>
      <c r="DF111" s="138">
        <v>0</v>
      </c>
      <c r="DG111" s="138">
        <v>0</v>
      </c>
      <c r="DH111" s="137">
        <v>-88</v>
      </c>
      <c r="DI111" s="137">
        <v>153.26</v>
      </c>
      <c r="DJ111" s="137">
        <v>345.45</v>
      </c>
      <c r="DK111" s="137">
        <v>1.34</v>
      </c>
      <c r="DL111" s="137">
        <v>412.05</v>
      </c>
      <c r="DM111" s="139">
        <v>412.05</v>
      </c>
      <c r="DN111" s="135">
        <f t="shared" si="11"/>
        <v>15449.070000000002</v>
      </c>
      <c r="DO111" s="135">
        <f t="shared" si="12"/>
        <v>948.61</v>
      </c>
      <c r="DP111" s="135">
        <f t="shared" si="13"/>
        <v>16397.68</v>
      </c>
      <c r="DQ111" s="137">
        <f t="shared" si="14"/>
        <v>1116</v>
      </c>
      <c r="DR111" s="137">
        <f t="shared" si="15"/>
        <v>536.40000000000009</v>
      </c>
      <c r="DS111" s="137">
        <f t="shared" si="16"/>
        <v>6012.72</v>
      </c>
      <c r="DT111" s="137">
        <f t="shared" si="17"/>
        <v>726.49</v>
      </c>
      <c r="DU111" s="137">
        <f t="shared" si="18"/>
        <v>8391.61</v>
      </c>
      <c r="DV111" s="139">
        <f t="shared" si="19"/>
        <v>24789.29</v>
      </c>
      <c r="DW111" s="271">
        <f t="shared" si="20"/>
        <v>1158.8099999999995</v>
      </c>
      <c r="DX111" s="271"/>
      <c r="DY111" s="263">
        <f>E111-(DU111-(DO111*PARAM!Q111))</f>
        <v>358.19999999999891</v>
      </c>
      <c r="DZ111" s="263"/>
    </row>
    <row r="112" spans="1:130" x14ac:dyDescent="0.25">
      <c r="A112">
        <v>1135</v>
      </c>
      <c r="B112" t="s">
        <v>749</v>
      </c>
      <c r="C112" t="s">
        <v>235</v>
      </c>
      <c r="D112" s="74">
        <v>0.5</v>
      </c>
      <c r="E112">
        <v>9560.42</v>
      </c>
      <c r="F112">
        <v>16718.07</v>
      </c>
      <c r="G112" t="s">
        <v>157</v>
      </c>
      <c r="H112" t="s">
        <v>5</v>
      </c>
      <c r="I112" t="s">
        <v>298</v>
      </c>
      <c r="J112" s="138">
        <v>1456.85</v>
      </c>
      <c r="K112" s="138">
        <v>0</v>
      </c>
      <c r="L112" s="138">
        <v>1456.85</v>
      </c>
      <c r="M112" s="137">
        <v>100</v>
      </c>
      <c r="N112" s="137">
        <v>34.85</v>
      </c>
      <c r="O112" s="137">
        <v>545.72</v>
      </c>
      <c r="P112" s="185">
        <v>56.19</v>
      </c>
      <c r="Q112" s="137">
        <v>736.76</v>
      </c>
      <c r="R112" s="139">
        <v>2193.61</v>
      </c>
      <c r="S112" s="138">
        <v>1380.2</v>
      </c>
      <c r="T112" s="138">
        <v>0</v>
      </c>
      <c r="U112" s="138">
        <v>1380.2</v>
      </c>
      <c r="V112" s="137">
        <v>98</v>
      </c>
      <c r="W112" s="137">
        <v>34.43</v>
      </c>
      <c r="X112" s="137">
        <v>540.09</v>
      </c>
      <c r="Y112" s="137">
        <v>55.09</v>
      </c>
      <c r="Z112" s="137">
        <v>727.61</v>
      </c>
      <c r="AA112" s="139">
        <v>2107.81</v>
      </c>
      <c r="AB112" s="138">
        <v>1286.52</v>
      </c>
      <c r="AC112" s="138">
        <v>0</v>
      </c>
      <c r="AD112" s="138">
        <v>1286.52</v>
      </c>
      <c r="AE112" s="137">
        <v>85</v>
      </c>
      <c r="AF112" s="137">
        <v>32.090000000000003</v>
      </c>
      <c r="AG112" s="185">
        <v>505.63</v>
      </c>
      <c r="AH112" s="137">
        <v>53.44</v>
      </c>
      <c r="AI112" s="137">
        <v>676.16</v>
      </c>
      <c r="AJ112" s="139">
        <v>1962.68</v>
      </c>
      <c r="AK112" s="138">
        <v>1320.23</v>
      </c>
      <c r="AL112" s="138">
        <v>0</v>
      </c>
      <c r="AM112" s="138">
        <v>1320.23</v>
      </c>
      <c r="AN112" s="137">
        <v>89</v>
      </c>
      <c r="AO112" s="137">
        <v>32.93</v>
      </c>
      <c r="AP112" s="137">
        <v>517.91999999999996</v>
      </c>
      <c r="AQ112" s="137">
        <v>54.03</v>
      </c>
      <c r="AR112" s="137">
        <v>693.88</v>
      </c>
      <c r="AS112" s="139">
        <v>2014.11</v>
      </c>
      <c r="AT112" s="138">
        <v>1286.52</v>
      </c>
      <c r="AU112" s="138">
        <v>474.31</v>
      </c>
      <c r="AV112" s="138">
        <v>1760.83</v>
      </c>
      <c r="AW112" s="137">
        <v>150</v>
      </c>
      <c r="AX112" s="137">
        <v>32.090000000000003</v>
      </c>
      <c r="AY112" s="137">
        <v>600.49</v>
      </c>
      <c r="AZ112" s="137">
        <v>59.79</v>
      </c>
      <c r="BA112" s="137">
        <v>842.37</v>
      </c>
      <c r="BB112" s="139">
        <v>2603.1999999999998</v>
      </c>
      <c r="BC112" s="202">
        <v>2009.84</v>
      </c>
      <c r="BD112" s="138">
        <v>0</v>
      </c>
      <c r="BE112" s="138">
        <v>2009.84</v>
      </c>
      <c r="BF112" s="137">
        <v>173</v>
      </c>
      <c r="BG112" s="137">
        <v>48.03</v>
      </c>
      <c r="BH112" s="137">
        <v>738.45</v>
      </c>
      <c r="BI112" s="137">
        <v>76.11</v>
      </c>
      <c r="BJ112" s="137">
        <v>1035.5899999999999</v>
      </c>
      <c r="BK112" s="139">
        <v>3045.43</v>
      </c>
      <c r="BL112" s="186">
        <v>1286.52</v>
      </c>
      <c r="BM112" s="138">
        <v>0</v>
      </c>
      <c r="BN112" s="138">
        <v>1286.52</v>
      </c>
      <c r="BO112" s="137">
        <v>82</v>
      </c>
      <c r="BP112" s="137">
        <v>32.090000000000003</v>
      </c>
      <c r="BQ112" s="137">
        <v>505.63</v>
      </c>
      <c r="BR112" s="137">
        <v>53.44</v>
      </c>
      <c r="BS112" s="137">
        <v>673.16</v>
      </c>
      <c r="BT112" s="139">
        <v>1959.68</v>
      </c>
      <c r="BU112" s="138">
        <v>1286.52</v>
      </c>
      <c r="BV112" s="138">
        <v>0</v>
      </c>
      <c r="BW112" s="138">
        <v>1286.52</v>
      </c>
      <c r="BX112" s="137">
        <v>85</v>
      </c>
      <c r="BY112" s="137">
        <v>32.090000000000003</v>
      </c>
      <c r="BZ112" s="137">
        <v>505.63</v>
      </c>
      <c r="CA112" s="137">
        <v>58.54</v>
      </c>
      <c r="CB112" s="137">
        <v>681.26</v>
      </c>
      <c r="CC112" s="139">
        <v>1967.78</v>
      </c>
      <c r="CD112" s="216">
        <v>1291.1199999999999</v>
      </c>
      <c r="CE112" s="138">
        <v>0</v>
      </c>
      <c r="CF112" s="138">
        <v>1291.1199999999999</v>
      </c>
      <c r="CG112" s="137">
        <v>85</v>
      </c>
      <c r="CH112" s="137">
        <v>32.200000000000003</v>
      </c>
      <c r="CI112" s="137">
        <v>507.28</v>
      </c>
      <c r="CJ112" s="137">
        <v>53.52</v>
      </c>
      <c r="CK112" s="137">
        <v>678</v>
      </c>
      <c r="CL112" s="139">
        <v>1969.12</v>
      </c>
      <c r="CM112" s="186">
        <v>1353.57</v>
      </c>
      <c r="CN112" s="138">
        <v>0</v>
      </c>
      <c r="CO112" s="138">
        <v>1353.57</v>
      </c>
      <c r="CP112" s="137">
        <v>102</v>
      </c>
      <c r="CQ112" s="137">
        <v>33.76</v>
      </c>
      <c r="CR112" s="137">
        <v>534.9</v>
      </c>
      <c r="CS112" s="137">
        <v>54.63</v>
      </c>
      <c r="CT112" s="137">
        <v>725.29</v>
      </c>
      <c r="CU112" s="139">
        <v>2078.86</v>
      </c>
      <c r="CV112" s="218">
        <v>1380.2</v>
      </c>
      <c r="CW112" s="138">
        <v>0</v>
      </c>
      <c r="CX112" s="138">
        <v>1380.2</v>
      </c>
      <c r="CY112" s="137">
        <v>98</v>
      </c>
      <c r="CZ112" s="137">
        <v>34.43</v>
      </c>
      <c r="DA112" s="137">
        <v>539.83000000000004</v>
      </c>
      <c r="DB112" s="137">
        <v>55.09</v>
      </c>
      <c r="DC112" s="137">
        <v>727.35</v>
      </c>
      <c r="DD112" s="139">
        <v>2107.5500000000002</v>
      </c>
      <c r="DE112" s="138">
        <v>1924.37</v>
      </c>
      <c r="DF112" s="138">
        <v>0</v>
      </c>
      <c r="DG112" s="138">
        <v>1924.37</v>
      </c>
      <c r="DH112" s="137">
        <v>174</v>
      </c>
      <c r="DI112" s="137">
        <v>218.84</v>
      </c>
      <c r="DJ112" s="137">
        <v>738.59</v>
      </c>
      <c r="DK112" s="137">
        <v>66.11</v>
      </c>
      <c r="DL112" s="137">
        <v>1197.54</v>
      </c>
      <c r="DM112" s="139">
        <v>3121.91</v>
      </c>
      <c r="DN112" s="135">
        <f t="shared" si="11"/>
        <v>17262.46</v>
      </c>
      <c r="DO112" s="135">
        <f t="shared" si="12"/>
        <v>474.31</v>
      </c>
      <c r="DP112" s="135">
        <f t="shared" si="13"/>
        <v>17736.77</v>
      </c>
      <c r="DQ112" s="137">
        <f t="shared" si="14"/>
        <v>1321</v>
      </c>
      <c r="DR112" s="137">
        <f t="shared" si="15"/>
        <v>597.83000000000004</v>
      </c>
      <c r="DS112" s="137">
        <f t="shared" si="16"/>
        <v>6780.16</v>
      </c>
      <c r="DT112" s="137">
        <f t="shared" si="17"/>
        <v>695.98000000000013</v>
      </c>
      <c r="DU112" s="137">
        <f t="shared" si="18"/>
        <v>9394.9700000000012</v>
      </c>
      <c r="DV112" s="139">
        <f t="shared" si="19"/>
        <v>27131.739999999998</v>
      </c>
      <c r="DW112" s="271">
        <f t="shared" si="20"/>
        <v>1018.7000000000007</v>
      </c>
      <c r="DX112" s="271"/>
      <c r="DY112" s="263">
        <f>E112-(DU112-(DO112*PARAM!Q112))</f>
        <v>165.44999999999891</v>
      </c>
      <c r="DZ112" s="263"/>
    </row>
    <row r="113" spans="1:130" x14ac:dyDescent="0.25">
      <c r="A113">
        <v>1136</v>
      </c>
      <c r="B113" t="s">
        <v>750</v>
      </c>
      <c r="C113" t="s">
        <v>214</v>
      </c>
      <c r="D113" s="74">
        <v>1</v>
      </c>
      <c r="E113">
        <v>31982.52</v>
      </c>
      <c r="F113">
        <v>51096.7</v>
      </c>
      <c r="G113" t="s">
        <v>157</v>
      </c>
      <c r="H113" t="s">
        <v>5</v>
      </c>
      <c r="I113" t="s">
        <v>751</v>
      </c>
      <c r="J113" s="138">
        <v>3815.22</v>
      </c>
      <c r="K113" s="138">
        <v>0</v>
      </c>
      <c r="L113" s="138">
        <v>3815.22</v>
      </c>
      <c r="M113" s="137">
        <v>432</v>
      </c>
      <c r="N113" s="137">
        <v>94.41</v>
      </c>
      <c r="O113" s="137">
        <v>1674.02</v>
      </c>
      <c r="P113" s="185">
        <v>163.02000000000001</v>
      </c>
      <c r="Q113" s="137">
        <v>2363.4499999999998</v>
      </c>
      <c r="R113" s="139">
        <v>6178.67</v>
      </c>
      <c r="S113" s="138">
        <v>3937.8</v>
      </c>
      <c r="T113" s="138">
        <v>0</v>
      </c>
      <c r="U113" s="138">
        <v>3937.8</v>
      </c>
      <c r="V113" s="137">
        <v>454</v>
      </c>
      <c r="W113" s="137">
        <v>98.39</v>
      </c>
      <c r="X113" s="137">
        <v>1737.38</v>
      </c>
      <c r="Y113" s="137">
        <v>139.19999999999999</v>
      </c>
      <c r="Z113" s="137">
        <v>2428.9699999999998</v>
      </c>
      <c r="AA113" s="139">
        <v>6366.77</v>
      </c>
      <c r="AB113" s="138">
        <v>3937.8</v>
      </c>
      <c r="AC113" s="138">
        <v>0</v>
      </c>
      <c r="AD113" s="138">
        <v>3937.8</v>
      </c>
      <c r="AE113" s="137">
        <v>454</v>
      </c>
      <c r="AF113" s="137">
        <v>98.39</v>
      </c>
      <c r="AG113" s="185">
        <v>1736.58</v>
      </c>
      <c r="AH113" s="137">
        <v>185.1</v>
      </c>
      <c r="AI113" s="137">
        <v>2474.0700000000002</v>
      </c>
      <c r="AJ113" s="139">
        <v>6411.87</v>
      </c>
      <c r="AK113" s="138">
        <v>3937.8</v>
      </c>
      <c r="AL113" s="138">
        <v>0</v>
      </c>
      <c r="AM113" s="138">
        <v>3937.8</v>
      </c>
      <c r="AN113" s="137">
        <v>454</v>
      </c>
      <c r="AO113" s="137">
        <v>98.39</v>
      </c>
      <c r="AP113" s="137">
        <v>1736.58</v>
      </c>
      <c r="AQ113" s="137">
        <v>169.8</v>
      </c>
      <c r="AR113" s="137">
        <v>2458.77</v>
      </c>
      <c r="AS113" s="139">
        <v>6396.57</v>
      </c>
      <c r="AT113" s="138">
        <v>4134.46</v>
      </c>
      <c r="AU113" s="138">
        <v>929.63</v>
      </c>
      <c r="AV113" s="138">
        <v>5064.09</v>
      </c>
      <c r="AW113" s="137">
        <v>607</v>
      </c>
      <c r="AX113" s="137">
        <v>103.3</v>
      </c>
      <c r="AY113" s="137">
        <v>1999.61</v>
      </c>
      <c r="AZ113" s="137">
        <v>174.72</v>
      </c>
      <c r="BA113" s="137">
        <v>2884.63</v>
      </c>
      <c r="BB113" s="139">
        <v>7948.72</v>
      </c>
      <c r="BC113" s="202">
        <v>6005.21</v>
      </c>
      <c r="BD113" s="138">
        <v>0</v>
      </c>
      <c r="BE113" s="138">
        <v>6005.21</v>
      </c>
      <c r="BF113" s="137">
        <v>722</v>
      </c>
      <c r="BG113" s="137">
        <v>146.94999999999999</v>
      </c>
      <c r="BH113" s="137">
        <v>2635.4</v>
      </c>
      <c r="BI113" s="137">
        <v>182.51</v>
      </c>
      <c r="BJ113" s="137">
        <v>3686.86</v>
      </c>
      <c r="BK113" s="139">
        <v>9692.07</v>
      </c>
      <c r="BL113" s="186">
        <v>3937.8</v>
      </c>
      <c r="BM113" s="138">
        <v>0</v>
      </c>
      <c r="BN113" s="138">
        <v>3937.8</v>
      </c>
      <c r="BO113" s="137">
        <v>450</v>
      </c>
      <c r="BP113" s="137">
        <v>98.39</v>
      </c>
      <c r="BQ113" s="137">
        <v>1736.58</v>
      </c>
      <c r="BR113" s="137">
        <v>154.5</v>
      </c>
      <c r="BS113" s="137">
        <v>2439.4699999999998</v>
      </c>
      <c r="BT113" s="139">
        <v>6377.27</v>
      </c>
      <c r="BU113" s="138">
        <v>3937.8</v>
      </c>
      <c r="BV113" s="138">
        <v>0</v>
      </c>
      <c r="BW113" s="138">
        <v>3937.8</v>
      </c>
      <c r="BX113" s="137">
        <v>453</v>
      </c>
      <c r="BY113" s="137">
        <v>98.39</v>
      </c>
      <c r="BZ113" s="137">
        <v>1736.58</v>
      </c>
      <c r="CA113" s="137">
        <v>180</v>
      </c>
      <c r="CB113" s="137">
        <v>2467.9699999999998</v>
      </c>
      <c r="CC113" s="139">
        <v>6405.77</v>
      </c>
      <c r="CD113" s="216">
        <v>3988.63</v>
      </c>
      <c r="CE113" s="138">
        <v>0</v>
      </c>
      <c r="CF113" s="138">
        <v>3988.63</v>
      </c>
      <c r="CG113" s="137">
        <v>460</v>
      </c>
      <c r="CH113" s="137">
        <v>99.65</v>
      </c>
      <c r="CI113" s="137">
        <v>1757.31</v>
      </c>
      <c r="CJ113" s="137">
        <v>165.39</v>
      </c>
      <c r="CK113" s="137">
        <v>2482.35</v>
      </c>
      <c r="CL113" s="139">
        <v>6470.98</v>
      </c>
      <c r="CM113" s="186">
        <v>3913.21</v>
      </c>
      <c r="CN113" s="138">
        <v>0</v>
      </c>
      <c r="CO113" s="138">
        <v>3913.21</v>
      </c>
      <c r="CP113" s="137">
        <v>458</v>
      </c>
      <c r="CQ113" s="137">
        <v>97.77</v>
      </c>
      <c r="CR113" s="137">
        <v>1731.34</v>
      </c>
      <c r="CS113" s="137">
        <v>98.07</v>
      </c>
      <c r="CT113" s="137">
        <v>2385.1799999999998</v>
      </c>
      <c r="CU113" s="139">
        <v>6298.39</v>
      </c>
      <c r="CV113" s="216">
        <v>3937.8</v>
      </c>
      <c r="CW113" s="138">
        <v>0</v>
      </c>
      <c r="CX113" s="138">
        <v>3937.8</v>
      </c>
      <c r="CY113" s="137">
        <v>453</v>
      </c>
      <c r="CZ113" s="137">
        <v>98.39</v>
      </c>
      <c r="DA113" s="137">
        <v>1736.58</v>
      </c>
      <c r="DB113" s="137">
        <v>149.4</v>
      </c>
      <c r="DC113" s="137">
        <v>2437.37</v>
      </c>
      <c r="DD113" s="139">
        <v>6375.17</v>
      </c>
      <c r="DE113" s="138">
        <v>5878.39</v>
      </c>
      <c r="DF113" s="138">
        <v>0</v>
      </c>
      <c r="DG113" s="138">
        <v>5878.39</v>
      </c>
      <c r="DH113" s="137">
        <v>724</v>
      </c>
      <c r="DI113" s="137">
        <v>658.61</v>
      </c>
      <c r="DJ113" s="137">
        <v>2422.98</v>
      </c>
      <c r="DK113" s="137">
        <v>206.31</v>
      </c>
      <c r="DL113" s="137">
        <v>4011.9</v>
      </c>
      <c r="DM113" s="139">
        <v>9890.2900000000009</v>
      </c>
      <c r="DN113" s="135">
        <f t="shared" si="11"/>
        <v>51361.919999999998</v>
      </c>
      <c r="DO113" s="135">
        <f t="shared" si="12"/>
        <v>929.63</v>
      </c>
      <c r="DP113" s="135">
        <f t="shared" si="13"/>
        <v>52291.549999999996</v>
      </c>
      <c r="DQ113" s="137">
        <f t="shared" si="14"/>
        <v>6121</v>
      </c>
      <c r="DR113" s="137">
        <f t="shared" si="15"/>
        <v>1791.0300000000002</v>
      </c>
      <c r="DS113" s="137">
        <f t="shared" si="16"/>
        <v>22640.94</v>
      </c>
      <c r="DT113" s="137">
        <f t="shared" si="17"/>
        <v>1968.0200000000002</v>
      </c>
      <c r="DU113" s="137">
        <f t="shared" si="18"/>
        <v>32520.99</v>
      </c>
      <c r="DV113" s="139">
        <f t="shared" si="19"/>
        <v>84812.540000000008</v>
      </c>
      <c r="DW113" s="271">
        <f t="shared" si="20"/>
        <v>1194.8499999999985</v>
      </c>
      <c r="DX113" s="271"/>
      <c r="DY113" s="263">
        <f>E113-(DU113-(DO113*PARAM!Q113))</f>
        <v>-538.47000000000116</v>
      </c>
      <c r="DZ113" s="263"/>
    </row>
    <row r="114" spans="1:130" x14ac:dyDescent="0.25">
      <c r="A114">
        <v>1138</v>
      </c>
      <c r="B114" t="s">
        <v>616</v>
      </c>
      <c r="C114" t="s">
        <v>560</v>
      </c>
      <c r="D114" s="74">
        <v>1</v>
      </c>
      <c r="E114">
        <v>19935.330000000002</v>
      </c>
      <c r="F114">
        <v>34445.279999999999</v>
      </c>
      <c r="G114" t="s">
        <v>157</v>
      </c>
      <c r="H114" t="s">
        <v>5</v>
      </c>
      <c r="I114" t="s">
        <v>194</v>
      </c>
      <c r="J114" s="138">
        <v>1247.1300000000001</v>
      </c>
      <c r="K114" s="138">
        <v>0</v>
      </c>
      <c r="L114" s="138">
        <v>1247.1300000000001</v>
      </c>
      <c r="M114" s="137">
        <v>82</v>
      </c>
      <c r="N114" s="137">
        <v>31.1</v>
      </c>
      <c r="O114" s="137">
        <v>355.68</v>
      </c>
      <c r="P114" s="185">
        <v>22.13</v>
      </c>
      <c r="Q114" s="137">
        <v>490.91</v>
      </c>
      <c r="R114" s="139">
        <v>1738.04</v>
      </c>
      <c r="S114" s="138">
        <v>2083.87</v>
      </c>
      <c r="T114" s="138">
        <v>0</v>
      </c>
      <c r="U114" s="138">
        <v>2083.87</v>
      </c>
      <c r="V114" s="137">
        <v>193</v>
      </c>
      <c r="W114" s="137">
        <v>52.03</v>
      </c>
      <c r="X114" s="137">
        <v>577.26</v>
      </c>
      <c r="Y114" s="137">
        <v>37</v>
      </c>
      <c r="Z114" s="137">
        <v>859.29</v>
      </c>
      <c r="AA114" s="139">
        <v>2943.16</v>
      </c>
      <c r="AB114" s="138">
        <v>2083.87</v>
      </c>
      <c r="AC114" s="138">
        <v>0</v>
      </c>
      <c r="AD114" s="138">
        <v>2083.87</v>
      </c>
      <c r="AE114" s="137">
        <v>195</v>
      </c>
      <c r="AF114" s="137">
        <v>52.03</v>
      </c>
      <c r="AG114" s="185">
        <v>577.1</v>
      </c>
      <c r="AH114" s="137">
        <v>37</v>
      </c>
      <c r="AI114" s="137">
        <v>861.13</v>
      </c>
      <c r="AJ114" s="139">
        <v>2945</v>
      </c>
      <c r="AK114" s="138">
        <v>995.17</v>
      </c>
      <c r="AL114" s="138">
        <v>0</v>
      </c>
      <c r="AM114" s="138">
        <v>995.17</v>
      </c>
      <c r="AN114" s="137">
        <v>47</v>
      </c>
      <c r="AO114" s="137">
        <v>24.81</v>
      </c>
      <c r="AP114" s="137">
        <v>312.76</v>
      </c>
      <c r="AQ114" s="137">
        <v>17.66</v>
      </c>
      <c r="AR114" s="137">
        <v>402.23</v>
      </c>
      <c r="AS114" s="139">
        <v>1397.4</v>
      </c>
      <c r="AT114" s="138">
        <v>833.9</v>
      </c>
      <c r="AU114" s="138">
        <v>711.46</v>
      </c>
      <c r="AV114" s="138">
        <v>1545.36</v>
      </c>
      <c r="AW114" s="137">
        <v>121</v>
      </c>
      <c r="AX114" s="137">
        <v>20.78</v>
      </c>
      <c r="AY114" s="137">
        <v>415.9</v>
      </c>
      <c r="AZ114" s="137">
        <v>24.33</v>
      </c>
      <c r="BA114" s="137">
        <v>582.01</v>
      </c>
      <c r="BB114" s="139">
        <v>2127.37</v>
      </c>
      <c r="BC114" s="202">
        <v>1897.59</v>
      </c>
      <c r="BD114" s="138">
        <v>0</v>
      </c>
      <c r="BE114" s="138">
        <v>1897.59</v>
      </c>
      <c r="BF114" s="137">
        <v>171</v>
      </c>
      <c r="BG114" s="137">
        <v>47.38</v>
      </c>
      <c r="BH114" s="137">
        <v>748.98</v>
      </c>
      <c r="BI114" s="137">
        <v>33.69</v>
      </c>
      <c r="BJ114" s="137">
        <v>1001.05</v>
      </c>
      <c r="BK114" s="139">
        <v>2898.64</v>
      </c>
      <c r="BL114" s="186">
        <v>678.05</v>
      </c>
      <c r="BM114" s="138">
        <v>0</v>
      </c>
      <c r="BN114" s="138">
        <v>678.05</v>
      </c>
      <c r="BO114" s="137">
        <v>-1</v>
      </c>
      <c r="BP114" s="137">
        <v>16.88</v>
      </c>
      <c r="BQ114" s="137">
        <v>225.31</v>
      </c>
      <c r="BR114" s="137">
        <v>12.04</v>
      </c>
      <c r="BS114" s="137">
        <v>253.23</v>
      </c>
      <c r="BT114" s="139">
        <v>931.28</v>
      </c>
      <c r="BU114" s="138">
        <v>968.08</v>
      </c>
      <c r="BV114" s="138">
        <v>0</v>
      </c>
      <c r="BW114" s="138">
        <v>968.08</v>
      </c>
      <c r="BX114" s="137">
        <v>42</v>
      </c>
      <c r="BY114" s="137">
        <v>24.13</v>
      </c>
      <c r="BZ114" s="137">
        <v>297.89</v>
      </c>
      <c r="CA114" s="137">
        <v>17.18</v>
      </c>
      <c r="CB114" s="137">
        <v>381.2</v>
      </c>
      <c r="CC114" s="139">
        <v>1349.28</v>
      </c>
      <c r="CD114" s="138">
        <v>676.34</v>
      </c>
      <c r="CE114" s="138">
        <v>0</v>
      </c>
      <c r="CF114" s="138">
        <v>676.34</v>
      </c>
      <c r="CG114" s="137">
        <v>2</v>
      </c>
      <c r="CH114" s="137">
        <v>16.84</v>
      </c>
      <c r="CI114" s="137">
        <v>224</v>
      </c>
      <c r="CJ114" s="137">
        <v>12</v>
      </c>
      <c r="CK114" s="137">
        <v>254.84</v>
      </c>
      <c r="CL114" s="139">
        <v>931.18</v>
      </c>
      <c r="CM114" s="186">
        <v>0</v>
      </c>
      <c r="CN114" s="138">
        <v>0</v>
      </c>
      <c r="CO114" s="138">
        <v>0</v>
      </c>
      <c r="CP114" s="137">
        <v>-62</v>
      </c>
      <c r="CQ114" s="137">
        <v>0</v>
      </c>
      <c r="CR114" s="137">
        <v>0</v>
      </c>
      <c r="CS114" s="137">
        <v>0</v>
      </c>
      <c r="CT114" s="137">
        <v>-62</v>
      </c>
      <c r="CU114" s="139">
        <v>-62</v>
      </c>
      <c r="CV114" s="216">
        <v>0</v>
      </c>
      <c r="CW114" s="138">
        <v>0</v>
      </c>
      <c r="CX114" s="138">
        <v>0</v>
      </c>
      <c r="CY114" s="137">
        <v>-28</v>
      </c>
      <c r="CZ114" s="137">
        <v>0</v>
      </c>
      <c r="DA114" s="137">
        <v>0</v>
      </c>
      <c r="DB114" s="137">
        <v>0</v>
      </c>
      <c r="DC114" s="137">
        <v>-28</v>
      </c>
      <c r="DD114" s="139">
        <v>-28</v>
      </c>
      <c r="DE114" s="138">
        <v>46795.71</v>
      </c>
      <c r="DF114" s="138">
        <v>0</v>
      </c>
      <c r="DG114" s="138">
        <v>46795.71</v>
      </c>
      <c r="DH114" s="137">
        <v>3015</v>
      </c>
      <c r="DI114" s="137">
        <v>927.1</v>
      </c>
      <c r="DJ114" s="137">
        <v>12275.07</v>
      </c>
      <c r="DK114" s="137">
        <v>814.05</v>
      </c>
      <c r="DL114" s="137">
        <v>17031.22</v>
      </c>
      <c r="DM114" s="139">
        <v>63826.93</v>
      </c>
      <c r="DN114" s="135">
        <f t="shared" si="11"/>
        <v>58259.71</v>
      </c>
      <c r="DO114" s="135">
        <f t="shared" si="12"/>
        <v>711.46</v>
      </c>
      <c r="DP114" s="135">
        <f t="shared" si="13"/>
        <v>58971.17</v>
      </c>
      <c r="DQ114" s="137">
        <f t="shared" si="14"/>
        <v>3777</v>
      </c>
      <c r="DR114" s="137">
        <f t="shared" si="15"/>
        <v>1213.08</v>
      </c>
      <c r="DS114" s="137">
        <f t="shared" si="16"/>
        <v>16009.949999999999</v>
      </c>
      <c r="DT114" s="137">
        <f t="shared" si="17"/>
        <v>1027.08</v>
      </c>
      <c r="DU114" s="137">
        <f t="shared" si="18"/>
        <v>22027.11</v>
      </c>
      <c r="DV114" s="139">
        <f t="shared" si="19"/>
        <v>80998.28</v>
      </c>
      <c r="DW114" s="271">
        <f t="shared" si="20"/>
        <v>24525.89</v>
      </c>
      <c r="DX114" s="271"/>
      <c r="DY114" s="263">
        <f>E114-(DU114-(DO114*PARAM!Q114))</f>
        <v>-2091.7799999999988</v>
      </c>
      <c r="DZ114" s="263"/>
    </row>
    <row r="115" spans="1:130" x14ac:dyDescent="0.25">
      <c r="A115">
        <v>1146</v>
      </c>
      <c r="B115" t="s">
        <v>768</v>
      </c>
      <c r="C115" t="s">
        <v>300</v>
      </c>
      <c r="D115" s="74">
        <v>1</v>
      </c>
      <c r="E115">
        <v>34084.047200000001</v>
      </c>
      <c r="F115">
        <v>54684.813399999999</v>
      </c>
      <c r="G115" t="s">
        <v>157</v>
      </c>
      <c r="H115" t="s">
        <v>9</v>
      </c>
      <c r="I115" t="s">
        <v>769</v>
      </c>
      <c r="J115" s="138">
        <v>3672.3442</v>
      </c>
      <c r="K115" s="138">
        <v>0</v>
      </c>
      <c r="L115" s="138">
        <v>3672.3442</v>
      </c>
      <c r="M115" s="137">
        <v>416.5</v>
      </c>
      <c r="N115" s="137">
        <v>91.287000000000006</v>
      </c>
      <c r="O115" s="137">
        <v>1398.2346</v>
      </c>
      <c r="P115" s="185">
        <v>163.86580000000001</v>
      </c>
      <c r="Q115" s="137">
        <v>2069.8874000000001</v>
      </c>
      <c r="R115" s="139">
        <v>5742.2316000000001</v>
      </c>
      <c r="S115" s="138">
        <v>3672.3442</v>
      </c>
      <c r="T115" s="138">
        <v>0</v>
      </c>
      <c r="U115" s="138">
        <v>3672.3442</v>
      </c>
      <c r="V115" s="137">
        <v>416.5</v>
      </c>
      <c r="W115" s="137">
        <v>91.287000000000006</v>
      </c>
      <c r="X115" s="137">
        <v>1399.6457999999998</v>
      </c>
      <c r="Y115" s="137">
        <v>163.86580000000001</v>
      </c>
      <c r="Z115" s="137">
        <v>2071.2986000000001</v>
      </c>
      <c r="AA115" s="139">
        <v>5743.6428000000005</v>
      </c>
      <c r="AB115" s="138">
        <v>3567.4548</v>
      </c>
      <c r="AC115" s="138">
        <v>0</v>
      </c>
      <c r="AD115" s="138">
        <v>3567.4548</v>
      </c>
      <c r="AE115" s="137">
        <v>401.8</v>
      </c>
      <c r="AF115" s="137">
        <v>88.660599999999988</v>
      </c>
      <c r="AG115" s="185">
        <v>1364.5029999999999</v>
      </c>
      <c r="AH115" s="137">
        <v>177.43880000000001</v>
      </c>
      <c r="AI115" s="137">
        <v>2032.4023999999999</v>
      </c>
      <c r="AJ115" s="139">
        <v>5599.8571999999995</v>
      </c>
      <c r="AK115" s="138">
        <v>3653.7340000000004</v>
      </c>
      <c r="AL115" s="138">
        <v>0</v>
      </c>
      <c r="AM115" s="138">
        <v>3653.7340000000004</v>
      </c>
      <c r="AN115" s="137">
        <v>416.5</v>
      </c>
      <c r="AO115" s="137">
        <v>91.287000000000006</v>
      </c>
      <c r="AP115" s="137">
        <v>1398.9402</v>
      </c>
      <c r="AQ115" s="137">
        <v>118.63879999999999</v>
      </c>
      <c r="AR115" s="137">
        <v>2025.366</v>
      </c>
      <c r="AS115" s="139">
        <v>5679.1</v>
      </c>
      <c r="AT115" s="138">
        <v>3840.4043999999999</v>
      </c>
      <c r="AU115" s="138">
        <v>929.63779999999997</v>
      </c>
      <c r="AV115" s="138">
        <v>4770.0421999999999</v>
      </c>
      <c r="AW115" s="137">
        <v>568.4</v>
      </c>
      <c r="AX115" s="137">
        <v>95.951800000000006</v>
      </c>
      <c r="AY115" s="137">
        <v>1880.1496</v>
      </c>
      <c r="AZ115" s="137">
        <v>168.60900000000001</v>
      </c>
      <c r="BA115" s="137">
        <v>2713.1103999999996</v>
      </c>
      <c r="BB115" s="139">
        <v>7483.1526000000003</v>
      </c>
      <c r="BC115" s="202">
        <v>5543.4483999999993</v>
      </c>
      <c r="BD115" s="138">
        <v>0</v>
      </c>
      <c r="BE115" s="138">
        <v>5543.4483999999993</v>
      </c>
      <c r="BF115" s="137">
        <v>674.24</v>
      </c>
      <c r="BG115" s="137">
        <v>138.0624</v>
      </c>
      <c r="BH115" s="137">
        <v>2481.2620000000002</v>
      </c>
      <c r="BI115" s="137">
        <v>169.24599999999998</v>
      </c>
      <c r="BJ115" s="137">
        <v>3462.8103999999998</v>
      </c>
      <c r="BK115" s="139">
        <v>9006.2587999999996</v>
      </c>
      <c r="BL115" s="186">
        <v>3719.0117999999998</v>
      </c>
      <c r="BM115" s="138">
        <v>0</v>
      </c>
      <c r="BN115" s="138">
        <v>3719.0117999999998</v>
      </c>
      <c r="BO115" s="137">
        <v>421.4</v>
      </c>
      <c r="BP115" s="137">
        <v>92.453199999999995</v>
      </c>
      <c r="BQ115" s="137">
        <v>1415.2179999999998</v>
      </c>
      <c r="BR115" s="137">
        <v>154.49700000000001</v>
      </c>
      <c r="BS115" s="137">
        <v>2083.5682000000002</v>
      </c>
      <c r="BT115" s="139">
        <v>5802.58</v>
      </c>
      <c r="BU115" s="138">
        <v>3719.0117999999998</v>
      </c>
      <c r="BV115" s="138">
        <v>0</v>
      </c>
      <c r="BW115" s="138">
        <v>3719.0117999999998</v>
      </c>
      <c r="BX115" s="137">
        <v>422.38</v>
      </c>
      <c r="BY115" s="137">
        <v>92.453199999999995</v>
      </c>
      <c r="BZ115" s="137">
        <v>1415.2179999999998</v>
      </c>
      <c r="CA115" s="137">
        <v>169.49099999999999</v>
      </c>
      <c r="CB115" s="137">
        <v>2099.5421999999999</v>
      </c>
      <c r="CC115" s="139">
        <v>5818.5540000000001</v>
      </c>
      <c r="CD115" s="216">
        <v>3788.4056</v>
      </c>
      <c r="CE115" s="138">
        <v>0</v>
      </c>
      <c r="CF115" s="138">
        <v>3788.4056</v>
      </c>
      <c r="CG115" s="137">
        <v>432.18</v>
      </c>
      <c r="CH115" s="137">
        <v>94.18780000000001</v>
      </c>
      <c r="CI115" s="137">
        <v>1665.3826000000001</v>
      </c>
      <c r="CJ115" s="137">
        <v>145.45159999999998</v>
      </c>
      <c r="CK115" s="137">
        <v>2337.2020000000002</v>
      </c>
      <c r="CL115" s="139">
        <v>6125.6076000000003</v>
      </c>
      <c r="CM115" s="186">
        <v>3719.0117999999998</v>
      </c>
      <c r="CN115" s="138">
        <v>0</v>
      </c>
      <c r="CO115" s="138">
        <v>3719.0117999999998</v>
      </c>
      <c r="CP115" s="137">
        <v>430.22</v>
      </c>
      <c r="CQ115" s="137">
        <v>92.453199999999995</v>
      </c>
      <c r="CR115" s="137">
        <v>1641.8038000000001</v>
      </c>
      <c r="CS115" s="137">
        <v>109.515</v>
      </c>
      <c r="CT115" s="137">
        <v>2273.9920000000002</v>
      </c>
      <c r="CU115" s="139">
        <v>5993.0038000000004</v>
      </c>
      <c r="CV115" s="216">
        <v>9552.1678000000011</v>
      </c>
      <c r="CW115" s="138">
        <v>0</v>
      </c>
      <c r="CX115" s="138">
        <v>9552.1678000000011</v>
      </c>
      <c r="CY115" s="137">
        <v>1227.94</v>
      </c>
      <c r="CZ115" s="137">
        <v>238.27720000000002</v>
      </c>
      <c r="DA115" s="137">
        <v>4189.9017999999996</v>
      </c>
      <c r="DB115" s="137">
        <v>228.6046</v>
      </c>
      <c r="DC115" s="137">
        <v>5884.7236000000003</v>
      </c>
      <c r="DD115" s="139">
        <v>15436.891399999999</v>
      </c>
      <c r="DE115" s="138">
        <v>6313.3462</v>
      </c>
      <c r="DF115" s="138">
        <v>0</v>
      </c>
      <c r="DG115" s="138">
        <v>6313.3462</v>
      </c>
      <c r="DH115" s="137">
        <v>780.08</v>
      </c>
      <c r="DI115" s="137">
        <v>702.76779999999997</v>
      </c>
      <c r="DJ115" s="137">
        <v>3738.9548</v>
      </c>
      <c r="DK115" s="137">
        <v>174.685</v>
      </c>
      <c r="DL115" s="137">
        <v>5396.4876000000004</v>
      </c>
      <c r="DM115" s="139">
        <v>11709.833799999999</v>
      </c>
      <c r="DN115" s="135">
        <f t="shared" si="11"/>
        <v>54760.685000000005</v>
      </c>
      <c r="DO115" s="135">
        <f t="shared" si="12"/>
        <v>929.63779999999997</v>
      </c>
      <c r="DP115" s="135">
        <f t="shared" si="13"/>
        <v>55690.322800000002</v>
      </c>
      <c r="DQ115" s="137">
        <f t="shared" si="14"/>
        <v>6608.1399999999994</v>
      </c>
      <c r="DR115" s="137">
        <f t="shared" si="15"/>
        <v>1909.1282000000001</v>
      </c>
      <c r="DS115" s="137">
        <f t="shared" si="16"/>
        <v>23989.214200000002</v>
      </c>
      <c r="DT115" s="137">
        <f t="shared" si="17"/>
        <v>1943.9083999999998</v>
      </c>
      <c r="DU115" s="137">
        <f t="shared" si="18"/>
        <v>34450.390800000008</v>
      </c>
      <c r="DV115" s="139">
        <f t="shared" si="19"/>
        <v>90140.713600000003</v>
      </c>
      <c r="DW115" s="271">
        <f t="shared" si="20"/>
        <v>1005.5094000000026</v>
      </c>
      <c r="DX115" s="271"/>
      <c r="DY115" s="263">
        <f>E115-(DU115-(DO115*PARAM!Q115))</f>
        <v>-366.34360000000743</v>
      </c>
      <c r="DZ115" s="263"/>
    </row>
    <row r="116" spans="1:130" x14ac:dyDescent="0.25">
      <c r="A116">
        <v>1150</v>
      </c>
      <c r="B116" t="s">
        <v>781</v>
      </c>
      <c r="C116" t="s">
        <v>300</v>
      </c>
      <c r="D116" s="74">
        <v>0.8</v>
      </c>
      <c r="E116">
        <v>15089.8</v>
      </c>
      <c r="F116">
        <v>26660.13</v>
      </c>
      <c r="G116" t="s">
        <v>157</v>
      </c>
      <c r="H116" t="s">
        <v>5</v>
      </c>
      <c r="I116" t="s">
        <v>298</v>
      </c>
      <c r="J116" s="138">
        <v>2088.4299999999998</v>
      </c>
      <c r="K116" s="138">
        <v>0</v>
      </c>
      <c r="L116" s="138">
        <v>2088.4299999999998</v>
      </c>
      <c r="M116" s="137">
        <v>185</v>
      </c>
      <c r="N116" s="137">
        <v>50.39</v>
      </c>
      <c r="O116" s="137">
        <v>772.48</v>
      </c>
      <c r="P116" s="185">
        <v>97.97</v>
      </c>
      <c r="Q116" s="137">
        <v>1105.8399999999999</v>
      </c>
      <c r="R116" s="139">
        <v>3194.27</v>
      </c>
      <c r="S116" s="138">
        <v>2018.23</v>
      </c>
      <c r="T116" s="138">
        <v>0</v>
      </c>
      <c r="U116" s="138">
        <v>2018.23</v>
      </c>
      <c r="V116" s="137">
        <v>185</v>
      </c>
      <c r="W116" s="137">
        <v>50.39</v>
      </c>
      <c r="X116" s="137">
        <v>773.26</v>
      </c>
      <c r="Y116" s="137">
        <v>102.13</v>
      </c>
      <c r="Z116" s="137">
        <v>1110.78</v>
      </c>
      <c r="AA116" s="139">
        <v>3129.01</v>
      </c>
      <c r="AB116" s="138">
        <v>1797.67</v>
      </c>
      <c r="AC116" s="138">
        <v>0</v>
      </c>
      <c r="AD116" s="138">
        <v>1797.67</v>
      </c>
      <c r="AE116" s="137">
        <v>156</v>
      </c>
      <c r="AF116" s="137">
        <v>44.87</v>
      </c>
      <c r="AG116" s="185">
        <v>696.02</v>
      </c>
      <c r="AH116" s="137">
        <v>123.72</v>
      </c>
      <c r="AI116" s="137">
        <v>1020.61</v>
      </c>
      <c r="AJ116" s="139">
        <v>2818.28</v>
      </c>
      <c r="AK116" s="138">
        <v>2066.09</v>
      </c>
      <c r="AL116" s="138">
        <v>0</v>
      </c>
      <c r="AM116" s="138">
        <v>2066.09</v>
      </c>
      <c r="AN116" s="137">
        <v>192</v>
      </c>
      <c r="AO116" s="137">
        <v>51.58</v>
      </c>
      <c r="AP116" s="137">
        <v>790.37</v>
      </c>
      <c r="AQ116" s="137">
        <v>97.88</v>
      </c>
      <c r="AR116" s="137">
        <v>1131.83</v>
      </c>
      <c r="AS116" s="139">
        <v>3197.92</v>
      </c>
      <c r="AT116" s="138">
        <v>2018.23</v>
      </c>
      <c r="AU116" s="138">
        <v>758.88</v>
      </c>
      <c r="AV116" s="138">
        <v>2777.11</v>
      </c>
      <c r="AW116" s="137">
        <v>288</v>
      </c>
      <c r="AX116" s="137">
        <v>50.39</v>
      </c>
      <c r="AY116" s="137">
        <v>924.64</v>
      </c>
      <c r="AZ116" s="137">
        <v>45.99</v>
      </c>
      <c r="BA116" s="137">
        <v>1309.02</v>
      </c>
      <c r="BB116" s="139">
        <v>4086.13</v>
      </c>
      <c r="BC116" s="202">
        <v>3199.49</v>
      </c>
      <c r="BD116" s="138">
        <v>0</v>
      </c>
      <c r="BE116" s="138">
        <v>3199.49</v>
      </c>
      <c r="BF116" s="137">
        <v>323</v>
      </c>
      <c r="BG116" s="137">
        <v>75.44</v>
      </c>
      <c r="BH116" s="137">
        <v>1138.81</v>
      </c>
      <c r="BI116" s="137">
        <v>56.02</v>
      </c>
      <c r="BJ116" s="137">
        <v>1593.27</v>
      </c>
      <c r="BK116" s="139">
        <v>4792.76</v>
      </c>
      <c r="BL116" s="186">
        <v>2018.23</v>
      </c>
      <c r="BM116" s="138">
        <v>0</v>
      </c>
      <c r="BN116" s="138">
        <v>2018.23</v>
      </c>
      <c r="BO116" s="137">
        <v>185</v>
      </c>
      <c r="BP116" s="137">
        <v>50.39</v>
      </c>
      <c r="BQ116" s="137">
        <v>772.87</v>
      </c>
      <c r="BR116" s="137">
        <v>35.83</v>
      </c>
      <c r="BS116" s="137">
        <v>1044.0899999999999</v>
      </c>
      <c r="BT116" s="139">
        <v>3062.32</v>
      </c>
      <c r="BU116" s="138">
        <v>2018.23</v>
      </c>
      <c r="BV116" s="138">
        <v>0</v>
      </c>
      <c r="BW116" s="138">
        <v>2018.23</v>
      </c>
      <c r="BX116" s="137">
        <v>185</v>
      </c>
      <c r="BY116" s="137">
        <v>50.39</v>
      </c>
      <c r="BZ116" s="137">
        <v>772.87</v>
      </c>
      <c r="CA116" s="137">
        <v>35.83</v>
      </c>
      <c r="CB116" s="137">
        <v>1044.0899999999999</v>
      </c>
      <c r="CC116" s="139">
        <v>3062.32</v>
      </c>
      <c r="CD116" s="216">
        <v>2117.4</v>
      </c>
      <c r="CE116" s="138">
        <v>0</v>
      </c>
      <c r="CF116" s="138">
        <v>2117.4</v>
      </c>
      <c r="CG116" s="137">
        <v>193</v>
      </c>
      <c r="CH116" s="137">
        <v>51.74</v>
      </c>
      <c r="CI116" s="137">
        <v>792.69</v>
      </c>
      <c r="CJ116" s="137">
        <v>124.09</v>
      </c>
      <c r="CK116" s="137">
        <v>1161.52</v>
      </c>
      <c r="CL116" s="139">
        <v>3278.92</v>
      </c>
      <c r="CM116" s="186">
        <v>2050.58</v>
      </c>
      <c r="CN116" s="138">
        <v>0</v>
      </c>
      <c r="CO116" s="138">
        <v>2050.58</v>
      </c>
      <c r="CP116" s="137">
        <v>192</v>
      </c>
      <c r="CQ116" s="137">
        <v>50.07</v>
      </c>
      <c r="CR116" s="137">
        <v>762.85</v>
      </c>
      <c r="CS116" s="137">
        <v>61.71</v>
      </c>
      <c r="CT116" s="137">
        <v>1066.6300000000001</v>
      </c>
      <c r="CU116" s="139">
        <v>3117.21</v>
      </c>
      <c r="CV116" s="218">
        <v>2474.69</v>
      </c>
      <c r="CW116" s="138">
        <v>0</v>
      </c>
      <c r="CX116" s="138">
        <v>2474.69</v>
      </c>
      <c r="CY116" s="137">
        <v>242</v>
      </c>
      <c r="CZ116" s="137">
        <v>60.67</v>
      </c>
      <c r="DA116" s="137">
        <v>923.18</v>
      </c>
      <c r="DB116" s="137">
        <v>120.24</v>
      </c>
      <c r="DC116" s="137">
        <v>1346.09</v>
      </c>
      <c r="DD116" s="139">
        <v>3820.78</v>
      </c>
      <c r="DE116" s="138">
        <v>3070.45</v>
      </c>
      <c r="DF116" s="138">
        <v>0</v>
      </c>
      <c r="DG116" s="138">
        <v>3070.45</v>
      </c>
      <c r="DH116" s="137">
        <v>335</v>
      </c>
      <c r="DI116" s="137">
        <v>342.02</v>
      </c>
      <c r="DJ116" s="137">
        <v>1168.71</v>
      </c>
      <c r="DK116" s="137">
        <v>147.66999999999999</v>
      </c>
      <c r="DL116" s="137">
        <v>1993.4</v>
      </c>
      <c r="DM116" s="139">
        <v>5063.8500000000004</v>
      </c>
      <c r="DN116" s="135">
        <f t="shared" si="11"/>
        <v>26937.72</v>
      </c>
      <c r="DO116" s="135">
        <f t="shared" si="12"/>
        <v>758.88</v>
      </c>
      <c r="DP116" s="135">
        <f t="shared" si="13"/>
        <v>27696.6</v>
      </c>
      <c r="DQ116" s="137">
        <f t="shared" si="14"/>
        <v>2661</v>
      </c>
      <c r="DR116" s="137">
        <f t="shared" si="15"/>
        <v>928.33999999999992</v>
      </c>
      <c r="DS116" s="137">
        <f t="shared" si="16"/>
        <v>10288.75</v>
      </c>
      <c r="DT116" s="137">
        <f t="shared" si="17"/>
        <v>1049.0800000000002</v>
      </c>
      <c r="DU116" s="137">
        <f t="shared" si="18"/>
        <v>14927.17</v>
      </c>
      <c r="DV116" s="139">
        <f t="shared" si="19"/>
        <v>42623.77</v>
      </c>
      <c r="DW116" s="271">
        <f t="shared" si="20"/>
        <v>1036.4699999999975</v>
      </c>
      <c r="DX116" s="271"/>
      <c r="DY116" s="263">
        <f>E116-(DU116-(DO116*PARAM!Q116))</f>
        <v>162.6299999999992</v>
      </c>
      <c r="DZ116" s="263"/>
    </row>
    <row r="117" spans="1:130" x14ac:dyDescent="0.25">
      <c r="A117">
        <v>1151</v>
      </c>
      <c r="B117" t="s">
        <v>782</v>
      </c>
      <c r="C117" t="s">
        <v>250</v>
      </c>
      <c r="D117" s="74">
        <v>1</v>
      </c>
      <c r="E117">
        <v>17550.900000000001</v>
      </c>
      <c r="F117">
        <v>31096.799999999999</v>
      </c>
      <c r="G117" t="s">
        <v>157</v>
      </c>
      <c r="H117" t="s">
        <v>5</v>
      </c>
      <c r="I117" t="s">
        <v>368</v>
      </c>
      <c r="J117" s="138">
        <v>2422.4899999999998</v>
      </c>
      <c r="K117" s="138">
        <v>0</v>
      </c>
      <c r="L117" s="138">
        <v>2422.4899999999998</v>
      </c>
      <c r="M117" s="137">
        <v>231</v>
      </c>
      <c r="N117" s="137">
        <v>58.69</v>
      </c>
      <c r="O117" s="137">
        <v>818.19</v>
      </c>
      <c r="P117" s="185">
        <v>144.69999999999999</v>
      </c>
      <c r="Q117" s="137">
        <v>1252.58</v>
      </c>
      <c r="R117" s="139">
        <v>3675.07</v>
      </c>
      <c r="S117" s="138">
        <v>2383.85</v>
      </c>
      <c r="T117" s="138">
        <v>0</v>
      </c>
      <c r="U117" s="138">
        <v>2383.85</v>
      </c>
      <c r="V117" s="137">
        <v>231</v>
      </c>
      <c r="W117" s="137">
        <v>58.64</v>
      </c>
      <c r="X117" s="137">
        <v>817.2</v>
      </c>
      <c r="Y117" s="137">
        <v>133.97999999999999</v>
      </c>
      <c r="Z117" s="137">
        <v>1240.82</v>
      </c>
      <c r="AA117" s="139">
        <v>3624.67</v>
      </c>
      <c r="AB117" s="138">
        <v>2388.33</v>
      </c>
      <c r="AC117" s="138">
        <v>0</v>
      </c>
      <c r="AD117" s="138">
        <v>2388.33</v>
      </c>
      <c r="AE117" s="137">
        <v>232</v>
      </c>
      <c r="AF117" s="137">
        <v>58.75</v>
      </c>
      <c r="AG117" s="185">
        <v>820.78</v>
      </c>
      <c r="AH117" s="137">
        <v>154.46</v>
      </c>
      <c r="AI117" s="137">
        <v>1265.99</v>
      </c>
      <c r="AJ117" s="139">
        <v>3654.32</v>
      </c>
      <c r="AK117" s="138">
        <v>2386.09</v>
      </c>
      <c r="AL117" s="138">
        <v>0</v>
      </c>
      <c r="AM117" s="138">
        <v>2386.09</v>
      </c>
      <c r="AN117" s="137">
        <v>231</v>
      </c>
      <c r="AO117" s="137">
        <v>58.69</v>
      </c>
      <c r="AP117" s="137">
        <v>818.65</v>
      </c>
      <c r="AQ117" s="137">
        <v>149.31</v>
      </c>
      <c r="AR117" s="137">
        <v>1257.6500000000001</v>
      </c>
      <c r="AS117" s="139">
        <v>3643.74</v>
      </c>
      <c r="AT117" s="138">
        <v>2409.1</v>
      </c>
      <c r="AU117" s="138">
        <v>948.61</v>
      </c>
      <c r="AV117" s="138">
        <v>3357.71</v>
      </c>
      <c r="AW117" s="137">
        <v>365</v>
      </c>
      <c r="AX117" s="137">
        <v>59.59</v>
      </c>
      <c r="AY117" s="137">
        <v>1041.1099999999999</v>
      </c>
      <c r="AZ117" s="137">
        <v>147.19</v>
      </c>
      <c r="BA117" s="137">
        <v>1612.89</v>
      </c>
      <c r="BB117" s="139">
        <v>4970.6000000000004</v>
      </c>
      <c r="BC117" s="202">
        <v>3620.39</v>
      </c>
      <c r="BD117" s="138">
        <v>0</v>
      </c>
      <c r="BE117" s="138">
        <v>3620.39</v>
      </c>
      <c r="BF117" s="137">
        <v>391</v>
      </c>
      <c r="BG117" s="137">
        <v>87.72</v>
      </c>
      <c r="BH117" s="137">
        <v>1318.16</v>
      </c>
      <c r="BI117" s="137">
        <v>145.41</v>
      </c>
      <c r="BJ117" s="137">
        <v>1942.29</v>
      </c>
      <c r="BK117" s="139">
        <v>5562.68</v>
      </c>
      <c r="BL117" s="186">
        <v>2421.6799999999998</v>
      </c>
      <c r="BM117" s="138">
        <v>0</v>
      </c>
      <c r="BN117" s="138">
        <v>2421.6799999999998</v>
      </c>
      <c r="BO117" s="137">
        <v>231</v>
      </c>
      <c r="BP117" s="137">
        <v>58.69</v>
      </c>
      <c r="BQ117" s="137">
        <v>818.65</v>
      </c>
      <c r="BR117" s="137">
        <v>129.38999999999999</v>
      </c>
      <c r="BS117" s="137">
        <v>1237.73</v>
      </c>
      <c r="BT117" s="139">
        <v>3659.41</v>
      </c>
      <c r="BU117" s="138">
        <v>2386.09</v>
      </c>
      <c r="BV117" s="138">
        <v>0</v>
      </c>
      <c r="BW117" s="138">
        <v>2386.09</v>
      </c>
      <c r="BX117" s="137">
        <v>231</v>
      </c>
      <c r="BY117" s="137">
        <v>58.69</v>
      </c>
      <c r="BZ117" s="137">
        <v>818.65</v>
      </c>
      <c r="CA117" s="137">
        <v>144.21</v>
      </c>
      <c r="CB117" s="137">
        <v>1252.55</v>
      </c>
      <c r="CC117" s="139">
        <v>3638.64</v>
      </c>
      <c r="CD117" s="138">
        <v>2449.08</v>
      </c>
      <c r="CE117" s="138">
        <v>0</v>
      </c>
      <c r="CF117" s="138">
        <v>2449.08</v>
      </c>
      <c r="CG117" s="137">
        <v>240</v>
      </c>
      <c r="CH117" s="137">
        <v>60.26</v>
      </c>
      <c r="CI117" s="137">
        <v>875.81</v>
      </c>
      <c r="CJ117" s="137">
        <v>130.04</v>
      </c>
      <c r="CK117" s="137">
        <v>1306.1099999999999</v>
      </c>
      <c r="CL117" s="139">
        <v>3755.19</v>
      </c>
      <c r="CM117" s="186">
        <v>2386.09</v>
      </c>
      <c r="CN117" s="138">
        <v>0</v>
      </c>
      <c r="CO117" s="138">
        <v>2386.09</v>
      </c>
      <c r="CP117" s="137">
        <v>239</v>
      </c>
      <c r="CQ117" s="137">
        <v>58.69</v>
      </c>
      <c r="CR117" s="137">
        <v>793.4</v>
      </c>
      <c r="CS117" s="137">
        <v>98.31</v>
      </c>
      <c r="CT117" s="137">
        <v>1189.4000000000001</v>
      </c>
      <c r="CU117" s="139">
        <v>3575.49</v>
      </c>
      <c r="CV117" s="218">
        <v>2864.94</v>
      </c>
      <c r="CW117" s="138">
        <v>0</v>
      </c>
      <c r="CX117" s="138">
        <v>2864.94</v>
      </c>
      <c r="CY117" s="137">
        <v>303</v>
      </c>
      <c r="CZ117" s="137">
        <v>71.650000000000006</v>
      </c>
      <c r="DA117" s="137">
        <v>1083.44</v>
      </c>
      <c r="DB117" s="137">
        <v>137.59</v>
      </c>
      <c r="DC117" s="137">
        <v>1595.68</v>
      </c>
      <c r="DD117" s="139">
        <v>4460.62</v>
      </c>
      <c r="DE117" s="138">
        <v>3575.4</v>
      </c>
      <c r="DF117" s="138">
        <v>0</v>
      </c>
      <c r="DG117" s="138">
        <v>3575.4</v>
      </c>
      <c r="DH117" s="137">
        <v>402</v>
      </c>
      <c r="DI117" s="137">
        <v>401.21</v>
      </c>
      <c r="DJ117" s="137">
        <v>1999.41</v>
      </c>
      <c r="DK117" s="137">
        <v>182.14</v>
      </c>
      <c r="DL117" s="137">
        <v>2984.76</v>
      </c>
      <c r="DM117" s="139">
        <v>6560.16</v>
      </c>
      <c r="DN117" s="135">
        <f t="shared" si="11"/>
        <v>31693.53</v>
      </c>
      <c r="DO117" s="135">
        <f t="shared" si="12"/>
        <v>948.61</v>
      </c>
      <c r="DP117" s="135">
        <f t="shared" si="13"/>
        <v>32642.14</v>
      </c>
      <c r="DQ117" s="137">
        <f t="shared" si="14"/>
        <v>3327</v>
      </c>
      <c r="DR117" s="137">
        <f t="shared" si="15"/>
        <v>1091.27</v>
      </c>
      <c r="DS117" s="137">
        <f t="shared" si="16"/>
        <v>12023.449999999999</v>
      </c>
      <c r="DT117" s="137">
        <f t="shared" si="17"/>
        <v>1696.73</v>
      </c>
      <c r="DU117" s="137">
        <f t="shared" si="18"/>
        <v>18138.449999999997</v>
      </c>
      <c r="DV117" s="139">
        <f t="shared" si="19"/>
        <v>50780.59</v>
      </c>
      <c r="DW117" s="271">
        <f t="shared" si="20"/>
        <v>1545.3400000000001</v>
      </c>
      <c r="DX117" s="271"/>
      <c r="DY117" s="263">
        <f>E117-(DU117-(DO117*PARAM!Q117))</f>
        <v>-587.54999999999563</v>
      </c>
      <c r="DZ117" s="263"/>
    </row>
    <row r="118" spans="1:130" x14ac:dyDescent="0.25">
      <c r="A118">
        <v>1154</v>
      </c>
      <c r="B118" t="s">
        <v>790</v>
      </c>
      <c r="C118" t="s">
        <v>791</v>
      </c>
      <c r="D118" s="74">
        <v>1</v>
      </c>
      <c r="E118">
        <v>22220.47</v>
      </c>
      <c r="F118">
        <v>38854.32</v>
      </c>
      <c r="G118" t="s">
        <v>157</v>
      </c>
      <c r="H118" t="s">
        <v>5</v>
      </c>
      <c r="I118" t="s">
        <v>285</v>
      </c>
      <c r="J118" s="138">
        <v>2950.36</v>
      </c>
      <c r="K118" s="138">
        <v>0</v>
      </c>
      <c r="L118" s="138">
        <v>2950.36</v>
      </c>
      <c r="M118" s="137">
        <v>316</v>
      </c>
      <c r="N118" s="137">
        <v>73.63</v>
      </c>
      <c r="O118" s="137">
        <v>1135.79</v>
      </c>
      <c r="P118" s="185">
        <v>154.37</v>
      </c>
      <c r="Q118" s="137">
        <v>1679.79</v>
      </c>
      <c r="R118" s="139">
        <v>4630.1499999999996</v>
      </c>
      <c r="S118" s="138">
        <v>2953.8</v>
      </c>
      <c r="T118" s="138">
        <v>0</v>
      </c>
      <c r="U118" s="138">
        <v>2953.8</v>
      </c>
      <c r="V118" s="137">
        <v>317</v>
      </c>
      <c r="W118" s="137">
        <v>73.78</v>
      </c>
      <c r="X118" s="137">
        <v>1139.17</v>
      </c>
      <c r="Y118" s="137">
        <v>128.94999999999999</v>
      </c>
      <c r="Z118" s="137">
        <v>1658.9</v>
      </c>
      <c r="AA118" s="139">
        <v>4612.7</v>
      </c>
      <c r="AB118" s="138">
        <v>2947.76</v>
      </c>
      <c r="AC118" s="138">
        <v>0</v>
      </c>
      <c r="AD118" s="138">
        <v>2947.76</v>
      </c>
      <c r="AE118" s="137">
        <v>316</v>
      </c>
      <c r="AF118" s="137">
        <v>73.63</v>
      </c>
      <c r="AG118" s="185">
        <v>1136.3599999999999</v>
      </c>
      <c r="AH118" s="137">
        <v>144.13999999999999</v>
      </c>
      <c r="AI118" s="137">
        <v>1670.13</v>
      </c>
      <c r="AJ118" s="139">
        <v>4617.8900000000003</v>
      </c>
      <c r="AK118" s="138">
        <v>2947.76</v>
      </c>
      <c r="AL118" s="138">
        <v>0</v>
      </c>
      <c r="AM118" s="138">
        <v>2947.76</v>
      </c>
      <c r="AN118" s="137">
        <v>316</v>
      </c>
      <c r="AO118" s="137">
        <v>73.63</v>
      </c>
      <c r="AP118" s="137">
        <v>1136.3599999999999</v>
      </c>
      <c r="AQ118" s="137">
        <v>159.44</v>
      </c>
      <c r="AR118" s="137">
        <v>1685.43</v>
      </c>
      <c r="AS118" s="139">
        <v>4633.1899999999996</v>
      </c>
      <c r="AT118" s="138">
        <v>2962.92</v>
      </c>
      <c r="AU118" s="138">
        <v>948.61</v>
      </c>
      <c r="AV118" s="138">
        <v>3911.53</v>
      </c>
      <c r="AW118" s="137">
        <v>448</v>
      </c>
      <c r="AX118" s="137">
        <v>74.010000000000005</v>
      </c>
      <c r="AY118" s="137">
        <v>1331.75</v>
      </c>
      <c r="AZ118" s="137">
        <v>157.11000000000001</v>
      </c>
      <c r="BA118" s="137">
        <v>2010.87</v>
      </c>
      <c r="BB118" s="139">
        <v>5922.4</v>
      </c>
      <c r="BC118" s="202">
        <v>4404.8</v>
      </c>
      <c r="BD118" s="138">
        <v>0</v>
      </c>
      <c r="BE118" s="138">
        <v>4404.8</v>
      </c>
      <c r="BF118" s="137">
        <v>518</v>
      </c>
      <c r="BG118" s="137">
        <v>110.06</v>
      </c>
      <c r="BH118" s="137">
        <v>1944.54</v>
      </c>
      <c r="BI118" s="137">
        <v>180.21</v>
      </c>
      <c r="BJ118" s="137">
        <v>2752.81</v>
      </c>
      <c r="BK118" s="139">
        <v>7157.61</v>
      </c>
      <c r="BL118" s="186">
        <v>2947.76</v>
      </c>
      <c r="BM118" s="138">
        <v>0</v>
      </c>
      <c r="BN118" s="138">
        <v>2947.76</v>
      </c>
      <c r="BO118" s="137">
        <v>315</v>
      </c>
      <c r="BP118" s="137">
        <v>73.63</v>
      </c>
      <c r="BQ118" s="137">
        <v>1136.3599999999999</v>
      </c>
      <c r="BR118" s="137">
        <v>139.04</v>
      </c>
      <c r="BS118" s="137">
        <v>1664.03</v>
      </c>
      <c r="BT118" s="139">
        <v>4611.79</v>
      </c>
      <c r="BU118" s="138">
        <v>2947.76</v>
      </c>
      <c r="BV118" s="138">
        <v>0</v>
      </c>
      <c r="BW118" s="138">
        <v>2947.76</v>
      </c>
      <c r="BX118" s="137">
        <v>316</v>
      </c>
      <c r="BY118" s="137">
        <v>73.63</v>
      </c>
      <c r="BZ118" s="137">
        <v>1136.3599999999999</v>
      </c>
      <c r="CA118" s="137">
        <v>164.54</v>
      </c>
      <c r="CB118" s="137">
        <v>1690.53</v>
      </c>
      <c r="CC118" s="139">
        <v>4638.29</v>
      </c>
      <c r="CD118" s="216">
        <v>3105.83</v>
      </c>
      <c r="CE118" s="138">
        <v>0</v>
      </c>
      <c r="CF118" s="138">
        <v>3105.83</v>
      </c>
      <c r="CG118" s="137">
        <v>338</v>
      </c>
      <c r="CH118" s="137">
        <v>77.59</v>
      </c>
      <c r="CI118" s="137">
        <v>1195.3699999999999</v>
      </c>
      <c r="CJ118" s="137">
        <v>95.95</v>
      </c>
      <c r="CK118" s="137">
        <v>1706.91</v>
      </c>
      <c r="CL118" s="139">
        <v>4812.74</v>
      </c>
      <c r="CM118" s="186">
        <v>2929.36</v>
      </c>
      <c r="CN118" s="138">
        <v>0</v>
      </c>
      <c r="CO118" s="138">
        <v>2929.36</v>
      </c>
      <c r="CP118" s="137">
        <v>322</v>
      </c>
      <c r="CQ118" s="137">
        <v>73.17</v>
      </c>
      <c r="CR118" s="137">
        <v>1134.29</v>
      </c>
      <c r="CS118" s="137">
        <v>133.61000000000001</v>
      </c>
      <c r="CT118" s="137">
        <v>1663.07</v>
      </c>
      <c r="CU118" s="139">
        <v>4592.43</v>
      </c>
      <c r="CV118" s="216">
        <v>3462.28</v>
      </c>
      <c r="CW118" s="138">
        <v>0</v>
      </c>
      <c r="CX118" s="138">
        <v>3462.28</v>
      </c>
      <c r="CY118" s="137">
        <v>387</v>
      </c>
      <c r="CZ118" s="137">
        <v>86.5</v>
      </c>
      <c r="DA118" s="137">
        <v>1328.46</v>
      </c>
      <c r="DB118" s="137">
        <v>148.16999999999999</v>
      </c>
      <c r="DC118" s="137">
        <v>1950.13</v>
      </c>
      <c r="DD118" s="139">
        <v>5412.41</v>
      </c>
      <c r="DE118" s="138">
        <v>4469.8500000000004</v>
      </c>
      <c r="DF118" s="138">
        <v>0</v>
      </c>
      <c r="DG118" s="138">
        <v>4469.8500000000004</v>
      </c>
      <c r="DH118" s="137">
        <v>533</v>
      </c>
      <c r="DI118" s="137">
        <v>501.67</v>
      </c>
      <c r="DJ118" s="137">
        <v>1440.53</v>
      </c>
      <c r="DK118" s="137">
        <v>196.68</v>
      </c>
      <c r="DL118" s="137">
        <v>2671.88</v>
      </c>
      <c r="DM118" s="139">
        <v>7141.73</v>
      </c>
      <c r="DN118" s="135">
        <f t="shared" si="11"/>
        <v>39030.240000000005</v>
      </c>
      <c r="DO118" s="135">
        <f t="shared" si="12"/>
        <v>948.61</v>
      </c>
      <c r="DP118" s="135">
        <f t="shared" si="13"/>
        <v>39978.850000000006</v>
      </c>
      <c r="DQ118" s="137">
        <f t="shared" si="14"/>
        <v>4442</v>
      </c>
      <c r="DR118" s="137">
        <f t="shared" si="15"/>
        <v>1364.9299999999998</v>
      </c>
      <c r="DS118" s="137">
        <f t="shared" si="16"/>
        <v>15195.340000000002</v>
      </c>
      <c r="DT118" s="137">
        <f t="shared" si="17"/>
        <v>1802.2100000000003</v>
      </c>
      <c r="DU118" s="137">
        <f t="shared" si="18"/>
        <v>22804.480000000003</v>
      </c>
      <c r="DV118" s="139">
        <f t="shared" si="19"/>
        <v>62783.329999999987</v>
      </c>
      <c r="DW118" s="271">
        <f t="shared" si="20"/>
        <v>1124.5300000000061</v>
      </c>
      <c r="DX118" s="271"/>
      <c r="DY118" s="263">
        <f>E118-(DU118-(DO118*PARAM!Q118))</f>
        <v>-584.01000000000204</v>
      </c>
      <c r="DZ118" s="263"/>
    </row>
    <row r="119" spans="1:130" x14ac:dyDescent="0.25">
      <c r="A119">
        <v>1155</v>
      </c>
      <c r="B119" t="s">
        <v>792</v>
      </c>
      <c r="C119" t="s">
        <v>206</v>
      </c>
      <c r="D119" s="74">
        <v>1</v>
      </c>
      <c r="E119">
        <v>20110.63</v>
      </c>
      <c r="F119">
        <v>35702.97</v>
      </c>
      <c r="G119" t="s">
        <v>157</v>
      </c>
      <c r="H119" t="s">
        <v>5</v>
      </c>
      <c r="I119" t="s">
        <v>793</v>
      </c>
      <c r="J119" s="138">
        <v>2827.19</v>
      </c>
      <c r="K119" s="138">
        <v>0</v>
      </c>
      <c r="L119" s="138">
        <v>2827.19</v>
      </c>
      <c r="M119" s="137">
        <v>284</v>
      </c>
      <c r="N119" s="137">
        <v>68.27</v>
      </c>
      <c r="O119" s="137">
        <v>1033.6500000000001</v>
      </c>
      <c r="P119" s="185">
        <v>151.79</v>
      </c>
      <c r="Q119" s="137">
        <v>1537.71</v>
      </c>
      <c r="R119" s="139">
        <v>4364.8999999999996</v>
      </c>
      <c r="S119" s="138">
        <v>2704.99</v>
      </c>
      <c r="T119" s="138">
        <v>0</v>
      </c>
      <c r="U119" s="138">
        <v>2704.99</v>
      </c>
      <c r="V119" s="137">
        <v>281</v>
      </c>
      <c r="W119" s="137">
        <v>67.56</v>
      </c>
      <c r="X119" s="137">
        <v>1024.28</v>
      </c>
      <c r="Y119" s="137">
        <v>150.03</v>
      </c>
      <c r="Z119" s="137">
        <v>1522.87</v>
      </c>
      <c r="AA119" s="139">
        <v>4227.8599999999997</v>
      </c>
      <c r="AB119" s="138">
        <v>2704.99</v>
      </c>
      <c r="AC119" s="138">
        <v>0</v>
      </c>
      <c r="AD119" s="138">
        <v>2704.99</v>
      </c>
      <c r="AE119" s="137">
        <v>280</v>
      </c>
      <c r="AF119" s="137">
        <v>67.56</v>
      </c>
      <c r="AG119" s="185">
        <v>1023.73</v>
      </c>
      <c r="AH119" s="137">
        <v>165.33</v>
      </c>
      <c r="AI119" s="137">
        <v>1536.62</v>
      </c>
      <c r="AJ119" s="139">
        <v>4241.6099999999997</v>
      </c>
      <c r="AK119" s="138">
        <v>2704.99</v>
      </c>
      <c r="AL119" s="138">
        <v>0</v>
      </c>
      <c r="AM119" s="138">
        <v>2704.99</v>
      </c>
      <c r="AN119" s="137">
        <v>280</v>
      </c>
      <c r="AO119" s="137">
        <v>67.56</v>
      </c>
      <c r="AP119" s="137">
        <v>1023.73</v>
      </c>
      <c r="AQ119" s="137">
        <v>150.03</v>
      </c>
      <c r="AR119" s="137">
        <v>1521.32</v>
      </c>
      <c r="AS119" s="139">
        <v>4226.3100000000004</v>
      </c>
      <c r="AT119" s="138">
        <v>2748.05</v>
      </c>
      <c r="AU119" s="138">
        <v>929.63</v>
      </c>
      <c r="AV119" s="138">
        <v>3677.68</v>
      </c>
      <c r="AW119" s="137">
        <v>412</v>
      </c>
      <c r="AX119" s="137">
        <v>68.64</v>
      </c>
      <c r="AY119" s="137">
        <v>1225.4000000000001</v>
      </c>
      <c r="AZ119" s="137">
        <v>153.06</v>
      </c>
      <c r="BA119" s="137">
        <v>1859.1</v>
      </c>
      <c r="BB119" s="139">
        <v>5536.78</v>
      </c>
      <c r="BC119" s="202">
        <v>4261.75</v>
      </c>
      <c r="BD119" s="138">
        <v>0</v>
      </c>
      <c r="BE119" s="138">
        <v>4261.75</v>
      </c>
      <c r="BF119" s="137">
        <v>464</v>
      </c>
      <c r="BG119" s="137">
        <v>100.9</v>
      </c>
      <c r="BH119" s="137">
        <v>1752.81</v>
      </c>
      <c r="BI119" s="137">
        <v>156.30000000000001</v>
      </c>
      <c r="BJ119" s="137">
        <v>2474.0100000000002</v>
      </c>
      <c r="BK119" s="139">
        <v>6735.76</v>
      </c>
      <c r="BL119" s="186">
        <v>2712.4</v>
      </c>
      <c r="BM119" s="138">
        <v>0</v>
      </c>
      <c r="BN119" s="138">
        <v>2712.4</v>
      </c>
      <c r="BO119" s="137">
        <v>280</v>
      </c>
      <c r="BP119" s="137">
        <v>67.739999999999995</v>
      </c>
      <c r="BQ119" s="137">
        <v>1026.43</v>
      </c>
      <c r="BR119" s="137">
        <v>129.75</v>
      </c>
      <c r="BS119" s="137">
        <v>1503.92</v>
      </c>
      <c r="BT119" s="139">
        <v>4216.32</v>
      </c>
      <c r="BU119" s="138">
        <v>2704.99</v>
      </c>
      <c r="BV119" s="138">
        <v>0</v>
      </c>
      <c r="BW119" s="138">
        <v>2704.99</v>
      </c>
      <c r="BX119" s="137">
        <v>280</v>
      </c>
      <c r="BY119" s="137">
        <v>67.56</v>
      </c>
      <c r="BZ119" s="137">
        <v>1023.73</v>
      </c>
      <c r="CA119" s="137">
        <v>150.03</v>
      </c>
      <c r="CB119" s="137">
        <v>1521.32</v>
      </c>
      <c r="CC119" s="139">
        <v>4226.3100000000004</v>
      </c>
      <c r="CD119" s="138">
        <v>2792.35</v>
      </c>
      <c r="CE119" s="138">
        <v>0</v>
      </c>
      <c r="CF119" s="138">
        <v>2792.35</v>
      </c>
      <c r="CG119" s="137">
        <v>290</v>
      </c>
      <c r="CH119" s="137">
        <v>69.41</v>
      </c>
      <c r="CI119" s="137">
        <v>1050.8</v>
      </c>
      <c r="CJ119" s="137">
        <v>136.21</v>
      </c>
      <c r="CK119" s="137">
        <v>1546.42</v>
      </c>
      <c r="CL119" s="139">
        <v>4338.7700000000004</v>
      </c>
      <c r="CM119" s="186">
        <v>2729.35</v>
      </c>
      <c r="CN119" s="138">
        <v>0</v>
      </c>
      <c r="CO119" s="138">
        <v>2729.35</v>
      </c>
      <c r="CP119" s="137">
        <v>290</v>
      </c>
      <c r="CQ119" s="137">
        <v>67.84</v>
      </c>
      <c r="CR119" s="137">
        <v>1032.5899999999999</v>
      </c>
      <c r="CS119" s="137">
        <v>79</v>
      </c>
      <c r="CT119" s="137">
        <v>1469.43</v>
      </c>
      <c r="CU119" s="139">
        <v>4198.78</v>
      </c>
      <c r="CV119" s="218">
        <v>3237.06</v>
      </c>
      <c r="CW119" s="138">
        <v>0</v>
      </c>
      <c r="CX119" s="138">
        <v>3237.06</v>
      </c>
      <c r="CY119" s="137">
        <v>351</v>
      </c>
      <c r="CZ119" s="137">
        <v>80.540000000000006</v>
      </c>
      <c r="DA119" s="137">
        <v>1213.22</v>
      </c>
      <c r="DB119" s="137">
        <v>139.02000000000001</v>
      </c>
      <c r="DC119" s="137">
        <v>1783.78</v>
      </c>
      <c r="DD119" s="139">
        <v>5020.84</v>
      </c>
      <c r="DE119" s="138">
        <v>4122.82</v>
      </c>
      <c r="DF119" s="138">
        <v>0</v>
      </c>
      <c r="DG119" s="138">
        <v>4122.82</v>
      </c>
      <c r="DH119" s="137">
        <v>476</v>
      </c>
      <c r="DI119" s="137">
        <v>461.19</v>
      </c>
      <c r="DJ119" s="137">
        <v>1294.58</v>
      </c>
      <c r="DK119" s="137">
        <v>149.66</v>
      </c>
      <c r="DL119" s="137">
        <v>2381.4299999999998</v>
      </c>
      <c r="DM119" s="139">
        <v>6504.25</v>
      </c>
      <c r="DN119" s="135">
        <f t="shared" si="11"/>
        <v>36250.929999999993</v>
      </c>
      <c r="DO119" s="135">
        <f t="shared" si="12"/>
        <v>929.63</v>
      </c>
      <c r="DP119" s="135">
        <f t="shared" si="13"/>
        <v>37180.559999999998</v>
      </c>
      <c r="DQ119" s="137">
        <f t="shared" si="14"/>
        <v>3968</v>
      </c>
      <c r="DR119" s="137">
        <f t="shared" si="15"/>
        <v>1254.77</v>
      </c>
      <c r="DS119" s="137">
        <f t="shared" si="16"/>
        <v>13724.949999999999</v>
      </c>
      <c r="DT119" s="137">
        <f t="shared" si="17"/>
        <v>1710.21</v>
      </c>
      <c r="DU119" s="137">
        <f t="shared" si="18"/>
        <v>20657.929999999997</v>
      </c>
      <c r="DV119" s="139">
        <f t="shared" si="19"/>
        <v>57838.489999999991</v>
      </c>
      <c r="DW119" s="271">
        <f t="shared" si="20"/>
        <v>1477.5899999999965</v>
      </c>
      <c r="DX119" s="271"/>
      <c r="DY119" s="263">
        <f>E119-(DU119-(DO119*PARAM!Q119))</f>
        <v>-547.29999999999563</v>
      </c>
      <c r="DZ119" s="263"/>
    </row>
    <row r="120" spans="1:130" x14ac:dyDescent="0.25">
      <c r="A120">
        <v>1157</v>
      </c>
      <c r="B120" t="s">
        <v>795</v>
      </c>
      <c r="C120" t="s">
        <v>184</v>
      </c>
      <c r="D120" s="74">
        <v>1</v>
      </c>
      <c r="E120">
        <v>34619.49</v>
      </c>
      <c r="F120">
        <v>55531.5</v>
      </c>
      <c r="G120" t="s">
        <v>157</v>
      </c>
      <c r="H120" t="s">
        <v>5</v>
      </c>
      <c r="I120" t="s">
        <v>796</v>
      </c>
      <c r="J120" s="138">
        <v>4231.28</v>
      </c>
      <c r="K120" s="138">
        <v>0</v>
      </c>
      <c r="L120" s="138">
        <v>4231.28</v>
      </c>
      <c r="M120" s="137">
        <v>492</v>
      </c>
      <c r="N120" s="137">
        <v>105.26</v>
      </c>
      <c r="O120" s="137">
        <v>1848.08</v>
      </c>
      <c r="P120" s="185">
        <v>148.27000000000001</v>
      </c>
      <c r="Q120" s="137">
        <v>2593.61</v>
      </c>
      <c r="R120" s="139">
        <v>6824.89</v>
      </c>
      <c r="S120" s="138">
        <v>4213.08</v>
      </c>
      <c r="T120" s="138">
        <v>0</v>
      </c>
      <c r="U120" s="138">
        <v>4213.08</v>
      </c>
      <c r="V120" s="137">
        <v>492</v>
      </c>
      <c r="W120" s="137">
        <v>105.26</v>
      </c>
      <c r="X120" s="137">
        <v>1849.84</v>
      </c>
      <c r="Y120" s="137">
        <v>132.72999999999999</v>
      </c>
      <c r="Z120" s="137">
        <v>2579.83</v>
      </c>
      <c r="AA120" s="139">
        <v>6792.91</v>
      </c>
      <c r="AB120" s="138">
        <v>4214.16</v>
      </c>
      <c r="AC120" s="138">
        <v>0</v>
      </c>
      <c r="AD120" s="138">
        <v>4214.16</v>
      </c>
      <c r="AE120" s="137">
        <v>492</v>
      </c>
      <c r="AF120" s="137">
        <v>105.29</v>
      </c>
      <c r="AG120" s="185">
        <v>1849.4</v>
      </c>
      <c r="AH120" s="137">
        <v>183.74</v>
      </c>
      <c r="AI120" s="137">
        <v>2630.43</v>
      </c>
      <c r="AJ120" s="139">
        <v>6844.59</v>
      </c>
      <c r="AK120" s="138">
        <v>4227.3500000000004</v>
      </c>
      <c r="AL120" s="138">
        <v>0</v>
      </c>
      <c r="AM120" s="138">
        <v>4227.3500000000004</v>
      </c>
      <c r="AN120" s="137">
        <v>493</v>
      </c>
      <c r="AO120" s="137">
        <v>105.62</v>
      </c>
      <c r="AP120" s="137">
        <v>1854.75</v>
      </c>
      <c r="AQ120" s="137">
        <v>178.82</v>
      </c>
      <c r="AR120" s="137">
        <v>2632.19</v>
      </c>
      <c r="AS120" s="139">
        <v>6859.54</v>
      </c>
      <c r="AT120" s="138">
        <v>4223.1899999999996</v>
      </c>
      <c r="AU120" s="138">
        <v>948.61</v>
      </c>
      <c r="AV120" s="138">
        <v>5171.8</v>
      </c>
      <c r="AW120" s="137">
        <v>622</v>
      </c>
      <c r="AX120" s="137">
        <v>105.51</v>
      </c>
      <c r="AY120" s="137">
        <v>2042.78</v>
      </c>
      <c r="AZ120" s="137">
        <v>176.18</v>
      </c>
      <c r="BA120" s="137">
        <v>2946.47</v>
      </c>
      <c r="BB120" s="139">
        <v>8118.27</v>
      </c>
      <c r="BC120" s="202">
        <v>6548.6</v>
      </c>
      <c r="BD120" s="138">
        <v>0</v>
      </c>
      <c r="BE120" s="138">
        <v>6548.6</v>
      </c>
      <c r="BF120" s="137">
        <v>790</v>
      </c>
      <c r="BG120" s="137">
        <v>159.36000000000001</v>
      </c>
      <c r="BH120" s="137">
        <v>2847.04</v>
      </c>
      <c r="BI120" s="137">
        <v>210.27</v>
      </c>
      <c r="BJ120" s="137">
        <v>4006.67</v>
      </c>
      <c r="BK120" s="139">
        <v>10555.27</v>
      </c>
      <c r="BL120" s="186">
        <v>4213.08</v>
      </c>
      <c r="BM120" s="138">
        <v>0</v>
      </c>
      <c r="BN120" s="138">
        <v>4213.08</v>
      </c>
      <c r="BO120" s="137">
        <v>492</v>
      </c>
      <c r="BP120" s="137">
        <v>105.26</v>
      </c>
      <c r="BQ120" s="137">
        <v>1848.96</v>
      </c>
      <c r="BR120" s="137">
        <v>137.83000000000001</v>
      </c>
      <c r="BS120" s="137">
        <v>2584.0500000000002</v>
      </c>
      <c r="BT120" s="139">
        <v>6797.13</v>
      </c>
      <c r="BU120" s="138">
        <v>4213.08</v>
      </c>
      <c r="BV120" s="138">
        <v>0</v>
      </c>
      <c r="BW120" s="138">
        <v>4213.08</v>
      </c>
      <c r="BX120" s="137">
        <v>492</v>
      </c>
      <c r="BY120" s="137">
        <v>105.26</v>
      </c>
      <c r="BZ120" s="137">
        <v>1848.96</v>
      </c>
      <c r="CA120" s="137">
        <v>183.73</v>
      </c>
      <c r="CB120" s="137">
        <v>2629.95</v>
      </c>
      <c r="CC120" s="139">
        <v>6843.03</v>
      </c>
      <c r="CD120" s="216">
        <v>4394.88</v>
      </c>
      <c r="CE120" s="138">
        <v>0</v>
      </c>
      <c r="CF120" s="138">
        <v>4394.88</v>
      </c>
      <c r="CG120" s="137">
        <v>517</v>
      </c>
      <c r="CH120" s="137">
        <v>109.81</v>
      </c>
      <c r="CI120" s="137">
        <v>1923.16</v>
      </c>
      <c r="CJ120" s="137">
        <v>114.79</v>
      </c>
      <c r="CK120" s="137">
        <v>2664.76</v>
      </c>
      <c r="CL120" s="139">
        <v>7059.64</v>
      </c>
      <c r="CM120" s="186">
        <v>4213.08</v>
      </c>
      <c r="CN120" s="138">
        <v>0</v>
      </c>
      <c r="CO120" s="138">
        <v>4213.08</v>
      </c>
      <c r="CP120" s="137">
        <v>499</v>
      </c>
      <c r="CQ120" s="137">
        <v>105.26</v>
      </c>
      <c r="CR120" s="137">
        <v>1853.76</v>
      </c>
      <c r="CS120" s="137">
        <v>173.53</v>
      </c>
      <c r="CT120" s="137">
        <v>2631.55</v>
      </c>
      <c r="CU120" s="139">
        <v>6844.63</v>
      </c>
      <c r="CV120" s="216">
        <v>4933.3500000000004</v>
      </c>
      <c r="CW120" s="138">
        <v>0</v>
      </c>
      <c r="CX120" s="138">
        <v>4933.3500000000004</v>
      </c>
      <c r="CY120" s="137">
        <v>591</v>
      </c>
      <c r="CZ120" s="137">
        <v>123.27</v>
      </c>
      <c r="DA120" s="137">
        <v>2143</v>
      </c>
      <c r="DB120" s="137">
        <v>132.30000000000001</v>
      </c>
      <c r="DC120" s="137">
        <v>2989.57</v>
      </c>
      <c r="DD120" s="139">
        <v>7922.92</v>
      </c>
      <c r="DE120" s="138">
        <v>6388.14</v>
      </c>
      <c r="DF120" s="138">
        <v>0</v>
      </c>
      <c r="DG120" s="138">
        <v>6388.14</v>
      </c>
      <c r="DH120" s="137">
        <v>789</v>
      </c>
      <c r="DI120" s="137">
        <v>717.58</v>
      </c>
      <c r="DJ120" s="137">
        <v>2622.13</v>
      </c>
      <c r="DK120" s="137">
        <v>182.62</v>
      </c>
      <c r="DL120" s="137">
        <v>4311.33</v>
      </c>
      <c r="DM120" s="139">
        <v>10699.47</v>
      </c>
      <c r="DN120" s="135">
        <f t="shared" si="11"/>
        <v>56013.270000000004</v>
      </c>
      <c r="DO120" s="135">
        <f t="shared" si="12"/>
        <v>948.61</v>
      </c>
      <c r="DP120" s="135">
        <f t="shared" si="13"/>
        <v>56961.880000000005</v>
      </c>
      <c r="DQ120" s="137">
        <f t="shared" si="14"/>
        <v>6761</v>
      </c>
      <c r="DR120" s="137">
        <f t="shared" si="15"/>
        <v>1952.7400000000002</v>
      </c>
      <c r="DS120" s="137">
        <f t="shared" si="16"/>
        <v>24531.859999999997</v>
      </c>
      <c r="DT120" s="137">
        <f t="shared" si="17"/>
        <v>1954.81</v>
      </c>
      <c r="DU120" s="137">
        <f t="shared" si="18"/>
        <v>35200.409999999996</v>
      </c>
      <c r="DV120" s="139">
        <f t="shared" si="19"/>
        <v>92162.290000000008</v>
      </c>
      <c r="DW120" s="271">
        <f t="shared" si="20"/>
        <v>1430.3800000000047</v>
      </c>
      <c r="DX120" s="271"/>
      <c r="DY120" s="263">
        <f>E120-(DU120-(DO120*PARAM!Q120))</f>
        <v>-580.91999999999825</v>
      </c>
      <c r="DZ120" s="263"/>
    </row>
    <row r="121" spans="1:130" x14ac:dyDescent="0.25">
      <c r="A121">
        <v>1158</v>
      </c>
      <c r="B121" t="s">
        <v>799</v>
      </c>
      <c r="C121" t="s">
        <v>328</v>
      </c>
      <c r="D121" s="74">
        <v>0.8</v>
      </c>
      <c r="E121">
        <v>16252.59</v>
      </c>
      <c r="F121">
        <v>28760.51</v>
      </c>
      <c r="G121" t="s">
        <v>157</v>
      </c>
      <c r="H121" t="s">
        <v>5</v>
      </c>
      <c r="I121" t="s">
        <v>298</v>
      </c>
      <c r="J121" s="138">
        <v>2317.2399999999998</v>
      </c>
      <c r="K121" s="138">
        <v>0</v>
      </c>
      <c r="L121" s="138">
        <v>2317.2399999999998</v>
      </c>
      <c r="M121" s="137">
        <v>220</v>
      </c>
      <c r="N121" s="137">
        <v>56.56</v>
      </c>
      <c r="O121" s="137">
        <v>862.67</v>
      </c>
      <c r="P121" s="185">
        <v>81.709999999999994</v>
      </c>
      <c r="Q121" s="137">
        <v>1220.94</v>
      </c>
      <c r="R121" s="139">
        <v>3538.18</v>
      </c>
      <c r="S121" s="138">
        <v>2218.02</v>
      </c>
      <c r="T121" s="138">
        <v>0</v>
      </c>
      <c r="U121" s="138">
        <v>2218.02</v>
      </c>
      <c r="V121" s="137">
        <v>213</v>
      </c>
      <c r="W121" s="137">
        <v>55.38</v>
      </c>
      <c r="X121" s="137">
        <v>846.3</v>
      </c>
      <c r="Y121" s="137">
        <v>105.68</v>
      </c>
      <c r="Z121" s="137">
        <v>1220.3599999999999</v>
      </c>
      <c r="AA121" s="139">
        <v>3438.38</v>
      </c>
      <c r="AB121" s="138">
        <v>2218.02</v>
      </c>
      <c r="AC121" s="138">
        <v>0</v>
      </c>
      <c r="AD121" s="138">
        <v>2218.02</v>
      </c>
      <c r="AE121" s="137">
        <v>213</v>
      </c>
      <c r="AF121" s="137">
        <v>55.38</v>
      </c>
      <c r="AG121" s="185">
        <v>845.87</v>
      </c>
      <c r="AH121" s="137">
        <v>131.18</v>
      </c>
      <c r="AI121" s="137">
        <v>1245.43</v>
      </c>
      <c r="AJ121" s="139">
        <v>3463.45</v>
      </c>
      <c r="AK121" s="138">
        <v>2218.02</v>
      </c>
      <c r="AL121" s="138">
        <v>0</v>
      </c>
      <c r="AM121" s="138">
        <v>2218.02</v>
      </c>
      <c r="AN121" s="137">
        <v>213</v>
      </c>
      <c r="AO121" s="137">
        <v>55.38</v>
      </c>
      <c r="AP121" s="137">
        <v>845.87</v>
      </c>
      <c r="AQ121" s="137">
        <v>131.18</v>
      </c>
      <c r="AR121" s="137">
        <v>1245.43</v>
      </c>
      <c r="AS121" s="139">
        <v>3463.45</v>
      </c>
      <c r="AT121" s="138">
        <v>2218.02</v>
      </c>
      <c r="AU121" s="138">
        <v>815.8</v>
      </c>
      <c r="AV121" s="138">
        <v>3033.82</v>
      </c>
      <c r="AW121" s="137">
        <v>324</v>
      </c>
      <c r="AX121" s="137">
        <v>55.38</v>
      </c>
      <c r="AY121" s="137">
        <v>1009.03</v>
      </c>
      <c r="AZ121" s="137">
        <v>121.71</v>
      </c>
      <c r="BA121" s="137">
        <v>1510.12</v>
      </c>
      <c r="BB121" s="139">
        <v>4543.9399999999996</v>
      </c>
      <c r="BC121" s="202">
        <v>3508.82</v>
      </c>
      <c r="BD121" s="138">
        <v>0</v>
      </c>
      <c r="BE121" s="138">
        <v>3508.82</v>
      </c>
      <c r="BF121" s="137">
        <v>364</v>
      </c>
      <c r="BG121" s="137">
        <v>82.71</v>
      </c>
      <c r="BH121" s="137">
        <v>1443.69</v>
      </c>
      <c r="BI121" s="137">
        <v>153.25</v>
      </c>
      <c r="BJ121" s="137">
        <v>2043.65</v>
      </c>
      <c r="BK121" s="139">
        <v>5552.47</v>
      </c>
      <c r="BL121" s="186">
        <v>2274.64</v>
      </c>
      <c r="BM121" s="138">
        <v>0</v>
      </c>
      <c r="BN121" s="138">
        <v>2274.64</v>
      </c>
      <c r="BO121" s="137">
        <v>220</v>
      </c>
      <c r="BP121" s="137">
        <v>56.8</v>
      </c>
      <c r="BQ121" s="137">
        <v>866.54</v>
      </c>
      <c r="BR121" s="137">
        <v>106.68</v>
      </c>
      <c r="BS121" s="137">
        <v>1250.02</v>
      </c>
      <c r="BT121" s="139">
        <v>3524.66</v>
      </c>
      <c r="BU121" s="138">
        <v>2218.02</v>
      </c>
      <c r="BV121" s="138">
        <v>0</v>
      </c>
      <c r="BW121" s="138">
        <v>2218.02</v>
      </c>
      <c r="BX121" s="137">
        <v>213</v>
      </c>
      <c r="BY121" s="137">
        <v>55.38</v>
      </c>
      <c r="BZ121" s="137">
        <v>845.87</v>
      </c>
      <c r="CA121" s="137">
        <v>39.380000000000003</v>
      </c>
      <c r="CB121" s="137">
        <v>1153.6300000000001</v>
      </c>
      <c r="CC121" s="139">
        <v>3371.65</v>
      </c>
      <c r="CD121" s="216">
        <v>2285.9699999999998</v>
      </c>
      <c r="CE121" s="138">
        <v>0</v>
      </c>
      <c r="CF121" s="138">
        <v>2285.9699999999998</v>
      </c>
      <c r="CG121" s="137">
        <v>223</v>
      </c>
      <c r="CH121" s="137">
        <v>57.08</v>
      </c>
      <c r="CI121" s="137">
        <v>870.67</v>
      </c>
      <c r="CJ121" s="137">
        <v>147.69</v>
      </c>
      <c r="CK121" s="137">
        <v>1298.44</v>
      </c>
      <c r="CL121" s="139">
        <v>3584.41</v>
      </c>
      <c r="CM121" s="186">
        <v>2193.61</v>
      </c>
      <c r="CN121" s="138">
        <v>0</v>
      </c>
      <c r="CO121" s="138">
        <v>2193.61</v>
      </c>
      <c r="CP121" s="137">
        <v>218</v>
      </c>
      <c r="CQ121" s="137">
        <v>54.77</v>
      </c>
      <c r="CR121" s="137">
        <v>842.54</v>
      </c>
      <c r="CS121" s="137">
        <v>125.65</v>
      </c>
      <c r="CT121" s="137">
        <v>1240.96</v>
      </c>
      <c r="CU121" s="139">
        <v>3434.57</v>
      </c>
      <c r="CV121" s="218">
        <v>2218.02</v>
      </c>
      <c r="CW121" s="138">
        <v>0</v>
      </c>
      <c r="CX121" s="138">
        <v>2218.02</v>
      </c>
      <c r="CY121" s="137">
        <v>213</v>
      </c>
      <c r="CZ121" s="137">
        <v>55.38</v>
      </c>
      <c r="DA121" s="137">
        <v>845.87</v>
      </c>
      <c r="DB121" s="137">
        <v>54.68</v>
      </c>
      <c r="DC121" s="137">
        <v>1168.93</v>
      </c>
      <c r="DD121" s="139">
        <v>3386.95</v>
      </c>
      <c r="DE121" s="138">
        <v>3311.22</v>
      </c>
      <c r="DF121" s="138">
        <v>0</v>
      </c>
      <c r="DG121" s="138">
        <v>3311.22</v>
      </c>
      <c r="DH121" s="137">
        <v>364</v>
      </c>
      <c r="DI121" s="137">
        <v>371.88</v>
      </c>
      <c r="DJ121" s="137">
        <v>1046.6500000000001</v>
      </c>
      <c r="DK121" s="137">
        <v>146.84</v>
      </c>
      <c r="DL121" s="137">
        <v>1929.37</v>
      </c>
      <c r="DM121" s="139">
        <v>5240.59</v>
      </c>
      <c r="DN121" s="135">
        <f t="shared" si="11"/>
        <v>29199.620000000006</v>
      </c>
      <c r="DO121" s="135">
        <f t="shared" si="12"/>
        <v>815.8</v>
      </c>
      <c r="DP121" s="135">
        <f t="shared" si="13"/>
        <v>30015.420000000006</v>
      </c>
      <c r="DQ121" s="137">
        <f t="shared" si="14"/>
        <v>2998</v>
      </c>
      <c r="DR121" s="137">
        <f t="shared" si="15"/>
        <v>1012.0799999999999</v>
      </c>
      <c r="DS121" s="137">
        <f t="shared" si="16"/>
        <v>11171.57</v>
      </c>
      <c r="DT121" s="137">
        <f t="shared" si="17"/>
        <v>1345.63</v>
      </c>
      <c r="DU121" s="137">
        <f t="shared" si="18"/>
        <v>16527.280000000002</v>
      </c>
      <c r="DV121" s="139">
        <f t="shared" si="19"/>
        <v>46542.7</v>
      </c>
      <c r="DW121" s="271">
        <f t="shared" si="20"/>
        <v>1254.9100000000071</v>
      </c>
      <c r="DX121" s="271"/>
      <c r="DY121" s="263">
        <f>E121-(DU121-(DO121*PARAM!Q121))</f>
        <v>-274.69000000000233</v>
      </c>
      <c r="DZ121" s="263"/>
    </row>
    <row r="122" spans="1:130" x14ac:dyDescent="0.25">
      <c r="A122">
        <v>1166</v>
      </c>
      <c r="B122" t="s">
        <v>257</v>
      </c>
      <c r="C122" t="s">
        <v>219</v>
      </c>
      <c r="D122" s="74">
        <v>1</v>
      </c>
      <c r="E122">
        <v>19216.28</v>
      </c>
      <c r="F122">
        <v>34093.620000000003</v>
      </c>
      <c r="G122" t="s">
        <v>157</v>
      </c>
      <c r="H122" t="s">
        <v>5</v>
      </c>
      <c r="I122" t="s">
        <v>258</v>
      </c>
      <c r="J122" s="138">
        <v>2706.81</v>
      </c>
      <c r="K122" s="138">
        <v>0</v>
      </c>
      <c r="L122" s="138">
        <v>2706.81</v>
      </c>
      <c r="M122" s="137">
        <v>269</v>
      </c>
      <c r="N122" s="137">
        <v>65.650000000000006</v>
      </c>
      <c r="O122" s="137">
        <v>995.41</v>
      </c>
      <c r="P122" s="185">
        <v>149.72</v>
      </c>
      <c r="Q122" s="137">
        <v>1479.78</v>
      </c>
      <c r="R122" s="139">
        <v>4186.59</v>
      </c>
      <c r="S122" s="138">
        <v>2628.81</v>
      </c>
      <c r="T122" s="138">
        <v>0</v>
      </c>
      <c r="U122" s="138">
        <v>2628.81</v>
      </c>
      <c r="V122" s="137">
        <v>269</v>
      </c>
      <c r="W122" s="137">
        <v>65.650000000000006</v>
      </c>
      <c r="X122" s="137">
        <v>996.43</v>
      </c>
      <c r="Y122" s="137">
        <v>123.18</v>
      </c>
      <c r="Z122" s="137">
        <v>1454.26</v>
      </c>
      <c r="AA122" s="139">
        <v>4083.07</v>
      </c>
      <c r="AB122" s="138">
        <v>2628.81</v>
      </c>
      <c r="AC122" s="138">
        <v>0</v>
      </c>
      <c r="AD122" s="138">
        <v>2628.81</v>
      </c>
      <c r="AE122" s="137">
        <v>269</v>
      </c>
      <c r="AF122" s="137">
        <v>65.650000000000006</v>
      </c>
      <c r="AG122" s="185">
        <v>995.92</v>
      </c>
      <c r="AH122" s="137">
        <v>163.98</v>
      </c>
      <c r="AI122" s="137">
        <v>1494.55</v>
      </c>
      <c r="AJ122" s="139">
        <v>4123.3599999999997</v>
      </c>
      <c r="AK122" s="138">
        <v>2662.88</v>
      </c>
      <c r="AL122" s="138">
        <v>0</v>
      </c>
      <c r="AM122" s="138">
        <v>2662.88</v>
      </c>
      <c r="AN122" s="137">
        <v>274</v>
      </c>
      <c r="AO122" s="137">
        <v>66.5</v>
      </c>
      <c r="AP122" s="137">
        <v>1008.34</v>
      </c>
      <c r="AQ122" s="137">
        <v>149.29</v>
      </c>
      <c r="AR122" s="137">
        <v>1498.13</v>
      </c>
      <c r="AS122" s="139">
        <v>4161.01</v>
      </c>
      <c r="AT122" s="138">
        <v>2671.98</v>
      </c>
      <c r="AU122" s="138">
        <v>939.13</v>
      </c>
      <c r="AV122" s="138">
        <v>3611.11</v>
      </c>
      <c r="AW122" s="137">
        <v>403</v>
      </c>
      <c r="AX122" s="137">
        <v>66.739999999999995</v>
      </c>
      <c r="AY122" s="137">
        <v>1199.5</v>
      </c>
      <c r="AZ122" s="137">
        <v>136.53</v>
      </c>
      <c r="BA122" s="137">
        <v>1805.77</v>
      </c>
      <c r="BB122" s="139">
        <v>5416.88</v>
      </c>
      <c r="BC122" s="202">
        <v>4118.7299999999996</v>
      </c>
      <c r="BD122" s="138">
        <v>0</v>
      </c>
      <c r="BE122" s="138">
        <v>4118.7299999999996</v>
      </c>
      <c r="BF122" s="137">
        <v>448</v>
      </c>
      <c r="BG122" s="137">
        <v>98.1</v>
      </c>
      <c r="BH122" s="137">
        <v>1705.25</v>
      </c>
      <c r="BI122" s="137">
        <v>148.80000000000001</v>
      </c>
      <c r="BJ122" s="137">
        <v>2400.15</v>
      </c>
      <c r="BK122" s="139">
        <v>6518.88</v>
      </c>
      <c r="BL122" s="186">
        <v>2628.81</v>
      </c>
      <c r="BM122" s="138">
        <v>0</v>
      </c>
      <c r="BN122" s="138">
        <v>2628.81</v>
      </c>
      <c r="BO122" s="137">
        <v>269</v>
      </c>
      <c r="BP122" s="137">
        <v>65.650000000000006</v>
      </c>
      <c r="BQ122" s="137">
        <v>995.92</v>
      </c>
      <c r="BR122" s="137">
        <v>128.28</v>
      </c>
      <c r="BS122" s="137">
        <v>1458.85</v>
      </c>
      <c r="BT122" s="139">
        <v>4087.66</v>
      </c>
      <c r="BU122" s="138">
        <v>2628.81</v>
      </c>
      <c r="BV122" s="138">
        <v>0</v>
      </c>
      <c r="BW122" s="138">
        <v>2628.81</v>
      </c>
      <c r="BX122" s="137">
        <v>269</v>
      </c>
      <c r="BY122" s="137">
        <v>65.650000000000006</v>
      </c>
      <c r="BZ122" s="137">
        <v>995.92</v>
      </c>
      <c r="CA122" s="137">
        <v>148.68</v>
      </c>
      <c r="CB122" s="137">
        <v>1479.25</v>
      </c>
      <c r="CC122" s="139">
        <v>4108.0600000000004</v>
      </c>
      <c r="CD122" s="216">
        <v>2733.32</v>
      </c>
      <c r="CE122" s="138">
        <v>0</v>
      </c>
      <c r="CF122" s="138">
        <v>2733.32</v>
      </c>
      <c r="CG122" s="137">
        <v>284</v>
      </c>
      <c r="CH122" s="137">
        <v>68.260000000000005</v>
      </c>
      <c r="CI122" s="137">
        <v>1034.0899999999999</v>
      </c>
      <c r="CJ122" s="137">
        <v>89.34</v>
      </c>
      <c r="CK122" s="137">
        <v>1475.69</v>
      </c>
      <c r="CL122" s="139">
        <v>4209.01</v>
      </c>
      <c r="CM122" s="186">
        <v>2627.33</v>
      </c>
      <c r="CN122" s="138">
        <v>0</v>
      </c>
      <c r="CO122" s="138">
        <v>2627.33</v>
      </c>
      <c r="CP122" s="137">
        <v>278</v>
      </c>
      <c r="CQ122" s="137">
        <v>65.61</v>
      </c>
      <c r="CR122" s="137">
        <v>1000.17</v>
      </c>
      <c r="CS122" s="137">
        <v>133.34</v>
      </c>
      <c r="CT122" s="137">
        <v>1477.12</v>
      </c>
      <c r="CU122" s="139">
        <v>4104.45</v>
      </c>
      <c r="CV122" s="216">
        <v>2628.81</v>
      </c>
      <c r="CW122" s="138">
        <v>0</v>
      </c>
      <c r="CX122" s="138">
        <v>2628.81</v>
      </c>
      <c r="CY122" s="137">
        <v>269</v>
      </c>
      <c r="CZ122" s="137">
        <v>65.650000000000006</v>
      </c>
      <c r="DA122" s="137">
        <v>995.92</v>
      </c>
      <c r="DB122" s="137">
        <v>97.68</v>
      </c>
      <c r="DC122" s="137">
        <v>1428.25</v>
      </c>
      <c r="DD122" s="139">
        <v>4057.06</v>
      </c>
      <c r="DE122" s="138">
        <v>3922.54</v>
      </c>
      <c r="DF122" s="138">
        <v>0</v>
      </c>
      <c r="DG122" s="138">
        <v>3922.54</v>
      </c>
      <c r="DH122" s="137">
        <v>453</v>
      </c>
      <c r="DI122" s="137">
        <v>440.86</v>
      </c>
      <c r="DJ122" s="137">
        <v>1233.01</v>
      </c>
      <c r="DK122" s="137">
        <v>176.77</v>
      </c>
      <c r="DL122" s="137">
        <v>2303.64</v>
      </c>
      <c r="DM122" s="139">
        <v>6226.18</v>
      </c>
      <c r="DN122" s="135">
        <f t="shared" si="11"/>
        <v>34587.64</v>
      </c>
      <c r="DO122" s="135">
        <f t="shared" si="12"/>
        <v>939.13</v>
      </c>
      <c r="DP122" s="135">
        <f t="shared" si="13"/>
        <v>35526.770000000004</v>
      </c>
      <c r="DQ122" s="137">
        <f t="shared" si="14"/>
        <v>3754</v>
      </c>
      <c r="DR122" s="137">
        <f t="shared" si="15"/>
        <v>1199.97</v>
      </c>
      <c r="DS122" s="137">
        <f t="shared" si="16"/>
        <v>13155.880000000001</v>
      </c>
      <c r="DT122" s="137">
        <f t="shared" si="17"/>
        <v>1645.59</v>
      </c>
      <c r="DU122" s="137">
        <f t="shared" si="18"/>
        <v>19755.439999999999</v>
      </c>
      <c r="DV122" s="139">
        <f t="shared" si="19"/>
        <v>55282.21</v>
      </c>
      <c r="DW122" s="271">
        <f t="shared" si="20"/>
        <v>1433.1500000000015</v>
      </c>
      <c r="DX122" s="271"/>
      <c r="DY122" s="263">
        <f>E122-(DU122-(DO122*PARAM!Q122))</f>
        <v>-539.15999999999985</v>
      </c>
      <c r="DZ122" s="263"/>
    </row>
    <row r="123" spans="1:130" x14ac:dyDescent="0.25">
      <c r="A123">
        <v>1169</v>
      </c>
      <c r="B123" t="s">
        <v>815</v>
      </c>
      <c r="C123" t="s">
        <v>816</v>
      </c>
      <c r="D123" s="74">
        <v>0</v>
      </c>
      <c r="G123" t="s">
        <v>157</v>
      </c>
      <c r="H123" t="s">
        <v>5</v>
      </c>
      <c r="I123" t="s">
        <v>814</v>
      </c>
      <c r="P123" s="185"/>
      <c r="S123" s="138">
        <v>0</v>
      </c>
      <c r="T123" s="138">
        <v>0</v>
      </c>
      <c r="U123" s="138">
        <v>0</v>
      </c>
      <c r="V123" s="137">
        <v>0</v>
      </c>
      <c r="W123" s="137">
        <v>0</v>
      </c>
      <c r="X123" s="137">
        <v>0</v>
      </c>
      <c r="Y123" s="137">
        <v>0</v>
      </c>
      <c r="Z123" s="137">
        <v>0</v>
      </c>
      <c r="AA123" s="139">
        <v>0</v>
      </c>
      <c r="AB123" s="138">
        <v>0</v>
      </c>
      <c r="AC123" s="138">
        <v>0</v>
      </c>
      <c r="AD123" s="138">
        <v>0</v>
      </c>
      <c r="AE123" s="137">
        <v>0</v>
      </c>
      <c r="AF123" s="137">
        <v>0</v>
      </c>
      <c r="AG123" s="185">
        <v>0</v>
      </c>
      <c r="AH123" s="137">
        <v>0</v>
      </c>
      <c r="AI123" s="137">
        <v>0</v>
      </c>
      <c r="AJ123" s="139">
        <v>0</v>
      </c>
      <c r="AT123" s="138">
        <v>0</v>
      </c>
      <c r="AU123" s="138">
        <v>948.61</v>
      </c>
      <c r="AV123" s="138">
        <v>948.61</v>
      </c>
      <c r="AW123" s="137">
        <v>40</v>
      </c>
      <c r="AX123" s="137">
        <v>0</v>
      </c>
      <c r="AY123" s="137">
        <v>189.72</v>
      </c>
      <c r="AZ123" s="137">
        <v>12.71</v>
      </c>
      <c r="BA123" s="137">
        <v>242.43</v>
      </c>
      <c r="BB123" s="139">
        <v>1191.04</v>
      </c>
      <c r="BC123" s="202"/>
      <c r="BL123" s="186"/>
      <c r="CM123" s="186"/>
      <c r="DN123" s="135">
        <f t="shared" si="11"/>
        <v>0</v>
      </c>
      <c r="DO123" s="135">
        <f t="shared" si="12"/>
        <v>948.61</v>
      </c>
      <c r="DP123" s="135">
        <f t="shared" si="13"/>
        <v>948.61</v>
      </c>
      <c r="DQ123" s="137">
        <f t="shared" si="14"/>
        <v>40</v>
      </c>
      <c r="DR123" s="137">
        <f>N123+W123+AF123+AO123+AX123+BG123+BP123+BY123+CH123+CQ123+CZ123+DI123</f>
        <v>0</v>
      </c>
      <c r="DS123" s="137">
        <f t="shared" si="16"/>
        <v>189.72</v>
      </c>
      <c r="DT123" s="137">
        <f t="shared" si="17"/>
        <v>12.71</v>
      </c>
      <c r="DU123" s="137">
        <f t="shared" si="18"/>
        <v>242.43</v>
      </c>
      <c r="DV123" s="139">
        <f t="shared" si="19"/>
        <v>1191.04</v>
      </c>
      <c r="DW123" s="271">
        <f t="shared" si="20"/>
        <v>948.61</v>
      </c>
      <c r="DX123" s="271"/>
      <c r="DY123" s="263">
        <f>E123-(DU123-(DO123*PARAM!Q123))</f>
        <v>-242.43</v>
      </c>
      <c r="DZ123" s="263"/>
    </row>
    <row r="124" spans="1:130" x14ac:dyDescent="0.25">
      <c r="A124">
        <v>1173</v>
      </c>
      <c r="B124" t="s">
        <v>275</v>
      </c>
      <c r="C124" t="s">
        <v>276</v>
      </c>
      <c r="D124" s="74">
        <v>1</v>
      </c>
      <c r="E124">
        <v>18413.435600000001</v>
      </c>
      <c r="F124">
        <v>32658.627399999998</v>
      </c>
      <c r="G124" t="s">
        <v>157</v>
      </c>
      <c r="H124" t="s">
        <v>9</v>
      </c>
      <c r="I124" t="s">
        <v>277</v>
      </c>
      <c r="J124" s="138">
        <v>2536.7398000000003</v>
      </c>
      <c r="K124" s="138">
        <v>0</v>
      </c>
      <c r="L124" s="138">
        <v>2536.7398000000003</v>
      </c>
      <c r="M124" s="137">
        <v>256.76</v>
      </c>
      <c r="N124" s="137">
        <v>62.886600000000001</v>
      </c>
      <c r="O124" s="137">
        <v>954.27499999999998</v>
      </c>
      <c r="P124" s="185">
        <v>114.93440000000001</v>
      </c>
      <c r="Q124" s="137">
        <v>1388.856</v>
      </c>
      <c r="R124" s="139">
        <v>3925.5958000000001</v>
      </c>
      <c r="S124" s="138">
        <v>2536.7398000000003</v>
      </c>
      <c r="T124" s="138">
        <v>0</v>
      </c>
      <c r="U124" s="138">
        <v>2536.7398000000003</v>
      </c>
      <c r="V124" s="137">
        <v>256.76</v>
      </c>
      <c r="W124" s="137">
        <v>62.886600000000001</v>
      </c>
      <c r="X124" s="137">
        <v>955.23539999999991</v>
      </c>
      <c r="Y124" s="137">
        <v>134.9264</v>
      </c>
      <c r="Z124" s="137">
        <v>1409.8083999999999</v>
      </c>
      <c r="AA124" s="139">
        <v>3946.5482000000002</v>
      </c>
      <c r="AB124" s="138">
        <v>2518.1295999999998</v>
      </c>
      <c r="AC124" s="138">
        <v>0</v>
      </c>
      <c r="AD124" s="138">
        <v>2518.1295999999998</v>
      </c>
      <c r="AE124" s="137">
        <v>256.76</v>
      </c>
      <c r="AF124" s="137">
        <v>62.886600000000001</v>
      </c>
      <c r="AG124" s="185">
        <v>954.75520000000006</v>
      </c>
      <c r="AH124" s="137">
        <v>159.66159999999999</v>
      </c>
      <c r="AI124" s="137">
        <v>1434.0634</v>
      </c>
      <c r="AJ124" s="139">
        <v>3952.1929999999998</v>
      </c>
      <c r="AK124" s="138">
        <v>2569.6482000000001</v>
      </c>
      <c r="AL124" s="138">
        <v>0</v>
      </c>
      <c r="AM124" s="138">
        <v>2569.6482000000001</v>
      </c>
      <c r="AN124" s="137">
        <v>263.62</v>
      </c>
      <c r="AO124" s="137">
        <v>64.180199999999999</v>
      </c>
      <c r="AP124" s="137">
        <v>973.59080000000006</v>
      </c>
      <c r="AQ124" s="137">
        <v>145.57900000000001</v>
      </c>
      <c r="AR124" s="137">
        <v>1446.97</v>
      </c>
      <c r="AS124" s="139">
        <v>4016.6181999999999</v>
      </c>
      <c r="AT124" s="138">
        <v>2518.1295999999998</v>
      </c>
      <c r="AU124" s="138">
        <v>929.63779999999997</v>
      </c>
      <c r="AV124" s="138">
        <v>3447.7673999999997</v>
      </c>
      <c r="AW124" s="137">
        <v>382.2</v>
      </c>
      <c r="AX124" s="137">
        <v>62.886600000000001</v>
      </c>
      <c r="AY124" s="137">
        <v>1140.6808000000001</v>
      </c>
      <c r="AZ124" s="137">
        <v>122.1472</v>
      </c>
      <c r="BA124" s="137">
        <v>1707.9145999999998</v>
      </c>
      <c r="BB124" s="139">
        <v>5155.6819999999998</v>
      </c>
      <c r="BC124" s="202">
        <v>3927.4773999999998</v>
      </c>
      <c r="BD124" s="138">
        <v>0</v>
      </c>
      <c r="BE124" s="138">
        <v>3927.4773999999998</v>
      </c>
      <c r="BF124" s="137">
        <v>427.28</v>
      </c>
      <c r="BG124" s="137">
        <v>93.923199999999994</v>
      </c>
      <c r="BH124" s="137">
        <v>1408.0934</v>
      </c>
      <c r="BI124" s="137">
        <v>178.96759999999998</v>
      </c>
      <c r="BJ124" s="137">
        <v>2108.2642000000001</v>
      </c>
      <c r="BK124" s="139">
        <v>6035.7416000000003</v>
      </c>
      <c r="BL124" s="186">
        <v>2518.1295999999998</v>
      </c>
      <c r="BM124" s="138">
        <v>0</v>
      </c>
      <c r="BN124" s="138">
        <v>2518.1295999999998</v>
      </c>
      <c r="BO124" s="137">
        <v>250.88</v>
      </c>
      <c r="BP124" s="137">
        <v>62.886600000000001</v>
      </c>
      <c r="BQ124" s="137">
        <v>954.75520000000006</v>
      </c>
      <c r="BR124" s="137">
        <v>129.67359999999999</v>
      </c>
      <c r="BS124" s="137">
        <v>1398.1954000000001</v>
      </c>
      <c r="BT124" s="139">
        <v>3916.3249999999998</v>
      </c>
      <c r="BU124" s="138">
        <v>2536.7398000000003</v>
      </c>
      <c r="BV124" s="138">
        <v>0</v>
      </c>
      <c r="BW124" s="138">
        <v>2536.7398000000003</v>
      </c>
      <c r="BX124" s="137">
        <v>255.78</v>
      </c>
      <c r="BY124" s="137">
        <v>62.886600000000001</v>
      </c>
      <c r="BZ124" s="137">
        <v>954.75520000000006</v>
      </c>
      <c r="CA124" s="137">
        <v>154.91839999999999</v>
      </c>
      <c r="CB124" s="137">
        <v>1428.3401999999999</v>
      </c>
      <c r="CC124" s="139">
        <v>3965.08</v>
      </c>
      <c r="CD124" s="216">
        <v>2643.8341999999998</v>
      </c>
      <c r="CE124" s="138">
        <v>0</v>
      </c>
      <c r="CF124" s="138">
        <v>2643.8341999999998</v>
      </c>
      <c r="CG124" s="137">
        <v>271.45999999999998</v>
      </c>
      <c r="CH124" s="137">
        <v>65.561999999999998</v>
      </c>
      <c r="CI124" s="137">
        <v>993.88660000000004</v>
      </c>
      <c r="CJ124" s="137">
        <v>156.81959999999998</v>
      </c>
      <c r="CK124" s="137">
        <v>1487.7282</v>
      </c>
      <c r="CL124" s="139">
        <v>4131.5623999999998</v>
      </c>
      <c r="CM124" s="186">
        <v>2536.7398000000003</v>
      </c>
      <c r="CN124" s="138">
        <v>0</v>
      </c>
      <c r="CO124" s="138">
        <v>2536.7398000000003</v>
      </c>
      <c r="CP124" s="137">
        <v>263.62</v>
      </c>
      <c r="CQ124" s="137">
        <v>62.886600000000001</v>
      </c>
      <c r="CR124" s="137">
        <v>959.45920000000001</v>
      </c>
      <c r="CS124" s="137">
        <v>64.954399999999993</v>
      </c>
      <c r="CT124" s="137">
        <v>1350.9201999999998</v>
      </c>
      <c r="CU124" s="139">
        <v>3887.66</v>
      </c>
      <c r="CV124" s="216">
        <v>2536.7398000000003</v>
      </c>
      <c r="CW124" s="138">
        <v>0</v>
      </c>
      <c r="CX124" s="138">
        <v>2536.7398000000003</v>
      </c>
      <c r="CY124" s="137">
        <v>255.78</v>
      </c>
      <c r="CZ124" s="137">
        <v>62.886600000000001</v>
      </c>
      <c r="DA124" s="137">
        <v>954.75520000000006</v>
      </c>
      <c r="DB124" s="137">
        <v>124.93040000000001</v>
      </c>
      <c r="DC124" s="137">
        <v>1398.3522</v>
      </c>
      <c r="DD124" s="139">
        <v>3935.0920000000001</v>
      </c>
      <c r="DE124" s="138">
        <v>3777.9196000000002</v>
      </c>
      <c r="DF124" s="138">
        <v>0</v>
      </c>
      <c r="DG124" s="138">
        <v>3777.9196000000002</v>
      </c>
      <c r="DH124" s="137">
        <v>432.18</v>
      </c>
      <c r="DI124" s="137">
        <v>422.19379999999995</v>
      </c>
      <c r="DJ124" s="137">
        <v>1408.0934</v>
      </c>
      <c r="DK124" s="137">
        <v>161.96459999999999</v>
      </c>
      <c r="DL124" s="137">
        <v>2424.4317999999998</v>
      </c>
      <c r="DM124" s="139">
        <v>6202.3514000000005</v>
      </c>
      <c r="DN124" s="135">
        <f t="shared" si="11"/>
        <v>33156.967199999999</v>
      </c>
      <c r="DO124" s="135">
        <f t="shared" si="12"/>
        <v>929.63779999999997</v>
      </c>
      <c r="DP124" s="135">
        <f t="shared" si="13"/>
        <v>34086.604999999996</v>
      </c>
      <c r="DQ124" s="137">
        <f t="shared" si="14"/>
        <v>3573.0800000000004</v>
      </c>
      <c r="DR124" s="137">
        <f t="shared" si="15"/>
        <v>1148.952</v>
      </c>
      <c r="DS124" s="137">
        <f t="shared" si="16"/>
        <v>12612.335399999998</v>
      </c>
      <c r="DT124" s="137">
        <f t="shared" si="17"/>
        <v>1649.4772</v>
      </c>
      <c r="DU124" s="137">
        <f t="shared" si="18"/>
        <v>18983.8446</v>
      </c>
      <c r="DV124" s="139">
        <f t="shared" si="19"/>
        <v>53070.4496</v>
      </c>
      <c r="DW124" s="271">
        <f t="shared" si="20"/>
        <v>1427.9775999999983</v>
      </c>
      <c r="DX124" s="271"/>
      <c r="DY124" s="263">
        <f>E124-(DU124-(DO124*PARAM!Q124))</f>
        <v>-570.40899999999965</v>
      </c>
      <c r="DZ124" s="263"/>
    </row>
    <row r="125" spans="1:130" x14ac:dyDescent="0.25">
      <c r="A125">
        <v>1181</v>
      </c>
      <c r="B125" t="s">
        <v>296</v>
      </c>
      <c r="C125" t="s">
        <v>297</v>
      </c>
      <c r="D125" s="74">
        <v>1</v>
      </c>
      <c r="E125">
        <v>19752.32</v>
      </c>
      <c r="F125">
        <v>35058.199999999997</v>
      </c>
      <c r="G125" t="s">
        <v>157</v>
      </c>
      <c r="H125" t="s">
        <v>5</v>
      </c>
      <c r="I125" t="s">
        <v>298</v>
      </c>
      <c r="J125" s="138">
        <v>2802.8</v>
      </c>
      <c r="K125" s="138">
        <v>0</v>
      </c>
      <c r="L125" s="138">
        <v>2802.8</v>
      </c>
      <c r="M125" s="137">
        <v>280</v>
      </c>
      <c r="N125" s="137">
        <v>67.540000000000006</v>
      </c>
      <c r="O125" s="137">
        <v>1022.84</v>
      </c>
      <c r="P125" s="185">
        <v>151.34</v>
      </c>
      <c r="Q125" s="137">
        <v>1521.72</v>
      </c>
      <c r="R125" s="139">
        <v>4324.5200000000004</v>
      </c>
      <c r="S125" s="138">
        <v>2702.84</v>
      </c>
      <c r="T125" s="138">
        <v>0</v>
      </c>
      <c r="U125" s="138">
        <v>2702.84</v>
      </c>
      <c r="V125" s="137">
        <v>280</v>
      </c>
      <c r="W125" s="137">
        <v>67.5</v>
      </c>
      <c r="X125" s="137">
        <v>1023.46</v>
      </c>
      <c r="Y125" s="137">
        <v>129.59</v>
      </c>
      <c r="Z125" s="137">
        <v>1500.55</v>
      </c>
      <c r="AA125" s="139">
        <v>4203.3900000000003</v>
      </c>
      <c r="AB125" s="138">
        <v>2702.84</v>
      </c>
      <c r="AC125" s="138">
        <v>0</v>
      </c>
      <c r="AD125" s="138">
        <v>2702.84</v>
      </c>
      <c r="AE125" s="137">
        <v>280</v>
      </c>
      <c r="AF125" s="137">
        <v>67.5</v>
      </c>
      <c r="AG125" s="185">
        <v>1022.94</v>
      </c>
      <c r="AH125" s="137">
        <v>165.29</v>
      </c>
      <c r="AI125" s="137">
        <v>1535.73</v>
      </c>
      <c r="AJ125" s="139">
        <v>4238.57</v>
      </c>
      <c r="AK125" s="138">
        <v>2056.84</v>
      </c>
      <c r="AL125" s="138">
        <v>0</v>
      </c>
      <c r="AM125" s="138">
        <v>2056.84</v>
      </c>
      <c r="AN125" s="137">
        <v>192</v>
      </c>
      <c r="AO125" s="137">
        <v>51.35</v>
      </c>
      <c r="AP125" s="137">
        <v>797.87</v>
      </c>
      <c r="AQ125" s="137">
        <v>118.12</v>
      </c>
      <c r="AR125" s="137">
        <v>1159.3399999999999</v>
      </c>
      <c r="AS125" s="139">
        <v>3216.18</v>
      </c>
      <c r="AT125" s="138">
        <v>2702.84</v>
      </c>
      <c r="AU125" s="138">
        <v>811.64</v>
      </c>
      <c r="AV125" s="138">
        <v>3514.48</v>
      </c>
      <c r="AW125" s="137">
        <v>390</v>
      </c>
      <c r="AX125" s="137">
        <v>67.5</v>
      </c>
      <c r="AY125" s="137">
        <v>1185.27</v>
      </c>
      <c r="AZ125" s="137">
        <v>150.66999999999999</v>
      </c>
      <c r="BA125" s="137">
        <v>1793.44</v>
      </c>
      <c r="BB125" s="139">
        <v>5307.92</v>
      </c>
      <c r="BC125" s="202">
        <v>4277.8100000000004</v>
      </c>
      <c r="BD125" s="138">
        <v>0</v>
      </c>
      <c r="BE125" s="138">
        <v>4277.8100000000004</v>
      </c>
      <c r="BF125" s="137">
        <v>464</v>
      </c>
      <c r="BG125" s="137">
        <v>100.85</v>
      </c>
      <c r="BH125" s="137">
        <v>1751.88</v>
      </c>
      <c r="BI125" s="137">
        <v>161.62</v>
      </c>
      <c r="BJ125" s="137">
        <v>2478.35</v>
      </c>
      <c r="BK125" s="139">
        <v>6756.16</v>
      </c>
      <c r="BL125" s="186">
        <v>2702.84</v>
      </c>
      <c r="BM125" s="138">
        <v>0</v>
      </c>
      <c r="BN125" s="138">
        <v>2702.84</v>
      </c>
      <c r="BO125" s="137">
        <v>279</v>
      </c>
      <c r="BP125" s="137">
        <v>67.5</v>
      </c>
      <c r="BQ125" s="137">
        <v>1022.94</v>
      </c>
      <c r="BR125" s="137">
        <v>155.09</v>
      </c>
      <c r="BS125" s="137">
        <v>1524.53</v>
      </c>
      <c r="BT125" s="139">
        <v>4227.37</v>
      </c>
      <c r="BU125" s="138">
        <v>2702.84</v>
      </c>
      <c r="BV125" s="138">
        <v>0</v>
      </c>
      <c r="BW125" s="138">
        <v>2702.84</v>
      </c>
      <c r="BX125" s="137">
        <v>280</v>
      </c>
      <c r="BY125" s="137">
        <v>67.5</v>
      </c>
      <c r="BZ125" s="137">
        <v>1022.94</v>
      </c>
      <c r="CA125" s="137">
        <v>160.19</v>
      </c>
      <c r="CB125" s="137">
        <v>1530.63</v>
      </c>
      <c r="CC125" s="139">
        <v>4233.47</v>
      </c>
      <c r="CD125" s="216">
        <v>2731.06</v>
      </c>
      <c r="CE125" s="138">
        <v>0</v>
      </c>
      <c r="CF125" s="138">
        <v>2731.06</v>
      </c>
      <c r="CG125" s="137">
        <v>284</v>
      </c>
      <c r="CH125" s="137">
        <v>68.209999999999994</v>
      </c>
      <c r="CI125" s="137">
        <v>1033.26</v>
      </c>
      <c r="CJ125" s="137">
        <v>73.989999999999995</v>
      </c>
      <c r="CK125" s="137">
        <v>1459.46</v>
      </c>
      <c r="CL125" s="139">
        <v>4190.5200000000004</v>
      </c>
      <c r="CM125" s="186">
        <v>2686.26</v>
      </c>
      <c r="CN125" s="138">
        <v>0</v>
      </c>
      <c r="CO125" s="138">
        <v>2686.26</v>
      </c>
      <c r="CP125" s="137">
        <v>285</v>
      </c>
      <c r="CQ125" s="137">
        <v>67.09</v>
      </c>
      <c r="CR125" s="137">
        <v>1021.69</v>
      </c>
      <c r="CS125" s="137">
        <v>149.69</v>
      </c>
      <c r="CT125" s="137">
        <v>1523.47</v>
      </c>
      <c r="CU125" s="139">
        <v>4209.7299999999996</v>
      </c>
      <c r="CV125" s="218">
        <v>2702.84</v>
      </c>
      <c r="CW125" s="138">
        <v>0</v>
      </c>
      <c r="CX125" s="138">
        <v>2702.84</v>
      </c>
      <c r="CY125" s="137">
        <v>280</v>
      </c>
      <c r="CZ125" s="137">
        <v>67.5</v>
      </c>
      <c r="DA125" s="137">
        <v>1022.94</v>
      </c>
      <c r="DB125" s="137">
        <v>134.69</v>
      </c>
      <c r="DC125" s="137">
        <v>1505.13</v>
      </c>
      <c r="DD125" s="139">
        <v>4207.97</v>
      </c>
      <c r="DE125" s="138">
        <v>4034.64</v>
      </c>
      <c r="DF125" s="138">
        <v>0</v>
      </c>
      <c r="DG125" s="138">
        <v>4034.64</v>
      </c>
      <c r="DH125" s="137">
        <v>464</v>
      </c>
      <c r="DI125" s="137">
        <v>445.16</v>
      </c>
      <c r="DJ125" s="137">
        <v>1267.3800000000001</v>
      </c>
      <c r="DK125" s="137">
        <v>163.44999999999999</v>
      </c>
      <c r="DL125" s="137">
        <v>2339.9899999999998</v>
      </c>
      <c r="DM125" s="139">
        <v>6374.63</v>
      </c>
      <c r="DN125" s="135">
        <f t="shared" si="11"/>
        <v>34806.450000000004</v>
      </c>
      <c r="DO125" s="135">
        <f t="shared" si="12"/>
        <v>811.64</v>
      </c>
      <c r="DP125" s="135">
        <f t="shared" si="13"/>
        <v>35618.090000000004</v>
      </c>
      <c r="DQ125" s="137">
        <f t="shared" si="14"/>
        <v>3758</v>
      </c>
      <c r="DR125" s="137">
        <f t="shared" si="15"/>
        <v>1205.2</v>
      </c>
      <c r="DS125" s="137">
        <f t="shared" si="16"/>
        <v>13195.410000000003</v>
      </c>
      <c r="DT125" s="137">
        <f t="shared" si="17"/>
        <v>1713.7300000000002</v>
      </c>
      <c r="DU125" s="137">
        <f t="shared" si="18"/>
        <v>19872.339999999997</v>
      </c>
      <c r="DV125" s="139">
        <f t="shared" si="19"/>
        <v>55490.43</v>
      </c>
      <c r="DW125" s="271">
        <f t="shared" si="20"/>
        <v>559.89000000000669</v>
      </c>
      <c r="DX125" s="271"/>
      <c r="DY125" s="263">
        <f>E125-(DU125-(DO125*PARAM!Q125))</f>
        <v>-120.0199999999968</v>
      </c>
      <c r="DZ125" s="263"/>
    </row>
    <row r="126" spans="1:130" x14ac:dyDescent="0.25">
      <c r="A126">
        <v>1183</v>
      </c>
      <c r="B126" t="s">
        <v>299</v>
      </c>
      <c r="C126" t="s">
        <v>300</v>
      </c>
      <c r="D126" s="74">
        <v>0.9</v>
      </c>
      <c r="E126">
        <v>15513.25</v>
      </c>
      <c r="F126">
        <v>27430.07</v>
      </c>
      <c r="G126" t="s">
        <v>157</v>
      </c>
      <c r="H126" t="s">
        <v>5</v>
      </c>
      <c r="I126" t="s">
        <v>298</v>
      </c>
      <c r="J126" s="138">
        <v>2225.81</v>
      </c>
      <c r="K126" s="138">
        <v>0</v>
      </c>
      <c r="L126" s="138">
        <v>2225.81</v>
      </c>
      <c r="M126" s="137">
        <v>200</v>
      </c>
      <c r="N126" s="137">
        <v>53.04</v>
      </c>
      <c r="O126" s="137">
        <v>748.02</v>
      </c>
      <c r="P126" s="185">
        <v>141.07</v>
      </c>
      <c r="Q126" s="137">
        <v>1142.1300000000001</v>
      </c>
      <c r="R126" s="139">
        <v>3367.94</v>
      </c>
      <c r="S126" s="138">
        <v>2072.9499999999998</v>
      </c>
      <c r="T126" s="138">
        <v>0</v>
      </c>
      <c r="U126" s="138">
        <v>2072.9499999999998</v>
      </c>
      <c r="V126" s="137">
        <v>194</v>
      </c>
      <c r="W126" s="137">
        <v>51.75</v>
      </c>
      <c r="X126" s="137">
        <v>702.19</v>
      </c>
      <c r="Y126" s="137">
        <v>118.4</v>
      </c>
      <c r="Z126" s="137">
        <v>1066.3399999999999</v>
      </c>
      <c r="AA126" s="139">
        <v>3139.29</v>
      </c>
      <c r="AB126" s="138">
        <v>2072.9499999999998</v>
      </c>
      <c r="AC126" s="138">
        <v>0</v>
      </c>
      <c r="AD126" s="138">
        <v>2072.9499999999998</v>
      </c>
      <c r="AE126" s="137">
        <v>194</v>
      </c>
      <c r="AF126" s="137">
        <v>51.75</v>
      </c>
      <c r="AG126" s="185">
        <v>701.79</v>
      </c>
      <c r="AH126" s="137">
        <v>154.1</v>
      </c>
      <c r="AI126" s="137">
        <v>1101.6400000000001</v>
      </c>
      <c r="AJ126" s="139">
        <v>3174.59</v>
      </c>
      <c r="AK126" s="138">
        <v>2072.9499999999998</v>
      </c>
      <c r="AL126" s="138">
        <v>0</v>
      </c>
      <c r="AM126" s="138">
        <v>2072.9499999999998</v>
      </c>
      <c r="AN126" s="137">
        <v>194</v>
      </c>
      <c r="AO126" s="137">
        <v>51.75</v>
      </c>
      <c r="AP126" s="137">
        <v>701.79</v>
      </c>
      <c r="AQ126" s="137">
        <v>143.9</v>
      </c>
      <c r="AR126" s="137">
        <v>1091.44</v>
      </c>
      <c r="AS126" s="139">
        <v>3164.39</v>
      </c>
      <c r="AT126" s="138">
        <v>2108.5</v>
      </c>
      <c r="AU126" s="138">
        <v>853.75</v>
      </c>
      <c r="AV126" s="138">
        <v>2962.25</v>
      </c>
      <c r="AW126" s="137">
        <v>314</v>
      </c>
      <c r="AX126" s="137">
        <v>52.64</v>
      </c>
      <c r="AY126" s="137">
        <v>904.79</v>
      </c>
      <c r="AZ126" s="137">
        <v>140.66999999999999</v>
      </c>
      <c r="BA126" s="137">
        <v>1412.1</v>
      </c>
      <c r="BB126" s="139">
        <v>4374.3500000000004</v>
      </c>
      <c r="BC126" s="202">
        <v>3363.13</v>
      </c>
      <c r="BD126" s="138">
        <v>0</v>
      </c>
      <c r="BE126" s="138">
        <v>3363.13</v>
      </c>
      <c r="BF126" s="137">
        <v>338</v>
      </c>
      <c r="BG126" s="137">
        <v>78.040000000000006</v>
      </c>
      <c r="BH126" s="137">
        <v>1176.77</v>
      </c>
      <c r="BI126" s="137">
        <v>150.47999999999999</v>
      </c>
      <c r="BJ126" s="137">
        <v>1743.29</v>
      </c>
      <c r="BK126" s="139">
        <v>5106.42</v>
      </c>
      <c r="BL126" s="186">
        <v>2072.9499999999998</v>
      </c>
      <c r="BM126" s="138">
        <v>0</v>
      </c>
      <c r="BN126" s="138">
        <v>2072.9499999999998</v>
      </c>
      <c r="BO126" s="137">
        <v>190</v>
      </c>
      <c r="BP126" s="137">
        <v>51.75</v>
      </c>
      <c r="BQ126" s="137">
        <v>701.79</v>
      </c>
      <c r="BR126" s="137">
        <v>108.2</v>
      </c>
      <c r="BS126" s="137">
        <v>1051.74</v>
      </c>
      <c r="BT126" s="139">
        <v>3124.69</v>
      </c>
      <c r="BU126" s="138">
        <v>2072.9499999999998</v>
      </c>
      <c r="BV126" s="138">
        <v>0</v>
      </c>
      <c r="BW126" s="138">
        <v>2072.9499999999998</v>
      </c>
      <c r="BX126" s="137">
        <v>193</v>
      </c>
      <c r="BY126" s="137">
        <v>51.75</v>
      </c>
      <c r="BZ126" s="137">
        <v>701.79</v>
      </c>
      <c r="CA126" s="137">
        <v>138.80000000000001</v>
      </c>
      <c r="CB126" s="137">
        <v>1085.3399999999999</v>
      </c>
      <c r="CC126" s="139">
        <v>3158.29</v>
      </c>
      <c r="CD126" s="216">
        <v>2168.61</v>
      </c>
      <c r="CE126" s="138">
        <v>0</v>
      </c>
      <c r="CF126" s="138">
        <v>2168.61</v>
      </c>
      <c r="CG126" s="137">
        <v>204</v>
      </c>
      <c r="CH126" s="137">
        <v>53.67</v>
      </c>
      <c r="CI126" s="137">
        <v>771.28</v>
      </c>
      <c r="CJ126" s="137">
        <v>140.41999999999999</v>
      </c>
      <c r="CK126" s="137">
        <v>1169.3699999999999</v>
      </c>
      <c r="CL126" s="139">
        <v>3337.98</v>
      </c>
      <c r="CM126" s="186">
        <v>2096.44</v>
      </c>
      <c r="CN126" s="138">
        <v>0</v>
      </c>
      <c r="CO126" s="138">
        <v>2096.44</v>
      </c>
      <c r="CP126" s="137">
        <v>201</v>
      </c>
      <c r="CQ126" s="137">
        <v>51.86</v>
      </c>
      <c r="CR126" s="137">
        <v>691.02</v>
      </c>
      <c r="CS126" s="137">
        <v>83.03</v>
      </c>
      <c r="CT126" s="137">
        <v>1026.9100000000001</v>
      </c>
      <c r="CU126" s="139">
        <v>3123.35</v>
      </c>
      <c r="CV126" s="218">
        <v>2550.5500000000002</v>
      </c>
      <c r="CW126" s="138">
        <v>0</v>
      </c>
      <c r="CX126" s="138">
        <v>2550.5500000000002</v>
      </c>
      <c r="CY126" s="137">
        <v>256</v>
      </c>
      <c r="CZ126" s="137">
        <v>63.22</v>
      </c>
      <c r="DA126" s="137">
        <v>960.37</v>
      </c>
      <c r="DB126" s="137">
        <v>116.6</v>
      </c>
      <c r="DC126" s="137">
        <v>1396.19</v>
      </c>
      <c r="DD126" s="139">
        <v>3946.74</v>
      </c>
      <c r="DE126" s="138">
        <v>3175</v>
      </c>
      <c r="DF126" s="138">
        <v>0</v>
      </c>
      <c r="DG126" s="138">
        <v>3175</v>
      </c>
      <c r="DH126" s="137">
        <v>344</v>
      </c>
      <c r="DI126" s="137">
        <v>354.87</v>
      </c>
      <c r="DJ126" s="137">
        <v>1936.8</v>
      </c>
      <c r="DK126" s="137">
        <v>169.83</v>
      </c>
      <c r="DL126" s="137">
        <v>2805.5</v>
      </c>
      <c r="DM126" s="139">
        <v>5980.5</v>
      </c>
      <c r="DN126" s="135">
        <f t="shared" si="11"/>
        <v>28052.79</v>
      </c>
      <c r="DO126" s="135">
        <f t="shared" si="12"/>
        <v>853.75</v>
      </c>
      <c r="DP126" s="135">
        <f t="shared" si="13"/>
        <v>28906.54</v>
      </c>
      <c r="DQ126" s="137">
        <f t="shared" si="14"/>
        <v>2822</v>
      </c>
      <c r="DR126" s="137">
        <f t="shared" si="15"/>
        <v>966.09</v>
      </c>
      <c r="DS126" s="137">
        <f t="shared" si="16"/>
        <v>10698.4</v>
      </c>
      <c r="DT126" s="137">
        <f t="shared" si="17"/>
        <v>1605.5</v>
      </c>
      <c r="DU126" s="137">
        <f t="shared" si="18"/>
        <v>16091.990000000003</v>
      </c>
      <c r="DV126" s="139">
        <f t="shared" si="19"/>
        <v>44998.529999999992</v>
      </c>
      <c r="DW126" s="271">
        <f t="shared" si="20"/>
        <v>1476.4700000000012</v>
      </c>
      <c r="DX126" s="271"/>
      <c r="DY126" s="263">
        <f>E126-(DU126-(DO126*PARAM!Q126))</f>
        <v>-578.74000000000342</v>
      </c>
      <c r="DZ126" s="263"/>
    </row>
    <row r="127" spans="1:130" x14ac:dyDescent="0.25">
      <c r="A127">
        <v>1186</v>
      </c>
      <c r="B127" t="s">
        <v>308</v>
      </c>
      <c r="C127" t="s">
        <v>309</v>
      </c>
      <c r="D127" s="74">
        <v>1</v>
      </c>
      <c r="E127">
        <v>17338.43</v>
      </c>
      <c r="F127">
        <v>30706.49</v>
      </c>
      <c r="G127" t="s">
        <v>157</v>
      </c>
      <c r="H127" t="s">
        <v>5</v>
      </c>
      <c r="I127" t="s">
        <v>298</v>
      </c>
      <c r="J127" s="138">
        <v>2446.71</v>
      </c>
      <c r="K127" s="138">
        <v>0</v>
      </c>
      <c r="L127" s="138">
        <v>2446.71</v>
      </c>
      <c r="M127" s="137">
        <v>231</v>
      </c>
      <c r="N127" s="137">
        <v>58.69</v>
      </c>
      <c r="O127" s="137">
        <v>818.19</v>
      </c>
      <c r="P127" s="185">
        <v>43.02</v>
      </c>
      <c r="Q127" s="137">
        <v>1150.9000000000001</v>
      </c>
      <c r="R127" s="139">
        <v>3597.61</v>
      </c>
      <c r="S127" s="138">
        <v>2369.5500000000002</v>
      </c>
      <c r="T127" s="138">
        <v>0</v>
      </c>
      <c r="U127" s="138">
        <v>2369.5500000000002</v>
      </c>
      <c r="V127" s="137">
        <v>234</v>
      </c>
      <c r="W127" s="137">
        <v>59.17</v>
      </c>
      <c r="X127" s="137">
        <v>836.32</v>
      </c>
      <c r="Y127" s="137">
        <v>123.67</v>
      </c>
      <c r="Z127" s="137">
        <v>1253.1600000000001</v>
      </c>
      <c r="AA127" s="139">
        <v>3622.71</v>
      </c>
      <c r="AB127" s="138">
        <v>2369.5500000000002</v>
      </c>
      <c r="AC127" s="138">
        <v>0</v>
      </c>
      <c r="AD127" s="138">
        <v>2369.5500000000002</v>
      </c>
      <c r="AE127" s="137">
        <v>234</v>
      </c>
      <c r="AF127" s="137">
        <v>59.17</v>
      </c>
      <c r="AG127" s="185">
        <v>835.86</v>
      </c>
      <c r="AH127" s="137">
        <v>159.37</v>
      </c>
      <c r="AI127" s="137">
        <v>1288.4000000000001</v>
      </c>
      <c r="AJ127" s="139">
        <v>3657.95</v>
      </c>
      <c r="AK127" s="138">
        <v>2458.7199999999998</v>
      </c>
      <c r="AL127" s="138">
        <v>0</v>
      </c>
      <c r="AM127" s="138">
        <v>2458.7199999999998</v>
      </c>
      <c r="AN127" s="137">
        <v>243</v>
      </c>
      <c r="AO127" s="137">
        <v>60.73</v>
      </c>
      <c r="AP127" s="137">
        <v>892.37</v>
      </c>
      <c r="AQ127" s="137">
        <v>145.54</v>
      </c>
      <c r="AR127" s="137">
        <v>1341.64</v>
      </c>
      <c r="AS127" s="139">
        <v>3800.36</v>
      </c>
      <c r="AT127" s="138">
        <v>2435.3200000000002</v>
      </c>
      <c r="AU127" s="138">
        <v>948.61</v>
      </c>
      <c r="AV127" s="138">
        <v>3383.93</v>
      </c>
      <c r="AW127" s="137">
        <v>368</v>
      </c>
      <c r="AX127" s="137">
        <v>60.14</v>
      </c>
      <c r="AY127" s="137">
        <v>1060.8900000000001</v>
      </c>
      <c r="AZ127" s="137">
        <v>122.13</v>
      </c>
      <c r="BA127" s="137">
        <v>1611.16</v>
      </c>
      <c r="BB127" s="139">
        <v>4995.09</v>
      </c>
      <c r="BC127" s="202">
        <v>3738.87</v>
      </c>
      <c r="BD127" s="138">
        <v>0</v>
      </c>
      <c r="BE127" s="138">
        <v>3738.87</v>
      </c>
      <c r="BF127" s="137">
        <v>395</v>
      </c>
      <c r="BG127" s="137">
        <v>88.34</v>
      </c>
      <c r="BH127" s="137">
        <v>1327.26</v>
      </c>
      <c r="BI127" s="137">
        <v>152.21</v>
      </c>
      <c r="BJ127" s="137">
        <v>1962.81</v>
      </c>
      <c r="BK127" s="139">
        <v>5701.68</v>
      </c>
      <c r="BL127" s="186">
        <v>1911.69</v>
      </c>
      <c r="BM127" s="138">
        <v>0</v>
      </c>
      <c r="BN127" s="138">
        <v>1911.69</v>
      </c>
      <c r="BO127" s="137">
        <v>164</v>
      </c>
      <c r="BP127" s="137">
        <v>46.38</v>
      </c>
      <c r="BQ127" s="137">
        <v>671.74</v>
      </c>
      <c r="BR127" s="137">
        <v>140.80000000000001</v>
      </c>
      <c r="BS127" s="137">
        <v>1022.92</v>
      </c>
      <c r="BT127" s="139">
        <v>2934.61</v>
      </c>
      <c r="BU127" s="138">
        <v>2366.04</v>
      </c>
      <c r="BV127" s="138">
        <v>0</v>
      </c>
      <c r="BW127" s="138">
        <v>2366.04</v>
      </c>
      <c r="BX127" s="137">
        <v>234</v>
      </c>
      <c r="BY127" s="137">
        <v>59.17</v>
      </c>
      <c r="BZ127" s="137">
        <v>835.86</v>
      </c>
      <c r="CA127" s="137">
        <v>87.92</v>
      </c>
      <c r="CB127" s="137">
        <v>1216.95</v>
      </c>
      <c r="CC127" s="139">
        <v>3582.99</v>
      </c>
      <c r="CD127" s="216">
        <v>2457.6999999999998</v>
      </c>
      <c r="CE127" s="138">
        <v>0</v>
      </c>
      <c r="CF127" s="138">
        <v>2457.6999999999998</v>
      </c>
      <c r="CG127" s="137">
        <v>246</v>
      </c>
      <c r="CH127" s="137">
        <v>61.46</v>
      </c>
      <c r="CI127" s="137">
        <v>918.96</v>
      </c>
      <c r="CJ127" s="137">
        <v>43.66</v>
      </c>
      <c r="CK127" s="137">
        <v>1270.08</v>
      </c>
      <c r="CL127" s="139">
        <v>3727.78</v>
      </c>
      <c r="CM127" s="186">
        <v>2412.64</v>
      </c>
      <c r="CN127" s="138">
        <v>0</v>
      </c>
      <c r="CO127" s="138">
        <v>2412.64</v>
      </c>
      <c r="CP127" s="137">
        <v>240</v>
      </c>
      <c r="CQ127" s="137">
        <v>58.81</v>
      </c>
      <c r="CR127" s="137">
        <v>806.02</v>
      </c>
      <c r="CS127" s="137">
        <v>73.19</v>
      </c>
      <c r="CT127" s="137">
        <v>1178.02</v>
      </c>
      <c r="CU127" s="139">
        <v>3590.66</v>
      </c>
      <c r="CV127" s="218">
        <v>2366.04</v>
      </c>
      <c r="CW127" s="138">
        <v>0</v>
      </c>
      <c r="CX127" s="138">
        <v>2366.04</v>
      </c>
      <c r="CY127" s="137">
        <v>234</v>
      </c>
      <c r="CZ127" s="137">
        <v>59.17</v>
      </c>
      <c r="DA127" s="137">
        <v>805.8</v>
      </c>
      <c r="DB127" s="137">
        <v>128.72</v>
      </c>
      <c r="DC127" s="137">
        <v>1227.69</v>
      </c>
      <c r="DD127" s="139">
        <v>3593.73</v>
      </c>
      <c r="DE127" s="138">
        <v>3592.19</v>
      </c>
      <c r="DF127" s="138">
        <v>0</v>
      </c>
      <c r="DG127" s="138">
        <v>3592.19</v>
      </c>
      <c r="DH127" s="137">
        <v>395</v>
      </c>
      <c r="DI127" s="137">
        <v>392.13</v>
      </c>
      <c r="DJ127" s="137">
        <v>1931.36</v>
      </c>
      <c r="DK127" s="137">
        <v>131.18</v>
      </c>
      <c r="DL127" s="137">
        <v>2849.67</v>
      </c>
      <c r="DM127" s="139">
        <v>6441.86</v>
      </c>
      <c r="DN127" s="135">
        <f t="shared" si="11"/>
        <v>30925.02</v>
      </c>
      <c r="DO127" s="135">
        <f t="shared" si="12"/>
        <v>948.61</v>
      </c>
      <c r="DP127" s="135">
        <f t="shared" si="13"/>
        <v>31873.63</v>
      </c>
      <c r="DQ127" s="137">
        <f t="shared" si="14"/>
        <v>3218</v>
      </c>
      <c r="DR127" s="137">
        <f t="shared" si="15"/>
        <v>1063.3599999999999</v>
      </c>
      <c r="DS127" s="137">
        <f t="shared" si="16"/>
        <v>11740.630000000001</v>
      </c>
      <c r="DT127" s="137">
        <f t="shared" si="17"/>
        <v>1351.41</v>
      </c>
      <c r="DU127" s="137">
        <f t="shared" si="18"/>
        <v>17373.400000000001</v>
      </c>
      <c r="DV127" s="139">
        <f t="shared" si="19"/>
        <v>49247.030000000006</v>
      </c>
      <c r="DW127" s="271">
        <f t="shared" si="20"/>
        <v>1167.1399999999994</v>
      </c>
      <c r="DX127" s="271"/>
      <c r="DY127" s="263">
        <f>E127-(DU127-(DO127*PARAM!Q127))</f>
        <v>-34.970000000001164</v>
      </c>
      <c r="DZ127" s="263"/>
    </row>
    <row r="128" spans="1:130" x14ac:dyDescent="0.25">
      <c r="A128">
        <v>1189</v>
      </c>
      <c r="B128" t="s">
        <v>316</v>
      </c>
      <c r="C128" t="s">
        <v>317</v>
      </c>
      <c r="D128" s="74">
        <v>0.8</v>
      </c>
      <c r="E128">
        <v>15481.37</v>
      </c>
      <c r="F128">
        <v>25792.53</v>
      </c>
      <c r="G128" t="s">
        <v>157</v>
      </c>
      <c r="H128" t="s">
        <v>5</v>
      </c>
      <c r="I128" t="s">
        <v>201</v>
      </c>
      <c r="J128" s="138">
        <v>2613.77</v>
      </c>
      <c r="K128" s="138">
        <v>0</v>
      </c>
      <c r="L128" s="138">
        <v>2613.77</v>
      </c>
      <c r="M128" s="137">
        <v>262</v>
      </c>
      <c r="N128" s="137">
        <v>63.98</v>
      </c>
      <c r="O128" s="137">
        <v>989.97</v>
      </c>
      <c r="P128" s="185">
        <v>46.19</v>
      </c>
      <c r="Q128" s="137">
        <v>1362.14</v>
      </c>
      <c r="R128" s="139">
        <v>3975.91</v>
      </c>
      <c r="S128" s="138">
        <v>2457.9499999999998</v>
      </c>
      <c r="T128" s="138">
        <v>0</v>
      </c>
      <c r="U128" s="138">
        <v>2457.9499999999998</v>
      </c>
      <c r="V128" s="137">
        <v>249</v>
      </c>
      <c r="W128" s="137">
        <v>61.38</v>
      </c>
      <c r="X128" s="137">
        <v>953.94</v>
      </c>
      <c r="Y128" s="137">
        <v>43.64</v>
      </c>
      <c r="Z128" s="137">
        <v>1307.96</v>
      </c>
      <c r="AA128" s="139">
        <v>3765.91</v>
      </c>
      <c r="AB128" s="138">
        <v>2457.9499999999998</v>
      </c>
      <c r="AC128" s="138">
        <v>0</v>
      </c>
      <c r="AD128" s="138">
        <v>2457.9499999999998</v>
      </c>
      <c r="AE128" s="137">
        <v>249</v>
      </c>
      <c r="AF128" s="137">
        <v>61.38</v>
      </c>
      <c r="AG128" s="185">
        <v>953.46</v>
      </c>
      <c r="AH128" s="137">
        <v>43.64</v>
      </c>
      <c r="AI128" s="137">
        <v>1307.48</v>
      </c>
      <c r="AJ128" s="139">
        <v>3765.43</v>
      </c>
      <c r="AK128" s="138">
        <v>2457.9499999999998</v>
      </c>
      <c r="AL128" s="138">
        <v>0</v>
      </c>
      <c r="AM128" s="138">
        <v>2457.9499999999998</v>
      </c>
      <c r="AN128" s="137">
        <v>249</v>
      </c>
      <c r="AO128" s="137">
        <v>61.38</v>
      </c>
      <c r="AP128" s="137">
        <v>953.46</v>
      </c>
      <c r="AQ128" s="137">
        <v>43.64</v>
      </c>
      <c r="AR128" s="137">
        <v>1307.48</v>
      </c>
      <c r="AS128" s="139">
        <v>3765.43</v>
      </c>
      <c r="AT128" s="138">
        <v>2457.9499999999998</v>
      </c>
      <c r="AU128" s="138">
        <v>720.94</v>
      </c>
      <c r="AV128" s="138">
        <v>3178.89</v>
      </c>
      <c r="AW128" s="137">
        <v>346</v>
      </c>
      <c r="AX128" s="137">
        <v>61.38</v>
      </c>
      <c r="AY128" s="137">
        <v>1097.6500000000001</v>
      </c>
      <c r="AZ128" s="137">
        <v>53.3</v>
      </c>
      <c r="BA128" s="137">
        <v>1558.33</v>
      </c>
      <c r="BB128" s="139">
        <v>4737.22</v>
      </c>
      <c r="BC128" s="202">
        <v>13769.33</v>
      </c>
      <c r="BD128" s="138">
        <v>0</v>
      </c>
      <c r="BE128" s="138">
        <v>13769.33</v>
      </c>
      <c r="BF128" s="137">
        <v>1234</v>
      </c>
      <c r="BG128" s="137">
        <v>605.65</v>
      </c>
      <c r="BH128" s="137">
        <v>7001.62</v>
      </c>
      <c r="BI128" s="137">
        <v>221.1</v>
      </c>
      <c r="BJ128" s="137">
        <v>9062.3700000000008</v>
      </c>
      <c r="BK128" s="139">
        <v>22831.7</v>
      </c>
      <c r="BL128" s="186">
        <v>0</v>
      </c>
      <c r="BM128" s="138">
        <v>0</v>
      </c>
      <c r="BN128" s="138">
        <v>0</v>
      </c>
      <c r="BO128" s="137">
        <v>-4</v>
      </c>
      <c r="BP128" s="137">
        <v>0</v>
      </c>
      <c r="BQ128" s="137">
        <v>0</v>
      </c>
      <c r="BR128" s="137">
        <v>0</v>
      </c>
      <c r="BS128" s="137">
        <v>-4</v>
      </c>
      <c r="BT128" s="139">
        <v>-4</v>
      </c>
      <c r="BU128" s="138">
        <v>0</v>
      </c>
      <c r="BV128" s="138">
        <v>0</v>
      </c>
      <c r="BW128" s="138">
        <v>0</v>
      </c>
      <c r="BX128" s="137">
        <v>0</v>
      </c>
      <c r="BY128" s="137">
        <v>0</v>
      </c>
      <c r="BZ128" s="137">
        <v>0</v>
      </c>
      <c r="CA128" s="137">
        <v>0</v>
      </c>
      <c r="CB128" s="137">
        <v>0</v>
      </c>
      <c r="CC128" s="139">
        <v>0</v>
      </c>
      <c r="CD128" s="138">
        <v>0</v>
      </c>
      <c r="CE128" s="138">
        <v>0</v>
      </c>
      <c r="CF128" s="138">
        <v>0</v>
      </c>
      <c r="CG128" s="137">
        <v>0</v>
      </c>
      <c r="CH128" s="137">
        <v>0</v>
      </c>
      <c r="CI128" s="137">
        <v>0</v>
      </c>
      <c r="CJ128" s="137">
        <v>0</v>
      </c>
      <c r="CK128" s="137">
        <v>0</v>
      </c>
      <c r="CL128" s="139">
        <v>0</v>
      </c>
      <c r="CM128" s="186">
        <v>0</v>
      </c>
      <c r="CN128" s="138">
        <v>0</v>
      </c>
      <c r="CO128" s="138">
        <v>0</v>
      </c>
      <c r="CP128" s="137">
        <v>0</v>
      </c>
      <c r="CQ128" s="137">
        <v>0</v>
      </c>
      <c r="CR128" s="137">
        <v>0</v>
      </c>
      <c r="CS128" s="137">
        <v>0</v>
      </c>
      <c r="CT128" s="137">
        <v>0</v>
      </c>
      <c r="CU128" s="139">
        <v>0</v>
      </c>
      <c r="CV128" s="216"/>
      <c r="DN128" s="135">
        <f t="shared" si="11"/>
        <v>26214.9</v>
      </c>
      <c r="DO128" s="135">
        <f t="shared" si="12"/>
        <v>720.94</v>
      </c>
      <c r="DP128" s="135">
        <f t="shared" si="13"/>
        <v>26935.839999999997</v>
      </c>
      <c r="DQ128" s="137">
        <f t="shared" si="14"/>
        <v>2585</v>
      </c>
      <c r="DR128" s="137">
        <f t="shared" si="15"/>
        <v>915.15</v>
      </c>
      <c r="DS128" s="137">
        <f t="shared" si="16"/>
        <v>11950.099999999999</v>
      </c>
      <c r="DT128" s="137">
        <f t="shared" si="17"/>
        <v>451.51</v>
      </c>
      <c r="DU128" s="137">
        <f t="shared" si="18"/>
        <v>15901.760000000002</v>
      </c>
      <c r="DV128" s="139">
        <f t="shared" si="19"/>
        <v>42837.600000000006</v>
      </c>
      <c r="DW128" s="271">
        <f t="shared" si="20"/>
        <v>1143.3099999999977</v>
      </c>
      <c r="DX128" s="271"/>
      <c r="DY128" s="263">
        <f>E128-(DU128-(DO128*PARAM!Q128))</f>
        <v>-420.39000000000124</v>
      </c>
      <c r="DZ128" s="263"/>
    </row>
    <row r="129" spans="1:130" x14ac:dyDescent="0.25">
      <c r="A129">
        <v>1193</v>
      </c>
      <c r="B129" t="s">
        <v>818</v>
      </c>
      <c r="C129" t="s">
        <v>404</v>
      </c>
      <c r="D129" s="74">
        <v>0</v>
      </c>
      <c r="G129" t="s">
        <v>157</v>
      </c>
      <c r="H129" t="s">
        <v>5</v>
      </c>
      <c r="I129" t="s">
        <v>814</v>
      </c>
      <c r="P129" s="185"/>
      <c r="S129" s="138">
        <v>0</v>
      </c>
      <c r="T129" s="138">
        <v>0</v>
      </c>
      <c r="U129" s="138">
        <v>0</v>
      </c>
      <c r="V129" s="137">
        <v>0</v>
      </c>
      <c r="W129" s="137">
        <v>0</v>
      </c>
      <c r="X129" s="137">
        <v>0</v>
      </c>
      <c r="Y129" s="137">
        <v>0</v>
      </c>
      <c r="Z129" s="137">
        <v>0</v>
      </c>
      <c r="AA129" s="139">
        <v>0</v>
      </c>
      <c r="AB129" s="138">
        <v>0</v>
      </c>
      <c r="AC129" s="138">
        <v>0</v>
      </c>
      <c r="AD129" s="138">
        <v>0</v>
      </c>
      <c r="AE129" s="137">
        <v>0</v>
      </c>
      <c r="AF129" s="137">
        <v>0</v>
      </c>
      <c r="AG129" s="185">
        <v>0</v>
      </c>
      <c r="AH129" s="137">
        <v>0</v>
      </c>
      <c r="AI129" s="137">
        <v>0</v>
      </c>
      <c r="AJ129" s="139">
        <v>0</v>
      </c>
      <c r="AT129" s="138">
        <v>10.97</v>
      </c>
      <c r="AU129" s="138">
        <v>948.61</v>
      </c>
      <c r="AV129" s="138">
        <v>959.58</v>
      </c>
      <c r="AW129" s="137">
        <v>40</v>
      </c>
      <c r="AX129" s="137">
        <v>0.38</v>
      </c>
      <c r="AY129" s="137">
        <v>192.1</v>
      </c>
      <c r="AZ129" s="137">
        <v>12.86</v>
      </c>
      <c r="BA129" s="137">
        <v>245.34</v>
      </c>
      <c r="BB129" s="139">
        <v>1204.92</v>
      </c>
      <c r="BC129" s="202"/>
      <c r="BL129" s="186"/>
      <c r="CM129" s="186"/>
      <c r="DN129" s="135">
        <f t="shared" si="11"/>
        <v>10.97</v>
      </c>
      <c r="DO129" s="135">
        <f t="shared" si="12"/>
        <v>948.61</v>
      </c>
      <c r="DP129" s="135">
        <f t="shared" si="13"/>
        <v>959.58</v>
      </c>
      <c r="DQ129" s="137">
        <f t="shared" si="14"/>
        <v>40</v>
      </c>
      <c r="DR129" s="137">
        <f t="shared" si="15"/>
        <v>0.38</v>
      </c>
      <c r="DS129" s="137">
        <f t="shared" si="16"/>
        <v>192.1</v>
      </c>
      <c r="DT129" s="137">
        <f t="shared" si="17"/>
        <v>12.86</v>
      </c>
      <c r="DU129" s="137">
        <f t="shared" si="18"/>
        <v>245.34</v>
      </c>
      <c r="DV129" s="139">
        <f t="shared" si="19"/>
        <v>1204.92</v>
      </c>
      <c r="DW129" s="271">
        <f t="shared" si="20"/>
        <v>959.58</v>
      </c>
      <c r="DX129" s="271"/>
      <c r="DY129" s="263">
        <f>E129-(DU129-(DO129*PARAM!Q129))</f>
        <v>-245.34</v>
      </c>
      <c r="DZ129" s="263"/>
    </row>
    <row r="130" spans="1:130" x14ac:dyDescent="0.25">
      <c r="A130">
        <v>1199</v>
      </c>
      <c r="B130" t="s">
        <v>352</v>
      </c>
      <c r="C130" t="s">
        <v>353</v>
      </c>
      <c r="D130" s="74">
        <v>1</v>
      </c>
      <c r="E130">
        <v>32497.84</v>
      </c>
      <c r="F130">
        <v>51963.35</v>
      </c>
      <c r="G130" t="s">
        <v>157</v>
      </c>
      <c r="H130" t="s">
        <v>5</v>
      </c>
      <c r="I130" t="s">
        <v>354</v>
      </c>
      <c r="J130" s="138">
        <v>3984.53</v>
      </c>
      <c r="K130" s="138">
        <v>0</v>
      </c>
      <c r="L130" s="138">
        <v>3984.53</v>
      </c>
      <c r="M130" s="137">
        <v>455</v>
      </c>
      <c r="N130" s="137">
        <v>98.64</v>
      </c>
      <c r="O130" s="137">
        <v>1740</v>
      </c>
      <c r="P130" s="185">
        <v>165.32</v>
      </c>
      <c r="Q130" s="137">
        <v>2458.96</v>
      </c>
      <c r="R130" s="139">
        <v>6443.49</v>
      </c>
      <c r="S130" s="138">
        <v>3948.13</v>
      </c>
      <c r="T130" s="138">
        <v>0</v>
      </c>
      <c r="U130" s="138">
        <v>3948.13</v>
      </c>
      <c r="V130" s="137">
        <v>455</v>
      </c>
      <c r="W130" s="137">
        <v>98.64</v>
      </c>
      <c r="X130" s="137">
        <v>1741.6</v>
      </c>
      <c r="Y130" s="137">
        <v>149.54</v>
      </c>
      <c r="Z130" s="137">
        <v>2444.7800000000002</v>
      </c>
      <c r="AA130" s="139">
        <v>6392.91</v>
      </c>
      <c r="AB130" s="138">
        <v>3948.13</v>
      </c>
      <c r="AC130" s="138">
        <v>0</v>
      </c>
      <c r="AD130" s="138">
        <v>3948.13</v>
      </c>
      <c r="AE130" s="137">
        <v>455</v>
      </c>
      <c r="AF130" s="137">
        <v>98.64</v>
      </c>
      <c r="AG130" s="185">
        <v>1740.8</v>
      </c>
      <c r="AH130" s="137">
        <v>185.24</v>
      </c>
      <c r="AI130" s="137">
        <v>2479.6799999999998</v>
      </c>
      <c r="AJ130" s="139">
        <v>6427.81</v>
      </c>
      <c r="AK130" s="138">
        <v>4041.05</v>
      </c>
      <c r="AL130" s="138">
        <v>0</v>
      </c>
      <c r="AM130" s="138">
        <v>4041.05</v>
      </c>
      <c r="AN130" s="137">
        <v>467</v>
      </c>
      <c r="AO130" s="137">
        <v>100.96</v>
      </c>
      <c r="AP130" s="137">
        <v>1778.72</v>
      </c>
      <c r="AQ130" s="137">
        <v>171.2</v>
      </c>
      <c r="AR130" s="137">
        <v>2517.88</v>
      </c>
      <c r="AS130" s="139">
        <v>6558.93</v>
      </c>
      <c r="AT130" s="138">
        <v>3948.13</v>
      </c>
      <c r="AU130" s="138">
        <v>948.61</v>
      </c>
      <c r="AV130" s="138">
        <v>4896.74</v>
      </c>
      <c r="AW130" s="137">
        <v>584</v>
      </c>
      <c r="AX130" s="137">
        <v>98.64</v>
      </c>
      <c r="AY130" s="137">
        <v>1930.52</v>
      </c>
      <c r="AZ130" s="137">
        <v>167.34</v>
      </c>
      <c r="BA130" s="137">
        <v>2780.5</v>
      </c>
      <c r="BB130" s="139">
        <v>7677.24</v>
      </c>
      <c r="BC130" s="202">
        <v>5948.81</v>
      </c>
      <c r="BD130" s="138">
        <v>0</v>
      </c>
      <c r="BE130" s="138">
        <v>5948.81</v>
      </c>
      <c r="BF130" s="137">
        <v>725</v>
      </c>
      <c r="BG130" s="137">
        <v>147.49</v>
      </c>
      <c r="BH130" s="137">
        <v>2644.59</v>
      </c>
      <c r="BI130" s="137">
        <v>207.26</v>
      </c>
      <c r="BJ130" s="137">
        <v>3724.34</v>
      </c>
      <c r="BK130" s="139">
        <v>9673.15</v>
      </c>
      <c r="BL130" s="186">
        <v>3948.13</v>
      </c>
      <c r="BM130" s="138">
        <v>0</v>
      </c>
      <c r="BN130" s="138">
        <v>3948.13</v>
      </c>
      <c r="BO130" s="137">
        <v>451</v>
      </c>
      <c r="BP130" s="137">
        <v>98.64</v>
      </c>
      <c r="BQ130" s="137">
        <v>1740.8</v>
      </c>
      <c r="BR130" s="137">
        <v>149.54</v>
      </c>
      <c r="BS130" s="137">
        <v>2439.98</v>
      </c>
      <c r="BT130" s="139">
        <v>6388.11</v>
      </c>
      <c r="BU130" s="138">
        <v>3948.13</v>
      </c>
      <c r="BV130" s="138">
        <v>0</v>
      </c>
      <c r="BW130" s="138">
        <v>3948.13</v>
      </c>
      <c r="BX130" s="137">
        <v>454</v>
      </c>
      <c r="BY130" s="137">
        <v>98.64</v>
      </c>
      <c r="BZ130" s="137">
        <v>1740.8</v>
      </c>
      <c r="CA130" s="137">
        <v>175.04</v>
      </c>
      <c r="CB130" s="137">
        <v>2468.48</v>
      </c>
      <c r="CC130" s="139">
        <v>6416.61</v>
      </c>
      <c r="CD130" s="216">
        <v>4056.88</v>
      </c>
      <c r="CE130" s="138">
        <v>0</v>
      </c>
      <c r="CF130" s="138">
        <v>4056.88</v>
      </c>
      <c r="CG130" s="137">
        <v>470</v>
      </c>
      <c r="CH130" s="137">
        <v>101.36</v>
      </c>
      <c r="CI130" s="137">
        <v>1785.2</v>
      </c>
      <c r="CJ130" s="137">
        <v>69.41</v>
      </c>
      <c r="CK130" s="137">
        <v>2425.9699999999998</v>
      </c>
      <c r="CL130" s="139">
        <v>6482.85</v>
      </c>
      <c r="CM130" s="186">
        <v>3961.46</v>
      </c>
      <c r="CN130" s="138">
        <v>0</v>
      </c>
      <c r="CO130" s="138">
        <v>3961.46</v>
      </c>
      <c r="CP130" s="137">
        <v>460</v>
      </c>
      <c r="CQ130" s="137">
        <v>98.03</v>
      </c>
      <c r="CR130" s="137">
        <v>1735.54</v>
      </c>
      <c r="CS130" s="137">
        <v>83.41</v>
      </c>
      <c r="CT130" s="137">
        <v>2376.98</v>
      </c>
      <c r="CU130" s="139">
        <v>6338.44</v>
      </c>
      <c r="CV130" s="138">
        <v>4562.18</v>
      </c>
      <c r="CW130" s="138">
        <v>0</v>
      </c>
      <c r="CX130" s="138">
        <v>4562.18</v>
      </c>
      <c r="CY130" s="137">
        <v>540</v>
      </c>
      <c r="CZ130" s="137">
        <v>114.08</v>
      </c>
      <c r="DA130" s="137">
        <v>1992.87</v>
      </c>
      <c r="DB130" s="137">
        <v>152.76</v>
      </c>
      <c r="DC130" s="137">
        <v>2799.71</v>
      </c>
      <c r="DD130" s="139">
        <v>7361.89</v>
      </c>
      <c r="DE130" s="138">
        <v>5970.89</v>
      </c>
      <c r="DF130" s="138">
        <v>0</v>
      </c>
      <c r="DG130" s="138">
        <v>5970.89</v>
      </c>
      <c r="DH130" s="137">
        <v>739</v>
      </c>
      <c r="DI130" s="137">
        <v>670.53</v>
      </c>
      <c r="DJ130" s="137">
        <v>2461.7800000000002</v>
      </c>
      <c r="DK130" s="137">
        <v>202.47</v>
      </c>
      <c r="DL130" s="137">
        <v>4073.78</v>
      </c>
      <c r="DM130" s="139">
        <v>10044.67</v>
      </c>
      <c r="DN130" s="135">
        <f t="shared" si="11"/>
        <v>52266.45</v>
      </c>
      <c r="DO130" s="135">
        <f t="shared" si="12"/>
        <v>948.61</v>
      </c>
      <c r="DP130" s="135">
        <f t="shared" si="13"/>
        <v>53215.06</v>
      </c>
      <c r="DQ130" s="137">
        <f t="shared" si="14"/>
        <v>6255</v>
      </c>
      <c r="DR130" s="137">
        <f t="shared" si="15"/>
        <v>1824.29</v>
      </c>
      <c r="DS130" s="137">
        <f t="shared" si="16"/>
        <v>23033.219999999998</v>
      </c>
      <c r="DT130" s="137">
        <f t="shared" si="17"/>
        <v>1878.5300000000002</v>
      </c>
      <c r="DU130" s="137">
        <f t="shared" si="18"/>
        <v>32991.040000000001</v>
      </c>
      <c r="DV130" s="139">
        <f t="shared" si="19"/>
        <v>86206.099999999991</v>
      </c>
      <c r="DW130" s="271">
        <f t="shared" si="20"/>
        <v>1251.7099999999991</v>
      </c>
      <c r="DX130" s="271"/>
      <c r="DY130" s="263">
        <f>E130-(DU130-(DO130*PARAM!Q130))</f>
        <v>-493.20000000000073</v>
      </c>
      <c r="DZ130" s="263"/>
    </row>
    <row r="131" spans="1:130" x14ac:dyDescent="0.25">
      <c r="A131">
        <v>1201</v>
      </c>
      <c r="B131" t="s">
        <v>362</v>
      </c>
      <c r="C131" t="s">
        <v>363</v>
      </c>
      <c r="D131" s="74">
        <v>1</v>
      </c>
      <c r="E131">
        <v>18388.330000000002</v>
      </c>
      <c r="F131">
        <v>33201.370000000003</v>
      </c>
      <c r="G131" t="s">
        <v>157</v>
      </c>
      <c r="H131" t="s">
        <v>5</v>
      </c>
      <c r="I131" t="s">
        <v>182</v>
      </c>
      <c r="J131" s="138">
        <v>2562.35</v>
      </c>
      <c r="K131" s="138">
        <v>0</v>
      </c>
      <c r="L131" s="138">
        <v>2562.35</v>
      </c>
      <c r="M131" s="137">
        <v>261</v>
      </c>
      <c r="N131" s="137">
        <v>38.4</v>
      </c>
      <c r="O131" s="137">
        <v>971.12</v>
      </c>
      <c r="P131" s="185">
        <v>137.29</v>
      </c>
      <c r="Q131" s="137">
        <v>1407.81</v>
      </c>
      <c r="R131" s="139">
        <v>3970.16</v>
      </c>
      <c r="S131" s="138">
        <v>2515.56</v>
      </c>
      <c r="T131" s="138">
        <v>0</v>
      </c>
      <c r="U131" s="138">
        <v>2515.56</v>
      </c>
      <c r="V131" s="137">
        <v>255</v>
      </c>
      <c r="W131" s="137">
        <v>37.69</v>
      </c>
      <c r="X131" s="137">
        <v>955.04</v>
      </c>
      <c r="Y131" s="137">
        <v>110.96</v>
      </c>
      <c r="Z131" s="137">
        <v>1358.69</v>
      </c>
      <c r="AA131" s="139">
        <v>3874.25</v>
      </c>
      <c r="AB131" s="138">
        <v>2512.39</v>
      </c>
      <c r="AC131" s="138">
        <v>0</v>
      </c>
      <c r="AD131" s="138">
        <v>2512.39</v>
      </c>
      <c r="AE131" s="137">
        <v>253</v>
      </c>
      <c r="AF131" s="137">
        <v>37.65</v>
      </c>
      <c r="AG131" s="185">
        <v>953.37</v>
      </c>
      <c r="AH131" s="137">
        <v>151.69999999999999</v>
      </c>
      <c r="AI131" s="137">
        <v>1395.72</v>
      </c>
      <c r="AJ131" s="139">
        <v>3908.11</v>
      </c>
      <c r="AK131" s="138">
        <v>2542.33</v>
      </c>
      <c r="AL131" s="138">
        <v>0</v>
      </c>
      <c r="AM131" s="138">
        <v>2542.33</v>
      </c>
      <c r="AN131" s="137">
        <v>258</v>
      </c>
      <c r="AO131" s="137">
        <v>38.1</v>
      </c>
      <c r="AP131" s="137">
        <v>964.31</v>
      </c>
      <c r="AQ131" s="137">
        <v>152.24</v>
      </c>
      <c r="AR131" s="137">
        <v>1412.65</v>
      </c>
      <c r="AS131" s="139">
        <v>3954.98</v>
      </c>
      <c r="AT131" s="138">
        <v>2543.9699999999998</v>
      </c>
      <c r="AU131" s="138">
        <v>948.61</v>
      </c>
      <c r="AV131" s="138">
        <v>3492.58</v>
      </c>
      <c r="AW131" s="137">
        <v>387</v>
      </c>
      <c r="AX131" s="137">
        <v>38.119999999999997</v>
      </c>
      <c r="AY131" s="137">
        <v>1154.6199999999999</v>
      </c>
      <c r="AZ131" s="137">
        <v>124.19</v>
      </c>
      <c r="BA131" s="137">
        <v>1703.93</v>
      </c>
      <c r="BB131" s="139">
        <v>5196.51</v>
      </c>
      <c r="BC131" s="202">
        <v>3753.5</v>
      </c>
      <c r="BD131" s="138">
        <v>0</v>
      </c>
      <c r="BE131" s="138">
        <v>3753.5</v>
      </c>
      <c r="BF131" s="137">
        <v>425</v>
      </c>
      <c r="BG131" s="137">
        <v>56.27</v>
      </c>
      <c r="BH131" s="137">
        <v>1406.7</v>
      </c>
      <c r="BI131" s="137">
        <v>153.36000000000001</v>
      </c>
      <c r="BJ131" s="137">
        <v>2041.33</v>
      </c>
      <c r="BK131" s="139">
        <v>5794.83</v>
      </c>
      <c r="BL131" s="186">
        <v>2512.39</v>
      </c>
      <c r="BM131" s="138">
        <v>0</v>
      </c>
      <c r="BN131" s="138">
        <v>2512.39</v>
      </c>
      <c r="BO131" s="137">
        <v>252</v>
      </c>
      <c r="BP131" s="137">
        <v>37.65</v>
      </c>
      <c r="BQ131" s="137">
        <v>953.37</v>
      </c>
      <c r="BR131" s="137">
        <v>131.30000000000001</v>
      </c>
      <c r="BS131" s="137">
        <v>1374.32</v>
      </c>
      <c r="BT131" s="139">
        <v>3886.71</v>
      </c>
      <c r="BU131" s="138">
        <v>2512.39</v>
      </c>
      <c r="BV131" s="138">
        <v>0</v>
      </c>
      <c r="BW131" s="138">
        <v>2512.39</v>
      </c>
      <c r="BX131" s="137">
        <v>253</v>
      </c>
      <c r="BY131" s="137">
        <v>37.65</v>
      </c>
      <c r="BZ131" s="137">
        <v>953.37</v>
      </c>
      <c r="CA131" s="137">
        <v>156.80000000000001</v>
      </c>
      <c r="CB131" s="137">
        <v>1400.82</v>
      </c>
      <c r="CC131" s="139">
        <v>3913.21</v>
      </c>
      <c r="CD131" s="138">
        <v>2541.91</v>
      </c>
      <c r="CE131" s="138">
        <v>0</v>
      </c>
      <c r="CF131" s="138">
        <v>2541.91</v>
      </c>
      <c r="CG131" s="137">
        <v>258</v>
      </c>
      <c r="CH131" s="137">
        <v>38.090000000000003</v>
      </c>
      <c r="CI131" s="137">
        <v>964.18</v>
      </c>
      <c r="CJ131" s="137">
        <v>131.83000000000001</v>
      </c>
      <c r="CK131" s="137">
        <v>1392.1</v>
      </c>
      <c r="CL131" s="139">
        <v>3934.01</v>
      </c>
      <c r="CM131" s="186">
        <v>2586.1999999999998</v>
      </c>
      <c r="CN131" s="138">
        <v>0</v>
      </c>
      <c r="CO131" s="138">
        <v>2586.1999999999998</v>
      </c>
      <c r="CP131" s="137">
        <v>272</v>
      </c>
      <c r="CQ131" s="137">
        <v>38.75</v>
      </c>
      <c r="CR131" s="137">
        <v>985.15</v>
      </c>
      <c r="CS131" s="137">
        <v>45.91</v>
      </c>
      <c r="CT131" s="137">
        <v>1341.81</v>
      </c>
      <c r="CU131" s="139">
        <v>3928.01</v>
      </c>
      <c r="CV131" s="216">
        <v>3023.93</v>
      </c>
      <c r="CW131" s="138">
        <v>0</v>
      </c>
      <c r="CX131" s="138">
        <v>3023.93</v>
      </c>
      <c r="CY131" s="137">
        <v>324</v>
      </c>
      <c r="CZ131" s="137">
        <v>45.32</v>
      </c>
      <c r="DA131" s="137">
        <v>1140.25</v>
      </c>
      <c r="DB131" s="137">
        <v>181.19</v>
      </c>
      <c r="DC131" s="137">
        <v>1690.76</v>
      </c>
      <c r="DD131" s="139">
        <v>4714.6899999999996</v>
      </c>
      <c r="DE131" s="138">
        <v>3824.8</v>
      </c>
      <c r="DF131" s="138">
        <v>0</v>
      </c>
      <c r="DG131" s="138">
        <v>3824.8</v>
      </c>
      <c r="DH131" s="137">
        <v>435</v>
      </c>
      <c r="DI131" s="137">
        <v>391.33</v>
      </c>
      <c r="DJ131" s="137">
        <v>1432.74</v>
      </c>
      <c r="DK131" s="137">
        <v>175.02</v>
      </c>
      <c r="DL131" s="137">
        <v>2434.09</v>
      </c>
      <c r="DM131" s="139">
        <v>6258.89</v>
      </c>
      <c r="DN131" s="135">
        <f t="shared" si="11"/>
        <v>33431.72</v>
      </c>
      <c r="DO131" s="135">
        <f t="shared" si="12"/>
        <v>948.61</v>
      </c>
      <c r="DP131" s="135">
        <f t="shared" si="13"/>
        <v>34380.33</v>
      </c>
      <c r="DQ131" s="137">
        <f t="shared" si="14"/>
        <v>3633</v>
      </c>
      <c r="DR131" s="137">
        <f t="shared" si="15"/>
        <v>835.02</v>
      </c>
      <c r="DS131" s="137">
        <f t="shared" si="16"/>
        <v>12834.22</v>
      </c>
      <c r="DT131" s="137">
        <f t="shared" si="17"/>
        <v>1651.7900000000002</v>
      </c>
      <c r="DU131" s="137">
        <f t="shared" si="18"/>
        <v>18954.03</v>
      </c>
      <c r="DV131" s="139">
        <f t="shared" si="19"/>
        <v>53334.360000000008</v>
      </c>
      <c r="DW131" s="271">
        <f t="shared" si="20"/>
        <v>1178.9599999999991</v>
      </c>
      <c r="DX131" s="271"/>
      <c r="DY131" s="263">
        <f>E131-(DU131-(DO131*PARAM!Q131))</f>
        <v>-565.69999999999709</v>
      </c>
      <c r="DZ131" s="263"/>
    </row>
    <row r="132" spans="1:130" x14ac:dyDescent="0.25">
      <c r="A132">
        <v>1206</v>
      </c>
      <c r="B132" t="s">
        <v>381</v>
      </c>
      <c r="C132" t="s">
        <v>357</v>
      </c>
      <c r="D132" s="74">
        <v>1</v>
      </c>
      <c r="E132">
        <v>30023.97</v>
      </c>
      <c r="F132">
        <v>48620.76</v>
      </c>
      <c r="G132" t="s">
        <v>157</v>
      </c>
      <c r="H132" t="s">
        <v>5</v>
      </c>
      <c r="I132" t="s">
        <v>382</v>
      </c>
      <c r="J132" s="138">
        <v>3822.75</v>
      </c>
      <c r="K132" s="138">
        <v>0</v>
      </c>
      <c r="L132" s="138">
        <v>3822.75</v>
      </c>
      <c r="M132" s="137">
        <v>428</v>
      </c>
      <c r="N132" s="137">
        <v>56.17</v>
      </c>
      <c r="O132" s="137">
        <v>1433.38</v>
      </c>
      <c r="P132" s="185">
        <v>137.63</v>
      </c>
      <c r="Q132" s="137">
        <v>2055.1799999999998</v>
      </c>
      <c r="R132" s="139">
        <v>5877.93</v>
      </c>
      <c r="S132" s="138">
        <v>3747.35</v>
      </c>
      <c r="T132" s="138">
        <v>0</v>
      </c>
      <c r="U132" s="138">
        <v>3747.35</v>
      </c>
      <c r="V132" s="137">
        <v>428</v>
      </c>
      <c r="W132" s="137">
        <v>56.17</v>
      </c>
      <c r="X132" s="137">
        <v>1434.9</v>
      </c>
      <c r="Y132" s="137">
        <v>141.71</v>
      </c>
      <c r="Z132" s="137">
        <v>2060.7800000000002</v>
      </c>
      <c r="AA132" s="139">
        <v>5808.13</v>
      </c>
      <c r="AB132" s="138">
        <v>3747.35</v>
      </c>
      <c r="AC132" s="138">
        <v>0</v>
      </c>
      <c r="AD132" s="138">
        <v>3747.35</v>
      </c>
      <c r="AE132" s="137">
        <v>428</v>
      </c>
      <c r="AF132" s="137">
        <v>56.17</v>
      </c>
      <c r="AG132" s="185">
        <v>1434.14</v>
      </c>
      <c r="AH132" s="137">
        <v>182.51</v>
      </c>
      <c r="AI132" s="137">
        <v>2100.8200000000002</v>
      </c>
      <c r="AJ132" s="139">
        <v>5848.17</v>
      </c>
      <c r="AK132" s="138">
        <v>3805.91</v>
      </c>
      <c r="AL132" s="138">
        <v>0</v>
      </c>
      <c r="AM132" s="138">
        <v>3805.91</v>
      </c>
      <c r="AN132" s="137">
        <v>435</v>
      </c>
      <c r="AO132" s="137">
        <v>57.05</v>
      </c>
      <c r="AP132" s="137">
        <v>1454.53</v>
      </c>
      <c r="AQ132" s="137">
        <v>173.11</v>
      </c>
      <c r="AR132" s="137">
        <v>2119.69</v>
      </c>
      <c r="AS132" s="139">
        <v>5925.6</v>
      </c>
      <c r="AT132" s="138">
        <v>3783.6</v>
      </c>
      <c r="AU132" s="138">
        <v>948.61</v>
      </c>
      <c r="AV132" s="138">
        <v>4732.21</v>
      </c>
      <c r="AW132" s="137">
        <v>562</v>
      </c>
      <c r="AX132" s="137">
        <v>56.72</v>
      </c>
      <c r="AY132" s="137">
        <v>1636.46</v>
      </c>
      <c r="AZ132" s="137">
        <v>144.71</v>
      </c>
      <c r="BA132" s="137">
        <v>2399.89</v>
      </c>
      <c r="BB132" s="139">
        <v>7132.1</v>
      </c>
      <c r="BC132" s="202">
        <v>5833.94</v>
      </c>
      <c r="BD132" s="138">
        <v>0</v>
      </c>
      <c r="BE132" s="138">
        <v>5833.94</v>
      </c>
      <c r="BF132" s="137">
        <v>682</v>
      </c>
      <c r="BG132" s="137">
        <v>83.88</v>
      </c>
      <c r="BH132" s="137">
        <v>2513.63</v>
      </c>
      <c r="BI132" s="137">
        <v>180.17</v>
      </c>
      <c r="BJ132" s="137">
        <v>3459.68</v>
      </c>
      <c r="BK132" s="139">
        <v>9293.6200000000008</v>
      </c>
      <c r="BL132" s="186">
        <v>3747.35</v>
      </c>
      <c r="BM132" s="138">
        <v>0</v>
      </c>
      <c r="BN132" s="138">
        <v>3747.35</v>
      </c>
      <c r="BO132" s="137">
        <v>427</v>
      </c>
      <c r="BP132" s="137">
        <v>56.17</v>
      </c>
      <c r="BQ132" s="137">
        <v>1434.14</v>
      </c>
      <c r="BR132" s="137">
        <v>172.31</v>
      </c>
      <c r="BS132" s="137">
        <v>2089.62</v>
      </c>
      <c r="BT132" s="139">
        <v>5836.97</v>
      </c>
      <c r="BU132" s="138">
        <v>3747.35</v>
      </c>
      <c r="BV132" s="138">
        <v>0</v>
      </c>
      <c r="BW132" s="138">
        <v>3747.35</v>
      </c>
      <c r="BX132" s="137">
        <v>427</v>
      </c>
      <c r="BY132" s="137">
        <v>56.17</v>
      </c>
      <c r="BZ132" s="137">
        <v>1434.14</v>
      </c>
      <c r="CA132" s="137">
        <v>177.41</v>
      </c>
      <c r="CB132" s="137">
        <v>2094.7199999999998</v>
      </c>
      <c r="CC132" s="139">
        <v>5842.07</v>
      </c>
      <c r="CD132" s="216">
        <v>3747.35</v>
      </c>
      <c r="CE132" s="138">
        <v>0</v>
      </c>
      <c r="CF132" s="138">
        <v>3747.35</v>
      </c>
      <c r="CG132" s="137">
        <v>427</v>
      </c>
      <c r="CH132" s="137">
        <v>56.17</v>
      </c>
      <c r="CI132" s="137">
        <v>1658.83</v>
      </c>
      <c r="CJ132" s="137">
        <v>172.31</v>
      </c>
      <c r="CK132" s="137">
        <v>2314.31</v>
      </c>
      <c r="CL132" s="139">
        <v>6061.66</v>
      </c>
      <c r="CM132" s="186">
        <v>3849.1</v>
      </c>
      <c r="CN132" s="138">
        <v>0</v>
      </c>
      <c r="CO132" s="138">
        <v>3849.1</v>
      </c>
      <c r="CP132" s="137">
        <v>450</v>
      </c>
      <c r="CQ132" s="137">
        <v>57.7</v>
      </c>
      <c r="CR132" s="137">
        <v>1705.18</v>
      </c>
      <c r="CS132" s="137">
        <v>173.7</v>
      </c>
      <c r="CT132" s="137">
        <v>2386.58</v>
      </c>
      <c r="CU132" s="139">
        <v>6235.68</v>
      </c>
      <c r="CV132" s="216">
        <v>3747.35</v>
      </c>
      <c r="CW132" s="138">
        <v>0</v>
      </c>
      <c r="CX132" s="138">
        <v>3747.35</v>
      </c>
      <c r="CY132" s="137">
        <v>427</v>
      </c>
      <c r="CZ132" s="137">
        <v>56.17</v>
      </c>
      <c r="DA132" s="137">
        <v>1658.83</v>
      </c>
      <c r="DB132" s="137">
        <v>65.209999999999994</v>
      </c>
      <c r="DC132" s="137">
        <v>2207.21</v>
      </c>
      <c r="DD132" s="139">
        <v>5954.56</v>
      </c>
      <c r="DE132" s="138">
        <v>5594.74</v>
      </c>
      <c r="DF132" s="138">
        <v>0</v>
      </c>
      <c r="DG132" s="138">
        <v>5594.74</v>
      </c>
      <c r="DH132" s="137">
        <v>679</v>
      </c>
      <c r="DI132" s="137">
        <v>572.17999999999995</v>
      </c>
      <c r="DJ132" s="137">
        <v>3890.85</v>
      </c>
      <c r="DK132" s="137">
        <v>187.16</v>
      </c>
      <c r="DL132" s="137">
        <v>5329.19</v>
      </c>
      <c r="DM132" s="139">
        <v>10923.93</v>
      </c>
      <c r="DN132" s="135">
        <f t="shared" si="11"/>
        <v>49174.139999999992</v>
      </c>
      <c r="DO132" s="135">
        <f t="shared" si="12"/>
        <v>948.61</v>
      </c>
      <c r="DP132" s="135">
        <f t="shared" si="13"/>
        <v>50122.749999999993</v>
      </c>
      <c r="DQ132" s="137">
        <f t="shared" si="14"/>
        <v>5800</v>
      </c>
      <c r="DR132" s="137">
        <f t="shared" si="15"/>
        <v>1220.7199999999998</v>
      </c>
      <c r="DS132" s="137">
        <f t="shared" si="16"/>
        <v>21689.01</v>
      </c>
      <c r="DT132" s="137">
        <f t="shared" si="17"/>
        <v>1907.9400000000003</v>
      </c>
      <c r="DU132" s="137">
        <f t="shared" si="18"/>
        <v>30617.670000000002</v>
      </c>
      <c r="DV132" s="139">
        <f t="shared" si="19"/>
        <v>80740.420000000013</v>
      </c>
      <c r="DW132" s="271">
        <f t="shared" si="20"/>
        <v>1501.9899999999907</v>
      </c>
      <c r="DX132" s="271"/>
      <c r="DY132" s="263">
        <f>E132-(DU132-(DO132*PARAM!Q132))</f>
        <v>-593.70000000000073</v>
      </c>
      <c r="DZ132" s="263"/>
    </row>
    <row r="133" spans="1:130" x14ac:dyDescent="0.25">
      <c r="A133">
        <v>1211</v>
      </c>
      <c r="B133" t="s">
        <v>407</v>
      </c>
      <c r="C133" t="s">
        <v>408</v>
      </c>
      <c r="D133" s="74">
        <v>1</v>
      </c>
      <c r="E133">
        <v>15688.42</v>
      </c>
      <c r="F133">
        <v>33437.589999999997</v>
      </c>
      <c r="G133" t="s">
        <v>157</v>
      </c>
      <c r="H133" t="s">
        <v>5</v>
      </c>
      <c r="I133" t="s">
        <v>282</v>
      </c>
      <c r="J133" s="138">
        <v>2738.72</v>
      </c>
      <c r="K133" s="138">
        <v>0</v>
      </c>
      <c r="L133" s="138">
        <v>2738.72</v>
      </c>
      <c r="M133" s="137">
        <v>274</v>
      </c>
      <c r="N133" s="137">
        <v>39.869999999999997</v>
      </c>
      <c r="O133" s="137">
        <v>1007.02</v>
      </c>
      <c r="P133" s="185">
        <v>150.29</v>
      </c>
      <c r="Q133" s="137">
        <v>1471.18</v>
      </c>
      <c r="R133" s="139">
        <v>4209.8999999999996</v>
      </c>
      <c r="S133" s="138">
        <v>3006.94</v>
      </c>
      <c r="T133" s="138">
        <v>0</v>
      </c>
      <c r="U133" s="138">
        <v>3006.94</v>
      </c>
      <c r="V133" s="137">
        <v>322</v>
      </c>
      <c r="W133" s="137">
        <v>45.06</v>
      </c>
      <c r="X133" s="137">
        <v>987.29</v>
      </c>
      <c r="Y133" s="137">
        <v>134.99</v>
      </c>
      <c r="Z133" s="137">
        <v>1489.34</v>
      </c>
      <c r="AA133" s="139">
        <v>4496.28</v>
      </c>
      <c r="AB133" s="138">
        <v>2474.3000000000002</v>
      </c>
      <c r="AC133" s="138">
        <v>0</v>
      </c>
      <c r="AD133" s="138">
        <v>2474.3000000000002</v>
      </c>
      <c r="AE133" s="137">
        <v>249</v>
      </c>
      <c r="AF133" s="137">
        <v>37.08</v>
      </c>
      <c r="AG133" s="185">
        <v>930.82</v>
      </c>
      <c r="AH133" s="137">
        <v>161.24</v>
      </c>
      <c r="AI133" s="137">
        <v>1378.14</v>
      </c>
      <c r="AJ133" s="139">
        <v>3852.44</v>
      </c>
      <c r="AK133" s="138">
        <v>2474.3000000000002</v>
      </c>
      <c r="AL133" s="138">
        <v>0</v>
      </c>
      <c r="AM133" s="138">
        <v>2474.3000000000002</v>
      </c>
      <c r="AN133" s="137">
        <v>249</v>
      </c>
      <c r="AO133" s="137">
        <v>37.08</v>
      </c>
      <c r="AP133" s="137">
        <v>930.82</v>
      </c>
      <c r="AQ133" s="137">
        <v>125.54</v>
      </c>
      <c r="AR133" s="137">
        <v>1342.44</v>
      </c>
      <c r="AS133" s="139">
        <v>3816.74</v>
      </c>
      <c r="AT133" s="138">
        <v>2474.3000000000002</v>
      </c>
      <c r="AU133" s="138">
        <v>853.75</v>
      </c>
      <c r="AV133" s="138">
        <v>3328.05</v>
      </c>
      <c r="AW133" s="137">
        <v>364</v>
      </c>
      <c r="AX133" s="137">
        <v>37.08</v>
      </c>
      <c r="AY133" s="137">
        <v>1101.57</v>
      </c>
      <c r="AZ133" s="137">
        <v>147.18</v>
      </c>
      <c r="BA133" s="137">
        <v>1649.83</v>
      </c>
      <c r="BB133" s="139">
        <v>4977.88</v>
      </c>
      <c r="BC133" s="202">
        <v>3888.19</v>
      </c>
      <c r="BD133" s="138">
        <v>0</v>
      </c>
      <c r="BE133" s="138">
        <v>3888.19</v>
      </c>
      <c r="BF133" s="137">
        <v>416</v>
      </c>
      <c r="BG133" s="137">
        <v>55.36</v>
      </c>
      <c r="BH133" s="137">
        <v>1384.64</v>
      </c>
      <c r="BI133" s="137">
        <v>154.9</v>
      </c>
      <c r="BJ133" s="137">
        <v>2010.9</v>
      </c>
      <c r="BK133" s="139">
        <v>5899.09</v>
      </c>
      <c r="BL133" s="186">
        <v>2474.3000000000002</v>
      </c>
      <c r="BM133" s="138">
        <v>0</v>
      </c>
      <c r="BN133" s="138">
        <v>2474.3000000000002</v>
      </c>
      <c r="BO133" s="137">
        <v>246</v>
      </c>
      <c r="BP133" s="137">
        <v>37.08</v>
      </c>
      <c r="BQ133" s="137">
        <v>930.82</v>
      </c>
      <c r="BR133" s="137">
        <v>151.04</v>
      </c>
      <c r="BS133" s="137">
        <v>1364.94</v>
      </c>
      <c r="BT133" s="139">
        <v>3839.24</v>
      </c>
      <c r="BU133" s="138">
        <v>2474.3000000000002</v>
      </c>
      <c r="BV133" s="138">
        <v>0</v>
      </c>
      <c r="BW133" s="138">
        <v>2474.3000000000002</v>
      </c>
      <c r="BX133" s="137">
        <v>248</v>
      </c>
      <c r="BY133" s="137">
        <v>37.08</v>
      </c>
      <c r="BZ133" s="137">
        <v>930.82</v>
      </c>
      <c r="CA133" s="137">
        <v>156.13999999999999</v>
      </c>
      <c r="CB133" s="137">
        <v>1372.04</v>
      </c>
      <c r="CC133" s="139">
        <v>3846.34</v>
      </c>
      <c r="CD133" s="138">
        <v>2520.86</v>
      </c>
      <c r="CE133" s="138">
        <v>0</v>
      </c>
      <c r="CF133" s="138">
        <v>2520.86</v>
      </c>
      <c r="CG133" s="137">
        <v>255</v>
      </c>
      <c r="CH133" s="137">
        <v>37.770000000000003</v>
      </c>
      <c r="CI133" s="137">
        <v>956.46</v>
      </c>
      <c r="CJ133" s="137">
        <v>111.06</v>
      </c>
      <c r="CK133" s="137">
        <v>1360.29</v>
      </c>
      <c r="CL133" s="139">
        <v>3881.15</v>
      </c>
      <c r="CM133" s="186">
        <v>2474.3000000000002</v>
      </c>
      <c r="CN133" s="138">
        <v>0</v>
      </c>
      <c r="CO133" s="138">
        <v>2474.3000000000002</v>
      </c>
      <c r="CP133" s="137">
        <v>256</v>
      </c>
      <c r="CQ133" s="137">
        <v>37.08</v>
      </c>
      <c r="CR133" s="137">
        <v>905.47</v>
      </c>
      <c r="CS133" s="137">
        <v>74.540000000000006</v>
      </c>
      <c r="CT133" s="137">
        <v>1273.0899999999999</v>
      </c>
      <c r="CU133" s="139">
        <v>3747.39</v>
      </c>
      <c r="CV133" s="218">
        <v>3610.39</v>
      </c>
      <c r="CW133" s="138">
        <v>0</v>
      </c>
      <c r="CX133" s="138">
        <v>3610.39</v>
      </c>
      <c r="CY133" s="137">
        <v>405</v>
      </c>
      <c r="CZ133" s="137">
        <v>54.12</v>
      </c>
      <c r="DA133" s="137">
        <v>1354.41</v>
      </c>
      <c r="DB133" s="137">
        <v>155.91999999999999</v>
      </c>
      <c r="DC133" s="137">
        <v>1969.45</v>
      </c>
      <c r="DD133" s="139">
        <v>5579.84</v>
      </c>
      <c r="DE133" s="138">
        <v>3764.61</v>
      </c>
      <c r="DF133" s="138">
        <v>0</v>
      </c>
      <c r="DG133" s="138">
        <v>3764.61</v>
      </c>
      <c r="DH133" s="137">
        <v>428</v>
      </c>
      <c r="DI133" s="137">
        <v>397.14</v>
      </c>
      <c r="DJ133" s="137">
        <v>1492.8</v>
      </c>
      <c r="DK133" s="137">
        <v>179.05</v>
      </c>
      <c r="DL133" s="137">
        <v>2496.9899999999998</v>
      </c>
      <c r="DM133" s="139">
        <v>6261.6</v>
      </c>
      <c r="DN133" s="135">
        <f t="shared" ref="DN133:DN196" si="21">J133+S133+AB133+AK133+AT133+BC133+BL133+BU133+CD133+CM133+CV133+DE133</f>
        <v>34375.509999999995</v>
      </c>
      <c r="DO133" s="135">
        <f t="shared" ref="DO133:DO196" si="22">K133+T133+AC133+AL133+AU133+BD133+BM133+BV133+CE133+CN133+CW133+DF133</f>
        <v>853.75</v>
      </c>
      <c r="DP133" s="135">
        <f t="shared" ref="DP133:DP196" si="23">L133+U133+AD133+AM133+AV133+BE133+BN133+BW133+CF133+CO133+CX133+DG133</f>
        <v>35229.259999999995</v>
      </c>
      <c r="DQ133" s="137">
        <f t="shared" ref="DQ133:DQ196" si="24">M133+V133+AE133+AN133+AW133+BF133+BO133+BX133+CG133+CP133+CY133+DH133</f>
        <v>3712</v>
      </c>
      <c r="DR133" s="137">
        <f t="shared" ref="DR133:DR196" si="25">N133+W133+AF133+AO133+AX133+BG133+BP133+BY133+CH133+CQ133+CZ133+DI133</f>
        <v>851.8</v>
      </c>
      <c r="DS133" s="137">
        <f t="shared" ref="DS133:DS196" si="26">O133+X133+AG133+AP133+AY133+BH133+BQ133+BZ133+CI133+CR133+DA133+DJ133</f>
        <v>12912.94</v>
      </c>
      <c r="DT133" s="137">
        <f t="shared" ref="DT133:DT196" si="27">P133+Y133+AH133+AQ133+AZ133+BI133+BR133+CA133+CJ133+CS133+DB133+DK133</f>
        <v>1701.89</v>
      </c>
      <c r="DU133" s="137">
        <f t="shared" ref="DU133:DU196" si="28">Q133+Z133+AI133+AR133+BA133+BJ133+BS133+CB133+CK133+CT133+DC133+DL133</f>
        <v>19178.630000000005</v>
      </c>
      <c r="DV133" s="139">
        <f t="shared" ref="DV133:DV196" si="29">R133+AA133+AJ133+AS133+BB133+BK133+BT133+CC133+CL133+CU133+DD133+DM133</f>
        <v>54407.890000000007</v>
      </c>
      <c r="DW133" s="271">
        <f t="shared" ref="DW133:DW196" si="30">DP133-F133</f>
        <v>1791.6699999999983</v>
      </c>
      <c r="DX133" s="271"/>
      <c r="DY133" s="263">
        <f>E133-(DU133-(DO133*PARAM!Q133))</f>
        <v>-3490.2100000000046</v>
      </c>
      <c r="DZ133" s="263"/>
    </row>
    <row r="134" spans="1:130" x14ac:dyDescent="0.25">
      <c r="A134">
        <v>1212</v>
      </c>
      <c r="B134" t="s">
        <v>210</v>
      </c>
      <c r="C134" t="s">
        <v>211</v>
      </c>
      <c r="D134" s="74">
        <v>1</v>
      </c>
      <c r="E134">
        <v>19077.93</v>
      </c>
      <c r="F134">
        <v>34465.03</v>
      </c>
      <c r="G134" t="s">
        <v>157</v>
      </c>
      <c r="H134" t="s">
        <v>5</v>
      </c>
      <c r="I134" t="s">
        <v>182</v>
      </c>
      <c r="J134" s="138">
        <v>2138.54</v>
      </c>
      <c r="K134" s="138">
        <v>0</v>
      </c>
      <c r="L134" s="138">
        <v>2138.54</v>
      </c>
      <c r="M134" s="137">
        <v>202</v>
      </c>
      <c r="N134" s="137">
        <v>32.04</v>
      </c>
      <c r="O134" s="137">
        <v>821.27</v>
      </c>
      <c r="P134" s="185">
        <v>37.97</v>
      </c>
      <c r="Q134" s="137">
        <v>1093.28</v>
      </c>
      <c r="R134" s="139">
        <v>3231.82</v>
      </c>
      <c r="S134" s="138">
        <v>2657.38</v>
      </c>
      <c r="T134" s="138">
        <v>0</v>
      </c>
      <c r="U134" s="138">
        <v>2657.38</v>
      </c>
      <c r="V134" s="137">
        <v>274</v>
      </c>
      <c r="W134" s="137">
        <v>39.82</v>
      </c>
      <c r="X134" s="137">
        <v>1006.86</v>
      </c>
      <c r="Y134" s="137">
        <v>47.17</v>
      </c>
      <c r="Z134" s="137">
        <v>1367.85</v>
      </c>
      <c r="AA134" s="139">
        <v>4025.23</v>
      </c>
      <c r="AB134" s="138">
        <v>77.709999999999994</v>
      </c>
      <c r="AC134" s="138">
        <v>0</v>
      </c>
      <c r="AD134" s="138">
        <v>77.709999999999994</v>
      </c>
      <c r="AE134" s="137">
        <v>-80</v>
      </c>
      <c r="AF134" s="137">
        <v>1.1299999999999999</v>
      </c>
      <c r="AG134" s="185">
        <v>88.4</v>
      </c>
      <c r="AH134" s="137">
        <v>1.38</v>
      </c>
      <c r="AI134" s="137">
        <v>10.91</v>
      </c>
      <c r="AJ134" s="139">
        <v>88.62</v>
      </c>
      <c r="AK134" s="138">
        <v>77.709999999999994</v>
      </c>
      <c r="AL134" s="138">
        <v>0</v>
      </c>
      <c r="AM134" s="138">
        <v>77.709999999999994</v>
      </c>
      <c r="AN134" s="137">
        <v>-71</v>
      </c>
      <c r="AO134" s="137">
        <v>1.1299999999999999</v>
      </c>
      <c r="AP134" s="137">
        <v>88.4</v>
      </c>
      <c r="AQ134" s="137">
        <v>1.38</v>
      </c>
      <c r="AR134" s="137">
        <v>19.91</v>
      </c>
      <c r="AS134" s="139">
        <v>97.62</v>
      </c>
      <c r="AT134" s="138">
        <v>393.57</v>
      </c>
      <c r="AU134" s="138">
        <v>626.08000000000004</v>
      </c>
      <c r="AV134" s="138">
        <v>1019.65</v>
      </c>
      <c r="AW134" s="137">
        <v>62</v>
      </c>
      <c r="AX134" s="137">
        <v>5.86</v>
      </c>
      <c r="AY134" s="137">
        <v>326</v>
      </c>
      <c r="AZ134" s="137">
        <v>15.36</v>
      </c>
      <c r="BA134" s="137">
        <v>409.22</v>
      </c>
      <c r="BB134" s="139">
        <v>1428.87</v>
      </c>
      <c r="BC134" s="202">
        <v>2387.37</v>
      </c>
      <c r="BD134" s="138">
        <v>0</v>
      </c>
      <c r="BE134" s="138">
        <v>2387.37</v>
      </c>
      <c r="BF134" s="137">
        <v>217</v>
      </c>
      <c r="BG134" s="137">
        <v>35.78</v>
      </c>
      <c r="BH134" s="137">
        <v>1065.75</v>
      </c>
      <c r="BI134" s="137">
        <v>42.39</v>
      </c>
      <c r="BJ134" s="137">
        <v>1360.92</v>
      </c>
      <c r="BK134" s="139">
        <v>3748.29</v>
      </c>
      <c r="BL134" s="186">
        <v>-917.61</v>
      </c>
      <c r="BM134" s="138">
        <v>0</v>
      </c>
      <c r="BN134" s="138">
        <v>-917.61</v>
      </c>
      <c r="BO134" s="137">
        <v>-47</v>
      </c>
      <c r="BP134" s="137">
        <v>2.71</v>
      </c>
      <c r="BQ134" s="137">
        <v>125.94</v>
      </c>
      <c r="BR134" s="137">
        <v>-11.51</v>
      </c>
      <c r="BS134" s="137">
        <v>70.14</v>
      </c>
      <c r="BT134" s="139">
        <v>-847.47</v>
      </c>
      <c r="BU134" s="138">
        <v>1072.6400000000001</v>
      </c>
      <c r="BV134" s="138">
        <v>0</v>
      </c>
      <c r="BW134" s="138">
        <v>1072.6400000000001</v>
      </c>
      <c r="BX134" s="137">
        <v>68</v>
      </c>
      <c r="BY134" s="137">
        <v>16.05</v>
      </c>
      <c r="BZ134" s="137">
        <v>442.42</v>
      </c>
      <c r="CA134" s="137">
        <v>19.04</v>
      </c>
      <c r="CB134" s="137">
        <v>545.51</v>
      </c>
      <c r="CC134" s="139">
        <v>1618.15</v>
      </c>
      <c r="CD134" s="138">
        <v>1030.67</v>
      </c>
      <c r="CE134" s="138">
        <v>0</v>
      </c>
      <c r="CF134" s="138">
        <v>1030.67</v>
      </c>
      <c r="CG134" s="137">
        <v>64</v>
      </c>
      <c r="CH134" s="137">
        <v>15.42</v>
      </c>
      <c r="CI134" s="137">
        <v>427.48</v>
      </c>
      <c r="CJ134" s="137">
        <v>18.29</v>
      </c>
      <c r="CK134" s="137">
        <v>525.19000000000005</v>
      </c>
      <c r="CL134" s="139">
        <v>1555.86</v>
      </c>
      <c r="CM134" s="186">
        <v>-1295.8900000000001</v>
      </c>
      <c r="CN134" s="138">
        <v>0</v>
      </c>
      <c r="CO134" s="138">
        <v>-1295.8900000000001</v>
      </c>
      <c r="CP134" s="137">
        <v>-16</v>
      </c>
      <c r="CQ134" s="137">
        <v>0.45</v>
      </c>
      <c r="CR134" s="137">
        <v>77.209999999999994</v>
      </c>
      <c r="CS134" s="137">
        <v>-17.23</v>
      </c>
      <c r="CT134" s="137">
        <v>44.43</v>
      </c>
      <c r="CU134" s="139">
        <v>-1251.46</v>
      </c>
      <c r="CV134" s="216">
        <v>-1180.67</v>
      </c>
      <c r="CW134" s="138">
        <v>0</v>
      </c>
      <c r="CX134" s="138">
        <v>-1180.67</v>
      </c>
      <c r="CY134" s="137">
        <v>22</v>
      </c>
      <c r="CZ134" s="137">
        <v>8.16</v>
      </c>
      <c r="DA134" s="137">
        <v>255.26</v>
      </c>
      <c r="DB134" s="137">
        <v>-13.45</v>
      </c>
      <c r="DC134" s="137">
        <v>271.97000000000003</v>
      </c>
      <c r="DD134" s="139">
        <v>-908.7</v>
      </c>
      <c r="DE134" s="138">
        <v>2212.7600000000002</v>
      </c>
      <c r="DF134" s="138">
        <v>0</v>
      </c>
      <c r="DG134" s="138">
        <v>2212.7600000000002</v>
      </c>
      <c r="DH134" s="137">
        <v>213</v>
      </c>
      <c r="DI134" s="137">
        <v>174.24</v>
      </c>
      <c r="DJ134" s="137">
        <v>906.49</v>
      </c>
      <c r="DK134" s="137">
        <v>41.62</v>
      </c>
      <c r="DL134" s="137">
        <v>1335.35</v>
      </c>
      <c r="DM134" s="139">
        <v>3548.11</v>
      </c>
      <c r="DN134" s="135">
        <f t="shared" si="21"/>
        <v>8654.18</v>
      </c>
      <c r="DO134" s="135">
        <f t="shared" si="22"/>
        <v>626.08000000000004</v>
      </c>
      <c r="DP134" s="135">
        <f t="shared" si="23"/>
        <v>9280.260000000002</v>
      </c>
      <c r="DQ134" s="137">
        <f t="shared" si="24"/>
        <v>908</v>
      </c>
      <c r="DR134" s="137">
        <f t="shared" si="25"/>
        <v>332.78999999999996</v>
      </c>
      <c r="DS134" s="137">
        <f t="shared" si="26"/>
        <v>5631.4800000000005</v>
      </c>
      <c r="DT134" s="137">
        <f t="shared" si="27"/>
        <v>182.41</v>
      </c>
      <c r="DU134" s="137">
        <f t="shared" si="28"/>
        <v>7054.68</v>
      </c>
      <c r="DV134" s="139">
        <f t="shared" si="29"/>
        <v>16334.940000000002</v>
      </c>
      <c r="DW134" s="271">
        <f t="shared" si="30"/>
        <v>-25184.769999999997</v>
      </c>
      <c r="DX134" s="271"/>
      <c r="DY134" s="263">
        <f>E134-(DU134-(DO134*PARAM!Q134))</f>
        <v>12023.25</v>
      </c>
      <c r="DZ134" s="263"/>
    </row>
    <row r="135" spans="1:130" x14ac:dyDescent="0.25">
      <c r="A135">
        <v>1214</v>
      </c>
      <c r="B135" t="s">
        <v>429</v>
      </c>
      <c r="C135" t="s">
        <v>223</v>
      </c>
      <c r="D135" s="74">
        <v>1</v>
      </c>
      <c r="E135">
        <v>18377.900000000001</v>
      </c>
      <c r="F135">
        <v>33182.26</v>
      </c>
      <c r="G135" t="s">
        <v>157</v>
      </c>
      <c r="H135" t="s">
        <v>5</v>
      </c>
      <c r="I135" t="s">
        <v>231</v>
      </c>
      <c r="J135" s="138">
        <v>2607.71</v>
      </c>
      <c r="K135" s="138">
        <v>0</v>
      </c>
      <c r="L135" s="138">
        <v>2607.71</v>
      </c>
      <c r="M135" s="137">
        <v>255</v>
      </c>
      <c r="N135" s="137">
        <v>37.79</v>
      </c>
      <c r="O135" s="137">
        <v>956.36</v>
      </c>
      <c r="P135" s="185">
        <v>45.93</v>
      </c>
      <c r="Q135" s="137">
        <v>1295.08</v>
      </c>
      <c r="R135" s="139">
        <v>3902.79</v>
      </c>
      <c r="S135" s="138">
        <v>2521.91</v>
      </c>
      <c r="T135" s="138">
        <v>0</v>
      </c>
      <c r="U135" s="138">
        <v>2521.91</v>
      </c>
      <c r="V135" s="137">
        <v>255</v>
      </c>
      <c r="W135" s="137">
        <v>37.79</v>
      </c>
      <c r="X135" s="137">
        <v>957.34</v>
      </c>
      <c r="Y135" s="137">
        <v>126.37</v>
      </c>
      <c r="Z135" s="137">
        <v>1376.5</v>
      </c>
      <c r="AA135" s="139">
        <v>3898.41</v>
      </c>
      <c r="AB135" s="138">
        <v>2521.91</v>
      </c>
      <c r="AC135" s="138">
        <v>0</v>
      </c>
      <c r="AD135" s="138">
        <v>2521.91</v>
      </c>
      <c r="AE135" s="137">
        <v>255</v>
      </c>
      <c r="AF135" s="137">
        <v>37.79</v>
      </c>
      <c r="AG135" s="185">
        <v>956.85</v>
      </c>
      <c r="AH135" s="137">
        <v>156.97</v>
      </c>
      <c r="AI135" s="137">
        <v>1406.61</v>
      </c>
      <c r="AJ135" s="139">
        <v>3928.52</v>
      </c>
      <c r="AK135" s="138">
        <v>2521.91</v>
      </c>
      <c r="AL135" s="138">
        <v>0</v>
      </c>
      <c r="AM135" s="138">
        <v>2521.91</v>
      </c>
      <c r="AN135" s="137">
        <v>255</v>
      </c>
      <c r="AO135" s="137">
        <v>37.79</v>
      </c>
      <c r="AP135" s="137">
        <v>956.85</v>
      </c>
      <c r="AQ135" s="137">
        <v>151.87</v>
      </c>
      <c r="AR135" s="137">
        <v>1401.51</v>
      </c>
      <c r="AS135" s="139">
        <v>3923.42</v>
      </c>
      <c r="AT135" s="138">
        <v>2543.58</v>
      </c>
      <c r="AU135" s="138">
        <v>825.29</v>
      </c>
      <c r="AV135" s="138">
        <v>3368.87</v>
      </c>
      <c r="AW135" s="137">
        <v>370</v>
      </c>
      <c r="AX135" s="137">
        <v>38.11</v>
      </c>
      <c r="AY135" s="137">
        <v>1129.83</v>
      </c>
      <c r="AZ135" s="137">
        <v>148.03</v>
      </c>
      <c r="BA135" s="137">
        <v>1685.97</v>
      </c>
      <c r="BB135" s="139">
        <v>5054.84</v>
      </c>
      <c r="BC135" s="202">
        <v>3973.68</v>
      </c>
      <c r="BD135" s="138">
        <v>0</v>
      </c>
      <c r="BE135" s="138">
        <v>3973.68</v>
      </c>
      <c r="BF135" s="137">
        <v>428</v>
      </c>
      <c r="BG135" s="137">
        <v>56.57</v>
      </c>
      <c r="BH135" s="137">
        <v>1413.99</v>
      </c>
      <c r="BI135" s="137">
        <v>161.49</v>
      </c>
      <c r="BJ135" s="137">
        <v>2060.0500000000002</v>
      </c>
      <c r="BK135" s="139">
        <v>6033.73</v>
      </c>
      <c r="BL135" s="186">
        <v>2521.91</v>
      </c>
      <c r="BM135" s="138">
        <v>0</v>
      </c>
      <c r="BN135" s="138">
        <v>2521.91</v>
      </c>
      <c r="BO135" s="137">
        <v>254</v>
      </c>
      <c r="BP135" s="137">
        <v>37.79</v>
      </c>
      <c r="BQ135" s="137">
        <v>956.85</v>
      </c>
      <c r="BR135" s="137">
        <v>121.27</v>
      </c>
      <c r="BS135" s="137">
        <v>1369.91</v>
      </c>
      <c r="BT135" s="139">
        <v>3891.82</v>
      </c>
      <c r="BU135" s="138">
        <v>2471.16</v>
      </c>
      <c r="BV135" s="138">
        <v>0</v>
      </c>
      <c r="BW135" s="138">
        <v>2471.16</v>
      </c>
      <c r="BX135" s="137">
        <v>248</v>
      </c>
      <c r="BY135" s="137">
        <v>37.020000000000003</v>
      </c>
      <c r="BZ135" s="137">
        <v>939.17</v>
      </c>
      <c r="CA135" s="137">
        <v>140.77000000000001</v>
      </c>
      <c r="CB135" s="137">
        <v>1364.96</v>
      </c>
      <c r="CC135" s="139">
        <v>3836.12</v>
      </c>
      <c r="CD135" s="216">
        <v>2521.91</v>
      </c>
      <c r="CE135" s="138">
        <v>0</v>
      </c>
      <c r="CF135" s="138">
        <v>2521.91</v>
      </c>
      <c r="CG135" s="137">
        <v>255</v>
      </c>
      <c r="CH135" s="137">
        <v>37.79</v>
      </c>
      <c r="CI135" s="137">
        <v>956.85</v>
      </c>
      <c r="CJ135" s="137">
        <v>131.47</v>
      </c>
      <c r="CK135" s="137">
        <v>1381.11</v>
      </c>
      <c r="CL135" s="139">
        <v>3903.02</v>
      </c>
      <c r="CM135" s="186">
        <v>2581.39</v>
      </c>
      <c r="CN135" s="138">
        <v>0</v>
      </c>
      <c r="CO135" s="138">
        <v>2581.39</v>
      </c>
      <c r="CP135" s="137">
        <v>271</v>
      </c>
      <c r="CQ135" s="137">
        <v>38.68</v>
      </c>
      <c r="CR135" s="137">
        <v>983.39</v>
      </c>
      <c r="CS135" s="137">
        <v>45.83</v>
      </c>
      <c r="CT135" s="137">
        <v>1338.9</v>
      </c>
      <c r="CU135" s="139">
        <v>3920.29</v>
      </c>
      <c r="CV135" s="218">
        <v>2897.36</v>
      </c>
      <c r="CW135" s="138">
        <v>0</v>
      </c>
      <c r="CX135" s="138">
        <v>2897.36</v>
      </c>
      <c r="CY135" s="137">
        <v>307</v>
      </c>
      <c r="CZ135" s="137">
        <v>43.42</v>
      </c>
      <c r="DA135" s="137">
        <v>1093.99</v>
      </c>
      <c r="DB135" s="137">
        <v>51.44</v>
      </c>
      <c r="DC135" s="137">
        <v>1495.85</v>
      </c>
      <c r="DD135" s="139">
        <v>4393.21</v>
      </c>
      <c r="DE135" s="138">
        <v>3844.74</v>
      </c>
      <c r="DF135" s="138">
        <v>0</v>
      </c>
      <c r="DG135" s="138">
        <v>3844.74</v>
      </c>
      <c r="DH135" s="137">
        <v>437</v>
      </c>
      <c r="DI135" s="137">
        <v>389.74</v>
      </c>
      <c r="DJ135" s="137">
        <v>1440.02</v>
      </c>
      <c r="DK135" s="137">
        <v>175.37</v>
      </c>
      <c r="DL135" s="137">
        <v>2442.13</v>
      </c>
      <c r="DM135" s="139">
        <v>6286.87</v>
      </c>
      <c r="DN135" s="135">
        <f t="shared" si="21"/>
        <v>33529.17</v>
      </c>
      <c r="DO135" s="135">
        <f t="shared" si="22"/>
        <v>825.29</v>
      </c>
      <c r="DP135" s="135">
        <f t="shared" si="23"/>
        <v>34354.46</v>
      </c>
      <c r="DQ135" s="137">
        <f t="shared" si="24"/>
        <v>3590</v>
      </c>
      <c r="DR135" s="137">
        <f t="shared" si="25"/>
        <v>830.28</v>
      </c>
      <c r="DS135" s="137">
        <f t="shared" si="26"/>
        <v>12741.49</v>
      </c>
      <c r="DT135" s="137">
        <f t="shared" si="27"/>
        <v>1456.81</v>
      </c>
      <c r="DU135" s="137">
        <f t="shared" si="28"/>
        <v>18618.580000000002</v>
      </c>
      <c r="DV135" s="139">
        <f t="shared" si="29"/>
        <v>52973.04</v>
      </c>
      <c r="DW135" s="271">
        <f t="shared" si="30"/>
        <v>1172.1999999999971</v>
      </c>
      <c r="DX135" s="271"/>
      <c r="DY135" s="263">
        <f>E135-(DU135-(DO135*PARAM!Q135))</f>
        <v>-240.68000000000029</v>
      </c>
      <c r="DZ135" s="263"/>
    </row>
    <row r="136" spans="1:130" x14ac:dyDescent="0.25">
      <c r="A136">
        <v>1215</v>
      </c>
      <c r="B136" t="s">
        <v>430</v>
      </c>
      <c r="C136" t="s">
        <v>431</v>
      </c>
      <c r="D136" s="74">
        <v>0.9</v>
      </c>
      <c r="E136">
        <v>18640.330000000002</v>
      </c>
      <c r="F136">
        <v>33663.15</v>
      </c>
      <c r="G136" t="s">
        <v>157</v>
      </c>
      <c r="H136" t="s">
        <v>5</v>
      </c>
      <c r="I136" t="s">
        <v>231</v>
      </c>
      <c r="J136" s="138">
        <v>2746.31</v>
      </c>
      <c r="K136" s="138">
        <v>0</v>
      </c>
      <c r="L136" s="138">
        <v>2746.31</v>
      </c>
      <c r="M136" s="137">
        <v>275</v>
      </c>
      <c r="N136" s="137">
        <v>39.9</v>
      </c>
      <c r="O136" s="137">
        <v>1007.92</v>
      </c>
      <c r="P136" s="185">
        <v>114.7</v>
      </c>
      <c r="Q136" s="137">
        <v>1437.52</v>
      </c>
      <c r="R136" s="139">
        <v>4183.83</v>
      </c>
      <c r="S136" s="138">
        <v>2535.75</v>
      </c>
      <c r="T136" s="138">
        <v>0</v>
      </c>
      <c r="U136" s="138">
        <v>2535.75</v>
      </c>
      <c r="V136" s="137">
        <v>256</v>
      </c>
      <c r="W136" s="137">
        <v>38</v>
      </c>
      <c r="X136" s="137">
        <v>962.43</v>
      </c>
      <c r="Y136" s="137">
        <v>126.63</v>
      </c>
      <c r="Z136" s="137">
        <v>1383.06</v>
      </c>
      <c r="AA136" s="139">
        <v>3918.81</v>
      </c>
      <c r="AB136" s="138">
        <v>2535.75</v>
      </c>
      <c r="AC136" s="138">
        <v>0</v>
      </c>
      <c r="AD136" s="138">
        <v>2535.75</v>
      </c>
      <c r="AE136" s="137">
        <v>256</v>
      </c>
      <c r="AF136" s="137">
        <v>38</v>
      </c>
      <c r="AG136" s="185">
        <v>961.92</v>
      </c>
      <c r="AH136" s="137">
        <v>162.33000000000001</v>
      </c>
      <c r="AI136" s="137">
        <v>1418.25</v>
      </c>
      <c r="AJ136" s="139">
        <v>3954</v>
      </c>
      <c r="AK136" s="138">
        <v>2554.2600000000002</v>
      </c>
      <c r="AL136" s="138">
        <v>0</v>
      </c>
      <c r="AM136" s="138">
        <v>2554.2600000000002</v>
      </c>
      <c r="AN136" s="137">
        <v>259</v>
      </c>
      <c r="AO136" s="137">
        <v>38.28</v>
      </c>
      <c r="AP136" s="137">
        <v>968.68</v>
      </c>
      <c r="AQ136" s="137">
        <v>137.16</v>
      </c>
      <c r="AR136" s="137">
        <v>1403.12</v>
      </c>
      <c r="AS136" s="139">
        <v>3957.38</v>
      </c>
      <c r="AT136" s="138">
        <v>2549.3200000000002</v>
      </c>
      <c r="AU136" s="138">
        <v>853.75</v>
      </c>
      <c r="AV136" s="138">
        <v>3403.07</v>
      </c>
      <c r="AW136" s="137">
        <v>375</v>
      </c>
      <c r="AX136" s="137">
        <v>38.200000000000003</v>
      </c>
      <c r="AY136" s="137">
        <v>1137.6199999999999</v>
      </c>
      <c r="AZ136" s="137">
        <v>133.21</v>
      </c>
      <c r="BA136" s="137">
        <v>1684.03</v>
      </c>
      <c r="BB136" s="139">
        <v>5087.1000000000004</v>
      </c>
      <c r="BC136" s="202">
        <v>4013.4</v>
      </c>
      <c r="BD136" s="138">
        <v>0</v>
      </c>
      <c r="BE136" s="138">
        <v>4013.4</v>
      </c>
      <c r="BF136" s="137">
        <v>429</v>
      </c>
      <c r="BG136" s="137">
        <v>56.77</v>
      </c>
      <c r="BH136" s="137">
        <v>1646.13</v>
      </c>
      <c r="BI136" s="137">
        <v>162.09</v>
      </c>
      <c r="BJ136" s="137">
        <v>2293.9899999999998</v>
      </c>
      <c r="BK136" s="139">
        <v>6307.39</v>
      </c>
      <c r="BL136" s="186">
        <v>2535.75</v>
      </c>
      <c r="BM136" s="138">
        <v>0</v>
      </c>
      <c r="BN136" s="138">
        <v>2535.75</v>
      </c>
      <c r="BO136" s="137">
        <v>254</v>
      </c>
      <c r="BP136" s="137">
        <v>38</v>
      </c>
      <c r="BQ136" s="137">
        <v>961.92</v>
      </c>
      <c r="BR136" s="137">
        <v>131.72999999999999</v>
      </c>
      <c r="BS136" s="137">
        <v>1385.65</v>
      </c>
      <c r="BT136" s="139">
        <v>3921.4</v>
      </c>
      <c r="BU136" s="138">
        <v>2535.75</v>
      </c>
      <c r="BV136" s="138">
        <v>0</v>
      </c>
      <c r="BW136" s="138">
        <v>2535.75</v>
      </c>
      <c r="BX136" s="137">
        <v>256</v>
      </c>
      <c r="BY136" s="137">
        <v>38</v>
      </c>
      <c r="BZ136" s="137">
        <v>961.92</v>
      </c>
      <c r="CA136" s="137">
        <v>152.13</v>
      </c>
      <c r="CB136" s="137">
        <v>1408.05</v>
      </c>
      <c r="CC136" s="139">
        <v>3943.8</v>
      </c>
      <c r="CD136" s="216">
        <v>2535.75</v>
      </c>
      <c r="CE136" s="138">
        <v>0</v>
      </c>
      <c r="CF136" s="138">
        <v>2535.75</v>
      </c>
      <c r="CG136" s="137">
        <v>256</v>
      </c>
      <c r="CH136" s="137">
        <v>38</v>
      </c>
      <c r="CI136" s="137">
        <v>961.92</v>
      </c>
      <c r="CJ136" s="137">
        <v>157.22999999999999</v>
      </c>
      <c r="CK136" s="137">
        <v>1413.15</v>
      </c>
      <c r="CL136" s="139">
        <v>3948.9</v>
      </c>
      <c r="CM136" s="186">
        <v>2759.84</v>
      </c>
      <c r="CN136" s="138">
        <v>0</v>
      </c>
      <c r="CO136" s="138">
        <v>2759.84</v>
      </c>
      <c r="CP136" s="137">
        <v>296</v>
      </c>
      <c r="CQ136" s="137">
        <v>41.36</v>
      </c>
      <c r="CR136" s="137">
        <v>1048.57</v>
      </c>
      <c r="CS136" s="137">
        <v>135.69999999999999</v>
      </c>
      <c r="CT136" s="137">
        <v>1521.63</v>
      </c>
      <c r="CU136" s="139">
        <v>4281.47</v>
      </c>
      <c r="CV136" s="218">
        <v>3090.92</v>
      </c>
      <c r="CW136" s="138">
        <v>0</v>
      </c>
      <c r="CX136" s="138">
        <v>3090.92</v>
      </c>
      <c r="CY136" s="137">
        <v>333</v>
      </c>
      <c r="CZ136" s="137">
        <v>46.32</v>
      </c>
      <c r="DA136" s="137">
        <v>1164.71</v>
      </c>
      <c r="DB136" s="137">
        <v>85.48</v>
      </c>
      <c r="DC136" s="137">
        <v>1629.51</v>
      </c>
      <c r="DD136" s="139">
        <v>4720.43</v>
      </c>
      <c r="DE136" s="138">
        <v>3871.78</v>
      </c>
      <c r="DF136" s="138">
        <v>0</v>
      </c>
      <c r="DG136" s="138">
        <v>3871.78</v>
      </c>
      <c r="DH136" s="137">
        <v>447</v>
      </c>
      <c r="DI136" s="137">
        <v>397.31</v>
      </c>
      <c r="DJ136" s="137">
        <v>1222.8499999999999</v>
      </c>
      <c r="DK136" s="137">
        <v>175.85</v>
      </c>
      <c r="DL136" s="137">
        <v>2243.0100000000002</v>
      </c>
      <c r="DM136" s="139">
        <v>6114.79</v>
      </c>
      <c r="DN136" s="135">
        <f t="shared" si="21"/>
        <v>34264.58</v>
      </c>
      <c r="DO136" s="135">
        <f t="shared" si="22"/>
        <v>853.75</v>
      </c>
      <c r="DP136" s="135">
        <f t="shared" si="23"/>
        <v>35118.33</v>
      </c>
      <c r="DQ136" s="137">
        <f t="shared" si="24"/>
        <v>3692</v>
      </c>
      <c r="DR136" s="137">
        <f t="shared" si="25"/>
        <v>848.14</v>
      </c>
      <c r="DS136" s="137">
        <f t="shared" si="26"/>
        <v>13006.589999999998</v>
      </c>
      <c r="DT136" s="137">
        <f t="shared" si="27"/>
        <v>1674.24</v>
      </c>
      <c r="DU136" s="137">
        <f t="shared" si="28"/>
        <v>19220.969999999994</v>
      </c>
      <c r="DV136" s="139">
        <f t="shared" si="29"/>
        <v>54339.30000000001</v>
      </c>
      <c r="DW136" s="271">
        <f t="shared" si="30"/>
        <v>1455.1800000000003</v>
      </c>
      <c r="DX136" s="271"/>
      <c r="DY136" s="263">
        <f>E136-(DU136-(DO136*PARAM!Q136))</f>
        <v>-580.63999999999214</v>
      </c>
      <c r="DZ136" s="263"/>
    </row>
    <row r="137" spans="1:130" x14ac:dyDescent="0.25">
      <c r="A137">
        <v>1216</v>
      </c>
      <c r="B137" t="s">
        <v>437</v>
      </c>
      <c r="C137" t="s">
        <v>438</v>
      </c>
      <c r="D137" s="74">
        <v>0.8</v>
      </c>
      <c r="E137">
        <v>14992.06</v>
      </c>
      <c r="F137">
        <v>26977.82</v>
      </c>
      <c r="G137" t="s">
        <v>157</v>
      </c>
      <c r="H137" t="s">
        <v>5</v>
      </c>
      <c r="I137" t="s">
        <v>166</v>
      </c>
      <c r="J137" s="138">
        <v>2349.56</v>
      </c>
      <c r="K137" s="138">
        <v>0</v>
      </c>
      <c r="L137" s="138">
        <v>2349.56</v>
      </c>
      <c r="M137" s="137">
        <v>223</v>
      </c>
      <c r="N137" s="137">
        <v>34.26</v>
      </c>
      <c r="O137" s="137">
        <v>870.67</v>
      </c>
      <c r="P137" s="185">
        <v>117.94</v>
      </c>
      <c r="Q137" s="137">
        <v>1245.8699999999999</v>
      </c>
      <c r="R137" s="139">
        <v>3595.43</v>
      </c>
      <c r="S137" s="138">
        <v>2142.25</v>
      </c>
      <c r="T137" s="138">
        <v>0</v>
      </c>
      <c r="U137" s="138">
        <v>2142.25</v>
      </c>
      <c r="V137" s="137">
        <v>203</v>
      </c>
      <c r="W137" s="137">
        <v>32.090000000000003</v>
      </c>
      <c r="X137" s="137">
        <v>818.64</v>
      </c>
      <c r="Y137" s="137">
        <v>99.23</v>
      </c>
      <c r="Z137" s="137">
        <v>1152.96</v>
      </c>
      <c r="AA137" s="139">
        <v>3295.21</v>
      </c>
      <c r="AB137" s="138">
        <v>2080.89</v>
      </c>
      <c r="AC137" s="138">
        <v>0</v>
      </c>
      <c r="AD137" s="138">
        <v>2080.89</v>
      </c>
      <c r="AE137" s="137">
        <v>194</v>
      </c>
      <c r="AF137" s="137">
        <v>31.17</v>
      </c>
      <c r="AG137" s="185">
        <v>795.77</v>
      </c>
      <c r="AH137" s="137">
        <v>133.84</v>
      </c>
      <c r="AI137" s="137">
        <v>1154.78</v>
      </c>
      <c r="AJ137" s="139">
        <v>3235.67</v>
      </c>
      <c r="AK137" s="138">
        <v>2080.89</v>
      </c>
      <c r="AL137" s="138">
        <v>0</v>
      </c>
      <c r="AM137" s="138">
        <v>2080.89</v>
      </c>
      <c r="AN137" s="137">
        <v>194</v>
      </c>
      <c r="AO137" s="137">
        <v>31.17</v>
      </c>
      <c r="AP137" s="137">
        <v>795.77</v>
      </c>
      <c r="AQ137" s="137">
        <v>98.14</v>
      </c>
      <c r="AR137" s="137">
        <v>1119.08</v>
      </c>
      <c r="AS137" s="139">
        <v>3199.97</v>
      </c>
      <c r="AT137" s="138">
        <v>2098.7600000000002</v>
      </c>
      <c r="AU137" s="138">
        <v>758.88</v>
      </c>
      <c r="AV137" s="138">
        <v>2857.64</v>
      </c>
      <c r="AW137" s="137">
        <v>300</v>
      </c>
      <c r="AX137" s="137">
        <v>31.44</v>
      </c>
      <c r="AY137" s="137">
        <v>954.06</v>
      </c>
      <c r="AZ137" s="137">
        <v>129.04</v>
      </c>
      <c r="BA137" s="137">
        <v>1414.54</v>
      </c>
      <c r="BB137" s="139">
        <v>4272.18</v>
      </c>
      <c r="BC137" s="202">
        <v>3249.04</v>
      </c>
      <c r="BD137" s="138">
        <v>0</v>
      </c>
      <c r="BE137" s="138">
        <v>3249.04</v>
      </c>
      <c r="BF137" s="137">
        <v>335</v>
      </c>
      <c r="BG137" s="137">
        <v>46.55</v>
      </c>
      <c r="BH137" s="137">
        <v>1170.21</v>
      </c>
      <c r="BI137" s="137">
        <v>128.47</v>
      </c>
      <c r="BJ137" s="137">
        <v>1680.23</v>
      </c>
      <c r="BK137" s="139">
        <v>4929.2700000000004</v>
      </c>
      <c r="BL137" s="186">
        <v>2080.89</v>
      </c>
      <c r="BM137" s="138">
        <v>0</v>
      </c>
      <c r="BN137" s="138">
        <v>2080.89</v>
      </c>
      <c r="BO137" s="137">
        <v>194</v>
      </c>
      <c r="BP137" s="137">
        <v>31.17</v>
      </c>
      <c r="BQ137" s="137">
        <v>795.77</v>
      </c>
      <c r="BR137" s="137">
        <v>98.14</v>
      </c>
      <c r="BS137" s="137">
        <v>1119.08</v>
      </c>
      <c r="BT137" s="139">
        <v>3199.97</v>
      </c>
      <c r="BU137" s="138">
        <v>2080.89</v>
      </c>
      <c r="BV137" s="138">
        <v>0</v>
      </c>
      <c r="BW137" s="138">
        <v>2080.89</v>
      </c>
      <c r="BX137" s="137">
        <v>194</v>
      </c>
      <c r="BY137" s="137">
        <v>31.17</v>
      </c>
      <c r="BZ137" s="137">
        <v>795.77</v>
      </c>
      <c r="CA137" s="137">
        <v>118.54</v>
      </c>
      <c r="CB137" s="137">
        <v>1139.48</v>
      </c>
      <c r="CC137" s="139">
        <v>3220.37</v>
      </c>
      <c r="CD137" s="216">
        <v>2114.69</v>
      </c>
      <c r="CE137" s="138">
        <v>0</v>
      </c>
      <c r="CF137" s="138">
        <v>2114.69</v>
      </c>
      <c r="CG137" s="137">
        <v>198</v>
      </c>
      <c r="CH137" s="137">
        <v>31.68</v>
      </c>
      <c r="CI137" s="137">
        <v>808.11</v>
      </c>
      <c r="CJ137" s="137">
        <v>114.05</v>
      </c>
      <c r="CK137" s="137">
        <v>1151.8399999999999</v>
      </c>
      <c r="CL137" s="139">
        <v>3266.53</v>
      </c>
      <c r="CM137" s="186">
        <v>2148.4899999999998</v>
      </c>
      <c r="CN137" s="138">
        <v>0</v>
      </c>
      <c r="CO137" s="138">
        <v>2148.4899999999998</v>
      </c>
      <c r="CP137" s="137">
        <v>211</v>
      </c>
      <c r="CQ137" s="137">
        <v>32.19</v>
      </c>
      <c r="CR137" s="137">
        <v>825.25</v>
      </c>
      <c r="CS137" s="137">
        <v>99.34</v>
      </c>
      <c r="CT137" s="137">
        <v>1167.78</v>
      </c>
      <c r="CU137" s="139">
        <v>3316.27</v>
      </c>
      <c r="CV137" s="218">
        <v>2080.89</v>
      </c>
      <c r="CW137" s="138">
        <v>0</v>
      </c>
      <c r="CX137" s="138">
        <v>2080.89</v>
      </c>
      <c r="CY137" s="137">
        <v>194</v>
      </c>
      <c r="CZ137" s="137">
        <v>31.17</v>
      </c>
      <c r="DA137" s="137">
        <v>795.77</v>
      </c>
      <c r="DB137" s="137">
        <v>77.739999999999995</v>
      </c>
      <c r="DC137" s="137">
        <v>1098.68</v>
      </c>
      <c r="DD137" s="139">
        <v>3179.57</v>
      </c>
      <c r="DE137" s="138">
        <v>3105.52</v>
      </c>
      <c r="DF137" s="138">
        <v>0</v>
      </c>
      <c r="DG137" s="138">
        <v>3105.52</v>
      </c>
      <c r="DH137" s="137">
        <v>337</v>
      </c>
      <c r="DI137" s="137">
        <v>320.27999999999997</v>
      </c>
      <c r="DJ137" s="137">
        <v>1170.02</v>
      </c>
      <c r="DK137" s="137">
        <v>127.88</v>
      </c>
      <c r="DL137" s="137">
        <v>1955.18</v>
      </c>
      <c r="DM137" s="139">
        <v>5060.7</v>
      </c>
      <c r="DN137" s="135">
        <f t="shared" si="21"/>
        <v>27612.76</v>
      </c>
      <c r="DO137" s="135">
        <f t="shared" si="22"/>
        <v>758.88</v>
      </c>
      <c r="DP137" s="135">
        <f t="shared" si="23"/>
        <v>28371.639999999996</v>
      </c>
      <c r="DQ137" s="137">
        <f t="shared" si="24"/>
        <v>2777</v>
      </c>
      <c r="DR137" s="137">
        <f t="shared" si="25"/>
        <v>684.34</v>
      </c>
      <c r="DS137" s="137">
        <f t="shared" si="26"/>
        <v>10595.810000000001</v>
      </c>
      <c r="DT137" s="137">
        <f t="shared" si="27"/>
        <v>1342.35</v>
      </c>
      <c r="DU137" s="137">
        <f t="shared" si="28"/>
        <v>15399.5</v>
      </c>
      <c r="DV137" s="139">
        <f t="shared" si="29"/>
        <v>43771.139999999992</v>
      </c>
      <c r="DW137" s="271">
        <f t="shared" si="30"/>
        <v>1393.8199999999961</v>
      </c>
      <c r="DX137" s="271"/>
      <c r="DY137" s="263">
        <f>E137-(DU137-(DO137*PARAM!Q137))</f>
        <v>-407.44000000000051</v>
      </c>
      <c r="DZ137" s="263"/>
    </row>
    <row r="138" spans="1:130" x14ac:dyDescent="0.25">
      <c r="A138">
        <v>1218</v>
      </c>
      <c r="B138" t="s">
        <v>456</v>
      </c>
      <c r="C138" t="s">
        <v>235</v>
      </c>
      <c r="D138" s="74">
        <v>0.5</v>
      </c>
      <c r="E138">
        <v>8650.11</v>
      </c>
      <c r="F138">
        <v>14998.39</v>
      </c>
      <c r="G138" t="s">
        <v>157</v>
      </c>
      <c r="H138" t="s">
        <v>5</v>
      </c>
      <c r="I138" t="s">
        <v>191</v>
      </c>
      <c r="J138" s="138">
        <v>1222.25</v>
      </c>
      <c r="K138" s="138">
        <v>0</v>
      </c>
      <c r="L138" s="138">
        <v>1222.25</v>
      </c>
      <c r="M138" s="137">
        <v>76</v>
      </c>
      <c r="N138" s="137">
        <v>17.78</v>
      </c>
      <c r="O138" s="137">
        <v>438.04</v>
      </c>
      <c r="P138" s="185">
        <v>21.54</v>
      </c>
      <c r="Q138" s="137">
        <v>553.36</v>
      </c>
      <c r="R138" s="139">
        <v>1775.61</v>
      </c>
      <c r="S138" s="138">
        <v>1157.96</v>
      </c>
      <c r="T138" s="138">
        <v>0</v>
      </c>
      <c r="U138" s="138">
        <v>1157.96</v>
      </c>
      <c r="V138" s="137">
        <v>74</v>
      </c>
      <c r="W138" s="137">
        <v>17.32</v>
      </c>
      <c r="X138" s="137">
        <v>410.86</v>
      </c>
      <c r="Y138" s="137">
        <v>20.55</v>
      </c>
      <c r="Z138" s="137">
        <v>522.73</v>
      </c>
      <c r="AA138" s="139">
        <v>1680.69</v>
      </c>
      <c r="AB138" s="138">
        <v>1157.96</v>
      </c>
      <c r="AC138" s="138">
        <v>0</v>
      </c>
      <c r="AD138" s="138">
        <v>1157.96</v>
      </c>
      <c r="AE138" s="137">
        <v>74</v>
      </c>
      <c r="AF138" s="137">
        <v>17.32</v>
      </c>
      <c r="AG138" s="185">
        <v>410.62</v>
      </c>
      <c r="AH138" s="137">
        <v>20.55</v>
      </c>
      <c r="AI138" s="137">
        <v>522.49</v>
      </c>
      <c r="AJ138" s="139">
        <v>1680.45</v>
      </c>
      <c r="AK138" s="138">
        <v>1157.96</v>
      </c>
      <c r="AL138" s="138">
        <v>0</v>
      </c>
      <c r="AM138" s="138">
        <v>1157.96</v>
      </c>
      <c r="AN138" s="137">
        <v>74</v>
      </c>
      <c r="AO138" s="137">
        <v>17.32</v>
      </c>
      <c r="AP138" s="137">
        <v>410.62</v>
      </c>
      <c r="AQ138" s="137">
        <v>20.55</v>
      </c>
      <c r="AR138" s="137">
        <v>522.49</v>
      </c>
      <c r="AS138" s="139">
        <v>1680.45</v>
      </c>
      <c r="AT138" s="138">
        <v>1157.96</v>
      </c>
      <c r="AU138" s="138">
        <v>360.48</v>
      </c>
      <c r="AV138" s="138">
        <v>1518.44</v>
      </c>
      <c r="AW138" s="137">
        <v>104</v>
      </c>
      <c r="AX138" s="137">
        <v>17.32</v>
      </c>
      <c r="AY138" s="137">
        <v>482.72</v>
      </c>
      <c r="AZ138" s="137">
        <v>25.38</v>
      </c>
      <c r="BA138" s="137">
        <v>629.41999999999996</v>
      </c>
      <c r="BB138" s="139">
        <v>2147.86</v>
      </c>
      <c r="BC138" s="202">
        <v>9276.81</v>
      </c>
      <c r="BD138" s="138">
        <v>0</v>
      </c>
      <c r="BE138" s="138">
        <v>9276.81</v>
      </c>
      <c r="BF138" s="137">
        <v>604</v>
      </c>
      <c r="BG138" s="137">
        <v>289.91000000000003</v>
      </c>
      <c r="BH138" s="137">
        <v>4517.1499999999996</v>
      </c>
      <c r="BI138" s="137">
        <v>169.52</v>
      </c>
      <c r="BJ138" s="137">
        <v>5580.58</v>
      </c>
      <c r="BK138" s="139">
        <v>14857.39</v>
      </c>
      <c r="BL138" s="186">
        <v>995.86</v>
      </c>
      <c r="BM138" s="138">
        <v>0</v>
      </c>
      <c r="BN138" s="138">
        <v>995.86</v>
      </c>
      <c r="BO138" s="137">
        <v>125</v>
      </c>
      <c r="BP138" s="137">
        <v>24.9</v>
      </c>
      <c r="BQ138" s="137">
        <v>391.86</v>
      </c>
      <c r="BR138" s="137">
        <v>13.5</v>
      </c>
      <c r="BS138" s="137">
        <v>555.26</v>
      </c>
      <c r="BT138" s="139">
        <v>1551.12</v>
      </c>
      <c r="BU138" s="138">
        <v>0</v>
      </c>
      <c r="BV138" s="138">
        <v>0</v>
      </c>
      <c r="BW138" s="138">
        <v>0</v>
      </c>
      <c r="BX138" s="137">
        <v>0</v>
      </c>
      <c r="BY138" s="137">
        <v>0</v>
      </c>
      <c r="BZ138" s="137">
        <v>0</v>
      </c>
      <c r="CA138" s="137">
        <v>0</v>
      </c>
      <c r="CB138" s="137">
        <v>0</v>
      </c>
      <c r="CC138" s="139">
        <v>0</v>
      </c>
      <c r="CD138" s="216">
        <v>0</v>
      </c>
      <c r="CE138" s="138">
        <v>0</v>
      </c>
      <c r="CF138" s="138">
        <v>0</v>
      </c>
      <c r="CG138" s="137">
        <v>0</v>
      </c>
      <c r="CH138" s="137">
        <v>0</v>
      </c>
      <c r="CI138" s="137">
        <v>0</v>
      </c>
      <c r="CJ138" s="137">
        <v>0</v>
      </c>
      <c r="CK138" s="137">
        <v>0</v>
      </c>
      <c r="CL138" s="139">
        <v>0</v>
      </c>
      <c r="CM138" s="186">
        <v>0</v>
      </c>
      <c r="CN138" s="138">
        <v>0</v>
      </c>
      <c r="CO138" s="138">
        <v>0</v>
      </c>
      <c r="CP138" s="137">
        <v>0</v>
      </c>
      <c r="CQ138" s="137">
        <v>0</v>
      </c>
      <c r="CR138" s="137">
        <v>0</v>
      </c>
      <c r="CS138" s="137">
        <v>0</v>
      </c>
      <c r="CT138" s="137">
        <v>0</v>
      </c>
      <c r="CU138" s="139">
        <v>0</v>
      </c>
      <c r="DN138" s="135">
        <f t="shared" si="21"/>
        <v>16126.76</v>
      </c>
      <c r="DO138" s="135">
        <f t="shared" si="22"/>
        <v>360.48</v>
      </c>
      <c r="DP138" s="135">
        <f t="shared" si="23"/>
        <v>16487.239999999998</v>
      </c>
      <c r="DQ138" s="137">
        <f t="shared" si="24"/>
        <v>1131</v>
      </c>
      <c r="DR138" s="137">
        <f t="shared" si="25"/>
        <v>401.87</v>
      </c>
      <c r="DS138" s="137">
        <f t="shared" si="26"/>
        <v>7061.869999999999</v>
      </c>
      <c r="DT138" s="137">
        <f t="shared" si="27"/>
        <v>291.59000000000003</v>
      </c>
      <c r="DU138" s="137">
        <f t="shared" si="28"/>
        <v>8886.33</v>
      </c>
      <c r="DV138" s="139">
        <f t="shared" si="29"/>
        <v>25373.569999999996</v>
      </c>
      <c r="DW138" s="271">
        <f t="shared" si="30"/>
        <v>1488.8499999999985</v>
      </c>
      <c r="DX138" s="271"/>
      <c r="DY138" s="263">
        <f>E138-(DU138-(DO138*PARAM!Q138))</f>
        <v>-236.21999999999935</v>
      </c>
      <c r="DZ138" s="263"/>
    </row>
    <row r="139" spans="1:130" x14ac:dyDescent="0.25">
      <c r="A139">
        <v>1219</v>
      </c>
      <c r="B139" t="s">
        <v>216</v>
      </c>
      <c r="C139" t="s">
        <v>217</v>
      </c>
      <c r="D139" s="74">
        <v>1</v>
      </c>
      <c r="E139">
        <v>20553.060000000001</v>
      </c>
      <c r="F139">
        <v>37458.04</v>
      </c>
      <c r="G139" t="s">
        <v>157</v>
      </c>
      <c r="H139" t="s">
        <v>5</v>
      </c>
      <c r="I139" t="s">
        <v>169</v>
      </c>
      <c r="J139" s="138">
        <v>2853.14</v>
      </c>
      <c r="K139" s="138">
        <v>0</v>
      </c>
      <c r="L139" s="138">
        <v>2853.14</v>
      </c>
      <c r="M139" s="137">
        <v>296</v>
      </c>
      <c r="N139" s="137">
        <v>14.15</v>
      </c>
      <c r="O139" s="137">
        <v>1058.3499999999999</v>
      </c>
      <c r="P139" s="185">
        <v>132.16999999999999</v>
      </c>
      <c r="Q139" s="137">
        <v>1500.67</v>
      </c>
      <c r="R139" s="139">
        <v>4353.8100000000004</v>
      </c>
      <c r="S139" s="138">
        <v>2883.77</v>
      </c>
      <c r="T139" s="138">
        <v>0</v>
      </c>
      <c r="U139" s="138">
        <v>2883.77</v>
      </c>
      <c r="V139" s="137">
        <v>303</v>
      </c>
      <c r="W139" s="137">
        <v>14.41</v>
      </c>
      <c r="X139" s="137">
        <v>1076.05</v>
      </c>
      <c r="Y139" s="137">
        <v>107.3</v>
      </c>
      <c r="Z139" s="137">
        <v>1500.76</v>
      </c>
      <c r="AA139" s="139">
        <v>4384.53</v>
      </c>
      <c r="AB139" s="138">
        <v>2883.77</v>
      </c>
      <c r="AC139" s="138">
        <v>0</v>
      </c>
      <c r="AD139" s="138">
        <v>2883.77</v>
      </c>
      <c r="AE139" s="137">
        <v>303</v>
      </c>
      <c r="AF139" s="137">
        <v>14.41</v>
      </c>
      <c r="AG139" s="185">
        <v>1075.48</v>
      </c>
      <c r="AH139" s="137">
        <v>168.5</v>
      </c>
      <c r="AI139" s="137">
        <v>1561.39</v>
      </c>
      <c r="AJ139" s="139">
        <v>4445.16</v>
      </c>
      <c r="AK139" s="138">
        <v>2883.77</v>
      </c>
      <c r="AL139" s="138">
        <v>0</v>
      </c>
      <c r="AM139" s="138">
        <v>2883.77</v>
      </c>
      <c r="AN139" s="137">
        <v>303</v>
      </c>
      <c r="AO139" s="137">
        <v>14.41</v>
      </c>
      <c r="AP139" s="137">
        <v>1075.48</v>
      </c>
      <c r="AQ139" s="137">
        <v>132.80000000000001</v>
      </c>
      <c r="AR139" s="137">
        <v>1525.69</v>
      </c>
      <c r="AS139" s="139">
        <v>4409.46</v>
      </c>
      <c r="AT139" s="138">
        <v>3044.94</v>
      </c>
      <c r="AU139" s="138">
        <v>948.61</v>
      </c>
      <c r="AV139" s="138">
        <v>3993.55</v>
      </c>
      <c r="AW139" s="137">
        <v>454</v>
      </c>
      <c r="AX139" s="137">
        <v>15.21</v>
      </c>
      <c r="AY139" s="137">
        <v>1321.41</v>
      </c>
      <c r="AZ139" s="137">
        <v>148.38999999999999</v>
      </c>
      <c r="BA139" s="137">
        <v>1939.01</v>
      </c>
      <c r="BB139" s="139">
        <v>5932.56</v>
      </c>
      <c r="BC139" s="202">
        <v>4447.8</v>
      </c>
      <c r="BD139" s="138">
        <v>0</v>
      </c>
      <c r="BE139" s="138">
        <v>4447.8</v>
      </c>
      <c r="BF139" s="137">
        <v>501</v>
      </c>
      <c r="BG139" s="137">
        <v>21.53</v>
      </c>
      <c r="BH139" s="137">
        <v>1865.38</v>
      </c>
      <c r="BI139" s="137">
        <v>165.07</v>
      </c>
      <c r="BJ139" s="137">
        <v>2552.98</v>
      </c>
      <c r="BK139" s="139">
        <v>7000.78</v>
      </c>
      <c r="BL139" s="186">
        <v>2883.77</v>
      </c>
      <c r="BM139" s="138">
        <v>0</v>
      </c>
      <c r="BN139" s="138">
        <v>2883.77</v>
      </c>
      <c r="BO139" s="137">
        <v>303</v>
      </c>
      <c r="BP139" s="137">
        <v>14.41</v>
      </c>
      <c r="BQ139" s="137">
        <v>1075.48</v>
      </c>
      <c r="BR139" s="137">
        <v>158.30000000000001</v>
      </c>
      <c r="BS139" s="137">
        <v>1551.19</v>
      </c>
      <c r="BT139" s="139">
        <v>4434.96</v>
      </c>
      <c r="BU139" s="138">
        <v>2883.77</v>
      </c>
      <c r="BV139" s="138">
        <v>0</v>
      </c>
      <c r="BW139" s="138">
        <v>2883.77</v>
      </c>
      <c r="BX139" s="137">
        <v>303</v>
      </c>
      <c r="BY139" s="137">
        <v>14.41</v>
      </c>
      <c r="BZ139" s="137">
        <v>1075.48</v>
      </c>
      <c r="CA139" s="137">
        <v>163.4</v>
      </c>
      <c r="CB139" s="137">
        <v>1556.29</v>
      </c>
      <c r="CC139" s="139">
        <v>4440.0600000000004</v>
      </c>
      <c r="CD139" s="216">
        <v>2998.79</v>
      </c>
      <c r="CE139" s="138">
        <v>0</v>
      </c>
      <c r="CF139" s="138">
        <v>2998.79</v>
      </c>
      <c r="CG139" s="137">
        <v>319</v>
      </c>
      <c r="CH139" s="137">
        <v>14.98</v>
      </c>
      <c r="CI139" s="137">
        <v>1118.45</v>
      </c>
      <c r="CJ139" s="137">
        <v>155.25</v>
      </c>
      <c r="CK139" s="137">
        <v>1607.68</v>
      </c>
      <c r="CL139" s="139">
        <v>4606.47</v>
      </c>
      <c r="CM139" s="186">
        <v>2883.77</v>
      </c>
      <c r="CN139" s="138">
        <v>0</v>
      </c>
      <c r="CO139" s="138">
        <v>2883.77</v>
      </c>
      <c r="CP139" s="137">
        <v>303</v>
      </c>
      <c r="CQ139" s="137">
        <v>14.41</v>
      </c>
      <c r="CR139" s="137">
        <v>1075.48</v>
      </c>
      <c r="CS139" s="137">
        <v>76.7</v>
      </c>
      <c r="CT139" s="137">
        <v>1469.59</v>
      </c>
      <c r="CU139" s="139">
        <v>4353.3599999999997</v>
      </c>
      <c r="CV139" s="218">
        <v>2902.82</v>
      </c>
      <c r="CW139" s="138">
        <v>0</v>
      </c>
      <c r="CX139" s="138">
        <v>2902.82</v>
      </c>
      <c r="CY139" s="137">
        <v>306</v>
      </c>
      <c r="CZ139" s="137">
        <v>14.5</v>
      </c>
      <c r="DA139" s="137">
        <v>1082.5899999999999</v>
      </c>
      <c r="DB139" s="137">
        <v>122.94</v>
      </c>
      <c r="DC139" s="137">
        <v>1526.03</v>
      </c>
      <c r="DD139" s="139">
        <v>4428.8500000000004</v>
      </c>
      <c r="DE139" s="138">
        <v>4335.97</v>
      </c>
      <c r="DF139" s="138">
        <v>0</v>
      </c>
      <c r="DG139" s="138">
        <v>4335.97</v>
      </c>
      <c r="DH139" s="137">
        <v>503</v>
      </c>
      <c r="DI139" s="137">
        <v>398.61</v>
      </c>
      <c r="DJ139" s="137">
        <v>1359.4</v>
      </c>
      <c r="DK139" s="137">
        <v>168.79</v>
      </c>
      <c r="DL139" s="137">
        <v>2429.8000000000002</v>
      </c>
      <c r="DM139" s="139">
        <v>6765.77</v>
      </c>
      <c r="DN139" s="135">
        <f t="shared" si="21"/>
        <v>37886.080000000009</v>
      </c>
      <c r="DO139" s="135">
        <f t="shared" si="22"/>
        <v>948.61</v>
      </c>
      <c r="DP139" s="135">
        <f t="shared" si="23"/>
        <v>38834.69</v>
      </c>
      <c r="DQ139" s="137">
        <f t="shared" si="24"/>
        <v>4197</v>
      </c>
      <c r="DR139" s="137">
        <f t="shared" si="25"/>
        <v>565.44000000000005</v>
      </c>
      <c r="DS139" s="137">
        <f t="shared" si="26"/>
        <v>14259.029999999999</v>
      </c>
      <c r="DT139" s="137">
        <f t="shared" si="27"/>
        <v>1699.6100000000001</v>
      </c>
      <c r="DU139" s="137">
        <f t="shared" si="28"/>
        <v>20721.079999999998</v>
      </c>
      <c r="DV139" s="139">
        <f t="shared" si="29"/>
        <v>59555.770000000004</v>
      </c>
      <c r="DW139" s="271">
        <f t="shared" si="30"/>
        <v>1376.6500000000015</v>
      </c>
      <c r="DX139" s="271"/>
      <c r="DY139" s="263">
        <f>E139-(DU139-(DO139*PARAM!Q139))</f>
        <v>-168.0199999999968</v>
      </c>
      <c r="DZ139" s="263"/>
    </row>
    <row r="140" spans="1:130" x14ac:dyDescent="0.25">
      <c r="A140">
        <v>1221</v>
      </c>
      <c r="B140" t="s">
        <v>480</v>
      </c>
      <c r="C140" t="s">
        <v>481</v>
      </c>
      <c r="D140" s="74">
        <v>0.8</v>
      </c>
      <c r="E140">
        <v>11721.3</v>
      </c>
      <c r="F140">
        <v>23787.72</v>
      </c>
      <c r="G140" t="s">
        <v>157</v>
      </c>
      <c r="H140" t="s">
        <v>5</v>
      </c>
      <c r="I140" t="s">
        <v>182</v>
      </c>
      <c r="J140" s="138">
        <v>2039.43</v>
      </c>
      <c r="K140" s="138">
        <v>0</v>
      </c>
      <c r="L140" s="138">
        <v>2039.43</v>
      </c>
      <c r="M140" s="137">
        <v>179</v>
      </c>
      <c r="N140" s="137">
        <v>29.58</v>
      </c>
      <c r="O140" s="137">
        <v>746.64</v>
      </c>
      <c r="P140" s="185">
        <v>97.13</v>
      </c>
      <c r="Q140" s="137">
        <v>1052.3499999999999</v>
      </c>
      <c r="R140" s="139">
        <v>3091.78</v>
      </c>
      <c r="S140" s="138">
        <v>1974.43</v>
      </c>
      <c r="T140" s="138">
        <v>0</v>
      </c>
      <c r="U140" s="138">
        <v>1974.43</v>
      </c>
      <c r="V140" s="137">
        <v>179</v>
      </c>
      <c r="W140" s="137">
        <v>29.58</v>
      </c>
      <c r="X140" s="137">
        <v>672.9</v>
      </c>
      <c r="Y140" s="137">
        <v>101.36</v>
      </c>
      <c r="Z140" s="137">
        <v>982.84</v>
      </c>
      <c r="AA140" s="139">
        <v>2957.27</v>
      </c>
      <c r="AB140" s="138">
        <v>1822.96</v>
      </c>
      <c r="AC140" s="138">
        <v>0</v>
      </c>
      <c r="AD140" s="138">
        <v>1822.96</v>
      </c>
      <c r="AE140" s="137">
        <v>159</v>
      </c>
      <c r="AF140" s="137">
        <v>27.3</v>
      </c>
      <c r="AG140" s="185">
        <v>609.64</v>
      </c>
      <c r="AH140" s="137">
        <v>124.16</v>
      </c>
      <c r="AI140" s="137">
        <v>920.1</v>
      </c>
      <c r="AJ140" s="139">
        <v>2743.06</v>
      </c>
      <c r="AK140" s="138">
        <v>1835.24</v>
      </c>
      <c r="AL140" s="138">
        <v>0</v>
      </c>
      <c r="AM140" s="138">
        <v>1835.24</v>
      </c>
      <c r="AN140" s="137">
        <v>160</v>
      </c>
      <c r="AO140" s="137">
        <v>27.48</v>
      </c>
      <c r="AP140" s="137">
        <v>620.84</v>
      </c>
      <c r="AQ140" s="137">
        <v>98.88</v>
      </c>
      <c r="AR140" s="137">
        <v>907.2</v>
      </c>
      <c r="AS140" s="139">
        <v>2742.44</v>
      </c>
      <c r="AT140" s="138">
        <v>1838.54</v>
      </c>
      <c r="AU140" s="138">
        <v>751.3</v>
      </c>
      <c r="AV140" s="138">
        <v>2589.84</v>
      </c>
      <c r="AW140" s="137">
        <v>263</v>
      </c>
      <c r="AX140" s="137">
        <v>27.54</v>
      </c>
      <c r="AY140" s="137">
        <v>774.18</v>
      </c>
      <c r="AZ140" s="137">
        <v>114.1</v>
      </c>
      <c r="BA140" s="137">
        <v>1178.82</v>
      </c>
      <c r="BB140" s="139">
        <v>3768.66</v>
      </c>
      <c r="BC140" s="202">
        <v>2912.95</v>
      </c>
      <c r="BD140" s="138">
        <v>0</v>
      </c>
      <c r="BE140" s="138">
        <v>2912.95</v>
      </c>
      <c r="BF140" s="137">
        <v>284</v>
      </c>
      <c r="BG140" s="137">
        <v>40.92</v>
      </c>
      <c r="BH140" s="137">
        <v>1033.21</v>
      </c>
      <c r="BI140" s="137">
        <v>127.44</v>
      </c>
      <c r="BJ140" s="137">
        <v>1485.57</v>
      </c>
      <c r="BK140" s="139">
        <v>4398.5200000000004</v>
      </c>
      <c r="BL140" s="186">
        <v>1822.96</v>
      </c>
      <c r="BM140" s="138">
        <v>0</v>
      </c>
      <c r="BN140" s="138">
        <v>1822.96</v>
      </c>
      <c r="BO140" s="137">
        <v>158</v>
      </c>
      <c r="BP140" s="137">
        <v>27.3</v>
      </c>
      <c r="BQ140" s="137">
        <v>609.64</v>
      </c>
      <c r="BR140" s="137">
        <v>98.66</v>
      </c>
      <c r="BS140" s="137">
        <v>893.6</v>
      </c>
      <c r="BT140" s="139">
        <v>2716.56</v>
      </c>
      <c r="BU140" s="138">
        <v>1822.96</v>
      </c>
      <c r="BV140" s="138">
        <v>0</v>
      </c>
      <c r="BW140" s="138">
        <v>1822.96</v>
      </c>
      <c r="BX140" s="137">
        <v>159</v>
      </c>
      <c r="BY140" s="137">
        <v>27.3</v>
      </c>
      <c r="BZ140" s="137">
        <v>609.64</v>
      </c>
      <c r="CA140" s="137">
        <v>124.16</v>
      </c>
      <c r="CB140" s="137">
        <v>920.1</v>
      </c>
      <c r="CC140" s="139">
        <v>2743.06</v>
      </c>
      <c r="CD140" s="138">
        <v>1740.4</v>
      </c>
      <c r="CE140" s="138">
        <v>0</v>
      </c>
      <c r="CF140" s="138">
        <v>1740.4</v>
      </c>
      <c r="CG140" s="137">
        <v>147</v>
      </c>
      <c r="CH140" s="137">
        <v>26.06</v>
      </c>
      <c r="CI140" s="137">
        <v>534.84</v>
      </c>
      <c r="CJ140" s="137">
        <v>56.4</v>
      </c>
      <c r="CK140" s="137">
        <v>764.3</v>
      </c>
      <c r="CL140" s="139">
        <v>2504.6999999999998</v>
      </c>
      <c r="CM140" s="186">
        <v>1806.3</v>
      </c>
      <c r="CN140" s="138">
        <v>0</v>
      </c>
      <c r="CO140" s="138">
        <v>1806.3</v>
      </c>
      <c r="CP140" s="137">
        <v>165</v>
      </c>
      <c r="CQ140" s="137">
        <v>27.05</v>
      </c>
      <c r="CR140" s="137">
        <v>556.55999999999995</v>
      </c>
      <c r="CS140" s="137">
        <v>108.56</v>
      </c>
      <c r="CT140" s="137">
        <v>857.17</v>
      </c>
      <c r="CU140" s="139">
        <v>2663.47</v>
      </c>
      <c r="CV140" s="216">
        <v>1918.3</v>
      </c>
      <c r="CW140" s="138">
        <v>0</v>
      </c>
      <c r="CX140" s="138">
        <v>1918.3</v>
      </c>
      <c r="CY140" s="137">
        <v>172</v>
      </c>
      <c r="CZ140" s="137">
        <v>28.73</v>
      </c>
      <c r="DA140" s="137">
        <v>595.77</v>
      </c>
      <c r="DB140" s="137">
        <v>79.959999999999994</v>
      </c>
      <c r="DC140" s="137">
        <v>876.46</v>
      </c>
      <c r="DD140" s="139">
        <v>2794.76</v>
      </c>
      <c r="DE140" s="138">
        <v>2634.39</v>
      </c>
      <c r="DF140" s="138">
        <v>0</v>
      </c>
      <c r="DG140" s="138">
        <v>2634.39</v>
      </c>
      <c r="DH140" s="137">
        <v>271</v>
      </c>
      <c r="DI140" s="137">
        <v>278.35000000000002</v>
      </c>
      <c r="DJ140" s="137">
        <v>1572.28</v>
      </c>
      <c r="DK140" s="137">
        <v>114.41</v>
      </c>
      <c r="DL140" s="137">
        <v>2236.04</v>
      </c>
      <c r="DM140" s="139">
        <v>4870.43</v>
      </c>
      <c r="DN140" s="135">
        <f t="shared" si="21"/>
        <v>24168.859999999997</v>
      </c>
      <c r="DO140" s="135">
        <f t="shared" si="22"/>
        <v>751.3</v>
      </c>
      <c r="DP140" s="135">
        <f t="shared" si="23"/>
        <v>24920.159999999996</v>
      </c>
      <c r="DQ140" s="137">
        <f t="shared" si="24"/>
        <v>2296</v>
      </c>
      <c r="DR140" s="137">
        <f t="shared" si="25"/>
        <v>597.19000000000005</v>
      </c>
      <c r="DS140" s="137">
        <f t="shared" si="26"/>
        <v>8936.1400000000012</v>
      </c>
      <c r="DT140" s="137">
        <f t="shared" si="27"/>
        <v>1245.22</v>
      </c>
      <c r="DU140" s="137">
        <f t="shared" si="28"/>
        <v>13074.55</v>
      </c>
      <c r="DV140" s="139">
        <f t="shared" si="29"/>
        <v>37994.710000000006</v>
      </c>
      <c r="DW140" s="271">
        <f t="shared" si="30"/>
        <v>1132.4399999999951</v>
      </c>
      <c r="DX140" s="271"/>
      <c r="DY140" s="263">
        <f>E140-(DU140-(DO140*PARAM!Q140))</f>
        <v>-1353.25</v>
      </c>
      <c r="DZ140" s="263"/>
    </row>
    <row r="141" spans="1:130" x14ac:dyDescent="0.25">
      <c r="A141">
        <v>1225</v>
      </c>
      <c r="B141" t="s">
        <v>471</v>
      </c>
      <c r="C141" t="s">
        <v>472</v>
      </c>
      <c r="D141" s="74">
        <v>0.8</v>
      </c>
      <c r="E141">
        <v>13629.7</v>
      </c>
      <c r="F141">
        <v>24481.33</v>
      </c>
      <c r="G141" t="s">
        <v>157</v>
      </c>
      <c r="H141" t="s">
        <v>5</v>
      </c>
      <c r="I141" t="s">
        <v>166</v>
      </c>
      <c r="J141" s="138">
        <v>1941.42</v>
      </c>
      <c r="K141" s="138">
        <v>0</v>
      </c>
      <c r="L141" s="138">
        <v>1941.42</v>
      </c>
      <c r="M141" s="137">
        <v>168</v>
      </c>
      <c r="N141" s="137">
        <v>28.29</v>
      </c>
      <c r="O141" s="137">
        <v>669.6</v>
      </c>
      <c r="P141" s="185">
        <v>95.43</v>
      </c>
      <c r="Q141" s="137">
        <v>961.32</v>
      </c>
      <c r="R141" s="139">
        <v>2902.74</v>
      </c>
      <c r="S141" s="138">
        <v>1888.88</v>
      </c>
      <c r="T141" s="138">
        <v>0</v>
      </c>
      <c r="U141" s="138">
        <v>1888.88</v>
      </c>
      <c r="V141" s="137">
        <v>168</v>
      </c>
      <c r="W141" s="137">
        <v>28.29</v>
      </c>
      <c r="X141" s="137">
        <v>669.82</v>
      </c>
      <c r="Y141" s="137">
        <v>94.73</v>
      </c>
      <c r="Z141" s="137">
        <v>960.84</v>
      </c>
      <c r="AA141" s="139">
        <v>2849.72</v>
      </c>
      <c r="AB141" s="138">
        <v>1888.72</v>
      </c>
      <c r="AC141" s="138">
        <v>0</v>
      </c>
      <c r="AD141" s="138">
        <v>1888.72</v>
      </c>
      <c r="AE141" s="137">
        <v>168</v>
      </c>
      <c r="AF141" s="137">
        <v>28.29</v>
      </c>
      <c r="AG141" s="185">
        <v>669.39</v>
      </c>
      <c r="AH141" s="137">
        <v>115.13</v>
      </c>
      <c r="AI141" s="137">
        <v>980.81</v>
      </c>
      <c r="AJ141" s="139">
        <v>2869.53</v>
      </c>
      <c r="AK141" s="138">
        <v>1933.31</v>
      </c>
      <c r="AL141" s="138">
        <v>0</v>
      </c>
      <c r="AM141" s="138">
        <v>1933.31</v>
      </c>
      <c r="AN141" s="137">
        <v>174</v>
      </c>
      <c r="AO141" s="137">
        <v>28.95</v>
      </c>
      <c r="AP141" s="137">
        <v>709.83</v>
      </c>
      <c r="AQ141" s="137">
        <v>115.93</v>
      </c>
      <c r="AR141" s="137">
        <v>1028.71</v>
      </c>
      <c r="AS141" s="139">
        <v>2962.02</v>
      </c>
      <c r="AT141" s="138">
        <v>926.56</v>
      </c>
      <c r="AU141" s="138">
        <v>758.88</v>
      </c>
      <c r="AV141" s="138">
        <v>1685.44</v>
      </c>
      <c r="AW141" s="137">
        <v>140</v>
      </c>
      <c r="AX141" s="137">
        <v>13.86</v>
      </c>
      <c r="AY141" s="137">
        <v>515.39</v>
      </c>
      <c r="AZ141" s="137">
        <v>77.61</v>
      </c>
      <c r="BA141" s="137">
        <v>746.86</v>
      </c>
      <c r="BB141" s="139">
        <v>2432.3000000000002</v>
      </c>
      <c r="BC141" s="202">
        <v>2938.51</v>
      </c>
      <c r="BD141" s="138">
        <v>0</v>
      </c>
      <c r="BE141" s="138">
        <v>2938.51</v>
      </c>
      <c r="BF141" s="137">
        <v>296</v>
      </c>
      <c r="BG141" s="137">
        <v>42.24</v>
      </c>
      <c r="BH141" s="137">
        <v>1065.33</v>
      </c>
      <c r="BI141" s="137">
        <v>138.36000000000001</v>
      </c>
      <c r="BJ141" s="137">
        <v>1541.93</v>
      </c>
      <c r="BK141" s="139">
        <v>4480.4399999999996</v>
      </c>
      <c r="BL141" s="186">
        <v>1888.72</v>
      </c>
      <c r="BM141" s="138">
        <v>0</v>
      </c>
      <c r="BN141" s="138">
        <v>1888.72</v>
      </c>
      <c r="BO141" s="137">
        <v>168</v>
      </c>
      <c r="BP141" s="137">
        <v>28.29</v>
      </c>
      <c r="BQ141" s="137">
        <v>669.39</v>
      </c>
      <c r="BR141" s="137">
        <v>104.93</v>
      </c>
      <c r="BS141" s="137">
        <v>970.61</v>
      </c>
      <c r="BT141" s="139">
        <v>2859.33</v>
      </c>
      <c r="BU141" s="138">
        <v>1888.72</v>
      </c>
      <c r="BV141" s="138">
        <v>0</v>
      </c>
      <c r="BW141" s="138">
        <v>1888.72</v>
      </c>
      <c r="BX141" s="137">
        <v>168</v>
      </c>
      <c r="BY141" s="137">
        <v>28.29</v>
      </c>
      <c r="BZ141" s="137">
        <v>669.39</v>
      </c>
      <c r="CA141" s="137">
        <v>120.23</v>
      </c>
      <c r="CB141" s="137">
        <v>985.91</v>
      </c>
      <c r="CC141" s="139">
        <v>2874.63</v>
      </c>
      <c r="CD141" s="216">
        <v>1928.56</v>
      </c>
      <c r="CE141" s="138">
        <v>0</v>
      </c>
      <c r="CF141" s="138">
        <v>1928.56</v>
      </c>
      <c r="CG141" s="137">
        <v>173</v>
      </c>
      <c r="CH141" s="137">
        <v>28.89</v>
      </c>
      <c r="CI141" s="137">
        <v>705.49</v>
      </c>
      <c r="CJ141" s="137">
        <v>59.75</v>
      </c>
      <c r="CK141" s="137">
        <v>967.13</v>
      </c>
      <c r="CL141" s="139">
        <v>2895.69</v>
      </c>
      <c r="CM141" s="186">
        <v>1876.94</v>
      </c>
      <c r="CN141" s="138">
        <v>0</v>
      </c>
      <c r="CO141" s="138">
        <v>1876.94</v>
      </c>
      <c r="CP141" s="137">
        <v>174</v>
      </c>
      <c r="CQ141" s="137">
        <v>28.11</v>
      </c>
      <c r="CR141" s="137">
        <v>646.24</v>
      </c>
      <c r="CS141" s="137">
        <v>99.62</v>
      </c>
      <c r="CT141" s="137">
        <v>947.97</v>
      </c>
      <c r="CU141" s="139">
        <v>2824.91</v>
      </c>
      <c r="CV141" s="218">
        <v>1896.42</v>
      </c>
      <c r="CW141" s="138">
        <v>0</v>
      </c>
      <c r="CX141" s="138">
        <v>1896.42</v>
      </c>
      <c r="CY141" s="137">
        <v>169</v>
      </c>
      <c r="CZ141" s="137">
        <v>28.41</v>
      </c>
      <c r="DA141" s="137">
        <v>652.1</v>
      </c>
      <c r="DB141" s="137">
        <v>99.96</v>
      </c>
      <c r="DC141" s="137">
        <v>949.47</v>
      </c>
      <c r="DD141" s="139">
        <v>2845.89</v>
      </c>
      <c r="DE141" s="138">
        <v>2817.16</v>
      </c>
      <c r="DF141" s="138">
        <v>0</v>
      </c>
      <c r="DG141" s="138">
        <v>2817.16</v>
      </c>
      <c r="DH141" s="137">
        <v>294</v>
      </c>
      <c r="DI141" s="137">
        <v>278.3</v>
      </c>
      <c r="DJ141" s="137">
        <v>1594.97</v>
      </c>
      <c r="DK141" s="137">
        <v>117.66</v>
      </c>
      <c r="DL141" s="137">
        <v>2284.9299999999998</v>
      </c>
      <c r="DM141" s="139">
        <v>5102.09</v>
      </c>
      <c r="DN141" s="135">
        <f t="shared" si="21"/>
        <v>23813.919999999995</v>
      </c>
      <c r="DO141" s="135">
        <f t="shared" si="22"/>
        <v>758.88</v>
      </c>
      <c r="DP141" s="135">
        <f t="shared" si="23"/>
        <v>24572.799999999999</v>
      </c>
      <c r="DQ141" s="137">
        <f t="shared" si="24"/>
        <v>2260</v>
      </c>
      <c r="DR141" s="137">
        <f t="shared" si="25"/>
        <v>590.21</v>
      </c>
      <c r="DS141" s="137">
        <f t="shared" si="26"/>
        <v>9236.94</v>
      </c>
      <c r="DT141" s="137">
        <f t="shared" si="27"/>
        <v>1239.3400000000001</v>
      </c>
      <c r="DU141" s="137">
        <f t="shared" si="28"/>
        <v>13326.489999999998</v>
      </c>
      <c r="DV141" s="139">
        <f t="shared" si="29"/>
        <v>37899.290000000008</v>
      </c>
      <c r="DW141" s="271">
        <f t="shared" si="30"/>
        <v>91.469999999997526</v>
      </c>
      <c r="DX141" s="271"/>
      <c r="DY141" s="263">
        <f>E141-(DU141-(DO141*PARAM!Q141))</f>
        <v>303.21000000000276</v>
      </c>
      <c r="DZ141" s="263"/>
    </row>
    <row r="142" spans="1:130" x14ac:dyDescent="0.25">
      <c r="A142">
        <v>1230</v>
      </c>
      <c r="B142" t="s">
        <v>490</v>
      </c>
      <c r="C142" t="s">
        <v>491</v>
      </c>
      <c r="D142" s="74">
        <v>1</v>
      </c>
      <c r="E142">
        <v>20030.72</v>
      </c>
      <c r="F142">
        <v>36211</v>
      </c>
      <c r="G142" t="s">
        <v>157</v>
      </c>
      <c r="H142" t="s">
        <v>5</v>
      </c>
      <c r="I142" t="s">
        <v>282</v>
      </c>
      <c r="J142" s="138">
        <v>3502.94</v>
      </c>
      <c r="K142" s="138">
        <v>0</v>
      </c>
      <c r="L142" s="138">
        <v>3502.94</v>
      </c>
      <c r="M142" s="137">
        <v>386</v>
      </c>
      <c r="N142" s="137">
        <v>51.96</v>
      </c>
      <c r="O142" s="137">
        <v>1307.97</v>
      </c>
      <c r="P142" s="185">
        <v>148.59</v>
      </c>
      <c r="Q142" s="137">
        <v>1894.52</v>
      </c>
      <c r="R142" s="139">
        <v>5397.46</v>
      </c>
      <c r="S142" s="138">
        <v>3288.48</v>
      </c>
      <c r="T142" s="138">
        <v>0</v>
      </c>
      <c r="U142" s="138">
        <v>3288.48</v>
      </c>
      <c r="V142" s="137">
        <v>361</v>
      </c>
      <c r="W142" s="137">
        <v>49.29</v>
      </c>
      <c r="X142" s="137">
        <v>1230.77</v>
      </c>
      <c r="Y142" s="137">
        <v>135.05000000000001</v>
      </c>
      <c r="Z142" s="137">
        <v>1776.11</v>
      </c>
      <c r="AA142" s="139">
        <v>5064.59</v>
      </c>
      <c r="AB142" s="138">
        <v>2743.08</v>
      </c>
      <c r="AC142" s="138">
        <v>0</v>
      </c>
      <c r="AD142" s="138">
        <v>2743.08</v>
      </c>
      <c r="AE142" s="137">
        <v>285</v>
      </c>
      <c r="AF142" s="137">
        <v>41.1</v>
      </c>
      <c r="AG142" s="185">
        <v>1037.6500000000001</v>
      </c>
      <c r="AH142" s="137">
        <v>166.01</v>
      </c>
      <c r="AI142" s="137">
        <v>1529.76</v>
      </c>
      <c r="AJ142" s="139">
        <v>4272.84</v>
      </c>
      <c r="AK142" s="138">
        <v>2762.38</v>
      </c>
      <c r="AL142" s="138">
        <v>0</v>
      </c>
      <c r="AM142" s="138">
        <v>2762.38</v>
      </c>
      <c r="AN142" s="137">
        <v>288</v>
      </c>
      <c r="AO142" s="137">
        <v>41.4</v>
      </c>
      <c r="AP142" s="137">
        <v>1044.69</v>
      </c>
      <c r="AQ142" s="137">
        <v>130.63999999999999</v>
      </c>
      <c r="AR142" s="137">
        <v>1504.73</v>
      </c>
      <c r="AS142" s="139">
        <v>4267.1099999999997</v>
      </c>
      <c r="AT142" s="138">
        <v>2787.78</v>
      </c>
      <c r="AU142" s="138">
        <v>929.63</v>
      </c>
      <c r="AV142" s="138">
        <v>3717.41</v>
      </c>
      <c r="AW142" s="137">
        <v>418</v>
      </c>
      <c r="AX142" s="137">
        <v>41.78</v>
      </c>
      <c r="AY142" s="137">
        <v>1239.9100000000001</v>
      </c>
      <c r="AZ142" s="137">
        <v>143.56</v>
      </c>
      <c r="BA142" s="137">
        <v>1843.25</v>
      </c>
      <c r="BB142" s="139">
        <v>5560.66</v>
      </c>
      <c r="BC142" s="202">
        <v>4275.26</v>
      </c>
      <c r="BD142" s="138">
        <v>0</v>
      </c>
      <c r="BE142" s="138">
        <v>4275.26</v>
      </c>
      <c r="BF142" s="137">
        <v>476</v>
      </c>
      <c r="BG142" s="137">
        <v>61.87</v>
      </c>
      <c r="BH142" s="137">
        <v>1790.63</v>
      </c>
      <c r="BI142" s="137">
        <v>156.88</v>
      </c>
      <c r="BJ142" s="137">
        <v>2485.38</v>
      </c>
      <c r="BK142" s="139">
        <v>6760.64</v>
      </c>
      <c r="BL142" s="186">
        <v>2743.08</v>
      </c>
      <c r="BM142" s="138">
        <v>0</v>
      </c>
      <c r="BN142" s="138">
        <v>2743.08</v>
      </c>
      <c r="BO142" s="137">
        <v>284</v>
      </c>
      <c r="BP142" s="137">
        <v>41.1</v>
      </c>
      <c r="BQ142" s="137">
        <v>1037.6500000000001</v>
      </c>
      <c r="BR142" s="137">
        <v>135.41</v>
      </c>
      <c r="BS142" s="137">
        <v>1498.16</v>
      </c>
      <c r="BT142" s="139">
        <v>4241.24</v>
      </c>
      <c r="BU142" s="138">
        <v>2695.46</v>
      </c>
      <c r="BV142" s="138">
        <v>0</v>
      </c>
      <c r="BW142" s="138">
        <v>2695.46</v>
      </c>
      <c r="BX142" s="137">
        <v>278</v>
      </c>
      <c r="BY142" s="137">
        <v>40.39</v>
      </c>
      <c r="BZ142" s="137">
        <v>1020.26</v>
      </c>
      <c r="CA142" s="137">
        <v>160.06</v>
      </c>
      <c r="CB142" s="137">
        <v>1498.71</v>
      </c>
      <c r="CC142" s="139">
        <v>4194.17</v>
      </c>
      <c r="CD142" s="138">
        <v>2835.21</v>
      </c>
      <c r="CE142" s="138">
        <v>0</v>
      </c>
      <c r="CF142" s="138">
        <v>2835.21</v>
      </c>
      <c r="CG142" s="137">
        <v>298</v>
      </c>
      <c r="CH142" s="137">
        <v>42.49</v>
      </c>
      <c r="CI142" s="137">
        <v>1071.3</v>
      </c>
      <c r="CJ142" s="137">
        <v>116.64</v>
      </c>
      <c r="CK142" s="137">
        <v>1528.43</v>
      </c>
      <c r="CL142" s="139">
        <v>4363.6400000000003</v>
      </c>
      <c r="CM142" s="186">
        <v>2678.93</v>
      </c>
      <c r="CN142" s="138">
        <v>0</v>
      </c>
      <c r="CO142" s="138">
        <v>2678.93</v>
      </c>
      <c r="CP142" s="137">
        <v>284</v>
      </c>
      <c r="CQ142" s="137">
        <v>40.14</v>
      </c>
      <c r="CR142" s="137">
        <v>1019.01</v>
      </c>
      <c r="CS142" s="137">
        <v>103.67</v>
      </c>
      <c r="CT142" s="137">
        <v>1446.82</v>
      </c>
      <c r="CU142" s="139">
        <v>4125.75</v>
      </c>
      <c r="CV142" s="218">
        <v>3754.41</v>
      </c>
      <c r="CW142" s="138">
        <v>0</v>
      </c>
      <c r="CX142" s="138">
        <v>3754.41</v>
      </c>
      <c r="CY142" s="137">
        <v>425</v>
      </c>
      <c r="CZ142" s="137">
        <v>56.28</v>
      </c>
      <c r="DA142" s="137">
        <v>1407.03</v>
      </c>
      <c r="DB142" s="137">
        <v>158.47</v>
      </c>
      <c r="DC142" s="137">
        <v>2046.78</v>
      </c>
      <c r="DD142" s="139">
        <v>5801.19</v>
      </c>
      <c r="DE142" s="138">
        <v>4108.18</v>
      </c>
      <c r="DF142" s="138">
        <v>0</v>
      </c>
      <c r="DG142" s="138">
        <v>4108.18</v>
      </c>
      <c r="DH142" s="137">
        <v>476</v>
      </c>
      <c r="DI142" s="137">
        <v>441.08</v>
      </c>
      <c r="DJ142" s="137">
        <v>1288.76</v>
      </c>
      <c r="DK142" s="137">
        <v>159.66</v>
      </c>
      <c r="DL142" s="137">
        <v>2365.5</v>
      </c>
      <c r="DM142" s="139">
        <v>6473.68</v>
      </c>
      <c r="DN142" s="135">
        <f t="shared" si="21"/>
        <v>38175.189999999995</v>
      </c>
      <c r="DO142" s="135">
        <f t="shared" si="22"/>
        <v>929.63</v>
      </c>
      <c r="DP142" s="135">
        <f t="shared" si="23"/>
        <v>39104.82</v>
      </c>
      <c r="DQ142" s="137">
        <f t="shared" si="24"/>
        <v>4259</v>
      </c>
      <c r="DR142" s="137">
        <f t="shared" si="25"/>
        <v>948.87999999999988</v>
      </c>
      <c r="DS142" s="137">
        <f t="shared" si="26"/>
        <v>14495.630000000001</v>
      </c>
      <c r="DT142" s="137">
        <f t="shared" si="27"/>
        <v>1714.64</v>
      </c>
      <c r="DU142" s="137">
        <f t="shared" si="28"/>
        <v>21418.149999999998</v>
      </c>
      <c r="DV142" s="139">
        <f t="shared" si="29"/>
        <v>60522.97</v>
      </c>
      <c r="DW142" s="271">
        <f t="shared" si="30"/>
        <v>2893.8199999999997</v>
      </c>
      <c r="DX142" s="271"/>
      <c r="DY142" s="263">
        <f>E142-(DU142-(DO142*PARAM!Q142))</f>
        <v>-1387.4299999999967</v>
      </c>
      <c r="DZ142" s="263"/>
    </row>
    <row r="143" spans="1:130" x14ac:dyDescent="0.25">
      <c r="A143">
        <v>1231</v>
      </c>
      <c r="B143" t="s">
        <v>872</v>
      </c>
      <c r="C143" t="s">
        <v>305</v>
      </c>
      <c r="D143" s="74">
        <v>0</v>
      </c>
      <c r="G143" t="s">
        <v>157</v>
      </c>
      <c r="H143" t="s">
        <v>5</v>
      </c>
      <c r="I143" t="s">
        <v>382</v>
      </c>
      <c r="P143" s="185"/>
      <c r="AG143" s="185"/>
      <c r="AT143" s="138">
        <v>0</v>
      </c>
      <c r="AU143" s="138">
        <v>711.46</v>
      </c>
      <c r="AV143" s="138">
        <v>711.46</v>
      </c>
      <c r="AW143" s="137">
        <v>30</v>
      </c>
      <c r="AX143" s="137">
        <v>0</v>
      </c>
      <c r="AY143" s="137">
        <v>142.29</v>
      </c>
      <c r="AZ143" s="137">
        <v>9.5299999999999994</v>
      </c>
      <c r="BA143" s="137">
        <v>181.82</v>
      </c>
      <c r="BB143" s="139">
        <v>893.28</v>
      </c>
      <c r="BL143" s="186"/>
      <c r="CM143" s="186"/>
      <c r="CV143" s="216"/>
      <c r="DN143" s="135">
        <f t="shared" si="21"/>
        <v>0</v>
      </c>
      <c r="DO143" s="135">
        <f t="shared" si="22"/>
        <v>711.46</v>
      </c>
      <c r="DP143" s="135">
        <f t="shared" si="23"/>
        <v>711.46</v>
      </c>
      <c r="DQ143" s="137">
        <f t="shared" si="24"/>
        <v>30</v>
      </c>
      <c r="DR143" s="137">
        <f t="shared" si="25"/>
        <v>0</v>
      </c>
      <c r="DS143" s="137">
        <f t="shared" si="26"/>
        <v>142.29</v>
      </c>
      <c r="DT143" s="137">
        <f t="shared" si="27"/>
        <v>9.5299999999999994</v>
      </c>
      <c r="DU143" s="137">
        <f t="shared" si="28"/>
        <v>181.82</v>
      </c>
      <c r="DV143" s="139">
        <f t="shared" si="29"/>
        <v>893.28</v>
      </c>
      <c r="DW143" s="271">
        <f t="shared" si="30"/>
        <v>711.46</v>
      </c>
      <c r="DX143" s="271"/>
      <c r="DY143" s="263">
        <f>E143-(DU143-(DO143*PARAM!Q143))</f>
        <v>-181.82</v>
      </c>
      <c r="DZ143" s="263"/>
    </row>
    <row r="144" spans="1:130" x14ac:dyDescent="0.25">
      <c r="A144">
        <v>1232</v>
      </c>
      <c r="B144" t="s">
        <v>655</v>
      </c>
      <c r="C144" t="s">
        <v>321</v>
      </c>
      <c r="D144" s="74">
        <v>0.9</v>
      </c>
      <c r="E144">
        <v>16172.75</v>
      </c>
      <c r="F144">
        <v>29141.39</v>
      </c>
      <c r="G144" t="s">
        <v>157</v>
      </c>
      <c r="H144" t="s">
        <v>5</v>
      </c>
      <c r="I144" t="s">
        <v>282</v>
      </c>
      <c r="J144" s="138">
        <v>2530.67</v>
      </c>
      <c r="K144" s="138">
        <v>0</v>
      </c>
      <c r="L144" s="138">
        <v>2530.67</v>
      </c>
      <c r="M144" s="137">
        <v>245</v>
      </c>
      <c r="N144" s="137">
        <v>36.67</v>
      </c>
      <c r="O144" s="137">
        <v>929.17</v>
      </c>
      <c r="P144" s="185">
        <v>146.57</v>
      </c>
      <c r="Q144" s="137">
        <v>1357.41</v>
      </c>
      <c r="R144" s="139">
        <v>3888.08</v>
      </c>
      <c r="S144" s="138">
        <v>2424.94</v>
      </c>
      <c r="T144" s="138">
        <v>0</v>
      </c>
      <c r="U144" s="138">
        <v>2424.94</v>
      </c>
      <c r="V144" s="137">
        <v>242</v>
      </c>
      <c r="W144" s="137">
        <v>36.33</v>
      </c>
      <c r="X144" s="137">
        <v>921.92</v>
      </c>
      <c r="Y144" s="137">
        <v>124.65</v>
      </c>
      <c r="Z144" s="137">
        <v>1324.9</v>
      </c>
      <c r="AA144" s="139">
        <v>3749.84</v>
      </c>
      <c r="AB144" s="138">
        <v>2236.7399999999998</v>
      </c>
      <c r="AC144" s="138">
        <v>0</v>
      </c>
      <c r="AD144" s="138">
        <v>2236.7399999999998</v>
      </c>
      <c r="AE144" s="137">
        <v>216</v>
      </c>
      <c r="AF144" s="137">
        <v>33.51</v>
      </c>
      <c r="AG144" s="185">
        <v>850.23</v>
      </c>
      <c r="AH144" s="137">
        <v>151.91</v>
      </c>
      <c r="AI144" s="137">
        <v>1251.6500000000001</v>
      </c>
      <c r="AJ144" s="139">
        <v>3488.39</v>
      </c>
      <c r="AK144" s="138">
        <v>2283.69</v>
      </c>
      <c r="AL144" s="138">
        <v>0</v>
      </c>
      <c r="AM144" s="138">
        <v>2283.69</v>
      </c>
      <c r="AN144" s="137">
        <v>223</v>
      </c>
      <c r="AO144" s="137">
        <v>34.21</v>
      </c>
      <c r="AP144" s="137">
        <v>869.86</v>
      </c>
      <c r="AQ144" s="137">
        <v>137.44</v>
      </c>
      <c r="AR144" s="137">
        <v>1264.51</v>
      </c>
      <c r="AS144" s="139">
        <v>3548.2</v>
      </c>
      <c r="AT144" s="138">
        <v>2239.5100000000002</v>
      </c>
      <c r="AU144" s="138">
        <v>853.75</v>
      </c>
      <c r="AV144" s="138">
        <v>3093.26</v>
      </c>
      <c r="AW144" s="137">
        <v>332</v>
      </c>
      <c r="AX144" s="137">
        <v>33.549999999999997</v>
      </c>
      <c r="AY144" s="137">
        <v>1023.58</v>
      </c>
      <c r="AZ144" s="137">
        <v>117.5</v>
      </c>
      <c r="BA144" s="137">
        <v>1506.63</v>
      </c>
      <c r="BB144" s="139">
        <v>4599.8900000000003</v>
      </c>
      <c r="BC144" s="202">
        <v>3523.12</v>
      </c>
      <c r="BD144" s="138">
        <v>0</v>
      </c>
      <c r="BE144" s="138">
        <v>3523.12</v>
      </c>
      <c r="BF144" s="137">
        <v>367</v>
      </c>
      <c r="BG144" s="137">
        <v>50.04</v>
      </c>
      <c r="BH144" s="137">
        <v>1255.1400000000001</v>
      </c>
      <c r="BI144" s="137">
        <v>148.44999999999999</v>
      </c>
      <c r="BJ144" s="137">
        <v>1820.63</v>
      </c>
      <c r="BK144" s="139">
        <v>5343.75</v>
      </c>
      <c r="BL144" s="186">
        <v>2236.7399999999998</v>
      </c>
      <c r="BM144" s="138">
        <v>0</v>
      </c>
      <c r="BN144" s="138">
        <v>2236.7399999999998</v>
      </c>
      <c r="BO144" s="137">
        <v>215</v>
      </c>
      <c r="BP144" s="137">
        <v>33.51</v>
      </c>
      <c r="BQ144" s="137">
        <v>850.23</v>
      </c>
      <c r="BR144" s="137">
        <v>136.61000000000001</v>
      </c>
      <c r="BS144" s="137">
        <v>1235.3499999999999</v>
      </c>
      <c r="BT144" s="139">
        <v>3472.09</v>
      </c>
      <c r="BU144" s="138">
        <v>2236.7399999999998</v>
      </c>
      <c r="BV144" s="138">
        <v>0</v>
      </c>
      <c r="BW144" s="138">
        <v>2236.7399999999998</v>
      </c>
      <c r="BX144" s="137">
        <v>216</v>
      </c>
      <c r="BY144" s="137">
        <v>33.51</v>
      </c>
      <c r="BZ144" s="137">
        <v>850.23</v>
      </c>
      <c r="CA144" s="137">
        <v>151.91</v>
      </c>
      <c r="CB144" s="137">
        <v>1251.6500000000001</v>
      </c>
      <c r="CC144" s="139">
        <v>3488.39</v>
      </c>
      <c r="CD144" s="138">
        <v>2331.4499999999998</v>
      </c>
      <c r="CE144" s="138">
        <v>0</v>
      </c>
      <c r="CF144" s="138">
        <v>2331.4499999999998</v>
      </c>
      <c r="CG144" s="137">
        <v>229</v>
      </c>
      <c r="CH144" s="137">
        <v>34.93</v>
      </c>
      <c r="CI144" s="137">
        <v>887.29</v>
      </c>
      <c r="CJ144" s="137">
        <v>128.09</v>
      </c>
      <c r="CK144" s="137">
        <v>1279.31</v>
      </c>
      <c r="CL144" s="139">
        <v>3610.76</v>
      </c>
      <c r="CM144" s="186">
        <v>2258.27</v>
      </c>
      <c r="CN144" s="138">
        <v>0</v>
      </c>
      <c r="CO144" s="138">
        <v>2258.27</v>
      </c>
      <c r="CP144" s="137">
        <v>227</v>
      </c>
      <c r="CQ144" s="137">
        <v>33.83</v>
      </c>
      <c r="CR144" s="137">
        <v>847.33</v>
      </c>
      <c r="CS144" s="137">
        <v>85.99</v>
      </c>
      <c r="CT144" s="137">
        <v>1194.1500000000001</v>
      </c>
      <c r="CU144" s="139">
        <v>3452.42</v>
      </c>
      <c r="CV144" s="218">
        <v>2362.21</v>
      </c>
      <c r="CW144" s="138">
        <v>0</v>
      </c>
      <c r="CX144" s="138">
        <v>2362.21</v>
      </c>
      <c r="CY144" s="137">
        <v>233</v>
      </c>
      <c r="CZ144" s="137">
        <v>35.39</v>
      </c>
      <c r="DA144" s="137">
        <v>879.65</v>
      </c>
      <c r="DB144" s="137">
        <v>118.44</v>
      </c>
      <c r="DC144" s="137">
        <v>1266.48</v>
      </c>
      <c r="DD144" s="139">
        <v>3628.69</v>
      </c>
      <c r="DE144" s="138">
        <v>3347.12</v>
      </c>
      <c r="DF144" s="138">
        <v>0</v>
      </c>
      <c r="DG144" s="138">
        <v>3347.12</v>
      </c>
      <c r="DH144" s="137">
        <v>367</v>
      </c>
      <c r="DI144" s="137">
        <v>347.27</v>
      </c>
      <c r="DJ144" s="137">
        <v>1303.49</v>
      </c>
      <c r="DK144" s="137">
        <v>172.98</v>
      </c>
      <c r="DL144" s="137">
        <v>2190.7399999999998</v>
      </c>
      <c r="DM144" s="139">
        <v>5537.86</v>
      </c>
      <c r="DN144" s="135">
        <f t="shared" si="21"/>
        <v>30011.200000000001</v>
      </c>
      <c r="DO144" s="135">
        <f t="shared" si="22"/>
        <v>853.75</v>
      </c>
      <c r="DP144" s="135">
        <f t="shared" si="23"/>
        <v>30864.95</v>
      </c>
      <c r="DQ144" s="137">
        <f t="shared" si="24"/>
        <v>3112</v>
      </c>
      <c r="DR144" s="137">
        <f t="shared" si="25"/>
        <v>742.75</v>
      </c>
      <c r="DS144" s="137">
        <f t="shared" si="26"/>
        <v>11468.12</v>
      </c>
      <c r="DT144" s="137">
        <f t="shared" si="27"/>
        <v>1620.54</v>
      </c>
      <c r="DU144" s="137">
        <f t="shared" si="28"/>
        <v>16943.409999999996</v>
      </c>
      <c r="DV144" s="139">
        <f t="shared" si="29"/>
        <v>47808.36</v>
      </c>
      <c r="DW144" s="271">
        <f t="shared" si="30"/>
        <v>1723.5600000000013</v>
      </c>
      <c r="DX144" s="271"/>
      <c r="DY144" s="263">
        <f>E144-(DU144-(DO144*PARAM!Q144))</f>
        <v>-770.65999999999622</v>
      </c>
      <c r="DZ144" s="263"/>
    </row>
    <row r="145" spans="1:130" x14ac:dyDescent="0.25">
      <c r="A145">
        <v>1240</v>
      </c>
      <c r="B145" t="s">
        <v>519</v>
      </c>
      <c r="C145" t="s">
        <v>520</v>
      </c>
      <c r="D145" s="74">
        <v>0.8</v>
      </c>
      <c r="E145">
        <v>13373.94</v>
      </c>
      <c r="F145">
        <v>25770.12</v>
      </c>
      <c r="G145" t="s">
        <v>157</v>
      </c>
      <c r="H145" t="s">
        <v>5</v>
      </c>
      <c r="I145" t="s">
        <v>182</v>
      </c>
      <c r="J145" s="138">
        <v>2234.14</v>
      </c>
      <c r="K145" s="138">
        <v>0</v>
      </c>
      <c r="L145" s="138">
        <v>2234.14</v>
      </c>
      <c r="M145" s="137">
        <v>200</v>
      </c>
      <c r="N145" s="137">
        <v>32.26</v>
      </c>
      <c r="O145" s="137">
        <v>784.91</v>
      </c>
      <c r="P145" s="185">
        <v>120.91</v>
      </c>
      <c r="Q145" s="137">
        <v>1138.08</v>
      </c>
      <c r="R145" s="139">
        <v>3372.22</v>
      </c>
      <c r="S145" s="138">
        <v>2142.5</v>
      </c>
      <c r="T145" s="138">
        <v>0</v>
      </c>
      <c r="U145" s="138">
        <v>2142.5</v>
      </c>
      <c r="V145" s="137">
        <v>198</v>
      </c>
      <c r="W145" s="137">
        <v>32.1</v>
      </c>
      <c r="X145" s="137">
        <v>781.71</v>
      </c>
      <c r="Y145" s="137">
        <v>104.34</v>
      </c>
      <c r="Z145" s="137">
        <v>1116.1500000000001</v>
      </c>
      <c r="AA145" s="139">
        <v>3258.65</v>
      </c>
      <c r="AB145" s="138">
        <v>1974.42</v>
      </c>
      <c r="AC145" s="138">
        <v>0</v>
      </c>
      <c r="AD145" s="138">
        <v>1974.42</v>
      </c>
      <c r="AE145" s="137">
        <v>175</v>
      </c>
      <c r="AF145" s="137">
        <v>29.58</v>
      </c>
      <c r="AG145" s="185">
        <v>710.05</v>
      </c>
      <c r="AH145" s="137">
        <v>126.86</v>
      </c>
      <c r="AI145" s="137">
        <v>1041.49</v>
      </c>
      <c r="AJ145" s="139">
        <v>3015.91</v>
      </c>
      <c r="AK145" s="138">
        <v>2018.59</v>
      </c>
      <c r="AL145" s="138">
        <v>0</v>
      </c>
      <c r="AM145" s="138">
        <v>2018.59</v>
      </c>
      <c r="AN145" s="137">
        <v>181</v>
      </c>
      <c r="AO145" s="137">
        <v>30.24</v>
      </c>
      <c r="AP145" s="137">
        <v>736.03</v>
      </c>
      <c r="AQ145" s="137">
        <v>122.54</v>
      </c>
      <c r="AR145" s="137">
        <v>1069.81</v>
      </c>
      <c r="AS145" s="139">
        <v>3088.4</v>
      </c>
      <c r="AT145" s="138">
        <v>1705.03</v>
      </c>
      <c r="AU145" s="138">
        <v>637.47</v>
      </c>
      <c r="AV145" s="138">
        <v>2342.5</v>
      </c>
      <c r="AW145" s="137">
        <v>225</v>
      </c>
      <c r="AX145" s="137">
        <v>25.53</v>
      </c>
      <c r="AY145" s="137">
        <v>745.04</v>
      </c>
      <c r="AZ145" s="137">
        <v>94.91</v>
      </c>
      <c r="BA145" s="137">
        <v>1090.48</v>
      </c>
      <c r="BB145" s="139">
        <v>3432.98</v>
      </c>
      <c r="BC145" s="202">
        <v>3136.4</v>
      </c>
      <c r="BD145" s="138">
        <v>0</v>
      </c>
      <c r="BE145" s="138">
        <v>3136.4</v>
      </c>
      <c r="BF145" s="137">
        <v>309</v>
      </c>
      <c r="BG145" s="137">
        <v>44.2</v>
      </c>
      <c r="BH145" s="137">
        <v>1075.96</v>
      </c>
      <c r="BI145" s="137">
        <v>136.47</v>
      </c>
      <c r="BJ145" s="137">
        <v>1565.63</v>
      </c>
      <c r="BK145" s="139">
        <v>4702.03</v>
      </c>
      <c r="BL145" s="186">
        <v>1974.42</v>
      </c>
      <c r="BM145" s="138">
        <v>0</v>
      </c>
      <c r="BN145" s="138">
        <v>1974.42</v>
      </c>
      <c r="BO145" s="137">
        <v>174</v>
      </c>
      <c r="BP145" s="137">
        <v>29.58</v>
      </c>
      <c r="BQ145" s="137">
        <v>710.05</v>
      </c>
      <c r="BR145" s="137">
        <v>101.36</v>
      </c>
      <c r="BS145" s="137">
        <v>1014.99</v>
      </c>
      <c r="BT145" s="139">
        <v>2989.41</v>
      </c>
      <c r="BU145" s="138">
        <v>1974.42</v>
      </c>
      <c r="BV145" s="138">
        <v>0</v>
      </c>
      <c r="BW145" s="138">
        <v>1974.42</v>
      </c>
      <c r="BX145" s="137">
        <v>175</v>
      </c>
      <c r="BY145" s="137">
        <v>29.58</v>
      </c>
      <c r="BZ145" s="137">
        <v>710.05</v>
      </c>
      <c r="CA145" s="137">
        <v>126.86</v>
      </c>
      <c r="CB145" s="137">
        <v>1041.49</v>
      </c>
      <c r="CC145" s="139">
        <v>3015.91</v>
      </c>
      <c r="CD145" s="138">
        <v>2045.94</v>
      </c>
      <c r="CE145" s="138">
        <v>0</v>
      </c>
      <c r="CF145" s="138">
        <v>2045.94</v>
      </c>
      <c r="CG145" s="137">
        <v>185</v>
      </c>
      <c r="CH145" s="137">
        <v>30.65</v>
      </c>
      <c r="CI145" s="137">
        <v>746.01</v>
      </c>
      <c r="CJ145" s="137">
        <v>117.92</v>
      </c>
      <c r="CK145" s="137">
        <v>1079.58</v>
      </c>
      <c r="CL145" s="139">
        <v>3125.52</v>
      </c>
      <c r="CM145" s="186">
        <v>2027.37</v>
      </c>
      <c r="CN145" s="138">
        <v>0</v>
      </c>
      <c r="CO145" s="138">
        <v>2027.37</v>
      </c>
      <c r="CP145" s="137">
        <v>182</v>
      </c>
      <c r="CQ145" s="137">
        <v>30.36</v>
      </c>
      <c r="CR145" s="137">
        <v>714.95</v>
      </c>
      <c r="CS145" s="137">
        <v>61.48</v>
      </c>
      <c r="CT145" s="137">
        <v>988.79</v>
      </c>
      <c r="CU145" s="139">
        <v>3016.16</v>
      </c>
      <c r="CV145" s="216">
        <v>2142.5</v>
      </c>
      <c r="CW145" s="138">
        <v>0</v>
      </c>
      <c r="CX145" s="138">
        <v>2142.5</v>
      </c>
      <c r="CY145" s="137">
        <v>198</v>
      </c>
      <c r="CZ145" s="137">
        <v>32.1</v>
      </c>
      <c r="DA145" s="137">
        <v>762.03</v>
      </c>
      <c r="DB145" s="137">
        <v>109.44</v>
      </c>
      <c r="DC145" s="137">
        <v>1101.57</v>
      </c>
      <c r="DD145" s="139">
        <v>3244.07</v>
      </c>
      <c r="DE145" s="138">
        <v>2945.69</v>
      </c>
      <c r="DF145" s="138">
        <v>0</v>
      </c>
      <c r="DG145" s="138">
        <v>2945.69</v>
      </c>
      <c r="DH145" s="137">
        <v>309</v>
      </c>
      <c r="DI145" s="137">
        <v>304.35000000000002</v>
      </c>
      <c r="DJ145" s="137">
        <v>1156.3</v>
      </c>
      <c r="DK145" s="137">
        <v>135.24</v>
      </c>
      <c r="DL145" s="137">
        <v>1904.89</v>
      </c>
      <c r="DM145" s="139">
        <v>4850.58</v>
      </c>
      <c r="DN145" s="135">
        <f t="shared" si="21"/>
        <v>26321.419999999995</v>
      </c>
      <c r="DO145" s="135">
        <f t="shared" si="22"/>
        <v>637.47</v>
      </c>
      <c r="DP145" s="135">
        <f t="shared" si="23"/>
        <v>26958.889999999996</v>
      </c>
      <c r="DQ145" s="137">
        <f t="shared" si="24"/>
        <v>2511</v>
      </c>
      <c r="DR145" s="137">
        <f t="shared" si="25"/>
        <v>650.53</v>
      </c>
      <c r="DS145" s="137">
        <f t="shared" si="26"/>
        <v>9633.09</v>
      </c>
      <c r="DT145" s="137">
        <f t="shared" si="27"/>
        <v>1358.3300000000002</v>
      </c>
      <c r="DU145" s="137">
        <f t="shared" si="28"/>
        <v>14152.95</v>
      </c>
      <c r="DV145" s="139">
        <f t="shared" si="29"/>
        <v>41111.840000000004</v>
      </c>
      <c r="DW145" s="271">
        <f t="shared" si="30"/>
        <v>1188.7699999999968</v>
      </c>
      <c r="DX145" s="271"/>
      <c r="DY145" s="263">
        <f>E145-(DU145-(DO145*PARAM!Q145))</f>
        <v>-779.01000000000022</v>
      </c>
      <c r="DZ145" s="263"/>
    </row>
    <row r="146" spans="1:130" x14ac:dyDescent="0.25">
      <c r="A146">
        <v>1244</v>
      </c>
      <c r="B146" t="s">
        <v>522</v>
      </c>
      <c r="C146" t="s">
        <v>321</v>
      </c>
      <c r="D146" s="74">
        <v>1</v>
      </c>
      <c r="E146">
        <v>19656.68</v>
      </c>
      <c r="F146">
        <v>35517.47</v>
      </c>
      <c r="G146" t="s">
        <v>157</v>
      </c>
      <c r="H146" t="s">
        <v>5</v>
      </c>
      <c r="I146" t="s">
        <v>231</v>
      </c>
      <c r="J146" s="138">
        <v>2818.92</v>
      </c>
      <c r="K146" s="138">
        <v>0</v>
      </c>
      <c r="L146" s="138">
        <v>2818.92</v>
      </c>
      <c r="M146" s="137">
        <v>282</v>
      </c>
      <c r="N146" s="137">
        <v>40.799999999999997</v>
      </c>
      <c r="O146" s="137">
        <v>1029.6600000000001</v>
      </c>
      <c r="P146" s="185">
        <v>146.54</v>
      </c>
      <c r="Q146" s="137">
        <v>1499</v>
      </c>
      <c r="R146" s="139">
        <v>4317.92</v>
      </c>
      <c r="S146" s="138">
        <v>2665.56</v>
      </c>
      <c r="T146" s="138">
        <v>0</v>
      </c>
      <c r="U146" s="138">
        <v>2665.56</v>
      </c>
      <c r="V146" s="137">
        <v>275</v>
      </c>
      <c r="W146" s="137">
        <v>39.94</v>
      </c>
      <c r="X146" s="137">
        <v>1009.86</v>
      </c>
      <c r="Y146" s="137">
        <v>128.93</v>
      </c>
      <c r="Z146" s="137">
        <v>1453.73</v>
      </c>
      <c r="AA146" s="139">
        <v>4119.29</v>
      </c>
      <c r="AB146" s="138">
        <v>2664.75</v>
      </c>
      <c r="AC146" s="138">
        <v>0</v>
      </c>
      <c r="AD146" s="138">
        <v>2664.75</v>
      </c>
      <c r="AE146" s="137">
        <v>275</v>
      </c>
      <c r="AF146" s="137">
        <v>39.93</v>
      </c>
      <c r="AG146" s="185">
        <v>1009.02</v>
      </c>
      <c r="AH146" s="137">
        <v>159.52000000000001</v>
      </c>
      <c r="AI146" s="137">
        <v>1483.47</v>
      </c>
      <c r="AJ146" s="139">
        <v>4148.22</v>
      </c>
      <c r="AK146" s="138">
        <v>2696.36</v>
      </c>
      <c r="AL146" s="138">
        <v>0</v>
      </c>
      <c r="AM146" s="138">
        <v>2696.36</v>
      </c>
      <c r="AN146" s="137">
        <v>279</v>
      </c>
      <c r="AO146" s="137">
        <v>40.409999999999997</v>
      </c>
      <c r="AP146" s="137">
        <v>1020.58</v>
      </c>
      <c r="AQ146" s="137">
        <v>149.87</v>
      </c>
      <c r="AR146" s="137">
        <v>1489.86</v>
      </c>
      <c r="AS146" s="139">
        <v>4186.22</v>
      </c>
      <c r="AT146" s="138">
        <v>2664.75</v>
      </c>
      <c r="AU146" s="138">
        <v>948.61</v>
      </c>
      <c r="AV146" s="138">
        <v>3613.36</v>
      </c>
      <c r="AW146" s="137">
        <v>403</v>
      </c>
      <c r="AX146" s="137">
        <v>39.93</v>
      </c>
      <c r="AY146" s="137">
        <v>1198.74</v>
      </c>
      <c r="AZ146" s="137">
        <v>136.53</v>
      </c>
      <c r="BA146" s="137">
        <v>1778.2</v>
      </c>
      <c r="BB146" s="139">
        <v>5391.56</v>
      </c>
      <c r="BC146" s="202">
        <v>4175.17</v>
      </c>
      <c r="BD146" s="138">
        <v>0</v>
      </c>
      <c r="BE146" s="138">
        <v>4175.17</v>
      </c>
      <c r="BF146" s="137">
        <v>457</v>
      </c>
      <c r="BG146" s="137">
        <v>59.75</v>
      </c>
      <c r="BH146" s="137">
        <v>1730.37</v>
      </c>
      <c r="BI146" s="137">
        <v>185.52</v>
      </c>
      <c r="BJ146" s="137">
        <v>2432.64</v>
      </c>
      <c r="BK146" s="139">
        <v>6607.81</v>
      </c>
      <c r="BL146" s="186">
        <v>2664.75</v>
      </c>
      <c r="BM146" s="138">
        <v>0</v>
      </c>
      <c r="BN146" s="138">
        <v>2664.75</v>
      </c>
      <c r="BO146" s="137">
        <v>272</v>
      </c>
      <c r="BP146" s="137">
        <v>39.93</v>
      </c>
      <c r="BQ146" s="137">
        <v>1009.02</v>
      </c>
      <c r="BR146" s="137">
        <v>128.91999999999999</v>
      </c>
      <c r="BS146" s="137">
        <v>1449.87</v>
      </c>
      <c r="BT146" s="139">
        <v>4114.62</v>
      </c>
      <c r="BU146" s="138">
        <v>2664.75</v>
      </c>
      <c r="BV146" s="138">
        <v>0</v>
      </c>
      <c r="BW146" s="138">
        <v>2664.75</v>
      </c>
      <c r="BX146" s="137">
        <v>274</v>
      </c>
      <c r="BY146" s="137">
        <v>39.93</v>
      </c>
      <c r="BZ146" s="137">
        <v>1009.02</v>
      </c>
      <c r="CA146" s="137">
        <v>154.41999999999999</v>
      </c>
      <c r="CB146" s="137">
        <v>1477.37</v>
      </c>
      <c r="CC146" s="139">
        <v>4142.12</v>
      </c>
      <c r="CD146" s="216">
        <v>2774.36</v>
      </c>
      <c r="CE146" s="138">
        <v>0</v>
      </c>
      <c r="CF146" s="138">
        <v>2774.36</v>
      </c>
      <c r="CG146" s="137">
        <v>290</v>
      </c>
      <c r="CH146" s="137">
        <v>41.58</v>
      </c>
      <c r="CI146" s="137">
        <v>1049.08</v>
      </c>
      <c r="CJ146" s="137">
        <v>151.26</v>
      </c>
      <c r="CK146" s="137">
        <v>1531.92</v>
      </c>
      <c r="CL146" s="139">
        <v>4306.28</v>
      </c>
      <c r="CM146" s="186">
        <v>2852.39</v>
      </c>
      <c r="CN146" s="138">
        <v>0</v>
      </c>
      <c r="CO146" s="138">
        <v>2852.39</v>
      </c>
      <c r="CP146" s="137">
        <v>309</v>
      </c>
      <c r="CQ146" s="137">
        <v>42.75</v>
      </c>
      <c r="CR146" s="137">
        <v>1082.3599999999999</v>
      </c>
      <c r="CS146" s="137">
        <v>76.150000000000006</v>
      </c>
      <c r="CT146" s="137">
        <v>1510.26</v>
      </c>
      <c r="CU146" s="139">
        <v>4362.6499999999996</v>
      </c>
      <c r="CV146" s="218">
        <v>2759.47</v>
      </c>
      <c r="CW146" s="138">
        <v>0</v>
      </c>
      <c r="CX146" s="138">
        <v>2759.47</v>
      </c>
      <c r="CY146" s="137">
        <v>287</v>
      </c>
      <c r="CZ146" s="137">
        <v>41.35</v>
      </c>
      <c r="DA146" s="137">
        <v>1043.6400000000001</v>
      </c>
      <c r="DB146" s="137">
        <v>145.9</v>
      </c>
      <c r="DC146" s="137">
        <v>1517.89</v>
      </c>
      <c r="DD146" s="139">
        <v>4277.3599999999997</v>
      </c>
      <c r="DE146" s="138">
        <v>3993.48</v>
      </c>
      <c r="DF146" s="138">
        <v>0</v>
      </c>
      <c r="DG146" s="138">
        <v>3993.48</v>
      </c>
      <c r="DH146" s="137">
        <v>461</v>
      </c>
      <c r="DI146" s="137">
        <v>410.64</v>
      </c>
      <c r="DJ146" s="137">
        <v>1255.3499999999999</v>
      </c>
      <c r="DK146" s="137">
        <v>172.93</v>
      </c>
      <c r="DL146" s="137">
        <v>2299.92</v>
      </c>
      <c r="DM146" s="139">
        <v>6293.4</v>
      </c>
      <c r="DN146" s="135">
        <f t="shared" si="21"/>
        <v>35394.710000000006</v>
      </c>
      <c r="DO146" s="135">
        <f t="shared" si="22"/>
        <v>948.61</v>
      </c>
      <c r="DP146" s="135">
        <f t="shared" si="23"/>
        <v>36343.320000000007</v>
      </c>
      <c r="DQ146" s="137">
        <f t="shared" si="24"/>
        <v>3864</v>
      </c>
      <c r="DR146" s="137">
        <f t="shared" si="25"/>
        <v>876.94</v>
      </c>
      <c r="DS146" s="137">
        <f t="shared" si="26"/>
        <v>13446.7</v>
      </c>
      <c r="DT146" s="137">
        <f t="shared" si="27"/>
        <v>1736.4900000000002</v>
      </c>
      <c r="DU146" s="137">
        <f t="shared" si="28"/>
        <v>19924.129999999997</v>
      </c>
      <c r="DV146" s="139">
        <f t="shared" si="29"/>
        <v>56267.450000000012</v>
      </c>
      <c r="DW146" s="271">
        <f t="shared" si="30"/>
        <v>825.85000000000582</v>
      </c>
      <c r="DX146" s="271"/>
      <c r="DY146" s="263">
        <f>E146-(DU146-(DO146*PARAM!Q146))</f>
        <v>-267.44999999999709</v>
      </c>
      <c r="DZ146" s="263"/>
    </row>
    <row r="147" spans="1:130" x14ac:dyDescent="0.25">
      <c r="A147">
        <v>1247</v>
      </c>
      <c r="B147" t="s">
        <v>164</v>
      </c>
      <c r="C147" t="s">
        <v>165</v>
      </c>
      <c r="D147" s="74">
        <v>1</v>
      </c>
      <c r="E147">
        <v>18199.73</v>
      </c>
      <c r="F147">
        <v>32855.760000000002</v>
      </c>
      <c r="G147" t="s">
        <v>157</v>
      </c>
      <c r="H147" t="s">
        <v>5</v>
      </c>
      <c r="I147" t="s">
        <v>166</v>
      </c>
      <c r="J147" s="138">
        <v>2699.7</v>
      </c>
      <c r="K147" s="138">
        <v>0</v>
      </c>
      <c r="L147" s="138">
        <v>2699.7</v>
      </c>
      <c r="M147" s="137">
        <v>268</v>
      </c>
      <c r="N147" s="137">
        <v>39.130000000000003</v>
      </c>
      <c r="O147" s="137">
        <v>989</v>
      </c>
      <c r="P147" s="185">
        <v>149.56</v>
      </c>
      <c r="Q147" s="137">
        <v>1445.69</v>
      </c>
      <c r="R147" s="139">
        <v>4145.3900000000003</v>
      </c>
      <c r="S147" s="138">
        <v>2533.58</v>
      </c>
      <c r="T147" s="138">
        <v>0</v>
      </c>
      <c r="U147" s="138">
        <v>2533.58</v>
      </c>
      <c r="V147" s="137">
        <v>256</v>
      </c>
      <c r="W147" s="137">
        <v>37.96</v>
      </c>
      <c r="X147" s="137">
        <v>961.64</v>
      </c>
      <c r="Y147" s="137">
        <v>121.48</v>
      </c>
      <c r="Z147" s="137">
        <v>1377.08</v>
      </c>
      <c r="AA147" s="139">
        <v>3910.66</v>
      </c>
      <c r="AB147" s="138">
        <v>2533.58</v>
      </c>
      <c r="AC147" s="138">
        <v>0</v>
      </c>
      <c r="AD147" s="138">
        <v>2533.58</v>
      </c>
      <c r="AE147" s="137">
        <v>256</v>
      </c>
      <c r="AF147" s="137">
        <v>37.96</v>
      </c>
      <c r="AG147" s="185">
        <v>961.12</v>
      </c>
      <c r="AH147" s="137">
        <v>157.18</v>
      </c>
      <c r="AI147" s="137">
        <v>1412.26</v>
      </c>
      <c r="AJ147" s="139">
        <v>3945.84</v>
      </c>
      <c r="AK147" s="138">
        <v>2544.7800000000002</v>
      </c>
      <c r="AL147" s="138">
        <v>0</v>
      </c>
      <c r="AM147" s="138">
        <v>2544.7800000000002</v>
      </c>
      <c r="AN147" s="137">
        <v>258</v>
      </c>
      <c r="AO147" s="137">
        <v>38.130000000000003</v>
      </c>
      <c r="AP147" s="137">
        <v>965.22</v>
      </c>
      <c r="AQ147" s="137">
        <v>136.99</v>
      </c>
      <c r="AR147" s="137">
        <v>1398.34</v>
      </c>
      <c r="AS147" s="139">
        <v>3943.12</v>
      </c>
      <c r="AT147" s="138">
        <v>2539.7800000000002</v>
      </c>
      <c r="AU147" s="138">
        <v>948.61</v>
      </c>
      <c r="AV147" s="138">
        <v>3488.39</v>
      </c>
      <c r="AW147" s="137">
        <v>387</v>
      </c>
      <c r="AX147" s="137">
        <v>38.06</v>
      </c>
      <c r="AY147" s="137">
        <v>1153.0999999999999</v>
      </c>
      <c r="AZ147" s="137">
        <v>144.52000000000001</v>
      </c>
      <c r="BA147" s="137">
        <v>1722.68</v>
      </c>
      <c r="BB147" s="139">
        <v>5211.07</v>
      </c>
      <c r="BC147" s="202">
        <v>4017.64</v>
      </c>
      <c r="BD147" s="138">
        <v>0</v>
      </c>
      <c r="BE147" s="138">
        <v>4017.64</v>
      </c>
      <c r="BF147" s="137">
        <v>428</v>
      </c>
      <c r="BG147" s="137">
        <v>56.68</v>
      </c>
      <c r="BH147" s="137">
        <v>1416.77</v>
      </c>
      <c r="BI147" s="137">
        <v>177.41</v>
      </c>
      <c r="BJ147" s="137">
        <v>2078.86</v>
      </c>
      <c r="BK147" s="139">
        <v>6096.5</v>
      </c>
      <c r="BL147" s="186">
        <v>2533.58</v>
      </c>
      <c r="BM147" s="138">
        <v>0</v>
      </c>
      <c r="BN147" s="138">
        <v>2533.58</v>
      </c>
      <c r="BO147" s="137">
        <v>254</v>
      </c>
      <c r="BP147" s="137">
        <v>37.96</v>
      </c>
      <c r="BQ147" s="137">
        <v>961.12</v>
      </c>
      <c r="BR147" s="137">
        <v>152.08000000000001</v>
      </c>
      <c r="BS147" s="137">
        <v>1405.16</v>
      </c>
      <c r="BT147" s="139">
        <v>3938.74</v>
      </c>
      <c r="BU147" s="138">
        <v>2533.58</v>
      </c>
      <c r="BV147" s="138">
        <v>0</v>
      </c>
      <c r="BW147" s="138">
        <v>2533.58</v>
      </c>
      <c r="BX147" s="137">
        <v>256</v>
      </c>
      <c r="BY147" s="137">
        <v>37.96</v>
      </c>
      <c r="BZ147" s="137">
        <v>961.12</v>
      </c>
      <c r="CA147" s="137">
        <v>146.97999999999999</v>
      </c>
      <c r="CB147" s="137">
        <v>1402.06</v>
      </c>
      <c r="CC147" s="139">
        <v>3935.64</v>
      </c>
      <c r="CD147" s="216">
        <v>2606.36</v>
      </c>
      <c r="CE147" s="138">
        <v>0</v>
      </c>
      <c r="CF147" s="138">
        <v>2606.36</v>
      </c>
      <c r="CG147" s="137">
        <v>266</v>
      </c>
      <c r="CH147" s="137">
        <v>39.06</v>
      </c>
      <c r="CI147" s="137">
        <v>987.72</v>
      </c>
      <c r="CJ147" s="137">
        <v>148.28</v>
      </c>
      <c r="CK147" s="137">
        <v>1441.06</v>
      </c>
      <c r="CL147" s="139">
        <v>4047.42</v>
      </c>
      <c r="CM147" s="186">
        <v>2533.58</v>
      </c>
      <c r="CN147" s="138">
        <v>0</v>
      </c>
      <c r="CO147" s="138">
        <v>2533.58</v>
      </c>
      <c r="CP147" s="137">
        <v>265</v>
      </c>
      <c r="CQ147" s="137">
        <v>37.96</v>
      </c>
      <c r="CR147" s="137">
        <v>959.34</v>
      </c>
      <c r="CS147" s="137">
        <v>101.08</v>
      </c>
      <c r="CT147" s="137">
        <v>1363.38</v>
      </c>
      <c r="CU147" s="139">
        <v>3896.96</v>
      </c>
      <c r="CV147" s="218">
        <v>2535.38</v>
      </c>
      <c r="CW147" s="138">
        <v>0</v>
      </c>
      <c r="CX147" s="138">
        <v>2535.38</v>
      </c>
      <c r="CY147" s="137">
        <v>256</v>
      </c>
      <c r="CZ147" s="137">
        <v>37.99</v>
      </c>
      <c r="DA147" s="137">
        <v>956.21</v>
      </c>
      <c r="DB147" s="137">
        <v>126.62</v>
      </c>
      <c r="DC147" s="137">
        <v>1376.82</v>
      </c>
      <c r="DD147" s="139">
        <v>3912.2</v>
      </c>
      <c r="DE147" s="138">
        <v>3781.04</v>
      </c>
      <c r="DF147" s="138">
        <v>0</v>
      </c>
      <c r="DG147" s="138">
        <v>3781.04</v>
      </c>
      <c r="DH147" s="137">
        <v>433</v>
      </c>
      <c r="DI147" s="137">
        <v>387.04</v>
      </c>
      <c r="DJ147" s="137">
        <v>1428.92</v>
      </c>
      <c r="DK147" s="137">
        <v>143.63</v>
      </c>
      <c r="DL147" s="137">
        <v>2392.59</v>
      </c>
      <c r="DM147" s="139">
        <v>6173.63</v>
      </c>
      <c r="DN147" s="135">
        <f t="shared" si="21"/>
        <v>33392.58</v>
      </c>
      <c r="DO147" s="135">
        <f t="shared" si="22"/>
        <v>948.61</v>
      </c>
      <c r="DP147" s="135">
        <f t="shared" si="23"/>
        <v>34341.19</v>
      </c>
      <c r="DQ147" s="137">
        <f t="shared" si="24"/>
        <v>3583</v>
      </c>
      <c r="DR147" s="137">
        <f t="shared" si="25"/>
        <v>825.89</v>
      </c>
      <c r="DS147" s="137">
        <f t="shared" si="26"/>
        <v>12701.28</v>
      </c>
      <c r="DT147" s="137">
        <f t="shared" si="27"/>
        <v>1705.81</v>
      </c>
      <c r="DU147" s="137">
        <f t="shared" si="28"/>
        <v>18815.98</v>
      </c>
      <c r="DV147" s="139">
        <f t="shared" si="29"/>
        <v>53157.169999999991</v>
      </c>
      <c r="DW147" s="271">
        <f t="shared" si="30"/>
        <v>1485.4300000000003</v>
      </c>
      <c r="DX147" s="271"/>
      <c r="DY147" s="263">
        <f>E147-(DU147-(DO147*PARAM!Q147))</f>
        <v>-616.25</v>
      </c>
      <c r="DZ147" s="263"/>
    </row>
    <row r="148" spans="1:130" x14ac:dyDescent="0.25">
      <c r="A148">
        <v>1252</v>
      </c>
      <c r="B148" t="s">
        <v>533</v>
      </c>
      <c r="C148" t="s">
        <v>245</v>
      </c>
      <c r="D148" s="74">
        <v>0</v>
      </c>
      <c r="E148">
        <v>9897.43</v>
      </c>
      <c r="F148">
        <v>17326.28</v>
      </c>
      <c r="G148" t="s">
        <v>157</v>
      </c>
      <c r="H148" t="s">
        <v>5</v>
      </c>
      <c r="I148" t="s">
        <v>182</v>
      </c>
      <c r="J148" s="138">
        <v>2725.85</v>
      </c>
      <c r="K148" s="138">
        <v>0</v>
      </c>
      <c r="L148" s="138">
        <v>2725.85</v>
      </c>
      <c r="M148" s="137">
        <v>272</v>
      </c>
      <c r="N148" s="137">
        <v>39.68</v>
      </c>
      <c r="O148" s="137">
        <v>1002.35</v>
      </c>
      <c r="P148" s="185">
        <v>48.05</v>
      </c>
      <c r="Q148" s="137">
        <v>1362.08</v>
      </c>
      <c r="R148" s="139">
        <v>4087.93</v>
      </c>
      <c r="S148" s="138">
        <v>2667.84</v>
      </c>
      <c r="T148" s="138">
        <v>0</v>
      </c>
      <c r="U148" s="138">
        <v>2667.84</v>
      </c>
      <c r="V148" s="137">
        <v>275</v>
      </c>
      <c r="W148" s="137">
        <v>39.979999999999997</v>
      </c>
      <c r="X148" s="137">
        <v>1010.67</v>
      </c>
      <c r="Y148" s="137">
        <v>47.37</v>
      </c>
      <c r="Z148" s="137">
        <v>1373.02</v>
      </c>
      <c r="AA148" s="139">
        <v>4040.86</v>
      </c>
      <c r="AB148" s="138">
        <v>12359.03</v>
      </c>
      <c r="AC148" s="138">
        <v>0</v>
      </c>
      <c r="AD148" s="138">
        <v>12359.03</v>
      </c>
      <c r="AE148" s="137">
        <v>746</v>
      </c>
      <c r="AF148" s="137">
        <v>362.03</v>
      </c>
      <c r="AG148" s="185">
        <v>5861.77</v>
      </c>
      <c r="AH148" s="137">
        <v>188.48</v>
      </c>
      <c r="AI148" s="137">
        <v>7158.28</v>
      </c>
      <c r="AJ148" s="139">
        <v>19517.310000000001</v>
      </c>
      <c r="AK148" s="138">
        <v>0</v>
      </c>
      <c r="AL148" s="138">
        <v>0</v>
      </c>
      <c r="AM148" s="138">
        <v>0</v>
      </c>
      <c r="AN148" s="137">
        <v>0</v>
      </c>
      <c r="AO148" s="137">
        <v>0</v>
      </c>
      <c r="AP148" s="137">
        <v>0</v>
      </c>
      <c r="AQ148" s="137">
        <v>0</v>
      </c>
      <c r="AR148" s="137">
        <v>0</v>
      </c>
      <c r="AS148" s="139">
        <v>0</v>
      </c>
      <c r="AT148" s="138">
        <v>0</v>
      </c>
      <c r="AU148" s="138">
        <v>948.61</v>
      </c>
      <c r="AV148" s="138">
        <v>948.61</v>
      </c>
      <c r="AW148" s="137">
        <v>129</v>
      </c>
      <c r="AX148" s="137">
        <v>0</v>
      </c>
      <c r="AY148" s="137">
        <v>189.72</v>
      </c>
      <c r="AZ148" s="137">
        <v>12.71</v>
      </c>
      <c r="BA148" s="137">
        <v>331.43</v>
      </c>
      <c r="BB148" s="139">
        <v>1280.04</v>
      </c>
      <c r="BC148" s="202">
        <v>0</v>
      </c>
      <c r="BD148" s="138">
        <v>0</v>
      </c>
      <c r="BE148" s="138">
        <v>0</v>
      </c>
      <c r="BF148" s="137">
        <v>0</v>
      </c>
      <c r="BG148" s="137">
        <v>0</v>
      </c>
      <c r="BH148" s="137">
        <v>0</v>
      </c>
      <c r="BI148" s="137">
        <v>0</v>
      </c>
      <c r="BJ148" s="137">
        <v>0</v>
      </c>
      <c r="BK148" s="139">
        <v>0</v>
      </c>
      <c r="BL148" s="186">
        <v>0</v>
      </c>
      <c r="BM148" s="138">
        <v>0</v>
      </c>
      <c r="BN148" s="138">
        <v>0</v>
      </c>
      <c r="BO148" s="137">
        <v>-3</v>
      </c>
      <c r="BP148" s="137">
        <v>0</v>
      </c>
      <c r="BQ148" s="137">
        <v>0</v>
      </c>
      <c r="BR148" s="137">
        <v>0</v>
      </c>
      <c r="BS148" s="137">
        <v>-3</v>
      </c>
      <c r="BT148" s="139">
        <v>-3</v>
      </c>
      <c r="CD148" s="138">
        <v>0</v>
      </c>
      <c r="CE148" s="138">
        <v>0</v>
      </c>
      <c r="CF148" s="138">
        <v>0</v>
      </c>
      <c r="CG148" s="137">
        <v>0</v>
      </c>
      <c r="CH148" s="137">
        <v>0</v>
      </c>
      <c r="CI148" s="137">
        <v>0</v>
      </c>
      <c r="CJ148" s="137">
        <v>0</v>
      </c>
      <c r="CK148" s="137">
        <v>0</v>
      </c>
      <c r="CL148" s="139">
        <v>0</v>
      </c>
      <c r="CM148" s="186">
        <v>0</v>
      </c>
      <c r="CN148" s="138">
        <v>0</v>
      </c>
      <c r="CO148" s="138">
        <v>0</v>
      </c>
      <c r="CP148" s="137">
        <v>0</v>
      </c>
      <c r="CQ148" s="137">
        <v>0</v>
      </c>
      <c r="CR148" s="137">
        <v>0</v>
      </c>
      <c r="CS148" s="137">
        <v>0</v>
      </c>
      <c r="CT148" s="137">
        <v>0</v>
      </c>
      <c r="CU148" s="139">
        <v>0</v>
      </c>
      <c r="CV148" s="216"/>
      <c r="DN148" s="135">
        <f t="shared" si="21"/>
        <v>17752.72</v>
      </c>
      <c r="DO148" s="135">
        <f t="shared" si="22"/>
        <v>948.61</v>
      </c>
      <c r="DP148" s="135">
        <f t="shared" si="23"/>
        <v>18701.330000000002</v>
      </c>
      <c r="DQ148" s="137">
        <f t="shared" si="24"/>
        <v>1419</v>
      </c>
      <c r="DR148" s="137">
        <f t="shared" si="25"/>
        <v>441.68999999999994</v>
      </c>
      <c r="DS148" s="137">
        <f t="shared" si="26"/>
        <v>8064.5100000000011</v>
      </c>
      <c r="DT148" s="137">
        <f t="shared" si="27"/>
        <v>296.60999999999996</v>
      </c>
      <c r="DU148" s="137">
        <f t="shared" si="28"/>
        <v>10221.81</v>
      </c>
      <c r="DV148" s="139">
        <f t="shared" si="29"/>
        <v>28923.140000000003</v>
      </c>
      <c r="DW148" s="271">
        <f t="shared" si="30"/>
        <v>1375.0500000000029</v>
      </c>
      <c r="DX148" s="271"/>
      <c r="DY148" s="263">
        <f>E148-(DU148-(DO148*PARAM!Q148))</f>
        <v>-324.3799999999992</v>
      </c>
      <c r="DZ148" s="263"/>
    </row>
    <row r="149" spans="1:130" x14ac:dyDescent="0.25">
      <c r="A149">
        <v>1256</v>
      </c>
      <c r="B149" t="s">
        <v>320</v>
      </c>
      <c r="C149" t="s">
        <v>321</v>
      </c>
      <c r="D149" s="74">
        <v>0.8</v>
      </c>
      <c r="E149">
        <v>13353.16</v>
      </c>
      <c r="F149">
        <v>26919.55</v>
      </c>
      <c r="G149" t="s">
        <v>157</v>
      </c>
      <c r="H149" t="s">
        <v>5</v>
      </c>
      <c r="I149" t="s">
        <v>410</v>
      </c>
      <c r="J149" s="138">
        <v>2110.9</v>
      </c>
      <c r="K149" s="138">
        <v>0</v>
      </c>
      <c r="L149" s="138">
        <v>2110.9</v>
      </c>
      <c r="M149" s="137">
        <v>192</v>
      </c>
      <c r="N149" s="137">
        <v>30.96</v>
      </c>
      <c r="O149" s="137">
        <v>790.19</v>
      </c>
      <c r="P149" s="185">
        <v>123.98</v>
      </c>
      <c r="Q149" s="137">
        <v>1137.1300000000001</v>
      </c>
      <c r="R149" s="139">
        <v>3248.03</v>
      </c>
      <c r="S149" s="138">
        <v>2041.93</v>
      </c>
      <c r="T149" s="138">
        <v>0</v>
      </c>
      <c r="U149" s="138">
        <v>2041.93</v>
      </c>
      <c r="V149" s="137">
        <v>189</v>
      </c>
      <c r="W149" s="137">
        <v>30.59</v>
      </c>
      <c r="X149" s="137">
        <v>747.48</v>
      </c>
      <c r="Y149" s="137">
        <v>97.45</v>
      </c>
      <c r="Z149" s="137">
        <v>1064.52</v>
      </c>
      <c r="AA149" s="139">
        <v>3106.45</v>
      </c>
      <c r="AB149" s="138">
        <v>2180.4699999999998</v>
      </c>
      <c r="AC149" s="138">
        <v>0</v>
      </c>
      <c r="AD149" s="138">
        <v>2180.4699999999998</v>
      </c>
      <c r="AE149" s="137">
        <v>207</v>
      </c>
      <c r="AF149" s="137">
        <v>32.67</v>
      </c>
      <c r="AG149" s="185">
        <v>827.15</v>
      </c>
      <c r="AH149" s="137">
        <v>130.52000000000001</v>
      </c>
      <c r="AI149" s="137">
        <v>1197.3399999999999</v>
      </c>
      <c r="AJ149" s="139">
        <v>3377.81</v>
      </c>
      <c r="AK149" s="138">
        <v>1884.92</v>
      </c>
      <c r="AL149" s="138">
        <v>0</v>
      </c>
      <c r="AM149" s="138">
        <v>1884.92</v>
      </c>
      <c r="AN149" s="137">
        <v>167</v>
      </c>
      <c r="AO149" s="137">
        <v>28.23</v>
      </c>
      <c r="AP149" s="137">
        <v>665.84</v>
      </c>
      <c r="AQ149" s="137">
        <v>104.86</v>
      </c>
      <c r="AR149" s="137">
        <v>965.93</v>
      </c>
      <c r="AS149" s="139">
        <v>2850.85</v>
      </c>
      <c r="AT149" s="138">
        <v>1905.96</v>
      </c>
      <c r="AU149" s="138">
        <v>758.88</v>
      </c>
      <c r="AV149" s="138">
        <v>2664.84</v>
      </c>
      <c r="AW149" s="137">
        <v>274</v>
      </c>
      <c r="AX149" s="137">
        <v>28.55</v>
      </c>
      <c r="AY149" s="137">
        <v>836.64</v>
      </c>
      <c r="AZ149" s="137">
        <v>115.4</v>
      </c>
      <c r="BA149" s="137">
        <v>1254.5899999999999</v>
      </c>
      <c r="BB149" s="139">
        <v>3919.43</v>
      </c>
      <c r="BC149" s="202">
        <v>2906.02</v>
      </c>
      <c r="BD149" s="138">
        <v>0</v>
      </c>
      <c r="BE149" s="138">
        <v>2906.02</v>
      </c>
      <c r="BF149" s="137">
        <v>295</v>
      </c>
      <c r="BG149" s="137">
        <v>42.15</v>
      </c>
      <c r="BH149" s="137">
        <v>1062.95</v>
      </c>
      <c r="BI149" s="137">
        <v>117.49</v>
      </c>
      <c r="BJ149" s="137">
        <v>1517.59</v>
      </c>
      <c r="BK149" s="139">
        <v>4423.6099999999997</v>
      </c>
      <c r="BL149" s="186">
        <v>1884.92</v>
      </c>
      <c r="BM149" s="138">
        <v>0</v>
      </c>
      <c r="BN149" s="138">
        <v>1884.92</v>
      </c>
      <c r="BO149" s="137">
        <v>166</v>
      </c>
      <c r="BP149" s="137">
        <v>28.23</v>
      </c>
      <c r="BQ149" s="137">
        <v>665.84</v>
      </c>
      <c r="BR149" s="137">
        <v>125.26</v>
      </c>
      <c r="BS149" s="137">
        <v>985.33</v>
      </c>
      <c r="BT149" s="139">
        <v>2870.25</v>
      </c>
      <c r="BU149" s="138">
        <v>1884.92</v>
      </c>
      <c r="BV149" s="138">
        <v>0</v>
      </c>
      <c r="BW149" s="138">
        <v>1884.92</v>
      </c>
      <c r="BX149" s="137">
        <v>167</v>
      </c>
      <c r="BY149" s="137">
        <v>28.23</v>
      </c>
      <c r="BZ149" s="137">
        <v>665.84</v>
      </c>
      <c r="CA149" s="137">
        <v>125.26</v>
      </c>
      <c r="CB149" s="137">
        <v>986.33</v>
      </c>
      <c r="CC149" s="139">
        <v>2871.25</v>
      </c>
      <c r="CD149" s="216">
        <v>1932.82</v>
      </c>
      <c r="CE149" s="138">
        <v>0</v>
      </c>
      <c r="CF149" s="138">
        <v>1932.82</v>
      </c>
      <c r="CG149" s="137">
        <v>174</v>
      </c>
      <c r="CH149" s="137">
        <v>28.95</v>
      </c>
      <c r="CI149" s="137">
        <v>709.26</v>
      </c>
      <c r="CJ149" s="137">
        <v>105.72</v>
      </c>
      <c r="CK149" s="137">
        <v>1017.93</v>
      </c>
      <c r="CL149" s="139">
        <v>2950.75</v>
      </c>
      <c r="CM149" s="186">
        <v>2083.1</v>
      </c>
      <c r="CN149" s="138">
        <v>0</v>
      </c>
      <c r="CO149" s="138">
        <v>2083.1</v>
      </c>
      <c r="CP149" s="137">
        <v>203</v>
      </c>
      <c r="CQ149" s="137">
        <v>31.2</v>
      </c>
      <c r="CR149" s="137">
        <v>730.42</v>
      </c>
      <c r="CS149" s="137">
        <v>42.09</v>
      </c>
      <c r="CT149" s="137">
        <v>1006.71</v>
      </c>
      <c r="CU149" s="139">
        <v>3089.81</v>
      </c>
      <c r="CV149" s="216">
        <v>4845.18</v>
      </c>
      <c r="CW149" s="138">
        <v>0</v>
      </c>
      <c r="CX149" s="138">
        <v>4845.18</v>
      </c>
      <c r="CY149" s="137">
        <v>575</v>
      </c>
      <c r="CZ149" s="137">
        <v>72.650000000000006</v>
      </c>
      <c r="DA149" s="137">
        <v>2091.0700000000002</v>
      </c>
      <c r="DB149" s="137">
        <v>177.84</v>
      </c>
      <c r="DC149" s="137">
        <v>2916.56</v>
      </c>
      <c r="DD149" s="139">
        <v>7761.74</v>
      </c>
      <c r="DE149" s="138">
        <v>3567.31</v>
      </c>
      <c r="DF149" s="138">
        <v>0</v>
      </c>
      <c r="DG149" s="138">
        <v>3567.31</v>
      </c>
      <c r="DH149" s="137">
        <v>400</v>
      </c>
      <c r="DI149" s="137">
        <v>338.1</v>
      </c>
      <c r="DJ149" s="137">
        <v>1409.17</v>
      </c>
      <c r="DK149" s="137">
        <v>171.79</v>
      </c>
      <c r="DL149" s="137">
        <v>2319.06</v>
      </c>
      <c r="DM149" s="139">
        <v>5886.37</v>
      </c>
      <c r="DN149" s="135">
        <f t="shared" si="21"/>
        <v>29228.45</v>
      </c>
      <c r="DO149" s="135">
        <f t="shared" si="22"/>
        <v>758.88</v>
      </c>
      <c r="DP149" s="135">
        <f t="shared" si="23"/>
        <v>29987.329999999998</v>
      </c>
      <c r="DQ149" s="137">
        <f t="shared" si="24"/>
        <v>3009</v>
      </c>
      <c r="DR149" s="137">
        <f t="shared" si="25"/>
        <v>720.51</v>
      </c>
      <c r="DS149" s="137">
        <f t="shared" si="26"/>
        <v>11201.85</v>
      </c>
      <c r="DT149" s="137">
        <f t="shared" si="27"/>
        <v>1437.6599999999999</v>
      </c>
      <c r="DU149" s="137">
        <f t="shared" si="28"/>
        <v>16369.02</v>
      </c>
      <c r="DV149" s="139">
        <f t="shared" si="29"/>
        <v>46356.350000000006</v>
      </c>
      <c r="DW149" s="271">
        <f t="shared" si="30"/>
        <v>3067.7799999999988</v>
      </c>
      <c r="DX149" s="271"/>
      <c r="DY149" s="263">
        <f>E149-(DU149-(DO149*PARAM!Q149))</f>
        <v>-3015.8600000000006</v>
      </c>
      <c r="DZ149" s="263"/>
    </row>
    <row r="150" spans="1:130" x14ac:dyDescent="0.25">
      <c r="A150">
        <v>1257</v>
      </c>
      <c r="B150" t="s">
        <v>561</v>
      </c>
      <c r="C150" t="s">
        <v>562</v>
      </c>
      <c r="D150" s="74">
        <v>1</v>
      </c>
      <c r="E150">
        <v>37627.480000000003</v>
      </c>
      <c r="F150">
        <v>61619.360000000001</v>
      </c>
      <c r="G150" t="s">
        <v>157</v>
      </c>
      <c r="H150" t="s">
        <v>5</v>
      </c>
      <c r="I150" t="s">
        <v>563</v>
      </c>
      <c r="J150" s="138">
        <v>4776.63</v>
      </c>
      <c r="K150" s="138">
        <v>0</v>
      </c>
      <c r="L150" s="138">
        <v>4776.63</v>
      </c>
      <c r="M150" s="137">
        <v>565</v>
      </c>
      <c r="N150" s="137">
        <v>71.19</v>
      </c>
      <c r="O150" s="137">
        <v>2066.31</v>
      </c>
      <c r="P150" s="185">
        <v>160.76</v>
      </c>
      <c r="Q150" s="137">
        <v>2863.26</v>
      </c>
      <c r="R150" s="139">
        <v>7639.89</v>
      </c>
      <c r="S150" s="138">
        <v>4748.03</v>
      </c>
      <c r="T150" s="138">
        <v>0</v>
      </c>
      <c r="U150" s="138">
        <v>4748.03</v>
      </c>
      <c r="V150" s="137">
        <v>566</v>
      </c>
      <c r="W150" s="137">
        <v>71.19</v>
      </c>
      <c r="X150" s="137">
        <v>2068.33</v>
      </c>
      <c r="Y150" s="137">
        <v>145.09</v>
      </c>
      <c r="Z150" s="137">
        <v>2850.61</v>
      </c>
      <c r="AA150" s="139">
        <v>7598.64</v>
      </c>
      <c r="AB150" s="138">
        <v>4748.03</v>
      </c>
      <c r="AC150" s="138">
        <v>0</v>
      </c>
      <c r="AD150" s="138">
        <v>4748.03</v>
      </c>
      <c r="AE150" s="137">
        <v>565</v>
      </c>
      <c r="AF150" s="137">
        <v>71.19</v>
      </c>
      <c r="AG150" s="185">
        <v>2067.3200000000002</v>
      </c>
      <c r="AH150" s="137">
        <v>196.09</v>
      </c>
      <c r="AI150" s="137">
        <v>2899.6</v>
      </c>
      <c r="AJ150" s="139">
        <v>7647.63</v>
      </c>
      <c r="AK150" s="138">
        <v>4815.5</v>
      </c>
      <c r="AL150" s="138">
        <v>0</v>
      </c>
      <c r="AM150" s="138">
        <v>4815.5</v>
      </c>
      <c r="AN150" s="137">
        <v>575</v>
      </c>
      <c r="AO150" s="137">
        <v>72.2</v>
      </c>
      <c r="AP150" s="137">
        <v>2094.86</v>
      </c>
      <c r="AQ150" s="137">
        <v>161.30000000000001</v>
      </c>
      <c r="AR150" s="137">
        <v>2903.36</v>
      </c>
      <c r="AS150" s="139">
        <v>7718.86</v>
      </c>
      <c r="AT150" s="138">
        <v>4774.25</v>
      </c>
      <c r="AU150" s="138">
        <v>948.61</v>
      </c>
      <c r="AV150" s="138">
        <v>5722.86</v>
      </c>
      <c r="AW150" s="137">
        <v>698</v>
      </c>
      <c r="AX150" s="137">
        <v>71.58</v>
      </c>
      <c r="AY150" s="137">
        <v>2267.75</v>
      </c>
      <c r="AZ150" s="137">
        <v>163.25</v>
      </c>
      <c r="BA150" s="137">
        <v>3200.58</v>
      </c>
      <c r="BB150" s="139">
        <v>8923.44</v>
      </c>
      <c r="BC150" s="202">
        <v>7217.99</v>
      </c>
      <c r="BD150" s="138">
        <v>0</v>
      </c>
      <c r="BE150" s="138">
        <v>7217.99</v>
      </c>
      <c r="BF150" s="137">
        <v>889</v>
      </c>
      <c r="BG150" s="137">
        <v>106.32</v>
      </c>
      <c r="BH150" s="137">
        <v>3151.2</v>
      </c>
      <c r="BI150" s="137">
        <v>214.26</v>
      </c>
      <c r="BJ150" s="137">
        <v>4360.78</v>
      </c>
      <c r="BK150" s="139">
        <v>11578.77</v>
      </c>
      <c r="BL150" s="186">
        <v>4748.03</v>
      </c>
      <c r="BM150" s="138">
        <v>0</v>
      </c>
      <c r="BN150" s="138">
        <v>4748.03</v>
      </c>
      <c r="BO150" s="137">
        <v>565</v>
      </c>
      <c r="BP150" s="137">
        <v>71.19</v>
      </c>
      <c r="BQ150" s="137">
        <v>2067.3200000000002</v>
      </c>
      <c r="BR150" s="137">
        <v>180.79</v>
      </c>
      <c r="BS150" s="137">
        <v>2884.3</v>
      </c>
      <c r="BT150" s="139">
        <v>7632.33</v>
      </c>
      <c r="BU150" s="138">
        <v>4748.03</v>
      </c>
      <c r="BV150" s="138">
        <v>0</v>
      </c>
      <c r="BW150" s="138">
        <v>4748.03</v>
      </c>
      <c r="BX150" s="137">
        <v>565</v>
      </c>
      <c r="BY150" s="137">
        <v>71.19</v>
      </c>
      <c r="BZ150" s="137">
        <v>2067.3200000000002</v>
      </c>
      <c r="CA150" s="137">
        <v>185.89</v>
      </c>
      <c r="CB150" s="137">
        <v>2889.4</v>
      </c>
      <c r="CC150" s="139">
        <v>7637.43</v>
      </c>
      <c r="CD150" s="138">
        <v>4939.99</v>
      </c>
      <c r="CE150" s="138">
        <v>0</v>
      </c>
      <c r="CF150" s="138">
        <v>4939.99</v>
      </c>
      <c r="CG150" s="137">
        <v>592</v>
      </c>
      <c r="CH150" s="137">
        <v>74.069999999999993</v>
      </c>
      <c r="CI150" s="137">
        <v>2145.69</v>
      </c>
      <c r="CJ150" s="137">
        <v>122.19</v>
      </c>
      <c r="CK150" s="137">
        <v>2933.95</v>
      </c>
      <c r="CL150" s="139">
        <v>7873.94</v>
      </c>
      <c r="CM150" s="186">
        <v>4748.03</v>
      </c>
      <c r="CN150" s="138">
        <v>0</v>
      </c>
      <c r="CO150" s="138">
        <v>4748.03</v>
      </c>
      <c r="CP150" s="137">
        <v>573</v>
      </c>
      <c r="CQ150" s="137">
        <v>71.19</v>
      </c>
      <c r="CR150" s="137">
        <v>2072.12</v>
      </c>
      <c r="CS150" s="137">
        <v>185.89</v>
      </c>
      <c r="CT150" s="137">
        <v>2902.2</v>
      </c>
      <c r="CU150" s="139">
        <v>7650.23</v>
      </c>
      <c r="CV150" s="216">
        <v>4748.03</v>
      </c>
      <c r="CW150" s="138">
        <v>0</v>
      </c>
      <c r="CX150" s="138">
        <v>4748.03</v>
      </c>
      <c r="CY150" s="137">
        <v>565</v>
      </c>
      <c r="CZ150" s="137">
        <v>71.19</v>
      </c>
      <c r="DA150" s="137">
        <v>2067.3200000000002</v>
      </c>
      <c r="DB150" s="137">
        <v>145.09</v>
      </c>
      <c r="DC150" s="137">
        <v>2848.6</v>
      </c>
      <c r="DD150" s="139">
        <v>7596.63</v>
      </c>
      <c r="DE150" s="138">
        <v>7090.59</v>
      </c>
      <c r="DF150" s="138">
        <v>0</v>
      </c>
      <c r="DG150" s="138">
        <v>7090.59</v>
      </c>
      <c r="DH150" s="137">
        <v>888</v>
      </c>
      <c r="DI150" s="137">
        <v>725.5</v>
      </c>
      <c r="DJ150" s="137">
        <v>2896.02</v>
      </c>
      <c r="DK150" s="137">
        <v>212.54</v>
      </c>
      <c r="DL150" s="137">
        <v>4722.0600000000004</v>
      </c>
      <c r="DM150" s="139">
        <v>11812.65</v>
      </c>
      <c r="DN150" s="135">
        <f t="shared" si="21"/>
        <v>62103.12999999999</v>
      </c>
      <c r="DO150" s="135">
        <f t="shared" si="22"/>
        <v>948.61</v>
      </c>
      <c r="DP150" s="135">
        <f t="shared" si="23"/>
        <v>63051.739999999991</v>
      </c>
      <c r="DQ150" s="137">
        <f t="shared" si="24"/>
        <v>7606</v>
      </c>
      <c r="DR150" s="137">
        <f t="shared" si="25"/>
        <v>1548</v>
      </c>
      <c r="DS150" s="137">
        <f t="shared" si="26"/>
        <v>27031.559999999998</v>
      </c>
      <c r="DT150" s="137">
        <f t="shared" si="27"/>
        <v>2073.14</v>
      </c>
      <c r="DU150" s="137">
        <f t="shared" si="28"/>
        <v>38258.700000000004</v>
      </c>
      <c r="DV150" s="139">
        <f t="shared" si="29"/>
        <v>101310.43999999999</v>
      </c>
      <c r="DW150" s="271">
        <f t="shared" si="30"/>
        <v>1432.3799999999901</v>
      </c>
      <c r="DX150" s="271"/>
      <c r="DY150" s="263">
        <f>E150-(DU150-(DO150*PARAM!Q150))</f>
        <v>-631.22000000000116</v>
      </c>
      <c r="DZ150" s="263"/>
    </row>
    <row r="151" spans="1:130" x14ac:dyDescent="0.25">
      <c r="A151">
        <v>1259</v>
      </c>
      <c r="B151" t="s">
        <v>572</v>
      </c>
      <c r="C151" t="s">
        <v>181</v>
      </c>
      <c r="D151" s="74">
        <v>0.9</v>
      </c>
      <c r="E151">
        <v>18385.476199999997</v>
      </c>
      <c r="F151">
        <v>33206.025999999998</v>
      </c>
      <c r="G151" t="s">
        <v>157</v>
      </c>
      <c r="H151" t="s">
        <v>9</v>
      </c>
      <c r="I151" t="s">
        <v>573</v>
      </c>
      <c r="J151" s="138">
        <v>2571.9512</v>
      </c>
      <c r="K151" s="138">
        <v>0</v>
      </c>
      <c r="L151" s="138">
        <v>2571.9512</v>
      </c>
      <c r="M151" s="137">
        <v>252.84</v>
      </c>
      <c r="N151" s="137">
        <v>37.279200000000003</v>
      </c>
      <c r="O151" s="137">
        <v>943.21080000000006</v>
      </c>
      <c r="P151" s="185">
        <v>145.2654</v>
      </c>
      <c r="Q151" s="137">
        <v>1378.5954000000002</v>
      </c>
      <c r="R151" s="139">
        <v>3950.5465999999997</v>
      </c>
      <c r="S151" s="138">
        <v>2487.8672000000001</v>
      </c>
      <c r="T151" s="138">
        <v>0</v>
      </c>
      <c r="U151" s="138">
        <v>2487.8672000000001</v>
      </c>
      <c r="V151" s="137">
        <v>252.84</v>
      </c>
      <c r="W151" s="137">
        <v>37.279200000000003</v>
      </c>
      <c r="X151" s="137">
        <v>944.19079999999997</v>
      </c>
      <c r="Y151" s="137">
        <v>124.1464</v>
      </c>
      <c r="Z151" s="137">
        <v>1358.4564</v>
      </c>
      <c r="AA151" s="139">
        <v>3846.3235999999997</v>
      </c>
      <c r="AB151" s="138">
        <v>2487.8672000000001</v>
      </c>
      <c r="AC151" s="138">
        <v>0</v>
      </c>
      <c r="AD151" s="138">
        <v>2487.8672000000001</v>
      </c>
      <c r="AE151" s="137">
        <v>252.84</v>
      </c>
      <c r="AF151" s="137">
        <v>37.279200000000003</v>
      </c>
      <c r="AG151" s="185">
        <v>943.70080000000007</v>
      </c>
      <c r="AH151" s="137">
        <v>159.13239999999999</v>
      </c>
      <c r="AI151" s="137">
        <v>1392.9523999999999</v>
      </c>
      <c r="AJ151" s="139">
        <v>3880.8196000000003</v>
      </c>
      <c r="AK151" s="138">
        <v>2487.8672000000001</v>
      </c>
      <c r="AL151" s="138">
        <v>0</v>
      </c>
      <c r="AM151" s="138">
        <v>2487.8672000000001</v>
      </c>
      <c r="AN151" s="137">
        <v>252.84</v>
      </c>
      <c r="AO151" s="137">
        <v>37.279200000000003</v>
      </c>
      <c r="AP151" s="137">
        <v>943.70080000000007</v>
      </c>
      <c r="AQ151" s="137">
        <v>44.178400000000003</v>
      </c>
      <c r="AR151" s="137">
        <v>1277.9983999999999</v>
      </c>
      <c r="AS151" s="139">
        <v>3765.8656000000001</v>
      </c>
      <c r="AT151" s="138">
        <v>2487.8672000000001</v>
      </c>
      <c r="AU151" s="138">
        <v>762.30279999999993</v>
      </c>
      <c r="AV151" s="138">
        <v>3250.17</v>
      </c>
      <c r="AW151" s="137">
        <v>355.74</v>
      </c>
      <c r="AX151" s="137">
        <v>37.279200000000003</v>
      </c>
      <c r="AY151" s="137">
        <v>1096.1692</v>
      </c>
      <c r="AZ151" s="137">
        <v>134.358</v>
      </c>
      <c r="BA151" s="137">
        <v>1623.5464000000002</v>
      </c>
      <c r="BB151" s="139">
        <v>4873.7164000000002</v>
      </c>
      <c r="BC151" s="202">
        <v>3943.9021999999995</v>
      </c>
      <c r="BD151" s="138">
        <v>0</v>
      </c>
      <c r="BE151" s="138">
        <v>3943.9021999999995</v>
      </c>
      <c r="BF151" s="137">
        <v>420.42</v>
      </c>
      <c r="BG151" s="137">
        <v>55.683599999999998</v>
      </c>
      <c r="BH151" s="137">
        <v>1614.5304000000001</v>
      </c>
      <c r="BI151" s="137">
        <v>154.00700000000001</v>
      </c>
      <c r="BJ151" s="137">
        <v>2244.6410000000001</v>
      </c>
      <c r="BK151" s="139">
        <v>6188.5431999999992</v>
      </c>
      <c r="BL151" s="186">
        <v>2487.8672000000001</v>
      </c>
      <c r="BM151" s="138">
        <v>0</v>
      </c>
      <c r="BN151" s="138">
        <v>2487.8672000000001</v>
      </c>
      <c r="BO151" s="137">
        <v>252.84</v>
      </c>
      <c r="BP151" s="137">
        <v>37.279200000000003</v>
      </c>
      <c r="BQ151" s="137">
        <v>943.70080000000007</v>
      </c>
      <c r="BR151" s="137">
        <v>149.13639999999998</v>
      </c>
      <c r="BS151" s="137">
        <v>1382.9564</v>
      </c>
      <c r="BT151" s="139">
        <v>3870.8235999999997</v>
      </c>
      <c r="BU151" s="138">
        <v>2487.8672000000001</v>
      </c>
      <c r="BV151" s="138">
        <v>0</v>
      </c>
      <c r="BW151" s="138">
        <v>2487.8672000000001</v>
      </c>
      <c r="BX151" s="137">
        <v>252.84</v>
      </c>
      <c r="BY151" s="137">
        <v>37.279200000000003</v>
      </c>
      <c r="BZ151" s="137">
        <v>943.70080000000007</v>
      </c>
      <c r="CA151" s="137">
        <v>44.178400000000003</v>
      </c>
      <c r="CB151" s="137">
        <v>1277.9983999999999</v>
      </c>
      <c r="CC151" s="139">
        <v>3765.8656000000001</v>
      </c>
      <c r="CD151" s="216">
        <v>2499.0588000000002</v>
      </c>
      <c r="CE151" s="138">
        <v>0</v>
      </c>
      <c r="CF151" s="138">
        <v>2499.0588000000002</v>
      </c>
      <c r="CG151" s="137">
        <v>253.82</v>
      </c>
      <c r="CH151" s="137">
        <v>37.445799999999998</v>
      </c>
      <c r="CI151" s="137">
        <v>947.78740000000005</v>
      </c>
      <c r="CJ151" s="137">
        <v>44.374399999999994</v>
      </c>
      <c r="CK151" s="137">
        <v>1283.4276</v>
      </c>
      <c r="CL151" s="139">
        <v>3782.4864000000002</v>
      </c>
      <c r="CM151" s="186">
        <v>2630.1435999999999</v>
      </c>
      <c r="CN151" s="138">
        <v>0</v>
      </c>
      <c r="CO151" s="138">
        <v>2630.1435999999999</v>
      </c>
      <c r="CP151" s="137">
        <v>279.3</v>
      </c>
      <c r="CQ151" s="137">
        <v>39.415599999999998</v>
      </c>
      <c r="CR151" s="137">
        <v>1000.3742</v>
      </c>
      <c r="CS151" s="137">
        <v>51.704799999999999</v>
      </c>
      <c r="CT151" s="137">
        <v>1370.7945999999999</v>
      </c>
      <c r="CU151" s="139">
        <v>4000.9382000000001</v>
      </c>
      <c r="CV151" s="216">
        <v>3180.6487999999999</v>
      </c>
      <c r="CW151" s="138">
        <v>0</v>
      </c>
      <c r="CX151" s="138">
        <v>3180.6487999999999</v>
      </c>
      <c r="CY151" s="137">
        <v>346.92</v>
      </c>
      <c r="CZ151" s="137">
        <v>47.677</v>
      </c>
      <c r="DA151" s="137">
        <v>1196.7662</v>
      </c>
      <c r="DB151" s="137">
        <v>146.44139999999999</v>
      </c>
      <c r="DC151" s="137">
        <v>1737.8045999999999</v>
      </c>
      <c r="DD151" s="139">
        <v>4918.4534000000003</v>
      </c>
      <c r="DE151" s="138">
        <v>3777.5570000000002</v>
      </c>
      <c r="DF151" s="138">
        <v>0</v>
      </c>
      <c r="DG151" s="138">
        <v>3777.5570000000002</v>
      </c>
      <c r="DH151" s="137">
        <v>427.28</v>
      </c>
      <c r="DI151" s="137">
        <v>388.48180000000002</v>
      </c>
      <c r="DJ151" s="137">
        <v>1192.0719999999999</v>
      </c>
      <c r="DK151" s="137">
        <v>177.03700000000001</v>
      </c>
      <c r="DL151" s="137">
        <v>2184.8707999999997</v>
      </c>
      <c r="DM151" s="139">
        <v>5962.4278000000004</v>
      </c>
      <c r="DN151" s="135">
        <f t="shared" si="21"/>
        <v>33530.464800000002</v>
      </c>
      <c r="DO151" s="135">
        <f t="shared" si="22"/>
        <v>762.30279999999993</v>
      </c>
      <c r="DP151" s="135">
        <f t="shared" si="23"/>
        <v>34292.767599999999</v>
      </c>
      <c r="DQ151" s="137">
        <f t="shared" si="24"/>
        <v>3600.5200000000004</v>
      </c>
      <c r="DR151" s="137">
        <f t="shared" si="25"/>
        <v>829.65820000000008</v>
      </c>
      <c r="DS151" s="137">
        <f t="shared" si="26"/>
        <v>12709.904200000001</v>
      </c>
      <c r="DT151" s="137">
        <f t="shared" si="27"/>
        <v>1373.96</v>
      </c>
      <c r="DU151" s="137">
        <f t="shared" si="28"/>
        <v>18514.042399999998</v>
      </c>
      <c r="DV151" s="139">
        <f t="shared" si="29"/>
        <v>52806.81</v>
      </c>
      <c r="DW151" s="271">
        <f t="shared" si="30"/>
        <v>1086.7416000000012</v>
      </c>
      <c r="DX151" s="271"/>
      <c r="DY151" s="263">
        <f>E151-(DU151-(DO151*PARAM!Q151))</f>
        <v>-128.56620000000112</v>
      </c>
      <c r="DZ151" s="263"/>
    </row>
    <row r="152" spans="1:130" x14ac:dyDescent="0.25">
      <c r="A152">
        <v>1260</v>
      </c>
      <c r="B152" t="s">
        <v>575</v>
      </c>
      <c r="C152" t="s">
        <v>576</v>
      </c>
      <c r="D152" s="74">
        <v>0.8</v>
      </c>
      <c r="E152">
        <v>16790.25</v>
      </c>
      <c r="F152">
        <v>29775.59</v>
      </c>
      <c r="G152" t="s">
        <v>157</v>
      </c>
      <c r="H152" t="s">
        <v>5</v>
      </c>
      <c r="I152" t="s">
        <v>563</v>
      </c>
      <c r="J152" s="138">
        <v>2505.8200000000002</v>
      </c>
      <c r="K152" s="138">
        <v>0</v>
      </c>
      <c r="L152" s="138">
        <v>2505.8200000000002</v>
      </c>
      <c r="M152" s="137">
        <v>245</v>
      </c>
      <c r="N152" s="137">
        <v>36.380000000000003</v>
      </c>
      <c r="O152" s="137">
        <v>941.73</v>
      </c>
      <c r="P152" s="185">
        <v>125.76</v>
      </c>
      <c r="Q152" s="137">
        <v>1348.87</v>
      </c>
      <c r="R152" s="139">
        <v>3854.69</v>
      </c>
      <c r="S152" s="138">
        <v>2391.33</v>
      </c>
      <c r="T152" s="138">
        <v>0</v>
      </c>
      <c r="U152" s="138">
        <v>2391.33</v>
      </c>
      <c r="V152" s="137">
        <v>239</v>
      </c>
      <c r="W152" s="137">
        <v>35.83</v>
      </c>
      <c r="X152" s="137">
        <v>929.07</v>
      </c>
      <c r="Y152" s="137">
        <v>103.65</v>
      </c>
      <c r="Z152" s="137">
        <v>1307.55</v>
      </c>
      <c r="AA152" s="139">
        <v>3698.88</v>
      </c>
      <c r="AB152" s="138">
        <v>2391.33</v>
      </c>
      <c r="AC152" s="138">
        <v>0</v>
      </c>
      <c r="AD152" s="138">
        <v>2391.33</v>
      </c>
      <c r="AE152" s="137">
        <v>239</v>
      </c>
      <c r="AF152" s="137">
        <v>35.83</v>
      </c>
      <c r="AG152" s="185">
        <v>928.59</v>
      </c>
      <c r="AH152" s="137">
        <v>134.25</v>
      </c>
      <c r="AI152" s="137">
        <v>1337.67</v>
      </c>
      <c r="AJ152" s="139">
        <v>3729</v>
      </c>
      <c r="AK152" s="138">
        <v>2391.33</v>
      </c>
      <c r="AL152" s="138">
        <v>0</v>
      </c>
      <c r="AM152" s="138">
        <v>2391.33</v>
      </c>
      <c r="AN152" s="137">
        <v>239</v>
      </c>
      <c r="AO152" s="137">
        <v>35.83</v>
      </c>
      <c r="AP152" s="137">
        <v>928.59</v>
      </c>
      <c r="AQ152" s="137">
        <v>118.95</v>
      </c>
      <c r="AR152" s="137">
        <v>1322.37</v>
      </c>
      <c r="AS152" s="139">
        <v>3713.7</v>
      </c>
      <c r="AT152" s="138">
        <v>2391.33</v>
      </c>
      <c r="AU152" s="138">
        <v>758.88</v>
      </c>
      <c r="AV152" s="138">
        <v>3150.21</v>
      </c>
      <c r="AW152" s="137">
        <v>342</v>
      </c>
      <c r="AX152" s="137">
        <v>35.83</v>
      </c>
      <c r="AY152" s="137">
        <v>1080.3699999999999</v>
      </c>
      <c r="AZ152" s="137">
        <v>129.12</v>
      </c>
      <c r="BA152" s="137">
        <v>1587.32</v>
      </c>
      <c r="BB152" s="139">
        <v>4737.53</v>
      </c>
      <c r="BC152" s="202">
        <v>3779.18</v>
      </c>
      <c r="BD152" s="138">
        <v>0</v>
      </c>
      <c r="BE152" s="138">
        <v>3779.18</v>
      </c>
      <c r="BF152" s="137">
        <v>403</v>
      </c>
      <c r="BG152" s="137">
        <v>53.53</v>
      </c>
      <c r="BH152" s="137">
        <v>1583.25</v>
      </c>
      <c r="BI152" s="137">
        <v>152.9</v>
      </c>
      <c r="BJ152" s="137">
        <v>2192.6799999999998</v>
      </c>
      <c r="BK152" s="139">
        <v>5971.86</v>
      </c>
      <c r="BL152" s="186">
        <v>2391.33</v>
      </c>
      <c r="BM152" s="138">
        <v>0</v>
      </c>
      <c r="BN152" s="138">
        <v>2391.33</v>
      </c>
      <c r="BO152" s="137">
        <v>239</v>
      </c>
      <c r="BP152" s="137">
        <v>35.83</v>
      </c>
      <c r="BQ152" s="137">
        <v>928.59</v>
      </c>
      <c r="BR152" s="137">
        <v>134.25</v>
      </c>
      <c r="BS152" s="137">
        <v>1337.67</v>
      </c>
      <c r="BT152" s="139">
        <v>3729</v>
      </c>
      <c r="BU152" s="138">
        <v>2391.33</v>
      </c>
      <c r="BV152" s="138">
        <v>0</v>
      </c>
      <c r="BW152" s="138">
        <v>2391.33</v>
      </c>
      <c r="BX152" s="137">
        <v>239</v>
      </c>
      <c r="BY152" s="137">
        <v>35.83</v>
      </c>
      <c r="BZ152" s="137">
        <v>928.59</v>
      </c>
      <c r="CA152" s="137">
        <v>134.25</v>
      </c>
      <c r="CB152" s="137">
        <v>1337.67</v>
      </c>
      <c r="CC152" s="139">
        <v>3729</v>
      </c>
      <c r="CD152" s="138">
        <v>2447.69</v>
      </c>
      <c r="CE152" s="138">
        <v>0</v>
      </c>
      <c r="CF152" s="138">
        <v>2447.69</v>
      </c>
      <c r="CG152" s="137">
        <v>247</v>
      </c>
      <c r="CH152" s="137">
        <v>36.67</v>
      </c>
      <c r="CI152" s="137">
        <v>949.63</v>
      </c>
      <c r="CJ152" s="137">
        <v>89.36</v>
      </c>
      <c r="CK152" s="137">
        <v>1322.66</v>
      </c>
      <c r="CL152" s="139">
        <v>3770.35</v>
      </c>
      <c r="CM152" s="186">
        <v>2377.3000000000002</v>
      </c>
      <c r="CN152" s="138">
        <v>0</v>
      </c>
      <c r="CO152" s="138">
        <v>2377.3000000000002</v>
      </c>
      <c r="CP152" s="137">
        <v>245</v>
      </c>
      <c r="CQ152" s="137">
        <v>35.619999999999997</v>
      </c>
      <c r="CR152" s="137">
        <v>928.14</v>
      </c>
      <c r="CS152" s="137">
        <v>108.5</v>
      </c>
      <c r="CT152" s="137">
        <v>1317.26</v>
      </c>
      <c r="CU152" s="139">
        <v>3694.56</v>
      </c>
      <c r="CV152" s="216">
        <v>2391.33</v>
      </c>
      <c r="CW152" s="138">
        <v>0</v>
      </c>
      <c r="CX152" s="138">
        <v>2391.33</v>
      </c>
      <c r="CY152" s="137">
        <v>239</v>
      </c>
      <c r="CZ152" s="137">
        <v>35.83</v>
      </c>
      <c r="DA152" s="137">
        <v>928.59</v>
      </c>
      <c r="DB152" s="137">
        <v>129.15</v>
      </c>
      <c r="DC152" s="137">
        <v>1332.57</v>
      </c>
      <c r="DD152" s="139">
        <v>3723.9</v>
      </c>
      <c r="DE152" s="138">
        <v>3570.03</v>
      </c>
      <c r="DF152" s="138">
        <v>0</v>
      </c>
      <c r="DG152" s="138">
        <v>3570.03</v>
      </c>
      <c r="DH152" s="137">
        <v>405</v>
      </c>
      <c r="DI152" s="137">
        <v>364.53</v>
      </c>
      <c r="DJ152" s="137">
        <v>1154.56</v>
      </c>
      <c r="DK152" s="137">
        <v>136.13999999999999</v>
      </c>
      <c r="DL152" s="137">
        <v>2060.23</v>
      </c>
      <c r="DM152" s="139">
        <v>5630.26</v>
      </c>
      <c r="DN152" s="135">
        <f t="shared" si="21"/>
        <v>31419.33</v>
      </c>
      <c r="DO152" s="135">
        <f t="shared" si="22"/>
        <v>758.88</v>
      </c>
      <c r="DP152" s="135">
        <f t="shared" si="23"/>
        <v>32178.21</v>
      </c>
      <c r="DQ152" s="137">
        <f t="shared" si="24"/>
        <v>3321</v>
      </c>
      <c r="DR152" s="137">
        <f t="shared" si="25"/>
        <v>777.54</v>
      </c>
      <c r="DS152" s="137">
        <f t="shared" si="26"/>
        <v>12209.699999999999</v>
      </c>
      <c r="DT152" s="137">
        <f t="shared" si="27"/>
        <v>1496.2800000000002</v>
      </c>
      <c r="DU152" s="137">
        <f t="shared" si="28"/>
        <v>17804.52</v>
      </c>
      <c r="DV152" s="139">
        <f t="shared" si="29"/>
        <v>49982.73</v>
      </c>
      <c r="DW152" s="271">
        <f t="shared" si="30"/>
        <v>2402.619999999999</v>
      </c>
      <c r="DX152" s="271"/>
      <c r="DY152" s="263">
        <f>E152-(DU152-(DO152*PARAM!Q152))</f>
        <v>-1014.2700000000004</v>
      </c>
      <c r="DZ152" s="263"/>
    </row>
    <row r="153" spans="1:130" x14ac:dyDescent="0.25">
      <c r="A153">
        <v>1261</v>
      </c>
      <c r="B153" t="s">
        <v>582</v>
      </c>
      <c r="C153" t="s">
        <v>315</v>
      </c>
      <c r="D153" s="74">
        <v>0.8</v>
      </c>
      <c r="E153">
        <v>17696.5</v>
      </c>
      <c r="F153">
        <v>31933.62</v>
      </c>
      <c r="G153" t="s">
        <v>157</v>
      </c>
      <c r="H153" t="s">
        <v>5</v>
      </c>
      <c r="I153" t="s">
        <v>166</v>
      </c>
      <c r="J153" s="138">
        <v>2012.08</v>
      </c>
      <c r="K153" s="138">
        <v>0</v>
      </c>
      <c r="L153" s="138">
        <v>2012.08</v>
      </c>
      <c r="M153" s="137">
        <v>175</v>
      </c>
      <c r="N153" s="137">
        <v>29.08</v>
      </c>
      <c r="O153" s="137">
        <v>717.08</v>
      </c>
      <c r="P153" s="185">
        <v>96.61</v>
      </c>
      <c r="Q153" s="137">
        <v>1017.77</v>
      </c>
      <c r="R153" s="139">
        <v>3029.85</v>
      </c>
      <c r="S153" s="138">
        <v>1912.02</v>
      </c>
      <c r="T153" s="138">
        <v>0</v>
      </c>
      <c r="U153" s="138">
        <v>1912.02</v>
      </c>
      <c r="V153" s="137">
        <v>171</v>
      </c>
      <c r="W153" s="137">
        <v>28.64</v>
      </c>
      <c r="X153" s="137">
        <v>690.76</v>
      </c>
      <c r="Y153" s="137">
        <v>95.15</v>
      </c>
      <c r="Z153" s="137">
        <v>985.55</v>
      </c>
      <c r="AA153" s="139">
        <v>2897.57</v>
      </c>
      <c r="AB153" s="138">
        <v>1911.57</v>
      </c>
      <c r="AC153" s="138">
        <v>0</v>
      </c>
      <c r="AD153" s="138">
        <v>1911.57</v>
      </c>
      <c r="AE153" s="137">
        <v>171</v>
      </c>
      <c r="AF153" s="137">
        <v>28.63</v>
      </c>
      <c r="AG153" s="185">
        <v>690.02</v>
      </c>
      <c r="AH153" s="137">
        <v>130.84</v>
      </c>
      <c r="AI153" s="137">
        <v>1020.49</v>
      </c>
      <c r="AJ153" s="139">
        <v>2932.06</v>
      </c>
      <c r="AK153" s="138">
        <v>1911.57</v>
      </c>
      <c r="AL153" s="138">
        <v>0</v>
      </c>
      <c r="AM153" s="138">
        <v>1911.57</v>
      </c>
      <c r="AN153" s="137">
        <v>171</v>
      </c>
      <c r="AO153" s="137">
        <v>28.63</v>
      </c>
      <c r="AP153" s="137">
        <v>690.02</v>
      </c>
      <c r="AQ153" s="137">
        <v>95.14</v>
      </c>
      <c r="AR153" s="137">
        <v>984.79</v>
      </c>
      <c r="AS153" s="139">
        <v>2896.36</v>
      </c>
      <c r="AT153" s="138">
        <v>1935.82</v>
      </c>
      <c r="AU153" s="138">
        <v>758.88</v>
      </c>
      <c r="AV153" s="138">
        <v>2694.7</v>
      </c>
      <c r="AW153" s="137">
        <v>278</v>
      </c>
      <c r="AX153" s="137">
        <v>28.99</v>
      </c>
      <c r="AY153" s="137">
        <v>863.82</v>
      </c>
      <c r="AZ153" s="137">
        <v>121.04</v>
      </c>
      <c r="BA153" s="137">
        <v>1291.8499999999999</v>
      </c>
      <c r="BB153" s="139">
        <v>3986.55</v>
      </c>
      <c r="BC153" s="202">
        <v>3032.48</v>
      </c>
      <c r="BD153" s="138">
        <v>0</v>
      </c>
      <c r="BE153" s="138">
        <v>3032.48</v>
      </c>
      <c r="BF153" s="137">
        <v>301</v>
      </c>
      <c r="BG153" s="137">
        <v>42.75</v>
      </c>
      <c r="BH153" s="137">
        <v>1077.83</v>
      </c>
      <c r="BI153" s="137">
        <v>53.06</v>
      </c>
      <c r="BJ153" s="137">
        <v>1474.64</v>
      </c>
      <c r="BK153" s="139">
        <v>4507.12</v>
      </c>
      <c r="BL153" s="186">
        <v>1911.57</v>
      </c>
      <c r="BM153" s="138">
        <v>0</v>
      </c>
      <c r="BN153" s="138">
        <v>1911.57</v>
      </c>
      <c r="BO153" s="137">
        <v>169</v>
      </c>
      <c r="BP153" s="137">
        <v>28.63</v>
      </c>
      <c r="BQ153" s="137">
        <v>690.02</v>
      </c>
      <c r="BR153" s="137">
        <v>95.14</v>
      </c>
      <c r="BS153" s="137">
        <v>982.79</v>
      </c>
      <c r="BT153" s="139">
        <v>2894.36</v>
      </c>
      <c r="BU153" s="138">
        <v>1911.57</v>
      </c>
      <c r="BV153" s="138">
        <v>0</v>
      </c>
      <c r="BW153" s="138">
        <v>1911.57</v>
      </c>
      <c r="BX153" s="137">
        <v>171</v>
      </c>
      <c r="BY153" s="137">
        <v>28.63</v>
      </c>
      <c r="BZ153" s="137">
        <v>690.02</v>
      </c>
      <c r="CA153" s="137">
        <v>115.54</v>
      </c>
      <c r="CB153" s="137">
        <v>1005.19</v>
      </c>
      <c r="CC153" s="139">
        <v>2916.76</v>
      </c>
      <c r="CD153" s="216">
        <v>1945.34</v>
      </c>
      <c r="CE153" s="138">
        <v>0</v>
      </c>
      <c r="CF153" s="138">
        <v>1945.34</v>
      </c>
      <c r="CG153" s="137">
        <v>175</v>
      </c>
      <c r="CH153" s="137">
        <v>29.13</v>
      </c>
      <c r="CI153" s="137">
        <v>720.62</v>
      </c>
      <c r="CJ153" s="137">
        <v>70.239999999999995</v>
      </c>
      <c r="CK153" s="137">
        <v>994.99</v>
      </c>
      <c r="CL153" s="139">
        <v>2940.33</v>
      </c>
      <c r="CM153" s="186">
        <v>1911.57</v>
      </c>
      <c r="CN153" s="138">
        <v>0</v>
      </c>
      <c r="CO153" s="138">
        <v>1911.57</v>
      </c>
      <c r="CP153" s="137">
        <v>179</v>
      </c>
      <c r="CQ153" s="137">
        <v>28.63</v>
      </c>
      <c r="CR153" s="137">
        <v>670.77</v>
      </c>
      <c r="CS153" s="137">
        <v>33.94</v>
      </c>
      <c r="CT153" s="137">
        <v>912.34</v>
      </c>
      <c r="CU153" s="139">
        <v>2823.91</v>
      </c>
      <c r="CV153" s="218">
        <v>1911.57</v>
      </c>
      <c r="CW153" s="138">
        <v>0</v>
      </c>
      <c r="CX153" s="138">
        <v>1911.57</v>
      </c>
      <c r="CY153" s="137">
        <v>171</v>
      </c>
      <c r="CZ153" s="137">
        <v>28.63</v>
      </c>
      <c r="DA153" s="137">
        <v>665.97</v>
      </c>
      <c r="DB153" s="137">
        <v>33.94</v>
      </c>
      <c r="DC153" s="137">
        <v>899.54</v>
      </c>
      <c r="DD153" s="139">
        <v>2811.11</v>
      </c>
      <c r="DE153" s="138">
        <v>10138.9</v>
      </c>
      <c r="DF153" s="138">
        <v>0</v>
      </c>
      <c r="DG153" s="138">
        <v>10138.9</v>
      </c>
      <c r="DH153" s="137">
        <v>1305</v>
      </c>
      <c r="DI153" s="137">
        <v>473.72</v>
      </c>
      <c r="DJ153" s="137">
        <v>4178.1899999999996</v>
      </c>
      <c r="DK153" s="137">
        <v>181.4</v>
      </c>
      <c r="DL153" s="137">
        <v>6138.31</v>
      </c>
      <c r="DM153" s="139">
        <v>16277.21</v>
      </c>
      <c r="DN153" s="135">
        <f t="shared" si="21"/>
        <v>32446.059999999998</v>
      </c>
      <c r="DO153" s="135">
        <f t="shared" si="22"/>
        <v>758.88</v>
      </c>
      <c r="DP153" s="135">
        <f t="shared" si="23"/>
        <v>33204.939999999995</v>
      </c>
      <c r="DQ153" s="137">
        <f t="shared" si="24"/>
        <v>3437</v>
      </c>
      <c r="DR153" s="137">
        <f t="shared" si="25"/>
        <v>804.09</v>
      </c>
      <c r="DS153" s="137">
        <f t="shared" si="26"/>
        <v>12345.12</v>
      </c>
      <c r="DT153" s="137">
        <f t="shared" si="27"/>
        <v>1122.04</v>
      </c>
      <c r="DU153" s="137">
        <f t="shared" si="28"/>
        <v>17708.25</v>
      </c>
      <c r="DV153" s="139">
        <f t="shared" si="29"/>
        <v>50913.189999999995</v>
      </c>
      <c r="DW153" s="271">
        <f t="shared" si="30"/>
        <v>1271.3199999999961</v>
      </c>
      <c r="DX153" s="271"/>
      <c r="DY153" s="263">
        <f>E153-(DU153-(DO153*PARAM!Q153))</f>
        <v>-11.75</v>
      </c>
      <c r="DZ153" s="263"/>
    </row>
    <row r="154" spans="1:130" x14ac:dyDescent="0.25">
      <c r="A154">
        <v>1263</v>
      </c>
      <c r="B154" t="s">
        <v>585</v>
      </c>
      <c r="C154" t="s">
        <v>586</v>
      </c>
      <c r="D154" s="74">
        <v>1</v>
      </c>
      <c r="E154">
        <v>24378.36</v>
      </c>
      <c r="F154">
        <v>43421.45</v>
      </c>
      <c r="G154" t="s">
        <v>157</v>
      </c>
      <c r="H154" t="s">
        <v>5</v>
      </c>
      <c r="I154" t="s">
        <v>215</v>
      </c>
      <c r="J154" s="138">
        <v>3324.07</v>
      </c>
      <c r="K154" s="138">
        <v>0</v>
      </c>
      <c r="L154" s="138">
        <v>3324.07</v>
      </c>
      <c r="M154" s="137">
        <v>364</v>
      </c>
      <c r="N154" s="137">
        <v>49.32</v>
      </c>
      <c r="O154" s="137">
        <v>1263.6199999999999</v>
      </c>
      <c r="P154" s="185">
        <v>160.88</v>
      </c>
      <c r="Q154" s="137">
        <v>1837.82</v>
      </c>
      <c r="R154" s="139">
        <v>5161.8900000000003</v>
      </c>
      <c r="S154" s="138">
        <v>3291.13</v>
      </c>
      <c r="T154" s="138">
        <v>0</v>
      </c>
      <c r="U154" s="138">
        <v>3291.13</v>
      </c>
      <c r="V154" s="137">
        <v>364</v>
      </c>
      <c r="W154" s="137">
        <v>49.33</v>
      </c>
      <c r="X154" s="137">
        <v>1265.2</v>
      </c>
      <c r="Y154" s="137">
        <v>124.74</v>
      </c>
      <c r="Z154" s="137">
        <v>1803.27</v>
      </c>
      <c r="AA154" s="139">
        <v>5094.3999999999996</v>
      </c>
      <c r="AB154" s="138">
        <v>3290.27</v>
      </c>
      <c r="AC154" s="138">
        <v>0</v>
      </c>
      <c r="AD154" s="138">
        <v>3290.27</v>
      </c>
      <c r="AE154" s="137">
        <v>364</v>
      </c>
      <c r="AF154" s="137">
        <v>49.32</v>
      </c>
      <c r="AG154" s="185">
        <v>1264.26</v>
      </c>
      <c r="AH154" s="137">
        <v>170.63</v>
      </c>
      <c r="AI154" s="137">
        <v>1848.21</v>
      </c>
      <c r="AJ154" s="139">
        <v>5138.4799999999996</v>
      </c>
      <c r="AK154" s="138">
        <v>3362.63</v>
      </c>
      <c r="AL154" s="138">
        <v>0</v>
      </c>
      <c r="AM154" s="138">
        <v>3362.63</v>
      </c>
      <c r="AN154" s="137">
        <v>374</v>
      </c>
      <c r="AO154" s="137">
        <v>50.4</v>
      </c>
      <c r="AP154" s="137">
        <v>1291.29</v>
      </c>
      <c r="AQ154" s="137">
        <v>161.71</v>
      </c>
      <c r="AR154" s="137">
        <v>1877.4</v>
      </c>
      <c r="AS154" s="139">
        <v>5240.03</v>
      </c>
      <c r="AT154" s="138">
        <v>3330.13</v>
      </c>
      <c r="AU154" s="138">
        <v>901.18</v>
      </c>
      <c r="AV154" s="138">
        <v>4231.3100000000004</v>
      </c>
      <c r="AW154" s="137">
        <v>492</v>
      </c>
      <c r="AX154" s="137">
        <v>49.92</v>
      </c>
      <c r="AY154" s="137">
        <v>1459.37</v>
      </c>
      <c r="AZ154" s="137">
        <v>137.51</v>
      </c>
      <c r="BA154" s="137">
        <v>2138.8000000000002</v>
      </c>
      <c r="BB154" s="139">
        <v>6370.11</v>
      </c>
      <c r="BC154" s="202">
        <v>5054.71</v>
      </c>
      <c r="BD154" s="138">
        <v>0</v>
      </c>
      <c r="BE154" s="138">
        <v>5054.71</v>
      </c>
      <c r="BF154" s="137">
        <v>588</v>
      </c>
      <c r="BG154" s="137">
        <v>73.599999999999994</v>
      </c>
      <c r="BH154" s="137">
        <v>2183.9</v>
      </c>
      <c r="BI154" s="137">
        <v>172.09</v>
      </c>
      <c r="BJ154" s="137">
        <v>3017.59</v>
      </c>
      <c r="BK154" s="139">
        <v>8072.3</v>
      </c>
      <c r="BL154" s="186">
        <v>3309.31</v>
      </c>
      <c r="BM154" s="138">
        <v>0</v>
      </c>
      <c r="BN154" s="138">
        <v>3309.31</v>
      </c>
      <c r="BO154" s="137">
        <v>367</v>
      </c>
      <c r="BP154" s="137">
        <v>49.6</v>
      </c>
      <c r="BQ154" s="137">
        <v>1281.6400000000001</v>
      </c>
      <c r="BR154" s="137">
        <v>166.38</v>
      </c>
      <c r="BS154" s="137">
        <v>1864.62</v>
      </c>
      <c r="BT154" s="139">
        <v>5173.93</v>
      </c>
      <c r="BU154" s="138">
        <v>3309.31</v>
      </c>
      <c r="BV154" s="138">
        <v>0</v>
      </c>
      <c r="BW154" s="138">
        <v>3309.31</v>
      </c>
      <c r="BX154" s="137">
        <v>367</v>
      </c>
      <c r="BY154" s="137">
        <v>49.6</v>
      </c>
      <c r="BZ154" s="137">
        <v>1281.6400000000001</v>
      </c>
      <c r="CA154" s="137">
        <v>161.28</v>
      </c>
      <c r="CB154" s="137">
        <v>1859.52</v>
      </c>
      <c r="CC154" s="139">
        <v>5168.83</v>
      </c>
      <c r="CD154" s="216">
        <v>3389.25</v>
      </c>
      <c r="CE154" s="138">
        <v>0</v>
      </c>
      <c r="CF154" s="138">
        <v>3389.25</v>
      </c>
      <c r="CG154" s="137">
        <v>377</v>
      </c>
      <c r="CH154" s="137">
        <v>50.8</v>
      </c>
      <c r="CI154" s="137">
        <v>1309.44</v>
      </c>
      <c r="CJ154" s="137">
        <v>60.35</v>
      </c>
      <c r="CK154" s="137">
        <v>1797.59</v>
      </c>
      <c r="CL154" s="139">
        <v>5186.84</v>
      </c>
      <c r="CM154" s="186">
        <v>3325.3</v>
      </c>
      <c r="CN154" s="138">
        <v>0</v>
      </c>
      <c r="CO154" s="138">
        <v>3325.3</v>
      </c>
      <c r="CP154" s="137">
        <v>377</v>
      </c>
      <c r="CQ154" s="137">
        <v>49.84</v>
      </c>
      <c r="CR154" s="137">
        <v>1291.97</v>
      </c>
      <c r="CS154" s="137">
        <v>79.89</v>
      </c>
      <c r="CT154" s="137">
        <v>1798.7</v>
      </c>
      <c r="CU154" s="139">
        <v>5124</v>
      </c>
      <c r="CV154" s="216">
        <v>3820.09</v>
      </c>
      <c r="CW154" s="138">
        <v>0</v>
      </c>
      <c r="CX154" s="138">
        <v>3820.09</v>
      </c>
      <c r="CY154" s="137">
        <v>437</v>
      </c>
      <c r="CZ154" s="137">
        <v>57.27</v>
      </c>
      <c r="DA154" s="137">
        <v>1688.53</v>
      </c>
      <c r="DB154" s="137">
        <v>142.69999999999999</v>
      </c>
      <c r="DC154" s="137">
        <v>2325.5</v>
      </c>
      <c r="DD154" s="139">
        <v>6145.59</v>
      </c>
      <c r="DE154" s="138">
        <v>5009.1000000000004</v>
      </c>
      <c r="DF154" s="138">
        <v>0</v>
      </c>
      <c r="DG154" s="138">
        <v>5009.1000000000004</v>
      </c>
      <c r="DH154" s="137">
        <v>602</v>
      </c>
      <c r="DI154" s="137">
        <v>511.17</v>
      </c>
      <c r="DJ154" s="137">
        <v>1350.05</v>
      </c>
      <c r="DK154" s="137">
        <v>189.42</v>
      </c>
      <c r="DL154" s="137">
        <v>2652.64</v>
      </c>
      <c r="DM154" s="139">
        <v>7661.74</v>
      </c>
      <c r="DN154" s="135">
        <f t="shared" si="21"/>
        <v>43815.30000000001</v>
      </c>
      <c r="DO154" s="135">
        <f t="shared" si="22"/>
        <v>901.18</v>
      </c>
      <c r="DP154" s="135">
        <f t="shared" si="23"/>
        <v>44716.480000000003</v>
      </c>
      <c r="DQ154" s="137">
        <f t="shared" si="24"/>
        <v>5073</v>
      </c>
      <c r="DR154" s="137">
        <f t="shared" si="25"/>
        <v>1090.17</v>
      </c>
      <c r="DS154" s="137">
        <f t="shared" si="26"/>
        <v>16930.91</v>
      </c>
      <c r="DT154" s="137">
        <f t="shared" si="27"/>
        <v>1727.5800000000002</v>
      </c>
      <c r="DU154" s="137">
        <f t="shared" si="28"/>
        <v>24821.66</v>
      </c>
      <c r="DV154" s="139">
        <f t="shared" si="29"/>
        <v>69538.14</v>
      </c>
      <c r="DW154" s="271">
        <f t="shared" si="30"/>
        <v>1295.0300000000061</v>
      </c>
      <c r="DX154" s="271"/>
      <c r="DY154" s="263">
        <f>E154-(DU154-(DO154*PARAM!Q154))</f>
        <v>-443.29999999999927</v>
      </c>
      <c r="DZ154" s="263"/>
    </row>
    <row r="155" spans="1:130" x14ac:dyDescent="0.25">
      <c r="A155">
        <v>1265</v>
      </c>
      <c r="B155" t="s">
        <v>239</v>
      </c>
      <c r="C155" t="s">
        <v>242</v>
      </c>
      <c r="D155" s="74">
        <v>1</v>
      </c>
      <c r="E155">
        <v>34456.089999999997</v>
      </c>
      <c r="F155">
        <v>56194.54</v>
      </c>
      <c r="G155" t="s">
        <v>157</v>
      </c>
      <c r="H155" t="s">
        <v>5</v>
      </c>
      <c r="I155" t="s">
        <v>243</v>
      </c>
      <c r="J155" s="138">
        <v>4279.3999999999996</v>
      </c>
      <c r="K155" s="138">
        <v>0</v>
      </c>
      <c r="L155" s="138">
        <v>4279.3999999999996</v>
      </c>
      <c r="M155" s="137">
        <v>501</v>
      </c>
      <c r="N155" s="137">
        <v>64.150000000000006</v>
      </c>
      <c r="O155" s="137">
        <v>1875.13</v>
      </c>
      <c r="P155" s="185">
        <v>174.43</v>
      </c>
      <c r="Q155" s="137">
        <v>2614.71</v>
      </c>
      <c r="R155" s="139">
        <v>6894.11</v>
      </c>
      <c r="S155" s="138">
        <v>4219.3599999999997</v>
      </c>
      <c r="T155" s="138">
        <v>0</v>
      </c>
      <c r="U155" s="138">
        <v>4219.3599999999997</v>
      </c>
      <c r="V155" s="137">
        <v>492</v>
      </c>
      <c r="W155" s="137">
        <v>63.25</v>
      </c>
      <c r="X155" s="137">
        <v>1852.41</v>
      </c>
      <c r="Y155" s="137">
        <v>153.21</v>
      </c>
      <c r="Z155" s="137">
        <v>2560.87</v>
      </c>
      <c r="AA155" s="139">
        <v>6780.23</v>
      </c>
      <c r="AB155" s="138">
        <v>4219.3599999999997</v>
      </c>
      <c r="AC155" s="138">
        <v>0</v>
      </c>
      <c r="AD155" s="138">
        <v>4219.3599999999997</v>
      </c>
      <c r="AE155" s="137">
        <v>492</v>
      </c>
      <c r="AF155" s="137">
        <v>63.25</v>
      </c>
      <c r="AG155" s="185">
        <v>1851.51</v>
      </c>
      <c r="AH155" s="137">
        <v>178.71</v>
      </c>
      <c r="AI155" s="137">
        <v>2585.4699999999998</v>
      </c>
      <c r="AJ155" s="139">
        <v>6804.83</v>
      </c>
      <c r="AK155" s="138">
        <v>4339.4399999999996</v>
      </c>
      <c r="AL155" s="138">
        <v>0</v>
      </c>
      <c r="AM155" s="138">
        <v>4339.4399999999996</v>
      </c>
      <c r="AN155" s="137">
        <v>509</v>
      </c>
      <c r="AO155" s="137">
        <v>65.05</v>
      </c>
      <c r="AP155" s="137">
        <v>1900.54</v>
      </c>
      <c r="AQ155" s="137">
        <v>165.04</v>
      </c>
      <c r="AR155" s="137">
        <v>2639.63</v>
      </c>
      <c r="AS155" s="139">
        <v>6979.07</v>
      </c>
      <c r="AT155" s="138">
        <v>4242.7299999999996</v>
      </c>
      <c r="AU155" s="138">
        <v>948.61</v>
      </c>
      <c r="AV155" s="138">
        <v>5191.34</v>
      </c>
      <c r="AW155" s="137">
        <v>624</v>
      </c>
      <c r="AX155" s="137">
        <v>63.6</v>
      </c>
      <c r="AY155" s="137">
        <v>2050.8000000000002</v>
      </c>
      <c r="AZ155" s="137">
        <v>145.84</v>
      </c>
      <c r="BA155" s="137">
        <v>2884.24</v>
      </c>
      <c r="BB155" s="139">
        <v>8075.58</v>
      </c>
      <c r="BC155" s="202">
        <v>6459.37</v>
      </c>
      <c r="BD155" s="138">
        <v>0</v>
      </c>
      <c r="BE155" s="138">
        <v>6459.37</v>
      </c>
      <c r="BF155" s="137">
        <v>781</v>
      </c>
      <c r="BG155" s="137">
        <v>94.67</v>
      </c>
      <c r="BH155" s="137">
        <v>2820.09</v>
      </c>
      <c r="BI155" s="137">
        <v>203.97</v>
      </c>
      <c r="BJ155" s="137">
        <v>3899.73</v>
      </c>
      <c r="BK155" s="139">
        <v>10359.1</v>
      </c>
      <c r="BL155" s="186">
        <v>4219.3599999999997</v>
      </c>
      <c r="BM155" s="138">
        <v>0</v>
      </c>
      <c r="BN155" s="138">
        <v>4219.3599999999997</v>
      </c>
      <c r="BO155" s="137">
        <v>492</v>
      </c>
      <c r="BP155" s="137">
        <v>63.25</v>
      </c>
      <c r="BQ155" s="137">
        <v>1851.51</v>
      </c>
      <c r="BR155" s="137">
        <v>168.51</v>
      </c>
      <c r="BS155" s="137">
        <v>2575.27</v>
      </c>
      <c r="BT155" s="139">
        <v>6794.63</v>
      </c>
      <c r="BU155" s="138">
        <v>4219.3599999999997</v>
      </c>
      <c r="BV155" s="138">
        <v>0</v>
      </c>
      <c r="BW155" s="138">
        <v>4219.3599999999997</v>
      </c>
      <c r="BX155" s="137">
        <v>492</v>
      </c>
      <c r="BY155" s="137">
        <v>63.25</v>
      </c>
      <c r="BZ155" s="137">
        <v>1851.51</v>
      </c>
      <c r="CA155" s="137">
        <v>163.41</v>
      </c>
      <c r="CB155" s="137">
        <v>2570.17</v>
      </c>
      <c r="CC155" s="139">
        <v>6789.53</v>
      </c>
      <c r="CD155" s="216">
        <v>4242.62</v>
      </c>
      <c r="CE155" s="138">
        <v>0</v>
      </c>
      <c r="CF155" s="138">
        <v>4242.62</v>
      </c>
      <c r="CG155" s="137">
        <v>495</v>
      </c>
      <c r="CH155" s="137">
        <v>63.6</v>
      </c>
      <c r="CI155" s="137">
        <v>1861.02</v>
      </c>
      <c r="CJ155" s="137">
        <v>143.34</v>
      </c>
      <c r="CK155" s="137">
        <v>2562.96</v>
      </c>
      <c r="CL155" s="139">
        <v>6805.58</v>
      </c>
      <c r="CM155" s="186">
        <v>4254.26</v>
      </c>
      <c r="CN155" s="138">
        <v>0</v>
      </c>
      <c r="CO155" s="138">
        <v>4254.26</v>
      </c>
      <c r="CP155" s="137">
        <v>505</v>
      </c>
      <c r="CQ155" s="137">
        <v>63.78</v>
      </c>
      <c r="CR155" s="137">
        <v>1870.56</v>
      </c>
      <c r="CS155" s="137">
        <v>92.49</v>
      </c>
      <c r="CT155" s="137">
        <v>2531.83</v>
      </c>
      <c r="CU155" s="139">
        <v>6786.09</v>
      </c>
      <c r="CV155" s="218">
        <v>5400.23</v>
      </c>
      <c r="CW155" s="138">
        <v>0</v>
      </c>
      <c r="CX155" s="138">
        <v>5400.23</v>
      </c>
      <c r="CY155" s="137">
        <v>655</v>
      </c>
      <c r="CZ155" s="137">
        <v>80.97</v>
      </c>
      <c r="DA155" s="137">
        <v>2430.7399999999998</v>
      </c>
      <c r="DB155" s="137">
        <v>164.12</v>
      </c>
      <c r="DC155" s="137">
        <v>3330.83</v>
      </c>
      <c r="DD155" s="139">
        <v>8731.06</v>
      </c>
      <c r="DE155" s="138">
        <v>6527.88</v>
      </c>
      <c r="DF155" s="138">
        <v>0</v>
      </c>
      <c r="DG155" s="138">
        <v>6527.88</v>
      </c>
      <c r="DH155" s="137">
        <v>813</v>
      </c>
      <c r="DI155" s="137">
        <v>662.36</v>
      </c>
      <c r="DJ155" s="137">
        <v>2583.16</v>
      </c>
      <c r="DK155" s="137">
        <v>184.52</v>
      </c>
      <c r="DL155" s="137">
        <v>4243.04</v>
      </c>
      <c r="DM155" s="139">
        <v>10770.92</v>
      </c>
      <c r="DN155" s="135">
        <f t="shared" si="21"/>
        <v>56623.37</v>
      </c>
      <c r="DO155" s="135">
        <f t="shared" si="22"/>
        <v>948.61</v>
      </c>
      <c r="DP155" s="135">
        <f t="shared" si="23"/>
        <v>57571.98</v>
      </c>
      <c r="DQ155" s="137">
        <f t="shared" si="24"/>
        <v>6851</v>
      </c>
      <c r="DR155" s="137">
        <f t="shared" si="25"/>
        <v>1411.18</v>
      </c>
      <c r="DS155" s="137">
        <f t="shared" si="26"/>
        <v>24798.98</v>
      </c>
      <c r="DT155" s="137">
        <f t="shared" si="27"/>
        <v>1937.5900000000001</v>
      </c>
      <c r="DU155" s="137">
        <f t="shared" si="28"/>
        <v>34998.750000000007</v>
      </c>
      <c r="DV155" s="139">
        <f t="shared" si="29"/>
        <v>92570.729999999981</v>
      </c>
      <c r="DW155" s="271">
        <f t="shared" si="30"/>
        <v>1377.4400000000023</v>
      </c>
      <c r="DX155" s="271"/>
      <c r="DY155" s="263">
        <f>E155-(DU155-(DO155*PARAM!Q155))</f>
        <v>-542.66000000001077</v>
      </c>
      <c r="DZ155" s="263"/>
    </row>
    <row r="156" spans="1:130" x14ac:dyDescent="0.25">
      <c r="A156">
        <v>1270</v>
      </c>
      <c r="B156" t="s">
        <v>615</v>
      </c>
      <c r="C156" t="s">
        <v>235</v>
      </c>
      <c r="D156" s="74">
        <v>0.8</v>
      </c>
      <c r="E156">
        <v>14135.49</v>
      </c>
      <c r="F156">
        <v>26323.73</v>
      </c>
      <c r="G156" t="s">
        <v>157</v>
      </c>
      <c r="H156" t="s">
        <v>5</v>
      </c>
      <c r="I156" t="s">
        <v>231</v>
      </c>
      <c r="J156" s="138">
        <v>2057.2600000000002</v>
      </c>
      <c r="K156" s="138">
        <v>0</v>
      </c>
      <c r="L156" s="138">
        <v>2057.2600000000002</v>
      </c>
      <c r="M156" s="137">
        <v>177</v>
      </c>
      <c r="N156" s="137">
        <v>29.8</v>
      </c>
      <c r="O156" s="137">
        <v>723.48</v>
      </c>
      <c r="P156" s="185">
        <v>36.22</v>
      </c>
      <c r="Q156" s="137">
        <v>966.5</v>
      </c>
      <c r="R156" s="139">
        <v>3023.76</v>
      </c>
      <c r="S156" s="138">
        <v>1228.03</v>
      </c>
      <c r="T156" s="138">
        <v>0</v>
      </c>
      <c r="U156" s="138">
        <v>1228.03</v>
      </c>
      <c r="V156" s="137">
        <v>74</v>
      </c>
      <c r="W156" s="137">
        <v>18.38</v>
      </c>
      <c r="X156" s="137">
        <v>453.86</v>
      </c>
      <c r="Y156" s="137">
        <v>21.81</v>
      </c>
      <c r="Z156" s="137">
        <v>568.04999999999995</v>
      </c>
      <c r="AA156" s="139">
        <v>1796.08</v>
      </c>
      <c r="AB156" s="138">
        <v>1989.66</v>
      </c>
      <c r="AC156" s="138">
        <v>0</v>
      </c>
      <c r="AD156" s="138">
        <v>1989.66</v>
      </c>
      <c r="AE156" s="137">
        <v>177</v>
      </c>
      <c r="AF156" s="137">
        <v>29.8</v>
      </c>
      <c r="AG156" s="185">
        <v>723.87</v>
      </c>
      <c r="AH156" s="137">
        <v>35.32</v>
      </c>
      <c r="AI156" s="137">
        <v>965.99</v>
      </c>
      <c r="AJ156" s="139">
        <v>2955.65</v>
      </c>
      <c r="AK156" s="138">
        <v>2022.67</v>
      </c>
      <c r="AL156" s="138">
        <v>0</v>
      </c>
      <c r="AM156" s="138">
        <v>2022.67</v>
      </c>
      <c r="AN156" s="137">
        <v>182</v>
      </c>
      <c r="AO156" s="137">
        <v>30.3</v>
      </c>
      <c r="AP156" s="137">
        <v>737.53</v>
      </c>
      <c r="AQ156" s="137">
        <v>35.909999999999997</v>
      </c>
      <c r="AR156" s="137">
        <v>985.74</v>
      </c>
      <c r="AS156" s="139">
        <v>3008.41</v>
      </c>
      <c r="AT156" s="138">
        <v>2030.24</v>
      </c>
      <c r="AU156" s="138">
        <v>440.15</v>
      </c>
      <c r="AV156" s="138">
        <v>2470.39</v>
      </c>
      <c r="AW156" s="137">
        <v>243</v>
      </c>
      <c r="AX156" s="137">
        <v>30.41</v>
      </c>
      <c r="AY156" s="137">
        <v>828.32</v>
      </c>
      <c r="AZ156" s="137">
        <v>103.13</v>
      </c>
      <c r="BA156" s="137">
        <v>1204.8599999999999</v>
      </c>
      <c r="BB156" s="139">
        <v>3675.25</v>
      </c>
      <c r="BC156" s="202">
        <v>3156.62</v>
      </c>
      <c r="BD156" s="138">
        <v>0</v>
      </c>
      <c r="BE156" s="138">
        <v>3156.62</v>
      </c>
      <c r="BF156" s="137">
        <v>316</v>
      </c>
      <c r="BG156" s="137">
        <v>44.97</v>
      </c>
      <c r="BH156" s="137">
        <v>1094.73</v>
      </c>
      <c r="BI156" s="137">
        <v>121.67</v>
      </c>
      <c r="BJ156" s="137">
        <v>1577.37</v>
      </c>
      <c r="BK156" s="139">
        <v>4733.99</v>
      </c>
      <c r="BL156" s="186">
        <v>1989.66</v>
      </c>
      <c r="BM156" s="138">
        <v>0</v>
      </c>
      <c r="BN156" s="138">
        <v>1989.66</v>
      </c>
      <c r="BO156" s="137">
        <v>172</v>
      </c>
      <c r="BP156" s="137">
        <v>29.8</v>
      </c>
      <c r="BQ156" s="137">
        <v>723.87</v>
      </c>
      <c r="BR156" s="137">
        <v>91.42</v>
      </c>
      <c r="BS156" s="137">
        <v>1017.09</v>
      </c>
      <c r="BT156" s="139">
        <v>3006.75</v>
      </c>
      <c r="BU156" s="138">
        <v>1989.66</v>
      </c>
      <c r="BV156" s="138">
        <v>0</v>
      </c>
      <c r="BW156" s="138">
        <v>1989.66</v>
      </c>
      <c r="BX156" s="137">
        <v>176</v>
      </c>
      <c r="BY156" s="137">
        <v>29.8</v>
      </c>
      <c r="BZ156" s="137">
        <v>723.87</v>
      </c>
      <c r="CA156" s="137">
        <v>111.82</v>
      </c>
      <c r="CB156" s="137">
        <v>1041.49</v>
      </c>
      <c r="CC156" s="139">
        <v>3031.15</v>
      </c>
      <c r="CD156" s="216">
        <v>2073.39</v>
      </c>
      <c r="CE156" s="138">
        <v>0</v>
      </c>
      <c r="CF156" s="138">
        <v>2073.39</v>
      </c>
      <c r="CG156" s="137">
        <v>188</v>
      </c>
      <c r="CH156" s="137">
        <v>31.06</v>
      </c>
      <c r="CI156" s="137">
        <v>756.05</v>
      </c>
      <c r="CJ156" s="137">
        <v>36.82</v>
      </c>
      <c r="CK156" s="137">
        <v>1011.93</v>
      </c>
      <c r="CL156" s="139">
        <v>3085.32</v>
      </c>
      <c r="CM156" s="186">
        <v>2046.22</v>
      </c>
      <c r="CN156" s="138">
        <v>0</v>
      </c>
      <c r="CO156" s="138">
        <v>2046.22</v>
      </c>
      <c r="CP156" s="137">
        <v>185</v>
      </c>
      <c r="CQ156" s="137">
        <v>30.65</v>
      </c>
      <c r="CR156" s="137">
        <v>725.49</v>
      </c>
      <c r="CS156" s="137">
        <v>128.13</v>
      </c>
      <c r="CT156" s="137">
        <v>1069.27</v>
      </c>
      <c r="CU156" s="139">
        <v>3115.49</v>
      </c>
      <c r="CV156" s="218">
        <v>2427.37</v>
      </c>
      <c r="CW156" s="138">
        <v>0</v>
      </c>
      <c r="CX156" s="138">
        <v>2427.37</v>
      </c>
      <c r="CY156" s="137">
        <v>237</v>
      </c>
      <c r="CZ156" s="137">
        <v>36.369999999999997</v>
      </c>
      <c r="DA156" s="137">
        <v>885.35</v>
      </c>
      <c r="DB156" s="137">
        <v>124.69</v>
      </c>
      <c r="DC156" s="137">
        <v>1283.4100000000001</v>
      </c>
      <c r="DD156" s="139">
        <v>3710.78</v>
      </c>
      <c r="DE156" s="138">
        <v>3018.9</v>
      </c>
      <c r="DF156" s="138">
        <v>0</v>
      </c>
      <c r="DG156" s="138">
        <v>3018.9</v>
      </c>
      <c r="DH156" s="137">
        <v>323</v>
      </c>
      <c r="DI156" s="137">
        <v>302.95999999999998</v>
      </c>
      <c r="DJ156" s="137">
        <v>1129.3699999999999</v>
      </c>
      <c r="DK156" s="137">
        <v>136.55000000000001</v>
      </c>
      <c r="DL156" s="137">
        <v>1891.88</v>
      </c>
      <c r="DM156" s="139">
        <v>4910.78</v>
      </c>
      <c r="DN156" s="135">
        <f t="shared" si="21"/>
        <v>26029.68</v>
      </c>
      <c r="DO156" s="135">
        <f t="shared" si="22"/>
        <v>440.15</v>
      </c>
      <c r="DP156" s="135">
        <f t="shared" si="23"/>
        <v>26469.83</v>
      </c>
      <c r="DQ156" s="137">
        <f t="shared" si="24"/>
        <v>2450</v>
      </c>
      <c r="DR156" s="137">
        <f t="shared" si="25"/>
        <v>644.29999999999995</v>
      </c>
      <c r="DS156" s="137">
        <f t="shared" si="26"/>
        <v>9505.7900000000009</v>
      </c>
      <c r="DT156" s="137">
        <f t="shared" si="27"/>
        <v>983.49</v>
      </c>
      <c r="DU156" s="137">
        <f t="shared" si="28"/>
        <v>13583.580000000002</v>
      </c>
      <c r="DV156" s="139">
        <f t="shared" si="29"/>
        <v>40053.409999999996</v>
      </c>
      <c r="DW156" s="271">
        <f t="shared" si="30"/>
        <v>146.10000000000218</v>
      </c>
      <c r="DX156" s="271"/>
      <c r="DY156" s="263">
        <f>E156-(DU156-(DO156*PARAM!Q156))</f>
        <v>551.90999999999804</v>
      </c>
      <c r="DZ156" s="263"/>
    </row>
    <row r="157" spans="1:130" x14ac:dyDescent="0.25">
      <c r="A157">
        <v>1271</v>
      </c>
      <c r="B157" t="s">
        <v>617</v>
      </c>
      <c r="C157" t="s">
        <v>618</v>
      </c>
      <c r="D157" s="74">
        <v>1</v>
      </c>
      <c r="E157">
        <v>17510.060000000001</v>
      </c>
      <c r="F157">
        <v>31591.97</v>
      </c>
      <c r="G157" t="s">
        <v>157</v>
      </c>
      <c r="H157" t="s">
        <v>5</v>
      </c>
      <c r="I157" t="s">
        <v>166</v>
      </c>
      <c r="J157" s="138">
        <v>3070.29</v>
      </c>
      <c r="K157" s="138">
        <v>0</v>
      </c>
      <c r="L157" s="138">
        <v>3070.29</v>
      </c>
      <c r="M157" s="137">
        <v>320</v>
      </c>
      <c r="N157" s="137">
        <v>44.85</v>
      </c>
      <c r="O157" s="137">
        <v>1128.08</v>
      </c>
      <c r="P157" s="185">
        <v>135.78</v>
      </c>
      <c r="Q157" s="137">
        <v>1628.71</v>
      </c>
      <c r="R157" s="139">
        <v>4699</v>
      </c>
      <c r="S157" s="138">
        <v>2436.31</v>
      </c>
      <c r="T157" s="138">
        <v>0</v>
      </c>
      <c r="U157" s="138">
        <v>2436.31</v>
      </c>
      <c r="V157" s="137">
        <v>243</v>
      </c>
      <c r="W157" s="137">
        <v>36.51</v>
      </c>
      <c r="X157" s="137">
        <v>896.98</v>
      </c>
      <c r="Y157" s="137">
        <v>145.25</v>
      </c>
      <c r="Z157" s="137">
        <v>1321.74</v>
      </c>
      <c r="AA157" s="139">
        <v>3758.05</v>
      </c>
      <c r="AB157" s="138">
        <v>2436.21</v>
      </c>
      <c r="AC157" s="138">
        <v>0</v>
      </c>
      <c r="AD157" s="138">
        <v>2436.21</v>
      </c>
      <c r="AE157" s="137">
        <v>243</v>
      </c>
      <c r="AF157" s="137">
        <v>36.5</v>
      </c>
      <c r="AG157" s="185">
        <v>896.34</v>
      </c>
      <c r="AH157" s="137">
        <v>135.05000000000001</v>
      </c>
      <c r="AI157" s="137">
        <v>1310.89</v>
      </c>
      <c r="AJ157" s="139">
        <v>3747.1</v>
      </c>
      <c r="AK157" s="138">
        <v>2441.34</v>
      </c>
      <c r="AL157" s="138">
        <v>0</v>
      </c>
      <c r="AM157" s="138">
        <v>2441.34</v>
      </c>
      <c r="AN157" s="137">
        <v>244</v>
      </c>
      <c r="AO157" s="137">
        <v>36.58</v>
      </c>
      <c r="AP157" s="137">
        <v>901.08</v>
      </c>
      <c r="AQ157" s="137">
        <v>94.34</v>
      </c>
      <c r="AR157" s="137">
        <v>1276</v>
      </c>
      <c r="AS157" s="139">
        <v>3717.34</v>
      </c>
      <c r="AT157" s="138">
        <v>2436.21</v>
      </c>
      <c r="AU157" s="138">
        <v>939.13</v>
      </c>
      <c r="AV157" s="138">
        <v>3375.34</v>
      </c>
      <c r="AW157" s="137">
        <v>371</v>
      </c>
      <c r="AX157" s="137">
        <v>36.5</v>
      </c>
      <c r="AY157" s="137">
        <v>1084.1600000000001</v>
      </c>
      <c r="AZ157" s="137">
        <v>147.63999999999999</v>
      </c>
      <c r="BA157" s="137">
        <v>1639.3</v>
      </c>
      <c r="BB157" s="139">
        <v>5014.6400000000003</v>
      </c>
      <c r="BC157" s="202">
        <v>3857.48</v>
      </c>
      <c r="BD157" s="138">
        <v>0</v>
      </c>
      <c r="BE157" s="138">
        <v>3857.48</v>
      </c>
      <c r="BF157" s="137">
        <v>412</v>
      </c>
      <c r="BG157" s="137">
        <v>54.9</v>
      </c>
      <c r="BH157" s="137">
        <v>1373.44</v>
      </c>
      <c r="BI157" s="137">
        <v>179.85</v>
      </c>
      <c r="BJ157" s="137">
        <v>2020.19</v>
      </c>
      <c r="BK157" s="139">
        <v>5877.67</v>
      </c>
      <c r="BL157" s="186">
        <v>1870.01</v>
      </c>
      <c r="BM157" s="138">
        <v>0</v>
      </c>
      <c r="BN157" s="138">
        <v>1870.01</v>
      </c>
      <c r="BO157" s="137">
        <v>164</v>
      </c>
      <c r="BP157" s="137">
        <v>28.01</v>
      </c>
      <c r="BQ157" s="137">
        <v>705.88</v>
      </c>
      <c r="BR157" s="137">
        <v>114.8</v>
      </c>
      <c r="BS157" s="137">
        <v>1012.69</v>
      </c>
      <c r="BT157" s="139">
        <v>2882.7</v>
      </c>
      <c r="BU157" s="138">
        <v>2436.21</v>
      </c>
      <c r="BV157" s="138">
        <v>0</v>
      </c>
      <c r="BW157" s="138">
        <v>2436.21</v>
      </c>
      <c r="BX157" s="137">
        <v>243</v>
      </c>
      <c r="BY157" s="137">
        <v>36.5</v>
      </c>
      <c r="BZ157" s="137">
        <v>896.34</v>
      </c>
      <c r="CA157" s="137">
        <v>94.25</v>
      </c>
      <c r="CB157" s="137">
        <v>1270.0899999999999</v>
      </c>
      <c r="CC157" s="139">
        <v>3706.3</v>
      </c>
      <c r="CD157" s="216">
        <v>2558.1999999999998</v>
      </c>
      <c r="CE157" s="138">
        <v>0</v>
      </c>
      <c r="CF157" s="138">
        <v>2558.1999999999998</v>
      </c>
      <c r="CG157" s="137">
        <v>259</v>
      </c>
      <c r="CH157" s="137">
        <v>38.33</v>
      </c>
      <c r="CI157" s="137">
        <v>970.1</v>
      </c>
      <c r="CJ157" s="137">
        <v>157.62</v>
      </c>
      <c r="CK157" s="137">
        <v>1425.05</v>
      </c>
      <c r="CL157" s="139">
        <v>3983.25</v>
      </c>
      <c r="CM157" s="186">
        <v>2421</v>
      </c>
      <c r="CN157" s="138">
        <v>0</v>
      </c>
      <c r="CO157" s="138">
        <v>2421</v>
      </c>
      <c r="CP157" s="137">
        <v>249</v>
      </c>
      <c r="CQ157" s="137">
        <v>36.270000000000003</v>
      </c>
      <c r="CR157" s="137">
        <v>865.79</v>
      </c>
      <c r="CS157" s="137">
        <v>78.69</v>
      </c>
      <c r="CT157" s="137">
        <v>1229.75</v>
      </c>
      <c r="CU157" s="139">
        <v>3650.75</v>
      </c>
      <c r="CV157" s="218">
        <v>2436.21</v>
      </c>
      <c r="CW157" s="138">
        <v>0</v>
      </c>
      <c r="CX157" s="138">
        <v>2436.21</v>
      </c>
      <c r="CY157" s="137">
        <v>243</v>
      </c>
      <c r="CZ157" s="137">
        <v>36.5</v>
      </c>
      <c r="DA157" s="137">
        <v>866.16</v>
      </c>
      <c r="DB157" s="137">
        <v>119.75</v>
      </c>
      <c r="DC157" s="137">
        <v>1265.4100000000001</v>
      </c>
      <c r="DD157" s="139">
        <v>3701.62</v>
      </c>
      <c r="DE157" s="138">
        <v>3634.81</v>
      </c>
      <c r="DF157" s="138">
        <v>0</v>
      </c>
      <c r="DG157" s="138">
        <v>3634.81</v>
      </c>
      <c r="DH157" s="137">
        <v>412</v>
      </c>
      <c r="DI157" s="137">
        <v>371.77</v>
      </c>
      <c r="DJ157" s="137">
        <v>1647.29</v>
      </c>
      <c r="DK157" s="137">
        <v>181.85</v>
      </c>
      <c r="DL157" s="137">
        <v>2612.91</v>
      </c>
      <c r="DM157" s="139">
        <v>6247.72</v>
      </c>
      <c r="DN157" s="135">
        <f t="shared" si="21"/>
        <v>32034.28</v>
      </c>
      <c r="DO157" s="135">
        <f t="shared" si="22"/>
        <v>939.13</v>
      </c>
      <c r="DP157" s="135">
        <f t="shared" si="23"/>
        <v>32973.409999999996</v>
      </c>
      <c r="DQ157" s="137">
        <f t="shared" si="24"/>
        <v>3403</v>
      </c>
      <c r="DR157" s="137">
        <f t="shared" si="25"/>
        <v>793.22</v>
      </c>
      <c r="DS157" s="137">
        <f t="shared" si="26"/>
        <v>12231.64</v>
      </c>
      <c r="DT157" s="137">
        <f t="shared" si="27"/>
        <v>1584.87</v>
      </c>
      <c r="DU157" s="137">
        <f t="shared" si="28"/>
        <v>18012.73</v>
      </c>
      <c r="DV157" s="139">
        <f t="shared" si="29"/>
        <v>50986.140000000007</v>
      </c>
      <c r="DW157" s="271">
        <f t="shared" si="30"/>
        <v>1381.4399999999951</v>
      </c>
      <c r="DX157" s="271"/>
      <c r="DY157" s="263">
        <f>E157-(DU157-(DO157*PARAM!Q157))</f>
        <v>-502.66999999999825</v>
      </c>
      <c r="DZ157" s="263"/>
    </row>
    <row r="158" spans="1:130" x14ac:dyDescent="0.25">
      <c r="A158">
        <v>1272</v>
      </c>
      <c r="B158" t="s">
        <v>619</v>
      </c>
      <c r="C158" t="s">
        <v>341</v>
      </c>
      <c r="D158" s="74">
        <v>1</v>
      </c>
      <c r="E158">
        <v>17027.490000000002</v>
      </c>
      <c r="F158">
        <v>28653.97</v>
      </c>
      <c r="G158" t="s">
        <v>157</v>
      </c>
      <c r="H158" t="s">
        <v>5</v>
      </c>
      <c r="I158" t="s">
        <v>620</v>
      </c>
      <c r="J158" s="138">
        <v>2845.05</v>
      </c>
      <c r="K158" s="138">
        <v>0</v>
      </c>
      <c r="L158" s="138">
        <v>2845.05</v>
      </c>
      <c r="M158" s="137">
        <v>287</v>
      </c>
      <c r="N158" s="137">
        <v>41.31</v>
      </c>
      <c r="O158" s="137">
        <v>1042.07</v>
      </c>
      <c r="P158" s="185">
        <v>141.93</v>
      </c>
      <c r="Q158" s="137">
        <v>1512.31</v>
      </c>
      <c r="R158" s="139">
        <v>4357.3599999999997</v>
      </c>
      <c r="S158" s="138">
        <v>2710.19</v>
      </c>
      <c r="T158" s="138">
        <v>0</v>
      </c>
      <c r="U158" s="138">
        <v>2710.19</v>
      </c>
      <c r="V158" s="137">
        <v>281</v>
      </c>
      <c r="W158" s="137">
        <v>40.619999999999997</v>
      </c>
      <c r="X158" s="137">
        <v>1026.1600000000001</v>
      </c>
      <c r="Y158" s="137">
        <v>124.62</v>
      </c>
      <c r="Z158" s="137">
        <v>1472.4</v>
      </c>
      <c r="AA158" s="139">
        <v>4182.59</v>
      </c>
      <c r="AB158" s="138">
        <v>2704.99</v>
      </c>
      <c r="AC158" s="138">
        <v>0</v>
      </c>
      <c r="AD158" s="138">
        <v>2704.99</v>
      </c>
      <c r="AE158" s="137">
        <v>280</v>
      </c>
      <c r="AF158" s="137">
        <v>40.53</v>
      </c>
      <c r="AG158" s="185">
        <v>1023.73</v>
      </c>
      <c r="AH158" s="137">
        <v>104.13</v>
      </c>
      <c r="AI158" s="137">
        <v>1448.39</v>
      </c>
      <c r="AJ158" s="139">
        <v>4153.38</v>
      </c>
      <c r="AK158" s="138">
        <v>2704.99</v>
      </c>
      <c r="AL158" s="138">
        <v>0</v>
      </c>
      <c r="AM158" s="138">
        <v>2704.99</v>
      </c>
      <c r="AN158" s="137">
        <v>280</v>
      </c>
      <c r="AO158" s="137">
        <v>40.53</v>
      </c>
      <c r="AP158" s="137">
        <v>1023.73</v>
      </c>
      <c r="AQ158" s="137">
        <v>114.33</v>
      </c>
      <c r="AR158" s="137">
        <v>1458.59</v>
      </c>
      <c r="AS158" s="139">
        <v>4163.58</v>
      </c>
      <c r="AT158" s="138">
        <v>2704.99</v>
      </c>
      <c r="AU158" s="138">
        <v>948.61</v>
      </c>
      <c r="AV158" s="138">
        <v>3653.6</v>
      </c>
      <c r="AW158" s="137">
        <v>409</v>
      </c>
      <c r="AX158" s="137">
        <v>40.53</v>
      </c>
      <c r="AY158" s="137">
        <v>1213.45</v>
      </c>
      <c r="AZ158" s="137">
        <v>60.74</v>
      </c>
      <c r="BA158" s="137">
        <v>1723.72</v>
      </c>
      <c r="BB158" s="139">
        <v>5377.32</v>
      </c>
      <c r="BC158" s="202">
        <v>4175.96</v>
      </c>
      <c r="BD158" s="138">
        <v>0</v>
      </c>
      <c r="BE158" s="138">
        <v>4175.96</v>
      </c>
      <c r="BF158" s="137">
        <v>464</v>
      </c>
      <c r="BG158" s="137">
        <v>60.54</v>
      </c>
      <c r="BH158" s="137">
        <v>1752.82</v>
      </c>
      <c r="BI158" s="137">
        <v>73.56</v>
      </c>
      <c r="BJ158" s="137">
        <v>2350.92</v>
      </c>
      <c r="BK158" s="139">
        <v>6526.88</v>
      </c>
      <c r="BL158" s="186">
        <v>11361.6</v>
      </c>
      <c r="BM158" s="138">
        <v>0</v>
      </c>
      <c r="BN158" s="138">
        <v>11361.6</v>
      </c>
      <c r="BO158" s="137">
        <v>991</v>
      </c>
      <c r="BP158" s="137">
        <v>460.04</v>
      </c>
      <c r="BQ158" s="137">
        <v>5672.59</v>
      </c>
      <c r="BR158" s="137">
        <v>180.91</v>
      </c>
      <c r="BS158" s="137">
        <v>7304.54</v>
      </c>
      <c r="BT158" s="139">
        <v>18666.14</v>
      </c>
      <c r="BU158" s="138">
        <v>0</v>
      </c>
      <c r="BV158" s="138">
        <v>0</v>
      </c>
      <c r="BW158" s="138">
        <v>0</v>
      </c>
      <c r="BX158" s="137">
        <v>0</v>
      </c>
      <c r="BY158" s="137">
        <v>0</v>
      </c>
      <c r="BZ158" s="137">
        <v>0</v>
      </c>
      <c r="CA158" s="137">
        <v>0</v>
      </c>
      <c r="CB158" s="137">
        <v>0</v>
      </c>
      <c r="CC158" s="139">
        <v>0</v>
      </c>
      <c r="CD158" s="138">
        <v>0</v>
      </c>
      <c r="CE158" s="138">
        <v>0</v>
      </c>
      <c r="CF158" s="138">
        <v>0</v>
      </c>
      <c r="CG158" s="137">
        <v>0</v>
      </c>
      <c r="CH158" s="137">
        <v>0</v>
      </c>
      <c r="CI158" s="137">
        <v>0</v>
      </c>
      <c r="CJ158" s="137">
        <v>0</v>
      </c>
      <c r="CK158" s="137">
        <v>0</v>
      </c>
      <c r="CL158" s="139">
        <v>0</v>
      </c>
      <c r="CM158" s="186">
        <v>0</v>
      </c>
      <c r="CN158" s="138">
        <v>0</v>
      </c>
      <c r="CO158" s="138">
        <v>0</v>
      </c>
      <c r="CP158" s="137">
        <v>0</v>
      </c>
      <c r="CQ158" s="137">
        <v>0</v>
      </c>
      <c r="CR158" s="137">
        <v>0</v>
      </c>
      <c r="CS158" s="137">
        <v>0</v>
      </c>
      <c r="CT158" s="137">
        <v>0</v>
      </c>
      <c r="CU158" s="139">
        <v>0</v>
      </c>
      <c r="DN158" s="135">
        <f t="shared" si="21"/>
        <v>29207.769999999997</v>
      </c>
      <c r="DO158" s="135">
        <f t="shared" si="22"/>
        <v>948.61</v>
      </c>
      <c r="DP158" s="135">
        <f t="shared" si="23"/>
        <v>30156.379999999997</v>
      </c>
      <c r="DQ158" s="137">
        <f t="shared" si="24"/>
        <v>2992</v>
      </c>
      <c r="DR158" s="137">
        <f t="shared" si="25"/>
        <v>724.1</v>
      </c>
      <c r="DS158" s="137">
        <f t="shared" si="26"/>
        <v>12754.55</v>
      </c>
      <c r="DT158" s="137">
        <f t="shared" si="27"/>
        <v>800.21999999999991</v>
      </c>
      <c r="DU158" s="137">
        <f t="shared" si="28"/>
        <v>17270.870000000003</v>
      </c>
      <c r="DV158" s="139">
        <f t="shared" si="29"/>
        <v>47427.25</v>
      </c>
      <c r="DW158" s="271">
        <f t="shared" si="30"/>
        <v>1502.4099999999962</v>
      </c>
      <c r="DX158" s="271"/>
      <c r="DY158" s="263">
        <f>E158-(DU158-(DO158*PARAM!Q158))</f>
        <v>-243.38000000000102</v>
      </c>
      <c r="DZ158" s="263"/>
    </row>
    <row r="159" spans="1:130" x14ac:dyDescent="0.25">
      <c r="A159">
        <v>1273</v>
      </c>
      <c r="B159" t="s">
        <v>189</v>
      </c>
      <c r="C159" t="s">
        <v>190</v>
      </c>
      <c r="D159" s="74">
        <v>1</v>
      </c>
      <c r="E159">
        <v>19401.599999999999</v>
      </c>
      <c r="F159">
        <v>35058.160000000003</v>
      </c>
      <c r="G159" t="s">
        <v>157</v>
      </c>
      <c r="H159" t="s">
        <v>5</v>
      </c>
      <c r="I159" t="s">
        <v>191</v>
      </c>
      <c r="J159" s="138">
        <v>2742.89</v>
      </c>
      <c r="K159" s="138">
        <v>0</v>
      </c>
      <c r="L159" s="138">
        <v>2742.89</v>
      </c>
      <c r="M159" s="137">
        <v>282</v>
      </c>
      <c r="N159" s="137">
        <v>40.71</v>
      </c>
      <c r="O159" s="137">
        <v>1027.55</v>
      </c>
      <c r="P159" s="185">
        <v>130.19</v>
      </c>
      <c r="Q159" s="137">
        <v>1480.45</v>
      </c>
      <c r="R159" s="139">
        <v>4223.34</v>
      </c>
      <c r="S159" s="138">
        <v>2722.93</v>
      </c>
      <c r="T159" s="138">
        <v>0</v>
      </c>
      <c r="U159" s="138">
        <v>2722.93</v>
      </c>
      <c r="V159" s="137">
        <v>283</v>
      </c>
      <c r="W159" s="137">
        <v>40.799999999999997</v>
      </c>
      <c r="X159" s="137">
        <v>1030.79</v>
      </c>
      <c r="Y159" s="137">
        <v>129.96</v>
      </c>
      <c r="Z159" s="137">
        <v>1484.55</v>
      </c>
      <c r="AA159" s="139">
        <v>4207.4799999999996</v>
      </c>
      <c r="AB159" s="138">
        <v>2702.84</v>
      </c>
      <c r="AC159" s="138">
        <v>0</v>
      </c>
      <c r="AD159" s="138">
        <v>2702.84</v>
      </c>
      <c r="AE159" s="137">
        <v>280</v>
      </c>
      <c r="AF159" s="137">
        <v>40.5</v>
      </c>
      <c r="AG159" s="185">
        <v>1022.94</v>
      </c>
      <c r="AH159" s="137">
        <v>119.39</v>
      </c>
      <c r="AI159" s="137">
        <v>1462.83</v>
      </c>
      <c r="AJ159" s="139">
        <v>4165.67</v>
      </c>
      <c r="AK159" s="138">
        <v>2773.09</v>
      </c>
      <c r="AL159" s="138">
        <v>0</v>
      </c>
      <c r="AM159" s="138">
        <v>2773.09</v>
      </c>
      <c r="AN159" s="137">
        <v>290</v>
      </c>
      <c r="AO159" s="137">
        <v>41.55</v>
      </c>
      <c r="AP159" s="137">
        <v>1048.6099999999999</v>
      </c>
      <c r="AQ159" s="137">
        <v>156.34</v>
      </c>
      <c r="AR159" s="137">
        <v>1536.5</v>
      </c>
      <c r="AS159" s="139">
        <v>4309.59</v>
      </c>
      <c r="AT159" s="138">
        <v>2746.39</v>
      </c>
      <c r="AU159" s="138">
        <v>948.61</v>
      </c>
      <c r="AV159" s="138">
        <v>3695</v>
      </c>
      <c r="AW159" s="137">
        <v>415</v>
      </c>
      <c r="AX159" s="137">
        <v>41.16</v>
      </c>
      <c r="AY159" s="137">
        <v>1228.57</v>
      </c>
      <c r="AZ159" s="137">
        <v>127.77</v>
      </c>
      <c r="BA159" s="137">
        <v>1812.5</v>
      </c>
      <c r="BB159" s="139">
        <v>5507.5</v>
      </c>
      <c r="BC159" s="202">
        <v>4056.81</v>
      </c>
      <c r="BD159" s="138">
        <v>0</v>
      </c>
      <c r="BE159" s="138">
        <v>4056.81</v>
      </c>
      <c r="BF159" s="137">
        <v>464</v>
      </c>
      <c r="BG159" s="137">
        <v>60.51</v>
      </c>
      <c r="BH159" s="137">
        <v>1751.88</v>
      </c>
      <c r="BI159" s="137">
        <v>158.65</v>
      </c>
      <c r="BJ159" s="137">
        <v>2435.04</v>
      </c>
      <c r="BK159" s="139">
        <v>6491.85</v>
      </c>
      <c r="BL159" s="186">
        <v>2702.84</v>
      </c>
      <c r="BM159" s="138">
        <v>0</v>
      </c>
      <c r="BN159" s="138">
        <v>2702.84</v>
      </c>
      <c r="BO159" s="137">
        <v>278</v>
      </c>
      <c r="BP159" s="137">
        <v>40.5</v>
      </c>
      <c r="BQ159" s="137">
        <v>1022.94</v>
      </c>
      <c r="BR159" s="137">
        <v>155.09</v>
      </c>
      <c r="BS159" s="137">
        <v>1496.53</v>
      </c>
      <c r="BT159" s="139">
        <v>4199.37</v>
      </c>
      <c r="BU159" s="138">
        <v>2702.84</v>
      </c>
      <c r="BV159" s="138">
        <v>0</v>
      </c>
      <c r="BW159" s="138">
        <v>2702.84</v>
      </c>
      <c r="BX159" s="137">
        <v>280</v>
      </c>
      <c r="BY159" s="137">
        <v>40.5</v>
      </c>
      <c r="BZ159" s="137">
        <v>1022.94</v>
      </c>
      <c r="CA159" s="137">
        <v>144.88999999999999</v>
      </c>
      <c r="CB159" s="137">
        <v>1488.33</v>
      </c>
      <c r="CC159" s="139">
        <v>4191.17</v>
      </c>
      <c r="CD159" s="216">
        <v>2823.16</v>
      </c>
      <c r="CE159" s="138">
        <v>0</v>
      </c>
      <c r="CF159" s="138">
        <v>2823.16</v>
      </c>
      <c r="CG159" s="137">
        <v>296</v>
      </c>
      <c r="CH159" s="137">
        <v>42.31</v>
      </c>
      <c r="CI159" s="137">
        <v>1066.8800000000001</v>
      </c>
      <c r="CJ159" s="137">
        <v>50.13</v>
      </c>
      <c r="CK159" s="137">
        <v>1455.32</v>
      </c>
      <c r="CL159" s="139">
        <v>4278.4799999999996</v>
      </c>
      <c r="CM159" s="186">
        <v>2702.84</v>
      </c>
      <c r="CN159" s="138">
        <v>0</v>
      </c>
      <c r="CO159" s="138">
        <v>2702.84</v>
      </c>
      <c r="CP159" s="137">
        <v>288</v>
      </c>
      <c r="CQ159" s="137">
        <v>40.5</v>
      </c>
      <c r="CR159" s="137">
        <v>1027.74</v>
      </c>
      <c r="CS159" s="137">
        <v>53.09</v>
      </c>
      <c r="CT159" s="137">
        <v>1409.33</v>
      </c>
      <c r="CU159" s="139">
        <v>4112.17</v>
      </c>
      <c r="CV159" s="216">
        <v>2702.84</v>
      </c>
      <c r="CW159" s="138">
        <v>0</v>
      </c>
      <c r="CX159" s="138">
        <v>2702.84</v>
      </c>
      <c r="CY159" s="137">
        <v>280</v>
      </c>
      <c r="CZ159" s="137">
        <v>40.5</v>
      </c>
      <c r="DA159" s="137">
        <v>1022.94</v>
      </c>
      <c r="DB159" s="137">
        <v>139.79</v>
      </c>
      <c r="DC159" s="137">
        <v>1483.23</v>
      </c>
      <c r="DD159" s="139">
        <v>4186.07</v>
      </c>
      <c r="DE159" s="138">
        <v>4036.01</v>
      </c>
      <c r="DF159" s="138">
        <v>0</v>
      </c>
      <c r="DG159" s="138">
        <v>4036.01</v>
      </c>
      <c r="DH159" s="137">
        <v>464</v>
      </c>
      <c r="DI159" s="137">
        <v>413.89</v>
      </c>
      <c r="DJ159" s="137">
        <v>1267.82</v>
      </c>
      <c r="DK159" s="137">
        <v>188.97</v>
      </c>
      <c r="DL159" s="137">
        <v>2334.6799999999998</v>
      </c>
      <c r="DM159" s="139">
        <v>6370.69</v>
      </c>
      <c r="DN159" s="135">
        <f t="shared" si="21"/>
        <v>35415.480000000003</v>
      </c>
      <c r="DO159" s="135">
        <f t="shared" si="22"/>
        <v>948.61</v>
      </c>
      <c r="DP159" s="135">
        <f t="shared" si="23"/>
        <v>36364.090000000004</v>
      </c>
      <c r="DQ159" s="137">
        <f t="shared" si="24"/>
        <v>3900</v>
      </c>
      <c r="DR159" s="137">
        <f t="shared" si="25"/>
        <v>883.43000000000006</v>
      </c>
      <c r="DS159" s="137">
        <f t="shared" si="26"/>
        <v>13541.600000000002</v>
      </c>
      <c r="DT159" s="137">
        <f t="shared" si="27"/>
        <v>1554.26</v>
      </c>
      <c r="DU159" s="137">
        <f t="shared" si="28"/>
        <v>19879.29</v>
      </c>
      <c r="DV159" s="139">
        <f t="shared" si="29"/>
        <v>56243.38</v>
      </c>
      <c r="DW159" s="271">
        <f t="shared" si="30"/>
        <v>1305.9300000000003</v>
      </c>
      <c r="DX159" s="271"/>
      <c r="DY159" s="263">
        <f>E159-(DU159-(DO159*PARAM!Q159))</f>
        <v>-477.69000000000233</v>
      </c>
      <c r="DZ159" s="263"/>
    </row>
    <row r="160" spans="1:130" x14ac:dyDescent="0.25">
      <c r="A160">
        <v>1277</v>
      </c>
      <c r="B160" t="s">
        <v>635</v>
      </c>
      <c r="C160" t="s">
        <v>404</v>
      </c>
      <c r="D160" s="74">
        <v>1</v>
      </c>
      <c r="E160">
        <v>29227.94</v>
      </c>
      <c r="F160">
        <v>47259.1</v>
      </c>
      <c r="G160" t="s">
        <v>157</v>
      </c>
      <c r="H160" t="s">
        <v>5</v>
      </c>
      <c r="I160" t="s">
        <v>636</v>
      </c>
      <c r="J160" s="138">
        <v>3692.06</v>
      </c>
      <c r="K160" s="138">
        <v>0</v>
      </c>
      <c r="L160" s="138">
        <v>3692.06</v>
      </c>
      <c r="M160" s="137">
        <v>405</v>
      </c>
      <c r="N160" s="137">
        <v>53.75</v>
      </c>
      <c r="O160" s="137">
        <v>1377.04</v>
      </c>
      <c r="P160" s="185">
        <v>166.44</v>
      </c>
      <c r="Q160" s="137">
        <v>2002.23</v>
      </c>
      <c r="R160" s="139">
        <v>5694.29</v>
      </c>
      <c r="S160" s="138">
        <v>3585.46</v>
      </c>
      <c r="T160" s="138">
        <v>0</v>
      </c>
      <c r="U160" s="138">
        <v>3585.46</v>
      </c>
      <c r="V160" s="137">
        <v>405</v>
      </c>
      <c r="W160" s="137">
        <v>53.75</v>
      </c>
      <c r="X160" s="137">
        <v>1378.46</v>
      </c>
      <c r="Y160" s="137">
        <v>159.91</v>
      </c>
      <c r="Z160" s="137">
        <v>1997.12</v>
      </c>
      <c r="AA160" s="139">
        <v>5582.58</v>
      </c>
      <c r="AB160" s="138">
        <v>3585.46</v>
      </c>
      <c r="AC160" s="138">
        <v>0</v>
      </c>
      <c r="AD160" s="138">
        <v>3585.46</v>
      </c>
      <c r="AE160" s="137">
        <v>405</v>
      </c>
      <c r="AF160" s="137">
        <v>53.75</v>
      </c>
      <c r="AG160" s="185">
        <v>1377.75</v>
      </c>
      <c r="AH160" s="137">
        <v>180.31</v>
      </c>
      <c r="AI160" s="137">
        <v>2016.81</v>
      </c>
      <c r="AJ160" s="139">
        <v>5602.27</v>
      </c>
      <c r="AK160" s="138">
        <v>3659.11</v>
      </c>
      <c r="AL160" s="138">
        <v>0</v>
      </c>
      <c r="AM160" s="138">
        <v>3659.11</v>
      </c>
      <c r="AN160" s="137">
        <v>415</v>
      </c>
      <c r="AO160" s="137">
        <v>54.85</v>
      </c>
      <c r="AP160" s="137">
        <v>1403.39</v>
      </c>
      <c r="AQ160" s="137">
        <v>145.62</v>
      </c>
      <c r="AR160" s="137">
        <v>2018.86</v>
      </c>
      <c r="AS160" s="139">
        <v>5677.97</v>
      </c>
      <c r="AT160" s="138">
        <v>3627.25</v>
      </c>
      <c r="AU160" s="138">
        <v>948.61</v>
      </c>
      <c r="AV160" s="138">
        <v>4575.8599999999997</v>
      </c>
      <c r="AW160" s="137">
        <v>540</v>
      </c>
      <c r="AX160" s="137">
        <v>54.37</v>
      </c>
      <c r="AY160" s="137">
        <v>1582.03</v>
      </c>
      <c r="AZ160" s="137">
        <v>142.59</v>
      </c>
      <c r="BA160" s="137">
        <v>2318.9899999999998</v>
      </c>
      <c r="BB160" s="139">
        <v>6894.85</v>
      </c>
      <c r="BC160" s="202">
        <v>5406.26</v>
      </c>
      <c r="BD160" s="138">
        <v>0</v>
      </c>
      <c r="BE160" s="138">
        <v>5406.26</v>
      </c>
      <c r="BF160" s="137">
        <v>651</v>
      </c>
      <c r="BG160" s="137">
        <v>80.47</v>
      </c>
      <c r="BH160" s="137">
        <v>2320.13</v>
      </c>
      <c r="BI160" s="137">
        <v>179.5</v>
      </c>
      <c r="BJ160" s="137">
        <v>3231.1</v>
      </c>
      <c r="BK160" s="139">
        <v>8637.36</v>
      </c>
      <c r="BL160" s="186">
        <v>3585.46</v>
      </c>
      <c r="BM160" s="138">
        <v>0</v>
      </c>
      <c r="BN160" s="138">
        <v>3585.46</v>
      </c>
      <c r="BO160" s="137">
        <v>405</v>
      </c>
      <c r="BP160" s="137">
        <v>53.75</v>
      </c>
      <c r="BQ160" s="137">
        <v>1377.75</v>
      </c>
      <c r="BR160" s="137">
        <v>119.11</v>
      </c>
      <c r="BS160" s="137">
        <v>1955.61</v>
      </c>
      <c r="BT160" s="139">
        <v>5541.07</v>
      </c>
      <c r="BU160" s="138">
        <v>3585.46</v>
      </c>
      <c r="BV160" s="138">
        <v>0</v>
      </c>
      <c r="BW160" s="138">
        <v>3585.46</v>
      </c>
      <c r="BX160" s="137">
        <v>405</v>
      </c>
      <c r="BY160" s="137">
        <v>53.75</v>
      </c>
      <c r="BZ160" s="137">
        <v>1377.75</v>
      </c>
      <c r="CA160" s="137">
        <v>175.21</v>
      </c>
      <c r="CB160" s="137">
        <v>2011.71</v>
      </c>
      <c r="CC160" s="139">
        <v>5597.17</v>
      </c>
      <c r="CD160" s="138">
        <v>3585.46</v>
      </c>
      <c r="CE160" s="138">
        <v>0</v>
      </c>
      <c r="CF160" s="138">
        <v>3585.46</v>
      </c>
      <c r="CG160" s="137">
        <v>405</v>
      </c>
      <c r="CH160" s="137">
        <v>53.75</v>
      </c>
      <c r="CI160" s="137">
        <v>1377.75</v>
      </c>
      <c r="CJ160" s="137">
        <v>165.01</v>
      </c>
      <c r="CK160" s="137">
        <v>2001.51</v>
      </c>
      <c r="CL160" s="139">
        <v>5586.97</v>
      </c>
      <c r="CM160" s="186">
        <v>3563.07</v>
      </c>
      <c r="CN160" s="138">
        <v>0</v>
      </c>
      <c r="CO160" s="138">
        <v>3563.07</v>
      </c>
      <c r="CP160" s="137">
        <v>409</v>
      </c>
      <c r="CQ160" s="137">
        <v>53.41</v>
      </c>
      <c r="CR160" s="137">
        <v>1374.75</v>
      </c>
      <c r="CS160" s="137">
        <v>67.819999999999993</v>
      </c>
      <c r="CT160" s="137">
        <v>1904.98</v>
      </c>
      <c r="CU160" s="139">
        <v>5468.05</v>
      </c>
      <c r="CV160" s="218">
        <v>4204.34</v>
      </c>
      <c r="CW160" s="138">
        <v>0</v>
      </c>
      <c r="CX160" s="138">
        <v>4204.34</v>
      </c>
      <c r="CY160" s="137">
        <v>490</v>
      </c>
      <c r="CZ160" s="137">
        <v>63.03</v>
      </c>
      <c r="DA160" s="137">
        <v>1845.39</v>
      </c>
      <c r="DB160" s="137">
        <v>163.21</v>
      </c>
      <c r="DC160" s="137">
        <v>2561.63</v>
      </c>
      <c r="DD160" s="139">
        <v>6765.97</v>
      </c>
      <c r="DE160" s="138">
        <v>5439.76</v>
      </c>
      <c r="DF160" s="138">
        <v>0</v>
      </c>
      <c r="DG160" s="138">
        <v>5439.76</v>
      </c>
      <c r="DH160" s="137">
        <v>660</v>
      </c>
      <c r="DI160" s="137">
        <v>555</v>
      </c>
      <c r="DJ160" s="137">
        <v>4290.1400000000003</v>
      </c>
      <c r="DK160" s="137">
        <v>195.26</v>
      </c>
      <c r="DL160" s="137">
        <v>5700.4</v>
      </c>
      <c r="DM160" s="139">
        <v>11140.16</v>
      </c>
      <c r="DN160" s="135">
        <f t="shared" si="21"/>
        <v>47519.15</v>
      </c>
      <c r="DO160" s="135">
        <f t="shared" si="22"/>
        <v>948.61</v>
      </c>
      <c r="DP160" s="135">
        <f t="shared" si="23"/>
        <v>48467.76</v>
      </c>
      <c r="DQ160" s="137">
        <f t="shared" si="24"/>
        <v>5595</v>
      </c>
      <c r="DR160" s="137">
        <f t="shared" si="25"/>
        <v>1183.6299999999999</v>
      </c>
      <c r="DS160" s="137">
        <f t="shared" si="26"/>
        <v>21082.329999999998</v>
      </c>
      <c r="DT160" s="137">
        <f t="shared" si="27"/>
        <v>1859.99</v>
      </c>
      <c r="DU160" s="137">
        <f t="shared" si="28"/>
        <v>29720.949999999997</v>
      </c>
      <c r="DV160" s="139">
        <f t="shared" si="29"/>
        <v>78188.710000000006</v>
      </c>
      <c r="DW160" s="271">
        <f t="shared" si="30"/>
        <v>1208.6600000000035</v>
      </c>
      <c r="DX160" s="271"/>
      <c r="DY160" s="263">
        <f>E160-(DU160-(DO160*PARAM!Q160))</f>
        <v>-493.0099999999984</v>
      </c>
      <c r="DZ160" s="263"/>
    </row>
    <row r="161" spans="1:130" x14ac:dyDescent="0.25">
      <c r="A161">
        <v>1278</v>
      </c>
      <c r="B161" t="s">
        <v>635</v>
      </c>
      <c r="C161" t="s">
        <v>637</v>
      </c>
      <c r="D161" s="74">
        <v>1</v>
      </c>
      <c r="E161">
        <v>23063.72</v>
      </c>
      <c r="F161">
        <v>41082.65</v>
      </c>
      <c r="G161" t="s">
        <v>157</v>
      </c>
      <c r="H161" t="s">
        <v>5</v>
      </c>
      <c r="I161" t="s">
        <v>415</v>
      </c>
      <c r="J161" s="138">
        <v>3177.18</v>
      </c>
      <c r="K161" s="138">
        <v>0</v>
      </c>
      <c r="L161" s="138">
        <v>3177.18</v>
      </c>
      <c r="M161" s="137">
        <v>347</v>
      </c>
      <c r="N161" s="137">
        <v>47.46</v>
      </c>
      <c r="O161" s="137">
        <v>1217.52</v>
      </c>
      <c r="P161" s="185">
        <v>148.16999999999999</v>
      </c>
      <c r="Q161" s="137">
        <v>1760.15</v>
      </c>
      <c r="R161" s="139">
        <v>4937.33</v>
      </c>
      <c r="S161" s="138">
        <v>3166.78</v>
      </c>
      <c r="T161" s="138">
        <v>0</v>
      </c>
      <c r="U161" s="138">
        <v>3166.78</v>
      </c>
      <c r="V161" s="137">
        <v>347</v>
      </c>
      <c r="W161" s="137">
        <v>47.46</v>
      </c>
      <c r="X161" s="137">
        <v>1218.76</v>
      </c>
      <c r="Y161" s="137">
        <v>148.03</v>
      </c>
      <c r="Z161" s="137">
        <v>1761.25</v>
      </c>
      <c r="AA161" s="139">
        <v>4928.03</v>
      </c>
      <c r="AB161" s="138">
        <v>3166.78</v>
      </c>
      <c r="AC161" s="138">
        <v>0</v>
      </c>
      <c r="AD161" s="138">
        <v>3166.78</v>
      </c>
      <c r="AE161" s="137">
        <v>347</v>
      </c>
      <c r="AF161" s="137">
        <v>47.46</v>
      </c>
      <c r="AG161" s="185">
        <v>1218.1400000000001</v>
      </c>
      <c r="AH161" s="137">
        <v>173.53</v>
      </c>
      <c r="AI161" s="137">
        <v>1786.13</v>
      </c>
      <c r="AJ161" s="139">
        <v>4952.91</v>
      </c>
      <c r="AK161" s="138">
        <v>3186.28</v>
      </c>
      <c r="AL161" s="138">
        <v>0</v>
      </c>
      <c r="AM161" s="138">
        <v>3186.28</v>
      </c>
      <c r="AN161" s="137">
        <v>349</v>
      </c>
      <c r="AO161" s="137">
        <v>47.76</v>
      </c>
      <c r="AP161" s="137">
        <v>1225.43</v>
      </c>
      <c r="AQ161" s="137">
        <v>133.07</v>
      </c>
      <c r="AR161" s="137">
        <v>1755.26</v>
      </c>
      <c r="AS161" s="139">
        <v>4941.54</v>
      </c>
      <c r="AT161" s="138">
        <v>3210.58</v>
      </c>
      <c r="AU161" s="138">
        <v>948.61</v>
      </c>
      <c r="AV161" s="138">
        <v>4159.1899999999996</v>
      </c>
      <c r="AW161" s="137">
        <v>482</v>
      </c>
      <c r="AX161" s="137">
        <v>48.12</v>
      </c>
      <c r="AY161" s="137">
        <v>1424.19</v>
      </c>
      <c r="AZ161" s="137">
        <v>161.51</v>
      </c>
      <c r="BA161" s="137">
        <v>2115.8200000000002</v>
      </c>
      <c r="BB161" s="139">
        <v>6275.01</v>
      </c>
      <c r="BC161" s="202">
        <v>4900.09</v>
      </c>
      <c r="BD161" s="138">
        <v>0</v>
      </c>
      <c r="BE161" s="138">
        <v>4900.09</v>
      </c>
      <c r="BF161" s="137">
        <v>563</v>
      </c>
      <c r="BG161" s="137">
        <v>70.89</v>
      </c>
      <c r="BH161" s="137">
        <v>2126.98</v>
      </c>
      <c r="BI161" s="137">
        <v>167.69</v>
      </c>
      <c r="BJ161" s="137">
        <v>2928.56</v>
      </c>
      <c r="BK161" s="139">
        <v>7828.65</v>
      </c>
      <c r="BL161" s="186">
        <v>3166.78</v>
      </c>
      <c r="BM161" s="138">
        <v>0</v>
      </c>
      <c r="BN161" s="138">
        <v>3166.78</v>
      </c>
      <c r="BO161" s="137">
        <v>347</v>
      </c>
      <c r="BP161" s="137">
        <v>47.46</v>
      </c>
      <c r="BQ161" s="137">
        <v>1175.99</v>
      </c>
      <c r="BR161" s="137">
        <v>107.41</v>
      </c>
      <c r="BS161" s="137">
        <v>1677.86</v>
      </c>
      <c r="BT161" s="139">
        <v>4844.6400000000003</v>
      </c>
      <c r="BU161" s="138">
        <v>3166.78</v>
      </c>
      <c r="BV161" s="138">
        <v>0</v>
      </c>
      <c r="BW161" s="138">
        <v>3166.78</v>
      </c>
      <c r="BX161" s="137">
        <v>347</v>
      </c>
      <c r="BY161" s="137">
        <v>47.46</v>
      </c>
      <c r="BZ161" s="137">
        <v>1218.1400000000001</v>
      </c>
      <c r="CA161" s="137">
        <v>137.83000000000001</v>
      </c>
      <c r="CB161" s="137">
        <v>1750.43</v>
      </c>
      <c r="CC161" s="139">
        <v>4917.21</v>
      </c>
      <c r="CD161" s="216">
        <v>3166.78</v>
      </c>
      <c r="CE161" s="138">
        <v>0</v>
      </c>
      <c r="CF161" s="138">
        <v>3166.78</v>
      </c>
      <c r="CG161" s="137">
        <v>347</v>
      </c>
      <c r="CH161" s="137">
        <v>47.46</v>
      </c>
      <c r="CI161" s="137">
        <v>1218.1400000000001</v>
      </c>
      <c r="CJ161" s="137">
        <v>148.03</v>
      </c>
      <c r="CK161" s="137">
        <v>1760.63</v>
      </c>
      <c r="CL161" s="139">
        <v>4927.41</v>
      </c>
      <c r="CM161" s="186">
        <v>3147.01</v>
      </c>
      <c r="CN161" s="138">
        <v>0</v>
      </c>
      <c r="CO161" s="138">
        <v>3147.01</v>
      </c>
      <c r="CP161" s="137">
        <v>352</v>
      </c>
      <c r="CQ161" s="137">
        <v>47.16</v>
      </c>
      <c r="CR161" s="137">
        <v>1215.53</v>
      </c>
      <c r="CS161" s="137">
        <v>71.180000000000007</v>
      </c>
      <c r="CT161" s="137">
        <v>1685.87</v>
      </c>
      <c r="CU161" s="139">
        <v>4832.88</v>
      </c>
      <c r="CV161" s="216">
        <v>3166.78</v>
      </c>
      <c r="CW161" s="138">
        <v>0</v>
      </c>
      <c r="CX161" s="138">
        <v>3166.78</v>
      </c>
      <c r="CY161" s="137">
        <v>347</v>
      </c>
      <c r="CZ161" s="137">
        <v>47.46</v>
      </c>
      <c r="DA161" s="137">
        <v>1218.1400000000001</v>
      </c>
      <c r="DB161" s="137">
        <v>148.03</v>
      </c>
      <c r="DC161" s="137">
        <v>1760.63</v>
      </c>
      <c r="DD161" s="139">
        <v>4927.41</v>
      </c>
      <c r="DE161" s="138">
        <v>4726.8599999999997</v>
      </c>
      <c r="DF161" s="138">
        <v>0</v>
      </c>
      <c r="DG161" s="138">
        <v>4726.8599999999997</v>
      </c>
      <c r="DH161" s="137">
        <v>564</v>
      </c>
      <c r="DI161" s="137">
        <v>482.24</v>
      </c>
      <c r="DJ161" s="137">
        <v>1603.43</v>
      </c>
      <c r="DK161" s="137">
        <v>185.94</v>
      </c>
      <c r="DL161" s="137">
        <v>2835.61</v>
      </c>
      <c r="DM161" s="139">
        <v>7562.47</v>
      </c>
      <c r="DN161" s="135">
        <f t="shared" si="21"/>
        <v>41348.68</v>
      </c>
      <c r="DO161" s="135">
        <f t="shared" si="22"/>
        <v>948.61</v>
      </c>
      <c r="DP161" s="135">
        <f t="shared" si="23"/>
        <v>42297.289999999994</v>
      </c>
      <c r="DQ161" s="137">
        <f t="shared" si="24"/>
        <v>4739</v>
      </c>
      <c r="DR161" s="137">
        <f t="shared" si="25"/>
        <v>1028.3899999999999</v>
      </c>
      <c r="DS161" s="137">
        <f t="shared" si="26"/>
        <v>16080.39</v>
      </c>
      <c r="DT161" s="137">
        <f t="shared" si="27"/>
        <v>1730.42</v>
      </c>
      <c r="DU161" s="137">
        <f t="shared" si="28"/>
        <v>23578.2</v>
      </c>
      <c r="DV161" s="139">
        <f t="shared" si="29"/>
        <v>65875.489999999991</v>
      </c>
      <c r="DW161" s="271">
        <f t="shared" si="30"/>
        <v>1214.6399999999921</v>
      </c>
      <c r="DX161" s="271"/>
      <c r="DY161" s="263">
        <f>E161-(DU161-(DO161*PARAM!Q161))</f>
        <v>-514.47999999999956</v>
      </c>
      <c r="DZ161" s="263"/>
    </row>
    <row r="162" spans="1:130" x14ac:dyDescent="0.25">
      <c r="A162">
        <v>1279</v>
      </c>
      <c r="B162" t="s">
        <v>640</v>
      </c>
      <c r="C162" t="s">
        <v>641</v>
      </c>
      <c r="D162" s="74">
        <v>0.9</v>
      </c>
      <c r="E162">
        <v>27106.47</v>
      </c>
      <c r="F162">
        <v>43820.61</v>
      </c>
      <c r="G162" t="s">
        <v>157</v>
      </c>
      <c r="H162" t="s">
        <v>5</v>
      </c>
      <c r="I162" t="s">
        <v>642</v>
      </c>
      <c r="J162" s="138">
        <v>3453.13</v>
      </c>
      <c r="K162" s="138">
        <v>0</v>
      </c>
      <c r="L162" s="138">
        <v>3453.13</v>
      </c>
      <c r="M162" s="137">
        <v>376</v>
      </c>
      <c r="N162" s="137">
        <v>50.63</v>
      </c>
      <c r="O162" s="137">
        <v>1295.42</v>
      </c>
      <c r="P162" s="185">
        <v>137.5</v>
      </c>
      <c r="Q162" s="137">
        <v>1859.55</v>
      </c>
      <c r="R162" s="139">
        <v>5312.68</v>
      </c>
      <c r="S162" s="138">
        <v>3377.73</v>
      </c>
      <c r="T162" s="138">
        <v>0</v>
      </c>
      <c r="U162" s="138">
        <v>3377.73</v>
      </c>
      <c r="V162" s="137">
        <v>376</v>
      </c>
      <c r="W162" s="137">
        <v>50.63</v>
      </c>
      <c r="X162" s="137">
        <v>1296.8</v>
      </c>
      <c r="Y162" s="137">
        <v>141.59</v>
      </c>
      <c r="Z162" s="137">
        <v>1865.02</v>
      </c>
      <c r="AA162" s="139">
        <v>5242.75</v>
      </c>
      <c r="AB162" s="138">
        <v>3377.73</v>
      </c>
      <c r="AC162" s="138">
        <v>0</v>
      </c>
      <c r="AD162" s="138">
        <v>3377.73</v>
      </c>
      <c r="AE162" s="137">
        <v>376</v>
      </c>
      <c r="AF162" s="137">
        <v>50.63</v>
      </c>
      <c r="AG162" s="185">
        <v>1296.1099999999999</v>
      </c>
      <c r="AH162" s="137">
        <v>59.99</v>
      </c>
      <c r="AI162" s="137">
        <v>1782.73</v>
      </c>
      <c r="AJ162" s="139">
        <v>5160.46</v>
      </c>
      <c r="AK162" s="138">
        <v>3386.05</v>
      </c>
      <c r="AL162" s="138">
        <v>0</v>
      </c>
      <c r="AM162" s="138">
        <v>3386.05</v>
      </c>
      <c r="AN162" s="137">
        <v>377</v>
      </c>
      <c r="AO162" s="137">
        <v>50.76</v>
      </c>
      <c r="AP162" s="137">
        <v>1299</v>
      </c>
      <c r="AQ162" s="137">
        <v>60.12</v>
      </c>
      <c r="AR162" s="137">
        <v>1786.88</v>
      </c>
      <c r="AS162" s="139">
        <v>5172.93</v>
      </c>
      <c r="AT162" s="138">
        <v>3377.73</v>
      </c>
      <c r="AU162" s="138">
        <v>853.75</v>
      </c>
      <c r="AV162" s="138">
        <v>4231.4799999999996</v>
      </c>
      <c r="AW162" s="137">
        <v>492</v>
      </c>
      <c r="AX162" s="137">
        <v>50.63</v>
      </c>
      <c r="AY162" s="137">
        <v>1466.86</v>
      </c>
      <c r="AZ162" s="137">
        <v>153.02000000000001</v>
      </c>
      <c r="BA162" s="137">
        <v>2162.5100000000002</v>
      </c>
      <c r="BB162" s="139">
        <v>6393.99</v>
      </c>
      <c r="BC162" s="202">
        <v>5249.12</v>
      </c>
      <c r="BD162" s="138">
        <v>0</v>
      </c>
      <c r="BE162" s="138">
        <v>5249.12</v>
      </c>
      <c r="BF162" s="137">
        <v>607</v>
      </c>
      <c r="BG162" s="137">
        <v>75.69</v>
      </c>
      <c r="BH162" s="137">
        <v>2271.67</v>
      </c>
      <c r="BI162" s="137">
        <v>86.62</v>
      </c>
      <c r="BJ162" s="137">
        <v>3040.98</v>
      </c>
      <c r="BK162" s="139">
        <v>8290.1</v>
      </c>
      <c r="BL162" s="186">
        <v>3377.73</v>
      </c>
      <c r="BM162" s="138">
        <v>0</v>
      </c>
      <c r="BN162" s="138">
        <v>3377.73</v>
      </c>
      <c r="BO162" s="137">
        <v>376</v>
      </c>
      <c r="BP162" s="137">
        <v>50.63</v>
      </c>
      <c r="BQ162" s="137">
        <v>1296.1099999999999</v>
      </c>
      <c r="BR162" s="137">
        <v>121.41</v>
      </c>
      <c r="BS162" s="137">
        <v>1844.15</v>
      </c>
      <c r="BT162" s="139">
        <v>5221.88</v>
      </c>
      <c r="BU162" s="138">
        <v>3377.73</v>
      </c>
      <c r="BV162" s="138">
        <v>0</v>
      </c>
      <c r="BW162" s="138">
        <v>3377.73</v>
      </c>
      <c r="BX162" s="137">
        <v>376</v>
      </c>
      <c r="BY162" s="137">
        <v>50.63</v>
      </c>
      <c r="BZ162" s="137">
        <v>1296.1099999999999</v>
      </c>
      <c r="CA162" s="137">
        <v>162.21</v>
      </c>
      <c r="CB162" s="137">
        <v>1884.95</v>
      </c>
      <c r="CC162" s="139">
        <v>5262.68</v>
      </c>
      <c r="CD162" s="216">
        <v>3519.38</v>
      </c>
      <c r="CE162" s="138">
        <v>0</v>
      </c>
      <c r="CF162" s="138">
        <v>3519.38</v>
      </c>
      <c r="CG162" s="137">
        <v>396</v>
      </c>
      <c r="CH162" s="137">
        <v>52.75</v>
      </c>
      <c r="CI162" s="137">
        <v>1556.46</v>
      </c>
      <c r="CJ162" s="137">
        <v>143.72</v>
      </c>
      <c r="CK162" s="137">
        <v>2148.9299999999998</v>
      </c>
      <c r="CL162" s="139">
        <v>5668.31</v>
      </c>
      <c r="CM162" s="186">
        <v>3356.93</v>
      </c>
      <c r="CN162" s="138">
        <v>0</v>
      </c>
      <c r="CO162" s="138">
        <v>3356.93</v>
      </c>
      <c r="CP162" s="137">
        <v>381</v>
      </c>
      <c r="CQ162" s="137">
        <v>50.31</v>
      </c>
      <c r="CR162" s="137">
        <v>1293.6600000000001</v>
      </c>
      <c r="CS162" s="137">
        <v>100.72</v>
      </c>
      <c r="CT162" s="137">
        <v>1825.69</v>
      </c>
      <c r="CU162" s="139">
        <v>5182.62</v>
      </c>
      <c r="CV162" s="216">
        <v>3377.73</v>
      </c>
      <c r="CW162" s="138">
        <v>0</v>
      </c>
      <c r="CX162" s="138">
        <v>3377.73</v>
      </c>
      <c r="CY162" s="137">
        <v>376</v>
      </c>
      <c r="CZ162" s="137">
        <v>50.63</v>
      </c>
      <c r="DA162" s="137">
        <v>1296.1099999999999</v>
      </c>
      <c r="DB162" s="137">
        <v>136.71</v>
      </c>
      <c r="DC162" s="137">
        <v>1859.45</v>
      </c>
      <c r="DD162" s="139">
        <v>5237.18</v>
      </c>
      <c r="DE162" s="138">
        <v>5041.05</v>
      </c>
      <c r="DF162" s="138">
        <v>0</v>
      </c>
      <c r="DG162" s="138">
        <v>5041.05</v>
      </c>
      <c r="DH162" s="137">
        <v>604</v>
      </c>
      <c r="DI162" s="137">
        <v>515.24</v>
      </c>
      <c r="DJ162" s="137">
        <v>3908.64</v>
      </c>
      <c r="DK162" s="137">
        <v>189.86</v>
      </c>
      <c r="DL162" s="137">
        <v>5217.74</v>
      </c>
      <c r="DM162" s="139">
        <v>10258.790000000001</v>
      </c>
      <c r="DN162" s="135">
        <f t="shared" si="21"/>
        <v>44272.04</v>
      </c>
      <c r="DO162" s="135">
        <f t="shared" si="22"/>
        <v>853.75</v>
      </c>
      <c r="DP162" s="135">
        <f t="shared" si="23"/>
        <v>45125.79</v>
      </c>
      <c r="DQ162" s="137">
        <f t="shared" si="24"/>
        <v>5113</v>
      </c>
      <c r="DR162" s="137">
        <f t="shared" si="25"/>
        <v>1099.1599999999999</v>
      </c>
      <c r="DS162" s="137">
        <f t="shared" si="26"/>
        <v>19572.95</v>
      </c>
      <c r="DT162" s="137">
        <f t="shared" si="27"/>
        <v>1493.4700000000003</v>
      </c>
      <c r="DU162" s="137">
        <f t="shared" si="28"/>
        <v>27278.579999999994</v>
      </c>
      <c r="DV162" s="139">
        <f t="shared" si="29"/>
        <v>72404.37</v>
      </c>
      <c r="DW162" s="271">
        <f t="shared" si="30"/>
        <v>1305.1800000000003</v>
      </c>
      <c r="DX162" s="271"/>
      <c r="DY162" s="263">
        <f>E162-(DU162-(DO162*PARAM!Q162))</f>
        <v>-172.10999999999331</v>
      </c>
      <c r="DZ162" s="263"/>
    </row>
    <row r="163" spans="1:130" x14ac:dyDescent="0.25">
      <c r="A163">
        <v>1282</v>
      </c>
      <c r="B163" t="s">
        <v>647</v>
      </c>
      <c r="C163" t="s">
        <v>648</v>
      </c>
      <c r="D163" s="74">
        <v>1</v>
      </c>
      <c r="E163">
        <v>32746.79</v>
      </c>
      <c r="F163">
        <v>53551.040000000001</v>
      </c>
      <c r="G163" t="s">
        <v>157</v>
      </c>
      <c r="H163" t="s">
        <v>5</v>
      </c>
      <c r="I163" t="s">
        <v>649</v>
      </c>
      <c r="J163" s="138">
        <v>3696.45</v>
      </c>
      <c r="K163" s="138">
        <v>0</v>
      </c>
      <c r="L163" s="138">
        <v>3696.45</v>
      </c>
      <c r="M163" s="137">
        <v>415</v>
      </c>
      <c r="N163" s="137">
        <v>54.78</v>
      </c>
      <c r="O163" s="137">
        <v>1401.21</v>
      </c>
      <c r="P163" s="185">
        <v>161.41</v>
      </c>
      <c r="Q163" s="137">
        <v>2032.4</v>
      </c>
      <c r="R163" s="139">
        <v>5728.85</v>
      </c>
      <c r="S163" s="138">
        <v>3652.12</v>
      </c>
      <c r="T163" s="138">
        <v>0</v>
      </c>
      <c r="U163" s="138">
        <v>3652.12</v>
      </c>
      <c r="V163" s="137">
        <v>415</v>
      </c>
      <c r="W163" s="137">
        <v>54.75</v>
      </c>
      <c r="X163" s="137">
        <v>1401.67</v>
      </c>
      <c r="Y163" s="137">
        <v>140.41</v>
      </c>
      <c r="Z163" s="137">
        <v>2011.83</v>
      </c>
      <c r="AA163" s="139">
        <v>5663.95</v>
      </c>
      <c r="AB163" s="138">
        <v>3652.12</v>
      </c>
      <c r="AC163" s="138">
        <v>0</v>
      </c>
      <c r="AD163" s="138">
        <v>3652.12</v>
      </c>
      <c r="AE163" s="137">
        <v>415</v>
      </c>
      <c r="AF163" s="137">
        <v>54.75</v>
      </c>
      <c r="AG163" s="185">
        <v>1400.96</v>
      </c>
      <c r="AH163" s="137">
        <v>181.21</v>
      </c>
      <c r="AI163" s="137">
        <v>2051.92</v>
      </c>
      <c r="AJ163" s="139">
        <v>5704.04</v>
      </c>
      <c r="AK163" s="138">
        <v>3661.37</v>
      </c>
      <c r="AL163" s="138">
        <v>0</v>
      </c>
      <c r="AM163" s="138">
        <v>3661.37</v>
      </c>
      <c r="AN163" s="137">
        <v>415</v>
      </c>
      <c r="AO163" s="137">
        <v>54.88</v>
      </c>
      <c r="AP163" s="137">
        <v>1404.19</v>
      </c>
      <c r="AQ163" s="137">
        <v>160.94999999999999</v>
      </c>
      <c r="AR163" s="137">
        <v>2035.02</v>
      </c>
      <c r="AS163" s="139">
        <v>5696.39</v>
      </c>
      <c r="AT163" s="138">
        <v>3652.12</v>
      </c>
      <c r="AU163" s="138">
        <v>948.61</v>
      </c>
      <c r="AV163" s="138">
        <v>4600.7299999999996</v>
      </c>
      <c r="AW163" s="137">
        <v>543</v>
      </c>
      <c r="AX163" s="137">
        <v>54.75</v>
      </c>
      <c r="AY163" s="137">
        <v>1590.69</v>
      </c>
      <c r="AZ163" s="137">
        <v>158.22999999999999</v>
      </c>
      <c r="BA163" s="137">
        <v>2346.67</v>
      </c>
      <c r="BB163" s="139">
        <v>6947.4</v>
      </c>
      <c r="BC163" s="202">
        <v>5641.69</v>
      </c>
      <c r="BD163" s="138">
        <v>0</v>
      </c>
      <c r="BE163" s="138">
        <v>5641.69</v>
      </c>
      <c r="BF163" s="137">
        <v>662</v>
      </c>
      <c r="BG163" s="137">
        <v>81.739999999999995</v>
      </c>
      <c r="BH163" s="137">
        <v>2452.7800000000002</v>
      </c>
      <c r="BI163" s="137">
        <v>197.97</v>
      </c>
      <c r="BJ163" s="137">
        <v>3394.49</v>
      </c>
      <c r="BK163" s="139">
        <v>9036.18</v>
      </c>
      <c r="BL163" s="186">
        <v>3652.12</v>
      </c>
      <c r="BM163" s="138">
        <v>0</v>
      </c>
      <c r="BN163" s="138">
        <v>3652.12</v>
      </c>
      <c r="BO163" s="137">
        <v>412</v>
      </c>
      <c r="BP163" s="137">
        <v>54.75</v>
      </c>
      <c r="BQ163" s="137">
        <v>1400.96</v>
      </c>
      <c r="BR163" s="137">
        <v>130.21</v>
      </c>
      <c r="BS163" s="137">
        <v>1997.92</v>
      </c>
      <c r="BT163" s="139">
        <v>5650.04</v>
      </c>
      <c r="BU163" s="138">
        <v>3652.12</v>
      </c>
      <c r="BV163" s="138">
        <v>0</v>
      </c>
      <c r="BW163" s="138">
        <v>3652.12</v>
      </c>
      <c r="BX163" s="137">
        <v>414</v>
      </c>
      <c r="BY163" s="137">
        <v>54.75</v>
      </c>
      <c r="BZ163" s="137">
        <v>1400.96</v>
      </c>
      <c r="CA163" s="137">
        <v>176.11</v>
      </c>
      <c r="CB163" s="137">
        <v>2045.82</v>
      </c>
      <c r="CC163" s="139">
        <v>5697.94</v>
      </c>
      <c r="CD163" s="138">
        <v>4649.3</v>
      </c>
      <c r="CE163" s="138">
        <v>0</v>
      </c>
      <c r="CF163" s="138">
        <v>4649.3</v>
      </c>
      <c r="CG163" s="137">
        <v>552</v>
      </c>
      <c r="CH163" s="137">
        <v>69.7</v>
      </c>
      <c r="CI163" s="137">
        <v>2027.03</v>
      </c>
      <c r="CJ163" s="137">
        <v>77.44</v>
      </c>
      <c r="CK163" s="137">
        <v>2726.17</v>
      </c>
      <c r="CL163" s="139">
        <v>7375.47</v>
      </c>
      <c r="CM163" s="186">
        <v>3652.12</v>
      </c>
      <c r="CN163" s="138">
        <v>0</v>
      </c>
      <c r="CO163" s="138">
        <v>3652.12</v>
      </c>
      <c r="CP163" s="137">
        <v>421</v>
      </c>
      <c r="CQ163" s="137">
        <v>54.75</v>
      </c>
      <c r="CR163" s="137">
        <v>1405.36</v>
      </c>
      <c r="CS163" s="137">
        <v>171.01</v>
      </c>
      <c r="CT163" s="137">
        <v>2052.12</v>
      </c>
      <c r="CU163" s="139">
        <v>5704.24</v>
      </c>
      <c r="CV163" s="216">
        <v>13101.15</v>
      </c>
      <c r="CW163" s="138">
        <v>0</v>
      </c>
      <c r="CX163" s="138">
        <v>13101.15</v>
      </c>
      <c r="CY163" s="137">
        <v>1620</v>
      </c>
      <c r="CZ163" s="137">
        <v>720.51</v>
      </c>
      <c r="DA163" s="137">
        <v>7079.49</v>
      </c>
      <c r="DB163" s="137">
        <v>184.37</v>
      </c>
      <c r="DC163" s="137">
        <v>9604.3700000000008</v>
      </c>
      <c r="DD163" s="139">
        <v>22705.52</v>
      </c>
      <c r="DE163" s="138">
        <v>0</v>
      </c>
      <c r="DF163" s="138">
        <v>0</v>
      </c>
      <c r="DG163" s="138">
        <v>0</v>
      </c>
      <c r="DH163" s="137">
        <v>0</v>
      </c>
      <c r="DI163" s="137">
        <v>0</v>
      </c>
      <c r="DJ163" s="137">
        <v>0</v>
      </c>
      <c r="DK163" s="137">
        <v>0</v>
      </c>
      <c r="DL163" s="137">
        <v>0</v>
      </c>
      <c r="DM163" s="139">
        <v>0</v>
      </c>
      <c r="DN163" s="135">
        <f t="shared" si="21"/>
        <v>52662.68</v>
      </c>
      <c r="DO163" s="135">
        <f t="shared" si="22"/>
        <v>948.61</v>
      </c>
      <c r="DP163" s="135">
        <f t="shared" si="23"/>
        <v>53611.29</v>
      </c>
      <c r="DQ163" s="137">
        <f t="shared" si="24"/>
        <v>6284</v>
      </c>
      <c r="DR163" s="137">
        <f t="shared" si="25"/>
        <v>1310.1100000000001</v>
      </c>
      <c r="DS163" s="137">
        <f t="shared" si="26"/>
        <v>22965.300000000003</v>
      </c>
      <c r="DT163" s="137">
        <f t="shared" si="27"/>
        <v>1739.3200000000002</v>
      </c>
      <c r="DU163" s="137">
        <f t="shared" si="28"/>
        <v>32298.729999999996</v>
      </c>
      <c r="DV163" s="139">
        <f t="shared" si="29"/>
        <v>85910.02</v>
      </c>
      <c r="DW163" s="271">
        <f t="shared" si="30"/>
        <v>60.25</v>
      </c>
      <c r="DX163" s="271"/>
      <c r="DY163" s="263">
        <f>E163-(DU163-(DO163*PARAM!Q163))</f>
        <v>448.06000000000495</v>
      </c>
      <c r="DZ163" s="263"/>
    </row>
    <row r="164" spans="1:130" x14ac:dyDescent="0.25">
      <c r="A164">
        <v>1285</v>
      </c>
      <c r="B164" t="s">
        <v>660</v>
      </c>
      <c r="C164" t="s">
        <v>614</v>
      </c>
      <c r="D164" s="74">
        <v>1</v>
      </c>
      <c r="E164">
        <v>29083.18</v>
      </c>
      <c r="F164">
        <v>47011.49</v>
      </c>
      <c r="G164" t="s">
        <v>157</v>
      </c>
      <c r="H164" t="s">
        <v>5</v>
      </c>
      <c r="I164" t="s">
        <v>661</v>
      </c>
      <c r="J164" s="138">
        <v>3628.75</v>
      </c>
      <c r="K164" s="138">
        <v>0</v>
      </c>
      <c r="L164" s="138">
        <v>3628.75</v>
      </c>
      <c r="M164" s="137">
        <v>410</v>
      </c>
      <c r="N164" s="137">
        <v>54.32</v>
      </c>
      <c r="O164" s="137">
        <v>1390.32</v>
      </c>
      <c r="P164" s="185">
        <v>165.61</v>
      </c>
      <c r="Q164" s="137">
        <v>2020.25</v>
      </c>
      <c r="R164" s="139">
        <v>5649</v>
      </c>
      <c r="S164" s="138">
        <v>3623.55</v>
      </c>
      <c r="T164" s="138">
        <v>0</v>
      </c>
      <c r="U164" s="138">
        <v>3623.55</v>
      </c>
      <c r="V164" s="137">
        <v>410</v>
      </c>
      <c r="W164" s="137">
        <v>54.32</v>
      </c>
      <c r="X164" s="137">
        <v>1391.74</v>
      </c>
      <c r="Y164" s="137">
        <v>134.94</v>
      </c>
      <c r="Z164" s="137">
        <v>1991</v>
      </c>
      <c r="AA164" s="139">
        <v>5614.55</v>
      </c>
      <c r="AB164" s="138">
        <v>3623.55</v>
      </c>
      <c r="AC164" s="138">
        <v>0</v>
      </c>
      <c r="AD164" s="138">
        <v>3623.55</v>
      </c>
      <c r="AE164" s="137">
        <v>410</v>
      </c>
      <c r="AF164" s="137">
        <v>54.32</v>
      </c>
      <c r="AG164" s="185">
        <v>1391.03</v>
      </c>
      <c r="AH164" s="137">
        <v>180.84</v>
      </c>
      <c r="AI164" s="137">
        <v>2036.19</v>
      </c>
      <c r="AJ164" s="139">
        <v>5659.74</v>
      </c>
      <c r="AK164" s="138">
        <v>3686.34</v>
      </c>
      <c r="AL164" s="138">
        <v>0</v>
      </c>
      <c r="AM164" s="138">
        <v>3686.34</v>
      </c>
      <c r="AN164" s="137">
        <v>419</v>
      </c>
      <c r="AO164" s="137">
        <v>55.26</v>
      </c>
      <c r="AP164" s="137">
        <v>1412.89</v>
      </c>
      <c r="AQ164" s="137">
        <v>161.28</v>
      </c>
      <c r="AR164" s="137">
        <v>2048.4299999999998</v>
      </c>
      <c r="AS164" s="139">
        <v>5734.77</v>
      </c>
      <c r="AT164" s="138">
        <v>3655.94</v>
      </c>
      <c r="AU164" s="138">
        <v>948.61</v>
      </c>
      <c r="AV164" s="138">
        <v>4604.55</v>
      </c>
      <c r="AW164" s="137">
        <v>544</v>
      </c>
      <c r="AX164" s="137">
        <v>54.8</v>
      </c>
      <c r="AY164" s="137">
        <v>1592.02</v>
      </c>
      <c r="AZ164" s="137">
        <v>142.97999999999999</v>
      </c>
      <c r="BA164" s="137">
        <v>2333.8000000000002</v>
      </c>
      <c r="BB164" s="139">
        <v>6938.35</v>
      </c>
      <c r="BC164" s="202">
        <v>5476.64</v>
      </c>
      <c r="BD164" s="138">
        <v>0</v>
      </c>
      <c r="BE164" s="138">
        <v>5476.64</v>
      </c>
      <c r="BF164" s="137">
        <v>656</v>
      </c>
      <c r="BG164" s="137">
        <v>81.099999999999994</v>
      </c>
      <c r="BH164" s="137">
        <v>2337.19</v>
      </c>
      <c r="BI164" s="137">
        <v>175.35</v>
      </c>
      <c r="BJ164" s="137">
        <v>3249.64</v>
      </c>
      <c r="BK164" s="139">
        <v>8726.2800000000007</v>
      </c>
      <c r="BL164" s="186">
        <v>3623.55</v>
      </c>
      <c r="BM164" s="138">
        <v>0</v>
      </c>
      <c r="BN164" s="138">
        <v>3623.55</v>
      </c>
      <c r="BO164" s="137">
        <v>410</v>
      </c>
      <c r="BP164" s="137">
        <v>54.32</v>
      </c>
      <c r="BQ164" s="137">
        <v>1391.03</v>
      </c>
      <c r="BR164" s="137">
        <v>160.44</v>
      </c>
      <c r="BS164" s="137">
        <v>2015.79</v>
      </c>
      <c r="BT164" s="139">
        <v>5639.34</v>
      </c>
      <c r="BU164" s="138">
        <v>3623.55</v>
      </c>
      <c r="BV164" s="138">
        <v>0</v>
      </c>
      <c r="BW164" s="138">
        <v>3623.55</v>
      </c>
      <c r="BX164" s="137">
        <v>410</v>
      </c>
      <c r="BY164" s="137">
        <v>54.32</v>
      </c>
      <c r="BZ164" s="137">
        <v>1391.03</v>
      </c>
      <c r="CA164" s="137">
        <v>170.64</v>
      </c>
      <c r="CB164" s="137">
        <v>2025.99</v>
      </c>
      <c r="CC164" s="139">
        <v>5649.54</v>
      </c>
      <c r="CD164" s="216">
        <v>3748.25</v>
      </c>
      <c r="CE164" s="138">
        <v>0</v>
      </c>
      <c r="CF164" s="138">
        <v>3748.25</v>
      </c>
      <c r="CG164" s="137">
        <v>427</v>
      </c>
      <c r="CH164" s="137">
        <v>56.19</v>
      </c>
      <c r="CI164" s="137">
        <v>1659.21</v>
      </c>
      <c r="CJ164" s="137">
        <v>95.83</v>
      </c>
      <c r="CK164" s="137">
        <v>2238.23</v>
      </c>
      <c r="CL164" s="139">
        <v>5986.48</v>
      </c>
      <c r="CM164" s="186">
        <v>3623.55</v>
      </c>
      <c r="CN164" s="138">
        <v>0</v>
      </c>
      <c r="CO164" s="138">
        <v>3623.55</v>
      </c>
      <c r="CP164" s="137">
        <v>418</v>
      </c>
      <c r="CQ164" s="137">
        <v>54.32</v>
      </c>
      <c r="CR164" s="137">
        <v>1395.83</v>
      </c>
      <c r="CS164" s="137">
        <v>129.84</v>
      </c>
      <c r="CT164" s="137">
        <v>1997.99</v>
      </c>
      <c r="CU164" s="139">
        <v>5621.54</v>
      </c>
      <c r="CV164" s="218">
        <v>3623.55</v>
      </c>
      <c r="CW164" s="138">
        <v>0</v>
      </c>
      <c r="CX164" s="138">
        <v>3623.55</v>
      </c>
      <c r="CY164" s="137">
        <v>410</v>
      </c>
      <c r="CZ164" s="137">
        <v>54.32</v>
      </c>
      <c r="DA164" s="137">
        <v>1391.03</v>
      </c>
      <c r="DB164" s="137">
        <v>140.04</v>
      </c>
      <c r="DC164" s="137">
        <v>1995.39</v>
      </c>
      <c r="DD164" s="139">
        <v>5618.94</v>
      </c>
      <c r="DE164" s="138">
        <v>5409.04</v>
      </c>
      <c r="DF164" s="138">
        <v>0</v>
      </c>
      <c r="DG164" s="138">
        <v>5409.04</v>
      </c>
      <c r="DH164" s="137">
        <v>657</v>
      </c>
      <c r="DI164" s="137">
        <v>553.54</v>
      </c>
      <c r="DJ164" s="137">
        <v>4298.29</v>
      </c>
      <c r="DK164" s="137">
        <v>179.55</v>
      </c>
      <c r="DL164" s="137">
        <v>5688.38</v>
      </c>
      <c r="DM164" s="139">
        <v>11097.42</v>
      </c>
      <c r="DN164" s="135">
        <f t="shared" si="21"/>
        <v>47346.26</v>
      </c>
      <c r="DO164" s="135">
        <f t="shared" si="22"/>
        <v>948.61</v>
      </c>
      <c r="DP164" s="135">
        <f t="shared" si="23"/>
        <v>48294.87</v>
      </c>
      <c r="DQ164" s="137">
        <f t="shared" si="24"/>
        <v>5581</v>
      </c>
      <c r="DR164" s="137">
        <f t="shared" si="25"/>
        <v>1181.1300000000001</v>
      </c>
      <c r="DS164" s="137">
        <f t="shared" si="26"/>
        <v>21041.610000000004</v>
      </c>
      <c r="DT164" s="137">
        <f t="shared" si="27"/>
        <v>1837.3399999999997</v>
      </c>
      <c r="DU164" s="137">
        <f t="shared" si="28"/>
        <v>29641.080000000005</v>
      </c>
      <c r="DV164" s="139">
        <f t="shared" si="29"/>
        <v>77935.95</v>
      </c>
      <c r="DW164" s="271">
        <f t="shared" si="30"/>
        <v>1283.3800000000047</v>
      </c>
      <c r="DX164" s="271"/>
      <c r="DY164" s="263">
        <f>E164-(DU164-(DO164*PARAM!Q164))</f>
        <v>-557.90000000000509</v>
      </c>
      <c r="DZ164" s="263"/>
    </row>
    <row r="165" spans="1:130" x14ac:dyDescent="0.25">
      <c r="A165">
        <v>1287</v>
      </c>
      <c r="B165" t="s">
        <v>597</v>
      </c>
      <c r="C165" t="s">
        <v>598</v>
      </c>
      <c r="D165" s="74">
        <v>1</v>
      </c>
      <c r="E165">
        <v>12435.35</v>
      </c>
      <c r="F165">
        <v>28888.76</v>
      </c>
      <c r="G165" t="s">
        <v>157</v>
      </c>
      <c r="H165" t="s">
        <v>5</v>
      </c>
      <c r="I165" t="s">
        <v>182</v>
      </c>
      <c r="J165" s="138">
        <v>2394.7600000000002</v>
      </c>
      <c r="K165" s="138">
        <v>0</v>
      </c>
      <c r="L165" s="138">
        <v>2394.7600000000002</v>
      </c>
      <c r="M165" s="137">
        <v>224</v>
      </c>
      <c r="N165" s="137">
        <v>34.4</v>
      </c>
      <c r="O165" s="137">
        <v>768.84</v>
      </c>
      <c r="P165" s="185">
        <v>138.99</v>
      </c>
      <c r="Q165" s="137">
        <v>1166.23</v>
      </c>
      <c r="R165" s="139">
        <v>3560.99</v>
      </c>
      <c r="S165" s="138">
        <v>2189.38</v>
      </c>
      <c r="T165" s="138">
        <v>0</v>
      </c>
      <c r="U165" s="138">
        <v>2189.38</v>
      </c>
      <c r="V165" s="137">
        <v>210</v>
      </c>
      <c r="W165" s="137">
        <v>32.799999999999997</v>
      </c>
      <c r="X165" s="137">
        <v>673.17</v>
      </c>
      <c r="Y165" s="137">
        <v>120.47</v>
      </c>
      <c r="Z165" s="137">
        <v>1036.44</v>
      </c>
      <c r="AA165" s="139">
        <v>3225.82</v>
      </c>
      <c r="AB165" s="138">
        <v>2188.62</v>
      </c>
      <c r="AC165" s="138">
        <v>0</v>
      </c>
      <c r="AD165" s="138">
        <v>2188.62</v>
      </c>
      <c r="AE165" s="137">
        <v>210</v>
      </c>
      <c r="AF165" s="137">
        <v>32.79</v>
      </c>
      <c r="AG165" s="185">
        <v>672.08</v>
      </c>
      <c r="AH165" s="137">
        <v>151.06</v>
      </c>
      <c r="AI165" s="137">
        <v>1065.93</v>
      </c>
      <c r="AJ165" s="139">
        <v>3254.55</v>
      </c>
      <c r="AK165" s="138">
        <v>2212.1999999999998</v>
      </c>
      <c r="AL165" s="138">
        <v>0</v>
      </c>
      <c r="AM165" s="138">
        <v>2212.1999999999998</v>
      </c>
      <c r="AN165" s="137">
        <v>213</v>
      </c>
      <c r="AO165" s="137">
        <v>33.14</v>
      </c>
      <c r="AP165" s="137">
        <v>693.26</v>
      </c>
      <c r="AQ165" s="137">
        <v>141.27000000000001</v>
      </c>
      <c r="AR165" s="137">
        <v>1080.67</v>
      </c>
      <c r="AS165" s="139">
        <v>3292.87</v>
      </c>
      <c r="AT165" s="138">
        <v>2188.62</v>
      </c>
      <c r="AU165" s="138">
        <v>948.61</v>
      </c>
      <c r="AV165" s="138">
        <v>3137.23</v>
      </c>
      <c r="AW165" s="137">
        <v>338</v>
      </c>
      <c r="AX165" s="137">
        <v>32.79</v>
      </c>
      <c r="AY165" s="137">
        <v>861.8</v>
      </c>
      <c r="AZ165" s="137">
        <v>133.16</v>
      </c>
      <c r="BA165" s="137">
        <v>1365.75</v>
      </c>
      <c r="BB165" s="139">
        <v>4502.9799999999996</v>
      </c>
      <c r="BC165" s="202">
        <v>3645.71</v>
      </c>
      <c r="BD165" s="138">
        <v>0</v>
      </c>
      <c r="BE165" s="138">
        <v>3645.71</v>
      </c>
      <c r="BF165" s="137">
        <v>383</v>
      </c>
      <c r="BG165" s="137">
        <v>51.76</v>
      </c>
      <c r="BH165" s="137">
        <v>1293.9000000000001</v>
      </c>
      <c r="BI165" s="137">
        <v>171</v>
      </c>
      <c r="BJ165" s="137">
        <v>1899.66</v>
      </c>
      <c r="BK165" s="139">
        <v>5545.37</v>
      </c>
      <c r="BL165" s="186">
        <v>2202.7199999999998</v>
      </c>
      <c r="BM165" s="138">
        <v>0</v>
      </c>
      <c r="BN165" s="138">
        <v>2202.7199999999998</v>
      </c>
      <c r="BO165" s="137">
        <v>209</v>
      </c>
      <c r="BP165" s="137">
        <v>33</v>
      </c>
      <c r="BQ165" s="137">
        <v>684.76</v>
      </c>
      <c r="BR165" s="137">
        <v>105.41</v>
      </c>
      <c r="BS165" s="137">
        <v>1032.17</v>
      </c>
      <c r="BT165" s="139">
        <v>3234.89</v>
      </c>
      <c r="BU165" s="138">
        <v>2207.66</v>
      </c>
      <c r="BV165" s="138">
        <v>0</v>
      </c>
      <c r="BW165" s="138">
        <v>2207.66</v>
      </c>
      <c r="BX165" s="137">
        <v>211</v>
      </c>
      <c r="BY165" s="137">
        <v>33.07</v>
      </c>
      <c r="BZ165" s="137">
        <v>689.29</v>
      </c>
      <c r="CA165" s="137">
        <v>131</v>
      </c>
      <c r="CB165" s="137">
        <v>1064.3599999999999</v>
      </c>
      <c r="CC165" s="139">
        <v>3272.02</v>
      </c>
      <c r="CD165" s="138">
        <v>2306.35</v>
      </c>
      <c r="CE165" s="138">
        <v>0</v>
      </c>
      <c r="CF165" s="138">
        <v>2306.35</v>
      </c>
      <c r="CG165" s="137">
        <v>226</v>
      </c>
      <c r="CH165" s="137">
        <v>34.56</v>
      </c>
      <c r="CI165" s="137">
        <v>778.61</v>
      </c>
      <c r="CJ165" s="137">
        <v>117.44</v>
      </c>
      <c r="CK165" s="137">
        <v>1156.6099999999999</v>
      </c>
      <c r="CL165" s="139">
        <v>3462.96</v>
      </c>
      <c r="CM165" s="186">
        <v>2416.2199999999998</v>
      </c>
      <c r="CN165" s="138">
        <v>0</v>
      </c>
      <c r="CO165" s="138">
        <v>2416.2199999999998</v>
      </c>
      <c r="CP165" s="137">
        <v>249</v>
      </c>
      <c r="CQ165" s="137">
        <v>36.200000000000003</v>
      </c>
      <c r="CR165" s="137">
        <v>748.8</v>
      </c>
      <c r="CS165" s="137">
        <v>93.9</v>
      </c>
      <c r="CT165" s="137">
        <v>1127.9000000000001</v>
      </c>
      <c r="CU165" s="139">
        <v>3544.12</v>
      </c>
      <c r="CV165" s="216">
        <v>2324.87</v>
      </c>
      <c r="CW165" s="138">
        <v>0</v>
      </c>
      <c r="CX165" s="138">
        <v>2324.87</v>
      </c>
      <c r="CY165" s="137">
        <v>227</v>
      </c>
      <c r="CZ165" s="137">
        <v>34.83</v>
      </c>
      <c r="DA165" s="137">
        <v>706.31</v>
      </c>
      <c r="DB165" s="137">
        <v>127.97</v>
      </c>
      <c r="DC165" s="137">
        <v>1096.1099999999999</v>
      </c>
      <c r="DD165" s="139">
        <v>3420.98</v>
      </c>
      <c r="DE165" s="138">
        <v>3292.1</v>
      </c>
      <c r="DF165" s="138">
        <v>0</v>
      </c>
      <c r="DG165" s="138">
        <v>3292.1</v>
      </c>
      <c r="DH165" s="137">
        <v>361</v>
      </c>
      <c r="DI165" s="137">
        <v>341.8</v>
      </c>
      <c r="DJ165" s="137">
        <v>2114.34</v>
      </c>
      <c r="DK165" s="137">
        <v>161.80000000000001</v>
      </c>
      <c r="DL165" s="137">
        <v>2978.94</v>
      </c>
      <c r="DM165" s="139">
        <v>6271.04</v>
      </c>
      <c r="DN165" s="135">
        <f t="shared" si="21"/>
        <v>29569.209999999995</v>
      </c>
      <c r="DO165" s="135">
        <f t="shared" si="22"/>
        <v>948.61</v>
      </c>
      <c r="DP165" s="135">
        <f t="shared" si="23"/>
        <v>30517.819999999996</v>
      </c>
      <c r="DQ165" s="137">
        <f t="shared" si="24"/>
        <v>3061</v>
      </c>
      <c r="DR165" s="137">
        <f t="shared" si="25"/>
        <v>731.14</v>
      </c>
      <c r="DS165" s="137">
        <f t="shared" si="26"/>
        <v>10685.160000000002</v>
      </c>
      <c r="DT165" s="137">
        <f t="shared" si="27"/>
        <v>1593.4700000000003</v>
      </c>
      <c r="DU165" s="137">
        <f t="shared" si="28"/>
        <v>16070.770000000002</v>
      </c>
      <c r="DV165" s="139">
        <f t="shared" si="29"/>
        <v>46588.590000000004</v>
      </c>
      <c r="DW165" s="271">
        <f t="shared" si="30"/>
        <v>1629.0599999999977</v>
      </c>
      <c r="DX165" s="271"/>
      <c r="DY165" s="263">
        <f>E165-(DU165-(DO165*PARAM!Q165))</f>
        <v>-3635.4200000000019</v>
      </c>
      <c r="DZ165" s="263"/>
    </row>
    <row r="166" spans="1:130" x14ac:dyDescent="0.25">
      <c r="A166">
        <v>1289</v>
      </c>
      <c r="B166" t="s">
        <v>249</v>
      </c>
      <c r="C166" t="s">
        <v>250</v>
      </c>
      <c r="D166" s="74">
        <v>0.8</v>
      </c>
      <c r="E166">
        <v>13521.9</v>
      </c>
      <c r="F166">
        <v>25199.360000000001</v>
      </c>
      <c r="G166" t="s">
        <v>157</v>
      </c>
      <c r="H166" t="s">
        <v>5</v>
      </c>
      <c r="I166" t="s">
        <v>166</v>
      </c>
      <c r="J166" s="138">
        <v>1943.95</v>
      </c>
      <c r="K166" s="138">
        <v>0</v>
      </c>
      <c r="L166" s="138">
        <v>1943.95</v>
      </c>
      <c r="M166" s="137">
        <v>171</v>
      </c>
      <c r="N166" s="137">
        <v>29.12</v>
      </c>
      <c r="O166" s="137">
        <v>681.99</v>
      </c>
      <c r="P166" s="185">
        <v>116.11</v>
      </c>
      <c r="Q166" s="137">
        <v>998.22</v>
      </c>
      <c r="R166" s="139">
        <v>2942.17</v>
      </c>
      <c r="S166" s="138">
        <v>663.99</v>
      </c>
      <c r="T166" s="138">
        <v>0</v>
      </c>
      <c r="U166" s="138">
        <v>663.99</v>
      </c>
      <c r="V166" s="137">
        <v>-4</v>
      </c>
      <c r="W166" s="137">
        <v>9.9</v>
      </c>
      <c r="X166" s="137">
        <v>226.34</v>
      </c>
      <c r="Y166" s="137">
        <v>67.88</v>
      </c>
      <c r="Z166" s="137">
        <v>300.12</v>
      </c>
      <c r="AA166" s="139">
        <v>964.11</v>
      </c>
      <c r="AB166" s="138">
        <v>1269.31</v>
      </c>
      <c r="AC166" s="138">
        <v>0</v>
      </c>
      <c r="AD166" s="138">
        <v>1269.31</v>
      </c>
      <c r="AE166" s="137">
        <v>80</v>
      </c>
      <c r="AF166" s="137">
        <v>18.989999999999998</v>
      </c>
      <c r="AG166" s="185">
        <v>442.21</v>
      </c>
      <c r="AH166" s="137">
        <v>114.33</v>
      </c>
      <c r="AI166" s="137">
        <v>655.53</v>
      </c>
      <c r="AJ166" s="139">
        <v>1924.84</v>
      </c>
      <c r="AK166" s="138">
        <v>1295.28</v>
      </c>
      <c r="AL166" s="138">
        <v>0</v>
      </c>
      <c r="AM166" s="138">
        <v>1295.28</v>
      </c>
      <c r="AN166" s="137">
        <v>83</v>
      </c>
      <c r="AO166" s="137">
        <v>19.38</v>
      </c>
      <c r="AP166" s="137">
        <v>451.11</v>
      </c>
      <c r="AQ166" s="137">
        <v>104.6</v>
      </c>
      <c r="AR166" s="137">
        <v>658.09</v>
      </c>
      <c r="AS166" s="139">
        <v>1953.37</v>
      </c>
      <c r="AT166" s="138">
        <v>859.28</v>
      </c>
      <c r="AU166" s="138">
        <v>98.65</v>
      </c>
      <c r="AV166" s="138">
        <v>957.93</v>
      </c>
      <c r="AW166" s="137">
        <v>55</v>
      </c>
      <c r="AX166" s="137">
        <v>12.85</v>
      </c>
      <c r="AY166" s="137">
        <v>336.76</v>
      </c>
      <c r="AZ166" s="137">
        <v>67.58</v>
      </c>
      <c r="BA166" s="137">
        <v>472.19</v>
      </c>
      <c r="BB166" s="139">
        <v>1430.12</v>
      </c>
      <c r="BC166" s="202">
        <v>2250.17</v>
      </c>
      <c r="BD166" s="138">
        <v>0</v>
      </c>
      <c r="BE166" s="138">
        <v>2250.17</v>
      </c>
      <c r="BF166" s="137">
        <v>190</v>
      </c>
      <c r="BG166" s="137">
        <v>33.72</v>
      </c>
      <c r="BH166" s="137">
        <v>826.76</v>
      </c>
      <c r="BI166" s="137">
        <v>39.950000000000003</v>
      </c>
      <c r="BJ166" s="137">
        <v>1090.43</v>
      </c>
      <c r="BK166" s="139">
        <v>3340.6</v>
      </c>
      <c r="BL166" s="186">
        <v>13.2</v>
      </c>
      <c r="BM166" s="138">
        <v>0</v>
      </c>
      <c r="BN166" s="138">
        <v>13.2</v>
      </c>
      <c r="BO166" s="137">
        <v>-53</v>
      </c>
      <c r="BP166" s="137">
        <v>0.15</v>
      </c>
      <c r="BQ166" s="137">
        <v>21.6</v>
      </c>
      <c r="BR166" s="137">
        <v>0.22</v>
      </c>
      <c r="BS166" s="137">
        <v>-31.03</v>
      </c>
      <c r="BT166" s="139">
        <v>-17.829999999999998</v>
      </c>
      <c r="BU166" s="138">
        <v>251.86</v>
      </c>
      <c r="BV166" s="138">
        <v>0</v>
      </c>
      <c r="BW166" s="138">
        <v>251.86</v>
      </c>
      <c r="BX166" s="137">
        <v>-6</v>
      </c>
      <c r="BY166" s="137">
        <v>3.73</v>
      </c>
      <c r="BZ166" s="137">
        <v>103.27</v>
      </c>
      <c r="CA166" s="137">
        <v>4.46</v>
      </c>
      <c r="CB166" s="137">
        <v>105.46</v>
      </c>
      <c r="CC166" s="139">
        <v>357.32</v>
      </c>
      <c r="CD166" s="216">
        <v>729.1</v>
      </c>
      <c r="CE166" s="138">
        <v>0</v>
      </c>
      <c r="CF166" s="138">
        <v>729.1</v>
      </c>
      <c r="CG166" s="137">
        <v>35</v>
      </c>
      <c r="CH166" s="137">
        <v>10.89</v>
      </c>
      <c r="CI166" s="137">
        <v>266.60000000000002</v>
      </c>
      <c r="CJ166" s="137">
        <v>12.94</v>
      </c>
      <c r="CK166" s="137">
        <v>325.43</v>
      </c>
      <c r="CL166" s="139">
        <v>1054.53</v>
      </c>
      <c r="CM166" s="186">
        <v>121.68</v>
      </c>
      <c r="CN166" s="138">
        <v>0</v>
      </c>
      <c r="CO166" s="138">
        <v>121.68</v>
      </c>
      <c r="CP166" s="137">
        <v>-17</v>
      </c>
      <c r="CQ166" s="137">
        <v>1.78</v>
      </c>
      <c r="CR166" s="137">
        <v>57.24</v>
      </c>
      <c r="CS166" s="137">
        <v>2.15</v>
      </c>
      <c r="CT166" s="137">
        <v>44.17</v>
      </c>
      <c r="CU166" s="139">
        <v>165.85</v>
      </c>
      <c r="CV166" s="218">
        <v>404.29</v>
      </c>
      <c r="CW166" s="138">
        <v>0</v>
      </c>
      <c r="CX166" s="138">
        <v>404.29</v>
      </c>
      <c r="CY166" s="137">
        <v>7</v>
      </c>
      <c r="CZ166" s="137">
        <v>6.02</v>
      </c>
      <c r="DA166" s="137">
        <v>116.39</v>
      </c>
      <c r="DB166" s="137">
        <v>7.17</v>
      </c>
      <c r="DC166" s="137">
        <v>136.58000000000001</v>
      </c>
      <c r="DD166" s="139">
        <v>540.87</v>
      </c>
      <c r="DE166" s="138">
        <v>1701.65</v>
      </c>
      <c r="DF166" s="138">
        <v>0</v>
      </c>
      <c r="DG166" s="138">
        <v>1701.65</v>
      </c>
      <c r="DH166" s="137">
        <v>118</v>
      </c>
      <c r="DI166" s="137">
        <v>140.16999999999999</v>
      </c>
      <c r="DJ166" s="137">
        <v>771.74</v>
      </c>
      <c r="DK166" s="137">
        <v>31.55</v>
      </c>
      <c r="DL166" s="137">
        <v>1061.46</v>
      </c>
      <c r="DM166" s="139">
        <v>2763.11</v>
      </c>
      <c r="DN166" s="135">
        <f t="shared" si="21"/>
        <v>11503.760000000002</v>
      </c>
      <c r="DO166" s="135">
        <f t="shared" si="22"/>
        <v>98.65</v>
      </c>
      <c r="DP166" s="135">
        <f t="shared" si="23"/>
        <v>11602.410000000003</v>
      </c>
      <c r="DQ166" s="137">
        <f t="shared" si="24"/>
        <v>659</v>
      </c>
      <c r="DR166" s="137">
        <f t="shared" si="25"/>
        <v>286.70000000000005</v>
      </c>
      <c r="DS166" s="137">
        <f t="shared" si="26"/>
        <v>4302.0099999999993</v>
      </c>
      <c r="DT166" s="137">
        <f t="shared" si="27"/>
        <v>568.93999999999994</v>
      </c>
      <c r="DU166" s="137">
        <f t="shared" si="28"/>
        <v>5816.6500000000005</v>
      </c>
      <c r="DV166" s="139">
        <f t="shared" si="29"/>
        <v>17419.060000000001</v>
      </c>
      <c r="DW166" s="271">
        <f t="shared" si="30"/>
        <v>-13596.949999999997</v>
      </c>
      <c r="DX166" s="271"/>
      <c r="DY166" s="263">
        <f>E166-(DU166-(DO166*PARAM!Q166))</f>
        <v>7705.2499999999991</v>
      </c>
      <c r="DZ166" s="263"/>
    </row>
    <row r="167" spans="1:130" x14ac:dyDescent="0.25">
      <c r="A167">
        <v>1290</v>
      </c>
      <c r="B167" t="s">
        <v>669</v>
      </c>
      <c r="C167" t="s">
        <v>670</v>
      </c>
      <c r="D167" s="74">
        <v>1</v>
      </c>
      <c r="E167">
        <v>14219.69</v>
      </c>
      <c r="F167">
        <v>27754.5</v>
      </c>
      <c r="G167" t="s">
        <v>157</v>
      </c>
      <c r="H167" t="s">
        <v>5</v>
      </c>
      <c r="I167" t="s">
        <v>182</v>
      </c>
      <c r="J167" s="138">
        <v>2470.06</v>
      </c>
      <c r="K167" s="138">
        <v>0</v>
      </c>
      <c r="L167" s="138">
        <v>2470.06</v>
      </c>
      <c r="M167" s="137">
        <v>234</v>
      </c>
      <c r="N167" s="137">
        <v>35.520000000000003</v>
      </c>
      <c r="O167" s="137">
        <v>837.17</v>
      </c>
      <c r="P167" s="185">
        <v>94.43</v>
      </c>
      <c r="Q167" s="137">
        <v>1201.1199999999999</v>
      </c>
      <c r="R167" s="139">
        <v>3671.18</v>
      </c>
      <c r="S167" s="138">
        <v>2093.39</v>
      </c>
      <c r="T167" s="138">
        <v>0</v>
      </c>
      <c r="U167" s="138">
        <v>2093.39</v>
      </c>
      <c r="V167" s="137">
        <v>196</v>
      </c>
      <c r="W167" s="137">
        <v>31.36</v>
      </c>
      <c r="X167" s="137">
        <v>586.11</v>
      </c>
      <c r="Y167" s="137">
        <v>93.26</v>
      </c>
      <c r="Z167" s="137">
        <v>906.73</v>
      </c>
      <c r="AA167" s="139">
        <v>3000.12</v>
      </c>
      <c r="AB167" s="138">
        <v>2093.39</v>
      </c>
      <c r="AC167" s="138">
        <v>0</v>
      </c>
      <c r="AD167" s="138">
        <v>2093.39</v>
      </c>
      <c r="AE167" s="137">
        <v>196</v>
      </c>
      <c r="AF167" s="137">
        <v>31.36</v>
      </c>
      <c r="AG167" s="185">
        <v>585.65</v>
      </c>
      <c r="AH167" s="137">
        <v>98.36</v>
      </c>
      <c r="AI167" s="137">
        <v>911.37</v>
      </c>
      <c r="AJ167" s="139">
        <v>3004.76</v>
      </c>
      <c r="AK167" s="138">
        <v>2093.39</v>
      </c>
      <c r="AL167" s="138">
        <v>0</v>
      </c>
      <c r="AM167" s="138">
        <v>2093.39</v>
      </c>
      <c r="AN167" s="137">
        <v>196</v>
      </c>
      <c r="AO167" s="137">
        <v>31.36</v>
      </c>
      <c r="AP167" s="137">
        <v>585.65</v>
      </c>
      <c r="AQ167" s="137">
        <v>37.159999999999997</v>
      </c>
      <c r="AR167" s="137">
        <v>850.17</v>
      </c>
      <c r="AS167" s="139">
        <v>2943.56</v>
      </c>
      <c r="AT167" s="138">
        <v>2102.19</v>
      </c>
      <c r="AU167" s="138">
        <v>929.63</v>
      </c>
      <c r="AV167" s="138">
        <v>3031.82</v>
      </c>
      <c r="AW167" s="137">
        <v>323</v>
      </c>
      <c r="AX167" s="137">
        <v>31.49</v>
      </c>
      <c r="AY167" s="137">
        <v>779.54</v>
      </c>
      <c r="AZ167" s="137">
        <v>49.78</v>
      </c>
      <c r="BA167" s="137">
        <v>1183.81</v>
      </c>
      <c r="BB167" s="139">
        <v>4215.63</v>
      </c>
      <c r="BC167" s="202">
        <v>3376.63</v>
      </c>
      <c r="BD167" s="138">
        <v>0</v>
      </c>
      <c r="BE167" s="138">
        <v>3376.63</v>
      </c>
      <c r="BF167" s="137">
        <v>338</v>
      </c>
      <c r="BG167" s="137">
        <v>46.79</v>
      </c>
      <c r="BH167" s="137">
        <v>1176.01</v>
      </c>
      <c r="BI167" s="137">
        <v>109.84</v>
      </c>
      <c r="BJ167" s="137">
        <v>1670.64</v>
      </c>
      <c r="BK167" s="139">
        <v>5047.2700000000004</v>
      </c>
      <c r="BL167" s="186">
        <v>2093.39</v>
      </c>
      <c r="BM167" s="138">
        <v>0</v>
      </c>
      <c r="BN167" s="138">
        <v>2093.39</v>
      </c>
      <c r="BO167" s="137">
        <v>192</v>
      </c>
      <c r="BP167" s="137">
        <v>31.36</v>
      </c>
      <c r="BQ167" s="137">
        <v>585.65</v>
      </c>
      <c r="BR167" s="137">
        <v>93.26</v>
      </c>
      <c r="BS167" s="137">
        <v>902.27</v>
      </c>
      <c r="BT167" s="139">
        <v>2995.66</v>
      </c>
      <c r="BU167" s="138">
        <v>2093.39</v>
      </c>
      <c r="BV167" s="138">
        <v>0</v>
      </c>
      <c r="BW167" s="138">
        <v>2093.39</v>
      </c>
      <c r="BX167" s="137">
        <v>195</v>
      </c>
      <c r="BY167" s="137">
        <v>31.36</v>
      </c>
      <c r="BZ167" s="137">
        <v>585.65</v>
      </c>
      <c r="CA167" s="137">
        <v>113.66</v>
      </c>
      <c r="CB167" s="137">
        <v>925.67</v>
      </c>
      <c r="CC167" s="139">
        <v>3019.06</v>
      </c>
      <c r="CD167" s="138">
        <v>2181.5700000000002</v>
      </c>
      <c r="CE167" s="138">
        <v>0</v>
      </c>
      <c r="CF167" s="138">
        <v>2181.5700000000002</v>
      </c>
      <c r="CG167" s="137">
        <v>208</v>
      </c>
      <c r="CH167" s="137">
        <v>32.68</v>
      </c>
      <c r="CI167" s="137">
        <v>665.67</v>
      </c>
      <c r="CJ167" s="137">
        <v>99.93</v>
      </c>
      <c r="CK167" s="137">
        <v>1006.28</v>
      </c>
      <c r="CL167" s="139">
        <v>3187.85</v>
      </c>
      <c r="CM167" s="186">
        <v>2100.17</v>
      </c>
      <c r="CN167" s="138">
        <v>0</v>
      </c>
      <c r="CO167" s="138">
        <v>2100.17</v>
      </c>
      <c r="CP167" s="137">
        <v>205</v>
      </c>
      <c r="CQ167" s="137">
        <v>31.46</v>
      </c>
      <c r="CR167" s="137">
        <v>566.42999999999995</v>
      </c>
      <c r="CS167" s="137">
        <v>118.89</v>
      </c>
      <c r="CT167" s="137">
        <v>921.78</v>
      </c>
      <c r="CU167" s="139">
        <v>3021.95</v>
      </c>
      <c r="CV167" s="216">
        <v>2619.2800000000002</v>
      </c>
      <c r="CW167" s="138">
        <v>0</v>
      </c>
      <c r="CX167" s="138">
        <v>2619.2800000000002</v>
      </c>
      <c r="CY167" s="137">
        <v>268</v>
      </c>
      <c r="CZ167" s="137">
        <v>39.25</v>
      </c>
      <c r="DA167" s="137">
        <v>992.42</v>
      </c>
      <c r="DB167" s="137">
        <v>112.81</v>
      </c>
      <c r="DC167" s="137">
        <v>1412.48</v>
      </c>
      <c r="DD167" s="139">
        <v>4031.76</v>
      </c>
      <c r="DE167" s="138">
        <v>3193.25</v>
      </c>
      <c r="DF167" s="138">
        <v>0</v>
      </c>
      <c r="DG167" s="138">
        <v>3193.25</v>
      </c>
      <c r="DH167" s="137">
        <v>353</v>
      </c>
      <c r="DI167" s="137">
        <v>329.09</v>
      </c>
      <c r="DJ167" s="137">
        <v>1813.17</v>
      </c>
      <c r="DK167" s="137">
        <v>170.24</v>
      </c>
      <c r="DL167" s="137">
        <v>2665.5</v>
      </c>
      <c r="DM167" s="139">
        <v>5858.75</v>
      </c>
      <c r="DN167" s="135">
        <f t="shared" si="21"/>
        <v>28510.1</v>
      </c>
      <c r="DO167" s="135">
        <f t="shared" si="22"/>
        <v>929.63</v>
      </c>
      <c r="DP167" s="135">
        <f t="shared" si="23"/>
        <v>29439.729999999996</v>
      </c>
      <c r="DQ167" s="137">
        <f t="shared" si="24"/>
        <v>2904</v>
      </c>
      <c r="DR167" s="137">
        <f t="shared" si="25"/>
        <v>703.07999999999993</v>
      </c>
      <c r="DS167" s="137">
        <f t="shared" si="26"/>
        <v>9759.119999999999</v>
      </c>
      <c r="DT167" s="137">
        <f t="shared" si="27"/>
        <v>1191.6200000000001</v>
      </c>
      <c r="DU167" s="137">
        <f t="shared" si="28"/>
        <v>14557.820000000002</v>
      </c>
      <c r="DV167" s="139">
        <f t="shared" si="29"/>
        <v>43997.55</v>
      </c>
      <c r="DW167" s="271">
        <f t="shared" si="30"/>
        <v>1685.2299999999959</v>
      </c>
      <c r="DX167" s="271"/>
      <c r="DY167" s="263">
        <f>E167-(DU167-(DO167*PARAM!Q167))</f>
        <v>-338.13000000000102</v>
      </c>
      <c r="DZ167" s="263"/>
    </row>
    <row r="168" spans="1:130" x14ac:dyDescent="0.25">
      <c r="A168">
        <v>1292</v>
      </c>
      <c r="B168" t="s">
        <v>677</v>
      </c>
      <c r="C168" t="s">
        <v>315</v>
      </c>
      <c r="D168" s="74">
        <v>1</v>
      </c>
      <c r="E168">
        <v>19145.46</v>
      </c>
      <c r="F168">
        <v>34588.79</v>
      </c>
      <c r="G168" t="s">
        <v>157</v>
      </c>
      <c r="H168" t="s">
        <v>5</v>
      </c>
      <c r="I168" t="s">
        <v>489</v>
      </c>
      <c r="J168" s="138">
        <v>2738.09</v>
      </c>
      <c r="K168" s="138">
        <v>0</v>
      </c>
      <c r="L168" s="138">
        <v>2738.09</v>
      </c>
      <c r="M168" s="137">
        <v>275</v>
      </c>
      <c r="N168" s="137">
        <v>39.979999999999997</v>
      </c>
      <c r="O168" s="137">
        <v>1009.66</v>
      </c>
      <c r="P168" s="185">
        <v>140.11000000000001</v>
      </c>
      <c r="Q168" s="137">
        <v>1464.75</v>
      </c>
      <c r="R168" s="139">
        <v>4202.84</v>
      </c>
      <c r="S168" s="138">
        <v>2666.9</v>
      </c>
      <c r="T168" s="138">
        <v>0</v>
      </c>
      <c r="U168" s="138">
        <v>2666.9</v>
      </c>
      <c r="V168" s="137">
        <v>275</v>
      </c>
      <c r="W168" s="137">
        <v>39.96</v>
      </c>
      <c r="X168" s="137">
        <v>1010.33</v>
      </c>
      <c r="Y168" s="137">
        <v>123.85</v>
      </c>
      <c r="Z168" s="137">
        <v>1449.14</v>
      </c>
      <c r="AA168" s="139">
        <v>4116.04</v>
      </c>
      <c r="AB168" s="138">
        <v>2666.9</v>
      </c>
      <c r="AC168" s="138">
        <v>0</v>
      </c>
      <c r="AD168" s="138">
        <v>2666.9</v>
      </c>
      <c r="AE168" s="137">
        <v>275</v>
      </c>
      <c r="AF168" s="137">
        <v>39.96</v>
      </c>
      <c r="AG168" s="185">
        <v>1009.82</v>
      </c>
      <c r="AH168" s="137">
        <v>159.55000000000001</v>
      </c>
      <c r="AI168" s="137">
        <v>1484.33</v>
      </c>
      <c r="AJ168" s="139">
        <v>4151.2299999999996</v>
      </c>
      <c r="AK168" s="138">
        <v>2667.64</v>
      </c>
      <c r="AL168" s="138">
        <v>0</v>
      </c>
      <c r="AM168" s="138">
        <v>2667.64</v>
      </c>
      <c r="AN168" s="137">
        <v>275</v>
      </c>
      <c r="AO168" s="137">
        <v>39.97</v>
      </c>
      <c r="AP168" s="137">
        <v>1010.07</v>
      </c>
      <c r="AQ168" s="137">
        <v>149.37</v>
      </c>
      <c r="AR168" s="137">
        <v>1474.41</v>
      </c>
      <c r="AS168" s="139">
        <v>4142.05</v>
      </c>
      <c r="AT168" s="138">
        <v>2666.9</v>
      </c>
      <c r="AU168" s="138">
        <v>692.48</v>
      </c>
      <c r="AV168" s="138">
        <v>3359.38</v>
      </c>
      <c r="AW168" s="137">
        <v>370</v>
      </c>
      <c r="AX168" s="137">
        <v>39.96</v>
      </c>
      <c r="AY168" s="137">
        <v>1148.32</v>
      </c>
      <c r="AZ168" s="137">
        <v>133.13999999999999</v>
      </c>
      <c r="BA168" s="137">
        <v>1691.42</v>
      </c>
      <c r="BB168" s="139">
        <v>5050.8</v>
      </c>
      <c r="BC168" s="202">
        <v>4131.82</v>
      </c>
      <c r="BD168" s="138">
        <v>0</v>
      </c>
      <c r="BE168" s="138">
        <v>4131.82</v>
      </c>
      <c r="BF168" s="137">
        <v>456</v>
      </c>
      <c r="BG168" s="137">
        <v>59.68</v>
      </c>
      <c r="BH168" s="137">
        <v>1728.52</v>
      </c>
      <c r="BI168" s="137">
        <v>159.41</v>
      </c>
      <c r="BJ168" s="137">
        <v>2403.61</v>
      </c>
      <c r="BK168" s="139">
        <v>6535.43</v>
      </c>
      <c r="BL168" s="186">
        <v>2666.9</v>
      </c>
      <c r="BM168" s="138">
        <v>0</v>
      </c>
      <c r="BN168" s="138">
        <v>2666.9</v>
      </c>
      <c r="BO168" s="137">
        <v>274</v>
      </c>
      <c r="BP168" s="137">
        <v>39.96</v>
      </c>
      <c r="BQ168" s="137">
        <v>1009.82</v>
      </c>
      <c r="BR168" s="137">
        <v>134.05000000000001</v>
      </c>
      <c r="BS168" s="137">
        <v>1457.83</v>
      </c>
      <c r="BT168" s="139">
        <v>4124.7299999999996</v>
      </c>
      <c r="BU168" s="138">
        <v>2666.9</v>
      </c>
      <c r="BV168" s="138">
        <v>0</v>
      </c>
      <c r="BW168" s="138">
        <v>2666.9</v>
      </c>
      <c r="BX168" s="137">
        <v>275</v>
      </c>
      <c r="BY168" s="137">
        <v>39.96</v>
      </c>
      <c r="BZ168" s="137">
        <v>1009.82</v>
      </c>
      <c r="CA168" s="137">
        <v>149.35</v>
      </c>
      <c r="CB168" s="137">
        <v>1474.13</v>
      </c>
      <c r="CC168" s="139">
        <v>4141.03</v>
      </c>
      <c r="CD168" s="216">
        <v>2768.75</v>
      </c>
      <c r="CE168" s="138">
        <v>0</v>
      </c>
      <c r="CF168" s="138">
        <v>2768.75</v>
      </c>
      <c r="CG168" s="137">
        <v>288</v>
      </c>
      <c r="CH168" s="137">
        <v>41.49</v>
      </c>
      <c r="CI168" s="137">
        <v>1047.03</v>
      </c>
      <c r="CJ168" s="137">
        <v>120.56</v>
      </c>
      <c r="CK168" s="137">
        <v>1497.08</v>
      </c>
      <c r="CL168" s="139">
        <v>4265.83</v>
      </c>
      <c r="CM168" s="186">
        <v>2666.9</v>
      </c>
      <c r="CN168" s="138">
        <v>0</v>
      </c>
      <c r="CO168" s="138">
        <v>2666.9</v>
      </c>
      <c r="CP168" s="137">
        <v>283</v>
      </c>
      <c r="CQ168" s="137">
        <v>39.96</v>
      </c>
      <c r="CR168" s="137">
        <v>1014.62</v>
      </c>
      <c r="CS168" s="137">
        <v>98.35</v>
      </c>
      <c r="CT168" s="137">
        <v>1435.93</v>
      </c>
      <c r="CU168" s="139">
        <v>4102.83</v>
      </c>
      <c r="CV168" s="216">
        <v>2669.96</v>
      </c>
      <c r="CW168" s="138">
        <v>0</v>
      </c>
      <c r="CX168" s="138">
        <v>2669.96</v>
      </c>
      <c r="CY168" s="137">
        <v>275</v>
      </c>
      <c r="CZ168" s="137">
        <v>40.01</v>
      </c>
      <c r="DA168" s="137">
        <v>1010.95</v>
      </c>
      <c r="DB168" s="137">
        <v>129.01</v>
      </c>
      <c r="DC168" s="137">
        <v>1454.97</v>
      </c>
      <c r="DD168" s="139">
        <v>4124.93</v>
      </c>
      <c r="DE168" s="138">
        <v>3984.41</v>
      </c>
      <c r="DF168" s="138">
        <v>0</v>
      </c>
      <c r="DG168" s="138">
        <v>3984.41</v>
      </c>
      <c r="DH168" s="137">
        <v>458</v>
      </c>
      <c r="DI168" s="137">
        <v>406.83</v>
      </c>
      <c r="DJ168" s="137">
        <v>1252.32</v>
      </c>
      <c r="DK168" s="137">
        <v>157.46</v>
      </c>
      <c r="DL168" s="137">
        <v>2274.61</v>
      </c>
      <c r="DM168" s="139">
        <v>6259.02</v>
      </c>
      <c r="DN168" s="135">
        <f t="shared" si="21"/>
        <v>34962.070000000007</v>
      </c>
      <c r="DO168" s="135">
        <f t="shared" si="22"/>
        <v>692.48</v>
      </c>
      <c r="DP168" s="135">
        <f t="shared" si="23"/>
        <v>35654.550000000003</v>
      </c>
      <c r="DQ168" s="137">
        <f t="shared" si="24"/>
        <v>3779</v>
      </c>
      <c r="DR168" s="137">
        <f t="shared" si="25"/>
        <v>867.71999999999991</v>
      </c>
      <c r="DS168" s="137">
        <f t="shared" si="26"/>
        <v>13261.28</v>
      </c>
      <c r="DT168" s="137">
        <f t="shared" si="27"/>
        <v>1654.2099999999998</v>
      </c>
      <c r="DU168" s="137">
        <f t="shared" si="28"/>
        <v>19562.21</v>
      </c>
      <c r="DV168" s="139">
        <f t="shared" si="29"/>
        <v>55216.760000000009</v>
      </c>
      <c r="DW168" s="271">
        <f t="shared" si="30"/>
        <v>1065.760000000002</v>
      </c>
      <c r="DX168" s="271"/>
      <c r="DY168" s="263">
        <f>E168-(DU168-(DO168*PARAM!Q168))</f>
        <v>-416.75</v>
      </c>
      <c r="DZ168" s="263"/>
    </row>
    <row r="169" spans="1:130" x14ac:dyDescent="0.25">
      <c r="A169">
        <v>1294</v>
      </c>
      <c r="B169" t="s">
        <v>251</v>
      </c>
      <c r="C169" t="s">
        <v>221</v>
      </c>
      <c r="D169" s="74">
        <v>0.9</v>
      </c>
      <c r="E169">
        <v>15090.26</v>
      </c>
      <c r="F169">
        <v>27157.759999999998</v>
      </c>
      <c r="G169" t="s">
        <v>157</v>
      </c>
      <c r="H169" t="s">
        <v>5</v>
      </c>
      <c r="I169" t="s">
        <v>166</v>
      </c>
      <c r="J169" s="138">
        <v>2108.4299999999998</v>
      </c>
      <c r="K169" s="138">
        <v>0</v>
      </c>
      <c r="L169" s="138">
        <v>2108.4299999999998</v>
      </c>
      <c r="M169" s="137">
        <v>189</v>
      </c>
      <c r="N169" s="137">
        <v>30.61</v>
      </c>
      <c r="O169" s="137">
        <v>674.55</v>
      </c>
      <c r="P169" s="185">
        <v>139.16</v>
      </c>
      <c r="Q169" s="137">
        <v>1033.32</v>
      </c>
      <c r="R169" s="139">
        <v>3141.75</v>
      </c>
      <c r="S169" s="138">
        <v>2218.2800000000002</v>
      </c>
      <c r="T169" s="138">
        <v>0</v>
      </c>
      <c r="U169" s="138">
        <v>2218.2800000000002</v>
      </c>
      <c r="V169" s="137">
        <v>213</v>
      </c>
      <c r="W169" s="137">
        <v>33.229999999999997</v>
      </c>
      <c r="X169" s="137">
        <v>750.08</v>
      </c>
      <c r="Y169" s="137">
        <v>110.78</v>
      </c>
      <c r="Z169" s="137">
        <v>1107.0899999999999</v>
      </c>
      <c r="AA169" s="139">
        <v>3325.37</v>
      </c>
      <c r="AB169" s="138">
        <v>2043.43</v>
      </c>
      <c r="AC169" s="138">
        <v>0</v>
      </c>
      <c r="AD169" s="138">
        <v>2043.43</v>
      </c>
      <c r="AE169" s="137">
        <v>189</v>
      </c>
      <c r="AF169" s="137">
        <v>30.61</v>
      </c>
      <c r="AG169" s="185">
        <v>674.95</v>
      </c>
      <c r="AH169" s="137">
        <v>153.59</v>
      </c>
      <c r="AI169" s="137">
        <v>1048.1500000000001</v>
      </c>
      <c r="AJ169" s="139">
        <v>3091.58</v>
      </c>
      <c r="AK169" s="138">
        <v>2083.9</v>
      </c>
      <c r="AL169" s="138">
        <v>0</v>
      </c>
      <c r="AM169" s="138">
        <v>2083.9</v>
      </c>
      <c r="AN169" s="137">
        <v>195</v>
      </c>
      <c r="AO169" s="137">
        <v>31.22</v>
      </c>
      <c r="AP169" s="137">
        <v>711.77</v>
      </c>
      <c r="AQ169" s="137">
        <v>144.1</v>
      </c>
      <c r="AR169" s="137">
        <v>1082.0899999999999</v>
      </c>
      <c r="AS169" s="139">
        <v>3165.99</v>
      </c>
      <c r="AT169" s="138">
        <v>2063.75</v>
      </c>
      <c r="AU169" s="138">
        <v>836.68</v>
      </c>
      <c r="AV169" s="138">
        <v>2900.43</v>
      </c>
      <c r="AW169" s="137">
        <v>306</v>
      </c>
      <c r="AX169" s="137">
        <v>30.91</v>
      </c>
      <c r="AY169" s="137">
        <v>860.81</v>
      </c>
      <c r="AZ169" s="137">
        <v>114.15</v>
      </c>
      <c r="BA169" s="137">
        <v>1311.87</v>
      </c>
      <c r="BB169" s="139">
        <v>4212.3</v>
      </c>
      <c r="BC169" s="202">
        <v>3230.54</v>
      </c>
      <c r="BD169" s="138">
        <v>0</v>
      </c>
      <c r="BE169" s="138">
        <v>3230.54</v>
      </c>
      <c r="BF169" s="137">
        <v>328</v>
      </c>
      <c r="BG169" s="137">
        <v>45.69</v>
      </c>
      <c r="BH169" s="137">
        <v>1149.22</v>
      </c>
      <c r="BI169" s="137">
        <v>138.16999999999999</v>
      </c>
      <c r="BJ169" s="137">
        <v>1661.08</v>
      </c>
      <c r="BK169" s="139">
        <v>4891.62</v>
      </c>
      <c r="BL169" s="186">
        <v>2060.5700000000002</v>
      </c>
      <c r="BM169" s="138">
        <v>0</v>
      </c>
      <c r="BN169" s="138">
        <v>2060.5700000000002</v>
      </c>
      <c r="BO169" s="137">
        <v>190</v>
      </c>
      <c r="BP169" s="137">
        <v>30.87</v>
      </c>
      <c r="BQ169" s="137">
        <v>690.61</v>
      </c>
      <c r="BR169" s="137">
        <v>143.68</v>
      </c>
      <c r="BS169" s="137">
        <v>1055.1600000000001</v>
      </c>
      <c r="BT169" s="139">
        <v>3115.73</v>
      </c>
      <c r="BU169" s="138">
        <v>2060.5700000000002</v>
      </c>
      <c r="BV169" s="138">
        <v>0</v>
      </c>
      <c r="BW169" s="138">
        <v>2060.5700000000002</v>
      </c>
      <c r="BX169" s="137">
        <v>191</v>
      </c>
      <c r="BY169" s="137">
        <v>30.87</v>
      </c>
      <c r="BZ169" s="137">
        <v>690.61</v>
      </c>
      <c r="CA169" s="137">
        <v>138.58000000000001</v>
      </c>
      <c r="CB169" s="137">
        <v>1051.06</v>
      </c>
      <c r="CC169" s="139">
        <v>3111.63</v>
      </c>
      <c r="CD169" s="216">
        <v>2143.85</v>
      </c>
      <c r="CE169" s="138">
        <v>0</v>
      </c>
      <c r="CF169" s="138">
        <v>2143.85</v>
      </c>
      <c r="CG169" s="137">
        <v>203</v>
      </c>
      <c r="CH169" s="137">
        <v>32.119999999999997</v>
      </c>
      <c r="CI169" s="137">
        <v>766.09</v>
      </c>
      <c r="CJ169" s="137">
        <v>150.26</v>
      </c>
      <c r="CK169" s="137">
        <v>1151.47</v>
      </c>
      <c r="CL169" s="139">
        <v>3295.32</v>
      </c>
      <c r="CM169" s="186">
        <v>2060.5700000000002</v>
      </c>
      <c r="CN169" s="138">
        <v>0</v>
      </c>
      <c r="CO169" s="138">
        <v>2060.5700000000002</v>
      </c>
      <c r="CP169" s="137">
        <v>200</v>
      </c>
      <c r="CQ169" s="137">
        <v>30.87</v>
      </c>
      <c r="CR169" s="137">
        <v>668.04</v>
      </c>
      <c r="CS169" s="137">
        <v>56.98</v>
      </c>
      <c r="CT169" s="137">
        <v>955.89</v>
      </c>
      <c r="CU169" s="139">
        <v>3016.46</v>
      </c>
      <c r="CV169" s="218">
        <v>2520.79</v>
      </c>
      <c r="CW169" s="138">
        <v>0</v>
      </c>
      <c r="CX169" s="138">
        <v>2520.79</v>
      </c>
      <c r="CY169" s="137">
        <v>255</v>
      </c>
      <c r="CZ169" s="137">
        <v>37.770000000000003</v>
      </c>
      <c r="DA169" s="137">
        <v>956.42</v>
      </c>
      <c r="DB169" s="137">
        <v>116.16</v>
      </c>
      <c r="DC169" s="137">
        <v>1365.35</v>
      </c>
      <c r="DD169" s="139">
        <v>3886.14</v>
      </c>
      <c r="DE169" s="138">
        <v>3138.53</v>
      </c>
      <c r="DF169" s="138">
        <v>0</v>
      </c>
      <c r="DG169" s="138">
        <v>3138.53</v>
      </c>
      <c r="DH169" s="137">
        <v>340</v>
      </c>
      <c r="DI169" s="137">
        <v>321.57</v>
      </c>
      <c r="DJ169" s="137">
        <v>1963.18</v>
      </c>
      <c r="DK169" s="137">
        <v>174.37</v>
      </c>
      <c r="DL169" s="137">
        <v>2799.12</v>
      </c>
      <c r="DM169" s="139">
        <v>5937.65</v>
      </c>
      <c r="DN169" s="135">
        <f t="shared" si="21"/>
        <v>27733.21</v>
      </c>
      <c r="DO169" s="135">
        <f t="shared" si="22"/>
        <v>836.68</v>
      </c>
      <c r="DP169" s="135">
        <f t="shared" si="23"/>
        <v>28569.89</v>
      </c>
      <c r="DQ169" s="137">
        <f t="shared" si="24"/>
        <v>2799</v>
      </c>
      <c r="DR169" s="137">
        <f t="shared" si="25"/>
        <v>686.33999999999992</v>
      </c>
      <c r="DS169" s="137">
        <f t="shared" si="26"/>
        <v>10556.33</v>
      </c>
      <c r="DT169" s="137">
        <f t="shared" si="27"/>
        <v>1579.98</v>
      </c>
      <c r="DU169" s="137">
        <f t="shared" si="28"/>
        <v>15621.649999999998</v>
      </c>
      <c r="DV169" s="139">
        <f t="shared" si="29"/>
        <v>44191.54</v>
      </c>
      <c r="DW169" s="271">
        <f t="shared" si="30"/>
        <v>1412.130000000001</v>
      </c>
      <c r="DX169" s="271"/>
      <c r="DY169" s="263">
        <f>E169-(DU169-(DO169*PARAM!Q169))</f>
        <v>-531.3899999999976</v>
      </c>
      <c r="DZ169" s="263"/>
    </row>
    <row r="170" spans="1:130" x14ac:dyDescent="0.25">
      <c r="A170">
        <v>1295</v>
      </c>
      <c r="B170" t="s">
        <v>686</v>
      </c>
      <c r="C170" t="s">
        <v>217</v>
      </c>
      <c r="D170" s="74">
        <v>0.8</v>
      </c>
      <c r="E170">
        <v>15776.26</v>
      </c>
      <c r="F170">
        <v>28414.84</v>
      </c>
      <c r="G170" t="s">
        <v>157</v>
      </c>
      <c r="H170" t="s">
        <v>5</v>
      </c>
      <c r="I170" t="s">
        <v>282</v>
      </c>
      <c r="J170" s="138">
        <v>2363.67</v>
      </c>
      <c r="K170" s="138">
        <v>0</v>
      </c>
      <c r="L170" s="138">
        <v>2363.67</v>
      </c>
      <c r="M170" s="137">
        <v>227</v>
      </c>
      <c r="N170" s="137">
        <v>34.83</v>
      </c>
      <c r="O170" s="137">
        <v>884.37</v>
      </c>
      <c r="P170" s="185">
        <v>123.4</v>
      </c>
      <c r="Q170" s="137">
        <v>1269.5999999999999</v>
      </c>
      <c r="R170" s="139">
        <v>3633.27</v>
      </c>
      <c r="S170" s="138">
        <v>2145.83</v>
      </c>
      <c r="T170" s="138">
        <v>0</v>
      </c>
      <c r="U170" s="138">
        <v>2145.83</v>
      </c>
      <c r="V170" s="137">
        <v>204</v>
      </c>
      <c r="W170" s="137">
        <v>32.14</v>
      </c>
      <c r="X170" s="137">
        <v>819.92</v>
      </c>
      <c r="Y170" s="137">
        <v>104.39</v>
      </c>
      <c r="Z170" s="137">
        <v>1160.45</v>
      </c>
      <c r="AA170" s="139">
        <v>3306.28</v>
      </c>
      <c r="AB170" s="138">
        <v>2143.9299999999998</v>
      </c>
      <c r="AC170" s="138">
        <v>0</v>
      </c>
      <c r="AD170" s="138">
        <v>2143.9299999999998</v>
      </c>
      <c r="AE170" s="137">
        <v>203</v>
      </c>
      <c r="AF170" s="137">
        <v>32.119999999999997</v>
      </c>
      <c r="AG170" s="185">
        <v>818.79</v>
      </c>
      <c r="AH170" s="137">
        <v>109.46</v>
      </c>
      <c r="AI170" s="137">
        <v>1163.3699999999999</v>
      </c>
      <c r="AJ170" s="139">
        <v>3307.3</v>
      </c>
      <c r="AK170" s="138">
        <v>2169.87</v>
      </c>
      <c r="AL170" s="138">
        <v>0</v>
      </c>
      <c r="AM170" s="138">
        <v>2169.87</v>
      </c>
      <c r="AN170" s="137">
        <v>207</v>
      </c>
      <c r="AO170" s="137">
        <v>32.51</v>
      </c>
      <c r="AP170" s="137">
        <v>828.24</v>
      </c>
      <c r="AQ170" s="137">
        <v>115.03</v>
      </c>
      <c r="AR170" s="137">
        <v>1182.78</v>
      </c>
      <c r="AS170" s="139">
        <v>3352.65</v>
      </c>
      <c r="AT170" s="138">
        <v>2288.8000000000002</v>
      </c>
      <c r="AU170" s="138">
        <v>758.88</v>
      </c>
      <c r="AV170" s="138">
        <v>3047.68</v>
      </c>
      <c r="AW170" s="137">
        <v>326</v>
      </c>
      <c r="AX170" s="137">
        <v>34.29</v>
      </c>
      <c r="AY170" s="137">
        <v>1021.18</v>
      </c>
      <c r="AZ170" s="137">
        <v>101.81</v>
      </c>
      <c r="BA170" s="137">
        <v>1483.28</v>
      </c>
      <c r="BB170" s="139">
        <v>4530.96</v>
      </c>
      <c r="BC170" s="202">
        <v>3310.14</v>
      </c>
      <c r="BD170" s="138">
        <v>0</v>
      </c>
      <c r="BE170" s="138">
        <v>3310.14</v>
      </c>
      <c r="BF170" s="137">
        <v>348</v>
      </c>
      <c r="BG170" s="137">
        <v>47.97</v>
      </c>
      <c r="BH170" s="137">
        <v>1396.78</v>
      </c>
      <c r="BI170" s="137">
        <v>124.6</v>
      </c>
      <c r="BJ170" s="137">
        <v>1917.35</v>
      </c>
      <c r="BK170" s="139">
        <v>5227.49</v>
      </c>
      <c r="BL170" s="186">
        <v>2143.9299999999998</v>
      </c>
      <c r="BM170" s="138">
        <v>0</v>
      </c>
      <c r="BN170" s="138">
        <v>2143.9299999999998</v>
      </c>
      <c r="BO170" s="137">
        <v>202</v>
      </c>
      <c r="BP170" s="137">
        <v>32.119999999999997</v>
      </c>
      <c r="BQ170" s="137">
        <v>818.79</v>
      </c>
      <c r="BR170" s="137">
        <v>129.86000000000001</v>
      </c>
      <c r="BS170" s="137">
        <v>1182.77</v>
      </c>
      <c r="BT170" s="139">
        <v>3326.7</v>
      </c>
      <c r="BU170" s="138">
        <v>2143.9299999999998</v>
      </c>
      <c r="BV170" s="138">
        <v>0</v>
      </c>
      <c r="BW170" s="138">
        <v>2143.9299999999998</v>
      </c>
      <c r="BX170" s="137">
        <v>203</v>
      </c>
      <c r="BY170" s="137">
        <v>32.119999999999997</v>
      </c>
      <c r="BZ170" s="137">
        <v>818.79</v>
      </c>
      <c r="CA170" s="137">
        <v>124.76</v>
      </c>
      <c r="CB170" s="137">
        <v>1178.67</v>
      </c>
      <c r="CC170" s="139">
        <v>3322.6</v>
      </c>
      <c r="CD170" s="138">
        <v>2230.29</v>
      </c>
      <c r="CE170" s="138">
        <v>0</v>
      </c>
      <c r="CF170" s="138">
        <v>2230.29</v>
      </c>
      <c r="CG170" s="137">
        <v>214</v>
      </c>
      <c r="CH170" s="137">
        <v>33.409999999999997</v>
      </c>
      <c r="CI170" s="137">
        <v>850.33</v>
      </c>
      <c r="CJ170" s="137">
        <v>85.51</v>
      </c>
      <c r="CK170" s="137">
        <v>1183.25</v>
      </c>
      <c r="CL170" s="139">
        <v>3413.54</v>
      </c>
      <c r="CM170" s="186">
        <v>2131.15</v>
      </c>
      <c r="CN170" s="138">
        <v>0</v>
      </c>
      <c r="CO170" s="138">
        <v>2131.15</v>
      </c>
      <c r="CP170" s="137">
        <v>210</v>
      </c>
      <c r="CQ170" s="137">
        <v>31.92</v>
      </c>
      <c r="CR170" s="137">
        <v>818.94</v>
      </c>
      <c r="CS170" s="137">
        <v>73.540000000000006</v>
      </c>
      <c r="CT170" s="137">
        <v>1134.4000000000001</v>
      </c>
      <c r="CU170" s="139">
        <v>3265.55</v>
      </c>
      <c r="CV170" s="218">
        <v>2692.6</v>
      </c>
      <c r="CW170" s="138">
        <v>0</v>
      </c>
      <c r="CX170" s="138">
        <v>2692.6</v>
      </c>
      <c r="CY170" s="137">
        <v>278</v>
      </c>
      <c r="CZ170" s="137">
        <v>40.35</v>
      </c>
      <c r="DA170" s="137">
        <v>1019.19</v>
      </c>
      <c r="DB170" s="137">
        <v>119.22</v>
      </c>
      <c r="DC170" s="137">
        <v>1456.76</v>
      </c>
      <c r="DD170" s="139">
        <v>4149.3599999999997</v>
      </c>
      <c r="DE170" s="138">
        <v>3257</v>
      </c>
      <c r="DF170" s="138">
        <v>0</v>
      </c>
      <c r="DG170" s="138">
        <v>3257</v>
      </c>
      <c r="DH170" s="137">
        <v>357</v>
      </c>
      <c r="DI170" s="137">
        <v>337.22</v>
      </c>
      <c r="DJ170" s="137">
        <v>1033.46</v>
      </c>
      <c r="DK170" s="137">
        <v>125.47</v>
      </c>
      <c r="DL170" s="137">
        <v>1853.15</v>
      </c>
      <c r="DM170" s="139">
        <v>5110.1499999999996</v>
      </c>
      <c r="DN170" s="135">
        <f t="shared" si="21"/>
        <v>29021.14</v>
      </c>
      <c r="DO170" s="135">
        <f t="shared" si="22"/>
        <v>758.88</v>
      </c>
      <c r="DP170" s="135">
        <f t="shared" si="23"/>
        <v>29780.02</v>
      </c>
      <c r="DQ170" s="137">
        <f t="shared" si="24"/>
        <v>2979</v>
      </c>
      <c r="DR170" s="137">
        <f t="shared" si="25"/>
        <v>721</v>
      </c>
      <c r="DS170" s="137">
        <f t="shared" si="26"/>
        <v>11128.780000000002</v>
      </c>
      <c r="DT170" s="137">
        <f t="shared" si="27"/>
        <v>1337.05</v>
      </c>
      <c r="DU170" s="137">
        <f t="shared" si="28"/>
        <v>16165.83</v>
      </c>
      <c r="DV170" s="139">
        <f t="shared" si="29"/>
        <v>45945.85</v>
      </c>
      <c r="DW170" s="271">
        <f t="shared" si="30"/>
        <v>1365.1800000000003</v>
      </c>
      <c r="DX170" s="271"/>
      <c r="DY170" s="263">
        <f>E170-(DU170-(DO170*PARAM!Q170))</f>
        <v>-389.56999999999971</v>
      </c>
      <c r="DZ170" s="263"/>
    </row>
    <row r="171" spans="1:130" x14ac:dyDescent="0.25">
      <c r="A171">
        <v>1297</v>
      </c>
      <c r="B171" t="s">
        <v>214</v>
      </c>
      <c r="C171" t="s">
        <v>353</v>
      </c>
      <c r="D171" s="74">
        <v>1</v>
      </c>
      <c r="E171">
        <v>800.42</v>
      </c>
      <c r="F171">
        <v>2514.25</v>
      </c>
      <c r="G171" t="s">
        <v>157</v>
      </c>
      <c r="H171" t="s">
        <v>5</v>
      </c>
      <c r="I171" t="s">
        <v>182</v>
      </c>
      <c r="J171" s="138">
        <v>0</v>
      </c>
      <c r="K171" s="138">
        <v>0</v>
      </c>
      <c r="L171" s="138">
        <v>0</v>
      </c>
      <c r="M171" s="137">
        <v>0</v>
      </c>
      <c r="N171" s="137">
        <v>0</v>
      </c>
      <c r="O171" s="137">
        <v>0</v>
      </c>
      <c r="P171" s="185">
        <v>0</v>
      </c>
      <c r="Q171" s="137">
        <v>0</v>
      </c>
      <c r="R171" s="139">
        <v>0</v>
      </c>
      <c r="S171" s="138">
        <v>0</v>
      </c>
      <c r="T171" s="138">
        <v>0</v>
      </c>
      <c r="U171" s="138">
        <v>0</v>
      </c>
      <c r="V171" s="137">
        <v>0</v>
      </c>
      <c r="W171" s="137">
        <v>0</v>
      </c>
      <c r="X171" s="137">
        <v>0</v>
      </c>
      <c r="Y171" s="137">
        <v>0</v>
      </c>
      <c r="Z171" s="137">
        <v>0</v>
      </c>
      <c r="AA171" s="139">
        <v>0</v>
      </c>
      <c r="AB171" s="138">
        <v>0</v>
      </c>
      <c r="AC171" s="138">
        <v>0</v>
      </c>
      <c r="AD171" s="138">
        <v>0</v>
      </c>
      <c r="AE171" s="137">
        <v>0</v>
      </c>
      <c r="AF171" s="137">
        <v>0</v>
      </c>
      <c r="AG171" s="185">
        <v>0</v>
      </c>
      <c r="AH171" s="137">
        <v>0</v>
      </c>
      <c r="AI171" s="137">
        <v>0</v>
      </c>
      <c r="AJ171" s="139">
        <v>0</v>
      </c>
      <c r="AK171" s="138">
        <v>0</v>
      </c>
      <c r="AL171" s="138">
        <v>0</v>
      </c>
      <c r="AM171" s="138">
        <v>0</v>
      </c>
      <c r="AN171" s="137">
        <v>0</v>
      </c>
      <c r="AO171" s="137">
        <v>0</v>
      </c>
      <c r="AP171" s="137">
        <v>0</v>
      </c>
      <c r="AQ171" s="137">
        <v>0</v>
      </c>
      <c r="AR171" s="137">
        <v>0</v>
      </c>
      <c r="AS171" s="139">
        <v>0</v>
      </c>
      <c r="AT171" s="138">
        <v>0</v>
      </c>
      <c r="AU171" s="138">
        <v>0</v>
      </c>
      <c r="AV171" s="138">
        <v>0</v>
      </c>
      <c r="AW171" s="137">
        <v>0</v>
      </c>
      <c r="AX171" s="137">
        <v>0</v>
      </c>
      <c r="AY171" s="137">
        <v>0</v>
      </c>
      <c r="AZ171" s="137">
        <v>0</v>
      </c>
      <c r="BA171" s="137">
        <v>0</v>
      </c>
      <c r="BB171" s="139">
        <v>0</v>
      </c>
      <c r="BC171" s="202">
        <v>4102.3</v>
      </c>
      <c r="BD171" s="138">
        <v>0</v>
      </c>
      <c r="BE171" s="138">
        <v>4102.3</v>
      </c>
      <c r="BF171" s="137">
        <v>106</v>
      </c>
      <c r="BG171" s="137">
        <v>62.85</v>
      </c>
      <c r="BH171" s="137">
        <v>498.33</v>
      </c>
      <c r="BI171" s="137">
        <v>65.930000000000007</v>
      </c>
      <c r="BJ171" s="137">
        <v>733.11</v>
      </c>
      <c r="BK171" s="139">
        <v>4835.41</v>
      </c>
      <c r="BL171" s="186">
        <v>1585.07</v>
      </c>
      <c r="BM171" s="138">
        <v>0</v>
      </c>
      <c r="BN171" s="138">
        <v>1585.07</v>
      </c>
      <c r="BO171" s="137">
        <v>0</v>
      </c>
      <c r="BP171" s="137">
        <v>0</v>
      </c>
      <c r="BQ171" s="137">
        <v>0</v>
      </c>
      <c r="BR171" s="137">
        <v>21.24</v>
      </c>
      <c r="BS171" s="137">
        <v>21.24</v>
      </c>
      <c r="BT171" s="139">
        <v>1606.31</v>
      </c>
      <c r="BU171" s="138">
        <v>0</v>
      </c>
      <c r="BV171" s="138">
        <v>0</v>
      </c>
      <c r="BW171" s="138">
        <v>0</v>
      </c>
      <c r="BX171" s="137">
        <v>0</v>
      </c>
      <c r="BY171" s="137">
        <v>0</v>
      </c>
      <c r="BZ171" s="137">
        <v>0</v>
      </c>
      <c r="CA171" s="137">
        <v>0</v>
      </c>
      <c r="CB171" s="137">
        <v>0</v>
      </c>
      <c r="CC171" s="139">
        <v>0</v>
      </c>
      <c r="CD171" s="138">
        <v>0</v>
      </c>
      <c r="CE171" s="138">
        <v>0</v>
      </c>
      <c r="CF171" s="138">
        <v>0</v>
      </c>
      <c r="CG171" s="137">
        <v>0</v>
      </c>
      <c r="CH171" s="137">
        <v>0</v>
      </c>
      <c r="CI171" s="137">
        <v>0</v>
      </c>
      <c r="CJ171" s="137">
        <v>0</v>
      </c>
      <c r="CK171" s="137">
        <v>0</v>
      </c>
      <c r="CL171" s="139">
        <v>0</v>
      </c>
      <c r="CM171" s="186">
        <v>0</v>
      </c>
      <c r="CN171" s="138">
        <v>0</v>
      </c>
      <c r="CO171" s="138">
        <v>0</v>
      </c>
      <c r="CP171" s="137">
        <v>0</v>
      </c>
      <c r="CQ171" s="137">
        <v>0</v>
      </c>
      <c r="CR171" s="137">
        <v>0</v>
      </c>
      <c r="CS171" s="137">
        <v>0</v>
      </c>
      <c r="CT171" s="137">
        <v>0</v>
      </c>
      <c r="CU171" s="139">
        <v>0</v>
      </c>
      <c r="CV171" s="216"/>
      <c r="DN171" s="135">
        <f t="shared" si="21"/>
        <v>5687.37</v>
      </c>
      <c r="DO171" s="135">
        <f t="shared" si="22"/>
        <v>0</v>
      </c>
      <c r="DP171" s="135">
        <f t="shared" si="23"/>
        <v>5687.37</v>
      </c>
      <c r="DQ171" s="137">
        <f t="shared" si="24"/>
        <v>106</v>
      </c>
      <c r="DR171" s="137">
        <f t="shared" si="25"/>
        <v>62.85</v>
      </c>
      <c r="DS171" s="137">
        <f t="shared" si="26"/>
        <v>498.33</v>
      </c>
      <c r="DT171" s="137">
        <f t="shared" si="27"/>
        <v>87.17</v>
      </c>
      <c r="DU171" s="137">
        <f t="shared" si="28"/>
        <v>754.35</v>
      </c>
      <c r="DV171" s="139">
        <f t="shared" si="29"/>
        <v>6441.7199999999993</v>
      </c>
      <c r="DW171" s="271">
        <f t="shared" si="30"/>
        <v>3173.12</v>
      </c>
      <c r="DX171" s="271"/>
      <c r="DY171" s="263">
        <f>E171-(DU171-(DO171*PARAM!Q171))</f>
        <v>46.069999999999936</v>
      </c>
      <c r="DZ171" s="263"/>
    </row>
    <row r="172" spans="1:130" x14ac:dyDescent="0.25">
      <c r="A172">
        <v>1300</v>
      </c>
      <c r="B172" t="s">
        <v>889</v>
      </c>
      <c r="C172" t="s">
        <v>184</v>
      </c>
      <c r="D172" s="74">
        <v>0</v>
      </c>
      <c r="G172" t="s">
        <v>157</v>
      </c>
      <c r="H172" t="s">
        <v>5</v>
      </c>
      <c r="I172" t="s">
        <v>182</v>
      </c>
      <c r="P172" s="185"/>
      <c r="AG172" s="185"/>
      <c r="AT172" s="138">
        <v>0</v>
      </c>
      <c r="AU172" s="138">
        <v>550.19000000000005</v>
      </c>
      <c r="AV172" s="138">
        <v>550.19000000000005</v>
      </c>
      <c r="AW172" s="137">
        <v>23</v>
      </c>
      <c r="AX172" s="137">
        <v>0</v>
      </c>
      <c r="AY172" s="137">
        <v>110.04</v>
      </c>
      <c r="AZ172" s="137">
        <v>7.37</v>
      </c>
      <c r="BA172" s="137">
        <v>140.41</v>
      </c>
      <c r="BB172" s="139">
        <v>690.6</v>
      </c>
      <c r="BC172" s="202"/>
      <c r="BL172" s="186"/>
      <c r="CM172" s="186"/>
      <c r="CV172" s="216"/>
      <c r="DN172" s="135">
        <f t="shared" si="21"/>
        <v>0</v>
      </c>
      <c r="DO172" s="135">
        <f t="shared" si="22"/>
        <v>550.19000000000005</v>
      </c>
      <c r="DP172" s="135">
        <f t="shared" si="23"/>
        <v>550.19000000000005</v>
      </c>
      <c r="DQ172" s="137">
        <f t="shared" si="24"/>
        <v>23</v>
      </c>
      <c r="DR172" s="137">
        <f t="shared" si="25"/>
        <v>0</v>
      </c>
      <c r="DS172" s="137">
        <f t="shared" si="26"/>
        <v>110.04</v>
      </c>
      <c r="DT172" s="137">
        <f t="shared" si="27"/>
        <v>7.37</v>
      </c>
      <c r="DU172" s="137">
        <f t="shared" si="28"/>
        <v>140.41</v>
      </c>
      <c r="DV172" s="139">
        <f t="shared" si="29"/>
        <v>690.6</v>
      </c>
      <c r="DW172" s="271">
        <f t="shared" si="30"/>
        <v>550.19000000000005</v>
      </c>
      <c r="DX172" s="271"/>
      <c r="DY172" s="263">
        <f>E172-(DU172-(DO172*PARAM!Q172))</f>
        <v>-140.41</v>
      </c>
      <c r="DZ172" s="263"/>
    </row>
    <row r="173" spans="1:130" x14ac:dyDescent="0.25">
      <c r="A173">
        <v>1301</v>
      </c>
      <c r="B173" t="s">
        <v>229</v>
      </c>
      <c r="C173" t="s">
        <v>230</v>
      </c>
      <c r="D173" s="74">
        <v>0.9</v>
      </c>
      <c r="E173">
        <v>17001.740000000002</v>
      </c>
      <c r="F173">
        <v>30660.49</v>
      </c>
      <c r="G173" t="s">
        <v>157</v>
      </c>
      <c r="H173" t="s">
        <v>5</v>
      </c>
      <c r="I173" t="s">
        <v>231</v>
      </c>
      <c r="J173" s="138">
        <v>2395.0100000000002</v>
      </c>
      <c r="K173" s="138">
        <v>0</v>
      </c>
      <c r="L173" s="138">
        <v>2395.0100000000002</v>
      </c>
      <c r="M173" s="137">
        <v>227</v>
      </c>
      <c r="N173" s="137">
        <v>34.75</v>
      </c>
      <c r="O173" s="137">
        <v>882.53</v>
      </c>
      <c r="P173" s="185">
        <v>144.19</v>
      </c>
      <c r="Q173" s="137">
        <v>1288.47</v>
      </c>
      <c r="R173" s="139">
        <v>3683.48</v>
      </c>
      <c r="S173" s="138">
        <v>2319.61</v>
      </c>
      <c r="T173" s="138">
        <v>0</v>
      </c>
      <c r="U173" s="138">
        <v>2319.61</v>
      </c>
      <c r="V173" s="137">
        <v>227</v>
      </c>
      <c r="W173" s="137">
        <v>34.75</v>
      </c>
      <c r="X173" s="137">
        <v>883.41</v>
      </c>
      <c r="Y173" s="137">
        <v>122.78</v>
      </c>
      <c r="Z173" s="137">
        <v>1267.94</v>
      </c>
      <c r="AA173" s="139">
        <v>3587.55</v>
      </c>
      <c r="AB173" s="138">
        <v>2319.61</v>
      </c>
      <c r="AC173" s="138">
        <v>0</v>
      </c>
      <c r="AD173" s="138">
        <v>2319.61</v>
      </c>
      <c r="AE173" s="137">
        <v>227</v>
      </c>
      <c r="AF173" s="137">
        <v>34.75</v>
      </c>
      <c r="AG173" s="185">
        <v>882.97</v>
      </c>
      <c r="AH173" s="137">
        <v>158.47999999999999</v>
      </c>
      <c r="AI173" s="137">
        <v>1303.2</v>
      </c>
      <c r="AJ173" s="139">
        <v>3622.81</v>
      </c>
      <c r="AK173" s="138">
        <v>2341.1999999999998</v>
      </c>
      <c r="AL173" s="138">
        <v>0</v>
      </c>
      <c r="AM173" s="138">
        <v>2341.1999999999998</v>
      </c>
      <c r="AN173" s="137">
        <v>230</v>
      </c>
      <c r="AO173" s="137">
        <v>35.07</v>
      </c>
      <c r="AP173" s="137">
        <v>890.86</v>
      </c>
      <c r="AQ173" s="137">
        <v>148.66</v>
      </c>
      <c r="AR173" s="137">
        <v>1304.5899999999999</v>
      </c>
      <c r="AS173" s="139">
        <v>3645.79</v>
      </c>
      <c r="AT173" s="138">
        <v>2342.44</v>
      </c>
      <c r="AU173" s="138">
        <v>836.68</v>
      </c>
      <c r="AV173" s="138">
        <v>3179.12</v>
      </c>
      <c r="AW173" s="137">
        <v>344</v>
      </c>
      <c r="AX173" s="137">
        <v>35.1</v>
      </c>
      <c r="AY173" s="137">
        <v>1058.6500000000001</v>
      </c>
      <c r="AZ173" s="137">
        <v>134.4</v>
      </c>
      <c r="BA173" s="137">
        <v>1572.15</v>
      </c>
      <c r="BB173" s="139">
        <v>4751.2700000000004</v>
      </c>
      <c r="BC173" s="202">
        <v>3709.66</v>
      </c>
      <c r="BD173" s="138">
        <v>0</v>
      </c>
      <c r="BE173" s="138">
        <v>3709.66</v>
      </c>
      <c r="BF173" s="137">
        <v>384</v>
      </c>
      <c r="BG173" s="137">
        <v>51.9</v>
      </c>
      <c r="BH173" s="137">
        <v>1300.5</v>
      </c>
      <c r="BI173" s="137">
        <v>151.5</v>
      </c>
      <c r="BJ173" s="137">
        <v>1887.9</v>
      </c>
      <c r="BK173" s="139">
        <v>5597.56</v>
      </c>
      <c r="BL173" s="186">
        <v>2319.61</v>
      </c>
      <c r="BM173" s="138">
        <v>0</v>
      </c>
      <c r="BN173" s="138">
        <v>2319.61</v>
      </c>
      <c r="BO173" s="137">
        <v>227</v>
      </c>
      <c r="BP173" s="137">
        <v>34.75</v>
      </c>
      <c r="BQ173" s="137">
        <v>882.97</v>
      </c>
      <c r="BR173" s="137">
        <v>143.18</v>
      </c>
      <c r="BS173" s="137">
        <v>1287.9000000000001</v>
      </c>
      <c r="BT173" s="139">
        <v>3607.51</v>
      </c>
      <c r="BU173" s="138">
        <v>2319.61</v>
      </c>
      <c r="BV173" s="138">
        <v>0</v>
      </c>
      <c r="BW173" s="138">
        <v>2319.61</v>
      </c>
      <c r="BX173" s="137">
        <v>227</v>
      </c>
      <c r="BY173" s="137">
        <v>34.75</v>
      </c>
      <c r="BZ173" s="137">
        <v>882.97</v>
      </c>
      <c r="CA173" s="137">
        <v>153.38</v>
      </c>
      <c r="CB173" s="137">
        <v>1298.0999999999999</v>
      </c>
      <c r="CC173" s="139">
        <v>3617.71</v>
      </c>
      <c r="CD173" s="216">
        <v>2434.39</v>
      </c>
      <c r="CE173" s="138">
        <v>0</v>
      </c>
      <c r="CF173" s="138">
        <v>2434.39</v>
      </c>
      <c r="CG173" s="137">
        <v>243</v>
      </c>
      <c r="CH173" s="137">
        <v>36.479999999999997</v>
      </c>
      <c r="CI173" s="137">
        <v>924.87</v>
      </c>
      <c r="CJ173" s="137">
        <v>150.32</v>
      </c>
      <c r="CK173" s="137">
        <v>1354.67</v>
      </c>
      <c r="CL173" s="139">
        <v>3789.06</v>
      </c>
      <c r="CM173" s="186">
        <v>2329.1799999999998</v>
      </c>
      <c r="CN173" s="138">
        <v>0</v>
      </c>
      <c r="CO173" s="138">
        <v>2329.1799999999998</v>
      </c>
      <c r="CP173" s="137">
        <v>236</v>
      </c>
      <c r="CQ173" s="137">
        <v>34.89</v>
      </c>
      <c r="CR173" s="137">
        <v>891.25</v>
      </c>
      <c r="CS173" s="137">
        <v>46.45</v>
      </c>
      <c r="CT173" s="137">
        <v>1208.5899999999999</v>
      </c>
      <c r="CU173" s="139">
        <v>3537.77</v>
      </c>
      <c r="CV173" s="218">
        <v>2777.91</v>
      </c>
      <c r="CW173" s="138">
        <v>0</v>
      </c>
      <c r="CX173" s="138">
        <v>2777.91</v>
      </c>
      <c r="CY173" s="137">
        <v>290</v>
      </c>
      <c r="CZ173" s="137">
        <v>41.63</v>
      </c>
      <c r="DA173" s="137">
        <v>1050.3699999999999</v>
      </c>
      <c r="DB173" s="137">
        <v>115.63</v>
      </c>
      <c r="DC173" s="137">
        <v>1497.63</v>
      </c>
      <c r="DD173" s="139">
        <v>4275.54</v>
      </c>
      <c r="DE173" s="138">
        <v>3551.83</v>
      </c>
      <c r="DF173" s="138">
        <v>0</v>
      </c>
      <c r="DG173" s="138">
        <v>3551.83</v>
      </c>
      <c r="DH173" s="137">
        <v>398</v>
      </c>
      <c r="DI173" s="137">
        <v>361.29</v>
      </c>
      <c r="DJ173" s="137">
        <v>1333.05</v>
      </c>
      <c r="DK173" s="137">
        <v>156.21</v>
      </c>
      <c r="DL173" s="137">
        <v>2248.5500000000002</v>
      </c>
      <c r="DM173" s="139">
        <v>5800.38</v>
      </c>
      <c r="DN173" s="135">
        <f t="shared" si="21"/>
        <v>31160.059999999998</v>
      </c>
      <c r="DO173" s="135">
        <f t="shared" si="22"/>
        <v>836.68</v>
      </c>
      <c r="DP173" s="135">
        <f t="shared" si="23"/>
        <v>31996.739999999998</v>
      </c>
      <c r="DQ173" s="137">
        <f t="shared" si="24"/>
        <v>3260</v>
      </c>
      <c r="DR173" s="137">
        <f t="shared" si="25"/>
        <v>770.11</v>
      </c>
      <c r="DS173" s="137">
        <f t="shared" si="26"/>
        <v>11864.400000000001</v>
      </c>
      <c r="DT173" s="137">
        <f t="shared" si="27"/>
        <v>1625.1800000000003</v>
      </c>
      <c r="DU173" s="137">
        <f t="shared" si="28"/>
        <v>17519.689999999999</v>
      </c>
      <c r="DV173" s="139">
        <f t="shared" si="29"/>
        <v>49516.429999999993</v>
      </c>
      <c r="DW173" s="271">
        <f t="shared" si="30"/>
        <v>1336.2499999999964</v>
      </c>
      <c r="DX173" s="271"/>
      <c r="DY173" s="263">
        <f>E173-(DU173-(DO173*PARAM!Q173))</f>
        <v>-517.94999999999709</v>
      </c>
      <c r="DZ173" s="263"/>
    </row>
    <row r="174" spans="1:130" x14ac:dyDescent="0.25">
      <c r="A174">
        <v>1305</v>
      </c>
      <c r="B174" t="s">
        <v>705</v>
      </c>
      <c r="C174" t="s">
        <v>706</v>
      </c>
      <c r="D174" s="74">
        <v>1</v>
      </c>
      <c r="E174">
        <v>21063.2772</v>
      </c>
      <c r="F174">
        <v>38113.013400000003</v>
      </c>
      <c r="G174" t="s">
        <v>157</v>
      </c>
      <c r="H174" t="s">
        <v>9</v>
      </c>
      <c r="I174" t="s">
        <v>707</v>
      </c>
      <c r="J174" s="138">
        <v>3372.6797999999999</v>
      </c>
      <c r="K174" s="138">
        <v>0</v>
      </c>
      <c r="L174" s="138">
        <v>3372.6797999999999</v>
      </c>
      <c r="M174" s="137">
        <v>366.52</v>
      </c>
      <c r="N174" s="137">
        <v>49.715400000000002</v>
      </c>
      <c r="O174" s="137">
        <v>1245.7760000000001</v>
      </c>
      <c r="P174" s="185">
        <v>159.59299999999999</v>
      </c>
      <c r="Q174" s="137">
        <v>1821.6043999999999</v>
      </c>
      <c r="R174" s="139">
        <v>5194.2842000000001</v>
      </c>
      <c r="S174" s="138">
        <v>2734.8762000000002</v>
      </c>
      <c r="T174" s="138">
        <v>0</v>
      </c>
      <c r="U174" s="138">
        <v>2734.8762000000002</v>
      </c>
      <c r="V174" s="137">
        <v>286.16000000000003</v>
      </c>
      <c r="W174" s="137">
        <v>40.983599999999996</v>
      </c>
      <c r="X174" s="137">
        <v>1034.586</v>
      </c>
      <c r="Y174" s="137">
        <v>128.52700000000002</v>
      </c>
      <c r="Z174" s="137">
        <v>1490.2565999999999</v>
      </c>
      <c r="AA174" s="139">
        <v>4225.1328000000003</v>
      </c>
      <c r="AB174" s="138">
        <v>2734.8762000000002</v>
      </c>
      <c r="AC174" s="138">
        <v>0</v>
      </c>
      <c r="AD174" s="138">
        <v>2734.8762000000002</v>
      </c>
      <c r="AE174" s="137">
        <v>286.16000000000003</v>
      </c>
      <c r="AF174" s="137">
        <v>40.983599999999996</v>
      </c>
      <c r="AG174" s="185">
        <v>1033.9392</v>
      </c>
      <c r="AH174" s="137">
        <v>163.51300000000001</v>
      </c>
      <c r="AI174" s="137">
        <v>1524.5957999999998</v>
      </c>
      <c r="AJ174" s="139">
        <v>4259.4719999999998</v>
      </c>
      <c r="AK174" s="138">
        <v>2739.9428000000003</v>
      </c>
      <c r="AL174" s="138">
        <v>0</v>
      </c>
      <c r="AM174" s="138">
        <v>2739.9428000000003</v>
      </c>
      <c r="AN174" s="137">
        <v>287.14</v>
      </c>
      <c r="AO174" s="137">
        <v>41.061999999999998</v>
      </c>
      <c r="AP174" s="137">
        <v>1035.8011999999999</v>
      </c>
      <c r="AQ174" s="137">
        <v>153.6052</v>
      </c>
      <c r="AR174" s="137">
        <v>1517.6084000000001</v>
      </c>
      <c r="AS174" s="139">
        <v>4257.5511999999999</v>
      </c>
      <c r="AT174" s="138">
        <v>2734.8762000000002</v>
      </c>
      <c r="AU174" s="138">
        <v>864.56579999999997</v>
      </c>
      <c r="AV174" s="138">
        <v>3599.442</v>
      </c>
      <c r="AW174" s="137">
        <v>403.76</v>
      </c>
      <c r="AX174" s="137">
        <v>40.983599999999996</v>
      </c>
      <c r="AY174" s="137">
        <v>1206.8504</v>
      </c>
      <c r="AZ174" s="137">
        <v>125.12639999999999</v>
      </c>
      <c r="BA174" s="137">
        <v>1776.7204000000002</v>
      </c>
      <c r="BB174" s="139">
        <v>5376.1624000000002</v>
      </c>
      <c r="BC174" s="202">
        <v>4271.9179999999997</v>
      </c>
      <c r="BD174" s="138">
        <v>0</v>
      </c>
      <c r="BE174" s="138">
        <v>4271.9179999999997</v>
      </c>
      <c r="BF174" s="137">
        <v>472.36</v>
      </c>
      <c r="BG174" s="137">
        <v>61.210799999999999</v>
      </c>
      <c r="BH174" s="137">
        <v>1771.3401999999999</v>
      </c>
      <c r="BI174" s="137">
        <v>170.00060000000002</v>
      </c>
      <c r="BJ174" s="137">
        <v>2474.9115999999999</v>
      </c>
      <c r="BK174" s="139">
        <v>6746.8296</v>
      </c>
      <c r="BL174" s="186">
        <v>2755.27</v>
      </c>
      <c r="BM174" s="138">
        <v>0</v>
      </c>
      <c r="BN174" s="138">
        <v>2755.27</v>
      </c>
      <c r="BO174" s="137">
        <v>286.16000000000003</v>
      </c>
      <c r="BP174" s="137">
        <v>41.287399999999998</v>
      </c>
      <c r="BQ174" s="137">
        <v>1041.3872000000001</v>
      </c>
      <c r="BR174" s="137">
        <v>153.87959999999998</v>
      </c>
      <c r="BS174" s="137">
        <v>1522.7142000000001</v>
      </c>
      <c r="BT174" s="139">
        <v>4277.9841999999999</v>
      </c>
      <c r="BU174" s="138">
        <v>2734.8762000000002</v>
      </c>
      <c r="BV174" s="138">
        <v>0</v>
      </c>
      <c r="BW174" s="138">
        <v>2734.8762000000002</v>
      </c>
      <c r="BX174" s="137">
        <v>285.18</v>
      </c>
      <c r="BY174" s="137">
        <v>40.983599999999996</v>
      </c>
      <c r="BZ174" s="137">
        <v>1033.9392</v>
      </c>
      <c r="CA174" s="137">
        <v>143.52100000000002</v>
      </c>
      <c r="CB174" s="137">
        <v>1503.6238000000001</v>
      </c>
      <c r="CC174" s="139">
        <v>4238.5</v>
      </c>
      <c r="CD174" s="216">
        <v>2782.4552000000003</v>
      </c>
      <c r="CE174" s="138">
        <v>0</v>
      </c>
      <c r="CF174" s="138">
        <v>2782.4552000000003</v>
      </c>
      <c r="CG174" s="137">
        <v>293.02</v>
      </c>
      <c r="CH174" s="137">
        <v>41.698999999999998</v>
      </c>
      <c r="CI174" s="137">
        <v>1051.3047999999999</v>
      </c>
      <c r="CJ174" s="137">
        <v>149.36180000000002</v>
      </c>
      <c r="CK174" s="137">
        <v>1535.3856000000001</v>
      </c>
      <c r="CL174" s="139">
        <v>4317.8407999999999</v>
      </c>
      <c r="CM174" s="186">
        <v>3062.0002000000004</v>
      </c>
      <c r="CN174" s="138">
        <v>0</v>
      </c>
      <c r="CO174" s="138">
        <v>3062.0002000000004</v>
      </c>
      <c r="CP174" s="137">
        <v>339.08</v>
      </c>
      <c r="CQ174" s="137">
        <v>45.8934</v>
      </c>
      <c r="CR174" s="137">
        <v>1158.1248000000001</v>
      </c>
      <c r="CS174" s="137">
        <v>99.352400000000003</v>
      </c>
      <c r="CT174" s="137">
        <v>1642.4505999999999</v>
      </c>
      <c r="CU174" s="139">
        <v>4704.4508000000005</v>
      </c>
      <c r="CV174" s="216">
        <v>4641.8876</v>
      </c>
      <c r="CW174" s="138">
        <v>0</v>
      </c>
      <c r="CX174" s="138">
        <v>4641.8876</v>
      </c>
      <c r="CY174" s="137">
        <v>582.12</v>
      </c>
      <c r="CZ174" s="137">
        <v>69.599599999999995</v>
      </c>
      <c r="DA174" s="137">
        <v>2277.0789999999997</v>
      </c>
      <c r="DB174" s="137">
        <v>157.4076</v>
      </c>
      <c r="DC174" s="137">
        <v>3086.2062000000001</v>
      </c>
      <c r="DD174" s="139">
        <v>7728.0937999999996</v>
      </c>
      <c r="DE174" s="138">
        <v>4291.9394000000002</v>
      </c>
      <c r="DF174" s="138">
        <v>0</v>
      </c>
      <c r="DG174" s="138">
        <v>4291.9394000000002</v>
      </c>
      <c r="DH174" s="137">
        <v>507.64</v>
      </c>
      <c r="DI174" s="137">
        <v>450.18260000000004</v>
      </c>
      <c r="DJ174" s="137">
        <v>1114.309</v>
      </c>
      <c r="DK174" s="137">
        <v>186.18040000000002</v>
      </c>
      <c r="DL174" s="137">
        <v>2258.3119999999999</v>
      </c>
      <c r="DM174" s="139">
        <v>6550.2514000000001</v>
      </c>
      <c r="DN174" s="135">
        <f t="shared" si="21"/>
        <v>38857.59780000001</v>
      </c>
      <c r="DO174" s="135">
        <f t="shared" si="22"/>
        <v>864.56579999999997</v>
      </c>
      <c r="DP174" s="135">
        <f t="shared" si="23"/>
        <v>39722.163600000007</v>
      </c>
      <c r="DQ174" s="137">
        <f t="shared" si="24"/>
        <v>4395.2999999999993</v>
      </c>
      <c r="DR174" s="137">
        <f t="shared" si="25"/>
        <v>964.58459999999991</v>
      </c>
      <c r="DS174" s="137">
        <f t="shared" si="26"/>
        <v>15004.436999999998</v>
      </c>
      <c r="DT174" s="137">
        <f t="shared" si="27"/>
        <v>1790.0679999999998</v>
      </c>
      <c r="DU174" s="137">
        <f t="shared" si="28"/>
        <v>22154.389600000002</v>
      </c>
      <c r="DV174" s="139">
        <f t="shared" si="29"/>
        <v>61876.553200000002</v>
      </c>
      <c r="DW174" s="271">
        <f t="shared" si="30"/>
        <v>1609.1502000000037</v>
      </c>
      <c r="DX174" s="271"/>
      <c r="DY174" s="263">
        <f>E174-(DU174-(DO174*PARAM!Q174))</f>
        <v>-1091.1124000000018</v>
      </c>
      <c r="DZ174" s="263"/>
    </row>
    <row r="175" spans="1:130" x14ac:dyDescent="0.25">
      <c r="A175">
        <v>1307</v>
      </c>
      <c r="B175" t="s">
        <v>708</v>
      </c>
      <c r="C175" t="s">
        <v>219</v>
      </c>
      <c r="D175" s="74">
        <v>1</v>
      </c>
      <c r="E175">
        <v>17802.669999999998</v>
      </c>
      <c r="F175">
        <v>35326</v>
      </c>
      <c r="G175" t="s">
        <v>157</v>
      </c>
      <c r="H175" t="s">
        <v>5</v>
      </c>
      <c r="I175" t="s">
        <v>282</v>
      </c>
      <c r="J175" s="138">
        <v>3242.52</v>
      </c>
      <c r="K175" s="138">
        <v>0</v>
      </c>
      <c r="L175" s="138">
        <v>3242.52</v>
      </c>
      <c r="M175" s="137">
        <v>347</v>
      </c>
      <c r="N175" s="137">
        <v>47.78</v>
      </c>
      <c r="O175" s="137">
        <v>1199.51</v>
      </c>
      <c r="P175" s="185">
        <v>159.34</v>
      </c>
      <c r="Q175" s="137">
        <v>1753.63</v>
      </c>
      <c r="R175" s="139">
        <v>4996.1499999999996</v>
      </c>
      <c r="S175" s="138">
        <v>3187.92</v>
      </c>
      <c r="T175" s="138">
        <v>0</v>
      </c>
      <c r="U175" s="138">
        <v>3187.92</v>
      </c>
      <c r="V175" s="137">
        <v>347</v>
      </c>
      <c r="W175" s="137">
        <v>47.78</v>
      </c>
      <c r="X175" s="137">
        <v>1200.75</v>
      </c>
      <c r="Y175" s="137">
        <v>133.11000000000001</v>
      </c>
      <c r="Z175" s="137">
        <v>1728.64</v>
      </c>
      <c r="AA175" s="139">
        <v>4916.5600000000004</v>
      </c>
      <c r="AB175" s="138">
        <v>2617.14</v>
      </c>
      <c r="AC175" s="138">
        <v>0</v>
      </c>
      <c r="AD175" s="138">
        <v>2617.14</v>
      </c>
      <c r="AE175" s="137">
        <v>268</v>
      </c>
      <c r="AF175" s="137">
        <v>39.21</v>
      </c>
      <c r="AG175" s="185">
        <v>991.62</v>
      </c>
      <c r="AH175" s="137">
        <v>163.77000000000001</v>
      </c>
      <c r="AI175" s="137">
        <v>1462.6</v>
      </c>
      <c r="AJ175" s="139">
        <v>4079.74</v>
      </c>
      <c r="AK175" s="138">
        <v>2620.87</v>
      </c>
      <c r="AL175" s="138">
        <v>0</v>
      </c>
      <c r="AM175" s="138">
        <v>2620.87</v>
      </c>
      <c r="AN175" s="137">
        <v>269</v>
      </c>
      <c r="AO175" s="137">
        <v>39.270000000000003</v>
      </c>
      <c r="AP175" s="137">
        <v>993.01</v>
      </c>
      <c r="AQ175" s="137">
        <v>153.63999999999999</v>
      </c>
      <c r="AR175" s="137">
        <v>1454.92</v>
      </c>
      <c r="AS175" s="139">
        <v>4075.79</v>
      </c>
      <c r="AT175" s="138">
        <v>2617.14</v>
      </c>
      <c r="AU175" s="138">
        <v>872.72</v>
      </c>
      <c r="AV175" s="138">
        <v>3489.86</v>
      </c>
      <c r="AW175" s="137">
        <v>387</v>
      </c>
      <c r="AX175" s="137">
        <v>39.21</v>
      </c>
      <c r="AY175" s="137">
        <v>1166.1600000000001</v>
      </c>
      <c r="AZ175" s="137">
        <v>124.46</v>
      </c>
      <c r="BA175" s="137">
        <v>1716.83</v>
      </c>
      <c r="BB175" s="139">
        <v>5206.6899999999996</v>
      </c>
      <c r="BC175" s="202">
        <v>4063.45</v>
      </c>
      <c r="BD175" s="138">
        <v>0</v>
      </c>
      <c r="BE175" s="138">
        <v>4063.45</v>
      </c>
      <c r="BF175" s="137">
        <v>445</v>
      </c>
      <c r="BG175" s="137">
        <v>58.58</v>
      </c>
      <c r="BH175" s="137">
        <v>1697.25</v>
      </c>
      <c r="BI175" s="137">
        <v>158.16999999999999</v>
      </c>
      <c r="BJ175" s="137">
        <v>2359</v>
      </c>
      <c r="BK175" s="139">
        <v>6422.45</v>
      </c>
      <c r="BL175" s="186">
        <v>2617.14</v>
      </c>
      <c r="BM175" s="138">
        <v>0</v>
      </c>
      <c r="BN175" s="138">
        <v>2617.14</v>
      </c>
      <c r="BO175" s="137">
        <v>267</v>
      </c>
      <c r="BP175" s="137">
        <v>39.21</v>
      </c>
      <c r="BQ175" s="137">
        <v>991.62</v>
      </c>
      <c r="BR175" s="137">
        <v>153.57</v>
      </c>
      <c r="BS175" s="137">
        <v>1451.4</v>
      </c>
      <c r="BT175" s="139">
        <v>4068.54</v>
      </c>
      <c r="BU175" s="138">
        <v>2617.14</v>
      </c>
      <c r="BV175" s="138">
        <v>0</v>
      </c>
      <c r="BW175" s="138">
        <v>2617.14</v>
      </c>
      <c r="BX175" s="137">
        <v>268</v>
      </c>
      <c r="BY175" s="137">
        <v>39.21</v>
      </c>
      <c r="BZ175" s="137">
        <v>991.62</v>
      </c>
      <c r="CA175" s="137">
        <v>148.47</v>
      </c>
      <c r="CB175" s="137">
        <v>1447.3</v>
      </c>
      <c r="CC175" s="139">
        <v>4064.44</v>
      </c>
      <c r="CD175" s="138">
        <v>2757.96</v>
      </c>
      <c r="CE175" s="138">
        <v>0</v>
      </c>
      <c r="CF175" s="138">
        <v>2757.96</v>
      </c>
      <c r="CG175" s="137">
        <v>287</v>
      </c>
      <c r="CH175" s="137">
        <v>41.33</v>
      </c>
      <c r="CI175" s="137">
        <v>1043.08</v>
      </c>
      <c r="CJ175" s="137">
        <v>99.97</v>
      </c>
      <c r="CK175" s="137">
        <v>1471.38</v>
      </c>
      <c r="CL175" s="139">
        <v>4229.34</v>
      </c>
      <c r="CM175" s="186">
        <v>2617.14</v>
      </c>
      <c r="CN175" s="138">
        <v>0</v>
      </c>
      <c r="CO175" s="138">
        <v>2617.14</v>
      </c>
      <c r="CP175" s="137">
        <v>277</v>
      </c>
      <c r="CQ175" s="137">
        <v>39.21</v>
      </c>
      <c r="CR175" s="137">
        <v>996.42</v>
      </c>
      <c r="CS175" s="137">
        <v>92.37</v>
      </c>
      <c r="CT175" s="137">
        <v>1405</v>
      </c>
      <c r="CU175" s="139">
        <v>4022.14</v>
      </c>
      <c r="CV175" s="218">
        <v>3779.85</v>
      </c>
      <c r="CW175" s="138">
        <v>0</v>
      </c>
      <c r="CX175" s="138">
        <v>3779.85</v>
      </c>
      <c r="CY175" s="137">
        <v>428</v>
      </c>
      <c r="CZ175" s="137">
        <v>56.67</v>
      </c>
      <c r="DA175" s="137">
        <v>1416.33</v>
      </c>
      <c r="DB175" s="137">
        <v>158.91999999999999</v>
      </c>
      <c r="DC175" s="137">
        <v>2059.92</v>
      </c>
      <c r="DD175" s="139">
        <v>5839.77</v>
      </c>
      <c r="DE175" s="138">
        <v>3978.87</v>
      </c>
      <c r="DF175" s="138">
        <v>0</v>
      </c>
      <c r="DG175" s="138">
        <v>3978.87</v>
      </c>
      <c r="DH175" s="137">
        <v>456</v>
      </c>
      <c r="DI175" s="137">
        <v>424.41</v>
      </c>
      <c r="DJ175" s="137">
        <v>1254.7</v>
      </c>
      <c r="DK175" s="137">
        <v>162.46</v>
      </c>
      <c r="DL175" s="137">
        <v>2297.5700000000002</v>
      </c>
      <c r="DM175" s="139">
        <v>6276.44</v>
      </c>
      <c r="DN175" s="135">
        <f t="shared" si="21"/>
        <v>36717.14</v>
      </c>
      <c r="DO175" s="135">
        <f t="shared" si="22"/>
        <v>872.72</v>
      </c>
      <c r="DP175" s="135">
        <f t="shared" si="23"/>
        <v>37589.86</v>
      </c>
      <c r="DQ175" s="137">
        <f t="shared" si="24"/>
        <v>4046</v>
      </c>
      <c r="DR175" s="137">
        <f t="shared" si="25"/>
        <v>911.87</v>
      </c>
      <c r="DS175" s="137">
        <f t="shared" si="26"/>
        <v>13942.070000000002</v>
      </c>
      <c r="DT175" s="137">
        <f t="shared" si="27"/>
        <v>1708.25</v>
      </c>
      <c r="DU175" s="137">
        <f t="shared" si="28"/>
        <v>20608.190000000002</v>
      </c>
      <c r="DV175" s="139">
        <f t="shared" si="29"/>
        <v>58198.05</v>
      </c>
      <c r="DW175" s="271">
        <f t="shared" si="30"/>
        <v>2263.8600000000006</v>
      </c>
      <c r="DX175" s="271"/>
      <c r="DY175" s="263">
        <f>E175-(DU175-(DO175*PARAM!Q175))</f>
        <v>-2805.5200000000041</v>
      </c>
      <c r="DZ175" s="263"/>
    </row>
    <row r="176" spans="1:130" x14ac:dyDescent="0.25">
      <c r="A176">
        <v>1308</v>
      </c>
      <c r="B176" t="s">
        <v>709</v>
      </c>
      <c r="C176" t="s">
        <v>212</v>
      </c>
      <c r="D176" s="74">
        <v>1</v>
      </c>
      <c r="E176">
        <v>0</v>
      </c>
      <c r="F176">
        <v>0</v>
      </c>
      <c r="G176" t="s">
        <v>157</v>
      </c>
      <c r="H176" t="s">
        <v>5</v>
      </c>
      <c r="I176" t="s">
        <v>231</v>
      </c>
      <c r="J176" s="138">
        <v>0</v>
      </c>
      <c r="K176" s="138">
        <v>0</v>
      </c>
      <c r="L176" s="138">
        <v>0</v>
      </c>
      <c r="M176" s="137">
        <v>0</v>
      </c>
      <c r="N176" s="137">
        <v>0</v>
      </c>
      <c r="O176" s="137">
        <v>0</v>
      </c>
      <c r="P176" s="185">
        <v>0</v>
      </c>
      <c r="Q176" s="137">
        <v>0</v>
      </c>
      <c r="R176" s="139">
        <v>0</v>
      </c>
      <c r="S176" s="138">
        <v>0</v>
      </c>
      <c r="T176" s="138">
        <v>0</v>
      </c>
      <c r="U176" s="138">
        <v>0</v>
      </c>
      <c r="V176" s="137">
        <v>0</v>
      </c>
      <c r="W176" s="137">
        <v>0</v>
      </c>
      <c r="X176" s="137">
        <v>0</v>
      </c>
      <c r="Y176" s="137">
        <v>0</v>
      </c>
      <c r="Z176" s="137">
        <v>0</v>
      </c>
      <c r="AA176" s="139">
        <v>0</v>
      </c>
      <c r="AB176" s="138">
        <v>0</v>
      </c>
      <c r="AC176" s="138">
        <v>0</v>
      </c>
      <c r="AD176" s="138">
        <v>0</v>
      </c>
      <c r="AE176" s="137">
        <v>0</v>
      </c>
      <c r="AF176" s="137">
        <v>0</v>
      </c>
      <c r="AG176" s="185">
        <v>0</v>
      </c>
      <c r="AH176" s="137">
        <v>0</v>
      </c>
      <c r="AI176" s="137">
        <v>0</v>
      </c>
      <c r="AJ176" s="139">
        <v>0</v>
      </c>
      <c r="AK176" s="138">
        <v>0</v>
      </c>
      <c r="AL176" s="138">
        <v>0</v>
      </c>
      <c r="AM176" s="138">
        <v>0</v>
      </c>
      <c r="AN176" s="137">
        <v>0</v>
      </c>
      <c r="AO176" s="137">
        <v>0</v>
      </c>
      <c r="AP176" s="137">
        <v>0</v>
      </c>
      <c r="AQ176" s="137">
        <v>0</v>
      </c>
      <c r="AR176" s="137">
        <v>0</v>
      </c>
      <c r="AS176" s="139">
        <v>0</v>
      </c>
      <c r="AT176" s="138">
        <v>0</v>
      </c>
      <c r="AU176" s="138">
        <v>0</v>
      </c>
      <c r="AV176" s="138">
        <v>0</v>
      </c>
      <c r="AW176" s="137">
        <v>0</v>
      </c>
      <c r="AX176" s="137">
        <v>0</v>
      </c>
      <c r="AY176" s="137">
        <v>0</v>
      </c>
      <c r="AZ176" s="137">
        <v>0</v>
      </c>
      <c r="BA176" s="137">
        <v>0</v>
      </c>
      <c r="BB176" s="139">
        <v>0</v>
      </c>
      <c r="BC176" s="202">
        <v>0</v>
      </c>
      <c r="BD176" s="138">
        <v>0</v>
      </c>
      <c r="BE176" s="138">
        <v>0</v>
      </c>
      <c r="BF176" s="137">
        <v>0</v>
      </c>
      <c r="BG176" s="137">
        <v>0</v>
      </c>
      <c r="BH176" s="137">
        <v>0</v>
      </c>
      <c r="BI176" s="137">
        <v>0</v>
      </c>
      <c r="BJ176" s="137">
        <v>0</v>
      </c>
      <c r="BK176" s="139">
        <v>0</v>
      </c>
      <c r="BL176" s="186">
        <v>0</v>
      </c>
      <c r="BM176" s="138">
        <v>0</v>
      </c>
      <c r="BN176" s="138">
        <v>0</v>
      </c>
      <c r="BO176" s="137">
        <v>0</v>
      </c>
      <c r="BP176" s="137">
        <v>0</v>
      </c>
      <c r="BQ176" s="137">
        <v>0</v>
      </c>
      <c r="BR176" s="137">
        <v>0</v>
      </c>
      <c r="BS176" s="137">
        <v>0</v>
      </c>
      <c r="BT176" s="139">
        <v>0</v>
      </c>
      <c r="BU176" s="138">
        <v>0</v>
      </c>
      <c r="BV176" s="138">
        <v>0</v>
      </c>
      <c r="BW176" s="138">
        <v>0</v>
      </c>
      <c r="BX176" s="137">
        <v>0</v>
      </c>
      <c r="BY176" s="137">
        <v>0</v>
      </c>
      <c r="BZ176" s="137">
        <v>0</v>
      </c>
      <c r="CA176" s="137">
        <v>0</v>
      </c>
      <c r="CB176" s="137">
        <v>0</v>
      </c>
      <c r="CC176" s="139">
        <v>0</v>
      </c>
      <c r="CD176" s="216">
        <v>0</v>
      </c>
      <c r="CE176" s="138">
        <v>0</v>
      </c>
      <c r="CF176" s="138">
        <v>0</v>
      </c>
      <c r="CG176" s="137">
        <v>0</v>
      </c>
      <c r="CH176" s="137">
        <v>0</v>
      </c>
      <c r="CI176" s="137">
        <v>0</v>
      </c>
      <c r="CJ176" s="137">
        <v>0</v>
      </c>
      <c r="CK176" s="137">
        <v>0</v>
      </c>
      <c r="CL176" s="139">
        <v>0</v>
      </c>
      <c r="CM176" s="186">
        <v>0</v>
      </c>
      <c r="CN176" s="138">
        <v>0</v>
      </c>
      <c r="CO176" s="138">
        <v>0</v>
      </c>
      <c r="CP176" s="137">
        <v>0</v>
      </c>
      <c r="CQ176" s="137">
        <v>0</v>
      </c>
      <c r="CR176" s="137">
        <v>0</v>
      </c>
      <c r="CS176" s="137">
        <v>0</v>
      </c>
      <c r="CT176" s="137">
        <v>0</v>
      </c>
      <c r="CU176" s="139">
        <v>0</v>
      </c>
      <c r="CV176" s="138">
        <v>0</v>
      </c>
      <c r="CW176" s="138">
        <v>0</v>
      </c>
      <c r="CX176" s="138">
        <v>0</v>
      </c>
      <c r="CY176" s="137">
        <v>0</v>
      </c>
      <c r="CZ176" s="137">
        <v>0</v>
      </c>
      <c r="DA176" s="137">
        <v>0</v>
      </c>
      <c r="DB176" s="137">
        <v>0</v>
      </c>
      <c r="DC176" s="137">
        <v>0</v>
      </c>
      <c r="DD176" s="139">
        <v>0</v>
      </c>
      <c r="DE176" s="138">
        <v>47.61</v>
      </c>
      <c r="DF176" s="138">
        <v>0</v>
      </c>
      <c r="DG176" s="138">
        <v>47.61</v>
      </c>
      <c r="DH176" s="137">
        <v>2</v>
      </c>
      <c r="DI176" s="137">
        <v>1.2</v>
      </c>
      <c r="DJ176" s="137">
        <v>5.4</v>
      </c>
      <c r="DK176" s="137">
        <v>0.65</v>
      </c>
      <c r="DL176" s="137">
        <v>9.25</v>
      </c>
      <c r="DM176" s="139">
        <v>56.86</v>
      </c>
      <c r="DN176" s="135">
        <f t="shared" si="21"/>
        <v>47.61</v>
      </c>
      <c r="DO176" s="135">
        <f t="shared" si="22"/>
        <v>0</v>
      </c>
      <c r="DP176" s="135">
        <f t="shared" si="23"/>
        <v>47.61</v>
      </c>
      <c r="DQ176" s="137">
        <f t="shared" si="24"/>
        <v>2</v>
      </c>
      <c r="DR176" s="137">
        <f t="shared" si="25"/>
        <v>1.2</v>
      </c>
      <c r="DS176" s="137">
        <f t="shared" si="26"/>
        <v>5.4</v>
      </c>
      <c r="DT176" s="137">
        <f t="shared" si="27"/>
        <v>0.65</v>
      </c>
      <c r="DU176" s="137">
        <f t="shared" si="28"/>
        <v>9.25</v>
      </c>
      <c r="DV176" s="139">
        <f t="shared" si="29"/>
        <v>56.86</v>
      </c>
      <c r="DW176" s="271">
        <f t="shared" si="30"/>
        <v>47.61</v>
      </c>
      <c r="DX176" s="271"/>
      <c r="DY176" s="263">
        <f>E176-(DU176-(DO176*PARAM!Q176))</f>
        <v>-9.25</v>
      </c>
      <c r="DZ176" s="263"/>
    </row>
    <row r="177" spans="1:130" x14ac:dyDescent="0.25">
      <c r="A177">
        <v>1310</v>
      </c>
      <c r="B177" t="s">
        <v>710</v>
      </c>
      <c r="C177" t="s">
        <v>711</v>
      </c>
      <c r="D177" s="74">
        <v>0</v>
      </c>
      <c r="E177">
        <v>11433.57</v>
      </c>
      <c r="F177">
        <v>20136.919999999998</v>
      </c>
      <c r="G177" t="s">
        <v>157</v>
      </c>
      <c r="H177" t="s">
        <v>5</v>
      </c>
      <c r="I177" t="s">
        <v>191</v>
      </c>
      <c r="J177" s="138">
        <v>2724.53</v>
      </c>
      <c r="K177" s="138">
        <v>0</v>
      </c>
      <c r="L177" s="138">
        <v>2724.53</v>
      </c>
      <c r="M177" s="137">
        <v>283</v>
      </c>
      <c r="N177" s="137">
        <v>40.83</v>
      </c>
      <c r="O177" s="137">
        <v>1030.3499999999999</v>
      </c>
      <c r="P177" s="185">
        <v>150.38</v>
      </c>
      <c r="Q177" s="137">
        <v>1504.56</v>
      </c>
      <c r="R177" s="139">
        <v>4229.09</v>
      </c>
      <c r="S177" s="138">
        <v>2702.84</v>
      </c>
      <c r="T177" s="138">
        <v>0</v>
      </c>
      <c r="U177" s="138">
        <v>2702.84</v>
      </c>
      <c r="V177" s="137">
        <v>280</v>
      </c>
      <c r="W177" s="137">
        <v>40.5</v>
      </c>
      <c r="X177" s="137">
        <v>1023.46</v>
      </c>
      <c r="Y177" s="137">
        <v>129.59</v>
      </c>
      <c r="Z177" s="137">
        <v>1473.55</v>
      </c>
      <c r="AA177" s="139">
        <v>4176.3900000000003</v>
      </c>
      <c r="AB177" s="138">
        <v>2702.84</v>
      </c>
      <c r="AC177" s="138">
        <v>0</v>
      </c>
      <c r="AD177" s="138">
        <v>2702.84</v>
      </c>
      <c r="AE177" s="137">
        <v>280</v>
      </c>
      <c r="AF177" s="137">
        <v>40.5</v>
      </c>
      <c r="AG177" s="185">
        <v>1022.94</v>
      </c>
      <c r="AH177" s="137">
        <v>47.99</v>
      </c>
      <c r="AI177" s="137">
        <v>1391.43</v>
      </c>
      <c r="AJ177" s="139">
        <v>4094.27</v>
      </c>
      <c r="AK177" s="138">
        <v>12659.73</v>
      </c>
      <c r="AL177" s="138">
        <v>0</v>
      </c>
      <c r="AM177" s="138">
        <v>12659.73</v>
      </c>
      <c r="AN177" s="137">
        <v>883</v>
      </c>
      <c r="AO177" s="137">
        <v>397.67</v>
      </c>
      <c r="AP177" s="137">
        <v>5851.31</v>
      </c>
      <c r="AQ177" s="137">
        <v>195.15</v>
      </c>
      <c r="AR177" s="137">
        <v>7327.13</v>
      </c>
      <c r="AS177" s="139">
        <v>19986.86</v>
      </c>
      <c r="AT177" s="138">
        <v>0</v>
      </c>
      <c r="AU177" s="138">
        <v>948.61</v>
      </c>
      <c r="AV177" s="138">
        <v>948.61</v>
      </c>
      <c r="AW177" s="137">
        <v>129</v>
      </c>
      <c r="AX177" s="137">
        <v>0</v>
      </c>
      <c r="AY177" s="137">
        <v>189.72</v>
      </c>
      <c r="AZ177" s="137">
        <v>12.71</v>
      </c>
      <c r="BA177" s="137">
        <v>331.43</v>
      </c>
      <c r="BB177" s="139">
        <v>1280.04</v>
      </c>
      <c r="BC177" s="202">
        <v>0</v>
      </c>
      <c r="BD177" s="138">
        <v>0</v>
      </c>
      <c r="BE177" s="138">
        <v>0</v>
      </c>
      <c r="BF177" s="137">
        <v>0</v>
      </c>
      <c r="BG177" s="137">
        <v>0</v>
      </c>
      <c r="BH177" s="137">
        <v>0</v>
      </c>
      <c r="BI177" s="137">
        <v>0</v>
      </c>
      <c r="BJ177" s="137">
        <v>0</v>
      </c>
      <c r="BK177" s="139">
        <v>0</v>
      </c>
      <c r="BL177" s="186">
        <v>0</v>
      </c>
      <c r="BM177" s="138">
        <v>0</v>
      </c>
      <c r="BN177" s="138">
        <v>0</v>
      </c>
      <c r="BO177" s="137">
        <v>-3</v>
      </c>
      <c r="BP177" s="137">
        <v>0</v>
      </c>
      <c r="BQ177" s="137">
        <v>0</v>
      </c>
      <c r="BR177" s="137">
        <v>0</v>
      </c>
      <c r="BS177" s="137">
        <v>-3</v>
      </c>
      <c r="BT177" s="139">
        <v>-3</v>
      </c>
      <c r="CD177" s="138">
        <v>0</v>
      </c>
      <c r="CE177" s="138">
        <v>0</v>
      </c>
      <c r="CF177" s="138">
        <v>0</v>
      </c>
      <c r="CG177" s="137">
        <v>0</v>
      </c>
      <c r="CH177" s="137">
        <v>0</v>
      </c>
      <c r="CI177" s="137">
        <v>0</v>
      </c>
      <c r="CJ177" s="137">
        <v>0</v>
      </c>
      <c r="CK177" s="137">
        <v>0</v>
      </c>
      <c r="CL177" s="139">
        <v>0</v>
      </c>
      <c r="CM177" s="186">
        <v>0</v>
      </c>
      <c r="CN177" s="138">
        <v>0</v>
      </c>
      <c r="CO177" s="138">
        <v>0</v>
      </c>
      <c r="CP177" s="137">
        <v>0</v>
      </c>
      <c r="CQ177" s="137">
        <v>0</v>
      </c>
      <c r="CR177" s="137">
        <v>0</v>
      </c>
      <c r="CS177" s="137">
        <v>0</v>
      </c>
      <c r="CT177" s="137">
        <v>0</v>
      </c>
      <c r="CU177" s="139">
        <v>0</v>
      </c>
      <c r="DN177" s="135">
        <f t="shared" si="21"/>
        <v>20789.940000000002</v>
      </c>
      <c r="DO177" s="135">
        <f t="shared" si="22"/>
        <v>948.61</v>
      </c>
      <c r="DP177" s="135">
        <f t="shared" si="23"/>
        <v>21738.550000000003</v>
      </c>
      <c r="DQ177" s="137">
        <f t="shared" si="24"/>
        <v>1852</v>
      </c>
      <c r="DR177" s="137">
        <f t="shared" si="25"/>
        <v>519.5</v>
      </c>
      <c r="DS177" s="137">
        <f t="shared" si="26"/>
        <v>9117.7800000000007</v>
      </c>
      <c r="DT177" s="137">
        <f t="shared" si="27"/>
        <v>535.82000000000005</v>
      </c>
      <c r="DU177" s="137">
        <f t="shared" si="28"/>
        <v>12025.1</v>
      </c>
      <c r="DV177" s="139">
        <f t="shared" si="29"/>
        <v>33763.65</v>
      </c>
      <c r="DW177" s="271">
        <f t="shared" si="30"/>
        <v>1601.6300000000047</v>
      </c>
      <c r="DX177" s="271"/>
      <c r="DY177" s="263">
        <f>E177-(DU177-(DO177*PARAM!Q177))</f>
        <v>-591.53000000000065</v>
      </c>
      <c r="DZ177" s="263"/>
    </row>
    <row r="178" spans="1:130" x14ac:dyDescent="0.25">
      <c r="A178">
        <v>1326</v>
      </c>
      <c r="B178" t="s">
        <v>737</v>
      </c>
      <c r="C178" t="s">
        <v>481</v>
      </c>
      <c r="D178" s="74">
        <v>1</v>
      </c>
      <c r="E178">
        <v>23251.65</v>
      </c>
      <c r="F178">
        <v>41273.730000000003</v>
      </c>
      <c r="G178" t="s">
        <v>157</v>
      </c>
      <c r="H178" t="s">
        <v>5</v>
      </c>
      <c r="I178" t="s">
        <v>738</v>
      </c>
      <c r="J178" s="138">
        <v>3183.01</v>
      </c>
      <c r="K178" s="138">
        <v>0</v>
      </c>
      <c r="L178" s="138">
        <v>3183.01</v>
      </c>
      <c r="M178" s="137">
        <v>349</v>
      </c>
      <c r="N178" s="137">
        <v>47.7</v>
      </c>
      <c r="O178" s="137">
        <v>1223.57</v>
      </c>
      <c r="P178" s="185">
        <v>158.53</v>
      </c>
      <c r="Q178" s="137">
        <v>1778.8</v>
      </c>
      <c r="R178" s="139">
        <v>4961.8100000000004</v>
      </c>
      <c r="S178" s="138">
        <v>3181.12</v>
      </c>
      <c r="T178" s="138">
        <v>0</v>
      </c>
      <c r="U178" s="138">
        <v>3181.12</v>
      </c>
      <c r="V178" s="137">
        <v>349</v>
      </c>
      <c r="W178" s="137">
        <v>47.68</v>
      </c>
      <c r="X178" s="137">
        <v>1224.1099999999999</v>
      </c>
      <c r="Y178" s="137">
        <v>138.08000000000001</v>
      </c>
      <c r="Z178" s="137">
        <v>1758.87</v>
      </c>
      <c r="AA178" s="139">
        <v>4939.99</v>
      </c>
      <c r="AB178" s="138">
        <v>3181.12</v>
      </c>
      <c r="AC178" s="138">
        <v>0</v>
      </c>
      <c r="AD178" s="138">
        <v>3181.12</v>
      </c>
      <c r="AE178" s="137">
        <v>349</v>
      </c>
      <c r="AF178" s="137">
        <v>47.68</v>
      </c>
      <c r="AG178" s="185">
        <v>1223.49</v>
      </c>
      <c r="AH178" s="137">
        <v>173.78</v>
      </c>
      <c r="AI178" s="137">
        <v>1793.95</v>
      </c>
      <c r="AJ178" s="139">
        <v>4975.07</v>
      </c>
      <c r="AK178" s="138">
        <v>3190.59</v>
      </c>
      <c r="AL178" s="138">
        <v>0</v>
      </c>
      <c r="AM178" s="138">
        <v>3190.59</v>
      </c>
      <c r="AN178" s="137">
        <v>351</v>
      </c>
      <c r="AO178" s="137">
        <v>47.82</v>
      </c>
      <c r="AP178" s="137">
        <v>1227.03</v>
      </c>
      <c r="AQ178" s="137">
        <v>153.55000000000001</v>
      </c>
      <c r="AR178" s="137">
        <v>1779.4</v>
      </c>
      <c r="AS178" s="139">
        <v>4969.99</v>
      </c>
      <c r="AT178" s="138">
        <v>3181.12</v>
      </c>
      <c r="AU178" s="138">
        <v>920.15</v>
      </c>
      <c r="AV178" s="138">
        <v>4101.2700000000004</v>
      </c>
      <c r="AW178" s="137">
        <v>474</v>
      </c>
      <c r="AX178" s="137">
        <v>47.68</v>
      </c>
      <c r="AY178" s="137">
        <v>1407.52</v>
      </c>
      <c r="AZ178" s="137">
        <v>135.11000000000001</v>
      </c>
      <c r="BA178" s="137">
        <v>2064.31</v>
      </c>
      <c r="BB178" s="139">
        <v>6165.58</v>
      </c>
      <c r="BC178" s="202">
        <v>4752.3500000000004</v>
      </c>
      <c r="BD178" s="138">
        <v>0</v>
      </c>
      <c r="BE178" s="138">
        <v>4752.3500000000004</v>
      </c>
      <c r="BF178" s="137">
        <v>567</v>
      </c>
      <c r="BG178" s="137">
        <v>71.25</v>
      </c>
      <c r="BH178" s="137">
        <v>2136.23</v>
      </c>
      <c r="BI178" s="137">
        <v>165.63</v>
      </c>
      <c r="BJ178" s="137">
        <v>2940.11</v>
      </c>
      <c r="BK178" s="139">
        <v>7692.46</v>
      </c>
      <c r="BL178" s="186">
        <v>3181.12</v>
      </c>
      <c r="BM178" s="138">
        <v>0</v>
      </c>
      <c r="BN178" s="138">
        <v>3181.12</v>
      </c>
      <c r="BO178" s="137">
        <v>349</v>
      </c>
      <c r="BP178" s="137">
        <v>47.68</v>
      </c>
      <c r="BQ178" s="137">
        <v>1182.46</v>
      </c>
      <c r="BR178" s="137">
        <v>148.63999999999999</v>
      </c>
      <c r="BS178" s="137">
        <v>1727.78</v>
      </c>
      <c r="BT178" s="139">
        <v>4908.8999999999996</v>
      </c>
      <c r="BU178" s="138">
        <v>3181.12</v>
      </c>
      <c r="BV178" s="138">
        <v>0</v>
      </c>
      <c r="BW178" s="138">
        <v>3181.12</v>
      </c>
      <c r="BX178" s="137">
        <v>349</v>
      </c>
      <c r="BY178" s="137">
        <v>47.68</v>
      </c>
      <c r="BZ178" s="137">
        <v>1223.49</v>
      </c>
      <c r="CA178" s="137">
        <v>168.68</v>
      </c>
      <c r="CB178" s="137">
        <v>1788.85</v>
      </c>
      <c r="CC178" s="139">
        <v>4969.97</v>
      </c>
      <c r="CD178" s="216">
        <v>3238.04</v>
      </c>
      <c r="CE178" s="138">
        <v>0</v>
      </c>
      <c r="CF178" s="138">
        <v>3238.04</v>
      </c>
      <c r="CG178" s="137">
        <v>357</v>
      </c>
      <c r="CH178" s="137">
        <v>48.54</v>
      </c>
      <c r="CI178" s="137">
        <v>1244.76</v>
      </c>
      <c r="CJ178" s="137">
        <v>154.4</v>
      </c>
      <c r="CK178" s="137">
        <v>1804.7</v>
      </c>
      <c r="CL178" s="139">
        <v>5042.74</v>
      </c>
      <c r="CM178" s="186">
        <v>3205.51</v>
      </c>
      <c r="CN178" s="138">
        <v>0</v>
      </c>
      <c r="CO178" s="138">
        <v>3205.51</v>
      </c>
      <c r="CP178" s="137">
        <v>360</v>
      </c>
      <c r="CQ178" s="137">
        <v>48.04</v>
      </c>
      <c r="CR178" s="137">
        <v>1237.3800000000001</v>
      </c>
      <c r="CS178" s="137">
        <v>77.31</v>
      </c>
      <c r="CT178" s="137">
        <v>1722.73</v>
      </c>
      <c r="CU178" s="139">
        <v>4928.24</v>
      </c>
      <c r="CV178" s="216">
        <v>3181.12</v>
      </c>
      <c r="CW178" s="138">
        <v>0</v>
      </c>
      <c r="CX178" s="138">
        <v>3181.12</v>
      </c>
      <c r="CY178" s="137">
        <v>349</v>
      </c>
      <c r="CZ178" s="137">
        <v>47.68</v>
      </c>
      <c r="DA178" s="137">
        <v>1223.49</v>
      </c>
      <c r="DB178" s="137">
        <v>132.97999999999999</v>
      </c>
      <c r="DC178" s="137">
        <v>1753.15</v>
      </c>
      <c r="DD178" s="139">
        <v>4934.2700000000004</v>
      </c>
      <c r="DE178" s="138">
        <v>4752.3500000000004</v>
      </c>
      <c r="DF178" s="138">
        <v>0</v>
      </c>
      <c r="DG178" s="138">
        <v>4752.3500000000004</v>
      </c>
      <c r="DH178" s="137">
        <v>565</v>
      </c>
      <c r="DI178" s="137">
        <v>485.04</v>
      </c>
      <c r="DJ178" s="137">
        <v>1605.5</v>
      </c>
      <c r="DK178" s="137">
        <v>175.17</v>
      </c>
      <c r="DL178" s="137">
        <v>2830.71</v>
      </c>
      <c r="DM178" s="139">
        <v>7583.06</v>
      </c>
      <c r="DN178" s="135">
        <f t="shared" si="21"/>
        <v>41408.57</v>
      </c>
      <c r="DO178" s="135">
        <f t="shared" si="22"/>
        <v>920.15</v>
      </c>
      <c r="DP178" s="135">
        <f t="shared" si="23"/>
        <v>42328.72</v>
      </c>
      <c r="DQ178" s="137">
        <f t="shared" si="24"/>
        <v>4768</v>
      </c>
      <c r="DR178" s="137">
        <f t="shared" si="25"/>
        <v>1034.47</v>
      </c>
      <c r="DS178" s="137">
        <f t="shared" si="26"/>
        <v>16159.03</v>
      </c>
      <c r="DT178" s="137">
        <f t="shared" si="27"/>
        <v>1781.8600000000004</v>
      </c>
      <c r="DU178" s="137">
        <f t="shared" si="28"/>
        <v>23743.360000000001</v>
      </c>
      <c r="DV178" s="139">
        <f t="shared" si="29"/>
        <v>66072.08</v>
      </c>
      <c r="DW178" s="271">
        <f t="shared" si="30"/>
        <v>1054.989999999998</v>
      </c>
      <c r="DX178" s="271"/>
      <c r="DY178" s="263">
        <f>E178-(DU178-(DO178*PARAM!Q178))</f>
        <v>-491.70999999999913</v>
      </c>
      <c r="DZ178" s="263"/>
    </row>
    <row r="179" spans="1:130" x14ac:dyDescent="0.25">
      <c r="A179">
        <v>1327</v>
      </c>
      <c r="B179" t="s">
        <v>743</v>
      </c>
      <c r="C179" t="s">
        <v>300</v>
      </c>
      <c r="D179" s="74">
        <v>0.8</v>
      </c>
      <c r="E179">
        <v>15182.111000000001</v>
      </c>
      <c r="F179">
        <v>27335.963199999998</v>
      </c>
      <c r="G179" t="s">
        <v>157</v>
      </c>
      <c r="H179" t="s">
        <v>9</v>
      </c>
      <c r="I179" t="s">
        <v>744</v>
      </c>
      <c r="J179" s="138">
        <v>2169.9551999999999</v>
      </c>
      <c r="K179" s="138">
        <v>0</v>
      </c>
      <c r="L179" s="138">
        <v>2169.9551999999999</v>
      </c>
      <c r="M179" s="137">
        <v>200.9</v>
      </c>
      <c r="N179" s="137">
        <v>31.663800000000002</v>
      </c>
      <c r="O179" s="137">
        <v>806.69679999999994</v>
      </c>
      <c r="P179" s="185">
        <v>113.24879999999999</v>
      </c>
      <c r="Q179" s="137">
        <v>1152.5093999999999</v>
      </c>
      <c r="R179" s="139">
        <v>3322.4646000000002</v>
      </c>
      <c r="S179" s="138">
        <v>2070.9947999999999</v>
      </c>
      <c r="T179" s="138">
        <v>0</v>
      </c>
      <c r="U179" s="138">
        <v>2070.9947999999999</v>
      </c>
      <c r="V179" s="137">
        <v>194.04</v>
      </c>
      <c r="W179" s="137">
        <v>31.016999999999999</v>
      </c>
      <c r="X179" s="137">
        <v>791.84979999999996</v>
      </c>
      <c r="Y179" s="137">
        <v>96.745599999999996</v>
      </c>
      <c r="Z179" s="137">
        <v>1113.6523999999999</v>
      </c>
      <c r="AA179" s="139">
        <v>3184.6471999999999</v>
      </c>
      <c r="AB179" s="138">
        <v>2070.9947999999999</v>
      </c>
      <c r="AC179" s="138">
        <v>0</v>
      </c>
      <c r="AD179" s="138">
        <v>2070.9947999999999</v>
      </c>
      <c r="AE179" s="137">
        <v>194.04</v>
      </c>
      <c r="AF179" s="137">
        <v>31.016999999999999</v>
      </c>
      <c r="AG179" s="185">
        <v>791.43820000000005</v>
      </c>
      <c r="AH179" s="137">
        <v>126.73360000000001</v>
      </c>
      <c r="AI179" s="137">
        <v>1143.2288000000001</v>
      </c>
      <c r="AJ179" s="139">
        <v>3214.2235999999998</v>
      </c>
      <c r="AK179" s="138">
        <v>2095.5732000000003</v>
      </c>
      <c r="AL179" s="138">
        <v>0</v>
      </c>
      <c r="AM179" s="138">
        <v>2095.5732000000003</v>
      </c>
      <c r="AN179" s="137">
        <v>197.96</v>
      </c>
      <c r="AO179" s="137">
        <v>31.389400000000002</v>
      </c>
      <c r="AP179" s="137">
        <v>800.4248</v>
      </c>
      <c r="AQ179" s="137">
        <v>112.1806</v>
      </c>
      <c r="AR179" s="137">
        <v>1141.9548</v>
      </c>
      <c r="AS179" s="139">
        <v>3237.5279999999998</v>
      </c>
      <c r="AT179" s="138">
        <v>2085.3517999999999</v>
      </c>
      <c r="AU179" s="138">
        <v>743.70240000000001</v>
      </c>
      <c r="AV179" s="138">
        <v>2829.0542</v>
      </c>
      <c r="AW179" s="137">
        <v>297.92</v>
      </c>
      <c r="AX179" s="137">
        <v>31.242399999999996</v>
      </c>
      <c r="AY179" s="137">
        <v>945.40600000000006</v>
      </c>
      <c r="AZ179" s="137">
        <v>121.961</v>
      </c>
      <c r="BA179" s="137">
        <v>1396.5294000000001</v>
      </c>
      <c r="BB179" s="139">
        <v>4225.5835999999999</v>
      </c>
      <c r="BC179" s="202">
        <v>3250.5717999999997</v>
      </c>
      <c r="BD179" s="138">
        <v>0</v>
      </c>
      <c r="BE179" s="138">
        <v>3250.5717999999997</v>
      </c>
      <c r="BF179" s="137">
        <v>335.16</v>
      </c>
      <c r="BG179" s="137">
        <v>46.353999999999999</v>
      </c>
      <c r="BH179" s="137">
        <v>1349.9892000000002</v>
      </c>
      <c r="BI179" s="137">
        <v>126.9884</v>
      </c>
      <c r="BJ179" s="137">
        <v>1858.4916000000001</v>
      </c>
      <c r="BK179" s="139">
        <v>5109.0634</v>
      </c>
      <c r="BL179" s="186">
        <v>2070.9947999999999</v>
      </c>
      <c r="BM179" s="138">
        <v>0</v>
      </c>
      <c r="BN179" s="138">
        <v>2070.9947999999999</v>
      </c>
      <c r="BO179" s="137">
        <v>193.06</v>
      </c>
      <c r="BP179" s="137">
        <v>31.016999999999999</v>
      </c>
      <c r="BQ179" s="137">
        <v>791.43820000000005</v>
      </c>
      <c r="BR179" s="137">
        <v>106.74160000000001</v>
      </c>
      <c r="BS179" s="137">
        <v>1122.2567999999999</v>
      </c>
      <c r="BT179" s="139">
        <v>3193.2515999999996</v>
      </c>
      <c r="BU179" s="138">
        <v>2070.9947999999999</v>
      </c>
      <c r="BV179" s="138">
        <v>0</v>
      </c>
      <c r="BW179" s="138">
        <v>2070.9947999999999</v>
      </c>
      <c r="BX179" s="137">
        <v>194.04</v>
      </c>
      <c r="BY179" s="137">
        <v>31.016999999999999</v>
      </c>
      <c r="BZ179" s="137">
        <v>791.43820000000005</v>
      </c>
      <c r="CA179" s="137">
        <v>101.7436</v>
      </c>
      <c r="CB179" s="137">
        <v>1118.2388000000001</v>
      </c>
      <c r="CC179" s="139">
        <v>3189.2336</v>
      </c>
      <c r="CD179" s="216">
        <v>2122.5820000000003</v>
      </c>
      <c r="CE179" s="138">
        <v>0</v>
      </c>
      <c r="CF179" s="138">
        <v>2122.5820000000003</v>
      </c>
      <c r="CG179" s="137">
        <v>201.88</v>
      </c>
      <c r="CH179" s="137">
        <v>31.800999999999998</v>
      </c>
      <c r="CI179" s="137">
        <v>810.27380000000005</v>
      </c>
      <c r="CJ179" s="137">
        <v>82.662999999999997</v>
      </c>
      <c r="CK179" s="137">
        <v>1126.6178</v>
      </c>
      <c r="CL179" s="139">
        <v>3249.1997999999999</v>
      </c>
      <c r="CM179" s="186">
        <v>2058.3723999999997</v>
      </c>
      <c r="CN179" s="138">
        <v>0</v>
      </c>
      <c r="CO179" s="138">
        <v>2058.3723999999997</v>
      </c>
      <c r="CP179" s="137">
        <v>200.9</v>
      </c>
      <c r="CQ179" s="137">
        <v>30.840599999999998</v>
      </c>
      <c r="CR179" s="137">
        <v>791.53620000000001</v>
      </c>
      <c r="CS179" s="137">
        <v>101.51819999999999</v>
      </c>
      <c r="CT179" s="137">
        <v>1124.7950000000001</v>
      </c>
      <c r="CU179" s="139">
        <v>3183.1673999999998</v>
      </c>
      <c r="CV179" s="216">
        <v>2481.6246000000001</v>
      </c>
      <c r="CW179" s="138">
        <v>0</v>
      </c>
      <c r="CX179" s="138">
        <v>2481.6246000000001</v>
      </c>
      <c r="CY179" s="137">
        <v>250.88</v>
      </c>
      <c r="CZ179" s="137">
        <v>37.191000000000003</v>
      </c>
      <c r="DA179" s="137">
        <v>941.44679999999994</v>
      </c>
      <c r="DB179" s="137">
        <v>114.023</v>
      </c>
      <c r="DC179" s="137">
        <v>1343.5407999999998</v>
      </c>
      <c r="DD179" s="139">
        <v>3825.1653999999999</v>
      </c>
      <c r="DE179" s="138">
        <v>3149.0144</v>
      </c>
      <c r="DF179" s="138">
        <v>0</v>
      </c>
      <c r="DG179" s="138">
        <v>3149.0144</v>
      </c>
      <c r="DH179" s="137">
        <v>346.92</v>
      </c>
      <c r="DI179" s="137">
        <v>321.69479999999999</v>
      </c>
      <c r="DJ179" s="137">
        <v>999.77639999999997</v>
      </c>
      <c r="DK179" s="137">
        <v>147.196</v>
      </c>
      <c r="DL179" s="137">
        <v>1815.5871999999999</v>
      </c>
      <c r="DM179" s="139">
        <v>4964.6016</v>
      </c>
      <c r="DN179" s="135">
        <f t="shared" si="21"/>
        <v>27697.024600000001</v>
      </c>
      <c r="DO179" s="135">
        <f t="shared" si="22"/>
        <v>743.70240000000001</v>
      </c>
      <c r="DP179" s="135">
        <f t="shared" si="23"/>
        <v>28440.727000000003</v>
      </c>
      <c r="DQ179" s="137">
        <f t="shared" si="24"/>
        <v>2807.7000000000003</v>
      </c>
      <c r="DR179" s="137">
        <f t="shared" si="25"/>
        <v>686.245</v>
      </c>
      <c r="DS179" s="137">
        <f t="shared" si="26"/>
        <v>10611.714400000001</v>
      </c>
      <c r="DT179" s="137">
        <f t="shared" si="27"/>
        <v>1351.7433999999998</v>
      </c>
      <c r="DU179" s="137">
        <f t="shared" si="28"/>
        <v>15457.402800000002</v>
      </c>
      <c r="DV179" s="139">
        <f t="shared" si="29"/>
        <v>43898.129799999995</v>
      </c>
      <c r="DW179" s="271">
        <f t="shared" si="30"/>
        <v>1104.7638000000043</v>
      </c>
      <c r="DX179" s="271"/>
      <c r="DY179" s="263">
        <f>E179-(DU179-(DO179*PARAM!Q179))</f>
        <v>-275.29180000000088</v>
      </c>
      <c r="DZ179" s="263"/>
    </row>
    <row r="180" spans="1:130" x14ac:dyDescent="0.25">
      <c r="A180">
        <v>1329</v>
      </c>
      <c r="B180" t="s">
        <v>747</v>
      </c>
      <c r="C180" t="s">
        <v>250</v>
      </c>
      <c r="D180" s="74">
        <v>1</v>
      </c>
      <c r="E180">
        <v>16737.37</v>
      </c>
      <c r="F180">
        <v>32187.34</v>
      </c>
      <c r="G180" t="s">
        <v>157</v>
      </c>
      <c r="H180" t="s">
        <v>5</v>
      </c>
      <c r="I180" t="s">
        <v>231</v>
      </c>
      <c r="J180" s="138">
        <v>2509.48</v>
      </c>
      <c r="K180" s="138">
        <v>0</v>
      </c>
      <c r="L180" s="138">
        <v>2509.48</v>
      </c>
      <c r="M180" s="137">
        <v>240</v>
      </c>
      <c r="N180" s="137">
        <v>36.159999999999997</v>
      </c>
      <c r="O180" s="137">
        <v>875.25</v>
      </c>
      <c r="P180" s="185">
        <v>146.13999999999999</v>
      </c>
      <c r="Q180" s="137">
        <v>1297.55</v>
      </c>
      <c r="R180" s="139">
        <v>3807.03</v>
      </c>
      <c r="S180" s="138">
        <v>2407.64</v>
      </c>
      <c r="T180" s="138">
        <v>0</v>
      </c>
      <c r="U180" s="138">
        <v>2407.64</v>
      </c>
      <c r="V180" s="137">
        <v>239</v>
      </c>
      <c r="W180" s="137">
        <v>36.07</v>
      </c>
      <c r="X180" s="137">
        <v>871.13</v>
      </c>
      <c r="Y180" s="137">
        <v>124.35</v>
      </c>
      <c r="Z180" s="137">
        <v>1270.55</v>
      </c>
      <c r="AA180" s="139">
        <v>3678.19</v>
      </c>
      <c r="AB180" s="138">
        <v>2407.64</v>
      </c>
      <c r="AC180" s="138">
        <v>0</v>
      </c>
      <c r="AD180" s="138">
        <v>2407.64</v>
      </c>
      <c r="AE180" s="137">
        <v>239</v>
      </c>
      <c r="AF180" s="137">
        <v>36.07</v>
      </c>
      <c r="AG180" s="185">
        <v>870.64</v>
      </c>
      <c r="AH180" s="137">
        <v>160.05000000000001</v>
      </c>
      <c r="AI180" s="137">
        <v>1305.76</v>
      </c>
      <c r="AJ180" s="139">
        <v>3713.4</v>
      </c>
      <c r="AK180" s="138">
        <v>2407.64</v>
      </c>
      <c r="AL180" s="138">
        <v>0</v>
      </c>
      <c r="AM180" s="138">
        <v>2407.64</v>
      </c>
      <c r="AN180" s="137">
        <v>239</v>
      </c>
      <c r="AO180" s="137">
        <v>36.07</v>
      </c>
      <c r="AP180" s="137">
        <v>870.64</v>
      </c>
      <c r="AQ180" s="137">
        <v>124.35</v>
      </c>
      <c r="AR180" s="137">
        <v>1270.06</v>
      </c>
      <c r="AS180" s="139">
        <v>3677.7</v>
      </c>
      <c r="AT180" s="138">
        <v>2437.0100000000002</v>
      </c>
      <c r="AU180" s="138">
        <v>948.61</v>
      </c>
      <c r="AV180" s="138">
        <v>3385.62</v>
      </c>
      <c r="AW180" s="137">
        <v>373</v>
      </c>
      <c r="AX180" s="137">
        <v>36.51</v>
      </c>
      <c r="AY180" s="137">
        <v>1086.8499999999999</v>
      </c>
      <c r="AZ180" s="137">
        <v>147.78</v>
      </c>
      <c r="BA180" s="137">
        <v>1644.14</v>
      </c>
      <c r="BB180" s="139">
        <v>5029.76</v>
      </c>
      <c r="BC180" s="202">
        <v>3788.21</v>
      </c>
      <c r="BD180" s="138">
        <v>0</v>
      </c>
      <c r="BE180" s="138">
        <v>3788.21</v>
      </c>
      <c r="BF180" s="137">
        <v>403</v>
      </c>
      <c r="BG180" s="137">
        <v>53.86</v>
      </c>
      <c r="BH180" s="137">
        <v>1348.13</v>
      </c>
      <c r="BI180" s="137">
        <v>153.12</v>
      </c>
      <c r="BJ180" s="137">
        <v>1958.11</v>
      </c>
      <c r="BK180" s="139">
        <v>5746.32</v>
      </c>
      <c r="BL180" s="186">
        <v>2407.64</v>
      </c>
      <c r="BM180" s="138">
        <v>0</v>
      </c>
      <c r="BN180" s="138">
        <v>2407.64</v>
      </c>
      <c r="BO180" s="137">
        <v>238</v>
      </c>
      <c r="BP180" s="137">
        <v>36.07</v>
      </c>
      <c r="BQ180" s="137">
        <v>870.64</v>
      </c>
      <c r="BR180" s="137">
        <v>129.44999999999999</v>
      </c>
      <c r="BS180" s="137">
        <v>1274.1600000000001</v>
      </c>
      <c r="BT180" s="139">
        <v>3681.8</v>
      </c>
      <c r="BU180" s="138">
        <v>2407.64</v>
      </c>
      <c r="BV180" s="138">
        <v>0</v>
      </c>
      <c r="BW180" s="138">
        <v>2407.64</v>
      </c>
      <c r="BX180" s="137">
        <v>239</v>
      </c>
      <c r="BY180" s="137">
        <v>36.07</v>
      </c>
      <c r="BZ180" s="137">
        <v>870.64</v>
      </c>
      <c r="CA180" s="137">
        <v>154.94999999999999</v>
      </c>
      <c r="CB180" s="137">
        <v>1300.6600000000001</v>
      </c>
      <c r="CC180" s="139">
        <v>3708.3</v>
      </c>
      <c r="CD180" s="216">
        <v>2474.04</v>
      </c>
      <c r="CE180" s="138">
        <v>0</v>
      </c>
      <c r="CF180" s="138">
        <v>2474.04</v>
      </c>
      <c r="CG180" s="137">
        <v>248</v>
      </c>
      <c r="CH180" s="137">
        <v>37.07</v>
      </c>
      <c r="CI180" s="137">
        <v>930.73</v>
      </c>
      <c r="CJ180" s="137">
        <v>94.93</v>
      </c>
      <c r="CK180" s="137">
        <v>1310.73</v>
      </c>
      <c r="CL180" s="139">
        <v>3784.77</v>
      </c>
      <c r="CM180" s="186">
        <v>2500.09</v>
      </c>
      <c r="CN180" s="138">
        <v>0</v>
      </c>
      <c r="CO180" s="138">
        <v>2500.09</v>
      </c>
      <c r="CP180" s="137">
        <v>260</v>
      </c>
      <c r="CQ180" s="137">
        <v>37.46</v>
      </c>
      <c r="CR180" s="137">
        <v>887.01</v>
      </c>
      <c r="CS180" s="137">
        <v>125.99</v>
      </c>
      <c r="CT180" s="137">
        <v>1310.46</v>
      </c>
      <c r="CU180" s="139">
        <v>3810.55</v>
      </c>
      <c r="CV180" s="218">
        <v>3134.21</v>
      </c>
      <c r="CW180" s="138">
        <v>0</v>
      </c>
      <c r="CX180" s="138">
        <v>3134.21</v>
      </c>
      <c r="CY180" s="137">
        <v>339</v>
      </c>
      <c r="CZ180" s="137">
        <v>46.98</v>
      </c>
      <c r="DA180" s="137">
        <v>1180.51</v>
      </c>
      <c r="DB180" s="137">
        <v>152.55000000000001</v>
      </c>
      <c r="DC180" s="137">
        <v>1719.04</v>
      </c>
      <c r="DD180" s="139">
        <v>4853.25</v>
      </c>
      <c r="DE180" s="138">
        <v>3664.62</v>
      </c>
      <c r="DF180" s="138">
        <v>0</v>
      </c>
      <c r="DG180" s="138">
        <v>3664.62</v>
      </c>
      <c r="DH180" s="137">
        <v>414</v>
      </c>
      <c r="DI180" s="137">
        <v>377.16</v>
      </c>
      <c r="DJ180" s="137">
        <v>1742.2</v>
      </c>
      <c r="DK180" s="137">
        <v>178.62</v>
      </c>
      <c r="DL180" s="137">
        <v>2711.98</v>
      </c>
      <c r="DM180" s="139">
        <v>6376.6</v>
      </c>
      <c r="DN180" s="135">
        <f t="shared" si="21"/>
        <v>32545.859999999997</v>
      </c>
      <c r="DO180" s="135">
        <f t="shared" si="22"/>
        <v>948.61</v>
      </c>
      <c r="DP180" s="135">
        <f t="shared" si="23"/>
        <v>33494.47</v>
      </c>
      <c r="DQ180" s="137">
        <f t="shared" si="24"/>
        <v>3471</v>
      </c>
      <c r="DR180" s="137">
        <f t="shared" si="25"/>
        <v>805.55</v>
      </c>
      <c r="DS180" s="137">
        <f t="shared" si="26"/>
        <v>12404.370000000003</v>
      </c>
      <c r="DT180" s="137">
        <f t="shared" si="27"/>
        <v>1692.2800000000002</v>
      </c>
      <c r="DU180" s="137">
        <f t="shared" si="28"/>
        <v>18373.2</v>
      </c>
      <c r="DV180" s="139">
        <f t="shared" si="29"/>
        <v>51867.67</v>
      </c>
      <c r="DW180" s="271">
        <f t="shared" si="30"/>
        <v>1307.130000000001</v>
      </c>
      <c r="DX180" s="271"/>
      <c r="DY180" s="263">
        <f>E180-(DU180-(DO180*PARAM!Q180))</f>
        <v>-1635.8300000000017</v>
      </c>
      <c r="DZ180" s="263"/>
    </row>
    <row r="181" spans="1:130" x14ac:dyDescent="0.25">
      <c r="A181">
        <v>1333</v>
      </c>
      <c r="B181" t="s">
        <v>757</v>
      </c>
      <c r="C181" t="s">
        <v>404</v>
      </c>
      <c r="D181" s="74">
        <v>1</v>
      </c>
      <c r="E181">
        <v>30207.06</v>
      </c>
      <c r="F181">
        <v>48933.93</v>
      </c>
      <c r="G181" t="s">
        <v>157</v>
      </c>
      <c r="H181" t="s">
        <v>5</v>
      </c>
      <c r="I181" t="s">
        <v>285</v>
      </c>
      <c r="J181" s="138">
        <v>3822.99</v>
      </c>
      <c r="K181" s="138">
        <v>0</v>
      </c>
      <c r="L181" s="138">
        <v>3822.99</v>
      </c>
      <c r="M181" s="137">
        <v>437</v>
      </c>
      <c r="N181" s="137">
        <v>57.19</v>
      </c>
      <c r="O181" s="137">
        <v>1456.98</v>
      </c>
      <c r="P181" s="185">
        <v>66.239999999999995</v>
      </c>
      <c r="Q181" s="137">
        <v>2017.41</v>
      </c>
      <c r="R181" s="139">
        <v>5840.4</v>
      </c>
      <c r="S181" s="138">
        <v>3772.03</v>
      </c>
      <c r="T181" s="138">
        <v>0</v>
      </c>
      <c r="U181" s="138">
        <v>3772.03</v>
      </c>
      <c r="V181" s="137">
        <v>431</v>
      </c>
      <c r="W181" s="137">
        <v>56.55</v>
      </c>
      <c r="X181" s="137">
        <v>1443.47</v>
      </c>
      <c r="Y181" s="137">
        <v>136.94</v>
      </c>
      <c r="Z181" s="137">
        <v>2067.96</v>
      </c>
      <c r="AA181" s="139">
        <v>5839.99</v>
      </c>
      <c r="AB181" s="138">
        <v>3771.44</v>
      </c>
      <c r="AC181" s="138">
        <v>0</v>
      </c>
      <c r="AD181" s="138">
        <v>3771.44</v>
      </c>
      <c r="AE181" s="137">
        <v>431</v>
      </c>
      <c r="AF181" s="137">
        <v>56.53</v>
      </c>
      <c r="AG181" s="185">
        <v>1442.53</v>
      </c>
      <c r="AH181" s="137">
        <v>65.53</v>
      </c>
      <c r="AI181" s="137">
        <v>1995.59</v>
      </c>
      <c r="AJ181" s="139">
        <v>5767.03</v>
      </c>
      <c r="AK181" s="138">
        <v>3771.44</v>
      </c>
      <c r="AL181" s="138">
        <v>0</v>
      </c>
      <c r="AM181" s="138">
        <v>3771.44</v>
      </c>
      <c r="AN181" s="137">
        <v>431</v>
      </c>
      <c r="AO181" s="137">
        <v>56.53</v>
      </c>
      <c r="AP181" s="137">
        <v>1442.53</v>
      </c>
      <c r="AQ181" s="137">
        <v>167.53</v>
      </c>
      <c r="AR181" s="137">
        <v>2097.59</v>
      </c>
      <c r="AS181" s="139">
        <v>5869.03</v>
      </c>
      <c r="AT181" s="138">
        <v>4000.43</v>
      </c>
      <c r="AU181" s="138">
        <v>758.88</v>
      </c>
      <c r="AV181" s="138">
        <v>4759.3100000000004</v>
      </c>
      <c r="AW181" s="137">
        <v>565</v>
      </c>
      <c r="AX181" s="137">
        <v>59.97</v>
      </c>
      <c r="AY181" s="137">
        <v>1910.75</v>
      </c>
      <c r="AZ181" s="137">
        <v>78.819999999999993</v>
      </c>
      <c r="BA181" s="137">
        <v>2614.54</v>
      </c>
      <c r="BB181" s="139">
        <v>7373.85</v>
      </c>
      <c r="BC181" s="202">
        <v>5698.47</v>
      </c>
      <c r="BD181" s="138">
        <v>0</v>
      </c>
      <c r="BE181" s="138">
        <v>5698.47</v>
      </c>
      <c r="BF181" s="137">
        <v>687</v>
      </c>
      <c r="BG181" s="137">
        <v>84.42</v>
      </c>
      <c r="BH181" s="137">
        <v>2529.0500000000002</v>
      </c>
      <c r="BI181" s="137">
        <v>127.36</v>
      </c>
      <c r="BJ181" s="137">
        <v>3427.83</v>
      </c>
      <c r="BK181" s="139">
        <v>9126.2999999999993</v>
      </c>
      <c r="BL181" s="186">
        <v>3771.44</v>
      </c>
      <c r="BM181" s="138">
        <v>0</v>
      </c>
      <c r="BN181" s="138">
        <v>3771.44</v>
      </c>
      <c r="BO181" s="137">
        <v>431</v>
      </c>
      <c r="BP181" s="137">
        <v>56.53</v>
      </c>
      <c r="BQ181" s="137">
        <v>1442.53</v>
      </c>
      <c r="BR181" s="137">
        <v>162.43</v>
      </c>
      <c r="BS181" s="137">
        <v>2092.4899999999998</v>
      </c>
      <c r="BT181" s="139">
        <v>5863.93</v>
      </c>
      <c r="BU181" s="138">
        <v>3771.44</v>
      </c>
      <c r="BV181" s="138">
        <v>0</v>
      </c>
      <c r="BW181" s="138">
        <v>3771.44</v>
      </c>
      <c r="BX181" s="137">
        <v>431</v>
      </c>
      <c r="BY181" s="137">
        <v>56.53</v>
      </c>
      <c r="BZ181" s="137">
        <v>1442.53</v>
      </c>
      <c r="CA181" s="137">
        <v>167.53</v>
      </c>
      <c r="CB181" s="137">
        <v>2097.59</v>
      </c>
      <c r="CC181" s="139">
        <v>5869.03</v>
      </c>
      <c r="CD181" s="216">
        <v>3813.73</v>
      </c>
      <c r="CE181" s="138">
        <v>0</v>
      </c>
      <c r="CF181" s="138">
        <v>3813.73</v>
      </c>
      <c r="CG181" s="137">
        <v>437</v>
      </c>
      <c r="CH181" s="137">
        <v>57.17</v>
      </c>
      <c r="CI181" s="137">
        <v>1457.23</v>
      </c>
      <c r="CJ181" s="137">
        <v>157.91999999999999</v>
      </c>
      <c r="CK181" s="137">
        <v>2109.3200000000002</v>
      </c>
      <c r="CL181" s="139">
        <v>5923.05</v>
      </c>
      <c r="CM181" s="186">
        <v>3656.75</v>
      </c>
      <c r="CN181" s="138">
        <v>0</v>
      </c>
      <c r="CO181" s="138">
        <v>3656.75</v>
      </c>
      <c r="CP181" s="137">
        <v>422</v>
      </c>
      <c r="CQ181" s="137">
        <v>54.81</v>
      </c>
      <c r="CR181" s="137">
        <v>1407.41</v>
      </c>
      <c r="CS181" s="137">
        <v>63.98</v>
      </c>
      <c r="CT181" s="137">
        <v>1948.2</v>
      </c>
      <c r="CU181" s="139">
        <v>5604.95</v>
      </c>
      <c r="CV181" s="216">
        <v>3709.26</v>
      </c>
      <c r="CW181" s="138">
        <v>0</v>
      </c>
      <c r="CX181" s="138">
        <v>3709.26</v>
      </c>
      <c r="CY181" s="137">
        <v>422</v>
      </c>
      <c r="CZ181" s="137">
        <v>55.6</v>
      </c>
      <c r="DA181" s="137">
        <v>1420.86</v>
      </c>
      <c r="DB181" s="137">
        <v>64.7</v>
      </c>
      <c r="DC181" s="137">
        <v>1963.16</v>
      </c>
      <c r="DD181" s="139">
        <v>5672.42</v>
      </c>
      <c r="DE181" s="138">
        <v>5537.6</v>
      </c>
      <c r="DF181" s="138">
        <v>0</v>
      </c>
      <c r="DG181" s="138">
        <v>5537.6</v>
      </c>
      <c r="DH181" s="137">
        <v>671</v>
      </c>
      <c r="DI181" s="137">
        <v>572.95000000000005</v>
      </c>
      <c r="DJ181" s="137">
        <v>4318.2</v>
      </c>
      <c r="DK181" s="137">
        <v>206.8</v>
      </c>
      <c r="DL181" s="137">
        <v>5768.95</v>
      </c>
      <c r="DM181" s="139">
        <v>11306.55</v>
      </c>
      <c r="DN181" s="135">
        <f t="shared" si="21"/>
        <v>49097.020000000004</v>
      </c>
      <c r="DO181" s="135">
        <f t="shared" si="22"/>
        <v>758.88</v>
      </c>
      <c r="DP181" s="135">
        <f t="shared" si="23"/>
        <v>49855.900000000009</v>
      </c>
      <c r="DQ181" s="137">
        <f t="shared" si="24"/>
        <v>5796</v>
      </c>
      <c r="DR181" s="137">
        <f t="shared" si="25"/>
        <v>1224.7800000000002</v>
      </c>
      <c r="DS181" s="137">
        <f t="shared" si="26"/>
        <v>21714.07</v>
      </c>
      <c r="DT181" s="137">
        <f t="shared" si="27"/>
        <v>1465.78</v>
      </c>
      <c r="DU181" s="137">
        <f t="shared" si="28"/>
        <v>30200.63</v>
      </c>
      <c r="DV181" s="139">
        <f t="shared" si="29"/>
        <v>80056.53</v>
      </c>
      <c r="DW181" s="271">
        <f t="shared" si="30"/>
        <v>921.97000000000844</v>
      </c>
      <c r="DX181" s="271"/>
      <c r="DY181" s="263">
        <f>E181-(DU181-(DO181*PARAM!Q181))</f>
        <v>6.430000000000291</v>
      </c>
      <c r="DZ181" s="263"/>
    </row>
    <row r="182" spans="1:130" x14ac:dyDescent="0.25">
      <c r="A182">
        <v>1335</v>
      </c>
      <c r="B182" t="s">
        <v>758</v>
      </c>
      <c r="C182" t="s">
        <v>341</v>
      </c>
      <c r="D182" s="74">
        <v>1</v>
      </c>
      <c r="E182">
        <v>14287.372500000001</v>
      </c>
      <c r="F182">
        <v>25345.56</v>
      </c>
      <c r="G182" t="s">
        <v>157</v>
      </c>
      <c r="H182" t="s">
        <v>25</v>
      </c>
      <c r="I182" t="s">
        <v>312</v>
      </c>
      <c r="J182" s="138">
        <v>2018.55</v>
      </c>
      <c r="K182" s="138">
        <v>0</v>
      </c>
      <c r="L182" s="138">
        <v>2018.55</v>
      </c>
      <c r="M182" s="137">
        <v>199.5</v>
      </c>
      <c r="N182" s="137">
        <v>48.802500000000002</v>
      </c>
      <c r="O182" s="137">
        <v>740.19</v>
      </c>
      <c r="P182" s="185">
        <v>104.4075</v>
      </c>
      <c r="Q182" s="137">
        <v>1092.9000000000001</v>
      </c>
      <c r="R182" s="139">
        <v>3111.45</v>
      </c>
      <c r="S182" s="138">
        <v>1954.2</v>
      </c>
      <c r="T182" s="138">
        <v>0</v>
      </c>
      <c r="U182" s="138">
        <v>1954.2</v>
      </c>
      <c r="V182" s="137">
        <v>199.5</v>
      </c>
      <c r="W182" s="137">
        <v>48.802500000000002</v>
      </c>
      <c r="X182" s="137">
        <v>740.95500000000004</v>
      </c>
      <c r="Y182" s="137">
        <v>92.07</v>
      </c>
      <c r="Z182" s="137">
        <v>1081.3275000000001</v>
      </c>
      <c r="AA182" s="139">
        <v>3035.5275000000001</v>
      </c>
      <c r="AB182" s="138">
        <v>1954.2</v>
      </c>
      <c r="AC182" s="138">
        <v>0</v>
      </c>
      <c r="AD182" s="138">
        <v>1954.2</v>
      </c>
      <c r="AE182" s="137">
        <v>199.5</v>
      </c>
      <c r="AF182" s="137">
        <v>48.802500000000002</v>
      </c>
      <c r="AG182" s="185">
        <v>740.57249999999999</v>
      </c>
      <c r="AH182" s="137">
        <v>122.67</v>
      </c>
      <c r="AI182" s="137">
        <v>1111.5450000000001</v>
      </c>
      <c r="AJ182" s="139">
        <v>3065.7449999999999</v>
      </c>
      <c r="AK182" s="138">
        <v>1954.2</v>
      </c>
      <c r="AL182" s="138">
        <v>0</v>
      </c>
      <c r="AM182" s="138">
        <v>1954.2</v>
      </c>
      <c r="AN182" s="137">
        <v>199.5</v>
      </c>
      <c r="AO182" s="137">
        <v>48.802500000000002</v>
      </c>
      <c r="AP182" s="137">
        <v>740.57249999999999</v>
      </c>
      <c r="AQ182" s="137">
        <v>115.02</v>
      </c>
      <c r="AR182" s="137">
        <v>1103.895</v>
      </c>
      <c r="AS182" s="139">
        <v>3058.0949999999998</v>
      </c>
      <c r="AT182" s="138">
        <v>1954.2</v>
      </c>
      <c r="AU182" s="138">
        <v>711.45749999999998</v>
      </c>
      <c r="AV182" s="138">
        <v>2665.6574999999998</v>
      </c>
      <c r="AW182" s="137">
        <v>297</v>
      </c>
      <c r="AX182" s="137">
        <v>48.802500000000002</v>
      </c>
      <c r="AY182" s="137">
        <v>882.86249999999995</v>
      </c>
      <c r="AZ182" s="137">
        <v>109.26</v>
      </c>
      <c r="BA182" s="137">
        <v>1337.925</v>
      </c>
      <c r="BB182" s="139">
        <v>4003.5825</v>
      </c>
      <c r="BC182" s="202">
        <v>3110.6624999999999</v>
      </c>
      <c r="BD182" s="138">
        <v>0</v>
      </c>
      <c r="BE182" s="138">
        <v>3110.6624999999999</v>
      </c>
      <c r="BF182" s="137">
        <v>333</v>
      </c>
      <c r="BG182" s="137">
        <v>72.900000000000006</v>
      </c>
      <c r="BH182" s="137">
        <v>1267.395</v>
      </c>
      <c r="BI182" s="137">
        <v>138.54750000000001</v>
      </c>
      <c r="BJ182" s="137">
        <v>1811.8425</v>
      </c>
      <c r="BK182" s="139">
        <v>4922.5050000000001</v>
      </c>
      <c r="BL182" s="186">
        <v>1988.3924999999999</v>
      </c>
      <c r="BM182" s="138">
        <v>0</v>
      </c>
      <c r="BN182" s="138">
        <v>1988.3924999999999</v>
      </c>
      <c r="BO182" s="137">
        <v>199.5</v>
      </c>
      <c r="BP182" s="137">
        <v>48.802500000000002</v>
      </c>
      <c r="BQ182" s="137">
        <v>740.57249999999999</v>
      </c>
      <c r="BR182" s="137">
        <v>107.8275</v>
      </c>
      <c r="BS182" s="137">
        <v>1096.7025000000001</v>
      </c>
      <c r="BT182" s="139">
        <v>3085.0949999999998</v>
      </c>
      <c r="BU182" s="138">
        <v>1988.3924999999999</v>
      </c>
      <c r="BV182" s="138">
        <v>0</v>
      </c>
      <c r="BW182" s="138">
        <v>1988.3924999999999</v>
      </c>
      <c r="BX182" s="137">
        <v>199.5</v>
      </c>
      <c r="BY182" s="137">
        <v>48.802500000000002</v>
      </c>
      <c r="BZ182" s="137">
        <v>740.57249999999999</v>
      </c>
      <c r="CA182" s="137">
        <v>119.30249999999999</v>
      </c>
      <c r="CB182" s="137">
        <v>1108.1775</v>
      </c>
      <c r="CC182" s="139">
        <v>3096.57</v>
      </c>
      <c r="CD182" s="216">
        <v>2072.0700000000002</v>
      </c>
      <c r="CE182" s="138">
        <v>0</v>
      </c>
      <c r="CF182" s="138">
        <v>2072.0700000000002</v>
      </c>
      <c r="CG182" s="137">
        <v>210.75</v>
      </c>
      <c r="CH182" s="137">
        <v>50.895000000000003</v>
      </c>
      <c r="CI182" s="137">
        <v>771.12750000000005</v>
      </c>
      <c r="CJ182" s="137">
        <v>59.594999999999999</v>
      </c>
      <c r="CK182" s="137">
        <v>1092.3675000000001</v>
      </c>
      <c r="CL182" s="139">
        <v>3164.4375</v>
      </c>
      <c r="CM182" s="186">
        <v>1988.3924999999999</v>
      </c>
      <c r="CN182" s="138">
        <v>0</v>
      </c>
      <c r="CO182" s="138">
        <v>1988.3924999999999</v>
      </c>
      <c r="CP182" s="137">
        <v>205.5</v>
      </c>
      <c r="CQ182" s="137">
        <v>48.802500000000002</v>
      </c>
      <c r="CR182" s="137">
        <v>744.17250000000001</v>
      </c>
      <c r="CS182" s="137">
        <v>107.8275</v>
      </c>
      <c r="CT182" s="137">
        <v>1106.3025</v>
      </c>
      <c r="CU182" s="139">
        <v>3094.6950000000002</v>
      </c>
      <c r="CV182" s="216">
        <v>1988.3924999999999</v>
      </c>
      <c r="CW182" s="138">
        <v>0</v>
      </c>
      <c r="CX182" s="138">
        <v>1988.3924999999999</v>
      </c>
      <c r="CY182" s="137">
        <v>199.5</v>
      </c>
      <c r="CZ182" s="137">
        <v>48.802500000000002</v>
      </c>
      <c r="DA182" s="137">
        <v>740.57249999999999</v>
      </c>
      <c r="DB182" s="137">
        <v>104.0025</v>
      </c>
      <c r="DC182" s="137">
        <v>1092.8775000000001</v>
      </c>
      <c r="DD182" s="139">
        <v>3081.27</v>
      </c>
      <c r="DE182" s="138">
        <v>2951.8049999999998</v>
      </c>
      <c r="DF182" s="138">
        <v>0</v>
      </c>
      <c r="DG182" s="138">
        <v>2951.8049999999998</v>
      </c>
      <c r="DH182" s="137">
        <v>335.25</v>
      </c>
      <c r="DI182" s="137">
        <v>327.27</v>
      </c>
      <c r="DJ182" s="137">
        <v>917.49</v>
      </c>
      <c r="DK182" s="137">
        <v>132.5925</v>
      </c>
      <c r="DL182" s="137">
        <v>1712.6025</v>
      </c>
      <c r="DM182" s="139">
        <v>4664.4075000000003</v>
      </c>
      <c r="DN182" s="135">
        <f t="shared" si="21"/>
        <v>25923.457500000004</v>
      </c>
      <c r="DO182" s="135">
        <f t="shared" si="22"/>
        <v>711.45749999999998</v>
      </c>
      <c r="DP182" s="135">
        <f t="shared" si="23"/>
        <v>26634.915000000001</v>
      </c>
      <c r="DQ182" s="137">
        <f t="shared" si="24"/>
        <v>2778</v>
      </c>
      <c r="DR182" s="137">
        <f t="shared" si="25"/>
        <v>890.28750000000002</v>
      </c>
      <c r="DS182" s="137">
        <f t="shared" si="26"/>
        <v>9767.0550000000003</v>
      </c>
      <c r="DT182" s="137">
        <f t="shared" si="27"/>
        <v>1313.1225000000002</v>
      </c>
      <c r="DU182" s="137">
        <f t="shared" si="28"/>
        <v>14748.465</v>
      </c>
      <c r="DV182" s="139">
        <f t="shared" si="29"/>
        <v>41383.379999999997</v>
      </c>
      <c r="DW182" s="271">
        <f t="shared" si="30"/>
        <v>1289.3549999999996</v>
      </c>
      <c r="DX182" s="271"/>
      <c r="DY182" s="263">
        <f>E182-(DU182-(DO182*PARAM!Q182))</f>
        <v>-461.09249999999884</v>
      </c>
      <c r="DZ182" s="263"/>
    </row>
    <row r="183" spans="1:130" x14ac:dyDescent="0.25">
      <c r="A183">
        <v>1336</v>
      </c>
      <c r="B183" t="s">
        <v>789</v>
      </c>
      <c r="C183" t="s">
        <v>290</v>
      </c>
      <c r="D183" s="74">
        <v>1</v>
      </c>
      <c r="E183">
        <v>17690.21</v>
      </c>
      <c r="F183">
        <v>33364.99</v>
      </c>
      <c r="G183" t="s">
        <v>157</v>
      </c>
      <c r="H183" t="s">
        <v>5</v>
      </c>
      <c r="I183" t="s">
        <v>231</v>
      </c>
      <c r="J183" s="138">
        <v>2646.27</v>
      </c>
      <c r="K183" s="138">
        <v>0</v>
      </c>
      <c r="L183" s="138">
        <v>2646.27</v>
      </c>
      <c r="M183" s="137">
        <v>260</v>
      </c>
      <c r="N183" s="137">
        <v>38.33</v>
      </c>
      <c r="O183" s="137">
        <v>969.5</v>
      </c>
      <c r="P183" s="185">
        <v>133.30000000000001</v>
      </c>
      <c r="Q183" s="137">
        <v>1401.13</v>
      </c>
      <c r="R183" s="139">
        <v>4047.4</v>
      </c>
      <c r="S183" s="138">
        <v>2493.34</v>
      </c>
      <c r="T183" s="138">
        <v>0</v>
      </c>
      <c r="U183" s="138">
        <v>2493.34</v>
      </c>
      <c r="V183" s="137">
        <v>251</v>
      </c>
      <c r="W183" s="137">
        <v>37.36</v>
      </c>
      <c r="X183" s="137">
        <v>946.93</v>
      </c>
      <c r="Y183" s="137">
        <v>125.87</v>
      </c>
      <c r="Z183" s="137">
        <v>1361.16</v>
      </c>
      <c r="AA183" s="139">
        <v>3854.5</v>
      </c>
      <c r="AB183" s="138">
        <v>2493.34</v>
      </c>
      <c r="AC183" s="138">
        <v>0</v>
      </c>
      <c r="AD183" s="138">
        <v>2493.34</v>
      </c>
      <c r="AE183" s="137">
        <v>251</v>
      </c>
      <c r="AF183" s="137">
        <v>37.36</v>
      </c>
      <c r="AG183" s="185">
        <v>946.43</v>
      </c>
      <c r="AH183" s="137">
        <v>156.47</v>
      </c>
      <c r="AI183" s="137">
        <v>1391.26</v>
      </c>
      <c r="AJ183" s="139">
        <v>3884.6</v>
      </c>
      <c r="AK183" s="138">
        <v>2493.34</v>
      </c>
      <c r="AL183" s="138">
        <v>0</v>
      </c>
      <c r="AM183" s="138">
        <v>2493.34</v>
      </c>
      <c r="AN183" s="137">
        <v>251</v>
      </c>
      <c r="AO183" s="137">
        <v>37.36</v>
      </c>
      <c r="AP183" s="137">
        <v>946.43</v>
      </c>
      <c r="AQ183" s="137">
        <v>141.16999999999999</v>
      </c>
      <c r="AR183" s="137">
        <v>1375.96</v>
      </c>
      <c r="AS183" s="139">
        <v>3869.3</v>
      </c>
      <c r="AT183" s="138">
        <v>2644.09</v>
      </c>
      <c r="AU183" s="138">
        <v>844.26</v>
      </c>
      <c r="AV183" s="138">
        <v>3488.35</v>
      </c>
      <c r="AW183" s="137">
        <v>386</v>
      </c>
      <c r="AX183" s="137">
        <v>39.619999999999997</v>
      </c>
      <c r="AY183" s="137">
        <v>1167.79</v>
      </c>
      <c r="AZ183" s="137">
        <v>139.86000000000001</v>
      </c>
      <c r="BA183" s="137">
        <v>1733.27</v>
      </c>
      <c r="BB183" s="139">
        <v>5221.62</v>
      </c>
      <c r="BC183" s="202">
        <v>3893.36</v>
      </c>
      <c r="BD183" s="138">
        <v>0</v>
      </c>
      <c r="BE183" s="138">
        <v>3893.36</v>
      </c>
      <c r="BF183" s="137">
        <v>421</v>
      </c>
      <c r="BG183" s="137">
        <v>55.79</v>
      </c>
      <c r="BH183" s="137">
        <v>1395.11</v>
      </c>
      <c r="BI183" s="137">
        <v>170.39</v>
      </c>
      <c r="BJ183" s="137">
        <v>2042.29</v>
      </c>
      <c r="BK183" s="139">
        <v>5935.65</v>
      </c>
      <c r="BL183" s="186">
        <v>1280.3499999999999</v>
      </c>
      <c r="BM183" s="138">
        <v>0</v>
      </c>
      <c r="BN183" s="138">
        <v>1280.3499999999999</v>
      </c>
      <c r="BO183" s="137">
        <v>85</v>
      </c>
      <c r="BP183" s="137">
        <v>19.170000000000002</v>
      </c>
      <c r="BQ183" s="137">
        <v>524.51</v>
      </c>
      <c r="BR183" s="137">
        <v>63.53</v>
      </c>
      <c r="BS183" s="137">
        <v>692.21</v>
      </c>
      <c r="BT183" s="139">
        <v>1972.56</v>
      </c>
      <c r="BU183" s="138">
        <v>2442.8000000000002</v>
      </c>
      <c r="BV183" s="138">
        <v>0</v>
      </c>
      <c r="BW183" s="138">
        <v>2442.8000000000002</v>
      </c>
      <c r="BX183" s="137">
        <v>244</v>
      </c>
      <c r="BY183" s="137">
        <v>36.6</v>
      </c>
      <c r="BZ183" s="137">
        <v>928.82</v>
      </c>
      <c r="CA183" s="137">
        <v>94.38</v>
      </c>
      <c r="CB183" s="137">
        <v>1303.8</v>
      </c>
      <c r="CC183" s="139">
        <v>3746.6</v>
      </c>
      <c r="CD183" s="216">
        <v>2604.58</v>
      </c>
      <c r="CE183" s="138">
        <v>0</v>
      </c>
      <c r="CF183" s="138">
        <v>2604.58</v>
      </c>
      <c r="CG183" s="137">
        <v>266</v>
      </c>
      <c r="CH183" s="137">
        <v>39.03</v>
      </c>
      <c r="CI183" s="137">
        <v>987.06</v>
      </c>
      <c r="CJ183" s="137">
        <v>138.05000000000001</v>
      </c>
      <c r="CK183" s="137">
        <v>1430.14</v>
      </c>
      <c r="CL183" s="139">
        <v>4034.72</v>
      </c>
      <c r="CM183" s="186">
        <v>2592.62</v>
      </c>
      <c r="CN183" s="138">
        <v>0</v>
      </c>
      <c r="CO183" s="138">
        <v>2592.62</v>
      </c>
      <c r="CP183" s="137">
        <v>272</v>
      </c>
      <c r="CQ183" s="137">
        <v>38.85</v>
      </c>
      <c r="CR183" s="137">
        <v>968.57</v>
      </c>
      <c r="CS183" s="137">
        <v>71.540000000000006</v>
      </c>
      <c r="CT183" s="137">
        <v>1350.96</v>
      </c>
      <c r="CU183" s="139">
        <v>3943.58</v>
      </c>
      <c r="CV183" s="218">
        <v>3256.64</v>
      </c>
      <c r="CW183" s="138">
        <v>0</v>
      </c>
      <c r="CX183" s="138">
        <v>3256.64</v>
      </c>
      <c r="CY183" s="137">
        <v>356</v>
      </c>
      <c r="CZ183" s="137">
        <v>48.81</v>
      </c>
      <c r="DA183" s="137">
        <v>1225.22</v>
      </c>
      <c r="DB183" s="137">
        <v>139.43</v>
      </c>
      <c r="DC183" s="137">
        <v>1769.46</v>
      </c>
      <c r="DD183" s="139">
        <v>5026.1000000000004</v>
      </c>
      <c r="DE183" s="138">
        <v>3810.37</v>
      </c>
      <c r="DF183" s="138">
        <v>0</v>
      </c>
      <c r="DG183" s="138">
        <v>3810.37</v>
      </c>
      <c r="DH183" s="137">
        <v>434</v>
      </c>
      <c r="DI183" s="137">
        <v>380.71</v>
      </c>
      <c r="DJ183" s="137">
        <v>1446.36</v>
      </c>
      <c r="DK183" s="137">
        <v>174.77</v>
      </c>
      <c r="DL183" s="137">
        <v>2435.84</v>
      </c>
      <c r="DM183" s="139">
        <v>6246.21</v>
      </c>
      <c r="DN183" s="135">
        <f t="shared" si="21"/>
        <v>32651.1</v>
      </c>
      <c r="DO183" s="135">
        <f t="shared" si="22"/>
        <v>844.26</v>
      </c>
      <c r="DP183" s="135">
        <f t="shared" si="23"/>
        <v>33495.359999999993</v>
      </c>
      <c r="DQ183" s="137">
        <f t="shared" si="24"/>
        <v>3477</v>
      </c>
      <c r="DR183" s="137">
        <f t="shared" si="25"/>
        <v>808.99</v>
      </c>
      <c r="DS183" s="137">
        <f t="shared" si="26"/>
        <v>12452.73</v>
      </c>
      <c r="DT183" s="137">
        <f t="shared" si="27"/>
        <v>1548.7599999999998</v>
      </c>
      <c r="DU183" s="137">
        <f t="shared" si="28"/>
        <v>18287.479999999996</v>
      </c>
      <c r="DV183" s="139">
        <f t="shared" si="29"/>
        <v>51782.84</v>
      </c>
      <c r="DW183" s="271">
        <f t="shared" si="30"/>
        <v>130.36999999999534</v>
      </c>
      <c r="DX183" s="271"/>
      <c r="DY183" s="263">
        <f>E183-(DU183-(DO183*PARAM!Q183))</f>
        <v>-597.2699999999968</v>
      </c>
      <c r="DZ183" s="263"/>
    </row>
    <row r="184" spans="1:130" x14ac:dyDescent="0.25">
      <c r="A184">
        <v>1340</v>
      </c>
      <c r="B184" t="s">
        <v>770</v>
      </c>
      <c r="C184" t="s">
        <v>771</v>
      </c>
      <c r="D184" s="74">
        <v>1</v>
      </c>
      <c r="E184">
        <v>18740.169999999998</v>
      </c>
      <c r="F184">
        <v>33846.1</v>
      </c>
      <c r="G184" t="s">
        <v>157</v>
      </c>
      <c r="H184" t="s">
        <v>5</v>
      </c>
      <c r="I184" t="s">
        <v>410</v>
      </c>
      <c r="J184" s="138">
        <v>2765.33</v>
      </c>
      <c r="K184" s="138">
        <v>0</v>
      </c>
      <c r="L184" s="138">
        <v>2765.33</v>
      </c>
      <c r="M184" s="137">
        <v>275</v>
      </c>
      <c r="N184" s="137">
        <v>39.92</v>
      </c>
      <c r="O184" s="137">
        <v>1008.2</v>
      </c>
      <c r="P184" s="185">
        <v>150.66</v>
      </c>
      <c r="Q184" s="137">
        <v>1473.78</v>
      </c>
      <c r="R184" s="139">
        <v>4239.1099999999997</v>
      </c>
      <c r="S184" s="138">
        <v>2611.0100000000002</v>
      </c>
      <c r="T184" s="138">
        <v>0</v>
      </c>
      <c r="U184" s="138">
        <v>2611.0100000000002</v>
      </c>
      <c r="V184" s="137">
        <v>268</v>
      </c>
      <c r="W184" s="137">
        <v>39.119999999999997</v>
      </c>
      <c r="X184" s="137">
        <v>989.93</v>
      </c>
      <c r="Y184" s="137">
        <v>127.96</v>
      </c>
      <c r="Z184" s="137">
        <v>1425.01</v>
      </c>
      <c r="AA184" s="139">
        <v>4036.02</v>
      </c>
      <c r="AB184" s="138">
        <v>2609.7600000000002</v>
      </c>
      <c r="AC184" s="138">
        <v>0</v>
      </c>
      <c r="AD184" s="138">
        <v>2609.7600000000002</v>
      </c>
      <c r="AE184" s="137">
        <v>267</v>
      </c>
      <c r="AF184" s="137">
        <v>39.11</v>
      </c>
      <c r="AG184" s="185">
        <v>988.94</v>
      </c>
      <c r="AH184" s="137">
        <v>158.54</v>
      </c>
      <c r="AI184" s="137">
        <v>1453.59</v>
      </c>
      <c r="AJ184" s="139">
        <v>4063.35</v>
      </c>
      <c r="AK184" s="138">
        <v>2609.7600000000002</v>
      </c>
      <c r="AL184" s="138">
        <v>0</v>
      </c>
      <c r="AM184" s="138">
        <v>2609.7600000000002</v>
      </c>
      <c r="AN184" s="137">
        <v>267</v>
      </c>
      <c r="AO184" s="137">
        <v>39.11</v>
      </c>
      <c r="AP184" s="137">
        <v>988.94</v>
      </c>
      <c r="AQ184" s="137">
        <v>148.34</v>
      </c>
      <c r="AR184" s="137">
        <v>1443.39</v>
      </c>
      <c r="AS184" s="139">
        <v>4053.15</v>
      </c>
      <c r="AT184" s="138">
        <v>2637.31</v>
      </c>
      <c r="AU184" s="138">
        <v>777.86</v>
      </c>
      <c r="AV184" s="138">
        <v>3415.17</v>
      </c>
      <c r="AW184" s="137">
        <v>377</v>
      </c>
      <c r="AX184" s="137">
        <v>39.520000000000003</v>
      </c>
      <c r="AY184" s="137">
        <v>1154.5899999999999</v>
      </c>
      <c r="AZ184" s="137">
        <v>143.94999999999999</v>
      </c>
      <c r="BA184" s="137">
        <v>1715.06</v>
      </c>
      <c r="BB184" s="139">
        <v>5130.2299999999996</v>
      </c>
      <c r="BC184" s="202">
        <v>4132.9399999999996</v>
      </c>
      <c r="BD184" s="138">
        <v>0</v>
      </c>
      <c r="BE184" s="138">
        <v>4132.9399999999996</v>
      </c>
      <c r="BF184" s="137">
        <v>445</v>
      </c>
      <c r="BG184" s="137">
        <v>58.49</v>
      </c>
      <c r="BH184" s="137">
        <v>1694.73</v>
      </c>
      <c r="BI184" s="137">
        <v>164.19</v>
      </c>
      <c r="BJ184" s="137">
        <v>2362.41</v>
      </c>
      <c r="BK184" s="139">
        <v>6495.35</v>
      </c>
      <c r="BL184" s="186">
        <v>1882.69</v>
      </c>
      <c r="BM184" s="138">
        <v>0</v>
      </c>
      <c r="BN184" s="138">
        <v>1882.69</v>
      </c>
      <c r="BO184" s="137">
        <v>166</v>
      </c>
      <c r="BP184" s="137">
        <v>28.2</v>
      </c>
      <c r="BQ184" s="137">
        <v>735.65</v>
      </c>
      <c r="BR184" s="137">
        <v>115.03</v>
      </c>
      <c r="BS184" s="137">
        <v>1044.8800000000001</v>
      </c>
      <c r="BT184" s="139">
        <v>2927.57</v>
      </c>
      <c r="BU184" s="138">
        <v>2402.0300000000002</v>
      </c>
      <c r="BV184" s="138">
        <v>0</v>
      </c>
      <c r="BW184" s="138">
        <v>2402.0300000000002</v>
      </c>
      <c r="BX184" s="137">
        <v>239</v>
      </c>
      <c r="BY184" s="137">
        <v>35.99</v>
      </c>
      <c r="BZ184" s="137">
        <v>916.58</v>
      </c>
      <c r="CA184" s="137">
        <v>144.63999999999999</v>
      </c>
      <c r="CB184" s="137">
        <v>1336.21</v>
      </c>
      <c r="CC184" s="139">
        <v>3738.24</v>
      </c>
      <c r="CD184" s="216">
        <v>2616.79</v>
      </c>
      <c r="CE184" s="138">
        <v>0</v>
      </c>
      <c r="CF184" s="138">
        <v>2616.79</v>
      </c>
      <c r="CG184" s="137">
        <v>268</v>
      </c>
      <c r="CH184" s="137">
        <v>39.21</v>
      </c>
      <c r="CI184" s="137">
        <v>991.5</v>
      </c>
      <c r="CJ184" s="137">
        <v>82.16</v>
      </c>
      <c r="CK184" s="137">
        <v>1380.87</v>
      </c>
      <c r="CL184" s="139">
        <v>3997.66</v>
      </c>
      <c r="CM184" s="186">
        <v>2127.6799999999998</v>
      </c>
      <c r="CN184" s="138">
        <v>0</v>
      </c>
      <c r="CO184" s="138">
        <v>2127.6799999999998</v>
      </c>
      <c r="CP184" s="137">
        <v>210</v>
      </c>
      <c r="CQ184" s="137">
        <v>31.87</v>
      </c>
      <c r="CR184" s="137">
        <v>825.49</v>
      </c>
      <c r="CS184" s="137">
        <v>114.28</v>
      </c>
      <c r="CT184" s="137">
        <v>1181.6400000000001</v>
      </c>
      <c r="CU184" s="139">
        <v>3309.32</v>
      </c>
      <c r="CV184" s="216">
        <v>2609.7600000000002</v>
      </c>
      <c r="CW184" s="138">
        <v>0</v>
      </c>
      <c r="CX184" s="138">
        <v>2609.7600000000002</v>
      </c>
      <c r="CY184" s="137">
        <v>267</v>
      </c>
      <c r="CZ184" s="137">
        <v>39.11</v>
      </c>
      <c r="DA184" s="137">
        <v>988.94</v>
      </c>
      <c r="DB184" s="137">
        <v>92.24</v>
      </c>
      <c r="DC184" s="137">
        <v>1387.29</v>
      </c>
      <c r="DD184" s="139">
        <v>3997.05</v>
      </c>
      <c r="DE184" s="138">
        <v>3893.97</v>
      </c>
      <c r="DF184" s="138">
        <v>0</v>
      </c>
      <c r="DG184" s="138">
        <v>3893.97</v>
      </c>
      <c r="DH184" s="137">
        <v>444</v>
      </c>
      <c r="DI184" s="137">
        <v>383.73</v>
      </c>
      <c r="DJ184" s="137">
        <v>1224.03</v>
      </c>
      <c r="DK184" s="137">
        <v>181.35</v>
      </c>
      <c r="DL184" s="137">
        <v>2233.11</v>
      </c>
      <c r="DM184" s="139">
        <v>6127.08</v>
      </c>
      <c r="DN184" s="135">
        <f t="shared" si="21"/>
        <v>32899.03</v>
      </c>
      <c r="DO184" s="135">
        <f t="shared" si="22"/>
        <v>777.86</v>
      </c>
      <c r="DP184" s="135">
        <f t="shared" si="23"/>
        <v>33676.89</v>
      </c>
      <c r="DQ184" s="137">
        <f t="shared" si="24"/>
        <v>3493</v>
      </c>
      <c r="DR184" s="137">
        <f t="shared" si="25"/>
        <v>813.38000000000011</v>
      </c>
      <c r="DS184" s="137">
        <f t="shared" si="26"/>
        <v>12507.52</v>
      </c>
      <c r="DT184" s="137">
        <f t="shared" si="27"/>
        <v>1623.34</v>
      </c>
      <c r="DU184" s="137">
        <f t="shared" si="28"/>
        <v>18437.239999999998</v>
      </c>
      <c r="DV184" s="139">
        <f t="shared" si="29"/>
        <v>52114.13</v>
      </c>
      <c r="DW184" s="271">
        <f t="shared" si="30"/>
        <v>-169.20999999999913</v>
      </c>
      <c r="DX184" s="271"/>
      <c r="DY184" s="263">
        <f>E184-(DU184-(DO184*PARAM!Q184))</f>
        <v>302.93000000000029</v>
      </c>
      <c r="DZ184" s="263"/>
    </row>
    <row r="185" spans="1:130" x14ac:dyDescent="0.25">
      <c r="A185">
        <v>1347</v>
      </c>
      <c r="B185" t="s">
        <v>785</v>
      </c>
      <c r="C185" t="s">
        <v>245</v>
      </c>
      <c r="D185" s="74">
        <v>1</v>
      </c>
      <c r="E185">
        <v>14253.93</v>
      </c>
      <c r="F185">
        <v>36856.97</v>
      </c>
      <c r="G185" t="s">
        <v>157</v>
      </c>
      <c r="H185" t="s">
        <v>5</v>
      </c>
      <c r="I185" t="s">
        <v>410</v>
      </c>
      <c r="J185" s="138">
        <v>2797.98</v>
      </c>
      <c r="K185" s="138">
        <v>0</v>
      </c>
      <c r="L185" s="138">
        <v>2797.98</v>
      </c>
      <c r="M185" s="137">
        <v>282</v>
      </c>
      <c r="N185" s="137">
        <v>40.72</v>
      </c>
      <c r="O185" s="137">
        <v>1027.74</v>
      </c>
      <c r="P185" s="185">
        <v>141.13</v>
      </c>
      <c r="Q185" s="137">
        <v>1491.59</v>
      </c>
      <c r="R185" s="139">
        <v>4289.57</v>
      </c>
      <c r="S185" s="138">
        <v>2666.9</v>
      </c>
      <c r="T185" s="138">
        <v>0</v>
      </c>
      <c r="U185" s="138">
        <v>2666.9</v>
      </c>
      <c r="V185" s="137">
        <v>275</v>
      </c>
      <c r="W185" s="137">
        <v>39.96</v>
      </c>
      <c r="X185" s="137">
        <v>1010.34</v>
      </c>
      <c r="Y185" s="137">
        <v>103.45</v>
      </c>
      <c r="Z185" s="137">
        <v>1428.75</v>
      </c>
      <c r="AA185" s="139">
        <v>4095.65</v>
      </c>
      <c r="AB185" s="138">
        <v>2666.9</v>
      </c>
      <c r="AC185" s="138">
        <v>0</v>
      </c>
      <c r="AD185" s="138">
        <v>2666.9</v>
      </c>
      <c r="AE185" s="137">
        <v>275</v>
      </c>
      <c r="AF185" s="137">
        <v>39.96</v>
      </c>
      <c r="AG185" s="185">
        <v>1009.82</v>
      </c>
      <c r="AH185" s="137">
        <v>164.65</v>
      </c>
      <c r="AI185" s="137">
        <v>1489.43</v>
      </c>
      <c r="AJ185" s="139">
        <v>4156.33</v>
      </c>
      <c r="AK185" s="138">
        <v>2666.9</v>
      </c>
      <c r="AL185" s="138">
        <v>0</v>
      </c>
      <c r="AM185" s="138">
        <v>2666.9</v>
      </c>
      <c r="AN185" s="137">
        <v>275</v>
      </c>
      <c r="AO185" s="137">
        <v>39.96</v>
      </c>
      <c r="AP185" s="137">
        <v>1009.82</v>
      </c>
      <c r="AQ185" s="137">
        <v>154.44999999999999</v>
      </c>
      <c r="AR185" s="137">
        <v>1479.23</v>
      </c>
      <c r="AS185" s="139">
        <v>4146.13</v>
      </c>
      <c r="AT185" s="138">
        <v>2666.9</v>
      </c>
      <c r="AU185" s="138">
        <v>948.61</v>
      </c>
      <c r="AV185" s="138">
        <v>3615.51</v>
      </c>
      <c r="AW185" s="137">
        <v>404</v>
      </c>
      <c r="AX185" s="137">
        <v>39.96</v>
      </c>
      <c r="AY185" s="137">
        <v>1199.54</v>
      </c>
      <c r="AZ185" s="137">
        <v>151.87</v>
      </c>
      <c r="BA185" s="137">
        <v>1795.37</v>
      </c>
      <c r="BB185" s="139">
        <v>5410.88</v>
      </c>
      <c r="BC185" s="202">
        <v>4162.8900000000003</v>
      </c>
      <c r="BD185" s="138">
        <v>0</v>
      </c>
      <c r="BE185" s="138">
        <v>4162.8900000000003</v>
      </c>
      <c r="BF185" s="137">
        <v>459</v>
      </c>
      <c r="BG185" s="137">
        <v>59.99</v>
      </c>
      <c r="BH185" s="137">
        <v>1737.34</v>
      </c>
      <c r="BI185" s="137">
        <v>185.43</v>
      </c>
      <c r="BJ185" s="137">
        <v>2441.7600000000002</v>
      </c>
      <c r="BK185" s="139">
        <v>6604.65</v>
      </c>
      <c r="BL185" s="186">
        <v>2666.9</v>
      </c>
      <c r="BM185" s="138">
        <v>0</v>
      </c>
      <c r="BN185" s="138">
        <v>2666.9</v>
      </c>
      <c r="BO185" s="137">
        <v>273</v>
      </c>
      <c r="BP185" s="137">
        <v>39.96</v>
      </c>
      <c r="BQ185" s="137">
        <v>1009.82</v>
      </c>
      <c r="BR185" s="137">
        <v>72.849999999999994</v>
      </c>
      <c r="BS185" s="137">
        <v>1395.63</v>
      </c>
      <c r="BT185" s="139">
        <v>4062.53</v>
      </c>
      <c r="BU185" s="138">
        <v>2666.9</v>
      </c>
      <c r="BV185" s="138">
        <v>0</v>
      </c>
      <c r="BW185" s="138">
        <v>2666.9</v>
      </c>
      <c r="BX185" s="137">
        <v>275</v>
      </c>
      <c r="BY185" s="137">
        <v>39.96</v>
      </c>
      <c r="BZ185" s="137">
        <v>1009.82</v>
      </c>
      <c r="CA185" s="137">
        <v>139.15</v>
      </c>
      <c r="CB185" s="137">
        <v>1463.93</v>
      </c>
      <c r="CC185" s="139">
        <v>4130.83</v>
      </c>
      <c r="CD185" s="216">
        <v>2717.67</v>
      </c>
      <c r="CE185" s="138">
        <v>0</v>
      </c>
      <c r="CF185" s="138">
        <v>2717.67</v>
      </c>
      <c r="CG185" s="137">
        <v>282</v>
      </c>
      <c r="CH185" s="137">
        <v>40.729999999999997</v>
      </c>
      <c r="CI185" s="137">
        <v>1028.3800000000001</v>
      </c>
      <c r="CJ185" s="137">
        <v>150.25</v>
      </c>
      <c r="CK185" s="137">
        <v>1501.36</v>
      </c>
      <c r="CL185" s="139">
        <v>4219.03</v>
      </c>
      <c r="CM185" s="186">
        <v>3237.94</v>
      </c>
      <c r="CN185" s="138">
        <v>0</v>
      </c>
      <c r="CO185" s="138">
        <v>3237.94</v>
      </c>
      <c r="CP185" s="137">
        <v>361</v>
      </c>
      <c r="CQ185" s="137">
        <v>48.53</v>
      </c>
      <c r="CR185" s="137">
        <v>1223.17</v>
      </c>
      <c r="CS185" s="137">
        <v>83</v>
      </c>
      <c r="CT185" s="137">
        <v>1715.7</v>
      </c>
      <c r="CU185" s="139">
        <v>4953.6400000000003</v>
      </c>
      <c r="CV185" s="216">
        <v>4031.8</v>
      </c>
      <c r="CW185" s="138">
        <v>0</v>
      </c>
      <c r="CX185" s="138">
        <v>4031.8</v>
      </c>
      <c r="CY185" s="137">
        <v>463</v>
      </c>
      <c r="CZ185" s="137">
        <v>60.45</v>
      </c>
      <c r="DA185" s="137">
        <v>1508.34</v>
      </c>
      <c r="DB185" s="137">
        <v>127.69</v>
      </c>
      <c r="DC185" s="137">
        <v>2159.48</v>
      </c>
      <c r="DD185" s="139">
        <v>6191.28</v>
      </c>
      <c r="DE185" s="138">
        <v>4051.04</v>
      </c>
      <c r="DF185" s="138">
        <v>0</v>
      </c>
      <c r="DG185" s="138">
        <v>4051.04</v>
      </c>
      <c r="DH185" s="137">
        <v>467</v>
      </c>
      <c r="DI185" s="137">
        <v>428.01</v>
      </c>
      <c r="DJ185" s="137">
        <v>1275.4000000000001</v>
      </c>
      <c r="DK185" s="137">
        <v>189.24</v>
      </c>
      <c r="DL185" s="137">
        <v>2359.65</v>
      </c>
      <c r="DM185" s="139">
        <v>6410.69</v>
      </c>
      <c r="DN185" s="135">
        <f t="shared" si="21"/>
        <v>37000.720000000001</v>
      </c>
      <c r="DO185" s="135">
        <f t="shared" si="22"/>
        <v>948.61</v>
      </c>
      <c r="DP185" s="135">
        <f t="shared" si="23"/>
        <v>37949.33</v>
      </c>
      <c r="DQ185" s="137">
        <f t="shared" si="24"/>
        <v>4091</v>
      </c>
      <c r="DR185" s="137">
        <f t="shared" si="25"/>
        <v>918.19</v>
      </c>
      <c r="DS185" s="137">
        <f t="shared" si="26"/>
        <v>14049.529999999999</v>
      </c>
      <c r="DT185" s="137">
        <f t="shared" si="27"/>
        <v>1663.16</v>
      </c>
      <c r="DU185" s="137">
        <f t="shared" si="28"/>
        <v>20721.880000000005</v>
      </c>
      <c r="DV185" s="139">
        <f t="shared" si="29"/>
        <v>58671.21</v>
      </c>
      <c r="DW185" s="271">
        <f t="shared" si="30"/>
        <v>1092.3600000000006</v>
      </c>
      <c r="DX185" s="271"/>
      <c r="DY185" s="263">
        <f>E185-(DU185-(DO185*PARAM!Q185))</f>
        <v>-6467.9500000000044</v>
      </c>
      <c r="DZ185" s="263"/>
    </row>
    <row r="186" spans="1:130" x14ac:dyDescent="0.25">
      <c r="A186">
        <v>1349</v>
      </c>
      <c r="B186" t="s">
        <v>797</v>
      </c>
      <c r="C186" t="s">
        <v>798</v>
      </c>
      <c r="D186" s="74">
        <v>1</v>
      </c>
      <c r="E186">
        <v>17280.669999999998</v>
      </c>
      <c r="F186">
        <v>32087.18</v>
      </c>
      <c r="G186" t="s">
        <v>157</v>
      </c>
      <c r="H186" t="s">
        <v>5</v>
      </c>
      <c r="I186" t="s">
        <v>166</v>
      </c>
      <c r="J186" s="138">
        <v>3009.37</v>
      </c>
      <c r="K186" s="138">
        <v>0</v>
      </c>
      <c r="L186" s="138">
        <v>3009.37</v>
      </c>
      <c r="M186" s="137">
        <v>317</v>
      </c>
      <c r="N186" s="137">
        <v>45.1</v>
      </c>
      <c r="O186" s="137">
        <v>1097.3399999999999</v>
      </c>
      <c r="P186" s="185">
        <v>145.24</v>
      </c>
      <c r="Q186" s="137">
        <v>1604.68</v>
      </c>
      <c r="R186" s="139">
        <v>4614.05</v>
      </c>
      <c r="S186" s="138">
        <v>2974.88</v>
      </c>
      <c r="T186" s="138">
        <v>0</v>
      </c>
      <c r="U186" s="138">
        <v>2974.88</v>
      </c>
      <c r="V186" s="137">
        <v>313</v>
      </c>
      <c r="W186" s="137">
        <v>44.58</v>
      </c>
      <c r="X186" s="137">
        <v>1085.92</v>
      </c>
      <c r="Y186" s="137">
        <v>144.62</v>
      </c>
      <c r="Z186" s="137">
        <v>1588.12</v>
      </c>
      <c r="AA186" s="139">
        <v>4563</v>
      </c>
      <c r="AB186" s="138">
        <v>2445.7199999999998</v>
      </c>
      <c r="AC186" s="138">
        <v>0</v>
      </c>
      <c r="AD186" s="138">
        <v>2445.7199999999998</v>
      </c>
      <c r="AE186" s="137">
        <v>240</v>
      </c>
      <c r="AF186" s="137">
        <v>36.64</v>
      </c>
      <c r="AG186" s="185">
        <v>868.1</v>
      </c>
      <c r="AH186" s="137">
        <v>160.72</v>
      </c>
      <c r="AI186" s="137">
        <v>1305.46</v>
      </c>
      <c r="AJ186" s="139">
        <v>3751.18</v>
      </c>
      <c r="AK186" s="138">
        <v>2445.7199999999998</v>
      </c>
      <c r="AL186" s="138">
        <v>0</v>
      </c>
      <c r="AM186" s="138">
        <v>2445.7199999999998</v>
      </c>
      <c r="AN186" s="137">
        <v>240</v>
      </c>
      <c r="AO186" s="137">
        <v>36.64</v>
      </c>
      <c r="AP186" s="137">
        <v>868.1</v>
      </c>
      <c r="AQ186" s="137">
        <v>119.92</v>
      </c>
      <c r="AR186" s="137">
        <v>1264.6600000000001</v>
      </c>
      <c r="AS186" s="139">
        <v>3710.38</v>
      </c>
      <c r="AT186" s="138">
        <v>2445.7199999999998</v>
      </c>
      <c r="AU186" s="138">
        <v>939.13</v>
      </c>
      <c r="AV186" s="138">
        <v>3384.85</v>
      </c>
      <c r="AW186" s="137">
        <v>368</v>
      </c>
      <c r="AX186" s="137">
        <v>36.64</v>
      </c>
      <c r="AY186" s="137">
        <v>1055.92</v>
      </c>
      <c r="AZ186" s="137">
        <v>142.71</v>
      </c>
      <c r="BA186" s="137">
        <v>1603.27</v>
      </c>
      <c r="BB186" s="139">
        <v>4988.12</v>
      </c>
      <c r="BC186" s="202">
        <v>3720.53</v>
      </c>
      <c r="BD186" s="138">
        <v>0</v>
      </c>
      <c r="BE186" s="138">
        <v>3720.53</v>
      </c>
      <c r="BF186" s="137">
        <v>406</v>
      </c>
      <c r="BG186" s="137">
        <v>54.72</v>
      </c>
      <c r="BH186" s="137">
        <v>1332.03</v>
      </c>
      <c r="BI186" s="137">
        <v>167.75</v>
      </c>
      <c r="BJ186" s="137">
        <v>1960.5</v>
      </c>
      <c r="BK186" s="139">
        <v>5681.03</v>
      </c>
      <c r="BL186" s="186">
        <v>2457.91</v>
      </c>
      <c r="BM186" s="138">
        <v>0</v>
      </c>
      <c r="BN186" s="138">
        <v>2457.91</v>
      </c>
      <c r="BO186" s="137">
        <v>241</v>
      </c>
      <c r="BP186" s="137">
        <v>36.83</v>
      </c>
      <c r="BQ186" s="137">
        <v>879.08</v>
      </c>
      <c r="BR186" s="137">
        <v>140.54</v>
      </c>
      <c r="BS186" s="137">
        <v>1297.45</v>
      </c>
      <c r="BT186" s="139">
        <v>3755.36</v>
      </c>
      <c r="BU186" s="138">
        <v>2445.7199999999998</v>
      </c>
      <c r="BV186" s="138">
        <v>0</v>
      </c>
      <c r="BW186" s="138">
        <v>2445.7199999999998</v>
      </c>
      <c r="BX186" s="137">
        <v>240</v>
      </c>
      <c r="BY186" s="137">
        <v>36.64</v>
      </c>
      <c r="BZ186" s="137">
        <v>868.1</v>
      </c>
      <c r="CA186" s="137">
        <v>145.41999999999999</v>
      </c>
      <c r="CB186" s="137">
        <v>1290.1600000000001</v>
      </c>
      <c r="CC186" s="139">
        <v>3735.88</v>
      </c>
      <c r="CD186" s="216">
        <v>2567.58</v>
      </c>
      <c r="CE186" s="138">
        <v>0</v>
      </c>
      <c r="CF186" s="138">
        <v>2567.58</v>
      </c>
      <c r="CG186" s="137">
        <v>256</v>
      </c>
      <c r="CH186" s="137">
        <v>38.47</v>
      </c>
      <c r="CI186" s="137">
        <v>936.57</v>
      </c>
      <c r="CJ186" s="137">
        <v>106.79</v>
      </c>
      <c r="CK186" s="137">
        <v>1337.83</v>
      </c>
      <c r="CL186" s="139">
        <v>3905.41</v>
      </c>
      <c r="CM186" s="186">
        <v>2430.75</v>
      </c>
      <c r="CN186" s="138">
        <v>0</v>
      </c>
      <c r="CO186" s="138">
        <v>2430.75</v>
      </c>
      <c r="CP186" s="137">
        <v>237</v>
      </c>
      <c r="CQ186" s="137">
        <v>36.42</v>
      </c>
      <c r="CR186" s="137">
        <v>832.68</v>
      </c>
      <c r="CS186" s="137">
        <v>109.46</v>
      </c>
      <c r="CT186" s="137">
        <v>1215.56</v>
      </c>
      <c r="CU186" s="139">
        <v>3646.31</v>
      </c>
      <c r="CV186" s="218">
        <v>2773.92</v>
      </c>
      <c r="CW186" s="138">
        <v>0</v>
      </c>
      <c r="CX186" s="138">
        <v>2773.92</v>
      </c>
      <c r="CY186" s="137">
        <v>285</v>
      </c>
      <c r="CZ186" s="137">
        <v>41.57</v>
      </c>
      <c r="DA186" s="137">
        <v>1011.93</v>
      </c>
      <c r="DB186" s="137">
        <v>146.15</v>
      </c>
      <c r="DC186" s="137">
        <v>1484.65</v>
      </c>
      <c r="DD186" s="139">
        <v>4258.57</v>
      </c>
      <c r="DE186" s="138">
        <v>3691.94</v>
      </c>
      <c r="DF186" s="138">
        <v>0</v>
      </c>
      <c r="DG186" s="138">
        <v>3691.94</v>
      </c>
      <c r="DH186" s="137">
        <v>412</v>
      </c>
      <c r="DI186" s="137">
        <v>388.43</v>
      </c>
      <c r="DJ186" s="137">
        <v>1514.29</v>
      </c>
      <c r="DK186" s="137">
        <v>177.76</v>
      </c>
      <c r="DL186" s="137">
        <v>2492.48</v>
      </c>
      <c r="DM186" s="139">
        <v>6184.42</v>
      </c>
      <c r="DN186" s="135">
        <f t="shared" si="21"/>
        <v>33409.760000000002</v>
      </c>
      <c r="DO186" s="135">
        <f t="shared" si="22"/>
        <v>939.13</v>
      </c>
      <c r="DP186" s="135">
        <f t="shared" si="23"/>
        <v>34348.89</v>
      </c>
      <c r="DQ186" s="137">
        <f t="shared" si="24"/>
        <v>3555</v>
      </c>
      <c r="DR186" s="137">
        <f t="shared" si="25"/>
        <v>832.68000000000006</v>
      </c>
      <c r="DS186" s="137">
        <f t="shared" si="26"/>
        <v>12350.060000000001</v>
      </c>
      <c r="DT186" s="137">
        <f t="shared" si="27"/>
        <v>1707.0800000000002</v>
      </c>
      <c r="DU186" s="137">
        <f t="shared" si="28"/>
        <v>18444.82</v>
      </c>
      <c r="DV186" s="139">
        <f t="shared" si="29"/>
        <v>52793.71</v>
      </c>
      <c r="DW186" s="271">
        <f t="shared" si="30"/>
        <v>2261.7099999999991</v>
      </c>
      <c r="DX186" s="271"/>
      <c r="DY186" s="263">
        <f>E186-(DU186-(DO186*PARAM!Q186))</f>
        <v>-1164.1500000000015</v>
      </c>
      <c r="DZ186" s="263"/>
    </row>
    <row r="187" spans="1:130" x14ac:dyDescent="0.25">
      <c r="A187">
        <v>1350</v>
      </c>
      <c r="B187" t="s">
        <v>804</v>
      </c>
      <c r="C187" t="s">
        <v>278</v>
      </c>
      <c r="D187" s="74">
        <v>0.9</v>
      </c>
      <c r="E187">
        <v>16232.46</v>
      </c>
      <c r="F187">
        <v>29250.799999999999</v>
      </c>
      <c r="G187" t="s">
        <v>157</v>
      </c>
      <c r="H187" t="s">
        <v>5</v>
      </c>
      <c r="I187" t="s">
        <v>282</v>
      </c>
      <c r="J187" s="138">
        <v>2390.7399999999998</v>
      </c>
      <c r="K187" s="138">
        <v>0</v>
      </c>
      <c r="L187" s="138">
        <v>2390.7399999999998</v>
      </c>
      <c r="M187" s="137">
        <v>223</v>
      </c>
      <c r="N187" s="137">
        <v>34.299999999999997</v>
      </c>
      <c r="O187" s="137">
        <v>871.46</v>
      </c>
      <c r="P187" s="185">
        <v>144</v>
      </c>
      <c r="Q187" s="137">
        <v>1272.76</v>
      </c>
      <c r="R187" s="139">
        <v>3663.5</v>
      </c>
      <c r="S187" s="138">
        <v>2253.88</v>
      </c>
      <c r="T187" s="138">
        <v>0</v>
      </c>
      <c r="U187" s="138">
        <v>2253.88</v>
      </c>
      <c r="V187" s="137">
        <v>218</v>
      </c>
      <c r="W187" s="137">
        <v>33.770000000000003</v>
      </c>
      <c r="X187" s="137">
        <v>859.4</v>
      </c>
      <c r="Y187" s="137">
        <v>121.61</v>
      </c>
      <c r="Z187" s="137">
        <v>1232.78</v>
      </c>
      <c r="AA187" s="139">
        <v>3486.66</v>
      </c>
      <c r="AB187" s="138">
        <v>2253.88</v>
      </c>
      <c r="AC187" s="138">
        <v>0</v>
      </c>
      <c r="AD187" s="138">
        <v>2253.88</v>
      </c>
      <c r="AE187" s="137">
        <v>218</v>
      </c>
      <c r="AF187" s="137">
        <v>33.770000000000003</v>
      </c>
      <c r="AG187" s="185">
        <v>858.96</v>
      </c>
      <c r="AH187" s="137">
        <v>157.31</v>
      </c>
      <c r="AI187" s="137">
        <v>1268.04</v>
      </c>
      <c r="AJ187" s="139">
        <v>3521.92</v>
      </c>
      <c r="AK187" s="138">
        <v>2258.5300000000002</v>
      </c>
      <c r="AL187" s="138">
        <v>0</v>
      </c>
      <c r="AM187" s="138">
        <v>2258.5300000000002</v>
      </c>
      <c r="AN187" s="137">
        <v>219</v>
      </c>
      <c r="AO187" s="137">
        <v>33.840000000000003</v>
      </c>
      <c r="AP187" s="137">
        <v>860.66</v>
      </c>
      <c r="AQ187" s="137">
        <v>131.9</v>
      </c>
      <c r="AR187" s="137">
        <v>1245.4000000000001</v>
      </c>
      <c r="AS187" s="139">
        <v>3503.93</v>
      </c>
      <c r="AT187" s="138">
        <v>2273.52</v>
      </c>
      <c r="AU187" s="138">
        <v>853.75</v>
      </c>
      <c r="AV187" s="138">
        <v>3127.27</v>
      </c>
      <c r="AW187" s="137">
        <v>336</v>
      </c>
      <c r="AX187" s="137">
        <v>34.06</v>
      </c>
      <c r="AY187" s="137">
        <v>1036.8599999999999</v>
      </c>
      <c r="AZ187" s="137">
        <v>143.6</v>
      </c>
      <c r="BA187" s="137">
        <v>1550.52</v>
      </c>
      <c r="BB187" s="139">
        <v>4677.79</v>
      </c>
      <c r="BC187" s="202">
        <v>3611.21</v>
      </c>
      <c r="BD187" s="138">
        <v>0</v>
      </c>
      <c r="BE187" s="138">
        <v>3611.21</v>
      </c>
      <c r="BF187" s="137">
        <v>371</v>
      </c>
      <c r="BG187" s="137">
        <v>50.43</v>
      </c>
      <c r="BH187" s="137">
        <v>1264.54</v>
      </c>
      <c r="BI187" s="137">
        <v>149.75</v>
      </c>
      <c r="BJ187" s="137">
        <v>1835.72</v>
      </c>
      <c r="BK187" s="139">
        <v>5446.93</v>
      </c>
      <c r="BL187" s="186">
        <v>2253.88</v>
      </c>
      <c r="BM187" s="138">
        <v>0</v>
      </c>
      <c r="BN187" s="138">
        <v>2253.88</v>
      </c>
      <c r="BO187" s="137">
        <v>218</v>
      </c>
      <c r="BP187" s="137">
        <v>33.770000000000003</v>
      </c>
      <c r="BQ187" s="137">
        <v>858.96</v>
      </c>
      <c r="BR187" s="137">
        <v>147.11000000000001</v>
      </c>
      <c r="BS187" s="137">
        <v>1257.8399999999999</v>
      </c>
      <c r="BT187" s="139">
        <v>3511.72</v>
      </c>
      <c r="BU187" s="138">
        <v>2253.88</v>
      </c>
      <c r="BV187" s="138">
        <v>0</v>
      </c>
      <c r="BW187" s="138">
        <v>2253.88</v>
      </c>
      <c r="BX187" s="137">
        <v>218</v>
      </c>
      <c r="BY187" s="137">
        <v>33.770000000000003</v>
      </c>
      <c r="BZ187" s="137">
        <v>858.96</v>
      </c>
      <c r="CA187" s="137">
        <v>152.21</v>
      </c>
      <c r="CB187" s="137">
        <v>1262.94</v>
      </c>
      <c r="CC187" s="139">
        <v>3516.82</v>
      </c>
      <c r="CD187" s="138">
        <v>2309.4299999999998</v>
      </c>
      <c r="CE187" s="138">
        <v>0</v>
      </c>
      <c r="CF187" s="138">
        <v>2309.4299999999998</v>
      </c>
      <c r="CG187" s="137">
        <v>226</v>
      </c>
      <c r="CH187" s="137">
        <v>34.6</v>
      </c>
      <c r="CI187" s="137">
        <v>879.25</v>
      </c>
      <c r="CJ187" s="137">
        <v>153.21</v>
      </c>
      <c r="CK187" s="137">
        <v>1293.06</v>
      </c>
      <c r="CL187" s="139">
        <v>3602.49</v>
      </c>
      <c r="CM187" s="186">
        <v>2260.0500000000002</v>
      </c>
      <c r="CN187" s="138">
        <v>0</v>
      </c>
      <c r="CO187" s="138">
        <v>2260.0500000000002</v>
      </c>
      <c r="CP187" s="137">
        <v>227</v>
      </c>
      <c r="CQ187" s="137">
        <v>33.86</v>
      </c>
      <c r="CR187" s="137">
        <v>848.86</v>
      </c>
      <c r="CS187" s="137">
        <v>70.72</v>
      </c>
      <c r="CT187" s="137">
        <v>1180.44</v>
      </c>
      <c r="CU187" s="139">
        <v>3440.49</v>
      </c>
      <c r="CV187" s="218">
        <v>2255.4</v>
      </c>
      <c r="CW187" s="138">
        <v>0</v>
      </c>
      <c r="CX187" s="138">
        <v>2255.4</v>
      </c>
      <c r="CY187" s="137">
        <v>218</v>
      </c>
      <c r="CZ187" s="137">
        <v>33.79</v>
      </c>
      <c r="DA187" s="137">
        <v>839.92</v>
      </c>
      <c r="DB187" s="137">
        <v>136.94</v>
      </c>
      <c r="DC187" s="137">
        <v>1228.6500000000001</v>
      </c>
      <c r="DD187" s="139">
        <v>3484.05</v>
      </c>
      <c r="DE187" s="138">
        <v>3423.89</v>
      </c>
      <c r="DF187" s="138">
        <v>0</v>
      </c>
      <c r="DG187" s="138">
        <v>3423.89</v>
      </c>
      <c r="DH187" s="137">
        <v>380</v>
      </c>
      <c r="DI187" s="137">
        <v>345.49</v>
      </c>
      <c r="DJ187" s="137">
        <v>1323.08</v>
      </c>
      <c r="DK187" s="137">
        <v>174.34</v>
      </c>
      <c r="DL187" s="137">
        <v>2222.91</v>
      </c>
      <c r="DM187" s="139">
        <v>5646.8</v>
      </c>
      <c r="DN187" s="135">
        <f t="shared" si="21"/>
        <v>29798.290000000005</v>
      </c>
      <c r="DO187" s="135">
        <f t="shared" si="22"/>
        <v>853.75</v>
      </c>
      <c r="DP187" s="135">
        <f t="shared" si="23"/>
        <v>30652.040000000005</v>
      </c>
      <c r="DQ187" s="137">
        <f t="shared" si="24"/>
        <v>3072</v>
      </c>
      <c r="DR187" s="137">
        <f t="shared" si="25"/>
        <v>735.45</v>
      </c>
      <c r="DS187" s="137">
        <f t="shared" si="26"/>
        <v>11360.91</v>
      </c>
      <c r="DT187" s="137">
        <f t="shared" si="27"/>
        <v>1682.7</v>
      </c>
      <c r="DU187" s="137">
        <f t="shared" si="28"/>
        <v>16851.059999999998</v>
      </c>
      <c r="DV187" s="139">
        <f t="shared" si="29"/>
        <v>47503.100000000006</v>
      </c>
      <c r="DW187" s="271">
        <f t="shared" si="30"/>
        <v>1401.2400000000052</v>
      </c>
      <c r="DX187" s="271"/>
      <c r="DY187" s="263">
        <f>E187-(DU187-(DO187*PARAM!Q187))</f>
        <v>-618.59999999999854</v>
      </c>
      <c r="DZ187" s="263"/>
    </row>
    <row r="188" spans="1:130" x14ac:dyDescent="0.25">
      <c r="A188">
        <v>1353</v>
      </c>
      <c r="B188" t="s">
        <v>810</v>
      </c>
      <c r="C188" t="s">
        <v>811</v>
      </c>
      <c r="D188" s="74">
        <v>1</v>
      </c>
      <c r="E188">
        <v>19738.89</v>
      </c>
      <c r="F188">
        <v>35735.15</v>
      </c>
      <c r="G188" t="s">
        <v>157</v>
      </c>
      <c r="H188" t="s">
        <v>5</v>
      </c>
      <c r="I188" t="s">
        <v>282</v>
      </c>
      <c r="J188" s="138">
        <v>3321.96</v>
      </c>
      <c r="K188" s="138">
        <v>0</v>
      </c>
      <c r="L188" s="138">
        <v>3321.96</v>
      </c>
      <c r="M188" s="137">
        <v>360</v>
      </c>
      <c r="N188" s="137">
        <v>49.2</v>
      </c>
      <c r="O188" s="137">
        <v>1234.22</v>
      </c>
      <c r="P188" s="185">
        <v>160.81</v>
      </c>
      <c r="Q188" s="137">
        <v>1804.23</v>
      </c>
      <c r="R188" s="139">
        <v>5126.1899999999996</v>
      </c>
      <c r="S188" s="138">
        <v>2660.24</v>
      </c>
      <c r="T188" s="138">
        <v>0</v>
      </c>
      <c r="U188" s="138">
        <v>2660.24</v>
      </c>
      <c r="V188" s="137">
        <v>274</v>
      </c>
      <c r="W188" s="137">
        <v>39.869999999999997</v>
      </c>
      <c r="X188" s="137">
        <v>1007.99</v>
      </c>
      <c r="Y188" s="137">
        <v>123.74</v>
      </c>
      <c r="Z188" s="137">
        <v>1445.6</v>
      </c>
      <c r="AA188" s="139">
        <v>4105.84</v>
      </c>
      <c r="AB188" s="138">
        <v>2657.38</v>
      </c>
      <c r="AC188" s="138">
        <v>0</v>
      </c>
      <c r="AD188" s="138">
        <v>2657.38</v>
      </c>
      <c r="AE188" s="137">
        <v>274</v>
      </c>
      <c r="AF188" s="137">
        <v>39.82</v>
      </c>
      <c r="AG188" s="185">
        <v>1006.34</v>
      </c>
      <c r="AH188" s="137">
        <v>138.97</v>
      </c>
      <c r="AI188" s="137">
        <v>1459.13</v>
      </c>
      <c r="AJ188" s="139">
        <v>4116.51</v>
      </c>
      <c r="AK188" s="138">
        <v>2719.43</v>
      </c>
      <c r="AL188" s="138">
        <v>0</v>
      </c>
      <c r="AM188" s="138">
        <v>2719.43</v>
      </c>
      <c r="AN188" s="137">
        <v>282</v>
      </c>
      <c r="AO188" s="137">
        <v>40.75</v>
      </c>
      <c r="AP188" s="137">
        <v>1029.02</v>
      </c>
      <c r="AQ188" s="137">
        <v>145.18</v>
      </c>
      <c r="AR188" s="137">
        <v>1496.95</v>
      </c>
      <c r="AS188" s="139">
        <v>4216.38</v>
      </c>
      <c r="AT188" s="138">
        <v>2693.23</v>
      </c>
      <c r="AU188" s="138">
        <v>948.61</v>
      </c>
      <c r="AV188" s="138">
        <v>3641.84</v>
      </c>
      <c r="AW188" s="137">
        <v>408</v>
      </c>
      <c r="AX188" s="137">
        <v>40.36</v>
      </c>
      <c r="AY188" s="137">
        <v>1209.1600000000001</v>
      </c>
      <c r="AZ188" s="137">
        <v>126.83</v>
      </c>
      <c r="BA188" s="137">
        <v>1784.35</v>
      </c>
      <c r="BB188" s="139">
        <v>5426.19</v>
      </c>
      <c r="BC188" s="202">
        <v>4123.72</v>
      </c>
      <c r="BD188" s="138">
        <v>0</v>
      </c>
      <c r="BE188" s="138">
        <v>4123.72</v>
      </c>
      <c r="BF188" s="137">
        <v>454</v>
      </c>
      <c r="BG188" s="137">
        <v>59.52</v>
      </c>
      <c r="BH188" s="137">
        <v>1723.96</v>
      </c>
      <c r="BI188" s="137">
        <v>159.26</v>
      </c>
      <c r="BJ188" s="137">
        <v>2396.7399999999998</v>
      </c>
      <c r="BK188" s="139">
        <v>6520.46</v>
      </c>
      <c r="BL188" s="186">
        <v>2657.38</v>
      </c>
      <c r="BM188" s="138">
        <v>0</v>
      </c>
      <c r="BN188" s="138">
        <v>2657.38</v>
      </c>
      <c r="BO188" s="137">
        <v>274</v>
      </c>
      <c r="BP188" s="137">
        <v>39.82</v>
      </c>
      <c r="BQ188" s="137">
        <v>1006.34</v>
      </c>
      <c r="BR188" s="137">
        <v>144.07</v>
      </c>
      <c r="BS188" s="137">
        <v>1464.23</v>
      </c>
      <c r="BT188" s="139">
        <v>4121.6099999999997</v>
      </c>
      <c r="BU188" s="138">
        <v>2657.38</v>
      </c>
      <c r="BV188" s="138">
        <v>0</v>
      </c>
      <c r="BW188" s="138">
        <v>2657.38</v>
      </c>
      <c r="BX188" s="137">
        <v>274</v>
      </c>
      <c r="BY188" s="137">
        <v>39.82</v>
      </c>
      <c r="BZ188" s="137">
        <v>1006.34</v>
      </c>
      <c r="CA188" s="137">
        <v>159.37</v>
      </c>
      <c r="CB188" s="137">
        <v>1479.53</v>
      </c>
      <c r="CC188" s="139">
        <v>4136.91</v>
      </c>
      <c r="CD188" s="138">
        <v>2771.06</v>
      </c>
      <c r="CE188" s="138">
        <v>0</v>
      </c>
      <c r="CF188" s="138">
        <v>2771.06</v>
      </c>
      <c r="CG188" s="137">
        <v>290</v>
      </c>
      <c r="CH188" s="137">
        <v>41.52</v>
      </c>
      <c r="CI188" s="137">
        <v>1047.8699999999999</v>
      </c>
      <c r="CJ188" s="137">
        <v>100.2</v>
      </c>
      <c r="CK188" s="137">
        <v>1479.59</v>
      </c>
      <c r="CL188" s="139">
        <v>4250.6499999999996</v>
      </c>
      <c r="CM188" s="186">
        <v>2640.79</v>
      </c>
      <c r="CN188" s="138">
        <v>0</v>
      </c>
      <c r="CO188" s="138">
        <v>2640.79</v>
      </c>
      <c r="CP188" s="137">
        <v>280</v>
      </c>
      <c r="CQ188" s="137">
        <v>39.57</v>
      </c>
      <c r="CR188" s="137">
        <v>1005.08</v>
      </c>
      <c r="CS188" s="137">
        <v>92.79</v>
      </c>
      <c r="CT188" s="137">
        <v>1417.44</v>
      </c>
      <c r="CU188" s="139">
        <v>4058.23</v>
      </c>
      <c r="CV188" s="218">
        <v>3722.61</v>
      </c>
      <c r="CW188" s="138">
        <v>0</v>
      </c>
      <c r="CX188" s="138">
        <v>3722.61</v>
      </c>
      <c r="CY188" s="137">
        <v>421</v>
      </c>
      <c r="CZ188" s="137">
        <v>55.8</v>
      </c>
      <c r="DA188" s="137">
        <v>1395.42</v>
      </c>
      <c r="DB188" s="137">
        <v>152.82</v>
      </c>
      <c r="DC188" s="137">
        <v>2025.04</v>
      </c>
      <c r="DD188" s="139">
        <v>5747.65</v>
      </c>
      <c r="DE188" s="138">
        <v>4051.04</v>
      </c>
      <c r="DF188" s="138">
        <v>0</v>
      </c>
      <c r="DG188" s="138">
        <v>4051.04</v>
      </c>
      <c r="DH188" s="137">
        <v>462</v>
      </c>
      <c r="DI188" s="137">
        <v>425.26</v>
      </c>
      <c r="DJ188" s="137">
        <v>1277.29</v>
      </c>
      <c r="DK188" s="137">
        <v>189.24</v>
      </c>
      <c r="DL188" s="137">
        <v>2353.79</v>
      </c>
      <c r="DM188" s="139">
        <v>6404.83</v>
      </c>
      <c r="DN188" s="135">
        <f t="shared" si="21"/>
        <v>36676.22</v>
      </c>
      <c r="DO188" s="135">
        <f t="shared" si="22"/>
        <v>948.61</v>
      </c>
      <c r="DP188" s="135">
        <f t="shared" si="23"/>
        <v>37624.83</v>
      </c>
      <c r="DQ188" s="137">
        <f t="shared" si="24"/>
        <v>4053</v>
      </c>
      <c r="DR188" s="137">
        <f t="shared" si="25"/>
        <v>911.31</v>
      </c>
      <c r="DS188" s="137">
        <f t="shared" si="26"/>
        <v>13949.029999999999</v>
      </c>
      <c r="DT188" s="137">
        <f t="shared" si="27"/>
        <v>1693.28</v>
      </c>
      <c r="DU188" s="137">
        <f t="shared" si="28"/>
        <v>20606.620000000003</v>
      </c>
      <c r="DV188" s="139">
        <f t="shared" si="29"/>
        <v>58231.450000000004</v>
      </c>
      <c r="DW188" s="271">
        <f t="shared" si="30"/>
        <v>1889.6800000000003</v>
      </c>
      <c r="DX188" s="271"/>
      <c r="DY188" s="263">
        <f>E188-(DU188-(DO188*PARAM!Q188))</f>
        <v>-867.7300000000032</v>
      </c>
      <c r="DZ188" s="263"/>
    </row>
    <row r="189" spans="1:130" x14ac:dyDescent="0.25">
      <c r="A189">
        <v>1362</v>
      </c>
      <c r="B189" t="s">
        <v>239</v>
      </c>
      <c r="C189" t="s">
        <v>240</v>
      </c>
      <c r="D189" s="74">
        <v>1</v>
      </c>
      <c r="E189">
        <v>25594.81</v>
      </c>
      <c r="F189">
        <v>45740.22</v>
      </c>
      <c r="G189" t="s">
        <v>157</v>
      </c>
      <c r="H189" t="s">
        <v>5</v>
      </c>
      <c r="I189" t="s">
        <v>241</v>
      </c>
      <c r="J189" s="138">
        <v>3593.8</v>
      </c>
      <c r="K189" s="138">
        <v>0</v>
      </c>
      <c r="L189" s="138">
        <v>3593.8</v>
      </c>
      <c r="M189" s="137">
        <v>397</v>
      </c>
      <c r="N189" s="137">
        <v>52.86</v>
      </c>
      <c r="O189" s="137">
        <v>1356.44</v>
      </c>
      <c r="P189" s="185">
        <v>63.12</v>
      </c>
      <c r="Q189" s="137">
        <v>1869.42</v>
      </c>
      <c r="R189" s="139">
        <v>5463.22</v>
      </c>
      <c r="S189" s="138">
        <v>3509.28</v>
      </c>
      <c r="T189" s="138">
        <v>0</v>
      </c>
      <c r="U189" s="138">
        <v>3509.28</v>
      </c>
      <c r="V189" s="137">
        <v>394</v>
      </c>
      <c r="W189" s="137">
        <v>52.6</v>
      </c>
      <c r="X189" s="137">
        <v>1351.94</v>
      </c>
      <c r="Y189" s="137">
        <v>220.09</v>
      </c>
      <c r="Z189" s="137">
        <v>2018.63</v>
      </c>
      <c r="AA189" s="139">
        <v>5527.91</v>
      </c>
      <c r="AB189" s="138">
        <v>3509.28</v>
      </c>
      <c r="AC189" s="138">
        <v>0</v>
      </c>
      <c r="AD189" s="138">
        <v>3509.28</v>
      </c>
      <c r="AE189" s="137">
        <v>394</v>
      </c>
      <c r="AF189" s="137">
        <v>52.6</v>
      </c>
      <c r="AG189" s="185">
        <v>1351.25</v>
      </c>
      <c r="AH189" s="137">
        <v>179.29</v>
      </c>
      <c r="AI189" s="137">
        <v>1977.14</v>
      </c>
      <c r="AJ189" s="139">
        <v>5486.42</v>
      </c>
      <c r="AK189" s="138">
        <v>3532.36</v>
      </c>
      <c r="AL189" s="138">
        <v>0</v>
      </c>
      <c r="AM189" s="138">
        <v>3532.36</v>
      </c>
      <c r="AN189" s="137">
        <v>397</v>
      </c>
      <c r="AO189" s="137">
        <v>52.95</v>
      </c>
      <c r="AP189" s="137">
        <v>1359.26</v>
      </c>
      <c r="AQ189" s="137">
        <v>169.39</v>
      </c>
      <c r="AR189" s="137">
        <v>1978.6</v>
      </c>
      <c r="AS189" s="139">
        <v>5510.96</v>
      </c>
      <c r="AT189" s="138">
        <v>3509.28</v>
      </c>
      <c r="AU189" s="138">
        <v>948.61</v>
      </c>
      <c r="AV189" s="138">
        <v>4457.8900000000003</v>
      </c>
      <c r="AW189" s="137">
        <v>524</v>
      </c>
      <c r="AX189" s="137">
        <v>52.6</v>
      </c>
      <c r="AY189" s="137">
        <v>1540.97</v>
      </c>
      <c r="AZ189" s="137">
        <v>130.80000000000001</v>
      </c>
      <c r="BA189" s="137">
        <v>2248.37</v>
      </c>
      <c r="BB189" s="139">
        <v>6706.26</v>
      </c>
      <c r="BC189" s="202">
        <v>5370.67</v>
      </c>
      <c r="BD189" s="138">
        <v>0</v>
      </c>
      <c r="BE189" s="138">
        <v>5370.67</v>
      </c>
      <c r="BF189" s="137">
        <v>633</v>
      </c>
      <c r="BG189" s="137">
        <v>78.569999999999993</v>
      </c>
      <c r="BH189" s="137">
        <v>2268.4499999999998</v>
      </c>
      <c r="BI189" s="137">
        <v>189.21</v>
      </c>
      <c r="BJ189" s="137">
        <v>3169.23</v>
      </c>
      <c r="BK189" s="139">
        <v>8539.9</v>
      </c>
      <c r="BL189" s="186">
        <v>3509.28</v>
      </c>
      <c r="BM189" s="138">
        <v>0</v>
      </c>
      <c r="BN189" s="138">
        <v>3509.28</v>
      </c>
      <c r="BO189" s="137">
        <v>392</v>
      </c>
      <c r="BP189" s="137">
        <v>52.6</v>
      </c>
      <c r="BQ189" s="137">
        <v>1351.25</v>
      </c>
      <c r="BR189" s="137">
        <v>158.88999999999999</v>
      </c>
      <c r="BS189" s="137">
        <v>1954.74</v>
      </c>
      <c r="BT189" s="139">
        <v>5464.02</v>
      </c>
      <c r="BU189" s="138">
        <v>3509.28</v>
      </c>
      <c r="BV189" s="138">
        <v>0</v>
      </c>
      <c r="BW189" s="138">
        <v>3509.28</v>
      </c>
      <c r="BX189" s="137">
        <v>394</v>
      </c>
      <c r="BY189" s="137">
        <v>52.6</v>
      </c>
      <c r="BZ189" s="137">
        <v>1351.25</v>
      </c>
      <c r="CA189" s="137">
        <v>169.09</v>
      </c>
      <c r="CB189" s="137">
        <v>1966.94</v>
      </c>
      <c r="CC189" s="139">
        <v>5476.22</v>
      </c>
      <c r="CD189" s="138">
        <v>3600.65</v>
      </c>
      <c r="CE189" s="138">
        <v>0</v>
      </c>
      <c r="CF189" s="138">
        <v>3600.65</v>
      </c>
      <c r="CG189" s="137">
        <v>406</v>
      </c>
      <c r="CH189" s="137">
        <v>53.97</v>
      </c>
      <c r="CI189" s="137">
        <v>1383.06</v>
      </c>
      <c r="CJ189" s="137">
        <v>149.93</v>
      </c>
      <c r="CK189" s="137">
        <v>1992.96</v>
      </c>
      <c r="CL189" s="139">
        <v>5593.61</v>
      </c>
      <c r="CM189" s="186">
        <v>3536.69</v>
      </c>
      <c r="CN189" s="138">
        <v>0</v>
      </c>
      <c r="CO189" s="138">
        <v>3536.69</v>
      </c>
      <c r="CP189" s="137">
        <v>406</v>
      </c>
      <c r="CQ189" s="137">
        <v>53.01</v>
      </c>
      <c r="CR189" s="137">
        <v>1365.57</v>
      </c>
      <c r="CS189" s="137">
        <v>92.96</v>
      </c>
      <c r="CT189" s="137">
        <v>1917.54</v>
      </c>
      <c r="CU189" s="139">
        <v>5454.23</v>
      </c>
      <c r="CV189" s="216">
        <v>3509.28</v>
      </c>
      <c r="CW189" s="138">
        <v>0</v>
      </c>
      <c r="CX189" s="138">
        <v>3509.28</v>
      </c>
      <c r="CY189" s="137">
        <v>394</v>
      </c>
      <c r="CZ189" s="137">
        <v>52.6</v>
      </c>
      <c r="DA189" s="137">
        <v>1351.25</v>
      </c>
      <c r="DB189" s="137">
        <v>128.29</v>
      </c>
      <c r="DC189" s="137">
        <v>1926.14</v>
      </c>
      <c r="DD189" s="139">
        <v>5435.42</v>
      </c>
      <c r="DE189" s="138">
        <v>5451.89</v>
      </c>
      <c r="DF189" s="138">
        <v>0</v>
      </c>
      <c r="DG189" s="138">
        <v>5451.89</v>
      </c>
      <c r="DH189" s="137">
        <v>667</v>
      </c>
      <c r="DI189" s="137">
        <v>540.89</v>
      </c>
      <c r="DJ189" s="137">
        <v>4468.3100000000004</v>
      </c>
      <c r="DK189" s="137">
        <v>180.12</v>
      </c>
      <c r="DL189" s="137">
        <v>5856.32</v>
      </c>
      <c r="DM189" s="139">
        <v>11308.21</v>
      </c>
      <c r="DN189" s="135">
        <f t="shared" si="21"/>
        <v>46141.74</v>
      </c>
      <c r="DO189" s="135">
        <f t="shared" si="22"/>
        <v>948.61</v>
      </c>
      <c r="DP189" s="135">
        <f t="shared" si="23"/>
        <v>47090.35</v>
      </c>
      <c r="DQ189" s="137">
        <f t="shared" si="24"/>
        <v>5398</v>
      </c>
      <c r="DR189" s="137">
        <f t="shared" si="25"/>
        <v>1147.8499999999999</v>
      </c>
      <c r="DS189" s="137">
        <f t="shared" si="26"/>
        <v>20499</v>
      </c>
      <c r="DT189" s="137">
        <f t="shared" si="27"/>
        <v>1831.1799999999998</v>
      </c>
      <c r="DU189" s="137">
        <f t="shared" si="28"/>
        <v>28876.03</v>
      </c>
      <c r="DV189" s="139">
        <f t="shared" si="29"/>
        <v>75966.38</v>
      </c>
      <c r="DW189" s="271">
        <f t="shared" si="30"/>
        <v>1350.1299999999974</v>
      </c>
      <c r="DX189" s="271"/>
      <c r="DY189" s="263">
        <f>E189-(DU189-(DO189*PARAM!Q189))</f>
        <v>-3281.2199999999975</v>
      </c>
      <c r="DZ189" s="263"/>
    </row>
    <row r="190" spans="1:130" x14ac:dyDescent="0.25">
      <c r="A190">
        <v>1367</v>
      </c>
      <c r="B190" t="s">
        <v>269</v>
      </c>
      <c r="C190" t="s">
        <v>211</v>
      </c>
      <c r="D190" s="74">
        <v>0</v>
      </c>
      <c r="G190" t="s">
        <v>157</v>
      </c>
      <c r="H190" t="s">
        <v>5</v>
      </c>
      <c r="I190" t="s">
        <v>855</v>
      </c>
      <c r="P190" s="185"/>
      <c r="AG190" s="185"/>
      <c r="AT190" s="138">
        <v>0</v>
      </c>
      <c r="AU190" s="138">
        <v>474.31</v>
      </c>
      <c r="AV190" s="138">
        <v>474.31</v>
      </c>
      <c r="AW190" s="137">
        <v>20</v>
      </c>
      <c r="AX190" s="137">
        <v>0</v>
      </c>
      <c r="AY190" s="137">
        <v>94.87</v>
      </c>
      <c r="AZ190" s="137">
        <v>6.36</v>
      </c>
      <c r="BA190" s="137">
        <v>121.23</v>
      </c>
      <c r="BB190" s="139">
        <v>595.54</v>
      </c>
      <c r="BC190" s="202"/>
      <c r="BL190" s="186"/>
      <c r="CM190" s="186"/>
      <c r="CV190" s="216"/>
      <c r="DN190" s="135">
        <f t="shared" si="21"/>
        <v>0</v>
      </c>
      <c r="DO190" s="135">
        <f t="shared" si="22"/>
        <v>474.31</v>
      </c>
      <c r="DP190" s="135">
        <f t="shared" si="23"/>
        <v>474.31</v>
      </c>
      <c r="DQ190" s="137">
        <f t="shared" si="24"/>
        <v>20</v>
      </c>
      <c r="DR190" s="137">
        <f t="shared" si="25"/>
        <v>0</v>
      </c>
      <c r="DS190" s="137">
        <f t="shared" si="26"/>
        <v>94.87</v>
      </c>
      <c r="DT190" s="137">
        <f t="shared" si="27"/>
        <v>6.36</v>
      </c>
      <c r="DU190" s="137">
        <f t="shared" si="28"/>
        <v>121.23</v>
      </c>
      <c r="DV190" s="139">
        <f t="shared" si="29"/>
        <v>595.54</v>
      </c>
      <c r="DW190" s="271">
        <f t="shared" si="30"/>
        <v>474.31</v>
      </c>
      <c r="DX190" s="271"/>
      <c r="DY190" s="263">
        <f>E190-(DU190-(DO190*PARAM!Q190))</f>
        <v>-121.23</v>
      </c>
      <c r="DZ190" s="263"/>
    </row>
    <row r="191" spans="1:130" x14ac:dyDescent="0.25">
      <c r="A191">
        <v>1369</v>
      </c>
      <c r="B191" t="s">
        <v>275</v>
      </c>
      <c r="C191" t="s">
        <v>278</v>
      </c>
      <c r="D191" s="74">
        <v>1</v>
      </c>
      <c r="E191">
        <v>23771.15</v>
      </c>
      <c r="F191">
        <v>42263.99</v>
      </c>
      <c r="G191" t="s">
        <v>157</v>
      </c>
      <c r="H191" t="s">
        <v>5</v>
      </c>
      <c r="I191" t="s">
        <v>279</v>
      </c>
      <c r="J191" s="138">
        <v>3343.1</v>
      </c>
      <c r="K191" s="138">
        <v>0</v>
      </c>
      <c r="L191" s="138">
        <v>3343.1</v>
      </c>
      <c r="M191" s="137">
        <v>360</v>
      </c>
      <c r="N191" s="137">
        <v>48.82</v>
      </c>
      <c r="O191" s="137">
        <v>1251.31</v>
      </c>
      <c r="P191" s="185">
        <v>155.88999999999999</v>
      </c>
      <c r="Q191" s="137">
        <v>1816.02</v>
      </c>
      <c r="R191" s="139">
        <v>5159.12</v>
      </c>
      <c r="S191" s="138">
        <v>3258.61</v>
      </c>
      <c r="T191" s="138">
        <v>0</v>
      </c>
      <c r="U191" s="138">
        <v>3258.61</v>
      </c>
      <c r="V191" s="137">
        <v>360</v>
      </c>
      <c r="W191" s="137">
        <v>48.84</v>
      </c>
      <c r="X191" s="137">
        <v>1253.0899999999999</v>
      </c>
      <c r="Y191" s="137">
        <v>139.47</v>
      </c>
      <c r="Z191" s="137">
        <v>1801.4</v>
      </c>
      <c r="AA191" s="139">
        <v>5060.01</v>
      </c>
      <c r="AB191" s="138">
        <v>3257.3</v>
      </c>
      <c r="AC191" s="138">
        <v>0</v>
      </c>
      <c r="AD191" s="138">
        <v>3257.3</v>
      </c>
      <c r="AE191" s="137">
        <v>360</v>
      </c>
      <c r="AF191" s="137">
        <v>48.82</v>
      </c>
      <c r="AG191" s="185">
        <v>1251.95</v>
      </c>
      <c r="AH191" s="137">
        <v>170.03</v>
      </c>
      <c r="AI191" s="137">
        <v>1830.8</v>
      </c>
      <c r="AJ191" s="139">
        <v>5088.1000000000004</v>
      </c>
      <c r="AK191" s="138">
        <v>3321.67</v>
      </c>
      <c r="AL191" s="138">
        <v>0</v>
      </c>
      <c r="AM191" s="138">
        <v>3321.67</v>
      </c>
      <c r="AN191" s="137">
        <v>368</v>
      </c>
      <c r="AO191" s="137">
        <v>49.79</v>
      </c>
      <c r="AP191" s="137">
        <v>1275.97</v>
      </c>
      <c r="AQ191" s="137">
        <v>160.97999999999999</v>
      </c>
      <c r="AR191" s="137">
        <v>1854.74</v>
      </c>
      <c r="AS191" s="139">
        <v>5176.41</v>
      </c>
      <c r="AT191" s="138">
        <v>3276.63</v>
      </c>
      <c r="AU191" s="138">
        <v>939.13</v>
      </c>
      <c r="AV191" s="138">
        <v>4215.76</v>
      </c>
      <c r="AW191" s="137">
        <v>490</v>
      </c>
      <c r="AX191" s="137">
        <v>49.11</v>
      </c>
      <c r="AY191" s="137">
        <v>1446.98</v>
      </c>
      <c r="AZ191" s="137">
        <v>152.36000000000001</v>
      </c>
      <c r="BA191" s="137">
        <v>2138.4499999999998</v>
      </c>
      <c r="BB191" s="139">
        <v>6354.21</v>
      </c>
      <c r="BC191" s="202">
        <v>5111.09</v>
      </c>
      <c r="BD191" s="138">
        <v>0</v>
      </c>
      <c r="BE191" s="138">
        <v>5111.09</v>
      </c>
      <c r="BF191" s="137">
        <v>583</v>
      </c>
      <c r="BG191" s="137">
        <v>73.08</v>
      </c>
      <c r="BH191" s="137">
        <v>2174.63</v>
      </c>
      <c r="BI191" s="137">
        <v>194.05</v>
      </c>
      <c r="BJ191" s="137">
        <v>3024.76</v>
      </c>
      <c r="BK191" s="139">
        <v>8135.85</v>
      </c>
      <c r="BL191" s="186">
        <v>3257.3</v>
      </c>
      <c r="BM191" s="138">
        <v>0</v>
      </c>
      <c r="BN191" s="138">
        <v>3257.3</v>
      </c>
      <c r="BO191" s="137">
        <v>359</v>
      </c>
      <c r="BP191" s="137">
        <v>48.82</v>
      </c>
      <c r="BQ191" s="137">
        <v>1263.48</v>
      </c>
      <c r="BR191" s="137">
        <v>160.56</v>
      </c>
      <c r="BS191" s="137">
        <v>1831.86</v>
      </c>
      <c r="BT191" s="139">
        <v>5089.16</v>
      </c>
      <c r="BU191" s="138">
        <v>1965.32</v>
      </c>
      <c r="BV191" s="138">
        <v>0</v>
      </c>
      <c r="BW191" s="138">
        <v>1965.32</v>
      </c>
      <c r="BX191" s="137">
        <v>184</v>
      </c>
      <c r="BY191" s="137">
        <v>29.44</v>
      </c>
      <c r="BZ191" s="137">
        <v>761.78</v>
      </c>
      <c r="CA191" s="137">
        <v>118.54</v>
      </c>
      <c r="CB191" s="137">
        <v>1093.76</v>
      </c>
      <c r="CC191" s="139">
        <v>3059.08</v>
      </c>
      <c r="CD191" s="138">
        <v>3129.37</v>
      </c>
      <c r="CE191" s="138">
        <v>0</v>
      </c>
      <c r="CF191" s="138">
        <v>3129.37</v>
      </c>
      <c r="CG191" s="137">
        <v>342</v>
      </c>
      <c r="CH191" s="137">
        <v>46.9</v>
      </c>
      <c r="CI191" s="137">
        <v>1208.8399999999999</v>
      </c>
      <c r="CJ191" s="137">
        <v>142.26</v>
      </c>
      <c r="CK191" s="137">
        <v>1740</v>
      </c>
      <c r="CL191" s="139">
        <v>4869.37</v>
      </c>
      <c r="CM191" s="186">
        <v>3236.96</v>
      </c>
      <c r="CN191" s="138">
        <v>0</v>
      </c>
      <c r="CO191" s="138">
        <v>3236.96</v>
      </c>
      <c r="CP191" s="137">
        <v>365</v>
      </c>
      <c r="CQ191" s="137">
        <v>48.52</v>
      </c>
      <c r="CR191" s="137">
        <v>1249.95</v>
      </c>
      <c r="CS191" s="137">
        <v>57.47</v>
      </c>
      <c r="CT191" s="137">
        <v>1720.94</v>
      </c>
      <c r="CU191" s="139">
        <v>4957.8999999999996</v>
      </c>
      <c r="CV191" s="216">
        <v>3257.3</v>
      </c>
      <c r="CW191" s="138">
        <v>0</v>
      </c>
      <c r="CX191" s="138">
        <v>3257.3</v>
      </c>
      <c r="CY191" s="137">
        <v>360</v>
      </c>
      <c r="CZ191" s="137">
        <v>48.82</v>
      </c>
      <c r="DA191" s="137">
        <v>1251.95</v>
      </c>
      <c r="DB191" s="137">
        <v>119.03</v>
      </c>
      <c r="DC191" s="137">
        <v>1779.8</v>
      </c>
      <c r="DD191" s="139">
        <v>5037.1000000000004</v>
      </c>
      <c r="DE191" s="138">
        <v>4873.6499999999996</v>
      </c>
      <c r="DF191" s="138">
        <v>0</v>
      </c>
      <c r="DG191" s="138">
        <v>4873.6499999999996</v>
      </c>
      <c r="DH191" s="137">
        <v>582</v>
      </c>
      <c r="DI191" s="137">
        <v>482.44</v>
      </c>
      <c r="DJ191" s="137">
        <v>1557.19</v>
      </c>
      <c r="DK191" s="137">
        <v>198.75</v>
      </c>
      <c r="DL191" s="137">
        <v>2820.38</v>
      </c>
      <c r="DM191" s="139">
        <v>7694.03</v>
      </c>
      <c r="DN191" s="135">
        <f t="shared" si="21"/>
        <v>41288.300000000003</v>
      </c>
      <c r="DO191" s="135">
        <f t="shared" si="22"/>
        <v>939.13</v>
      </c>
      <c r="DP191" s="135">
        <f t="shared" si="23"/>
        <v>42227.430000000008</v>
      </c>
      <c r="DQ191" s="137">
        <f t="shared" si="24"/>
        <v>4713</v>
      </c>
      <c r="DR191" s="137">
        <f t="shared" si="25"/>
        <v>1023.3999999999999</v>
      </c>
      <c r="DS191" s="137">
        <f t="shared" si="26"/>
        <v>15947.120000000003</v>
      </c>
      <c r="DT191" s="137">
        <f t="shared" si="27"/>
        <v>1769.3899999999999</v>
      </c>
      <c r="DU191" s="137">
        <f t="shared" si="28"/>
        <v>23452.91</v>
      </c>
      <c r="DV191" s="139">
        <f t="shared" si="29"/>
        <v>65680.340000000011</v>
      </c>
      <c r="DW191" s="271">
        <f t="shared" si="30"/>
        <v>-36.559999999990396</v>
      </c>
      <c r="DX191" s="271"/>
      <c r="DY191" s="263">
        <f>E191-(DU191-(DO191*PARAM!Q191))</f>
        <v>318.2400000000016</v>
      </c>
      <c r="DZ191" s="263"/>
    </row>
    <row r="192" spans="1:130" x14ac:dyDescent="0.25">
      <c r="A192">
        <v>1371</v>
      </c>
      <c r="B192" t="s">
        <v>283</v>
      </c>
      <c r="C192" t="s">
        <v>284</v>
      </c>
      <c r="D192" s="74">
        <v>1</v>
      </c>
      <c r="E192">
        <v>23811.06</v>
      </c>
      <c r="F192">
        <v>43036.08</v>
      </c>
      <c r="G192" t="s">
        <v>157</v>
      </c>
      <c r="H192" t="s">
        <v>5</v>
      </c>
      <c r="I192" t="s">
        <v>285</v>
      </c>
      <c r="J192" s="138">
        <v>2812.53</v>
      </c>
      <c r="K192" s="138">
        <v>0</v>
      </c>
      <c r="L192" s="138">
        <v>2812.53</v>
      </c>
      <c r="M192" s="137">
        <v>281</v>
      </c>
      <c r="N192" s="137">
        <v>40.590000000000003</v>
      </c>
      <c r="O192" s="137">
        <v>1024.5</v>
      </c>
      <c r="P192" s="185">
        <v>151.47999999999999</v>
      </c>
      <c r="Q192" s="137">
        <v>1497.57</v>
      </c>
      <c r="R192" s="139">
        <v>4310.1000000000004</v>
      </c>
      <c r="S192" s="138">
        <v>2695.47</v>
      </c>
      <c r="T192" s="138">
        <v>0</v>
      </c>
      <c r="U192" s="138">
        <v>2695.47</v>
      </c>
      <c r="V192" s="137">
        <v>279</v>
      </c>
      <c r="W192" s="137">
        <v>40.39</v>
      </c>
      <c r="X192" s="137">
        <v>1020.79</v>
      </c>
      <c r="Y192" s="137">
        <v>134.56</v>
      </c>
      <c r="Z192" s="137">
        <v>1474.74</v>
      </c>
      <c r="AA192" s="139">
        <v>4170.21</v>
      </c>
      <c r="AB192" s="138">
        <v>2695.47</v>
      </c>
      <c r="AC192" s="138">
        <v>0</v>
      </c>
      <c r="AD192" s="138">
        <v>2695.47</v>
      </c>
      <c r="AE192" s="137">
        <v>279</v>
      </c>
      <c r="AF192" s="137">
        <v>40.39</v>
      </c>
      <c r="AG192" s="185">
        <v>1020.27</v>
      </c>
      <c r="AH192" s="137">
        <v>165.16</v>
      </c>
      <c r="AI192" s="137">
        <v>1504.82</v>
      </c>
      <c r="AJ192" s="139">
        <v>4200.29</v>
      </c>
      <c r="AK192" s="138">
        <v>2695.47</v>
      </c>
      <c r="AL192" s="138">
        <v>0</v>
      </c>
      <c r="AM192" s="138">
        <v>2695.47</v>
      </c>
      <c r="AN192" s="137">
        <v>279</v>
      </c>
      <c r="AO192" s="137">
        <v>40.39</v>
      </c>
      <c r="AP192" s="137">
        <v>1020.27</v>
      </c>
      <c r="AQ192" s="137">
        <v>154.96</v>
      </c>
      <c r="AR192" s="137">
        <v>1494.62</v>
      </c>
      <c r="AS192" s="139">
        <v>4190.09</v>
      </c>
      <c r="AT192" s="138">
        <v>2695.47</v>
      </c>
      <c r="AU192" s="138">
        <v>948.61</v>
      </c>
      <c r="AV192" s="138">
        <v>3644.08</v>
      </c>
      <c r="AW192" s="137">
        <v>408</v>
      </c>
      <c r="AX192" s="137">
        <v>40.39</v>
      </c>
      <c r="AY192" s="137">
        <v>1209.99</v>
      </c>
      <c r="AZ192" s="137">
        <v>152.37</v>
      </c>
      <c r="BA192" s="137">
        <v>1810.75</v>
      </c>
      <c r="BB192" s="139">
        <v>5454.83</v>
      </c>
      <c r="BC192" s="202">
        <v>4287.0200000000004</v>
      </c>
      <c r="BD192" s="138">
        <v>0</v>
      </c>
      <c r="BE192" s="138">
        <v>4287.0200000000004</v>
      </c>
      <c r="BF192" s="137">
        <v>463</v>
      </c>
      <c r="BG192" s="137">
        <v>60.41</v>
      </c>
      <c r="BH192" s="137">
        <v>1749.19</v>
      </c>
      <c r="BI192" s="137">
        <v>182.1</v>
      </c>
      <c r="BJ192" s="137">
        <v>2454.6999999999998</v>
      </c>
      <c r="BK192" s="139">
        <v>6741.72</v>
      </c>
      <c r="BL192" s="186">
        <v>2695.47</v>
      </c>
      <c r="BM192" s="138">
        <v>0</v>
      </c>
      <c r="BN192" s="138">
        <v>2695.47</v>
      </c>
      <c r="BO192" s="137">
        <v>275</v>
      </c>
      <c r="BP192" s="137">
        <v>40.39</v>
      </c>
      <c r="BQ192" s="137">
        <v>1020.27</v>
      </c>
      <c r="BR192" s="137">
        <v>139.66</v>
      </c>
      <c r="BS192" s="137">
        <v>1475.32</v>
      </c>
      <c r="BT192" s="139">
        <v>4170.79</v>
      </c>
      <c r="BU192" s="138">
        <v>2695.47</v>
      </c>
      <c r="BV192" s="138">
        <v>0</v>
      </c>
      <c r="BW192" s="138">
        <v>2695.47</v>
      </c>
      <c r="BX192" s="137">
        <v>278</v>
      </c>
      <c r="BY192" s="137">
        <v>40.39</v>
      </c>
      <c r="BZ192" s="137">
        <v>1020.27</v>
      </c>
      <c r="CA192" s="137">
        <v>149.86000000000001</v>
      </c>
      <c r="CB192" s="137">
        <v>1488.52</v>
      </c>
      <c r="CC192" s="139">
        <v>4183.99</v>
      </c>
      <c r="CD192" s="216">
        <v>2746.02</v>
      </c>
      <c r="CE192" s="138">
        <v>0</v>
      </c>
      <c r="CF192" s="138">
        <v>2746.02</v>
      </c>
      <c r="CG192" s="137">
        <v>286</v>
      </c>
      <c r="CH192" s="137">
        <v>41.15</v>
      </c>
      <c r="CI192" s="137">
        <v>1038.74</v>
      </c>
      <c r="CJ192" s="137">
        <v>135.44999999999999</v>
      </c>
      <c r="CK192" s="137">
        <v>1501.34</v>
      </c>
      <c r="CL192" s="139">
        <v>4247.3599999999997</v>
      </c>
      <c r="CM192" s="186">
        <v>2702.69</v>
      </c>
      <c r="CN192" s="138">
        <v>0</v>
      </c>
      <c r="CO192" s="138">
        <v>2702.69</v>
      </c>
      <c r="CP192" s="137">
        <v>288</v>
      </c>
      <c r="CQ192" s="137">
        <v>40.5</v>
      </c>
      <c r="CR192" s="137">
        <v>1027.68</v>
      </c>
      <c r="CS192" s="137">
        <v>124.49</v>
      </c>
      <c r="CT192" s="137">
        <v>1480.67</v>
      </c>
      <c r="CU192" s="139">
        <v>4183.3599999999997</v>
      </c>
      <c r="CV192" s="216">
        <v>2695.47</v>
      </c>
      <c r="CW192" s="138">
        <v>0</v>
      </c>
      <c r="CX192" s="138">
        <v>2695.47</v>
      </c>
      <c r="CY192" s="137">
        <v>278</v>
      </c>
      <c r="CZ192" s="137">
        <v>40.39</v>
      </c>
      <c r="DA192" s="137">
        <v>1020.27</v>
      </c>
      <c r="DB192" s="137">
        <v>47.86</v>
      </c>
      <c r="DC192" s="137">
        <v>1386.52</v>
      </c>
      <c r="DD192" s="139">
        <v>4081.99</v>
      </c>
      <c r="DE192" s="138">
        <v>13565.64</v>
      </c>
      <c r="DF192" s="138">
        <v>0</v>
      </c>
      <c r="DG192" s="138">
        <v>13565.64</v>
      </c>
      <c r="DH192" s="137">
        <v>1781</v>
      </c>
      <c r="DI192" s="137">
        <v>649.39</v>
      </c>
      <c r="DJ192" s="137">
        <v>4794.28</v>
      </c>
      <c r="DK192" s="137">
        <v>149.91</v>
      </c>
      <c r="DL192" s="137">
        <v>7374.58</v>
      </c>
      <c r="DM192" s="139">
        <v>20940.22</v>
      </c>
      <c r="DN192" s="135">
        <f t="shared" si="21"/>
        <v>44982.19</v>
      </c>
      <c r="DO192" s="135">
        <f t="shared" si="22"/>
        <v>948.61</v>
      </c>
      <c r="DP192" s="135">
        <f t="shared" si="23"/>
        <v>45930.8</v>
      </c>
      <c r="DQ192" s="137">
        <f t="shared" si="24"/>
        <v>5175</v>
      </c>
      <c r="DR192" s="137">
        <f t="shared" si="25"/>
        <v>1114.77</v>
      </c>
      <c r="DS192" s="137">
        <f t="shared" si="26"/>
        <v>16966.52</v>
      </c>
      <c r="DT192" s="137">
        <f t="shared" si="27"/>
        <v>1687.8600000000001</v>
      </c>
      <c r="DU192" s="137">
        <f t="shared" si="28"/>
        <v>24944.15</v>
      </c>
      <c r="DV192" s="139">
        <f t="shared" si="29"/>
        <v>70874.950000000012</v>
      </c>
      <c r="DW192" s="271">
        <f t="shared" si="30"/>
        <v>2894.7200000000012</v>
      </c>
      <c r="DX192" s="271"/>
      <c r="DY192" s="263">
        <f>E192-(DU192-(DO192*PARAM!Q192))</f>
        <v>-1133.0900000000001</v>
      </c>
      <c r="DZ192" s="263"/>
    </row>
    <row r="193" spans="1:130" x14ac:dyDescent="0.25">
      <c r="A193">
        <v>1372</v>
      </c>
      <c r="B193" t="s">
        <v>180</v>
      </c>
      <c r="C193" t="s">
        <v>181</v>
      </c>
      <c r="D193" s="74">
        <v>1</v>
      </c>
      <c r="E193">
        <v>18475.28</v>
      </c>
      <c r="F193">
        <v>33360.699999999997</v>
      </c>
      <c r="G193" t="s">
        <v>157</v>
      </c>
      <c r="H193" t="s">
        <v>5</v>
      </c>
      <c r="I193" t="s">
        <v>182</v>
      </c>
      <c r="J193" s="138">
        <v>3003.95</v>
      </c>
      <c r="K193" s="138">
        <v>0</v>
      </c>
      <c r="L193" s="138">
        <v>3003.95</v>
      </c>
      <c r="M193" s="137">
        <v>308</v>
      </c>
      <c r="N193" s="137">
        <v>43.58</v>
      </c>
      <c r="O193" s="137">
        <v>1097.24</v>
      </c>
      <c r="P193" s="185">
        <v>144.72</v>
      </c>
      <c r="Q193" s="137">
        <v>1593.54</v>
      </c>
      <c r="R193" s="139">
        <v>4597.49</v>
      </c>
      <c r="S193" s="138">
        <v>2866.79</v>
      </c>
      <c r="T193" s="138">
        <v>0</v>
      </c>
      <c r="U193" s="138">
        <v>2866.79</v>
      </c>
      <c r="V193" s="137">
        <v>303</v>
      </c>
      <c r="W193" s="137">
        <v>42.96</v>
      </c>
      <c r="X193" s="137">
        <v>1042.1600000000001</v>
      </c>
      <c r="Y193" s="137">
        <v>132.5</v>
      </c>
      <c r="Z193" s="137">
        <v>1520.62</v>
      </c>
      <c r="AA193" s="139">
        <v>4387.41</v>
      </c>
      <c r="AB193" s="138">
        <v>2572.2600000000002</v>
      </c>
      <c r="AC193" s="138">
        <v>0</v>
      </c>
      <c r="AD193" s="138">
        <v>2572.2600000000002</v>
      </c>
      <c r="AE193" s="137">
        <v>262</v>
      </c>
      <c r="AF193" s="137">
        <v>38.549999999999997</v>
      </c>
      <c r="AG193" s="185">
        <v>975.27</v>
      </c>
      <c r="AH193" s="137">
        <v>157.86000000000001</v>
      </c>
      <c r="AI193" s="137">
        <v>1433.68</v>
      </c>
      <c r="AJ193" s="139">
        <v>4005.94</v>
      </c>
      <c r="AK193" s="138">
        <v>2607.9299999999998</v>
      </c>
      <c r="AL193" s="138">
        <v>0</v>
      </c>
      <c r="AM193" s="138">
        <v>2607.9299999999998</v>
      </c>
      <c r="AN193" s="137">
        <v>267</v>
      </c>
      <c r="AO193" s="137">
        <v>39.08</v>
      </c>
      <c r="AP193" s="137">
        <v>988.29</v>
      </c>
      <c r="AQ193" s="137">
        <v>153.41</v>
      </c>
      <c r="AR193" s="137">
        <v>1447.78</v>
      </c>
      <c r="AS193" s="139">
        <v>4055.71</v>
      </c>
      <c r="AT193" s="138">
        <v>2579.0700000000002</v>
      </c>
      <c r="AU193" s="138">
        <v>948.61</v>
      </c>
      <c r="AV193" s="138">
        <v>3527.68</v>
      </c>
      <c r="AW193" s="137">
        <v>392</v>
      </c>
      <c r="AX193" s="137">
        <v>38.64</v>
      </c>
      <c r="AY193" s="137">
        <v>1167.46</v>
      </c>
      <c r="AZ193" s="137">
        <v>124.81</v>
      </c>
      <c r="BA193" s="137">
        <v>1722.91</v>
      </c>
      <c r="BB193" s="139">
        <v>5250.59</v>
      </c>
      <c r="BC193" s="202">
        <v>4087.03</v>
      </c>
      <c r="BD193" s="138">
        <v>0</v>
      </c>
      <c r="BE193" s="138">
        <v>4087.03</v>
      </c>
      <c r="BF193" s="137">
        <v>437</v>
      </c>
      <c r="BG193" s="137">
        <v>57.6</v>
      </c>
      <c r="BH193" s="137">
        <v>1439.25</v>
      </c>
      <c r="BI193" s="137">
        <v>178.6</v>
      </c>
      <c r="BJ193" s="137">
        <v>2112.4499999999998</v>
      </c>
      <c r="BK193" s="139">
        <v>6199.48</v>
      </c>
      <c r="BL193" s="186">
        <v>2572.2600000000002</v>
      </c>
      <c r="BM193" s="138">
        <v>0</v>
      </c>
      <c r="BN193" s="138">
        <v>2572.2600000000002</v>
      </c>
      <c r="BO193" s="137">
        <v>261</v>
      </c>
      <c r="BP193" s="137">
        <v>38.549999999999997</v>
      </c>
      <c r="BQ193" s="137">
        <v>975.27</v>
      </c>
      <c r="BR193" s="137">
        <v>142.56</v>
      </c>
      <c r="BS193" s="137">
        <v>1417.38</v>
      </c>
      <c r="BT193" s="139">
        <v>3989.64</v>
      </c>
      <c r="BU193" s="138">
        <v>2572.2600000000002</v>
      </c>
      <c r="BV193" s="138">
        <v>0</v>
      </c>
      <c r="BW193" s="138">
        <v>2572.2600000000002</v>
      </c>
      <c r="BX193" s="137">
        <v>262</v>
      </c>
      <c r="BY193" s="137">
        <v>38.549999999999997</v>
      </c>
      <c r="BZ193" s="137">
        <v>975.27</v>
      </c>
      <c r="CA193" s="137">
        <v>147.66</v>
      </c>
      <c r="CB193" s="137">
        <v>1423.48</v>
      </c>
      <c r="CC193" s="139">
        <v>3995.74</v>
      </c>
      <c r="CD193" s="138">
        <v>2684.42</v>
      </c>
      <c r="CE193" s="138">
        <v>0</v>
      </c>
      <c r="CF193" s="138">
        <v>2684.42</v>
      </c>
      <c r="CG193" s="137">
        <v>277</v>
      </c>
      <c r="CH193" s="137">
        <v>40.229999999999997</v>
      </c>
      <c r="CI193" s="137">
        <v>1016.21</v>
      </c>
      <c r="CJ193" s="137">
        <v>149.66</v>
      </c>
      <c r="CK193" s="137">
        <v>1483.1</v>
      </c>
      <c r="CL193" s="139">
        <v>4167.5200000000004</v>
      </c>
      <c r="CM193" s="186">
        <v>2577.3200000000002</v>
      </c>
      <c r="CN193" s="138">
        <v>0</v>
      </c>
      <c r="CO193" s="138">
        <v>2577.3200000000002</v>
      </c>
      <c r="CP193" s="137">
        <v>271</v>
      </c>
      <c r="CQ193" s="137">
        <v>38.619999999999997</v>
      </c>
      <c r="CR193" s="137">
        <v>981.89</v>
      </c>
      <c r="CS193" s="137">
        <v>71.25</v>
      </c>
      <c r="CT193" s="137">
        <v>1362.76</v>
      </c>
      <c r="CU193" s="139">
        <v>3940.08</v>
      </c>
      <c r="CV193" s="216">
        <v>2581.5300000000002</v>
      </c>
      <c r="CW193" s="138">
        <v>0</v>
      </c>
      <c r="CX193" s="138">
        <v>2581.5300000000002</v>
      </c>
      <c r="CY193" s="137">
        <v>263</v>
      </c>
      <c r="CZ193" s="137">
        <v>38.68</v>
      </c>
      <c r="DA193" s="137">
        <v>978.65</v>
      </c>
      <c r="DB193" s="137">
        <v>127.43</v>
      </c>
      <c r="DC193" s="137">
        <v>1407.76</v>
      </c>
      <c r="DD193" s="139">
        <v>3989.29</v>
      </c>
      <c r="DE193" s="138">
        <v>3889.85</v>
      </c>
      <c r="DF193" s="138">
        <v>0</v>
      </c>
      <c r="DG193" s="138">
        <v>3889.85</v>
      </c>
      <c r="DH193" s="137">
        <v>443</v>
      </c>
      <c r="DI193" s="137">
        <v>400.55</v>
      </c>
      <c r="DJ193" s="137">
        <v>1456.48</v>
      </c>
      <c r="DK193" s="137">
        <v>171.07</v>
      </c>
      <c r="DL193" s="137">
        <v>2471.1</v>
      </c>
      <c r="DM193" s="139">
        <v>6360.95</v>
      </c>
      <c r="DN193" s="135">
        <f t="shared" si="21"/>
        <v>34594.67</v>
      </c>
      <c r="DO193" s="135">
        <f t="shared" si="22"/>
        <v>948.61</v>
      </c>
      <c r="DP193" s="135">
        <f t="shared" si="23"/>
        <v>35543.279999999999</v>
      </c>
      <c r="DQ193" s="137">
        <f t="shared" si="24"/>
        <v>3746</v>
      </c>
      <c r="DR193" s="137">
        <f t="shared" si="25"/>
        <v>855.59000000000015</v>
      </c>
      <c r="DS193" s="137">
        <f t="shared" si="26"/>
        <v>13093.44</v>
      </c>
      <c r="DT193" s="137">
        <f t="shared" si="27"/>
        <v>1701.5300000000002</v>
      </c>
      <c r="DU193" s="137">
        <f t="shared" si="28"/>
        <v>19396.559999999998</v>
      </c>
      <c r="DV193" s="139">
        <f t="shared" si="29"/>
        <v>54939.840000000004</v>
      </c>
      <c r="DW193" s="271">
        <f t="shared" si="30"/>
        <v>2182.5800000000017</v>
      </c>
      <c r="DX193" s="271"/>
      <c r="DY193" s="263">
        <f>E193-(DU193-(DO193*PARAM!Q193))</f>
        <v>-921.27999999999884</v>
      </c>
      <c r="DZ193" s="263"/>
    </row>
    <row r="194" spans="1:130" x14ac:dyDescent="0.25">
      <c r="A194">
        <v>1379</v>
      </c>
      <c r="B194" t="s">
        <v>531</v>
      </c>
      <c r="C194" t="s">
        <v>532</v>
      </c>
      <c r="D194" s="74">
        <v>1</v>
      </c>
      <c r="E194">
        <v>21908.43</v>
      </c>
      <c r="F194">
        <v>39651.83</v>
      </c>
      <c r="G194" t="s">
        <v>157</v>
      </c>
      <c r="H194" t="s">
        <v>5</v>
      </c>
      <c r="I194" t="s">
        <v>182</v>
      </c>
      <c r="J194" s="138">
        <v>2983.41</v>
      </c>
      <c r="K194" s="138">
        <v>0</v>
      </c>
      <c r="L194" s="138">
        <v>2983.41</v>
      </c>
      <c r="M194" s="137">
        <v>306</v>
      </c>
      <c r="N194" s="137">
        <v>43.27</v>
      </c>
      <c r="O194" s="137">
        <v>1089.72</v>
      </c>
      <c r="P194" s="185">
        <v>154.56</v>
      </c>
      <c r="Q194" s="137">
        <v>1593.55</v>
      </c>
      <c r="R194" s="139">
        <v>4576.96</v>
      </c>
      <c r="S194" s="138">
        <v>2949.96</v>
      </c>
      <c r="T194" s="138">
        <v>0</v>
      </c>
      <c r="U194" s="138">
        <v>2949.96</v>
      </c>
      <c r="V194" s="137">
        <v>314</v>
      </c>
      <c r="W194" s="137">
        <v>44.21</v>
      </c>
      <c r="X194" s="137">
        <v>1113.78</v>
      </c>
      <c r="Y194" s="137">
        <v>123.78</v>
      </c>
      <c r="Z194" s="137">
        <v>1595.77</v>
      </c>
      <c r="AA194" s="139">
        <v>4545.7299999999996</v>
      </c>
      <c r="AB194" s="138">
        <v>2483.8200000000002</v>
      </c>
      <c r="AC194" s="138">
        <v>0</v>
      </c>
      <c r="AD194" s="138">
        <v>2483.8200000000002</v>
      </c>
      <c r="AE194" s="137">
        <v>250</v>
      </c>
      <c r="AF194" s="137">
        <v>37.22</v>
      </c>
      <c r="AG194" s="185">
        <v>939.48</v>
      </c>
      <c r="AH194" s="137">
        <v>161.41</v>
      </c>
      <c r="AI194" s="137">
        <v>1388.11</v>
      </c>
      <c r="AJ194" s="139">
        <v>3871.93</v>
      </c>
      <c r="AK194" s="138">
        <v>2493.6999999999998</v>
      </c>
      <c r="AL194" s="138">
        <v>0</v>
      </c>
      <c r="AM194" s="138">
        <v>2493.6999999999998</v>
      </c>
      <c r="AN194" s="137">
        <v>251</v>
      </c>
      <c r="AO194" s="137">
        <v>37.36</v>
      </c>
      <c r="AP194" s="137">
        <v>946.55</v>
      </c>
      <c r="AQ194" s="137">
        <v>120.78</v>
      </c>
      <c r="AR194" s="137">
        <v>1355.69</v>
      </c>
      <c r="AS194" s="139">
        <v>3849.39</v>
      </c>
      <c r="AT194" s="138">
        <v>2488.8000000000002</v>
      </c>
      <c r="AU194" s="138">
        <v>901.18</v>
      </c>
      <c r="AV194" s="138">
        <v>3389.98</v>
      </c>
      <c r="AW194" s="137">
        <v>373</v>
      </c>
      <c r="AX194" s="137">
        <v>37.29</v>
      </c>
      <c r="AY194" s="137">
        <v>1124.26</v>
      </c>
      <c r="AZ194" s="137">
        <v>137.87</v>
      </c>
      <c r="BA194" s="137">
        <v>1672.42</v>
      </c>
      <c r="BB194" s="139">
        <v>5062.3999999999996</v>
      </c>
      <c r="BC194" s="202">
        <v>3915.48</v>
      </c>
      <c r="BD194" s="138">
        <v>0</v>
      </c>
      <c r="BE194" s="138">
        <v>3915.48</v>
      </c>
      <c r="BF194" s="137">
        <v>418</v>
      </c>
      <c r="BG194" s="137">
        <v>55.58</v>
      </c>
      <c r="BH194" s="137">
        <v>1389.88</v>
      </c>
      <c r="BI194" s="137">
        <v>175.72</v>
      </c>
      <c r="BJ194" s="137">
        <v>2039.18</v>
      </c>
      <c r="BK194" s="139">
        <v>5954.66</v>
      </c>
      <c r="BL194" s="186">
        <v>2483.8200000000002</v>
      </c>
      <c r="BM194" s="138">
        <v>0</v>
      </c>
      <c r="BN194" s="138">
        <v>2483.8200000000002</v>
      </c>
      <c r="BO194" s="137">
        <v>248</v>
      </c>
      <c r="BP194" s="137">
        <v>37.22</v>
      </c>
      <c r="BQ194" s="137">
        <v>939.48</v>
      </c>
      <c r="BR194" s="137">
        <v>125.71</v>
      </c>
      <c r="BS194" s="137">
        <v>1350.41</v>
      </c>
      <c r="BT194" s="139">
        <v>3834.23</v>
      </c>
      <c r="BU194" s="138">
        <v>2483.8200000000002</v>
      </c>
      <c r="BV194" s="138">
        <v>0</v>
      </c>
      <c r="BW194" s="138">
        <v>2483.8200000000002</v>
      </c>
      <c r="BX194" s="137">
        <v>249</v>
      </c>
      <c r="BY194" s="137">
        <v>37.22</v>
      </c>
      <c r="BZ194" s="137">
        <v>939.48</v>
      </c>
      <c r="CA194" s="137">
        <v>151.21</v>
      </c>
      <c r="CB194" s="137">
        <v>1376.91</v>
      </c>
      <c r="CC194" s="139">
        <v>3860.73</v>
      </c>
      <c r="CD194" s="138">
        <v>2624.26</v>
      </c>
      <c r="CE194" s="138">
        <v>0</v>
      </c>
      <c r="CF194" s="138">
        <v>2624.26</v>
      </c>
      <c r="CG194" s="137">
        <v>269</v>
      </c>
      <c r="CH194" s="137">
        <v>39.33</v>
      </c>
      <c r="CI194" s="137">
        <v>994.22</v>
      </c>
      <c r="CJ194" s="137">
        <v>92.5</v>
      </c>
      <c r="CK194" s="137">
        <v>1395.05</v>
      </c>
      <c r="CL194" s="139">
        <v>4019.31</v>
      </c>
      <c r="CM194" s="186">
        <v>2483.8200000000002</v>
      </c>
      <c r="CN194" s="138">
        <v>0</v>
      </c>
      <c r="CO194" s="138">
        <v>2483.8200000000002</v>
      </c>
      <c r="CP194" s="137">
        <v>258</v>
      </c>
      <c r="CQ194" s="137">
        <v>37.22</v>
      </c>
      <c r="CR194" s="137">
        <v>914.26</v>
      </c>
      <c r="CS194" s="137">
        <v>110.41</v>
      </c>
      <c r="CT194" s="137">
        <v>1319.89</v>
      </c>
      <c r="CU194" s="139">
        <v>3803.71</v>
      </c>
      <c r="CV194" s="216">
        <v>2483.8200000000002</v>
      </c>
      <c r="CW194" s="138">
        <v>0</v>
      </c>
      <c r="CX194" s="138">
        <v>2483.8200000000002</v>
      </c>
      <c r="CY194" s="137">
        <v>249</v>
      </c>
      <c r="CZ194" s="137">
        <v>37.22</v>
      </c>
      <c r="DA194" s="137">
        <v>909.46</v>
      </c>
      <c r="DB194" s="137">
        <v>44.11</v>
      </c>
      <c r="DC194" s="137">
        <v>1239.79</v>
      </c>
      <c r="DD194" s="139">
        <v>3723.61</v>
      </c>
      <c r="DE194" s="138">
        <v>11452.01</v>
      </c>
      <c r="DF194" s="138">
        <v>0</v>
      </c>
      <c r="DG194" s="138">
        <v>11452.01</v>
      </c>
      <c r="DH194" s="137">
        <v>1487</v>
      </c>
      <c r="DI194" s="137">
        <v>581.71</v>
      </c>
      <c r="DJ194" s="137">
        <v>4296.83</v>
      </c>
      <c r="DK194" s="137">
        <v>203.38</v>
      </c>
      <c r="DL194" s="137">
        <v>6568.92</v>
      </c>
      <c r="DM194" s="139">
        <v>18020.93</v>
      </c>
      <c r="DN194" s="135">
        <f t="shared" si="21"/>
        <v>41326.720000000001</v>
      </c>
      <c r="DO194" s="135">
        <f t="shared" si="22"/>
        <v>901.18</v>
      </c>
      <c r="DP194" s="135">
        <f t="shared" si="23"/>
        <v>42227.9</v>
      </c>
      <c r="DQ194" s="137">
        <f t="shared" si="24"/>
        <v>4672</v>
      </c>
      <c r="DR194" s="137">
        <f t="shared" si="25"/>
        <v>1024.8499999999999</v>
      </c>
      <c r="DS194" s="137">
        <f t="shared" si="26"/>
        <v>15597.4</v>
      </c>
      <c r="DT194" s="137">
        <f t="shared" si="27"/>
        <v>1601.44</v>
      </c>
      <c r="DU194" s="137">
        <f t="shared" si="28"/>
        <v>22895.689999999995</v>
      </c>
      <c r="DV194" s="139">
        <f t="shared" si="29"/>
        <v>65123.59</v>
      </c>
      <c r="DW194" s="271">
        <f t="shared" si="30"/>
        <v>2576.0699999999997</v>
      </c>
      <c r="DX194" s="271"/>
      <c r="DY194" s="263">
        <f>E194-(DU194-(DO194*PARAM!Q194))</f>
        <v>-987.25999999999476</v>
      </c>
      <c r="DZ194" s="263"/>
    </row>
    <row r="195" spans="1:130" x14ac:dyDescent="0.25">
      <c r="A195">
        <v>1380</v>
      </c>
      <c r="B195" t="s">
        <v>319</v>
      </c>
      <c r="C195" t="s">
        <v>184</v>
      </c>
      <c r="D195" s="74">
        <v>1</v>
      </c>
      <c r="E195">
        <v>19348.150000000001</v>
      </c>
      <c r="F195">
        <v>34960.199999999997</v>
      </c>
      <c r="G195" t="s">
        <v>157</v>
      </c>
      <c r="H195" t="s">
        <v>5</v>
      </c>
      <c r="I195" t="s">
        <v>258</v>
      </c>
      <c r="J195" s="138">
        <v>3295.98</v>
      </c>
      <c r="K195" s="138">
        <v>0</v>
      </c>
      <c r="L195" s="138">
        <v>3295.98</v>
      </c>
      <c r="M195" s="137">
        <v>347</v>
      </c>
      <c r="N195" s="137">
        <v>47.8</v>
      </c>
      <c r="O195" s="137">
        <v>1200.04</v>
      </c>
      <c r="P195" s="185">
        <v>58.05</v>
      </c>
      <c r="Q195" s="137">
        <v>1652.89</v>
      </c>
      <c r="R195" s="139">
        <v>4948.87</v>
      </c>
      <c r="S195" s="138">
        <v>2671.86</v>
      </c>
      <c r="T195" s="138">
        <v>0</v>
      </c>
      <c r="U195" s="138">
        <v>2671.86</v>
      </c>
      <c r="V195" s="137">
        <v>275</v>
      </c>
      <c r="W195" s="137">
        <v>40.04</v>
      </c>
      <c r="X195" s="137">
        <v>1012.25</v>
      </c>
      <c r="Y195" s="137">
        <v>139.24</v>
      </c>
      <c r="Z195" s="137">
        <v>1466.53</v>
      </c>
      <c r="AA195" s="139">
        <v>4138.3900000000003</v>
      </c>
      <c r="AB195" s="138">
        <v>2643.33</v>
      </c>
      <c r="AC195" s="138">
        <v>0</v>
      </c>
      <c r="AD195" s="138">
        <v>2643.33</v>
      </c>
      <c r="AE195" s="137">
        <v>272</v>
      </c>
      <c r="AF195" s="137">
        <v>39.61</v>
      </c>
      <c r="AG195" s="185">
        <v>1001.2</v>
      </c>
      <c r="AH195" s="137">
        <v>164.23</v>
      </c>
      <c r="AI195" s="137">
        <v>1477.04</v>
      </c>
      <c r="AJ195" s="139">
        <v>4120.37</v>
      </c>
      <c r="AK195" s="138">
        <v>2638.33</v>
      </c>
      <c r="AL195" s="138">
        <v>0</v>
      </c>
      <c r="AM195" s="138">
        <v>2638.33</v>
      </c>
      <c r="AN195" s="137">
        <v>271</v>
      </c>
      <c r="AO195" s="137">
        <v>39.54</v>
      </c>
      <c r="AP195" s="137">
        <v>999.4</v>
      </c>
      <c r="AQ195" s="137">
        <v>153.94999999999999</v>
      </c>
      <c r="AR195" s="137">
        <v>1463.89</v>
      </c>
      <c r="AS195" s="139">
        <v>4102.22</v>
      </c>
      <c r="AT195" s="138">
        <v>2679.39</v>
      </c>
      <c r="AU195" s="138">
        <v>948.61</v>
      </c>
      <c r="AV195" s="138">
        <v>3628</v>
      </c>
      <c r="AW195" s="137">
        <v>406</v>
      </c>
      <c r="AX195" s="137">
        <v>40.15</v>
      </c>
      <c r="AY195" s="137">
        <v>1204.1099999999999</v>
      </c>
      <c r="AZ195" s="137">
        <v>146.99</v>
      </c>
      <c r="BA195" s="137">
        <v>1797.25</v>
      </c>
      <c r="BB195" s="139">
        <v>5425.25</v>
      </c>
      <c r="BC195" s="202">
        <v>4199.88</v>
      </c>
      <c r="BD195" s="138">
        <v>0</v>
      </c>
      <c r="BE195" s="138">
        <v>4199.88</v>
      </c>
      <c r="BF195" s="137">
        <v>453</v>
      </c>
      <c r="BG195" s="137">
        <v>59.37</v>
      </c>
      <c r="BH195" s="137">
        <v>1719.87</v>
      </c>
      <c r="BI195" s="137">
        <v>160.24</v>
      </c>
      <c r="BJ195" s="137">
        <v>2392.48</v>
      </c>
      <c r="BK195" s="139">
        <v>6592.36</v>
      </c>
      <c r="BL195" s="186">
        <v>2638.33</v>
      </c>
      <c r="BM195" s="138">
        <v>0</v>
      </c>
      <c r="BN195" s="138">
        <v>2638.33</v>
      </c>
      <c r="BO195" s="137">
        <v>270</v>
      </c>
      <c r="BP195" s="137">
        <v>39.54</v>
      </c>
      <c r="BQ195" s="137">
        <v>999.4</v>
      </c>
      <c r="BR195" s="137">
        <v>46.85</v>
      </c>
      <c r="BS195" s="137">
        <v>1355.79</v>
      </c>
      <c r="BT195" s="139">
        <v>3994.12</v>
      </c>
      <c r="BU195" s="138">
        <v>2638.33</v>
      </c>
      <c r="BV195" s="138">
        <v>0</v>
      </c>
      <c r="BW195" s="138">
        <v>2638.33</v>
      </c>
      <c r="BX195" s="137">
        <v>271</v>
      </c>
      <c r="BY195" s="137">
        <v>39.54</v>
      </c>
      <c r="BZ195" s="137">
        <v>999.4</v>
      </c>
      <c r="CA195" s="137">
        <v>159.05000000000001</v>
      </c>
      <c r="CB195" s="137">
        <v>1468.99</v>
      </c>
      <c r="CC195" s="139">
        <v>4107.32</v>
      </c>
      <c r="CD195" s="138">
        <v>2717.93</v>
      </c>
      <c r="CE195" s="138">
        <v>0</v>
      </c>
      <c r="CF195" s="138">
        <v>2717.93</v>
      </c>
      <c r="CG195" s="137">
        <v>282</v>
      </c>
      <c r="CH195" s="137">
        <v>40.729999999999997</v>
      </c>
      <c r="CI195" s="137">
        <v>1028.47</v>
      </c>
      <c r="CJ195" s="137">
        <v>48.25</v>
      </c>
      <c r="CK195" s="137">
        <v>1399.45</v>
      </c>
      <c r="CL195" s="139">
        <v>4117.38</v>
      </c>
      <c r="CM195" s="186">
        <v>2729.3</v>
      </c>
      <c r="CN195" s="138">
        <v>0</v>
      </c>
      <c r="CO195" s="138">
        <v>2729.3</v>
      </c>
      <c r="CP195" s="137">
        <v>291</v>
      </c>
      <c r="CQ195" s="137">
        <v>40.9</v>
      </c>
      <c r="CR195" s="137">
        <v>1037.4100000000001</v>
      </c>
      <c r="CS195" s="137">
        <v>109.66</v>
      </c>
      <c r="CT195" s="137">
        <v>1478.97</v>
      </c>
      <c r="CU195" s="139">
        <v>4208.2700000000004</v>
      </c>
      <c r="CV195" s="216">
        <v>3259.81</v>
      </c>
      <c r="CW195" s="138">
        <v>0</v>
      </c>
      <c r="CX195" s="138">
        <v>3259.81</v>
      </c>
      <c r="CY195" s="137">
        <v>357</v>
      </c>
      <c r="CZ195" s="137">
        <v>48.86</v>
      </c>
      <c r="DA195" s="137">
        <v>1226.3900000000001</v>
      </c>
      <c r="DB195" s="137">
        <v>98.68</v>
      </c>
      <c r="DC195" s="137">
        <v>1730.93</v>
      </c>
      <c r="DD195" s="139">
        <v>4990.74</v>
      </c>
      <c r="DE195" s="138">
        <v>4023.88</v>
      </c>
      <c r="DF195" s="138">
        <v>0</v>
      </c>
      <c r="DG195" s="138">
        <v>4023.88</v>
      </c>
      <c r="DH195" s="137">
        <v>463</v>
      </c>
      <c r="DI195" s="137">
        <v>417.93</v>
      </c>
      <c r="DJ195" s="137">
        <v>1267.93</v>
      </c>
      <c r="DK195" s="137">
        <v>168.35</v>
      </c>
      <c r="DL195" s="137">
        <v>2317.21</v>
      </c>
      <c r="DM195" s="139">
        <v>6341.09</v>
      </c>
      <c r="DN195" s="135">
        <f t="shared" si="21"/>
        <v>36136.35</v>
      </c>
      <c r="DO195" s="135">
        <f t="shared" si="22"/>
        <v>948.61</v>
      </c>
      <c r="DP195" s="135">
        <f t="shared" si="23"/>
        <v>37084.959999999999</v>
      </c>
      <c r="DQ195" s="137">
        <f t="shared" si="24"/>
        <v>3958</v>
      </c>
      <c r="DR195" s="137">
        <f t="shared" si="25"/>
        <v>894.01</v>
      </c>
      <c r="DS195" s="137">
        <f t="shared" si="26"/>
        <v>13695.869999999997</v>
      </c>
      <c r="DT195" s="137">
        <f t="shared" si="27"/>
        <v>1453.5400000000002</v>
      </c>
      <c r="DU195" s="137">
        <f t="shared" si="28"/>
        <v>20001.419999999998</v>
      </c>
      <c r="DV195" s="139">
        <f t="shared" si="29"/>
        <v>57086.380000000005</v>
      </c>
      <c r="DW195" s="271">
        <f t="shared" si="30"/>
        <v>2124.760000000002</v>
      </c>
      <c r="DX195" s="271"/>
      <c r="DY195" s="263">
        <f>E195-(DU195-(DO195*PARAM!Q195))</f>
        <v>-653.2699999999968</v>
      </c>
      <c r="DZ195" s="263"/>
    </row>
    <row r="196" spans="1:130" x14ac:dyDescent="0.25">
      <c r="A196">
        <v>1383</v>
      </c>
      <c r="B196" t="s">
        <v>324</v>
      </c>
      <c r="C196" t="s">
        <v>250</v>
      </c>
      <c r="D196" s="74">
        <v>1</v>
      </c>
      <c r="E196">
        <v>17214.61</v>
      </c>
      <c r="F196">
        <v>31050.560000000001</v>
      </c>
      <c r="G196" t="s">
        <v>157</v>
      </c>
      <c r="H196" t="s">
        <v>5</v>
      </c>
      <c r="I196" t="s">
        <v>182</v>
      </c>
      <c r="J196" s="138">
        <v>2588.0100000000002</v>
      </c>
      <c r="K196" s="138">
        <v>0</v>
      </c>
      <c r="L196" s="138">
        <v>2588.0100000000002</v>
      </c>
      <c r="M196" s="137">
        <v>250</v>
      </c>
      <c r="N196" s="137">
        <v>37.26</v>
      </c>
      <c r="O196" s="137">
        <v>941.49</v>
      </c>
      <c r="P196" s="185">
        <v>147.51</v>
      </c>
      <c r="Q196" s="137">
        <v>1376.26</v>
      </c>
      <c r="R196" s="139">
        <v>3964.27</v>
      </c>
      <c r="S196" s="138">
        <v>2397.52</v>
      </c>
      <c r="T196" s="138">
        <v>0</v>
      </c>
      <c r="U196" s="138">
        <v>2397.52</v>
      </c>
      <c r="V196" s="137">
        <v>238</v>
      </c>
      <c r="W196" s="137">
        <v>35.92</v>
      </c>
      <c r="X196" s="137">
        <v>861.84</v>
      </c>
      <c r="Y196" s="137">
        <v>124.17</v>
      </c>
      <c r="Z196" s="137">
        <v>1259.93</v>
      </c>
      <c r="AA196" s="139">
        <v>3657.45</v>
      </c>
      <c r="AB196" s="138">
        <v>2394.56</v>
      </c>
      <c r="AC196" s="138">
        <v>0</v>
      </c>
      <c r="AD196" s="138">
        <v>2394.56</v>
      </c>
      <c r="AE196" s="137">
        <v>237</v>
      </c>
      <c r="AF196" s="137">
        <v>35.880000000000003</v>
      </c>
      <c r="AG196" s="185">
        <v>858.69</v>
      </c>
      <c r="AH196" s="137">
        <v>149.62</v>
      </c>
      <c r="AI196" s="137">
        <v>1281.19</v>
      </c>
      <c r="AJ196" s="139">
        <v>3675.75</v>
      </c>
      <c r="AK196" s="138">
        <v>2428.6999999999998</v>
      </c>
      <c r="AL196" s="138">
        <v>0</v>
      </c>
      <c r="AM196" s="138">
        <v>2428.6999999999998</v>
      </c>
      <c r="AN196" s="137">
        <v>242</v>
      </c>
      <c r="AO196" s="137">
        <v>36.39</v>
      </c>
      <c r="AP196" s="137">
        <v>889.56</v>
      </c>
      <c r="AQ196" s="137">
        <v>150.22999999999999</v>
      </c>
      <c r="AR196" s="137">
        <v>1318.18</v>
      </c>
      <c r="AS196" s="139">
        <v>3746.88</v>
      </c>
      <c r="AT196" s="138">
        <v>2434.5100000000002</v>
      </c>
      <c r="AU196" s="138">
        <v>948.61</v>
      </c>
      <c r="AV196" s="138">
        <v>3383.12</v>
      </c>
      <c r="AW196" s="137">
        <v>372</v>
      </c>
      <c r="AX196" s="137">
        <v>36.479999999999997</v>
      </c>
      <c r="AY196" s="137">
        <v>1084.51</v>
      </c>
      <c r="AZ196" s="137">
        <v>132.44</v>
      </c>
      <c r="BA196" s="137">
        <v>1625.43</v>
      </c>
      <c r="BB196" s="139">
        <v>5008.55</v>
      </c>
      <c r="BC196" s="202">
        <v>3810.19</v>
      </c>
      <c r="BD196" s="138">
        <v>0</v>
      </c>
      <c r="BE196" s="138">
        <v>3810.19</v>
      </c>
      <c r="BF196" s="137">
        <v>400</v>
      </c>
      <c r="BG196" s="137">
        <v>53.57</v>
      </c>
      <c r="BH196" s="137">
        <v>1340.97</v>
      </c>
      <c r="BI196" s="137">
        <v>143.13</v>
      </c>
      <c r="BJ196" s="137">
        <v>1937.67</v>
      </c>
      <c r="BK196" s="139">
        <v>5747.86</v>
      </c>
      <c r="BL196" s="186">
        <v>2394.56</v>
      </c>
      <c r="BM196" s="138">
        <v>0</v>
      </c>
      <c r="BN196" s="138">
        <v>2394.56</v>
      </c>
      <c r="BO196" s="137">
        <v>236</v>
      </c>
      <c r="BP196" s="137">
        <v>35.880000000000003</v>
      </c>
      <c r="BQ196" s="137">
        <v>858.69</v>
      </c>
      <c r="BR196" s="137">
        <v>134.32</v>
      </c>
      <c r="BS196" s="137">
        <v>1264.8900000000001</v>
      </c>
      <c r="BT196" s="139">
        <v>3659.45</v>
      </c>
      <c r="BU196" s="138">
        <v>2394.56</v>
      </c>
      <c r="BV196" s="138">
        <v>0</v>
      </c>
      <c r="BW196" s="138">
        <v>2394.56</v>
      </c>
      <c r="BX196" s="137">
        <v>237</v>
      </c>
      <c r="BY196" s="137">
        <v>35.880000000000003</v>
      </c>
      <c r="BZ196" s="137">
        <v>858.69</v>
      </c>
      <c r="CA196" s="137">
        <v>144.52000000000001</v>
      </c>
      <c r="CB196" s="137">
        <v>1276.0899999999999</v>
      </c>
      <c r="CC196" s="139">
        <v>3670.65</v>
      </c>
      <c r="CD196" s="138">
        <v>2487.1799999999998</v>
      </c>
      <c r="CE196" s="138">
        <v>0</v>
      </c>
      <c r="CF196" s="138">
        <v>2487.1799999999998</v>
      </c>
      <c r="CG196" s="137">
        <v>250</v>
      </c>
      <c r="CH196" s="137">
        <v>37.26</v>
      </c>
      <c r="CI196" s="137">
        <v>942.67</v>
      </c>
      <c r="CJ196" s="137">
        <v>151.25</v>
      </c>
      <c r="CK196" s="137">
        <v>1381.18</v>
      </c>
      <c r="CL196" s="139">
        <v>3868.36</v>
      </c>
      <c r="CM196" s="186">
        <v>2394.56</v>
      </c>
      <c r="CN196" s="138">
        <v>0</v>
      </c>
      <c r="CO196" s="138">
        <v>2394.56</v>
      </c>
      <c r="CP196" s="137">
        <v>246</v>
      </c>
      <c r="CQ196" s="137">
        <v>35.880000000000003</v>
      </c>
      <c r="CR196" s="137">
        <v>833.35</v>
      </c>
      <c r="CS196" s="137">
        <v>62.92</v>
      </c>
      <c r="CT196" s="137">
        <v>1178.1500000000001</v>
      </c>
      <c r="CU196" s="139">
        <v>3572.71</v>
      </c>
      <c r="CV196" s="216">
        <v>2395.83</v>
      </c>
      <c r="CW196" s="138">
        <v>0</v>
      </c>
      <c r="CX196" s="138">
        <v>2395.83</v>
      </c>
      <c r="CY196" s="137">
        <v>237</v>
      </c>
      <c r="CZ196" s="137">
        <v>35.9</v>
      </c>
      <c r="DA196" s="137">
        <v>829.7</v>
      </c>
      <c r="DB196" s="137">
        <v>134.33000000000001</v>
      </c>
      <c r="DC196" s="137">
        <v>1236.93</v>
      </c>
      <c r="DD196" s="139">
        <v>3632.76</v>
      </c>
      <c r="DE196" s="138">
        <v>3573.59</v>
      </c>
      <c r="DF196" s="138">
        <v>0</v>
      </c>
      <c r="DG196" s="138">
        <v>3573.59</v>
      </c>
      <c r="DH196" s="137">
        <v>402</v>
      </c>
      <c r="DI196" s="137">
        <v>366.8</v>
      </c>
      <c r="DJ196" s="137">
        <v>1775.79</v>
      </c>
      <c r="DK196" s="137">
        <v>177</v>
      </c>
      <c r="DL196" s="137">
        <v>2721.59</v>
      </c>
      <c r="DM196" s="139">
        <v>6295.18</v>
      </c>
      <c r="DN196" s="135">
        <f t="shared" si="21"/>
        <v>31693.770000000008</v>
      </c>
      <c r="DO196" s="135">
        <f t="shared" si="22"/>
        <v>948.61</v>
      </c>
      <c r="DP196" s="135">
        <f t="shared" si="23"/>
        <v>32642.38</v>
      </c>
      <c r="DQ196" s="137">
        <f t="shared" si="24"/>
        <v>3347</v>
      </c>
      <c r="DR196" s="137">
        <f t="shared" si="25"/>
        <v>783.09999999999991</v>
      </c>
      <c r="DS196" s="137">
        <f t="shared" si="26"/>
        <v>12075.95</v>
      </c>
      <c r="DT196" s="137">
        <f t="shared" si="27"/>
        <v>1651.44</v>
      </c>
      <c r="DU196" s="137">
        <f t="shared" si="28"/>
        <v>17857.489999999998</v>
      </c>
      <c r="DV196" s="139">
        <f t="shared" si="29"/>
        <v>50499.87</v>
      </c>
      <c r="DW196" s="271">
        <f t="shared" si="30"/>
        <v>1591.8199999999997</v>
      </c>
      <c r="DX196" s="271"/>
      <c r="DY196" s="263">
        <f>E196-(DU196-(DO196*PARAM!Q196))</f>
        <v>-642.87999999999738</v>
      </c>
      <c r="DZ196" s="263"/>
    </row>
    <row r="197" spans="1:130" x14ac:dyDescent="0.25">
      <c r="A197">
        <v>1386</v>
      </c>
      <c r="B197" t="s">
        <v>199</v>
      </c>
      <c r="C197" t="s">
        <v>200</v>
      </c>
      <c r="D197" s="74">
        <v>1</v>
      </c>
      <c r="E197">
        <v>22894.959999999999</v>
      </c>
      <c r="F197">
        <v>40778.480000000003</v>
      </c>
      <c r="G197" t="s">
        <v>157</v>
      </c>
      <c r="H197" t="s">
        <v>5</v>
      </c>
      <c r="I197" t="s">
        <v>201</v>
      </c>
      <c r="J197" s="138">
        <v>2749.22</v>
      </c>
      <c r="K197" s="138">
        <v>0</v>
      </c>
      <c r="L197" s="138">
        <v>2749.22</v>
      </c>
      <c r="M197" s="137">
        <v>279</v>
      </c>
      <c r="N197" s="137">
        <v>40.11</v>
      </c>
      <c r="O197" s="137">
        <v>1034.51</v>
      </c>
      <c r="P197" s="185">
        <v>150.5</v>
      </c>
      <c r="Q197" s="137">
        <v>1504.12</v>
      </c>
      <c r="R197" s="139">
        <v>4253.34</v>
      </c>
      <c r="S197" s="138">
        <v>2676.42</v>
      </c>
      <c r="T197" s="138">
        <v>0</v>
      </c>
      <c r="U197" s="138">
        <v>2676.42</v>
      </c>
      <c r="V197" s="137">
        <v>279</v>
      </c>
      <c r="W197" s="137">
        <v>40.11</v>
      </c>
      <c r="X197" s="137">
        <v>1035.53</v>
      </c>
      <c r="Y197" s="137">
        <v>108.72</v>
      </c>
      <c r="Z197" s="137">
        <v>1463.36</v>
      </c>
      <c r="AA197" s="139">
        <v>4139.78</v>
      </c>
      <c r="AB197" s="138">
        <v>2676.42</v>
      </c>
      <c r="AC197" s="138">
        <v>0</v>
      </c>
      <c r="AD197" s="138">
        <v>2676.42</v>
      </c>
      <c r="AE197" s="137">
        <v>279</v>
      </c>
      <c r="AF197" s="137">
        <v>40.11</v>
      </c>
      <c r="AG197" s="185">
        <v>1035.02</v>
      </c>
      <c r="AH197" s="137">
        <v>154.62</v>
      </c>
      <c r="AI197" s="137">
        <v>1508.75</v>
      </c>
      <c r="AJ197" s="139">
        <v>4185.17</v>
      </c>
      <c r="AK197" s="138">
        <v>2676.42</v>
      </c>
      <c r="AL197" s="138">
        <v>0</v>
      </c>
      <c r="AM197" s="138">
        <v>2676.42</v>
      </c>
      <c r="AN197" s="137">
        <v>279</v>
      </c>
      <c r="AO197" s="137">
        <v>40.11</v>
      </c>
      <c r="AP197" s="137">
        <v>1035.02</v>
      </c>
      <c r="AQ197" s="137">
        <v>154.62</v>
      </c>
      <c r="AR197" s="137">
        <v>1508.75</v>
      </c>
      <c r="AS197" s="139">
        <v>4185.17</v>
      </c>
      <c r="AT197" s="138">
        <v>2699.5</v>
      </c>
      <c r="AU197" s="138">
        <v>929.63</v>
      </c>
      <c r="AV197" s="138">
        <v>3629.13</v>
      </c>
      <c r="AW197" s="137">
        <v>409</v>
      </c>
      <c r="AX197" s="137">
        <v>40.450000000000003</v>
      </c>
      <c r="AY197" s="137">
        <v>1229.5899999999999</v>
      </c>
      <c r="AZ197" s="137">
        <v>152.19</v>
      </c>
      <c r="BA197" s="137">
        <v>1831.23</v>
      </c>
      <c r="BB197" s="139">
        <v>5460.36</v>
      </c>
      <c r="BC197" s="202">
        <v>4195.62</v>
      </c>
      <c r="BD197" s="138">
        <v>0</v>
      </c>
      <c r="BE197" s="138">
        <v>4195.62</v>
      </c>
      <c r="BF197" s="137">
        <v>463</v>
      </c>
      <c r="BG197" s="137">
        <v>60.06</v>
      </c>
      <c r="BH197" s="137">
        <v>1771.62</v>
      </c>
      <c r="BI197" s="137">
        <v>170.58</v>
      </c>
      <c r="BJ197" s="137">
        <v>2465.2600000000002</v>
      </c>
      <c r="BK197" s="139">
        <v>6660.88</v>
      </c>
      <c r="BL197" s="186">
        <v>2680.22</v>
      </c>
      <c r="BM197" s="138">
        <v>0</v>
      </c>
      <c r="BN197" s="138">
        <v>2680.22</v>
      </c>
      <c r="BO197" s="137">
        <v>275</v>
      </c>
      <c r="BP197" s="137">
        <v>40.17</v>
      </c>
      <c r="BQ197" s="137">
        <v>1036.46</v>
      </c>
      <c r="BR197" s="137">
        <v>129.19</v>
      </c>
      <c r="BS197" s="137">
        <v>1480.82</v>
      </c>
      <c r="BT197" s="139">
        <v>4161.04</v>
      </c>
      <c r="BU197" s="138">
        <v>2676.42</v>
      </c>
      <c r="BV197" s="138">
        <v>0</v>
      </c>
      <c r="BW197" s="138">
        <v>2676.42</v>
      </c>
      <c r="BX197" s="137">
        <v>278</v>
      </c>
      <c r="BY197" s="137">
        <v>40.11</v>
      </c>
      <c r="BZ197" s="137">
        <v>1035.02</v>
      </c>
      <c r="CA197" s="137">
        <v>159.72</v>
      </c>
      <c r="CB197" s="137">
        <v>1512.85</v>
      </c>
      <c r="CC197" s="139">
        <v>4189.2700000000004</v>
      </c>
      <c r="CD197" s="138">
        <v>2790.56</v>
      </c>
      <c r="CE197" s="138">
        <v>0</v>
      </c>
      <c r="CF197" s="138">
        <v>2790.56</v>
      </c>
      <c r="CG197" s="137">
        <v>294</v>
      </c>
      <c r="CH197" s="137">
        <v>41.82</v>
      </c>
      <c r="CI197" s="137">
        <v>1077.6500000000001</v>
      </c>
      <c r="CJ197" s="137">
        <v>80.150000000000006</v>
      </c>
      <c r="CK197" s="137">
        <v>1493.62</v>
      </c>
      <c r="CL197" s="139">
        <v>4284.18</v>
      </c>
      <c r="CM197" s="186">
        <v>2676.42</v>
      </c>
      <c r="CN197" s="138">
        <v>0</v>
      </c>
      <c r="CO197" s="138">
        <v>2676.42</v>
      </c>
      <c r="CP197" s="137">
        <v>287</v>
      </c>
      <c r="CQ197" s="137">
        <v>40.11</v>
      </c>
      <c r="CR197" s="137">
        <v>1039.82</v>
      </c>
      <c r="CS197" s="137">
        <v>154.62</v>
      </c>
      <c r="CT197" s="137">
        <v>1521.55</v>
      </c>
      <c r="CU197" s="139">
        <v>4197.97</v>
      </c>
      <c r="CV197" s="216">
        <v>7890.9</v>
      </c>
      <c r="CW197" s="138">
        <v>0</v>
      </c>
      <c r="CX197" s="138">
        <v>7890.9</v>
      </c>
      <c r="CY197" s="137">
        <v>1002</v>
      </c>
      <c r="CZ197" s="137">
        <v>118.35</v>
      </c>
      <c r="DA197" s="137">
        <v>3597.52</v>
      </c>
      <c r="DB197" s="137">
        <v>191.14</v>
      </c>
      <c r="DC197" s="137">
        <v>4909.01</v>
      </c>
      <c r="DD197" s="139">
        <v>12799.91</v>
      </c>
      <c r="DE197" s="138">
        <v>4695.22</v>
      </c>
      <c r="DF197" s="138">
        <v>0</v>
      </c>
      <c r="DG197" s="138">
        <v>4695.22</v>
      </c>
      <c r="DH197" s="137">
        <v>564</v>
      </c>
      <c r="DI197" s="137">
        <v>478.31</v>
      </c>
      <c r="DJ197" s="137">
        <v>933.22</v>
      </c>
      <c r="DK197" s="137">
        <v>200.68</v>
      </c>
      <c r="DL197" s="137">
        <v>2176.21</v>
      </c>
      <c r="DM197" s="139">
        <v>6871.43</v>
      </c>
      <c r="DN197" s="135">
        <f t="shared" ref="DN197:DN260" si="31">J197+S197+AB197+AK197+AT197+BC197+BL197+BU197+CD197+CM197+CV197+DE197</f>
        <v>41083.340000000004</v>
      </c>
      <c r="DO197" s="135">
        <f t="shared" ref="DO197:DO260" si="32">K197+T197+AC197+AL197+AU197+BD197+BM197+BV197+CE197+CN197+CW197+DF197</f>
        <v>929.63</v>
      </c>
      <c r="DP197" s="135">
        <f t="shared" ref="DP197:DP260" si="33">L197+U197+AD197+AM197+AV197+BE197+BN197+BW197+CF197+CO197+CX197+DG197</f>
        <v>42012.970000000008</v>
      </c>
      <c r="DQ197" s="137">
        <f t="shared" ref="DQ197:DQ260" si="34">M197+V197+AE197+AN197+AW197+BF197+BO197+BX197+CG197+CP197+CY197+DH197</f>
        <v>4688</v>
      </c>
      <c r="DR197" s="137">
        <f t="shared" ref="DR197:DR260" si="35">N197+W197+AF197+AO197+AX197+BG197+BP197+BY197+CH197+CQ197+CZ197+DI197</f>
        <v>1019.8199999999999</v>
      </c>
      <c r="DS197" s="137">
        <f t="shared" ref="DS197:DS260" si="36">O197+X197+AG197+AP197+AY197+BH197+BQ197+BZ197+CI197+CR197+DA197+DJ197</f>
        <v>15860.98</v>
      </c>
      <c r="DT197" s="137">
        <f t="shared" ref="DT197:DT260" si="37">P197+Y197+AH197+AQ197+AZ197+BI197+BR197+CA197+CJ197+CS197+DB197+DK197</f>
        <v>1806.7300000000002</v>
      </c>
      <c r="DU197" s="137">
        <f t="shared" ref="DU197:DU260" si="38">Q197+Z197+AI197+AR197+BA197+BJ197+BS197+CB197+CK197+CT197+DC197+DL197</f>
        <v>23375.53</v>
      </c>
      <c r="DV197" s="139">
        <f t="shared" ref="DV197:DV260" si="39">R197+AA197+AJ197+AS197+BB197+BK197+BT197+CC197+CL197+CU197+DD197+DM197</f>
        <v>65388.499999999993</v>
      </c>
      <c r="DW197" s="271">
        <f t="shared" ref="DW197:DW260" si="40">DP197-F197</f>
        <v>1234.4900000000052</v>
      </c>
      <c r="DX197" s="271"/>
      <c r="DY197" s="263">
        <f>E197-(DU197-(DO197*PARAM!Q197))</f>
        <v>-480.56999999999971</v>
      </c>
      <c r="DZ197" s="263"/>
    </row>
    <row r="198" spans="1:130" x14ac:dyDescent="0.25">
      <c r="A198">
        <v>1388</v>
      </c>
      <c r="B198" t="s">
        <v>336</v>
      </c>
      <c r="C198" t="s">
        <v>186</v>
      </c>
      <c r="D198" s="74">
        <v>0.8</v>
      </c>
      <c r="E198">
        <v>14708.11</v>
      </c>
      <c r="F198">
        <v>26457.49</v>
      </c>
      <c r="G198" t="s">
        <v>157</v>
      </c>
      <c r="H198" t="s">
        <v>5</v>
      </c>
      <c r="I198" t="s">
        <v>231</v>
      </c>
      <c r="J198" s="138">
        <v>2094.48</v>
      </c>
      <c r="K198" s="138">
        <v>0</v>
      </c>
      <c r="L198" s="138">
        <v>2094.48</v>
      </c>
      <c r="M198" s="137">
        <v>188</v>
      </c>
      <c r="N198" s="137">
        <v>30.51</v>
      </c>
      <c r="O198" s="137">
        <v>779.43</v>
      </c>
      <c r="P198" s="185">
        <v>118.54</v>
      </c>
      <c r="Q198" s="137">
        <v>1116.48</v>
      </c>
      <c r="R198" s="139">
        <v>3210.96</v>
      </c>
      <c r="S198" s="138">
        <v>2042.61</v>
      </c>
      <c r="T198" s="138">
        <v>0</v>
      </c>
      <c r="U198" s="138">
        <v>2042.61</v>
      </c>
      <c r="V198" s="137">
        <v>189</v>
      </c>
      <c r="W198" s="137">
        <v>30.6</v>
      </c>
      <c r="X198" s="137">
        <v>782.17</v>
      </c>
      <c r="Y198" s="137">
        <v>51.58</v>
      </c>
      <c r="Z198" s="137">
        <v>1053.3499999999999</v>
      </c>
      <c r="AA198" s="139">
        <v>3095.96</v>
      </c>
      <c r="AB198" s="138">
        <v>400.67</v>
      </c>
      <c r="AC198" s="138">
        <v>0</v>
      </c>
      <c r="AD198" s="138">
        <v>400.67</v>
      </c>
      <c r="AE198" s="137">
        <v>-35</v>
      </c>
      <c r="AF198" s="137">
        <v>5.97</v>
      </c>
      <c r="AG198" s="185">
        <v>206.83</v>
      </c>
      <c r="AH198" s="137">
        <v>78.5</v>
      </c>
      <c r="AI198" s="137">
        <v>256.3</v>
      </c>
      <c r="AJ198" s="139">
        <v>656.97</v>
      </c>
      <c r="AK198" s="138">
        <v>2086.54</v>
      </c>
      <c r="AL198" s="138">
        <v>0</v>
      </c>
      <c r="AM198" s="138">
        <v>2086.54</v>
      </c>
      <c r="AN198" s="137">
        <v>195</v>
      </c>
      <c r="AO198" s="137">
        <v>31.26</v>
      </c>
      <c r="AP198" s="137">
        <v>797.83</v>
      </c>
      <c r="AQ198" s="137">
        <v>123.74</v>
      </c>
      <c r="AR198" s="137">
        <v>1147.83</v>
      </c>
      <c r="AS198" s="139">
        <v>3234.37</v>
      </c>
      <c r="AT198" s="138">
        <v>2066.44</v>
      </c>
      <c r="AU198" s="138">
        <v>758.88</v>
      </c>
      <c r="AV198" s="138">
        <v>2825.32</v>
      </c>
      <c r="AW198" s="137">
        <v>296</v>
      </c>
      <c r="AX198" s="137">
        <v>30.96</v>
      </c>
      <c r="AY198" s="137">
        <v>942.27</v>
      </c>
      <c r="AZ198" s="137">
        <v>97.86</v>
      </c>
      <c r="BA198" s="137">
        <v>1367.09</v>
      </c>
      <c r="BB198" s="139">
        <v>4192.41</v>
      </c>
      <c r="BC198" s="202">
        <v>3220.36</v>
      </c>
      <c r="BD198" s="138">
        <v>0</v>
      </c>
      <c r="BE198" s="138">
        <v>3220.36</v>
      </c>
      <c r="BF198" s="137">
        <v>326</v>
      </c>
      <c r="BG198" s="137">
        <v>45.57</v>
      </c>
      <c r="BH198" s="137">
        <v>1146.45</v>
      </c>
      <c r="BI198" s="137">
        <v>122.7</v>
      </c>
      <c r="BJ198" s="137">
        <v>1640.72</v>
      </c>
      <c r="BK198" s="139">
        <v>4861.08</v>
      </c>
      <c r="BL198" s="186">
        <v>2037.28</v>
      </c>
      <c r="BM198" s="138">
        <v>0</v>
      </c>
      <c r="BN198" s="138">
        <v>2037.28</v>
      </c>
      <c r="BO198" s="137">
        <v>188</v>
      </c>
      <c r="BP198" s="137">
        <v>30.51</v>
      </c>
      <c r="BQ198" s="137">
        <v>779.82</v>
      </c>
      <c r="BR198" s="137">
        <v>127.96</v>
      </c>
      <c r="BS198" s="137">
        <v>1126.29</v>
      </c>
      <c r="BT198" s="139">
        <v>3163.57</v>
      </c>
      <c r="BU198" s="138">
        <v>2037.28</v>
      </c>
      <c r="BV198" s="138">
        <v>0</v>
      </c>
      <c r="BW198" s="138">
        <v>2037.28</v>
      </c>
      <c r="BX198" s="137">
        <v>188</v>
      </c>
      <c r="BY198" s="137">
        <v>30.51</v>
      </c>
      <c r="BZ198" s="137">
        <v>779.82</v>
      </c>
      <c r="CA198" s="137">
        <v>127.96</v>
      </c>
      <c r="CB198" s="137">
        <v>1126.29</v>
      </c>
      <c r="CC198" s="139">
        <v>3163.57</v>
      </c>
      <c r="CD198" s="216">
        <v>2094.25</v>
      </c>
      <c r="CE198" s="138">
        <v>0</v>
      </c>
      <c r="CF198" s="138">
        <v>2094.25</v>
      </c>
      <c r="CG198" s="137">
        <v>195</v>
      </c>
      <c r="CH198" s="137">
        <v>31.37</v>
      </c>
      <c r="CI198" s="137">
        <v>800.64</v>
      </c>
      <c r="CJ198" s="137">
        <v>72.87</v>
      </c>
      <c r="CK198" s="137">
        <v>1099.8800000000001</v>
      </c>
      <c r="CL198" s="139">
        <v>3194.13</v>
      </c>
      <c r="CM198" s="186">
        <v>2093.84</v>
      </c>
      <c r="CN198" s="138">
        <v>0</v>
      </c>
      <c r="CO198" s="138">
        <v>2093.84</v>
      </c>
      <c r="CP198" s="137">
        <v>204</v>
      </c>
      <c r="CQ198" s="137">
        <v>31.36</v>
      </c>
      <c r="CR198" s="137">
        <v>805.29</v>
      </c>
      <c r="CS198" s="137">
        <v>98.37</v>
      </c>
      <c r="CT198" s="137">
        <v>1139.02</v>
      </c>
      <c r="CU198" s="139">
        <v>3232.86</v>
      </c>
      <c r="CV198" s="218">
        <v>2037.28</v>
      </c>
      <c r="CW198" s="138">
        <v>0</v>
      </c>
      <c r="CX198" s="138">
        <v>2037.28</v>
      </c>
      <c r="CY198" s="137">
        <v>188</v>
      </c>
      <c r="CZ198" s="137">
        <v>30.51</v>
      </c>
      <c r="DA198" s="137">
        <v>779.82</v>
      </c>
      <c r="DB198" s="137">
        <v>112.66</v>
      </c>
      <c r="DC198" s="137">
        <v>1110.99</v>
      </c>
      <c r="DD198" s="139">
        <v>3148.27</v>
      </c>
      <c r="DE198" s="138">
        <v>3055.2</v>
      </c>
      <c r="DF198" s="138">
        <v>0</v>
      </c>
      <c r="DG198" s="138">
        <v>3055.2</v>
      </c>
      <c r="DH198" s="137">
        <v>330</v>
      </c>
      <c r="DI198" s="137">
        <v>295.75</v>
      </c>
      <c r="DJ198" s="137">
        <v>1151.6500000000001</v>
      </c>
      <c r="DK198" s="137">
        <v>147.38999999999999</v>
      </c>
      <c r="DL198" s="137">
        <v>1924.79</v>
      </c>
      <c r="DM198" s="139">
        <v>4979.99</v>
      </c>
      <c r="DN198" s="135">
        <f t="shared" si="31"/>
        <v>25266.230000000003</v>
      </c>
      <c r="DO198" s="135">
        <f t="shared" si="32"/>
        <v>758.88</v>
      </c>
      <c r="DP198" s="135">
        <f t="shared" si="33"/>
        <v>26025.11</v>
      </c>
      <c r="DQ198" s="137">
        <f t="shared" si="34"/>
        <v>2452</v>
      </c>
      <c r="DR198" s="137">
        <f t="shared" si="35"/>
        <v>624.88</v>
      </c>
      <c r="DS198" s="137">
        <f t="shared" si="36"/>
        <v>9752.0199999999986</v>
      </c>
      <c r="DT198" s="137">
        <f t="shared" si="37"/>
        <v>1280.1300000000001</v>
      </c>
      <c r="DU198" s="137">
        <f t="shared" si="38"/>
        <v>14109.029999999999</v>
      </c>
      <c r="DV198" s="139">
        <f t="shared" si="39"/>
        <v>40134.14</v>
      </c>
      <c r="DW198" s="271">
        <f t="shared" si="40"/>
        <v>-432.38000000000102</v>
      </c>
      <c r="DX198" s="271"/>
      <c r="DY198" s="263">
        <f>E198-(DU198-(DO198*PARAM!Q198))</f>
        <v>599.08000000000175</v>
      </c>
      <c r="DZ198" s="263"/>
    </row>
    <row r="199" spans="1:130" x14ac:dyDescent="0.25">
      <c r="A199">
        <v>1390</v>
      </c>
      <c r="B199" t="s">
        <v>342</v>
      </c>
      <c r="C199" t="s">
        <v>343</v>
      </c>
      <c r="D199" s="74">
        <v>1</v>
      </c>
      <c r="E199">
        <v>17239.86</v>
      </c>
      <c r="F199">
        <v>31096.84</v>
      </c>
      <c r="G199" t="s">
        <v>157</v>
      </c>
      <c r="H199" t="s">
        <v>5</v>
      </c>
      <c r="I199" t="s">
        <v>182</v>
      </c>
      <c r="J199" s="138">
        <v>2444.9699999999998</v>
      </c>
      <c r="K199" s="138">
        <v>0</v>
      </c>
      <c r="L199" s="138">
        <v>2444.9699999999998</v>
      </c>
      <c r="M199" s="137">
        <v>233</v>
      </c>
      <c r="N199" s="137">
        <v>35.43</v>
      </c>
      <c r="O199" s="137">
        <v>830.83</v>
      </c>
      <c r="P199" s="185">
        <v>145.06</v>
      </c>
      <c r="Q199" s="137">
        <v>1244.32</v>
      </c>
      <c r="R199" s="139">
        <v>3689.29</v>
      </c>
      <c r="S199" s="138">
        <v>2351.4299999999998</v>
      </c>
      <c r="T199" s="138">
        <v>0</v>
      </c>
      <c r="U199" s="138">
        <v>2351.4299999999998</v>
      </c>
      <c r="V199" s="137">
        <v>232</v>
      </c>
      <c r="W199" s="137">
        <v>35.229999999999997</v>
      </c>
      <c r="X199" s="137">
        <v>820.14</v>
      </c>
      <c r="Y199" s="137">
        <v>123.35</v>
      </c>
      <c r="Z199" s="137">
        <v>1210.72</v>
      </c>
      <c r="AA199" s="139">
        <v>3562.15</v>
      </c>
      <c r="AB199" s="138">
        <v>2350.5</v>
      </c>
      <c r="AC199" s="138">
        <v>0</v>
      </c>
      <c r="AD199" s="138">
        <v>2350.5</v>
      </c>
      <c r="AE199" s="137">
        <v>231</v>
      </c>
      <c r="AF199" s="137">
        <v>35.22</v>
      </c>
      <c r="AG199" s="185">
        <v>818.65</v>
      </c>
      <c r="AH199" s="137">
        <v>143.74</v>
      </c>
      <c r="AI199" s="137">
        <v>1228.6099999999999</v>
      </c>
      <c r="AJ199" s="139">
        <v>3579.11</v>
      </c>
      <c r="AK199" s="138">
        <v>2408.37</v>
      </c>
      <c r="AL199" s="138">
        <v>0</v>
      </c>
      <c r="AM199" s="138">
        <v>2408.37</v>
      </c>
      <c r="AN199" s="137">
        <v>239</v>
      </c>
      <c r="AO199" s="137">
        <v>36.090000000000003</v>
      </c>
      <c r="AP199" s="137">
        <v>871.13</v>
      </c>
      <c r="AQ199" s="137">
        <v>144.76</v>
      </c>
      <c r="AR199" s="137">
        <v>1290.98</v>
      </c>
      <c r="AS199" s="139">
        <v>3699.35</v>
      </c>
      <c r="AT199" s="138">
        <v>2350.5</v>
      </c>
      <c r="AU199" s="138">
        <v>948.61</v>
      </c>
      <c r="AV199" s="138">
        <v>3299.11</v>
      </c>
      <c r="AW199" s="137">
        <v>361</v>
      </c>
      <c r="AX199" s="137">
        <v>35.22</v>
      </c>
      <c r="AY199" s="137">
        <v>1008.37</v>
      </c>
      <c r="AZ199" s="137">
        <v>120.75</v>
      </c>
      <c r="BA199" s="137">
        <v>1525.34</v>
      </c>
      <c r="BB199" s="139">
        <v>4824.45</v>
      </c>
      <c r="BC199" s="202">
        <v>3708.42</v>
      </c>
      <c r="BD199" s="138">
        <v>0</v>
      </c>
      <c r="BE199" s="138">
        <v>3708.42</v>
      </c>
      <c r="BF199" s="137">
        <v>393</v>
      </c>
      <c r="BG199" s="137">
        <v>52.74</v>
      </c>
      <c r="BH199" s="137">
        <v>1320.9</v>
      </c>
      <c r="BI199" s="137">
        <v>177.23</v>
      </c>
      <c r="BJ199" s="137">
        <v>1943.87</v>
      </c>
      <c r="BK199" s="139">
        <v>5652.29</v>
      </c>
      <c r="BL199" s="186">
        <v>2350.5</v>
      </c>
      <c r="BM199" s="138">
        <v>0</v>
      </c>
      <c r="BN199" s="138">
        <v>2350.5</v>
      </c>
      <c r="BO199" s="137">
        <v>229</v>
      </c>
      <c r="BP199" s="137">
        <v>35.22</v>
      </c>
      <c r="BQ199" s="137">
        <v>818.65</v>
      </c>
      <c r="BR199" s="137">
        <v>113.14</v>
      </c>
      <c r="BS199" s="137">
        <v>1196.01</v>
      </c>
      <c r="BT199" s="139">
        <v>3546.51</v>
      </c>
      <c r="BU199" s="138">
        <v>2350.5</v>
      </c>
      <c r="BV199" s="138">
        <v>0</v>
      </c>
      <c r="BW199" s="138">
        <v>2350.5</v>
      </c>
      <c r="BX199" s="137">
        <v>231</v>
      </c>
      <c r="BY199" s="137">
        <v>35.22</v>
      </c>
      <c r="BZ199" s="137">
        <v>818.65</v>
      </c>
      <c r="CA199" s="137">
        <v>138.63999999999999</v>
      </c>
      <c r="CB199" s="137">
        <v>1223.51</v>
      </c>
      <c r="CC199" s="139">
        <v>3574.01</v>
      </c>
      <c r="CD199" s="138">
        <v>2350.5</v>
      </c>
      <c r="CE199" s="138">
        <v>0</v>
      </c>
      <c r="CF199" s="138">
        <v>2350.5</v>
      </c>
      <c r="CG199" s="137">
        <v>231</v>
      </c>
      <c r="CH199" s="137">
        <v>35.22</v>
      </c>
      <c r="CI199" s="137">
        <v>818.65</v>
      </c>
      <c r="CJ199" s="137">
        <v>133.54</v>
      </c>
      <c r="CK199" s="137">
        <v>1218.4100000000001</v>
      </c>
      <c r="CL199" s="139">
        <v>3568.91</v>
      </c>
      <c r="CM199" s="186">
        <v>2409.56</v>
      </c>
      <c r="CN199" s="138">
        <v>0</v>
      </c>
      <c r="CO199" s="138">
        <v>2409.56</v>
      </c>
      <c r="CP199" s="137">
        <v>248</v>
      </c>
      <c r="CQ199" s="137">
        <v>36.1</v>
      </c>
      <c r="CR199" s="137">
        <v>854.91</v>
      </c>
      <c r="CS199" s="137">
        <v>139.69</v>
      </c>
      <c r="CT199" s="137">
        <v>1278.7</v>
      </c>
      <c r="CU199" s="139">
        <v>3688.26</v>
      </c>
      <c r="CV199" s="216">
        <v>2861.9</v>
      </c>
      <c r="CW199" s="138">
        <v>0</v>
      </c>
      <c r="CX199" s="138">
        <v>2861.9</v>
      </c>
      <c r="CY199" s="137">
        <v>301</v>
      </c>
      <c r="CZ199" s="137">
        <v>42.89</v>
      </c>
      <c r="DA199" s="137">
        <v>1081.05</v>
      </c>
      <c r="DB199" s="137">
        <v>76.319999999999993</v>
      </c>
      <c r="DC199" s="137">
        <v>1501.26</v>
      </c>
      <c r="DD199" s="139">
        <v>4363.16</v>
      </c>
      <c r="DE199" s="138">
        <v>3363.46</v>
      </c>
      <c r="DF199" s="138">
        <v>0</v>
      </c>
      <c r="DG199" s="138">
        <v>3363.46</v>
      </c>
      <c r="DH199" s="137">
        <v>373</v>
      </c>
      <c r="DI199" s="137">
        <v>360.39</v>
      </c>
      <c r="DJ199" s="137">
        <v>1895.14</v>
      </c>
      <c r="DK199" s="137">
        <v>152.87</v>
      </c>
      <c r="DL199" s="137">
        <v>2781.4</v>
      </c>
      <c r="DM199" s="139">
        <v>6144.86</v>
      </c>
      <c r="DN199" s="135">
        <f t="shared" si="31"/>
        <v>31300.610000000004</v>
      </c>
      <c r="DO199" s="135">
        <f t="shared" si="32"/>
        <v>948.61</v>
      </c>
      <c r="DP199" s="135">
        <f t="shared" si="33"/>
        <v>32249.220000000005</v>
      </c>
      <c r="DQ199" s="137">
        <f t="shared" si="34"/>
        <v>3302</v>
      </c>
      <c r="DR199" s="137">
        <f t="shared" si="35"/>
        <v>774.97</v>
      </c>
      <c r="DS199" s="137">
        <f t="shared" si="36"/>
        <v>11957.069999999998</v>
      </c>
      <c r="DT199" s="137">
        <f t="shared" si="37"/>
        <v>1609.0900000000001</v>
      </c>
      <c r="DU199" s="137">
        <f t="shared" si="38"/>
        <v>17643.13</v>
      </c>
      <c r="DV199" s="139">
        <f t="shared" si="39"/>
        <v>49892.350000000006</v>
      </c>
      <c r="DW199" s="271">
        <f t="shared" si="40"/>
        <v>1152.3800000000047</v>
      </c>
      <c r="DX199" s="271"/>
      <c r="DY199" s="263">
        <f>E199-(DU199-(DO199*PARAM!Q199))</f>
        <v>-403.27000000000044</v>
      </c>
      <c r="DZ199" s="263"/>
    </row>
    <row r="200" spans="1:130" x14ac:dyDescent="0.25">
      <c r="A200">
        <v>1391</v>
      </c>
      <c r="B200" t="s">
        <v>863</v>
      </c>
      <c r="C200" t="s">
        <v>864</v>
      </c>
      <c r="D200" s="74">
        <v>0</v>
      </c>
      <c r="G200" t="s">
        <v>157</v>
      </c>
      <c r="H200" t="s">
        <v>5</v>
      </c>
      <c r="I200" t="s">
        <v>415</v>
      </c>
      <c r="P200" s="185"/>
      <c r="AG200" s="185"/>
      <c r="AT200" s="138">
        <v>0</v>
      </c>
      <c r="AU200" s="138">
        <v>711.46</v>
      </c>
      <c r="AV200" s="138">
        <v>711.46</v>
      </c>
      <c r="AW200" s="137">
        <v>30</v>
      </c>
      <c r="AX200" s="137">
        <v>0</v>
      </c>
      <c r="AY200" s="137">
        <v>142.29</v>
      </c>
      <c r="AZ200" s="137">
        <v>9.5299999999999994</v>
      </c>
      <c r="BA200" s="137">
        <v>181.82</v>
      </c>
      <c r="BB200" s="139">
        <v>893.28</v>
      </c>
      <c r="BC200" s="202"/>
      <c r="BL200" s="186"/>
      <c r="CD200" s="216"/>
      <c r="CM200" s="186"/>
      <c r="CV200" s="216"/>
      <c r="DN200" s="135">
        <f t="shared" si="31"/>
        <v>0</v>
      </c>
      <c r="DO200" s="135">
        <f t="shared" si="32"/>
        <v>711.46</v>
      </c>
      <c r="DP200" s="135">
        <f t="shared" si="33"/>
        <v>711.46</v>
      </c>
      <c r="DQ200" s="137">
        <f t="shared" si="34"/>
        <v>30</v>
      </c>
      <c r="DR200" s="137">
        <f t="shared" si="35"/>
        <v>0</v>
      </c>
      <c r="DS200" s="137">
        <f t="shared" si="36"/>
        <v>142.29</v>
      </c>
      <c r="DT200" s="137">
        <f t="shared" si="37"/>
        <v>9.5299999999999994</v>
      </c>
      <c r="DU200" s="137">
        <f t="shared" si="38"/>
        <v>181.82</v>
      </c>
      <c r="DV200" s="139">
        <f t="shared" si="39"/>
        <v>893.28</v>
      </c>
      <c r="DW200" s="271">
        <f t="shared" si="40"/>
        <v>711.46</v>
      </c>
      <c r="DX200" s="271"/>
      <c r="DY200" s="263">
        <f>E200-(DU200-(DO200*PARAM!Q200))</f>
        <v>-181.82</v>
      </c>
      <c r="DZ200" s="263"/>
    </row>
    <row r="201" spans="1:130" x14ac:dyDescent="0.25">
      <c r="A201">
        <v>1392</v>
      </c>
      <c r="B201" t="s">
        <v>344</v>
      </c>
      <c r="C201" t="s">
        <v>345</v>
      </c>
      <c r="D201" s="74">
        <v>1</v>
      </c>
      <c r="E201">
        <v>21769.03</v>
      </c>
      <c r="F201">
        <v>36387.58</v>
      </c>
      <c r="G201" t="s">
        <v>157</v>
      </c>
      <c r="H201" t="s">
        <v>5</v>
      </c>
      <c r="I201" t="s">
        <v>169</v>
      </c>
      <c r="J201" s="138">
        <v>3448.2</v>
      </c>
      <c r="K201" s="138">
        <v>0</v>
      </c>
      <c r="L201" s="138">
        <v>3448.2</v>
      </c>
      <c r="M201" s="137">
        <v>377</v>
      </c>
      <c r="N201" s="137">
        <v>16.920000000000002</v>
      </c>
      <c r="O201" s="137">
        <v>1299.29</v>
      </c>
      <c r="P201" s="185">
        <v>162.96</v>
      </c>
      <c r="Q201" s="137">
        <v>1856.17</v>
      </c>
      <c r="R201" s="139">
        <v>5304.37</v>
      </c>
      <c r="S201" s="138">
        <v>3385.8</v>
      </c>
      <c r="T201" s="138">
        <v>0</v>
      </c>
      <c r="U201" s="138">
        <v>3385.8</v>
      </c>
      <c r="V201" s="137">
        <v>377</v>
      </c>
      <c r="W201" s="137">
        <v>16.920000000000002</v>
      </c>
      <c r="X201" s="137">
        <v>1300.5899999999999</v>
      </c>
      <c r="Y201" s="137">
        <v>126.42</v>
      </c>
      <c r="Z201" s="137">
        <v>1820.93</v>
      </c>
      <c r="AA201" s="139">
        <v>5206.7299999999996</v>
      </c>
      <c r="AB201" s="138">
        <v>3385.8</v>
      </c>
      <c r="AC201" s="138">
        <v>0</v>
      </c>
      <c r="AD201" s="138">
        <v>3385.8</v>
      </c>
      <c r="AE201" s="137">
        <v>377</v>
      </c>
      <c r="AF201" s="137">
        <v>16.920000000000002</v>
      </c>
      <c r="AG201" s="185">
        <v>1299.94</v>
      </c>
      <c r="AH201" s="137">
        <v>177.42</v>
      </c>
      <c r="AI201" s="137">
        <v>1871.28</v>
      </c>
      <c r="AJ201" s="139">
        <v>5257.08</v>
      </c>
      <c r="AK201" s="138">
        <v>3422.26</v>
      </c>
      <c r="AL201" s="138">
        <v>0</v>
      </c>
      <c r="AM201" s="138">
        <v>3422.26</v>
      </c>
      <c r="AN201" s="137">
        <v>383</v>
      </c>
      <c r="AO201" s="137">
        <v>17.100000000000001</v>
      </c>
      <c r="AP201" s="137">
        <v>1313.54</v>
      </c>
      <c r="AQ201" s="137">
        <v>60.76</v>
      </c>
      <c r="AR201" s="137">
        <v>1774.4</v>
      </c>
      <c r="AS201" s="139">
        <v>5196.66</v>
      </c>
      <c r="AT201" s="138">
        <v>3472.72</v>
      </c>
      <c r="AU201" s="138">
        <v>948.61</v>
      </c>
      <c r="AV201" s="138">
        <v>4421.33</v>
      </c>
      <c r="AW201" s="137">
        <v>518</v>
      </c>
      <c r="AX201" s="137">
        <v>17.350000000000001</v>
      </c>
      <c r="AY201" s="137">
        <v>1522.08</v>
      </c>
      <c r="AZ201" s="137">
        <v>74.38</v>
      </c>
      <c r="BA201" s="137">
        <v>2131.81</v>
      </c>
      <c r="BB201" s="139">
        <v>6553.14</v>
      </c>
      <c r="BC201" s="202">
        <v>5129.82</v>
      </c>
      <c r="BD201" s="138">
        <v>0</v>
      </c>
      <c r="BE201" s="138">
        <v>5129.82</v>
      </c>
      <c r="BF201" s="137">
        <v>608</v>
      </c>
      <c r="BG201" s="137">
        <v>25.27</v>
      </c>
      <c r="BH201" s="137">
        <v>2231.98</v>
      </c>
      <c r="BI201" s="137">
        <v>84.37</v>
      </c>
      <c r="BJ201" s="137">
        <v>2949.62</v>
      </c>
      <c r="BK201" s="139">
        <v>8079.44</v>
      </c>
      <c r="BL201" s="186">
        <v>14681.5</v>
      </c>
      <c r="BM201" s="138">
        <v>0</v>
      </c>
      <c r="BN201" s="138">
        <v>14681.5</v>
      </c>
      <c r="BO201" s="137">
        <v>1453</v>
      </c>
      <c r="BP201" s="137">
        <v>441.14</v>
      </c>
      <c r="BQ201" s="137">
        <v>7144.49</v>
      </c>
      <c r="BR201" s="137">
        <v>213.48</v>
      </c>
      <c r="BS201" s="137">
        <v>9252.11</v>
      </c>
      <c r="BT201" s="139">
        <v>23933.61</v>
      </c>
      <c r="BU201" s="138">
        <v>0</v>
      </c>
      <c r="BV201" s="138">
        <v>0</v>
      </c>
      <c r="BW201" s="138">
        <v>0</v>
      </c>
      <c r="BX201" s="137">
        <v>0</v>
      </c>
      <c r="BY201" s="137">
        <v>0</v>
      </c>
      <c r="BZ201" s="137">
        <v>0</v>
      </c>
      <c r="CA201" s="137">
        <v>0</v>
      </c>
      <c r="CB201" s="137">
        <v>0</v>
      </c>
      <c r="CC201" s="139">
        <v>0</v>
      </c>
      <c r="CD201" s="216">
        <v>0</v>
      </c>
      <c r="CE201" s="138">
        <v>0</v>
      </c>
      <c r="CF201" s="138">
        <v>0</v>
      </c>
      <c r="CG201" s="137">
        <v>0</v>
      </c>
      <c r="CH201" s="137">
        <v>0</v>
      </c>
      <c r="CI201" s="137">
        <v>661.93</v>
      </c>
      <c r="CJ201" s="137">
        <v>0</v>
      </c>
      <c r="CK201" s="137">
        <v>661.93</v>
      </c>
      <c r="CL201" s="139">
        <v>661.93</v>
      </c>
      <c r="CM201" s="186">
        <v>0</v>
      </c>
      <c r="CN201" s="138">
        <v>0</v>
      </c>
      <c r="CO201" s="138">
        <v>0</v>
      </c>
      <c r="CP201" s="137">
        <v>0</v>
      </c>
      <c r="CQ201" s="137">
        <v>0</v>
      </c>
      <c r="CR201" s="137">
        <v>0</v>
      </c>
      <c r="CS201" s="137">
        <v>0</v>
      </c>
      <c r="CT201" s="137">
        <v>0</v>
      </c>
      <c r="CU201" s="139">
        <v>0</v>
      </c>
      <c r="DN201" s="135">
        <f t="shared" si="31"/>
        <v>36926.1</v>
      </c>
      <c r="DO201" s="135">
        <f t="shared" si="32"/>
        <v>948.61</v>
      </c>
      <c r="DP201" s="135">
        <f t="shared" si="33"/>
        <v>37874.71</v>
      </c>
      <c r="DQ201" s="137">
        <f t="shared" si="34"/>
        <v>4093</v>
      </c>
      <c r="DR201" s="137">
        <f t="shared" si="35"/>
        <v>551.62</v>
      </c>
      <c r="DS201" s="137">
        <f t="shared" si="36"/>
        <v>16773.84</v>
      </c>
      <c r="DT201" s="137">
        <f t="shared" si="37"/>
        <v>899.79</v>
      </c>
      <c r="DU201" s="137">
        <f t="shared" si="38"/>
        <v>22318.25</v>
      </c>
      <c r="DV201" s="139">
        <f t="shared" si="39"/>
        <v>60192.959999999999</v>
      </c>
      <c r="DW201" s="271">
        <f t="shared" si="40"/>
        <v>1487.1299999999974</v>
      </c>
      <c r="DX201" s="271"/>
      <c r="DY201" s="263">
        <f>E201-(DU201-(DO201*PARAM!Q201))</f>
        <v>-549.22000000000116</v>
      </c>
      <c r="DZ201" s="263"/>
    </row>
    <row r="202" spans="1:130" x14ac:dyDescent="0.25">
      <c r="A202">
        <v>1400</v>
      </c>
      <c r="B202" t="s">
        <v>683</v>
      </c>
      <c r="C202" t="s">
        <v>245</v>
      </c>
      <c r="D202" s="74">
        <v>1</v>
      </c>
      <c r="E202">
        <v>16593.144399999997</v>
      </c>
      <c r="F202">
        <v>29383.045999999998</v>
      </c>
      <c r="G202" t="s">
        <v>157</v>
      </c>
      <c r="H202" t="s">
        <v>9</v>
      </c>
      <c r="I202" t="s">
        <v>277</v>
      </c>
      <c r="J202" s="138">
        <v>656.5902000000001</v>
      </c>
      <c r="K202" s="138">
        <v>0</v>
      </c>
      <c r="L202" s="138">
        <v>656.5902000000001</v>
      </c>
      <c r="M202" s="137">
        <v>32.340000000000003</v>
      </c>
      <c r="N202" s="137">
        <v>16.346400000000003</v>
      </c>
      <c r="O202" s="137">
        <v>260.68</v>
      </c>
      <c r="P202" s="185">
        <v>11.652200000000001</v>
      </c>
      <c r="Q202" s="137">
        <v>321.01859999999999</v>
      </c>
      <c r="R202" s="139">
        <v>977.60880000000009</v>
      </c>
      <c r="S202" s="138">
        <v>938.99679999999989</v>
      </c>
      <c r="T202" s="138">
        <v>0</v>
      </c>
      <c r="U202" s="138">
        <v>938.99679999999989</v>
      </c>
      <c r="V202" s="137">
        <v>56.84</v>
      </c>
      <c r="W202" s="137">
        <v>23.412199999999999</v>
      </c>
      <c r="X202" s="137">
        <v>349.61500000000001</v>
      </c>
      <c r="Y202" s="137">
        <v>16.66</v>
      </c>
      <c r="Z202" s="137">
        <v>446.52719999999999</v>
      </c>
      <c r="AA202" s="139">
        <v>1385.5239999999999</v>
      </c>
      <c r="AB202" s="138">
        <v>797.78859999999997</v>
      </c>
      <c r="AC202" s="138">
        <v>0</v>
      </c>
      <c r="AD202" s="138">
        <v>797.78859999999997</v>
      </c>
      <c r="AE202" s="137">
        <v>44.1</v>
      </c>
      <c r="AF202" s="137">
        <v>19.8842</v>
      </c>
      <c r="AG202" s="185">
        <v>305.16219999999998</v>
      </c>
      <c r="AH202" s="137">
        <v>14.161</v>
      </c>
      <c r="AI202" s="137">
        <v>383.30739999999997</v>
      </c>
      <c r="AJ202" s="139">
        <v>1181.096</v>
      </c>
      <c r="AK202" s="138">
        <v>844.85800000000006</v>
      </c>
      <c r="AL202" s="138">
        <v>0</v>
      </c>
      <c r="AM202" s="138">
        <v>844.85800000000006</v>
      </c>
      <c r="AN202" s="137">
        <v>48.02</v>
      </c>
      <c r="AO202" s="137">
        <v>21.060199999999998</v>
      </c>
      <c r="AP202" s="137">
        <v>319.82299999999998</v>
      </c>
      <c r="AQ202" s="137">
        <v>14.994000000000002</v>
      </c>
      <c r="AR202" s="137">
        <v>403.8972</v>
      </c>
      <c r="AS202" s="139">
        <v>1248.7552000000001</v>
      </c>
      <c r="AT202" s="138">
        <v>797.78859999999997</v>
      </c>
      <c r="AU202" s="138">
        <v>808.78419999999994</v>
      </c>
      <c r="AV202" s="138">
        <v>1606.5727999999999</v>
      </c>
      <c r="AW202" s="137">
        <v>112.7</v>
      </c>
      <c r="AX202" s="137">
        <v>19.8842</v>
      </c>
      <c r="AY202" s="137">
        <v>466.91120000000001</v>
      </c>
      <c r="AZ202" s="137">
        <v>24.9998</v>
      </c>
      <c r="BA202" s="137">
        <v>624.49519999999995</v>
      </c>
      <c r="BB202" s="139">
        <v>2231.0679999999998</v>
      </c>
      <c r="BC202" s="202">
        <v>1955.394</v>
      </c>
      <c r="BD202" s="138">
        <v>0</v>
      </c>
      <c r="BE202" s="138">
        <v>1955.394</v>
      </c>
      <c r="BF202" s="137">
        <v>144.06</v>
      </c>
      <c r="BG202" s="137">
        <v>48.823599999999999</v>
      </c>
      <c r="BH202" s="137">
        <v>762.51839999999993</v>
      </c>
      <c r="BI202" s="137">
        <v>34.721399999999996</v>
      </c>
      <c r="BJ202" s="137">
        <v>990.12339999999995</v>
      </c>
      <c r="BK202" s="139">
        <v>2945.5173999999997</v>
      </c>
      <c r="BL202" s="186">
        <v>816.42820000000006</v>
      </c>
      <c r="BM202" s="138">
        <v>0</v>
      </c>
      <c r="BN202" s="138">
        <v>816.42820000000006</v>
      </c>
      <c r="BO202" s="137">
        <v>46.06</v>
      </c>
      <c r="BP202" s="137">
        <v>20.344799999999999</v>
      </c>
      <c r="BQ202" s="137">
        <v>315.05040000000002</v>
      </c>
      <c r="BR202" s="137">
        <v>14.494200000000001</v>
      </c>
      <c r="BS202" s="137">
        <v>395.94940000000003</v>
      </c>
      <c r="BT202" s="139">
        <v>1212.3776</v>
      </c>
      <c r="BU202" s="138">
        <v>807.2847999999999</v>
      </c>
      <c r="BV202" s="138">
        <v>0</v>
      </c>
      <c r="BW202" s="138">
        <v>807.2847999999999</v>
      </c>
      <c r="BX202" s="137">
        <v>45.08</v>
      </c>
      <c r="BY202" s="137">
        <v>20.1096</v>
      </c>
      <c r="BZ202" s="137">
        <v>312.15940000000001</v>
      </c>
      <c r="CA202" s="137">
        <v>14.3276</v>
      </c>
      <c r="CB202" s="137">
        <v>391.67660000000001</v>
      </c>
      <c r="CC202" s="139">
        <v>1198.9613999999999</v>
      </c>
      <c r="CD202" s="216">
        <v>-22.667399999999997</v>
      </c>
      <c r="CE202" s="138">
        <v>0</v>
      </c>
      <c r="CF202" s="138">
        <v>-22.667399999999997</v>
      </c>
      <c r="CG202" s="137">
        <v>17.64</v>
      </c>
      <c r="CH202" s="137">
        <v>12.054</v>
      </c>
      <c r="CI202" s="137">
        <v>210.00419999999997</v>
      </c>
      <c r="CJ202" s="137">
        <v>1.8031999999999999</v>
      </c>
      <c r="CK202" s="137">
        <v>241.50139999999999</v>
      </c>
      <c r="CL202" s="139">
        <v>218.834</v>
      </c>
      <c r="CM202" s="186">
        <v>816.42820000000006</v>
      </c>
      <c r="CN202" s="138">
        <v>0</v>
      </c>
      <c r="CO202" s="138">
        <v>816.42820000000006</v>
      </c>
      <c r="CP202" s="137">
        <v>50.96</v>
      </c>
      <c r="CQ202" s="137">
        <v>20.344799999999999</v>
      </c>
      <c r="CR202" s="137">
        <v>309.10180000000003</v>
      </c>
      <c r="CS202" s="137">
        <v>14.494200000000001</v>
      </c>
      <c r="CT202" s="137">
        <v>394.9008</v>
      </c>
      <c r="CU202" s="139">
        <v>1211.329</v>
      </c>
      <c r="CV202" s="216">
        <v>863.5172</v>
      </c>
      <c r="CW202" s="138">
        <v>0</v>
      </c>
      <c r="CX202" s="138">
        <v>863.5172</v>
      </c>
      <c r="CY202" s="137">
        <v>49.98</v>
      </c>
      <c r="CZ202" s="137">
        <v>21.520799999999998</v>
      </c>
      <c r="DA202" s="137">
        <v>318.68619999999999</v>
      </c>
      <c r="DB202" s="137">
        <v>15.317399999999999</v>
      </c>
      <c r="DC202" s="137">
        <v>405.50440000000003</v>
      </c>
      <c r="DD202" s="139">
        <v>1269.0216</v>
      </c>
      <c r="DE202" s="138">
        <v>-2513.3276000000001</v>
      </c>
      <c r="DF202" s="138">
        <v>0</v>
      </c>
      <c r="DG202" s="138">
        <v>-2513.3276000000001</v>
      </c>
      <c r="DH202" s="137">
        <v>-25.48</v>
      </c>
      <c r="DI202" s="137">
        <v>97.696200000000005</v>
      </c>
      <c r="DJ202" s="137">
        <v>362.10019999999997</v>
      </c>
      <c r="DK202" s="137">
        <v>-32.349800000000002</v>
      </c>
      <c r="DL202" s="137">
        <v>401.96660000000003</v>
      </c>
      <c r="DM202" s="139">
        <v>-2111.3609999999999</v>
      </c>
      <c r="DN202" s="135">
        <f t="shared" si="31"/>
        <v>6759.0795999999991</v>
      </c>
      <c r="DO202" s="135">
        <f t="shared" si="32"/>
        <v>808.78419999999994</v>
      </c>
      <c r="DP202" s="135">
        <f t="shared" si="33"/>
        <v>7567.8637999999992</v>
      </c>
      <c r="DQ202" s="137">
        <f t="shared" si="34"/>
        <v>622.30000000000007</v>
      </c>
      <c r="DR202" s="137">
        <f t="shared" si="35"/>
        <v>341.48099999999999</v>
      </c>
      <c r="DS202" s="137">
        <f t="shared" si="36"/>
        <v>4291.8119999999999</v>
      </c>
      <c r="DT202" s="137">
        <f t="shared" si="37"/>
        <v>145.27519999999998</v>
      </c>
      <c r="DU202" s="137">
        <f t="shared" si="38"/>
        <v>5400.8681999999999</v>
      </c>
      <c r="DV202" s="139">
        <f t="shared" si="39"/>
        <v>12968.732</v>
      </c>
      <c r="DW202" s="271">
        <f t="shared" si="40"/>
        <v>-21815.182199999999</v>
      </c>
      <c r="DX202" s="271"/>
      <c r="DY202" s="263">
        <f>E202-(DU202-(DO202*PARAM!Q202))</f>
        <v>11192.276199999997</v>
      </c>
      <c r="DZ202" s="263"/>
    </row>
    <row r="203" spans="1:130" x14ac:dyDescent="0.25">
      <c r="A203">
        <v>1401</v>
      </c>
      <c r="B203" t="s">
        <v>303</v>
      </c>
      <c r="C203" t="s">
        <v>304</v>
      </c>
      <c r="D203" s="74">
        <v>0.8</v>
      </c>
      <c r="E203">
        <v>10868.78</v>
      </c>
      <c r="F203">
        <v>21489.29</v>
      </c>
      <c r="G203" t="s">
        <v>157</v>
      </c>
      <c r="H203" t="s">
        <v>5</v>
      </c>
      <c r="I203" t="s">
        <v>298</v>
      </c>
      <c r="J203" s="138">
        <v>1755.45</v>
      </c>
      <c r="K203" s="138">
        <v>0</v>
      </c>
      <c r="L203" s="138">
        <v>1755.45</v>
      </c>
      <c r="M203" s="137">
        <v>138</v>
      </c>
      <c r="N203" s="137">
        <v>41.8</v>
      </c>
      <c r="O203" s="137">
        <v>475.12</v>
      </c>
      <c r="P203" s="185">
        <v>112.41</v>
      </c>
      <c r="Q203" s="137">
        <v>767.33</v>
      </c>
      <c r="R203" s="139">
        <v>2522.7800000000002</v>
      </c>
      <c r="S203" s="138">
        <v>1654.46</v>
      </c>
      <c r="T203" s="138">
        <v>0</v>
      </c>
      <c r="U203" s="138">
        <v>1654.46</v>
      </c>
      <c r="V203" s="137">
        <v>136</v>
      </c>
      <c r="W203" s="137">
        <v>41.29</v>
      </c>
      <c r="X203" s="137">
        <v>457.35</v>
      </c>
      <c r="Y203" s="137">
        <v>95.67</v>
      </c>
      <c r="Z203" s="137">
        <v>730.31</v>
      </c>
      <c r="AA203" s="139">
        <v>2384.77</v>
      </c>
      <c r="AB203" s="138">
        <v>1654.46</v>
      </c>
      <c r="AC203" s="138">
        <v>0</v>
      </c>
      <c r="AD203" s="138">
        <v>1654.46</v>
      </c>
      <c r="AE203" s="137">
        <v>136</v>
      </c>
      <c r="AF203" s="137">
        <v>41.29</v>
      </c>
      <c r="AG203" s="185">
        <v>457.03</v>
      </c>
      <c r="AH203" s="137">
        <v>116.07</v>
      </c>
      <c r="AI203" s="137">
        <v>750.39</v>
      </c>
      <c r="AJ203" s="139">
        <v>2404.85</v>
      </c>
      <c r="AK203" s="138">
        <v>1654.46</v>
      </c>
      <c r="AL203" s="138">
        <v>0</v>
      </c>
      <c r="AM203" s="138">
        <v>1654.46</v>
      </c>
      <c r="AN203" s="137">
        <v>136</v>
      </c>
      <c r="AO203" s="137">
        <v>41.29</v>
      </c>
      <c r="AP203" s="137">
        <v>457.03</v>
      </c>
      <c r="AQ203" s="137">
        <v>95.67</v>
      </c>
      <c r="AR203" s="137">
        <v>729.99</v>
      </c>
      <c r="AS203" s="139">
        <v>2384.4499999999998</v>
      </c>
      <c r="AT203" s="138">
        <v>1663.88</v>
      </c>
      <c r="AU203" s="138">
        <v>758.88</v>
      </c>
      <c r="AV203" s="138">
        <v>2422.7600000000002</v>
      </c>
      <c r="AW203" s="137">
        <v>240</v>
      </c>
      <c r="AX203" s="137">
        <v>41.52</v>
      </c>
      <c r="AY203" s="137">
        <v>617.35</v>
      </c>
      <c r="AZ203" s="137">
        <v>111.12</v>
      </c>
      <c r="BA203" s="137">
        <v>1009.99</v>
      </c>
      <c r="BB203" s="139">
        <v>3432.75</v>
      </c>
      <c r="BC203" s="202">
        <v>2659.91</v>
      </c>
      <c r="BD203" s="138">
        <v>0</v>
      </c>
      <c r="BE203" s="138">
        <v>2659.91</v>
      </c>
      <c r="BF203" s="137">
        <v>248</v>
      </c>
      <c r="BG203" s="137">
        <v>61.62</v>
      </c>
      <c r="BH203" s="137">
        <v>936.99</v>
      </c>
      <c r="BI203" s="137">
        <v>122.88</v>
      </c>
      <c r="BJ203" s="137">
        <v>1369.49</v>
      </c>
      <c r="BK203" s="139">
        <v>4029.4</v>
      </c>
      <c r="BL203" s="186">
        <v>1654.46</v>
      </c>
      <c r="BM203" s="138">
        <v>0</v>
      </c>
      <c r="BN203" s="138">
        <v>1654.46</v>
      </c>
      <c r="BO203" s="137">
        <v>136</v>
      </c>
      <c r="BP203" s="137">
        <v>41.29</v>
      </c>
      <c r="BQ203" s="137">
        <v>457.03</v>
      </c>
      <c r="BR203" s="137">
        <v>121.17</v>
      </c>
      <c r="BS203" s="137">
        <v>755.49</v>
      </c>
      <c r="BT203" s="139">
        <v>2409.9499999999998</v>
      </c>
      <c r="BU203" s="138">
        <v>1654.46</v>
      </c>
      <c r="BV203" s="138">
        <v>0</v>
      </c>
      <c r="BW203" s="138">
        <v>1654.46</v>
      </c>
      <c r="BX203" s="137">
        <v>136</v>
      </c>
      <c r="BY203" s="137">
        <v>41.29</v>
      </c>
      <c r="BZ203" s="137">
        <v>457.03</v>
      </c>
      <c r="CA203" s="137">
        <v>121.17</v>
      </c>
      <c r="CB203" s="137">
        <v>755.49</v>
      </c>
      <c r="CC203" s="139">
        <v>2409.9499999999998</v>
      </c>
      <c r="CD203" s="216">
        <v>1686.72</v>
      </c>
      <c r="CE203" s="138">
        <v>0</v>
      </c>
      <c r="CF203" s="138">
        <v>1686.72</v>
      </c>
      <c r="CG203" s="137">
        <v>140</v>
      </c>
      <c r="CH203" s="137">
        <v>42.09</v>
      </c>
      <c r="CI203" s="137">
        <v>486.29</v>
      </c>
      <c r="CJ203" s="137">
        <v>96.24</v>
      </c>
      <c r="CK203" s="137">
        <v>764.62</v>
      </c>
      <c r="CL203" s="139">
        <v>2451.34</v>
      </c>
      <c r="CM203" s="186">
        <v>1670.34</v>
      </c>
      <c r="CN203" s="138">
        <v>0</v>
      </c>
      <c r="CO203" s="138">
        <v>1670.34</v>
      </c>
      <c r="CP203" s="137">
        <v>146</v>
      </c>
      <c r="CQ203" s="137">
        <v>41.69</v>
      </c>
      <c r="CR203" s="137">
        <v>458.7</v>
      </c>
      <c r="CS203" s="137">
        <v>65.349999999999994</v>
      </c>
      <c r="CT203" s="137">
        <v>711.74</v>
      </c>
      <c r="CU203" s="139">
        <v>2382.08</v>
      </c>
      <c r="CV203" s="218">
        <v>1670.6</v>
      </c>
      <c r="CW203" s="138">
        <v>0</v>
      </c>
      <c r="CX203" s="138">
        <v>1670.6</v>
      </c>
      <c r="CY203" s="137">
        <v>137</v>
      </c>
      <c r="CZ203" s="137">
        <v>41.69</v>
      </c>
      <c r="DA203" s="137">
        <v>447.45</v>
      </c>
      <c r="DB203" s="137">
        <v>95.95</v>
      </c>
      <c r="DC203" s="137">
        <v>722.09</v>
      </c>
      <c r="DD203" s="139">
        <v>2392.69</v>
      </c>
      <c r="DE203" s="138">
        <v>2488.77</v>
      </c>
      <c r="DF203" s="138">
        <v>0</v>
      </c>
      <c r="DG203" s="138">
        <v>2488.77</v>
      </c>
      <c r="DH203" s="137">
        <v>248</v>
      </c>
      <c r="DI203" s="137">
        <v>277.75</v>
      </c>
      <c r="DJ203" s="137">
        <v>1445.98</v>
      </c>
      <c r="DK203" s="137">
        <v>111.83</v>
      </c>
      <c r="DL203" s="137">
        <v>2083.56</v>
      </c>
      <c r="DM203" s="139">
        <v>4572.33</v>
      </c>
      <c r="DN203" s="135">
        <f t="shared" si="31"/>
        <v>21867.969999999994</v>
      </c>
      <c r="DO203" s="135">
        <f t="shared" si="32"/>
        <v>758.88</v>
      </c>
      <c r="DP203" s="135">
        <f t="shared" si="33"/>
        <v>22626.85</v>
      </c>
      <c r="DQ203" s="137">
        <f t="shared" si="34"/>
        <v>1977</v>
      </c>
      <c r="DR203" s="137">
        <f t="shared" si="35"/>
        <v>754.61</v>
      </c>
      <c r="DS203" s="137">
        <f t="shared" si="36"/>
        <v>7153.3499999999985</v>
      </c>
      <c r="DT203" s="137">
        <f t="shared" si="37"/>
        <v>1265.53</v>
      </c>
      <c r="DU203" s="137">
        <f t="shared" si="38"/>
        <v>11150.489999999998</v>
      </c>
      <c r="DV203" s="139">
        <f t="shared" si="39"/>
        <v>33777.339999999997</v>
      </c>
      <c r="DW203" s="271">
        <f t="shared" si="40"/>
        <v>1137.5599999999977</v>
      </c>
      <c r="DX203" s="271"/>
      <c r="DY203" s="263">
        <f>E203-(DU203-(DO203*PARAM!Q203))</f>
        <v>-281.70999999999731</v>
      </c>
      <c r="DZ203" s="263"/>
    </row>
    <row r="204" spans="1:130" x14ac:dyDescent="0.25">
      <c r="A204">
        <v>1402</v>
      </c>
      <c r="B204" t="s">
        <v>280</v>
      </c>
      <c r="C204" t="s">
        <v>281</v>
      </c>
      <c r="D204" s="74">
        <v>1</v>
      </c>
      <c r="E204">
        <v>13195.57</v>
      </c>
      <c r="F204">
        <v>29878.1</v>
      </c>
      <c r="G204" t="s">
        <v>157</v>
      </c>
      <c r="H204" t="s">
        <v>5</v>
      </c>
      <c r="I204" t="s">
        <v>282</v>
      </c>
      <c r="J204" s="138">
        <v>2837.77</v>
      </c>
      <c r="K204" s="138">
        <v>0</v>
      </c>
      <c r="L204" s="138">
        <v>2837.77</v>
      </c>
      <c r="M204" s="137">
        <v>288</v>
      </c>
      <c r="N204" s="137">
        <v>41.47</v>
      </c>
      <c r="O204" s="137">
        <v>1046.05</v>
      </c>
      <c r="P204" s="185">
        <v>141.88</v>
      </c>
      <c r="Q204" s="137">
        <v>1517.4</v>
      </c>
      <c r="R204" s="139">
        <v>4355.17</v>
      </c>
      <c r="S204" s="138">
        <v>2767.57</v>
      </c>
      <c r="T204" s="138">
        <v>0</v>
      </c>
      <c r="U204" s="138">
        <v>2767.57</v>
      </c>
      <c r="V204" s="137">
        <v>288</v>
      </c>
      <c r="W204" s="137">
        <v>41.47</v>
      </c>
      <c r="X204" s="137">
        <v>957.8</v>
      </c>
      <c r="Y204" s="137">
        <v>130.74</v>
      </c>
      <c r="Z204" s="137">
        <v>1418.01</v>
      </c>
      <c r="AA204" s="139">
        <v>4185.58</v>
      </c>
      <c r="AB204" s="138">
        <v>2255.27</v>
      </c>
      <c r="AC204" s="138">
        <v>0</v>
      </c>
      <c r="AD204" s="138">
        <v>2255.27</v>
      </c>
      <c r="AE204" s="137">
        <v>218</v>
      </c>
      <c r="AF204" s="137">
        <v>33.78</v>
      </c>
      <c r="AG204" s="185">
        <v>732.43</v>
      </c>
      <c r="AH204" s="137">
        <v>157.34</v>
      </c>
      <c r="AI204" s="137">
        <v>1141.55</v>
      </c>
      <c r="AJ204" s="139">
        <v>3396.82</v>
      </c>
      <c r="AK204" s="138">
        <v>2317.39</v>
      </c>
      <c r="AL204" s="138">
        <v>0</v>
      </c>
      <c r="AM204" s="138">
        <v>2317.39</v>
      </c>
      <c r="AN204" s="137">
        <v>227</v>
      </c>
      <c r="AO204" s="137">
        <v>34.72</v>
      </c>
      <c r="AP204" s="137">
        <v>788.65</v>
      </c>
      <c r="AQ204" s="137">
        <v>148.24</v>
      </c>
      <c r="AR204" s="137">
        <v>1198.6099999999999</v>
      </c>
      <c r="AS204" s="139">
        <v>3516</v>
      </c>
      <c r="AT204" s="138">
        <v>2288.0100000000002</v>
      </c>
      <c r="AU204" s="138">
        <v>948.61</v>
      </c>
      <c r="AV204" s="138">
        <v>3236.62</v>
      </c>
      <c r="AW204" s="137">
        <v>352</v>
      </c>
      <c r="AX204" s="137">
        <v>34.28</v>
      </c>
      <c r="AY204" s="137">
        <v>951.92</v>
      </c>
      <c r="AZ204" s="137">
        <v>119.64</v>
      </c>
      <c r="BA204" s="137">
        <v>1457.84</v>
      </c>
      <c r="BB204" s="139">
        <v>4694.46</v>
      </c>
      <c r="BC204" s="202">
        <v>3643.83</v>
      </c>
      <c r="BD204" s="138">
        <v>0</v>
      </c>
      <c r="BE204" s="138">
        <v>3643.83</v>
      </c>
      <c r="BF204" s="137">
        <v>384</v>
      </c>
      <c r="BG204" s="137">
        <v>51.93</v>
      </c>
      <c r="BH204" s="137">
        <v>1301.1199999999999</v>
      </c>
      <c r="BI204" s="137">
        <v>165.92</v>
      </c>
      <c r="BJ204" s="137">
        <v>1902.97</v>
      </c>
      <c r="BK204" s="139">
        <v>5546.8</v>
      </c>
      <c r="BL204" s="186">
        <v>2274.3200000000002</v>
      </c>
      <c r="BM204" s="138">
        <v>0</v>
      </c>
      <c r="BN204" s="138">
        <v>2274.3200000000002</v>
      </c>
      <c r="BO204" s="137">
        <v>221</v>
      </c>
      <c r="BP204" s="137">
        <v>34.08</v>
      </c>
      <c r="BQ204" s="137">
        <v>749.67</v>
      </c>
      <c r="BR204" s="137">
        <v>96.48</v>
      </c>
      <c r="BS204" s="137">
        <v>1101.23</v>
      </c>
      <c r="BT204" s="139">
        <v>3375.55</v>
      </c>
      <c r="BU204" s="138">
        <v>2274.3200000000002</v>
      </c>
      <c r="BV204" s="138">
        <v>0</v>
      </c>
      <c r="BW204" s="138">
        <v>2274.3200000000002</v>
      </c>
      <c r="BX204" s="137">
        <v>221</v>
      </c>
      <c r="BY204" s="137">
        <v>34.08</v>
      </c>
      <c r="BZ204" s="137">
        <v>749.67</v>
      </c>
      <c r="CA204" s="137">
        <v>152.58000000000001</v>
      </c>
      <c r="CB204" s="137">
        <v>1157.33</v>
      </c>
      <c r="CC204" s="139">
        <v>3431.65</v>
      </c>
      <c r="CD204" s="138">
        <v>2329.29</v>
      </c>
      <c r="CE204" s="138">
        <v>0</v>
      </c>
      <c r="CF204" s="138">
        <v>2329.29</v>
      </c>
      <c r="CG204" s="137">
        <v>229</v>
      </c>
      <c r="CH204" s="137">
        <v>34.9</v>
      </c>
      <c r="CI204" s="137">
        <v>799.48</v>
      </c>
      <c r="CJ204" s="137">
        <v>128.05000000000001</v>
      </c>
      <c r="CK204" s="137">
        <v>1191.43</v>
      </c>
      <c r="CL204" s="139">
        <v>3520.72</v>
      </c>
      <c r="CM204" s="186">
        <v>2274.3200000000002</v>
      </c>
      <c r="CN204" s="138">
        <v>0</v>
      </c>
      <c r="CO204" s="138">
        <v>2274.3200000000002</v>
      </c>
      <c r="CP204" s="137">
        <v>229</v>
      </c>
      <c r="CQ204" s="137">
        <v>34.08</v>
      </c>
      <c r="CR204" s="137">
        <v>724.26</v>
      </c>
      <c r="CS204" s="137">
        <v>70.98</v>
      </c>
      <c r="CT204" s="137">
        <v>1058.32</v>
      </c>
      <c r="CU204" s="139">
        <v>3332.64</v>
      </c>
      <c r="CV204" s="218">
        <v>2668.6</v>
      </c>
      <c r="CW204" s="138">
        <v>0</v>
      </c>
      <c r="CX204" s="138">
        <v>2668.6</v>
      </c>
      <c r="CY204" s="137">
        <v>275</v>
      </c>
      <c r="CZ204" s="137">
        <v>39.99</v>
      </c>
      <c r="DA204" s="137">
        <v>888.33</v>
      </c>
      <c r="DB204" s="137">
        <v>139.19</v>
      </c>
      <c r="DC204" s="137">
        <v>1342.51</v>
      </c>
      <c r="DD204" s="139">
        <v>4011.11</v>
      </c>
      <c r="DE204" s="138">
        <v>3393.23</v>
      </c>
      <c r="DF204" s="138">
        <v>0</v>
      </c>
      <c r="DG204" s="138">
        <v>3393.23</v>
      </c>
      <c r="DH204" s="137">
        <v>376</v>
      </c>
      <c r="DI204" s="137">
        <v>361.28</v>
      </c>
      <c r="DJ204" s="137">
        <v>2085.84</v>
      </c>
      <c r="DK204" s="137">
        <v>178.89</v>
      </c>
      <c r="DL204" s="137">
        <v>3002.01</v>
      </c>
      <c r="DM204" s="139">
        <v>6395.24</v>
      </c>
      <c r="DN204" s="135">
        <f t="shared" si="31"/>
        <v>31323.919999999998</v>
      </c>
      <c r="DO204" s="135">
        <f t="shared" si="32"/>
        <v>948.61</v>
      </c>
      <c r="DP204" s="135">
        <f t="shared" si="33"/>
        <v>32272.529999999995</v>
      </c>
      <c r="DQ204" s="137">
        <f t="shared" si="34"/>
        <v>3308</v>
      </c>
      <c r="DR204" s="137">
        <f t="shared" si="35"/>
        <v>776.06</v>
      </c>
      <c r="DS204" s="137">
        <f t="shared" si="36"/>
        <v>11775.22</v>
      </c>
      <c r="DT204" s="137">
        <f t="shared" si="37"/>
        <v>1629.9299999999998</v>
      </c>
      <c r="DU204" s="137">
        <f t="shared" si="38"/>
        <v>17489.21</v>
      </c>
      <c r="DV204" s="139">
        <f t="shared" si="39"/>
        <v>49761.74</v>
      </c>
      <c r="DW204" s="271">
        <f t="shared" si="40"/>
        <v>2394.4299999999967</v>
      </c>
      <c r="DX204" s="271"/>
      <c r="DY204" s="263">
        <f>E204-(DU204-(DO204*PARAM!Q204))</f>
        <v>-4293.6399999999994</v>
      </c>
      <c r="DZ204" s="263"/>
    </row>
    <row r="205" spans="1:130" x14ac:dyDescent="0.25">
      <c r="A205">
        <v>1408</v>
      </c>
      <c r="B205" t="s">
        <v>817</v>
      </c>
      <c r="C205" t="s">
        <v>219</v>
      </c>
      <c r="D205" s="74">
        <v>0</v>
      </c>
      <c r="G205" t="s">
        <v>157</v>
      </c>
      <c r="H205" t="s">
        <v>5</v>
      </c>
      <c r="I205" t="s">
        <v>814</v>
      </c>
      <c r="P205" s="185"/>
      <c r="S205" s="138">
        <v>0</v>
      </c>
      <c r="T205" s="138">
        <v>0</v>
      </c>
      <c r="U205" s="138">
        <v>0</v>
      </c>
      <c r="V205" s="137">
        <v>0</v>
      </c>
      <c r="W205" s="137">
        <v>0</v>
      </c>
      <c r="X205" s="137">
        <v>0</v>
      </c>
      <c r="Y205" s="137">
        <v>0</v>
      </c>
      <c r="Z205" s="137">
        <v>0</v>
      </c>
      <c r="AA205" s="139">
        <v>0</v>
      </c>
      <c r="AB205" s="138">
        <v>0</v>
      </c>
      <c r="AC205" s="138">
        <v>0</v>
      </c>
      <c r="AD205" s="138">
        <v>0</v>
      </c>
      <c r="AE205" s="137">
        <v>0</v>
      </c>
      <c r="AF205" s="137">
        <v>0</v>
      </c>
      <c r="AG205" s="185">
        <v>0</v>
      </c>
      <c r="AH205" s="137">
        <v>0</v>
      </c>
      <c r="AI205" s="137">
        <v>0</v>
      </c>
      <c r="AJ205" s="139">
        <v>0</v>
      </c>
      <c r="AT205" s="138">
        <v>29.69</v>
      </c>
      <c r="AU205" s="138">
        <v>948.61</v>
      </c>
      <c r="AV205" s="138">
        <v>978.3</v>
      </c>
      <c r="AW205" s="137">
        <v>41</v>
      </c>
      <c r="AX205" s="137">
        <v>1.04</v>
      </c>
      <c r="AY205" s="137">
        <v>196.13</v>
      </c>
      <c r="AZ205" s="137">
        <v>13.11</v>
      </c>
      <c r="BA205" s="137">
        <v>251.28</v>
      </c>
      <c r="BB205" s="139">
        <v>1229.58</v>
      </c>
      <c r="BC205" s="202"/>
      <c r="BL205" s="186"/>
      <c r="CM205" s="186"/>
      <c r="DN205" s="135">
        <f t="shared" si="31"/>
        <v>29.69</v>
      </c>
      <c r="DO205" s="135">
        <f t="shared" si="32"/>
        <v>948.61</v>
      </c>
      <c r="DP205" s="135">
        <f t="shared" si="33"/>
        <v>978.3</v>
      </c>
      <c r="DQ205" s="137">
        <f t="shared" si="34"/>
        <v>41</v>
      </c>
      <c r="DR205" s="137">
        <f t="shared" si="35"/>
        <v>1.04</v>
      </c>
      <c r="DS205" s="137">
        <f t="shared" si="36"/>
        <v>196.13</v>
      </c>
      <c r="DT205" s="137">
        <f t="shared" si="37"/>
        <v>13.11</v>
      </c>
      <c r="DU205" s="137">
        <f t="shared" si="38"/>
        <v>251.28</v>
      </c>
      <c r="DV205" s="139">
        <f t="shared" si="39"/>
        <v>1229.58</v>
      </c>
      <c r="DW205" s="271">
        <f t="shared" si="40"/>
        <v>978.3</v>
      </c>
      <c r="DX205" s="271"/>
      <c r="DY205" s="263">
        <f>E205-(DU205-(DO205*PARAM!Q205))</f>
        <v>-251.28</v>
      </c>
      <c r="DZ205" s="263"/>
    </row>
    <row r="206" spans="1:130" x14ac:dyDescent="0.25">
      <c r="A206">
        <v>1413</v>
      </c>
      <c r="B206" t="s">
        <v>694</v>
      </c>
      <c r="C206" t="s">
        <v>250</v>
      </c>
      <c r="D206" s="74">
        <v>1</v>
      </c>
      <c r="E206">
        <v>15410.52</v>
      </c>
      <c r="F206">
        <v>28849.53</v>
      </c>
      <c r="G206" t="s">
        <v>157</v>
      </c>
      <c r="H206" t="s">
        <v>5</v>
      </c>
      <c r="I206" t="s">
        <v>204</v>
      </c>
      <c r="J206" s="138">
        <v>2252.9299999999998</v>
      </c>
      <c r="K206" s="138">
        <v>0</v>
      </c>
      <c r="L206" s="138">
        <v>2252.9299999999998</v>
      </c>
      <c r="M206" s="137">
        <v>216</v>
      </c>
      <c r="N206" s="137">
        <v>33.520000000000003</v>
      </c>
      <c r="O206" s="137">
        <v>715.73</v>
      </c>
      <c r="P206" s="185">
        <v>131.72999999999999</v>
      </c>
      <c r="Q206" s="137">
        <v>1096.98</v>
      </c>
      <c r="R206" s="139">
        <v>3349.91</v>
      </c>
      <c r="S206" s="138">
        <v>2227.4699999999998</v>
      </c>
      <c r="T206" s="138">
        <v>0</v>
      </c>
      <c r="U206" s="138">
        <v>2227.4699999999998</v>
      </c>
      <c r="V206" s="137">
        <v>214</v>
      </c>
      <c r="W206" s="137">
        <v>33.369999999999997</v>
      </c>
      <c r="X206" s="137">
        <v>707.6</v>
      </c>
      <c r="Y206" s="137">
        <v>116.04</v>
      </c>
      <c r="Z206" s="137">
        <v>1071.01</v>
      </c>
      <c r="AA206" s="139">
        <v>3298.48</v>
      </c>
      <c r="AB206" s="138">
        <v>2226.71</v>
      </c>
      <c r="AC206" s="138">
        <v>0</v>
      </c>
      <c r="AD206" s="138">
        <v>2226.71</v>
      </c>
      <c r="AE206" s="137">
        <v>214</v>
      </c>
      <c r="AF206" s="137">
        <v>33.36</v>
      </c>
      <c r="AG206" s="185">
        <v>706.48</v>
      </c>
      <c r="AH206" s="137">
        <v>146.63</v>
      </c>
      <c r="AI206" s="137">
        <v>1100.47</v>
      </c>
      <c r="AJ206" s="139">
        <v>3327.18</v>
      </c>
      <c r="AK206" s="138">
        <v>2253.89</v>
      </c>
      <c r="AL206" s="138">
        <v>0</v>
      </c>
      <c r="AM206" s="138">
        <v>2253.89</v>
      </c>
      <c r="AN206" s="137">
        <v>218</v>
      </c>
      <c r="AO206" s="137">
        <v>33.770000000000003</v>
      </c>
      <c r="AP206" s="137">
        <v>731.12</v>
      </c>
      <c r="AQ206" s="137">
        <v>131.81</v>
      </c>
      <c r="AR206" s="137">
        <v>1114.7</v>
      </c>
      <c r="AS206" s="139">
        <v>3368.59</v>
      </c>
      <c r="AT206" s="138">
        <v>2229.04</v>
      </c>
      <c r="AU206" s="138">
        <v>939.13</v>
      </c>
      <c r="AV206" s="138">
        <v>3168.17</v>
      </c>
      <c r="AW206" s="137">
        <v>342</v>
      </c>
      <c r="AX206" s="137">
        <v>33.39</v>
      </c>
      <c r="AY206" s="137">
        <v>896.34</v>
      </c>
      <c r="AZ206" s="137">
        <v>123.57</v>
      </c>
      <c r="BA206" s="137">
        <v>1395.3</v>
      </c>
      <c r="BB206" s="139">
        <v>4563.47</v>
      </c>
      <c r="BC206" s="202">
        <v>3415.41</v>
      </c>
      <c r="BD206" s="138">
        <v>0</v>
      </c>
      <c r="BE206" s="138">
        <v>3415.41</v>
      </c>
      <c r="BF206" s="137">
        <v>365</v>
      </c>
      <c r="BG206" s="137">
        <v>49.79</v>
      </c>
      <c r="BH206" s="137">
        <v>1249.03</v>
      </c>
      <c r="BI206" s="137">
        <v>172.44</v>
      </c>
      <c r="BJ206" s="137">
        <v>1836.26</v>
      </c>
      <c r="BK206" s="139">
        <v>5251.67</v>
      </c>
      <c r="BL206" s="186">
        <v>2229.59</v>
      </c>
      <c r="BM206" s="138">
        <v>0</v>
      </c>
      <c r="BN206" s="138">
        <v>2229.59</v>
      </c>
      <c r="BO206" s="137">
        <v>214</v>
      </c>
      <c r="BP206" s="137">
        <v>33.4</v>
      </c>
      <c r="BQ206" s="137">
        <v>709.13</v>
      </c>
      <c r="BR206" s="137">
        <v>131.38999999999999</v>
      </c>
      <c r="BS206" s="137">
        <v>1087.92</v>
      </c>
      <c r="BT206" s="139">
        <v>3317.51</v>
      </c>
      <c r="BU206" s="138">
        <v>2226.71</v>
      </c>
      <c r="BV206" s="138">
        <v>0</v>
      </c>
      <c r="BW206" s="138">
        <v>2226.71</v>
      </c>
      <c r="BX206" s="137">
        <v>214</v>
      </c>
      <c r="BY206" s="137">
        <v>33.36</v>
      </c>
      <c r="BZ206" s="137">
        <v>706.48</v>
      </c>
      <c r="CA206" s="137">
        <v>131.33000000000001</v>
      </c>
      <c r="CB206" s="137">
        <v>1085.17</v>
      </c>
      <c r="CC206" s="139">
        <v>3311.88</v>
      </c>
      <c r="CD206" s="216">
        <v>2202.13</v>
      </c>
      <c r="CE206" s="138">
        <v>0</v>
      </c>
      <c r="CF206" s="138">
        <v>2202.13</v>
      </c>
      <c r="CG206" s="137">
        <v>211</v>
      </c>
      <c r="CH206" s="137">
        <v>32.99</v>
      </c>
      <c r="CI206" s="137">
        <v>740.67</v>
      </c>
      <c r="CJ206" s="137">
        <v>79.89</v>
      </c>
      <c r="CK206" s="137">
        <v>1064.55</v>
      </c>
      <c r="CL206" s="139">
        <v>3266.68</v>
      </c>
      <c r="CM206" s="186">
        <v>2229.59</v>
      </c>
      <c r="CN206" s="138">
        <v>0</v>
      </c>
      <c r="CO206" s="138">
        <v>2229.59</v>
      </c>
      <c r="CP206" s="137">
        <v>223</v>
      </c>
      <c r="CQ206" s="137">
        <v>33.4</v>
      </c>
      <c r="CR206" s="137">
        <v>683.64</v>
      </c>
      <c r="CS206" s="137">
        <v>141.59</v>
      </c>
      <c r="CT206" s="137">
        <v>1081.6300000000001</v>
      </c>
      <c r="CU206" s="139">
        <v>3311.22</v>
      </c>
      <c r="CV206" s="216">
        <v>2227.65</v>
      </c>
      <c r="CW206" s="138">
        <v>0</v>
      </c>
      <c r="CX206" s="138">
        <v>2227.65</v>
      </c>
      <c r="CY206" s="137">
        <v>214</v>
      </c>
      <c r="CZ206" s="137">
        <v>33.369999999999997</v>
      </c>
      <c r="DA206" s="137">
        <v>677.17</v>
      </c>
      <c r="DB206" s="137">
        <v>105.86</v>
      </c>
      <c r="DC206" s="137">
        <v>1030.4000000000001</v>
      </c>
      <c r="DD206" s="139">
        <v>3258.05</v>
      </c>
      <c r="DE206" s="138">
        <v>3327.57</v>
      </c>
      <c r="DF206" s="138">
        <v>0</v>
      </c>
      <c r="DG206" s="138">
        <v>3327.57</v>
      </c>
      <c r="DH206" s="137">
        <v>368</v>
      </c>
      <c r="DI206" s="137">
        <v>338.94</v>
      </c>
      <c r="DJ206" s="137">
        <v>2123.4</v>
      </c>
      <c r="DK206" s="137">
        <v>162.43</v>
      </c>
      <c r="DL206" s="137">
        <v>2992.77</v>
      </c>
      <c r="DM206" s="139">
        <v>6320.34</v>
      </c>
      <c r="DN206" s="135">
        <f t="shared" si="31"/>
        <v>29048.690000000002</v>
      </c>
      <c r="DO206" s="135">
        <f t="shared" si="32"/>
        <v>939.13</v>
      </c>
      <c r="DP206" s="135">
        <f t="shared" si="33"/>
        <v>29987.82</v>
      </c>
      <c r="DQ206" s="137">
        <f t="shared" si="34"/>
        <v>3013</v>
      </c>
      <c r="DR206" s="137">
        <f t="shared" si="35"/>
        <v>722.66000000000008</v>
      </c>
      <c r="DS206" s="137">
        <f t="shared" si="36"/>
        <v>10646.789999999999</v>
      </c>
      <c r="DT206" s="137">
        <f t="shared" si="37"/>
        <v>1574.71</v>
      </c>
      <c r="DU206" s="137">
        <f t="shared" si="38"/>
        <v>15957.159999999998</v>
      </c>
      <c r="DV206" s="139">
        <f t="shared" si="39"/>
        <v>45944.98000000001</v>
      </c>
      <c r="DW206" s="271">
        <f t="shared" si="40"/>
        <v>1138.2900000000009</v>
      </c>
      <c r="DX206" s="271"/>
      <c r="DY206" s="263">
        <f>E206-(DU206-(DO206*PARAM!Q206))</f>
        <v>-546.6399999999976</v>
      </c>
      <c r="DZ206" s="263"/>
    </row>
    <row r="207" spans="1:130" x14ac:dyDescent="0.25">
      <c r="A207">
        <v>1420</v>
      </c>
      <c r="B207" t="s">
        <v>518</v>
      </c>
      <c r="C207" t="s">
        <v>339</v>
      </c>
      <c r="D207" s="74">
        <v>0</v>
      </c>
      <c r="G207" t="s">
        <v>157</v>
      </c>
      <c r="H207" t="s">
        <v>5</v>
      </c>
      <c r="I207" t="s">
        <v>814</v>
      </c>
      <c r="P207" s="185"/>
      <c r="S207" s="138">
        <v>0</v>
      </c>
      <c r="T207" s="138">
        <v>0</v>
      </c>
      <c r="U207" s="138">
        <v>0</v>
      </c>
      <c r="V207" s="137">
        <v>0</v>
      </c>
      <c r="W207" s="137">
        <v>0</v>
      </c>
      <c r="X207" s="137">
        <v>0</v>
      </c>
      <c r="Y207" s="137">
        <v>0</v>
      </c>
      <c r="Z207" s="137">
        <v>0</v>
      </c>
      <c r="AA207" s="139">
        <v>0</v>
      </c>
      <c r="AB207" s="138">
        <v>0</v>
      </c>
      <c r="AC207" s="138">
        <v>0</v>
      </c>
      <c r="AD207" s="138">
        <v>0</v>
      </c>
      <c r="AE207" s="137">
        <v>0</v>
      </c>
      <c r="AF207" s="137">
        <v>0</v>
      </c>
      <c r="AG207" s="185">
        <v>0</v>
      </c>
      <c r="AH207" s="137">
        <v>0</v>
      </c>
      <c r="AI207" s="137">
        <v>0</v>
      </c>
      <c r="AJ207" s="139">
        <v>0</v>
      </c>
      <c r="AT207" s="138">
        <v>10.16</v>
      </c>
      <c r="AU207" s="138">
        <v>948.61</v>
      </c>
      <c r="AV207" s="138">
        <v>958.77</v>
      </c>
      <c r="AW207" s="137">
        <v>40</v>
      </c>
      <c r="AX207" s="137">
        <v>0.35</v>
      </c>
      <c r="AY207" s="137">
        <v>191.92</v>
      </c>
      <c r="AZ207" s="137">
        <v>12.85</v>
      </c>
      <c r="BA207" s="137">
        <v>245.12</v>
      </c>
      <c r="BB207" s="139">
        <v>1203.8900000000001</v>
      </c>
      <c r="BC207" s="202"/>
      <c r="BL207" s="186"/>
      <c r="CM207" s="186"/>
      <c r="DN207" s="135">
        <f t="shared" si="31"/>
        <v>10.16</v>
      </c>
      <c r="DO207" s="135">
        <f t="shared" si="32"/>
        <v>948.61</v>
      </c>
      <c r="DP207" s="135">
        <f t="shared" si="33"/>
        <v>958.77</v>
      </c>
      <c r="DQ207" s="137">
        <f t="shared" si="34"/>
        <v>40</v>
      </c>
      <c r="DR207" s="137">
        <f t="shared" si="35"/>
        <v>0.35</v>
      </c>
      <c r="DS207" s="137">
        <f t="shared" si="36"/>
        <v>191.92</v>
      </c>
      <c r="DT207" s="137">
        <f t="shared" si="37"/>
        <v>12.85</v>
      </c>
      <c r="DU207" s="137">
        <f t="shared" si="38"/>
        <v>245.12</v>
      </c>
      <c r="DV207" s="139">
        <f t="shared" si="39"/>
        <v>1203.8900000000001</v>
      </c>
      <c r="DW207" s="271">
        <f t="shared" si="40"/>
        <v>958.77</v>
      </c>
      <c r="DX207" s="271"/>
      <c r="DY207" s="263">
        <f>E207-(DU207-(DO207*PARAM!Q207))</f>
        <v>-245.12</v>
      </c>
      <c r="DZ207" s="263"/>
    </row>
    <row r="208" spans="1:130" x14ac:dyDescent="0.25">
      <c r="A208">
        <v>1422</v>
      </c>
      <c r="B208" t="s">
        <v>726</v>
      </c>
      <c r="C208" t="s">
        <v>247</v>
      </c>
      <c r="D208" s="74">
        <v>1</v>
      </c>
      <c r="E208">
        <v>15058.01</v>
      </c>
      <c r="F208">
        <v>28525.7</v>
      </c>
      <c r="G208" t="s">
        <v>157</v>
      </c>
      <c r="H208" t="s">
        <v>5</v>
      </c>
      <c r="I208" t="s">
        <v>368</v>
      </c>
      <c r="J208" s="138">
        <v>2243.42</v>
      </c>
      <c r="K208" s="138">
        <v>0</v>
      </c>
      <c r="L208" s="138">
        <v>2243.42</v>
      </c>
      <c r="M208" s="137">
        <v>212</v>
      </c>
      <c r="N208" s="137">
        <v>33.1</v>
      </c>
      <c r="O208" s="137">
        <v>690.52</v>
      </c>
      <c r="P208" s="185">
        <v>141.68</v>
      </c>
      <c r="Q208" s="137">
        <v>1077.3</v>
      </c>
      <c r="R208" s="139">
        <v>3320.72</v>
      </c>
      <c r="S208" s="138">
        <v>2188.61</v>
      </c>
      <c r="T208" s="138">
        <v>0</v>
      </c>
      <c r="U208" s="138">
        <v>2188.61</v>
      </c>
      <c r="V208" s="137">
        <v>210</v>
      </c>
      <c r="W208" s="137">
        <v>32.79</v>
      </c>
      <c r="X208" s="137">
        <v>672.49</v>
      </c>
      <c r="Y208" s="137">
        <v>130.66</v>
      </c>
      <c r="Z208" s="137">
        <v>1045.94</v>
      </c>
      <c r="AA208" s="139">
        <v>3234.55</v>
      </c>
      <c r="AB208" s="138">
        <v>2188.61</v>
      </c>
      <c r="AC208" s="138">
        <v>0</v>
      </c>
      <c r="AD208" s="138">
        <v>2188.61</v>
      </c>
      <c r="AE208" s="137">
        <v>210</v>
      </c>
      <c r="AF208" s="137">
        <v>32.79</v>
      </c>
      <c r="AG208" s="185">
        <v>672.06</v>
      </c>
      <c r="AH208" s="137">
        <v>151.06</v>
      </c>
      <c r="AI208" s="137">
        <v>1065.9100000000001</v>
      </c>
      <c r="AJ208" s="139">
        <v>3254.52</v>
      </c>
      <c r="AK208" s="138">
        <v>2213.08</v>
      </c>
      <c r="AL208" s="138">
        <v>0</v>
      </c>
      <c r="AM208" s="138">
        <v>2213.08</v>
      </c>
      <c r="AN208" s="137">
        <v>213</v>
      </c>
      <c r="AO208" s="137">
        <v>33.15</v>
      </c>
      <c r="AP208" s="137">
        <v>694.19</v>
      </c>
      <c r="AQ208" s="137">
        <v>146.38999999999999</v>
      </c>
      <c r="AR208" s="137">
        <v>1086.73</v>
      </c>
      <c r="AS208" s="139">
        <v>3299.81</v>
      </c>
      <c r="AT208" s="138">
        <v>2188.61</v>
      </c>
      <c r="AU208" s="138">
        <v>948.61</v>
      </c>
      <c r="AV208" s="138">
        <v>3137.22</v>
      </c>
      <c r="AW208" s="137">
        <v>338</v>
      </c>
      <c r="AX208" s="137">
        <v>32.79</v>
      </c>
      <c r="AY208" s="137">
        <v>861.78</v>
      </c>
      <c r="AZ208" s="137">
        <v>117.86</v>
      </c>
      <c r="BA208" s="137">
        <v>1350.43</v>
      </c>
      <c r="BB208" s="139">
        <v>4487.6499999999996</v>
      </c>
      <c r="BC208" s="202">
        <v>3402.44</v>
      </c>
      <c r="BD208" s="138">
        <v>0</v>
      </c>
      <c r="BE208" s="138">
        <v>3402.44</v>
      </c>
      <c r="BF208" s="137">
        <v>361</v>
      </c>
      <c r="BG208" s="137">
        <v>49.36</v>
      </c>
      <c r="BH208" s="137">
        <v>1238.5899999999999</v>
      </c>
      <c r="BI208" s="137">
        <v>161.94</v>
      </c>
      <c r="BJ208" s="137">
        <v>1810.89</v>
      </c>
      <c r="BK208" s="139">
        <v>5213.33</v>
      </c>
      <c r="BL208" s="186">
        <v>2207.66</v>
      </c>
      <c r="BM208" s="138">
        <v>0</v>
      </c>
      <c r="BN208" s="138">
        <v>2207.66</v>
      </c>
      <c r="BO208" s="137">
        <v>208</v>
      </c>
      <c r="BP208" s="137">
        <v>33.07</v>
      </c>
      <c r="BQ208" s="137">
        <v>689.29</v>
      </c>
      <c r="BR208" s="137">
        <v>120.8</v>
      </c>
      <c r="BS208" s="137">
        <v>1051.1600000000001</v>
      </c>
      <c r="BT208" s="139">
        <v>3258.82</v>
      </c>
      <c r="BU208" s="138">
        <v>2207.66</v>
      </c>
      <c r="BV208" s="138">
        <v>0</v>
      </c>
      <c r="BW208" s="138">
        <v>2207.66</v>
      </c>
      <c r="BX208" s="137">
        <v>211</v>
      </c>
      <c r="BY208" s="137">
        <v>33.07</v>
      </c>
      <c r="BZ208" s="137">
        <v>689.29</v>
      </c>
      <c r="CA208" s="137">
        <v>120.8</v>
      </c>
      <c r="CB208" s="137">
        <v>1054.1600000000001</v>
      </c>
      <c r="CC208" s="139">
        <v>3261.82</v>
      </c>
      <c r="CD208" s="138">
        <v>2282.2199999999998</v>
      </c>
      <c r="CE208" s="138">
        <v>0</v>
      </c>
      <c r="CF208" s="138">
        <v>2282.2199999999998</v>
      </c>
      <c r="CG208" s="137">
        <v>222</v>
      </c>
      <c r="CH208" s="137">
        <v>34.19</v>
      </c>
      <c r="CI208" s="137">
        <v>756.94</v>
      </c>
      <c r="CJ208" s="137">
        <v>127.21</v>
      </c>
      <c r="CK208" s="137">
        <v>1140.3399999999999</v>
      </c>
      <c r="CL208" s="139">
        <v>3422.56</v>
      </c>
      <c r="CM208" s="186">
        <v>2207.66</v>
      </c>
      <c r="CN208" s="138">
        <v>0</v>
      </c>
      <c r="CO208" s="138">
        <v>2207.66</v>
      </c>
      <c r="CP208" s="137">
        <v>220</v>
      </c>
      <c r="CQ208" s="137">
        <v>33.07</v>
      </c>
      <c r="CR208" s="137">
        <v>663.88</v>
      </c>
      <c r="CS208" s="137">
        <v>69.8</v>
      </c>
      <c r="CT208" s="137">
        <v>986.75</v>
      </c>
      <c r="CU208" s="139">
        <v>3194.41</v>
      </c>
      <c r="CV208" s="218">
        <v>2207.66</v>
      </c>
      <c r="CW208" s="138">
        <v>0</v>
      </c>
      <c r="CX208" s="138">
        <v>2207.66</v>
      </c>
      <c r="CY208" s="137">
        <v>211</v>
      </c>
      <c r="CZ208" s="137">
        <v>33.07</v>
      </c>
      <c r="DA208" s="137">
        <v>659.08</v>
      </c>
      <c r="DB208" s="137">
        <v>90.2</v>
      </c>
      <c r="DC208" s="137">
        <v>993.35</v>
      </c>
      <c r="DD208" s="139">
        <v>3201.01</v>
      </c>
      <c r="DE208" s="138">
        <v>3293.24</v>
      </c>
      <c r="DF208" s="138">
        <v>0</v>
      </c>
      <c r="DG208" s="138">
        <v>3293.24</v>
      </c>
      <c r="DH208" s="137">
        <v>364</v>
      </c>
      <c r="DI208" s="137">
        <v>335.91</v>
      </c>
      <c r="DJ208" s="137">
        <v>2077</v>
      </c>
      <c r="DK208" s="137">
        <v>156.72</v>
      </c>
      <c r="DL208" s="137">
        <v>2933.63</v>
      </c>
      <c r="DM208" s="139">
        <v>6226.87</v>
      </c>
      <c r="DN208" s="135">
        <f t="shared" si="31"/>
        <v>28830.870000000003</v>
      </c>
      <c r="DO208" s="135">
        <f t="shared" si="32"/>
        <v>948.61</v>
      </c>
      <c r="DP208" s="135">
        <f t="shared" si="33"/>
        <v>29779.480000000003</v>
      </c>
      <c r="DQ208" s="137">
        <f t="shared" si="34"/>
        <v>2980</v>
      </c>
      <c r="DR208" s="137">
        <f t="shared" si="35"/>
        <v>716.36</v>
      </c>
      <c r="DS208" s="137">
        <f t="shared" si="36"/>
        <v>10365.11</v>
      </c>
      <c r="DT208" s="137">
        <f t="shared" si="37"/>
        <v>1535.12</v>
      </c>
      <c r="DU208" s="137">
        <f t="shared" si="38"/>
        <v>15596.59</v>
      </c>
      <c r="DV208" s="139">
        <f t="shared" si="39"/>
        <v>45376.070000000007</v>
      </c>
      <c r="DW208" s="271">
        <f t="shared" si="40"/>
        <v>1253.7800000000025</v>
      </c>
      <c r="DX208" s="271"/>
      <c r="DY208" s="263">
        <f>E208-(DU208-(DO208*PARAM!Q208))</f>
        <v>-538.57999999999993</v>
      </c>
      <c r="DZ208" s="263"/>
    </row>
    <row r="209" spans="1:130" x14ac:dyDescent="0.25">
      <c r="A209">
        <v>1425</v>
      </c>
      <c r="B209" t="s">
        <v>1000</v>
      </c>
      <c r="C209" t="s">
        <v>335</v>
      </c>
      <c r="D209" s="74">
        <v>0.8</v>
      </c>
      <c r="E209">
        <v>12418.9</v>
      </c>
      <c r="F209">
        <v>23113.94</v>
      </c>
      <c r="G209" t="s">
        <v>157</v>
      </c>
      <c r="H209" t="s">
        <v>5</v>
      </c>
      <c r="I209" t="s">
        <v>282</v>
      </c>
      <c r="J209" s="138">
        <v>1823.81</v>
      </c>
      <c r="K209" s="138">
        <v>0</v>
      </c>
      <c r="L209" s="138">
        <v>1823.81</v>
      </c>
      <c r="M209" s="137">
        <v>153</v>
      </c>
      <c r="N209" s="137">
        <v>26.69</v>
      </c>
      <c r="O209" s="137">
        <v>572.47</v>
      </c>
      <c r="P209" s="185">
        <v>108.69</v>
      </c>
      <c r="Q209" s="137">
        <v>860.85</v>
      </c>
      <c r="R209" s="139">
        <v>2684.66</v>
      </c>
      <c r="S209" s="138">
        <v>1778.26</v>
      </c>
      <c r="T209" s="138">
        <v>0</v>
      </c>
      <c r="U209" s="138">
        <v>1778.26</v>
      </c>
      <c r="V209" s="137">
        <v>153</v>
      </c>
      <c r="W209" s="137">
        <v>26.63</v>
      </c>
      <c r="X209" s="137">
        <v>569.49</v>
      </c>
      <c r="Y209" s="137">
        <v>92.77</v>
      </c>
      <c r="Z209" s="137">
        <v>841.89</v>
      </c>
      <c r="AA209" s="139">
        <v>2620.15</v>
      </c>
      <c r="AB209" s="138">
        <v>1658.03</v>
      </c>
      <c r="AC209" s="138">
        <v>0</v>
      </c>
      <c r="AD209" s="138">
        <v>1658.03</v>
      </c>
      <c r="AE209" s="137">
        <v>136</v>
      </c>
      <c r="AF209" s="137">
        <v>24.83</v>
      </c>
      <c r="AG209" s="185">
        <v>535.1</v>
      </c>
      <c r="AH209" s="137">
        <v>116.13</v>
      </c>
      <c r="AI209" s="137">
        <v>812.06</v>
      </c>
      <c r="AJ209" s="139">
        <v>2470.09</v>
      </c>
      <c r="AK209" s="138">
        <v>1809.86</v>
      </c>
      <c r="AL209" s="138">
        <v>0</v>
      </c>
      <c r="AM209" s="138">
        <v>1809.86</v>
      </c>
      <c r="AN209" s="137">
        <v>157</v>
      </c>
      <c r="AO209" s="137">
        <v>27.1</v>
      </c>
      <c r="AP209" s="137">
        <v>597.92999999999995</v>
      </c>
      <c r="AQ209" s="137">
        <v>108.63</v>
      </c>
      <c r="AR209" s="137">
        <v>890.66</v>
      </c>
      <c r="AS209" s="139">
        <v>2700.52</v>
      </c>
      <c r="AT209" s="138">
        <v>1795.82</v>
      </c>
      <c r="AU209" s="138">
        <v>758.88</v>
      </c>
      <c r="AV209" s="138">
        <v>2554.6999999999998</v>
      </c>
      <c r="AW209" s="137">
        <v>258</v>
      </c>
      <c r="AX209" s="137">
        <v>26.89</v>
      </c>
      <c r="AY209" s="137">
        <v>736.92</v>
      </c>
      <c r="AZ209" s="137">
        <v>62.45</v>
      </c>
      <c r="BA209" s="137">
        <v>1084.26</v>
      </c>
      <c r="BB209" s="139">
        <v>3638.96</v>
      </c>
      <c r="BC209" s="202">
        <v>2761.63</v>
      </c>
      <c r="BD209" s="138">
        <v>0</v>
      </c>
      <c r="BE209" s="138">
        <v>2761.63</v>
      </c>
      <c r="BF209" s="137">
        <v>273</v>
      </c>
      <c r="BG209" s="137">
        <v>39.75</v>
      </c>
      <c r="BH209" s="137">
        <v>1004.51</v>
      </c>
      <c r="BI209" s="137">
        <v>104.65</v>
      </c>
      <c r="BJ209" s="137">
        <v>1421.91</v>
      </c>
      <c r="BK209" s="139">
        <v>4183.54</v>
      </c>
      <c r="BL209" s="186">
        <v>1778.26</v>
      </c>
      <c r="BM209" s="138">
        <v>0</v>
      </c>
      <c r="BN209" s="138">
        <v>1778.26</v>
      </c>
      <c r="BO209" s="137">
        <v>152</v>
      </c>
      <c r="BP209" s="137">
        <v>26.63</v>
      </c>
      <c r="BQ209" s="137">
        <v>569.14</v>
      </c>
      <c r="BR209" s="137">
        <v>123.37</v>
      </c>
      <c r="BS209" s="137">
        <v>871.14</v>
      </c>
      <c r="BT209" s="139">
        <v>2649.4</v>
      </c>
      <c r="BU209" s="138">
        <v>1778.26</v>
      </c>
      <c r="BV209" s="138">
        <v>0</v>
      </c>
      <c r="BW209" s="138">
        <v>1778.26</v>
      </c>
      <c r="BX209" s="137">
        <v>153</v>
      </c>
      <c r="BY209" s="137">
        <v>26.63</v>
      </c>
      <c r="BZ209" s="137">
        <v>569.14</v>
      </c>
      <c r="CA209" s="137">
        <v>118.27</v>
      </c>
      <c r="CB209" s="137">
        <v>867.04</v>
      </c>
      <c r="CC209" s="139">
        <v>2645.3</v>
      </c>
      <c r="CD209" s="138">
        <v>1840.94</v>
      </c>
      <c r="CE209" s="138">
        <v>0</v>
      </c>
      <c r="CF209" s="138">
        <v>1840.94</v>
      </c>
      <c r="CG209" s="137">
        <v>161</v>
      </c>
      <c r="CH209" s="137">
        <v>27.57</v>
      </c>
      <c r="CI209" s="137">
        <v>625.95000000000005</v>
      </c>
      <c r="CJ209" s="137">
        <v>32.68</v>
      </c>
      <c r="CK209" s="137">
        <v>847.2</v>
      </c>
      <c r="CL209" s="139">
        <v>2688.14</v>
      </c>
      <c r="CM209" s="186">
        <v>1793.5</v>
      </c>
      <c r="CN209" s="138">
        <v>0</v>
      </c>
      <c r="CO209" s="138">
        <v>1793.5</v>
      </c>
      <c r="CP209" s="137">
        <v>163</v>
      </c>
      <c r="CQ209" s="137">
        <v>26.86</v>
      </c>
      <c r="CR209" s="137">
        <v>563.63</v>
      </c>
      <c r="CS209" s="137">
        <v>82.85</v>
      </c>
      <c r="CT209" s="137">
        <v>836.34</v>
      </c>
      <c r="CU209" s="139">
        <v>2629.84</v>
      </c>
      <c r="CV209" s="218">
        <v>1793.93</v>
      </c>
      <c r="CW209" s="138">
        <v>0</v>
      </c>
      <c r="CX209" s="138">
        <v>1793.93</v>
      </c>
      <c r="CY209" s="137">
        <v>155</v>
      </c>
      <c r="CZ209" s="137">
        <v>26.86</v>
      </c>
      <c r="DA209" s="137">
        <v>559.30999999999995</v>
      </c>
      <c r="DB209" s="137">
        <v>82.85</v>
      </c>
      <c r="DC209" s="137">
        <v>824.02</v>
      </c>
      <c r="DD209" s="139">
        <v>2617.9499999999998</v>
      </c>
      <c r="DE209" s="138">
        <v>2680.36</v>
      </c>
      <c r="DF209" s="138">
        <v>0</v>
      </c>
      <c r="DG209" s="138">
        <v>2680.36</v>
      </c>
      <c r="DH209" s="137">
        <v>276</v>
      </c>
      <c r="DI209" s="137">
        <v>271.24</v>
      </c>
      <c r="DJ209" s="137">
        <v>1720.33</v>
      </c>
      <c r="DK209" s="137">
        <v>110.14</v>
      </c>
      <c r="DL209" s="137">
        <v>2377.71</v>
      </c>
      <c r="DM209" s="139">
        <v>5058.07</v>
      </c>
      <c r="DN209" s="135">
        <f t="shared" si="31"/>
        <v>23292.66</v>
      </c>
      <c r="DO209" s="135">
        <f t="shared" si="32"/>
        <v>758.88</v>
      </c>
      <c r="DP209" s="135">
        <f t="shared" si="33"/>
        <v>24051.54</v>
      </c>
      <c r="DQ209" s="137">
        <f t="shared" si="34"/>
        <v>2190</v>
      </c>
      <c r="DR209" s="137">
        <f t="shared" si="35"/>
        <v>577.68000000000006</v>
      </c>
      <c r="DS209" s="137">
        <f t="shared" si="36"/>
        <v>8623.92</v>
      </c>
      <c r="DT209" s="137">
        <f t="shared" si="37"/>
        <v>1143.48</v>
      </c>
      <c r="DU209" s="137">
        <f t="shared" si="38"/>
        <v>12535.080000000002</v>
      </c>
      <c r="DV209" s="139">
        <f t="shared" si="39"/>
        <v>36586.620000000003</v>
      </c>
      <c r="DW209" s="271">
        <f t="shared" si="40"/>
        <v>937.60000000000218</v>
      </c>
      <c r="DX209" s="271"/>
      <c r="DY209" s="263">
        <f>E209-(DU209-(DO209*PARAM!Q209))</f>
        <v>-116.18000000000211</v>
      </c>
      <c r="DZ209" s="263"/>
    </row>
    <row r="210" spans="1:130" x14ac:dyDescent="0.25">
      <c r="A210">
        <v>1426</v>
      </c>
      <c r="B210" t="s">
        <v>676</v>
      </c>
      <c r="C210" t="s">
        <v>250</v>
      </c>
      <c r="D210" s="74">
        <v>1</v>
      </c>
      <c r="E210">
        <v>14851.65</v>
      </c>
      <c r="F210">
        <v>28335.34</v>
      </c>
      <c r="G210" t="s">
        <v>157</v>
      </c>
      <c r="H210" t="s">
        <v>5</v>
      </c>
      <c r="I210" t="s">
        <v>368</v>
      </c>
      <c r="J210" s="138">
        <v>2092.92</v>
      </c>
      <c r="K210" s="138">
        <v>0</v>
      </c>
      <c r="L210" s="138">
        <v>2092.92</v>
      </c>
      <c r="M210" s="137">
        <v>196</v>
      </c>
      <c r="N210" s="137">
        <v>31.35</v>
      </c>
      <c r="O210" s="137">
        <v>639.64</v>
      </c>
      <c r="P210" s="185">
        <v>128.96</v>
      </c>
      <c r="Q210" s="137">
        <v>995.95</v>
      </c>
      <c r="R210" s="139">
        <v>3088.87</v>
      </c>
      <c r="S210" s="138">
        <v>2179.1</v>
      </c>
      <c r="T210" s="138">
        <v>0</v>
      </c>
      <c r="U210" s="138">
        <v>2179.1</v>
      </c>
      <c r="V210" s="137">
        <v>208</v>
      </c>
      <c r="W210" s="137">
        <v>32.64</v>
      </c>
      <c r="X210" s="137">
        <v>663.83</v>
      </c>
      <c r="Y210" s="137">
        <v>115.19</v>
      </c>
      <c r="Z210" s="137">
        <v>1019.66</v>
      </c>
      <c r="AA210" s="139">
        <v>3198.76</v>
      </c>
      <c r="AB210" s="138">
        <v>2179.1</v>
      </c>
      <c r="AC210" s="138">
        <v>0</v>
      </c>
      <c r="AD210" s="138">
        <v>2179.1</v>
      </c>
      <c r="AE210" s="137">
        <v>208</v>
      </c>
      <c r="AF210" s="137">
        <v>32.64</v>
      </c>
      <c r="AG210" s="185">
        <v>663.41</v>
      </c>
      <c r="AH210" s="137">
        <v>130.49</v>
      </c>
      <c r="AI210" s="137">
        <v>1034.54</v>
      </c>
      <c r="AJ210" s="139">
        <v>3213.64</v>
      </c>
      <c r="AK210" s="138">
        <v>2179.1</v>
      </c>
      <c r="AL210" s="138">
        <v>0</v>
      </c>
      <c r="AM210" s="138">
        <v>2179.1</v>
      </c>
      <c r="AN210" s="137">
        <v>208</v>
      </c>
      <c r="AO210" s="137">
        <v>32.64</v>
      </c>
      <c r="AP210" s="137">
        <v>663.41</v>
      </c>
      <c r="AQ210" s="137">
        <v>145.79</v>
      </c>
      <c r="AR210" s="137">
        <v>1049.8399999999999</v>
      </c>
      <c r="AS210" s="139">
        <v>3228.94</v>
      </c>
      <c r="AT210" s="138">
        <v>2203.6799999999998</v>
      </c>
      <c r="AU210" s="138">
        <v>929.63</v>
      </c>
      <c r="AV210" s="138">
        <v>3133.31</v>
      </c>
      <c r="AW210" s="137">
        <v>338</v>
      </c>
      <c r="AX210" s="137">
        <v>33.01</v>
      </c>
      <c r="AY210" s="137">
        <v>871.59</v>
      </c>
      <c r="AZ210" s="137">
        <v>143.38</v>
      </c>
      <c r="BA210" s="137">
        <v>1385.98</v>
      </c>
      <c r="BB210" s="139">
        <v>4519.29</v>
      </c>
      <c r="BC210" s="202">
        <v>3279</v>
      </c>
      <c r="BD210" s="138">
        <v>0</v>
      </c>
      <c r="BE210" s="138">
        <v>3279</v>
      </c>
      <c r="BF210" s="137">
        <v>355</v>
      </c>
      <c r="BG210" s="137">
        <v>48.72</v>
      </c>
      <c r="BH210" s="137">
        <v>1222.95</v>
      </c>
      <c r="BI210" s="137">
        <v>144.80000000000001</v>
      </c>
      <c r="BJ210" s="137">
        <v>1771.47</v>
      </c>
      <c r="BK210" s="139">
        <v>5050.47</v>
      </c>
      <c r="BL210" s="186">
        <v>2179.1</v>
      </c>
      <c r="BM210" s="138">
        <v>0</v>
      </c>
      <c r="BN210" s="138">
        <v>2179.1</v>
      </c>
      <c r="BO210" s="137">
        <v>204</v>
      </c>
      <c r="BP210" s="137">
        <v>32.64</v>
      </c>
      <c r="BQ210" s="137">
        <v>663.41</v>
      </c>
      <c r="BR210" s="137">
        <v>140.69</v>
      </c>
      <c r="BS210" s="137">
        <v>1040.74</v>
      </c>
      <c r="BT210" s="139">
        <v>3219.84</v>
      </c>
      <c r="BU210" s="138">
        <v>2179.1</v>
      </c>
      <c r="BV210" s="138">
        <v>0</v>
      </c>
      <c r="BW210" s="138">
        <v>2179.1</v>
      </c>
      <c r="BX210" s="137">
        <v>207</v>
      </c>
      <c r="BY210" s="137">
        <v>32.64</v>
      </c>
      <c r="BZ210" s="137">
        <v>663.41</v>
      </c>
      <c r="CA210" s="137">
        <v>125.39</v>
      </c>
      <c r="CB210" s="137">
        <v>1028.44</v>
      </c>
      <c r="CC210" s="139">
        <v>3207.54</v>
      </c>
      <c r="CD210" s="138">
        <v>2287.6999999999998</v>
      </c>
      <c r="CE210" s="138">
        <v>0</v>
      </c>
      <c r="CF210" s="138">
        <v>2287.6999999999998</v>
      </c>
      <c r="CG210" s="137">
        <v>223</v>
      </c>
      <c r="CH210" s="137">
        <v>34.270000000000003</v>
      </c>
      <c r="CI210" s="137">
        <v>761.85</v>
      </c>
      <c r="CJ210" s="137">
        <v>40.630000000000003</v>
      </c>
      <c r="CK210" s="137">
        <v>1059.75</v>
      </c>
      <c r="CL210" s="139">
        <v>3347.45</v>
      </c>
      <c r="CM210" s="186">
        <v>2198.14</v>
      </c>
      <c r="CN210" s="138">
        <v>0</v>
      </c>
      <c r="CO210" s="138">
        <v>2198.14</v>
      </c>
      <c r="CP210" s="137">
        <v>218</v>
      </c>
      <c r="CQ210" s="137">
        <v>32.93</v>
      </c>
      <c r="CR210" s="137">
        <v>655.27</v>
      </c>
      <c r="CS210" s="137">
        <v>146.13</v>
      </c>
      <c r="CT210" s="137">
        <v>1052.33</v>
      </c>
      <c r="CU210" s="139">
        <v>3250.47</v>
      </c>
      <c r="CV210" s="218">
        <v>2198.14</v>
      </c>
      <c r="CW210" s="138">
        <v>0</v>
      </c>
      <c r="CX210" s="138">
        <v>2198.14</v>
      </c>
      <c r="CY210" s="137">
        <v>210</v>
      </c>
      <c r="CZ210" s="137">
        <v>32.93</v>
      </c>
      <c r="DA210" s="137">
        <v>650.47</v>
      </c>
      <c r="DB210" s="137">
        <v>135.93</v>
      </c>
      <c r="DC210" s="137">
        <v>1029.33</v>
      </c>
      <c r="DD210" s="139">
        <v>3227.47</v>
      </c>
      <c r="DE210" s="138">
        <v>3281.51</v>
      </c>
      <c r="DF210" s="138">
        <v>0</v>
      </c>
      <c r="DG210" s="138">
        <v>3281.51</v>
      </c>
      <c r="DH210" s="137">
        <v>364</v>
      </c>
      <c r="DI210" s="137">
        <v>332.94</v>
      </c>
      <c r="DJ210" s="137">
        <v>2043.42</v>
      </c>
      <c r="DK210" s="137">
        <v>176.9</v>
      </c>
      <c r="DL210" s="137">
        <v>2917.26</v>
      </c>
      <c r="DM210" s="139">
        <v>6198.77</v>
      </c>
      <c r="DN210" s="135">
        <f t="shared" si="31"/>
        <v>28436.590000000004</v>
      </c>
      <c r="DO210" s="135">
        <f t="shared" si="32"/>
        <v>929.63</v>
      </c>
      <c r="DP210" s="135">
        <f t="shared" si="33"/>
        <v>29366.22</v>
      </c>
      <c r="DQ210" s="137">
        <f t="shared" si="34"/>
        <v>2939</v>
      </c>
      <c r="DR210" s="137">
        <f t="shared" si="35"/>
        <v>709.34999999999991</v>
      </c>
      <c r="DS210" s="137">
        <f t="shared" si="36"/>
        <v>10162.66</v>
      </c>
      <c r="DT210" s="137">
        <f t="shared" si="37"/>
        <v>1574.2800000000004</v>
      </c>
      <c r="DU210" s="137">
        <f t="shared" si="38"/>
        <v>15385.29</v>
      </c>
      <c r="DV210" s="139">
        <f t="shared" si="39"/>
        <v>44751.510000000009</v>
      </c>
      <c r="DW210" s="271">
        <f t="shared" si="40"/>
        <v>1030.880000000001</v>
      </c>
      <c r="DX210" s="271"/>
      <c r="DY210" s="263">
        <f>E210-(DU210-(DO210*PARAM!Q210))</f>
        <v>-533.64000000000124</v>
      </c>
      <c r="DZ210" s="263"/>
    </row>
    <row r="211" spans="1:130" x14ac:dyDescent="0.25">
      <c r="A211">
        <v>1436</v>
      </c>
      <c r="B211" t="s">
        <v>656</v>
      </c>
      <c r="C211" t="s">
        <v>659</v>
      </c>
      <c r="D211" s="74">
        <v>0.9</v>
      </c>
      <c r="E211">
        <v>12579.24</v>
      </c>
      <c r="F211">
        <v>27679.27</v>
      </c>
      <c r="G211" t="s">
        <v>157</v>
      </c>
      <c r="H211" t="s">
        <v>5</v>
      </c>
      <c r="I211" t="s">
        <v>410</v>
      </c>
      <c r="J211" s="138">
        <v>2235.64</v>
      </c>
      <c r="K211" s="138">
        <v>0</v>
      </c>
      <c r="L211" s="138">
        <v>2235.64</v>
      </c>
      <c r="M211" s="137">
        <v>205</v>
      </c>
      <c r="N211" s="137">
        <v>32.32</v>
      </c>
      <c r="O211" s="137">
        <v>778.15</v>
      </c>
      <c r="P211" s="185">
        <v>141.35</v>
      </c>
      <c r="Q211" s="137">
        <v>1156.82</v>
      </c>
      <c r="R211" s="139">
        <v>3392.46</v>
      </c>
      <c r="S211" s="138">
        <v>2121.65</v>
      </c>
      <c r="T211" s="138">
        <v>0</v>
      </c>
      <c r="U211" s="138">
        <v>2121.65</v>
      </c>
      <c r="V211" s="137">
        <v>200</v>
      </c>
      <c r="W211" s="137">
        <v>31.78</v>
      </c>
      <c r="X211" s="137">
        <v>662.44</v>
      </c>
      <c r="Y211" s="137">
        <v>119.27</v>
      </c>
      <c r="Z211" s="137">
        <v>1013.49</v>
      </c>
      <c r="AA211" s="139">
        <v>3135.14</v>
      </c>
      <c r="AB211" s="138">
        <v>1953.92</v>
      </c>
      <c r="AC211" s="138">
        <v>0</v>
      </c>
      <c r="AD211" s="138">
        <v>1953.92</v>
      </c>
      <c r="AE211" s="137">
        <v>176</v>
      </c>
      <c r="AF211" s="137">
        <v>29.27</v>
      </c>
      <c r="AG211" s="185">
        <v>593.89</v>
      </c>
      <c r="AH211" s="137">
        <v>111.18</v>
      </c>
      <c r="AI211" s="137">
        <v>910.34</v>
      </c>
      <c r="AJ211" s="139">
        <v>2864.26</v>
      </c>
      <c r="AK211" s="138">
        <v>1963.26</v>
      </c>
      <c r="AL211" s="138">
        <v>0</v>
      </c>
      <c r="AM211" s="138">
        <v>1963.26</v>
      </c>
      <c r="AN211" s="137">
        <v>178</v>
      </c>
      <c r="AO211" s="137">
        <v>29.4</v>
      </c>
      <c r="AP211" s="137">
        <v>602.25</v>
      </c>
      <c r="AQ211" s="137">
        <v>131.75</v>
      </c>
      <c r="AR211" s="137">
        <v>941.4</v>
      </c>
      <c r="AS211" s="139">
        <v>2904.66</v>
      </c>
      <c r="AT211" s="138">
        <v>1958.98</v>
      </c>
      <c r="AU211" s="138">
        <v>836.68</v>
      </c>
      <c r="AV211" s="138">
        <v>2795.66</v>
      </c>
      <c r="AW211" s="137">
        <v>291</v>
      </c>
      <c r="AX211" s="137">
        <v>29.34</v>
      </c>
      <c r="AY211" s="137">
        <v>765.8</v>
      </c>
      <c r="AZ211" s="137">
        <v>132.69</v>
      </c>
      <c r="BA211" s="137">
        <v>1218.83</v>
      </c>
      <c r="BB211" s="139">
        <v>4014.49</v>
      </c>
      <c r="BC211" s="202">
        <v>3070.27</v>
      </c>
      <c r="BD211" s="138">
        <v>0</v>
      </c>
      <c r="BE211" s="138">
        <v>3070.27</v>
      </c>
      <c r="BF211" s="137">
        <v>309</v>
      </c>
      <c r="BG211" s="137">
        <v>43.68</v>
      </c>
      <c r="BH211" s="137">
        <v>1100.17</v>
      </c>
      <c r="BI211" s="137">
        <v>140.54</v>
      </c>
      <c r="BJ211" s="137">
        <v>1593.39</v>
      </c>
      <c r="BK211" s="139">
        <v>4663.66</v>
      </c>
      <c r="BL211" s="186">
        <v>1953.92</v>
      </c>
      <c r="BM211" s="138">
        <v>0</v>
      </c>
      <c r="BN211" s="138">
        <v>1953.92</v>
      </c>
      <c r="BO211" s="137">
        <v>175</v>
      </c>
      <c r="BP211" s="137">
        <v>29.27</v>
      </c>
      <c r="BQ211" s="137">
        <v>593.89</v>
      </c>
      <c r="BR211" s="137">
        <v>126.48</v>
      </c>
      <c r="BS211" s="137">
        <v>924.64</v>
      </c>
      <c r="BT211" s="139">
        <v>2878.56</v>
      </c>
      <c r="BU211" s="138">
        <v>1953.92</v>
      </c>
      <c r="BV211" s="138">
        <v>0</v>
      </c>
      <c r="BW211" s="138">
        <v>1953.92</v>
      </c>
      <c r="BX211" s="137">
        <v>176</v>
      </c>
      <c r="BY211" s="137">
        <v>29.27</v>
      </c>
      <c r="BZ211" s="137">
        <v>593.89</v>
      </c>
      <c r="CA211" s="137">
        <v>146.88</v>
      </c>
      <c r="CB211" s="137">
        <v>946.04</v>
      </c>
      <c r="CC211" s="139">
        <v>2899.96</v>
      </c>
      <c r="CD211" s="216">
        <v>1986.89</v>
      </c>
      <c r="CE211" s="138">
        <v>0</v>
      </c>
      <c r="CF211" s="138">
        <v>1986.89</v>
      </c>
      <c r="CG211" s="137">
        <v>181</v>
      </c>
      <c r="CH211" s="137">
        <v>29.76</v>
      </c>
      <c r="CI211" s="137">
        <v>623.74</v>
      </c>
      <c r="CJ211" s="137">
        <v>116.87</v>
      </c>
      <c r="CK211" s="137">
        <v>951.37</v>
      </c>
      <c r="CL211" s="139">
        <v>2938.26</v>
      </c>
      <c r="CM211" s="186">
        <v>2214.66</v>
      </c>
      <c r="CN211" s="138">
        <v>0</v>
      </c>
      <c r="CO211" s="138">
        <v>2214.66</v>
      </c>
      <c r="CP211" s="137">
        <v>220</v>
      </c>
      <c r="CQ211" s="137">
        <v>33.18</v>
      </c>
      <c r="CR211" s="137">
        <v>699.92</v>
      </c>
      <c r="CS211" s="137">
        <v>80.12</v>
      </c>
      <c r="CT211" s="137">
        <v>1033.22</v>
      </c>
      <c r="CU211" s="139">
        <v>3247.88</v>
      </c>
      <c r="CV211" s="216">
        <v>3751.91</v>
      </c>
      <c r="CW211" s="138">
        <v>0</v>
      </c>
      <c r="CX211" s="138">
        <v>3751.91</v>
      </c>
      <c r="CY211" s="137">
        <v>424</v>
      </c>
      <c r="CZ211" s="137">
        <v>56.25</v>
      </c>
      <c r="DA211" s="137">
        <v>1406.15</v>
      </c>
      <c r="DB211" s="137">
        <v>132.91999999999999</v>
      </c>
      <c r="DC211" s="137">
        <v>2019.32</v>
      </c>
      <c r="DD211" s="139">
        <v>5771.23</v>
      </c>
      <c r="DE211" s="138">
        <v>3354.1</v>
      </c>
      <c r="DF211" s="138">
        <v>0</v>
      </c>
      <c r="DG211" s="138">
        <v>3354.1</v>
      </c>
      <c r="DH211" s="137">
        <v>374</v>
      </c>
      <c r="DI211" s="137">
        <v>332.8</v>
      </c>
      <c r="DJ211" s="137">
        <v>2427.9699999999998</v>
      </c>
      <c r="DK211" s="137">
        <v>152.71</v>
      </c>
      <c r="DL211" s="137">
        <v>3287.48</v>
      </c>
      <c r="DM211" s="139">
        <v>6641.58</v>
      </c>
      <c r="DN211" s="135">
        <f t="shared" si="31"/>
        <v>28519.119999999995</v>
      </c>
      <c r="DO211" s="135">
        <f t="shared" si="32"/>
        <v>836.68</v>
      </c>
      <c r="DP211" s="135">
        <f t="shared" si="33"/>
        <v>29355.799999999996</v>
      </c>
      <c r="DQ211" s="137">
        <f t="shared" si="34"/>
        <v>2909</v>
      </c>
      <c r="DR211" s="137">
        <f t="shared" si="35"/>
        <v>706.32</v>
      </c>
      <c r="DS211" s="137">
        <f t="shared" si="36"/>
        <v>10848.26</v>
      </c>
      <c r="DT211" s="137">
        <f t="shared" si="37"/>
        <v>1532.7599999999998</v>
      </c>
      <c r="DU211" s="137">
        <f t="shared" si="38"/>
        <v>15996.34</v>
      </c>
      <c r="DV211" s="139">
        <f t="shared" si="39"/>
        <v>45352.14</v>
      </c>
      <c r="DW211" s="271">
        <f t="shared" si="40"/>
        <v>1676.5299999999952</v>
      </c>
      <c r="DX211" s="271"/>
      <c r="DY211" s="263">
        <f>E211-(DU211-(DO211*PARAM!Q211))</f>
        <v>-3417.1000000000004</v>
      </c>
      <c r="DZ211" s="263"/>
    </row>
    <row r="212" spans="1:130" x14ac:dyDescent="0.25">
      <c r="A212">
        <v>1443</v>
      </c>
      <c r="B212" t="s">
        <v>292</v>
      </c>
      <c r="C212" t="s">
        <v>293</v>
      </c>
      <c r="D212" s="74">
        <v>0.9</v>
      </c>
      <c r="E212">
        <v>14426.47</v>
      </c>
      <c r="F212">
        <v>26911.19</v>
      </c>
      <c r="G212" t="s">
        <v>157</v>
      </c>
      <c r="H212" t="s">
        <v>5</v>
      </c>
      <c r="I212" t="s">
        <v>204</v>
      </c>
      <c r="J212" s="138">
        <v>2127.4899999999998</v>
      </c>
      <c r="K212" s="138">
        <v>0</v>
      </c>
      <c r="L212" s="138">
        <v>2127.4899999999998</v>
      </c>
      <c r="M212" s="137">
        <v>194</v>
      </c>
      <c r="N212" s="137">
        <v>31.64</v>
      </c>
      <c r="O212" s="137">
        <v>699.67</v>
      </c>
      <c r="P212" s="185">
        <v>129.5</v>
      </c>
      <c r="Q212" s="137">
        <v>1054.81</v>
      </c>
      <c r="R212" s="139">
        <v>3182.3</v>
      </c>
      <c r="S212" s="138">
        <v>2065.65</v>
      </c>
      <c r="T212" s="138">
        <v>0</v>
      </c>
      <c r="U212" s="138">
        <v>2065.65</v>
      </c>
      <c r="V212" s="137">
        <v>188</v>
      </c>
      <c r="W212" s="137">
        <v>30.94</v>
      </c>
      <c r="X212" s="137">
        <v>658.54</v>
      </c>
      <c r="Y212" s="137">
        <v>118.27</v>
      </c>
      <c r="Z212" s="137">
        <v>995.75</v>
      </c>
      <c r="AA212" s="139">
        <v>3061.4</v>
      </c>
      <c r="AB212" s="138">
        <v>2065.34</v>
      </c>
      <c r="AC212" s="138">
        <v>0</v>
      </c>
      <c r="AD212" s="138">
        <v>2065.34</v>
      </c>
      <c r="AE212" s="137">
        <v>188</v>
      </c>
      <c r="AF212" s="137">
        <v>30.93</v>
      </c>
      <c r="AG212" s="185">
        <v>657.83</v>
      </c>
      <c r="AH212" s="137">
        <v>143.76</v>
      </c>
      <c r="AI212" s="137">
        <v>1020.52</v>
      </c>
      <c r="AJ212" s="139">
        <v>3085.86</v>
      </c>
      <c r="AK212" s="138">
        <v>2065.34</v>
      </c>
      <c r="AL212" s="138">
        <v>0</v>
      </c>
      <c r="AM212" s="138">
        <v>2065.34</v>
      </c>
      <c r="AN212" s="137">
        <v>188</v>
      </c>
      <c r="AO212" s="137">
        <v>30.93</v>
      </c>
      <c r="AP212" s="137">
        <v>657.83</v>
      </c>
      <c r="AQ212" s="137">
        <v>143.76</v>
      </c>
      <c r="AR212" s="137">
        <v>1020.52</v>
      </c>
      <c r="AS212" s="139">
        <v>3085.86</v>
      </c>
      <c r="AT212" s="138">
        <v>2065.34</v>
      </c>
      <c r="AU212" s="138">
        <v>853.75</v>
      </c>
      <c r="AV212" s="138">
        <v>2919.09</v>
      </c>
      <c r="AW212" s="137">
        <v>304</v>
      </c>
      <c r="AX212" s="137">
        <v>30.93</v>
      </c>
      <c r="AY212" s="137">
        <v>828.58</v>
      </c>
      <c r="AZ212" s="137">
        <v>114.41</v>
      </c>
      <c r="BA212" s="137">
        <v>1277.92</v>
      </c>
      <c r="BB212" s="139">
        <v>4197.01</v>
      </c>
      <c r="BC212" s="202">
        <v>3115.22</v>
      </c>
      <c r="BD212" s="138">
        <v>0</v>
      </c>
      <c r="BE212" s="138">
        <v>3115.22</v>
      </c>
      <c r="BF212" s="137">
        <v>331</v>
      </c>
      <c r="BG212" s="137">
        <v>46.57</v>
      </c>
      <c r="BH212" s="137">
        <v>1133.77</v>
      </c>
      <c r="BI212" s="137">
        <v>55.28</v>
      </c>
      <c r="BJ212" s="137">
        <v>1566.62</v>
      </c>
      <c r="BK212" s="139">
        <v>4681.84</v>
      </c>
      <c r="BL212" s="186">
        <v>2082.48</v>
      </c>
      <c r="BM212" s="138">
        <v>0</v>
      </c>
      <c r="BN212" s="138">
        <v>2082.48</v>
      </c>
      <c r="BO212" s="137">
        <v>188</v>
      </c>
      <c r="BP212" s="137">
        <v>31.2</v>
      </c>
      <c r="BQ212" s="137">
        <v>673.48</v>
      </c>
      <c r="BR212" s="137">
        <v>230.76</v>
      </c>
      <c r="BS212" s="137">
        <v>1123.44</v>
      </c>
      <c r="BT212" s="139">
        <v>3205.92</v>
      </c>
      <c r="BU212" s="138">
        <v>2082.48</v>
      </c>
      <c r="BV212" s="138">
        <v>0</v>
      </c>
      <c r="BW212" s="138">
        <v>2082.48</v>
      </c>
      <c r="BX212" s="137">
        <v>189</v>
      </c>
      <c r="BY212" s="137">
        <v>31.2</v>
      </c>
      <c r="BZ212" s="137">
        <v>673.48</v>
      </c>
      <c r="CA212" s="137">
        <v>138.96</v>
      </c>
      <c r="CB212" s="137">
        <v>1032.6400000000001</v>
      </c>
      <c r="CC212" s="139">
        <v>3115.12</v>
      </c>
      <c r="CD212" s="216">
        <v>2159.1</v>
      </c>
      <c r="CE212" s="138">
        <v>0</v>
      </c>
      <c r="CF212" s="138">
        <v>2159.1</v>
      </c>
      <c r="CG212" s="137">
        <v>200</v>
      </c>
      <c r="CH212" s="137">
        <v>32.340000000000003</v>
      </c>
      <c r="CI212" s="137">
        <v>742.94</v>
      </c>
      <c r="CJ212" s="137">
        <v>38.340000000000003</v>
      </c>
      <c r="CK212" s="137">
        <v>1013.62</v>
      </c>
      <c r="CL212" s="139">
        <v>3172.72</v>
      </c>
      <c r="CM212" s="186">
        <v>2070.09</v>
      </c>
      <c r="CN212" s="138">
        <v>0</v>
      </c>
      <c r="CO212" s="138">
        <v>2070.09</v>
      </c>
      <c r="CP212" s="137">
        <v>188</v>
      </c>
      <c r="CQ212" s="137">
        <v>31.01</v>
      </c>
      <c r="CR212" s="137">
        <v>642.39</v>
      </c>
      <c r="CS212" s="137">
        <v>154.05000000000001</v>
      </c>
      <c r="CT212" s="137">
        <v>1015.45</v>
      </c>
      <c r="CU212" s="139">
        <v>3085.54</v>
      </c>
      <c r="CV212" s="216">
        <v>2083.48</v>
      </c>
      <c r="CW212" s="138">
        <v>0</v>
      </c>
      <c r="CX212" s="138">
        <v>2083.48</v>
      </c>
      <c r="CY212" s="137">
        <v>190</v>
      </c>
      <c r="CZ212" s="137">
        <v>31.21</v>
      </c>
      <c r="DA212" s="137">
        <v>647.16</v>
      </c>
      <c r="DB212" s="137">
        <v>128.79</v>
      </c>
      <c r="DC212" s="137">
        <v>997.16</v>
      </c>
      <c r="DD212" s="139">
        <v>3080.64</v>
      </c>
      <c r="DE212" s="138">
        <v>3106.09</v>
      </c>
      <c r="DF212" s="138">
        <v>0</v>
      </c>
      <c r="DG212" s="138">
        <v>3106.09</v>
      </c>
      <c r="DH212" s="137">
        <v>331</v>
      </c>
      <c r="DI212" s="137">
        <v>316.87</v>
      </c>
      <c r="DJ212" s="137">
        <v>2025.5</v>
      </c>
      <c r="DK212" s="137">
        <v>143.19</v>
      </c>
      <c r="DL212" s="137">
        <v>2816.56</v>
      </c>
      <c r="DM212" s="139">
        <v>5922.65</v>
      </c>
      <c r="DN212" s="135">
        <f t="shared" si="31"/>
        <v>27088.1</v>
      </c>
      <c r="DO212" s="135">
        <f t="shared" si="32"/>
        <v>853.75</v>
      </c>
      <c r="DP212" s="135">
        <f t="shared" si="33"/>
        <v>27941.85</v>
      </c>
      <c r="DQ212" s="137">
        <f t="shared" si="34"/>
        <v>2679</v>
      </c>
      <c r="DR212" s="137">
        <f t="shared" si="35"/>
        <v>675.77</v>
      </c>
      <c r="DS212" s="137">
        <f t="shared" si="36"/>
        <v>10041.169999999998</v>
      </c>
      <c r="DT212" s="137">
        <f t="shared" si="37"/>
        <v>1539.0699999999997</v>
      </c>
      <c r="DU212" s="137">
        <f t="shared" si="38"/>
        <v>14935.01</v>
      </c>
      <c r="DV212" s="139">
        <f t="shared" si="39"/>
        <v>42876.86</v>
      </c>
      <c r="DW212" s="271">
        <f t="shared" si="40"/>
        <v>1030.6599999999999</v>
      </c>
      <c r="DX212" s="271"/>
      <c r="DY212" s="263">
        <f>E212-(DU212-(DO212*PARAM!Q212))</f>
        <v>-508.54000000000087</v>
      </c>
      <c r="DZ212" s="263"/>
    </row>
    <row r="213" spans="1:130" x14ac:dyDescent="0.25">
      <c r="A213">
        <v>1456</v>
      </c>
      <c r="B213" t="s">
        <v>583</v>
      </c>
      <c r="C213" t="s">
        <v>584</v>
      </c>
      <c r="D213" s="74">
        <v>1</v>
      </c>
      <c r="E213">
        <v>6620.39</v>
      </c>
      <c r="F213">
        <v>27465.54</v>
      </c>
      <c r="G213" t="s">
        <v>157</v>
      </c>
      <c r="H213" t="s">
        <v>5</v>
      </c>
      <c r="I213" t="s">
        <v>298</v>
      </c>
      <c r="J213" s="138">
        <v>2613.46</v>
      </c>
      <c r="K213" s="138">
        <v>0</v>
      </c>
      <c r="L213" s="138">
        <v>2613.46</v>
      </c>
      <c r="M213" s="137">
        <v>255</v>
      </c>
      <c r="N213" s="137">
        <v>62.86</v>
      </c>
      <c r="O213" s="137">
        <v>954.68</v>
      </c>
      <c r="P213" s="185">
        <v>147.97999999999999</v>
      </c>
      <c r="Q213" s="137">
        <v>1420.52</v>
      </c>
      <c r="R213" s="139">
        <v>4033.98</v>
      </c>
      <c r="S213" s="138">
        <v>2302.67</v>
      </c>
      <c r="T213" s="138">
        <v>0</v>
      </c>
      <c r="U213" s="138">
        <v>2302.67</v>
      </c>
      <c r="V213" s="137">
        <v>224</v>
      </c>
      <c r="W213" s="137">
        <v>57.5</v>
      </c>
      <c r="X213" s="137">
        <v>630.76</v>
      </c>
      <c r="Y213" s="137">
        <v>117.39</v>
      </c>
      <c r="Z213" s="137">
        <v>1029.6500000000001</v>
      </c>
      <c r="AA213" s="139">
        <v>3332.32</v>
      </c>
      <c r="AB213" s="138">
        <v>1988.64</v>
      </c>
      <c r="AC213" s="138">
        <v>0</v>
      </c>
      <c r="AD213" s="138">
        <v>1988.64</v>
      </c>
      <c r="AE213" s="137">
        <v>182</v>
      </c>
      <c r="AF213" s="137">
        <v>49.65</v>
      </c>
      <c r="AG213" s="185">
        <v>490.84</v>
      </c>
      <c r="AH213" s="137">
        <v>147.51</v>
      </c>
      <c r="AI213" s="137">
        <v>870</v>
      </c>
      <c r="AJ213" s="139">
        <v>2858.64</v>
      </c>
      <c r="AK213" s="138">
        <v>1988.64</v>
      </c>
      <c r="AL213" s="138">
        <v>0</v>
      </c>
      <c r="AM213" s="138">
        <v>1988.64</v>
      </c>
      <c r="AN213" s="137">
        <v>182</v>
      </c>
      <c r="AO213" s="137">
        <v>49.65</v>
      </c>
      <c r="AP213" s="137">
        <v>490.84</v>
      </c>
      <c r="AQ213" s="137">
        <v>137.31</v>
      </c>
      <c r="AR213" s="137">
        <v>859.8</v>
      </c>
      <c r="AS213" s="139">
        <v>2848.44</v>
      </c>
      <c r="AT213" s="138">
        <v>1993.14</v>
      </c>
      <c r="AU213" s="138">
        <v>948.61</v>
      </c>
      <c r="AV213" s="138">
        <v>2941.75</v>
      </c>
      <c r="AW213" s="137">
        <v>311</v>
      </c>
      <c r="AX213" s="137">
        <v>49.76</v>
      </c>
      <c r="AY213" s="137">
        <v>684.57</v>
      </c>
      <c r="AZ213" s="137">
        <v>139.9</v>
      </c>
      <c r="BA213" s="137">
        <v>1185.23</v>
      </c>
      <c r="BB213" s="139">
        <v>4126.9799999999996</v>
      </c>
      <c r="BC213" s="202">
        <v>3214.94</v>
      </c>
      <c r="BD213" s="138">
        <v>0</v>
      </c>
      <c r="BE213" s="138">
        <v>3214.94</v>
      </c>
      <c r="BF213" s="137">
        <v>319</v>
      </c>
      <c r="BG213" s="137">
        <v>74.52</v>
      </c>
      <c r="BH213" s="137">
        <v>1125.47</v>
      </c>
      <c r="BI213" s="137">
        <v>168.28</v>
      </c>
      <c r="BJ213" s="137">
        <v>1687.27</v>
      </c>
      <c r="BK213" s="139">
        <v>4902.21</v>
      </c>
      <c r="BL213" s="186">
        <v>1988.64</v>
      </c>
      <c r="BM213" s="138">
        <v>0</v>
      </c>
      <c r="BN213" s="138">
        <v>1988.64</v>
      </c>
      <c r="BO213" s="137">
        <v>179</v>
      </c>
      <c r="BP213" s="137">
        <v>49.65</v>
      </c>
      <c r="BQ213" s="137">
        <v>490.84</v>
      </c>
      <c r="BR213" s="137">
        <v>122.01</v>
      </c>
      <c r="BS213" s="137">
        <v>841.5</v>
      </c>
      <c r="BT213" s="139">
        <v>2830.14</v>
      </c>
      <c r="BU213" s="138">
        <v>1988.64</v>
      </c>
      <c r="BV213" s="138">
        <v>0</v>
      </c>
      <c r="BW213" s="138">
        <v>1988.64</v>
      </c>
      <c r="BX213" s="137">
        <v>181</v>
      </c>
      <c r="BY213" s="137">
        <v>49.65</v>
      </c>
      <c r="BZ213" s="137">
        <v>490.84</v>
      </c>
      <c r="CA213" s="137">
        <v>147.51</v>
      </c>
      <c r="CB213" s="137">
        <v>869</v>
      </c>
      <c r="CC213" s="139">
        <v>2857.64</v>
      </c>
      <c r="CD213" s="216">
        <v>2173.14</v>
      </c>
      <c r="CE213" s="138">
        <v>0</v>
      </c>
      <c r="CF213" s="138">
        <v>2173.14</v>
      </c>
      <c r="CG213" s="137">
        <v>204</v>
      </c>
      <c r="CH213" s="137">
        <v>53.79</v>
      </c>
      <c r="CI213" s="137">
        <v>640.73</v>
      </c>
      <c r="CJ213" s="137">
        <v>64</v>
      </c>
      <c r="CK213" s="137">
        <v>962.52</v>
      </c>
      <c r="CL213" s="139">
        <v>3135.66</v>
      </c>
      <c r="CM213" s="186">
        <v>2367.4499999999998</v>
      </c>
      <c r="CN213" s="138">
        <v>0</v>
      </c>
      <c r="CO213" s="138">
        <v>2367.4499999999998</v>
      </c>
      <c r="CP213" s="137">
        <v>239</v>
      </c>
      <c r="CQ213" s="137">
        <v>58.64</v>
      </c>
      <c r="CR213" s="137">
        <v>611.69000000000005</v>
      </c>
      <c r="CS213" s="137">
        <v>143.94999999999999</v>
      </c>
      <c r="CT213" s="137">
        <v>1053.28</v>
      </c>
      <c r="CU213" s="139">
        <v>3420.73</v>
      </c>
      <c r="CV213" s="218">
        <v>3087.61</v>
      </c>
      <c r="CW213" s="138">
        <v>0</v>
      </c>
      <c r="CX213" s="138">
        <v>3087.61</v>
      </c>
      <c r="CY213" s="137">
        <v>330</v>
      </c>
      <c r="CZ213" s="137">
        <v>76.650000000000006</v>
      </c>
      <c r="DA213" s="137">
        <v>1156.55</v>
      </c>
      <c r="DB213" s="137">
        <v>146.55000000000001</v>
      </c>
      <c r="DC213" s="137">
        <v>1709.75</v>
      </c>
      <c r="DD213" s="139">
        <v>4797.3599999999997</v>
      </c>
      <c r="DE213" s="138">
        <v>3083.69</v>
      </c>
      <c r="DF213" s="138">
        <v>0</v>
      </c>
      <c r="DG213" s="138">
        <v>3083.69</v>
      </c>
      <c r="DH213" s="137">
        <v>332</v>
      </c>
      <c r="DI213" s="137">
        <v>360.09</v>
      </c>
      <c r="DJ213" s="137">
        <v>1332.26</v>
      </c>
      <c r="DK213" s="137">
        <v>173.31</v>
      </c>
      <c r="DL213" s="137">
        <v>2197.66</v>
      </c>
      <c r="DM213" s="139">
        <v>5281.35</v>
      </c>
      <c r="DN213" s="135">
        <f t="shared" si="31"/>
        <v>28790.66</v>
      </c>
      <c r="DO213" s="135">
        <f t="shared" si="32"/>
        <v>948.61</v>
      </c>
      <c r="DP213" s="135">
        <f t="shared" si="33"/>
        <v>29739.27</v>
      </c>
      <c r="DQ213" s="137">
        <f t="shared" si="34"/>
        <v>2938</v>
      </c>
      <c r="DR213" s="137">
        <f t="shared" si="35"/>
        <v>992.40999999999985</v>
      </c>
      <c r="DS213" s="137">
        <f t="shared" si="36"/>
        <v>9100.0700000000015</v>
      </c>
      <c r="DT213" s="137">
        <f t="shared" si="37"/>
        <v>1655.6999999999998</v>
      </c>
      <c r="DU213" s="137">
        <f t="shared" si="38"/>
        <v>14686.180000000002</v>
      </c>
      <c r="DV213" s="139">
        <f t="shared" si="39"/>
        <v>44425.45</v>
      </c>
      <c r="DW213" s="271">
        <f t="shared" si="40"/>
        <v>2273.7299999999996</v>
      </c>
      <c r="DX213" s="271"/>
      <c r="DY213" s="263">
        <f>E213-(DU213-(DO213*PARAM!Q213))</f>
        <v>-8065.7900000000018</v>
      </c>
      <c r="DZ213" s="263"/>
    </row>
    <row r="214" spans="1:130" x14ac:dyDescent="0.25">
      <c r="A214">
        <v>1461</v>
      </c>
      <c r="B214" t="s">
        <v>378</v>
      </c>
      <c r="C214" t="s">
        <v>343</v>
      </c>
      <c r="D214" s="74">
        <v>1</v>
      </c>
      <c r="E214">
        <v>14148.99</v>
      </c>
      <c r="F214">
        <v>25136.7075</v>
      </c>
      <c r="G214" t="s">
        <v>157</v>
      </c>
      <c r="H214" t="s">
        <v>25</v>
      </c>
      <c r="I214" t="s">
        <v>312</v>
      </c>
      <c r="J214" s="138">
        <v>1975.23</v>
      </c>
      <c r="K214" s="138">
        <v>0</v>
      </c>
      <c r="L214" s="138">
        <v>1975.23</v>
      </c>
      <c r="M214" s="137">
        <v>198.75</v>
      </c>
      <c r="N214" s="137">
        <v>28.98</v>
      </c>
      <c r="O214" s="137">
        <v>748.62750000000005</v>
      </c>
      <c r="P214" s="185">
        <v>103.74</v>
      </c>
      <c r="Q214" s="137">
        <v>1080.0975000000001</v>
      </c>
      <c r="R214" s="139">
        <v>3055.3274999999999</v>
      </c>
      <c r="S214" s="138">
        <v>1934.28</v>
      </c>
      <c r="T214" s="138">
        <v>0</v>
      </c>
      <c r="U214" s="138">
        <v>1934.28</v>
      </c>
      <c r="V214" s="137">
        <v>198.75</v>
      </c>
      <c r="W214" s="137">
        <v>28.98</v>
      </c>
      <c r="X214" s="137">
        <v>749.36249999999995</v>
      </c>
      <c r="Y214" s="137">
        <v>34.342500000000001</v>
      </c>
      <c r="Z214" s="137">
        <v>1011.4349999999999</v>
      </c>
      <c r="AA214" s="139">
        <v>2945.7150000000001</v>
      </c>
      <c r="AB214" s="138">
        <v>1934.28</v>
      </c>
      <c r="AC214" s="138">
        <v>0</v>
      </c>
      <c r="AD214" s="138">
        <v>1934.28</v>
      </c>
      <c r="AE214" s="137">
        <v>198.75</v>
      </c>
      <c r="AF214" s="137">
        <v>28.98</v>
      </c>
      <c r="AG214" s="185">
        <v>748.995</v>
      </c>
      <c r="AH214" s="137">
        <v>122.3175</v>
      </c>
      <c r="AI214" s="137">
        <v>1099.0425</v>
      </c>
      <c r="AJ214" s="139">
        <v>3033.3225000000002</v>
      </c>
      <c r="AK214" s="138">
        <v>1934.28</v>
      </c>
      <c r="AL214" s="138">
        <v>0</v>
      </c>
      <c r="AM214" s="138">
        <v>1934.28</v>
      </c>
      <c r="AN214" s="137">
        <v>198.75</v>
      </c>
      <c r="AO214" s="137">
        <v>28.98</v>
      </c>
      <c r="AP214" s="137">
        <v>748.995</v>
      </c>
      <c r="AQ214" s="137">
        <v>95.542500000000004</v>
      </c>
      <c r="AR214" s="137">
        <v>1072.2674999999999</v>
      </c>
      <c r="AS214" s="139">
        <v>3006.5475000000001</v>
      </c>
      <c r="AT214" s="138">
        <v>1934.28</v>
      </c>
      <c r="AU214" s="138">
        <v>711.45749999999998</v>
      </c>
      <c r="AV214" s="138">
        <v>2645.7375000000002</v>
      </c>
      <c r="AW214" s="137">
        <v>295.5</v>
      </c>
      <c r="AX214" s="137">
        <v>28.98</v>
      </c>
      <c r="AY214" s="137">
        <v>891.29250000000002</v>
      </c>
      <c r="AZ214" s="137">
        <v>43.8825</v>
      </c>
      <c r="BA214" s="137">
        <v>1259.655</v>
      </c>
      <c r="BB214" s="139">
        <v>3905.3924999999999</v>
      </c>
      <c r="BC214" s="202">
        <v>2963.7824999999998</v>
      </c>
      <c r="BD214" s="138">
        <v>0</v>
      </c>
      <c r="BE214" s="138">
        <v>2963.7824999999998</v>
      </c>
      <c r="BF214" s="137">
        <v>331.5</v>
      </c>
      <c r="BG214" s="137">
        <v>43.29</v>
      </c>
      <c r="BH214" s="137">
        <v>1105.0274999999999</v>
      </c>
      <c r="BI214" s="137">
        <v>117.32250000000001</v>
      </c>
      <c r="BJ214" s="137">
        <v>1597.14</v>
      </c>
      <c r="BK214" s="139">
        <v>4560.9224999999997</v>
      </c>
      <c r="BL214" s="186">
        <v>1934.28</v>
      </c>
      <c r="BM214" s="138">
        <v>0</v>
      </c>
      <c r="BN214" s="138">
        <v>1934.28</v>
      </c>
      <c r="BO214" s="137">
        <v>198</v>
      </c>
      <c r="BP214" s="137">
        <v>28.98</v>
      </c>
      <c r="BQ214" s="137">
        <v>748.995</v>
      </c>
      <c r="BR214" s="137">
        <v>114.6675</v>
      </c>
      <c r="BS214" s="137">
        <v>1090.6424999999999</v>
      </c>
      <c r="BT214" s="139">
        <v>3024.9225000000001</v>
      </c>
      <c r="BU214" s="138">
        <v>1934.28</v>
      </c>
      <c r="BV214" s="138">
        <v>0</v>
      </c>
      <c r="BW214" s="138">
        <v>1934.28</v>
      </c>
      <c r="BX214" s="137">
        <v>198.75</v>
      </c>
      <c r="BY214" s="137">
        <v>28.98</v>
      </c>
      <c r="BZ214" s="137">
        <v>748.995</v>
      </c>
      <c r="CA214" s="137">
        <v>114.6675</v>
      </c>
      <c r="CB214" s="137">
        <v>1091.3924999999999</v>
      </c>
      <c r="CC214" s="139">
        <v>3025.6725000000001</v>
      </c>
      <c r="CD214" s="216">
        <v>1981.3050000000001</v>
      </c>
      <c r="CE214" s="138">
        <v>0</v>
      </c>
      <c r="CF214" s="138">
        <v>1981.3050000000001</v>
      </c>
      <c r="CG214" s="137">
        <v>205.5</v>
      </c>
      <c r="CH214" s="137">
        <v>29.692499999999999</v>
      </c>
      <c r="CI214" s="137">
        <v>766.58249999999998</v>
      </c>
      <c r="CJ214" s="137">
        <v>115.5</v>
      </c>
      <c r="CK214" s="137">
        <v>1117.2750000000001</v>
      </c>
      <c r="CL214" s="139">
        <v>3098.58</v>
      </c>
      <c r="CM214" s="186">
        <v>1948.5675000000001</v>
      </c>
      <c r="CN214" s="138">
        <v>0</v>
      </c>
      <c r="CO214" s="138">
        <v>1948.5675000000001</v>
      </c>
      <c r="CP214" s="137">
        <v>207</v>
      </c>
      <c r="CQ214" s="137">
        <v>29.197500000000002</v>
      </c>
      <c r="CR214" s="137">
        <v>757.93499999999995</v>
      </c>
      <c r="CS214" s="137">
        <v>34.604999999999997</v>
      </c>
      <c r="CT214" s="137">
        <v>1028.7375</v>
      </c>
      <c r="CU214" s="139">
        <v>2977.3049999999998</v>
      </c>
      <c r="CV214" s="216">
        <v>1948.5675000000001</v>
      </c>
      <c r="CW214" s="138">
        <v>0</v>
      </c>
      <c r="CX214" s="138">
        <v>1948.5675000000001</v>
      </c>
      <c r="CY214" s="137">
        <v>201</v>
      </c>
      <c r="CZ214" s="137">
        <v>29.197500000000002</v>
      </c>
      <c r="DA214" s="137">
        <v>754.33500000000004</v>
      </c>
      <c r="DB214" s="137">
        <v>103.455</v>
      </c>
      <c r="DC214" s="137">
        <v>1087.9875</v>
      </c>
      <c r="DD214" s="139">
        <v>3036.5549999999998</v>
      </c>
      <c r="DE214" s="138">
        <v>2917.26</v>
      </c>
      <c r="DF214" s="138">
        <v>0</v>
      </c>
      <c r="DG214" s="138">
        <v>2917.26</v>
      </c>
      <c r="DH214" s="137">
        <v>337.5</v>
      </c>
      <c r="DI214" s="137">
        <v>295.72500000000002</v>
      </c>
      <c r="DJ214" s="137">
        <v>1116.03</v>
      </c>
      <c r="DK214" s="137">
        <v>120.6525</v>
      </c>
      <c r="DL214" s="137">
        <v>1869.9075</v>
      </c>
      <c r="DM214" s="139">
        <v>4787.1674999999996</v>
      </c>
      <c r="DN214" s="135">
        <f t="shared" si="31"/>
        <v>25340.392500000002</v>
      </c>
      <c r="DO214" s="135">
        <f t="shared" si="32"/>
        <v>711.45749999999998</v>
      </c>
      <c r="DP214" s="135">
        <f t="shared" si="33"/>
        <v>26051.85</v>
      </c>
      <c r="DQ214" s="137">
        <f t="shared" si="34"/>
        <v>2769.75</v>
      </c>
      <c r="DR214" s="137">
        <f t="shared" si="35"/>
        <v>629.96249999999998</v>
      </c>
      <c r="DS214" s="137">
        <f t="shared" si="36"/>
        <v>9885.1724999999988</v>
      </c>
      <c r="DT214" s="137">
        <f t="shared" si="37"/>
        <v>1120.6950000000002</v>
      </c>
      <c r="DU214" s="137">
        <f t="shared" si="38"/>
        <v>14405.579999999998</v>
      </c>
      <c r="DV214" s="139">
        <f t="shared" si="39"/>
        <v>40457.430000000008</v>
      </c>
      <c r="DW214" s="271">
        <f t="shared" si="40"/>
        <v>915.14249999999811</v>
      </c>
      <c r="DX214" s="271"/>
      <c r="DY214" s="263">
        <f>E214-(DU214-(DO214*PARAM!Q214))</f>
        <v>-256.58999999999833</v>
      </c>
      <c r="DZ214" s="263"/>
    </row>
    <row r="215" spans="1:130" x14ac:dyDescent="0.25">
      <c r="A215">
        <v>1463</v>
      </c>
      <c r="B215" t="s">
        <v>207</v>
      </c>
      <c r="C215" t="s">
        <v>208</v>
      </c>
      <c r="D215" s="74">
        <v>1</v>
      </c>
      <c r="E215">
        <v>79261.05</v>
      </c>
      <c r="F215">
        <v>121946.83</v>
      </c>
      <c r="G215" t="s">
        <v>157</v>
      </c>
      <c r="H215" t="s">
        <v>5</v>
      </c>
      <c r="I215" t="s">
        <v>209</v>
      </c>
      <c r="J215" s="138">
        <v>8947.6</v>
      </c>
      <c r="K215" s="138">
        <v>0</v>
      </c>
      <c r="L215" s="138">
        <v>8947.6</v>
      </c>
      <c r="M215" s="137">
        <v>1188</v>
      </c>
      <c r="N215" s="137">
        <v>227.46</v>
      </c>
      <c r="O215" s="137">
        <v>4202.45</v>
      </c>
      <c r="P215" s="185">
        <v>237.76</v>
      </c>
      <c r="Q215" s="137">
        <v>5855.67</v>
      </c>
      <c r="R215" s="139">
        <v>14803.27</v>
      </c>
      <c r="S215" s="138">
        <v>8825.48</v>
      </c>
      <c r="T215" s="138">
        <v>0</v>
      </c>
      <c r="U215" s="138">
        <v>8825.48</v>
      </c>
      <c r="V215" s="137">
        <v>1171</v>
      </c>
      <c r="W215" s="137">
        <v>224.41</v>
      </c>
      <c r="X215" s="137">
        <v>4152.03</v>
      </c>
      <c r="Y215" s="137">
        <v>215.7</v>
      </c>
      <c r="Z215" s="137">
        <v>5763.14</v>
      </c>
      <c r="AA215" s="139">
        <v>14588.62</v>
      </c>
      <c r="AB215" s="138">
        <v>8825.48</v>
      </c>
      <c r="AC215" s="138">
        <v>0</v>
      </c>
      <c r="AD215" s="138">
        <v>8825.48</v>
      </c>
      <c r="AE215" s="137">
        <v>1171</v>
      </c>
      <c r="AF215" s="137">
        <v>224.41</v>
      </c>
      <c r="AG215" s="185">
        <v>4149.8900000000003</v>
      </c>
      <c r="AH215" s="137">
        <v>236.1</v>
      </c>
      <c r="AI215" s="137">
        <v>5781.4</v>
      </c>
      <c r="AJ215" s="139">
        <v>14606.88</v>
      </c>
      <c r="AK215" s="138">
        <v>8978.1299999999992</v>
      </c>
      <c r="AL215" s="138">
        <v>0</v>
      </c>
      <c r="AM215" s="138">
        <v>8978.1299999999992</v>
      </c>
      <c r="AN215" s="137">
        <v>1193</v>
      </c>
      <c r="AO215" s="137">
        <v>228.23</v>
      </c>
      <c r="AP215" s="137">
        <v>4218.25</v>
      </c>
      <c r="AQ215" s="137">
        <v>243.27</v>
      </c>
      <c r="AR215" s="137">
        <v>5882.75</v>
      </c>
      <c r="AS215" s="139">
        <v>14860.88</v>
      </c>
      <c r="AT215" s="138">
        <v>8863.85</v>
      </c>
      <c r="AU215" s="138">
        <v>948.61</v>
      </c>
      <c r="AV215" s="138">
        <v>9812.4599999999991</v>
      </c>
      <c r="AW215" s="137">
        <v>1305</v>
      </c>
      <c r="AX215" s="137">
        <v>225.37</v>
      </c>
      <c r="AY215" s="137">
        <v>4356.8100000000004</v>
      </c>
      <c r="AZ215" s="137">
        <v>218.72</v>
      </c>
      <c r="BA215" s="137">
        <v>6105.9</v>
      </c>
      <c r="BB215" s="139">
        <v>15918.36</v>
      </c>
      <c r="BC215" s="202">
        <v>13172.55</v>
      </c>
      <c r="BD215" s="138">
        <v>0</v>
      </c>
      <c r="BE215" s="138">
        <v>13172.55</v>
      </c>
      <c r="BF215" s="137">
        <v>1782</v>
      </c>
      <c r="BG215" s="137">
        <v>333.09</v>
      </c>
      <c r="BH215" s="137">
        <v>6096.63</v>
      </c>
      <c r="BI215" s="137">
        <v>295.05</v>
      </c>
      <c r="BJ215" s="137">
        <v>8506.77</v>
      </c>
      <c r="BK215" s="139">
        <v>21679.32</v>
      </c>
      <c r="BL215" s="186">
        <v>8825.48</v>
      </c>
      <c r="BM215" s="138">
        <v>0</v>
      </c>
      <c r="BN215" s="138">
        <v>8825.48</v>
      </c>
      <c r="BO215" s="137">
        <v>1170</v>
      </c>
      <c r="BP215" s="137">
        <v>224.41</v>
      </c>
      <c r="BQ215" s="137">
        <v>4149.8900000000003</v>
      </c>
      <c r="BR215" s="137">
        <v>231</v>
      </c>
      <c r="BS215" s="137">
        <v>5775.3</v>
      </c>
      <c r="BT215" s="139">
        <v>14600.78</v>
      </c>
      <c r="BU215" s="138">
        <v>8825.48</v>
      </c>
      <c r="BV215" s="138">
        <v>0</v>
      </c>
      <c r="BW215" s="138">
        <v>8825.48</v>
      </c>
      <c r="BX215" s="137">
        <v>1171</v>
      </c>
      <c r="BY215" s="137">
        <v>224.41</v>
      </c>
      <c r="BZ215" s="137">
        <v>4149.8900000000003</v>
      </c>
      <c r="CA215" s="137">
        <v>231</v>
      </c>
      <c r="CB215" s="137">
        <v>5776.3</v>
      </c>
      <c r="CC215" s="139">
        <v>14601.78</v>
      </c>
      <c r="CD215" s="216">
        <v>9102.6200000000008</v>
      </c>
      <c r="CE215" s="138">
        <v>7389.06</v>
      </c>
      <c r="CF215" s="138">
        <v>16491.68</v>
      </c>
      <c r="CG215" s="137">
        <v>2248</v>
      </c>
      <c r="CH215" s="137">
        <v>416.06</v>
      </c>
      <c r="CI215" s="137">
        <v>7581.99</v>
      </c>
      <c r="CJ215" s="137">
        <v>304.35000000000002</v>
      </c>
      <c r="CK215" s="137">
        <v>10550.4</v>
      </c>
      <c r="CL215" s="139">
        <v>27042.080000000002</v>
      </c>
      <c r="CM215" s="186">
        <v>8825.48</v>
      </c>
      <c r="CN215" s="138">
        <v>0</v>
      </c>
      <c r="CO215" s="138">
        <v>8825.48</v>
      </c>
      <c r="CP215" s="137">
        <v>1171</v>
      </c>
      <c r="CQ215" s="137">
        <v>223.14</v>
      </c>
      <c r="CR215" s="137">
        <v>4131.83</v>
      </c>
      <c r="CS215" s="137">
        <v>190.19</v>
      </c>
      <c r="CT215" s="137">
        <v>5716.16</v>
      </c>
      <c r="CU215" s="139">
        <v>14541.64</v>
      </c>
      <c r="CV215" s="216">
        <v>8830.15</v>
      </c>
      <c r="CW215" s="138">
        <v>0</v>
      </c>
      <c r="CX215" s="138">
        <v>8830.15</v>
      </c>
      <c r="CY215" s="137">
        <v>1164</v>
      </c>
      <c r="CZ215" s="137">
        <v>223.25</v>
      </c>
      <c r="DA215" s="137">
        <v>4129.1000000000004</v>
      </c>
      <c r="DB215" s="137">
        <v>215.75</v>
      </c>
      <c r="DC215" s="137">
        <v>5732.1</v>
      </c>
      <c r="DD215" s="139">
        <v>14562.25</v>
      </c>
      <c r="DE215" s="138">
        <v>13172.55</v>
      </c>
      <c r="DF215" s="138">
        <v>0</v>
      </c>
      <c r="DG215" s="138">
        <v>13172.55</v>
      </c>
      <c r="DH215" s="137">
        <v>1776</v>
      </c>
      <c r="DI215" s="137">
        <v>1574.23</v>
      </c>
      <c r="DJ215" s="137">
        <v>6073.74</v>
      </c>
      <c r="DK215" s="137">
        <v>289.94</v>
      </c>
      <c r="DL215" s="137">
        <v>9713.91</v>
      </c>
      <c r="DM215" s="139">
        <v>22886.46</v>
      </c>
      <c r="DN215" s="135">
        <f t="shared" si="31"/>
        <v>115194.84999999998</v>
      </c>
      <c r="DO215" s="135">
        <f t="shared" si="32"/>
        <v>8337.67</v>
      </c>
      <c r="DP215" s="135">
        <f t="shared" si="33"/>
        <v>123532.51999999999</v>
      </c>
      <c r="DQ215" s="137">
        <f t="shared" si="34"/>
        <v>16510</v>
      </c>
      <c r="DR215" s="137">
        <f t="shared" si="35"/>
        <v>4348.47</v>
      </c>
      <c r="DS215" s="137">
        <f t="shared" si="36"/>
        <v>57392.5</v>
      </c>
      <c r="DT215" s="137">
        <f t="shared" si="37"/>
        <v>2908.83</v>
      </c>
      <c r="DU215" s="137">
        <f t="shared" si="38"/>
        <v>81159.800000000017</v>
      </c>
      <c r="DV215" s="139">
        <f t="shared" si="39"/>
        <v>204692.31999999998</v>
      </c>
      <c r="DW215" s="271">
        <f t="shared" si="40"/>
        <v>1585.6899999999878</v>
      </c>
      <c r="DX215" s="271"/>
      <c r="DY215" s="263">
        <f>E215-(DU215-(DO215*PARAM!Q215))</f>
        <v>-1898.7500000000146</v>
      </c>
      <c r="DZ215" s="263"/>
    </row>
    <row r="216" spans="1:130" x14ac:dyDescent="0.25">
      <c r="A216">
        <v>1468</v>
      </c>
      <c r="B216" t="s">
        <v>501</v>
      </c>
      <c r="C216" t="s">
        <v>462</v>
      </c>
      <c r="D216" s="74">
        <v>1</v>
      </c>
      <c r="E216">
        <v>14435.5</v>
      </c>
      <c r="F216">
        <v>28392.73</v>
      </c>
      <c r="G216" t="s">
        <v>157</v>
      </c>
      <c r="H216" t="s">
        <v>5</v>
      </c>
      <c r="I216" t="s">
        <v>298</v>
      </c>
      <c r="J216" s="138">
        <v>2554.88</v>
      </c>
      <c r="K216" s="138">
        <v>0</v>
      </c>
      <c r="L216" s="138">
        <v>2554.88</v>
      </c>
      <c r="M216" s="137">
        <v>249</v>
      </c>
      <c r="N216" s="137">
        <v>61.85</v>
      </c>
      <c r="O216" s="137">
        <v>932.76</v>
      </c>
      <c r="P216" s="185">
        <v>45.03</v>
      </c>
      <c r="Q216" s="137">
        <v>1288.6400000000001</v>
      </c>
      <c r="R216" s="139">
        <v>3843.52</v>
      </c>
      <c r="S216" s="138">
        <v>2275.4699999999998</v>
      </c>
      <c r="T216" s="138">
        <v>0</v>
      </c>
      <c r="U216" s="138">
        <v>2275.4699999999998</v>
      </c>
      <c r="V216" s="137">
        <v>221</v>
      </c>
      <c r="W216" s="137">
        <v>56.81</v>
      </c>
      <c r="X216" s="137">
        <v>628.99</v>
      </c>
      <c r="Y216" s="137">
        <v>40.4</v>
      </c>
      <c r="Z216" s="137">
        <v>947.2</v>
      </c>
      <c r="AA216" s="139">
        <v>3222.67</v>
      </c>
      <c r="AB216" s="138">
        <v>2036.25</v>
      </c>
      <c r="AC216" s="138">
        <v>0</v>
      </c>
      <c r="AD216" s="138">
        <v>2036.25</v>
      </c>
      <c r="AE216" s="137">
        <v>188</v>
      </c>
      <c r="AF216" s="137">
        <v>50.84</v>
      </c>
      <c r="AG216" s="185">
        <v>533.83000000000004</v>
      </c>
      <c r="AH216" s="137">
        <v>36.15</v>
      </c>
      <c r="AI216" s="137">
        <v>808.82</v>
      </c>
      <c r="AJ216" s="139">
        <v>2845.07</v>
      </c>
      <c r="AK216" s="138">
        <v>2036.25</v>
      </c>
      <c r="AL216" s="138">
        <v>0</v>
      </c>
      <c r="AM216" s="138">
        <v>2036.25</v>
      </c>
      <c r="AN216" s="137">
        <v>188</v>
      </c>
      <c r="AO216" s="137">
        <v>50.84</v>
      </c>
      <c r="AP216" s="137">
        <v>533.83000000000004</v>
      </c>
      <c r="AQ216" s="137">
        <v>36.15</v>
      </c>
      <c r="AR216" s="137">
        <v>808.82</v>
      </c>
      <c r="AS216" s="139">
        <v>2845.07</v>
      </c>
      <c r="AT216" s="138">
        <v>2037.09</v>
      </c>
      <c r="AU216" s="138">
        <v>948.61</v>
      </c>
      <c r="AV216" s="138">
        <v>2985.7</v>
      </c>
      <c r="AW216" s="137">
        <v>317</v>
      </c>
      <c r="AX216" s="137">
        <v>50.85</v>
      </c>
      <c r="AY216" s="137">
        <v>724.36</v>
      </c>
      <c r="AZ216" s="137">
        <v>48.88</v>
      </c>
      <c r="BA216" s="137">
        <v>1141.0899999999999</v>
      </c>
      <c r="BB216" s="139">
        <v>4126.79</v>
      </c>
      <c r="BC216" s="202">
        <v>3475.23</v>
      </c>
      <c r="BD216" s="138">
        <v>0</v>
      </c>
      <c r="BE216" s="138">
        <v>3475.23</v>
      </c>
      <c r="BF216" s="137">
        <v>361</v>
      </c>
      <c r="BG216" s="137">
        <v>82.26</v>
      </c>
      <c r="BH216" s="137">
        <v>1238.58</v>
      </c>
      <c r="BI216" s="137">
        <v>60.92</v>
      </c>
      <c r="BJ216" s="137">
        <v>1742.76</v>
      </c>
      <c r="BK216" s="139">
        <v>5217.99</v>
      </c>
      <c r="BL216" s="186">
        <v>2207.66</v>
      </c>
      <c r="BM216" s="138">
        <v>0</v>
      </c>
      <c r="BN216" s="138">
        <v>2207.66</v>
      </c>
      <c r="BO216" s="137">
        <v>211</v>
      </c>
      <c r="BP216" s="137">
        <v>55.12</v>
      </c>
      <c r="BQ216" s="137">
        <v>689.29</v>
      </c>
      <c r="BR216" s="137">
        <v>39.200000000000003</v>
      </c>
      <c r="BS216" s="137">
        <v>994.61</v>
      </c>
      <c r="BT216" s="139">
        <v>3202.27</v>
      </c>
      <c r="BU216" s="138">
        <v>2226.71</v>
      </c>
      <c r="BV216" s="138">
        <v>0</v>
      </c>
      <c r="BW216" s="138">
        <v>2226.71</v>
      </c>
      <c r="BX216" s="137">
        <v>214</v>
      </c>
      <c r="BY216" s="137">
        <v>55.6</v>
      </c>
      <c r="BZ216" s="137">
        <v>706.48</v>
      </c>
      <c r="CA216" s="137">
        <v>39.53</v>
      </c>
      <c r="CB216" s="137">
        <v>1015.61</v>
      </c>
      <c r="CC216" s="139">
        <v>3242.32</v>
      </c>
      <c r="CD216" s="216">
        <v>2348.23</v>
      </c>
      <c r="CE216" s="138">
        <v>0</v>
      </c>
      <c r="CF216" s="138">
        <v>2348.23</v>
      </c>
      <c r="CG216" s="137">
        <v>231</v>
      </c>
      <c r="CH216" s="137">
        <v>58.64</v>
      </c>
      <c r="CI216" s="137">
        <v>816.73</v>
      </c>
      <c r="CJ216" s="137">
        <v>41.7</v>
      </c>
      <c r="CK216" s="137">
        <v>1148.07</v>
      </c>
      <c r="CL216" s="139">
        <v>3496.3</v>
      </c>
      <c r="CM216" s="186">
        <v>2226.71</v>
      </c>
      <c r="CN216" s="138">
        <v>0</v>
      </c>
      <c r="CO216" s="138">
        <v>2226.71</v>
      </c>
      <c r="CP216" s="137">
        <v>223</v>
      </c>
      <c r="CQ216" s="137">
        <v>55.6</v>
      </c>
      <c r="CR216" s="137">
        <v>681.03</v>
      </c>
      <c r="CS216" s="137">
        <v>39.53</v>
      </c>
      <c r="CT216" s="137">
        <v>999.16</v>
      </c>
      <c r="CU216" s="139">
        <v>3225.87</v>
      </c>
      <c r="CV216" s="216">
        <v>2326.13</v>
      </c>
      <c r="CW216" s="138">
        <v>0</v>
      </c>
      <c r="CX216" s="138">
        <v>2326.13</v>
      </c>
      <c r="CY216" s="137">
        <v>227</v>
      </c>
      <c r="CZ216" s="137">
        <v>58.09</v>
      </c>
      <c r="DA216" s="137">
        <v>723.42</v>
      </c>
      <c r="DB216" s="137">
        <v>41.3</v>
      </c>
      <c r="DC216" s="137">
        <v>1049.81</v>
      </c>
      <c r="DD216" s="139">
        <v>3375.94</v>
      </c>
      <c r="DE216" s="138">
        <v>3259.62</v>
      </c>
      <c r="DF216" s="138">
        <v>0</v>
      </c>
      <c r="DG216" s="138">
        <v>3259.62</v>
      </c>
      <c r="DH216" s="137">
        <v>358</v>
      </c>
      <c r="DI216" s="137">
        <v>368.6</v>
      </c>
      <c r="DJ216" s="137">
        <v>1612.53</v>
      </c>
      <c r="DK216" s="137">
        <v>59.22</v>
      </c>
      <c r="DL216" s="137">
        <v>2398.35</v>
      </c>
      <c r="DM216" s="139">
        <v>5657.97</v>
      </c>
      <c r="DN216" s="135">
        <f t="shared" si="31"/>
        <v>29010.23</v>
      </c>
      <c r="DO216" s="135">
        <f t="shared" si="32"/>
        <v>948.61</v>
      </c>
      <c r="DP216" s="135">
        <f t="shared" si="33"/>
        <v>29958.839999999997</v>
      </c>
      <c r="DQ216" s="137">
        <f t="shared" si="34"/>
        <v>2988</v>
      </c>
      <c r="DR216" s="137">
        <f t="shared" si="35"/>
        <v>1005.1000000000001</v>
      </c>
      <c r="DS216" s="137">
        <f t="shared" si="36"/>
        <v>9821.83</v>
      </c>
      <c r="DT216" s="137">
        <f t="shared" si="37"/>
        <v>528.01</v>
      </c>
      <c r="DU216" s="137">
        <f t="shared" si="38"/>
        <v>14342.94</v>
      </c>
      <c r="DV216" s="139">
        <f t="shared" si="39"/>
        <v>44301.780000000006</v>
      </c>
      <c r="DW216" s="271">
        <f t="shared" si="40"/>
        <v>1566.1099999999969</v>
      </c>
      <c r="DX216" s="271"/>
      <c r="DY216" s="263">
        <f>E216-(DU216-(DO216*PARAM!Q216))</f>
        <v>92.559999999999491</v>
      </c>
      <c r="DZ216" s="263"/>
    </row>
    <row r="217" spans="1:130" x14ac:dyDescent="0.25">
      <c r="A217">
        <v>1478</v>
      </c>
      <c r="B217" t="s">
        <v>346</v>
      </c>
      <c r="C217" t="s">
        <v>347</v>
      </c>
      <c r="D217" s="74">
        <v>1</v>
      </c>
      <c r="E217">
        <v>19021.439999999999</v>
      </c>
      <c r="F217">
        <v>33789.03</v>
      </c>
      <c r="G217" t="s">
        <v>157</v>
      </c>
      <c r="H217" t="s">
        <v>5</v>
      </c>
      <c r="I217" t="s">
        <v>348</v>
      </c>
      <c r="J217" s="138">
        <v>2652.24</v>
      </c>
      <c r="K217" s="138">
        <v>0</v>
      </c>
      <c r="L217" s="138">
        <v>2652.24</v>
      </c>
      <c r="M217" s="137">
        <v>268</v>
      </c>
      <c r="N217" s="137">
        <v>38.97</v>
      </c>
      <c r="O217" s="137">
        <v>1006.09</v>
      </c>
      <c r="P217" s="185">
        <v>143.77000000000001</v>
      </c>
      <c r="Q217" s="137">
        <v>1456.83</v>
      </c>
      <c r="R217" s="139">
        <v>4109.07</v>
      </c>
      <c r="S217" s="138">
        <v>2600.2399999999998</v>
      </c>
      <c r="T217" s="138">
        <v>0</v>
      </c>
      <c r="U217" s="138">
        <v>2600.2399999999998</v>
      </c>
      <c r="V217" s="137">
        <v>268</v>
      </c>
      <c r="W217" s="137">
        <v>38.97</v>
      </c>
      <c r="X217" s="137">
        <v>1007.13</v>
      </c>
      <c r="Y217" s="137">
        <v>148.16999999999999</v>
      </c>
      <c r="Z217" s="137">
        <v>1462.27</v>
      </c>
      <c r="AA217" s="139">
        <v>4062.51</v>
      </c>
      <c r="AB217" s="138">
        <v>2600.2399999999998</v>
      </c>
      <c r="AC217" s="138">
        <v>0</v>
      </c>
      <c r="AD217" s="138">
        <v>2600.2399999999998</v>
      </c>
      <c r="AE217" s="137">
        <v>268</v>
      </c>
      <c r="AF217" s="137">
        <v>38.97</v>
      </c>
      <c r="AG217" s="185">
        <v>1006.61</v>
      </c>
      <c r="AH217" s="137">
        <v>163.47</v>
      </c>
      <c r="AI217" s="137">
        <v>1477.05</v>
      </c>
      <c r="AJ217" s="139">
        <v>4077.29</v>
      </c>
      <c r="AK217" s="138">
        <v>2600.2399999999998</v>
      </c>
      <c r="AL217" s="138">
        <v>0</v>
      </c>
      <c r="AM217" s="138">
        <v>2600.2399999999998</v>
      </c>
      <c r="AN217" s="137">
        <v>268</v>
      </c>
      <c r="AO217" s="137">
        <v>38.97</v>
      </c>
      <c r="AP217" s="137">
        <v>1006.61</v>
      </c>
      <c r="AQ217" s="137">
        <v>153.27000000000001</v>
      </c>
      <c r="AR217" s="137">
        <v>1466.85</v>
      </c>
      <c r="AS217" s="139">
        <v>4067.09</v>
      </c>
      <c r="AT217" s="138">
        <v>2600.2399999999998</v>
      </c>
      <c r="AU217" s="138">
        <v>948.61</v>
      </c>
      <c r="AV217" s="138">
        <v>3548.85</v>
      </c>
      <c r="AW217" s="137">
        <v>397</v>
      </c>
      <c r="AX217" s="137">
        <v>38.97</v>
      </c>
      <c r="AY217" s="137">
        <v>1196.33</v>
      </c>
      <c r="AZ217" s="137">
        <v>150.69</v>
      </c>
      <c r="BA217" s="137">
        <v>1782.99</v>
      </c>
      <c r="BB217" s="139">
        <v>5331.84</v>
      </c>
      <c r="BC217" s="202">
        <v>4063.03</v>
      </c>
      <c r="BD217" s="138">
        <v>0</v>
      </c>
      <c r="BE217" s="138">
        <v>4063.03</v>
      </c>
      <c r="BF217" s="137">
        <v>446</v>
      </c>
      <c r="BG217" s="137">
        <v>58.18</v>
      </c>
      <c r="BH217" s="137">
        <v>1484.84</v>
      </c>
      <c r="BI217" s="137">
        <v>183.56</v>
      </c>
      <c r="BJ217" s="137">
        <v>2172.58</v>
      </c>
      <c r="BK217" s="139">
        <v>6235.61</v>
      </c>
      <c r="BL217" s="186">
        <v>2600.2399999999998</v>
      </c>
      <c r="BM217" s="138">
        <v>0</v>
      </c>
      <c r="BN217" s="138">
        <v>2600.2399999999998</v>
      </c>
      <c r="BO217" s="137">
        <v>268</v>
      </c>
      <c r="BP217" s="137">
        <v>38.97</v>
      </c>
      <c r="BQ217" s="137">
        <v>1006.61</v>
      </c>
      <c r="BR217" s="137">
        <v>143.07</v>
      </c>
      <c r="BS217" s="137">
        <v>1456.65</v>
      </c>
      <c r="BT217" s="139">
        <v>4056.89</v>
      </c>
      <c r="BU217" s="138">
        <v>2600.2399999999998</v>
      </c>
      <c r="BV217" s="138">
        <v>0</v>
      </c>
      <c r="BW217" s="138">
        <v>2600.2399999999998</v>
      </c>
      <c r="BX217" s="137">
        <v>268</v>
      </c>
      <c r="BY217" s="137">
        <v>38.97</v>
      </c>
      <c r="BZ217" s="137">
        <v>1006.61</v>
      </c>
      <c r="CA217" s="137">
        <v>153.27000000000001</v>
      </c>
      <c r="CB217" s="137">
        <v>1466.85</v>
      </c>
      <c r="CC217" s="139">
        <v>4067.09</v>
      </c>
      <c r="CD217" s="216">
        <v>2600.2399999999998</v>
      </c>
      <c r="CE217" s="138">
        <v>0</v>
      </c>
      <c r="CF217" s="138">
        <v>2600.2399999999998</v>
      </c>
      <c r="CG217" s="137">
        <v>268</v>
      </c>
      <c r="CH217" s="137">
        <v>38.97</v>
      </c>
      <c r="CI217" s="137">
        <v>1006.61</v>
      </c>
      <c r="CJ217" s="137">
        <v>158.37</v>
      </c>
      <c r="CK217" s="137">
        <v>1471.95</v>
      </c>
      <c r="CL217" s="139">
        <v>4072.19</v>
      </c>
      <c r="CM217" s="186">
        <v>2619.2800000000002</v>
      </c>
      <c r="CN217" s="138">
        <v>0</v>
      </c>
      <c r="CO217" s="138">
        <v>2619.2800000000002</v>
      </c>
      <c r="CP217" s="137">
        <v>279</v>
      </c>
      <c r="CQ217" s="137">
        <v>39.25</v>
      </c>
      <c r="CR217" s="137">
        <v>1018.5</v>
      </c>
      <c r="CS217" s="137">
        <v>153.61000000000001</v>
      </c>
      <c r="CT217" s="137">
        <v>1490.36</v>
      </c>
      <c r="CU217" s="139">
        <v>4109.6400000000003</v>
      </c>
      <c r="CV217" s="218">
        <v>2619.2800000000002</v>
      </c>
      <c r="CW217" s="138">
        <v>0</v>
      </c>
      <c r="CX217" s="138">
        <v>2619.2800000000002</v>
      </c>
      <c r="CY217" s="137">
        <v>271</v>
      </c>
      <c r="CZ217" s="137">
        <v>39.25</v>
      </c>
      <c r="DA217" s="137">
        <v>1013.7</v>
      </c>
      <c r="DB217" s="137">
        <v>87.31</v>
      </c>
      <c r="DC217" s="137">
        <v>1411.26</v>
      </c>
      <c r="DD217" s="139">
        <v>4030.54</v>
      </c>
      <c r="DE217" s="138">
        <v>3909.59</v>
      </c>
      <c r="DF217" s="138">
        <v>0</v>
      </c>
      <c r="DG217" s="138">
        <v>3909.59</v>
      </c>
      <c r="DH217" s="137">
        <v>452</v>
      </c>
      <c r="DI217" s="137">
        <v>396.6</v>
      </c>
      <c r="DJ217" s="137">
        <v>1495.48</v>
      </c>
      <c r="DK217" s="137">
        <v>176.53</v>
      </c>
      <c r="DL217" s="137">
        <v>2520.61</v>
      </c>
      <c r="DM217" s="139">
        <v>6430.2</v>
      </c>
      <c r="DN217" s="135">
        <f t="shared" si="31"/>
        <v>34065.099999999991</v>
      </c>
      <c r="DO217" s="135">
        <f t="shared" si="32"/>
        <v>948.61</v>
      </c>
      <c r="DP217" s="135">
        <f t="shared" si="33"/>
        <v>35013.709999999992</v>
      </c>
      <c r="DQ217" s="137">
        <f t="shared" si="34"/>
        <v>3721</v>
      </c>
      <c r="DR217" s="137">
        <f t="shared" si="35"/>
        <v>845.04000000000008</v>
      </c>
      <c r="DS217" s="137">
        <f t="shared" si="36"/>
        <v>13255.12</v>
      </c>
      <c r="DT217" s="137">
        <f t="shared" si="37"/>
        <v>1815.09</v>
      </c>
      <c r="DU217" s="137">
        <f t="shared" si="38"/>
        <v>19636.25</v>
      </c>
      <c r="DV217" s="139">
        <f t="shared" si="39"/>
        <v>54649.96</v>
      </c>
      <c r="DW217" s="271">
        <f t="shared" si="40"/>
        <v>1224.679999999993</v>
      </c>
      <c r="DX217" s="271"/>
      <c r="DY217" s="263">
        <f>E217-(DU217-(DO217*PARAM!Q217))</f>
        <v>-614.81000000000131</v>
      </c>
      <c r="DZ217" s="263"/>
    </row>
    <row r="218" spans="1:130" x14ac:dyDescent="0.25">
      <c r="A218">
        <v>1480</v>
      </c>
      <c r="B218" t="s">
        <v>542</v>
      </c>
      <c r="C218" t="s">
        <v>543</v>
      </c>
      <c r="D218" s="74">
        <v>0.9</v>
      </c>
      <c r="E218">
        <v>14654.75</v>
      </c>
      <c r="F218">
        <v>26662.63</v>
      </c>
      <c r="G218" t="s">
        <v>157</v>
      </c>
      <c r="H218" t="s">
        <v>5</v>
      </c>
      <c r="I218" t="s">
        <v>563</v>
      </c>
      <c r="J218" s="138">
        <v>2095.67</v>
      </c>
      <c r="K218" s="138">
        <v>0</v>
      </c>
      <c r="L218" s="138">
        <v>2095.67</v>
      </c>
      <c r="M218" s="137">
        <v>197</v>
      </c>
      <c r="N218" s="137">
        <v>31.39</v>
      </c>
      <c r="O218" s="137">
        <v>721.88</v>
      </c>
      <c r="P218" s="185">
        <v>134.1</v>
      </c>
      <c r="Q218" s="137">
        <v>1084.3699999999999</v>
      </c>
      <c r="R218" s="139">
        <v>3180.04</v>
      </c>
      <c r="S218" s="138">
        <v>1878.29</v>
      </c>
      <c r="T218" s="138">
        <v>0</v>
      </c>
      <c r="U218" s="138">
        <v>1878.29</v>
      </c>
      <c r="V218" s="137">
        <v>166</v>
      </c>
      <c r="W218" s="137">
        <v>28.13</v>
      </c>
      <c r="X218" s="137">
        <v>634.03</v>
      </c>
      <c r="Y218" s="137">
        <v>114.95</v>
      </c>
      <c r="Z218" s="137">
        <v>943.11</v>
      </c>
      <c r="AA218" s="139">
        <v>2821.4</v>
      </c>
      <c r="AB218" s="138">
        <v>2056.77</v>
      </c>
      <c r="AC218" s="138">
        <v>0</v>
      </c>
      <c r="AD218" s="138">
        <v>2056.77</v>
      </c>
      <c r="AE218" s="137">
        <v>191</v>
      </c>
      <c r="AF218" s="137">
        <v>30.81</v>
      </c>
      <c r="AG218" s="185">
        <v>687.15</v>
      </c>
      <c r="AH218" s="137">
        <v>138.52000000000001</v>
      </c>
      <c r="AI218" s="137">
        <v>1047.48</v>
      </c>
      <c r="AJ218" s="139">
        <v>3104.25</v>
      </c>
      <c r="AK218" s="138">
        <v>2082.13</v>
      </c>
      <c r="AL218" s="138">
        <v>0</v>
      </c>
      <c r="AM218" s="138">
        <v>2082.13</v>
      </c>
      <c r="AN218" s="137">
        <v>195</v>
      </c>
      <c r="AO218" s="137">
        <v>31.19</v>
      </c>
      <c r="AP218" s="137">
        <v>710.15</v>
      </c>
      <c r="AQ218" s="137">
        <v>113.46</v>
      </c>
      <c r="AR218" s="137">
        <v>1049.8</v>
      </c>
      <c r="AS218" s="139">
        <v>3131.93</v>
      </c>
      <c r="AT218" s="138">
        <v>2063.61</v>
      </c>
      <c r="AU218" s="138">
        <v>836.68</v>
      </c>
      <c r="AV218" s="138">
        <v>2900.29</v>
      </c>
      <c r="AW218" s="137">
        <v>306</v>
      </c>
      <c r="AX218" s="137">
        <v>30.91</v>
      </c>
      <c r="AY218" s="137">
        <v>860.54</v>
      </c>
      <c r="AZ218" s="137">
        <v>73.349999999999994</v>
      </c>
      <c r="BA218" s="137">
        <v>1270.8</v>
      </c>
      <c r="BB218" s="139">
        <v>4171.09</v>
      </c>
      <c r="BC218" s="202">
        <v>3167.89</v>
      </c>
      <c r="BD218" s="138">
        <v>0</v>
      </c>
      <c r="BE218" s="138">
        <v>3167.89</v>
      </c>
      <c r="BF218" s="137">
        <v>335</v>
      </c>
      <c r="BG218" s="137">
        <v>46.47</v>
      </c>
      <c r="BH218" s="137">
        <v>1167.58</v>
      </c>
      <c r="BI218" s="137">
        <v>137.56</v>
      </c>
      <c r="BJ218" s="137">
        <v>1686.61</v>
      </c>
      <c r="BK218" s="139">
        <v>4854.5</v>
      </c>
      <c r="BL218" s="186">
        <v>2056.77</v>
      </c>
      <c r="BM218" s="138">
        <v>0</v>
      </c>
      <c r="BN218" s="138">
        <v>2056.77</v>
      </c>
      <c r="BO218" s="137">
        <v>190</v>
      </c>
      <c r="BP218" s="137">
        <v>30.81</v>
      </c>
      <c r="BQ218" s="137">
        <v>687.15</v>
      </c>
      <c r="BR218" s="137">
        <v>123.22</v>
      </c>
      <c r="BS218" s="137">
        <v>1031.18</v>
      </c>
      <c r="BT218" s="139">
        <v>3087.95</v>
      </c>
      <c r="BU218" s="138">
        <v>2056.77</v>
      </c>
      <c r="BV218" s="138">
        <v>0</v>
      </c>
      <c r="BW218" s="138">
        <v>2056.77</v>
      </c>
      <c r="BX218" s="137">
        <v>191</v>
      </c>
      <c r="BY218" s="137">
        <v>30.81</v>
      </c>
      <c r="BZ218" s="137">
        <v>687.15</v>
      </c>
      <c r="CA218" s="137">
        <v>148.72</v>
      </c>
      <c r="CB218" s="137">
        <v>1057.68</v>
      </c>
      <c r="CC218" s="139">
        <v>3114.45</v>
      </c>
      <c r="CD218" s="138">
        <v>2078.09</v>
      </c>
      <c r="CE218" s="138">
        <v>0</v>
      </c>
      <c r="CF218" s="138">
        <v>2078.09</v>
      </c>
      <c r="CG218" s="137">
        <v>194</v>
      </c>
      <c r="CH218" s="137">
        <v>31.13</v>
      </c>
      <c r="CI218" s="137">
        <v>706.35</v>
      </c>
      <c r="CJ218" s="137">
        <v>123.6</v>
      </c>
      <c r="CK218" s="137">
        <v>1055.08</v>
      </c>
      <c r="CL218" s="139">
        <v>3133.17</v>
      </c>
      <c r="CM218" s="186">
        <v>2056.77</v>
      </c>
      <c r="CN218" s="138">
        <v>0</v>
      </c>
      <c r="CO218" s="138">
        <v>2056.77</v>
      </c>
      <c r="CP218" s="137">
        <v>199</v>
      </c>
      <c r="CQ218" s="137">
        <v>30.81</v>
      </c>
      <c r="CR218" s="137">
        <v>664.63</v>
      </c>
      <c r="CS218" s="137">
        <v>92.62</v>
      </c>
      <c r="CT218" s="137">
        <v>987.06</v>
      </c>
      <c r="CU218" s="139">
        <v>3043.83</v>
      </c>
      <c r="CV218" s="216">
        <v>2056.77</v>
      </c>
      <c r="CW218" s="138">
        <v>0</v>
      </c>
      <c r="CX218" s="138">
        <v>2056.77</v>
      </c>
      <c r="CY218" s="137">
        <v>191</v>
      </c>
      <c r="CZ218" s="137">
        <v>30.81</v>
      </c>
      <c r="DA218" s="137">
        <v>659.83</v>
      </c>
      <c r="DB218" s="137">
        <v>118.12</v>
      </c>
      <c r="DC218" s="137">
        <v>999.76</v>
      </c>
      <c r="DD218" s="139">
        <v>3056.53</v>
      </c>
      <c r="DE218" s="138">
        <v>3073.29</v>
      </c>
      <c r="DF218" s="138">
        <v>0</v>
      </c>
      <c r="DG218" s="138">
        <v>3073.29</v>
      </c>
      <c r="DH218" s="137">
        <v>330</v>
      </c>
      <c r="DI218" s="137">
        <v>312.27</v>
      </c>
      <c r="DJ218" s="137">
        <v>2046.27</v>
      </c>
      <c r="DK218" s="137">
        <v>173.22</v>
      </c>
      <c r="DL218" s="137">
        <v>2861.76</v>
      </c>
      <c r="DM218" s="139">
        <v>5935.05</v>
      </c>
      <c r="DN218" s="135">
        <f t="shared" si="31"/>
        <v>26722.82</v>
      </c>
      <c r="DO218" s="135">
        <f t="shared" si="32"/>
        <v>836.68</v>
      </c>
      <c r="DP218" s="135">
        <f t="shared" si="33"/>
        <v>27559.5</v>
      </c>
      <c r="DQ218" s="137">
        <f t="shared" si="34"/>
        <v>2685</v>
      </c>
      <c r="DR218" s="137">
        <f t="shared" si="35"/>
        <v>665.54</v>
      </c>
      <c r="DS218" s="137">
        <f t="shared" si="36"/>
        <v>10232.709999999999</v>
      </c>
      <c r="DT218" s="137">
        <f t="shared" si="37"/>
        <v>1491.4399999999998</v>
      </c>
      <c r="DU218" s="137">
        <f t="shared" si="38"/>
        <v>15074.69</v>
      </c>
      <c r="DV218" s="139">
        <f t="shared" si="39"/>
        <v>42634.19</v>
      </c>
      <c r="DW218" s="271">
        <f t="shared" si="40"/>
        <v>896.86999999999898</v>
      </c>
      <c r="DX218" s="271"/>
      <c r="DY218" s="263">
        <f>E218-(DU218-(DO218*PARAM!Q218))</f>
        <v>-419.94000000000051</v>
      </c>
      <c r="DZ218" s="263"/>
    </row>
    <row r="219" spans="1:130" x14ac:dyDescent="0.25">
      <c r="A219">
        <v>1488</v>
      </c>
      <c r="B219" t="s">
        <v>675</v>
      </c>
      <c r="C219" t="s">
        <v>328</v>
      </c>
      <c r="D219" s="74">
        <v>1</v>
      </c>
      <c r="E219">
        <v>18947.27</v>
      </c>
      <c r="F219">
        <v>34217.51</v>
      </c>
      <c r="G219" t="s">
        <v>157</v>
      </c>
      <c r="H219" t="s">
        <v>5</v>
      </c>
      <c r="I219" t="s">
        <v>231</v>
      </c>
      <c r="J219" s="138">
        <v>2744.93</v>
      </c>
      <c r="K219" s="138">
        <v>0</v>
      </c>
      <c r="L219" s="138">
        <v>2744.93</v>
      </c>
      <c r="M219" s="137">
        <v>271</v>
      </c>
      <c r="N219" s="137">
        <v>39.54</v>
      </c>
      <c r="O219" s="137">
        <v>998.89</v>
      </c>
      <c r="P219" s="185">
        <v>150.27000000000001</v>
      </c>
      <c r="Q219" s="137">
        <v>1459.7</v>
      </c>
      <c r="R219" s="139">
        <v>4204.63</v>
      </c>
      <c r="S219" s="138">
        <v>2639.23</v>
      </c>
      <c r="T219" s="138">
        <v>0</v>
      </c>
      <c r="U219" s="138">
        <v>2639.23</v>
      </c>
      <c r="V219" s="137">
        <v>271</v>
      </c>
      <c r="W219" s="137">
        <v>39.549999999999997</v>
      </c>
      <c r="X219" s="137">
        <v>1000.21</v>
      </c>
      <c r="Y219" s="137">
        <v>148.86000000000001</v>
      </c>
      <c r="Z219" s="137">
        <v>1459.62</v>
      </c>
      <c r="AA219" s="139">
        <v>4098.8500000000004</v>
      </c>
      <c r="AB219" s="138">
        <v>2638.33</v>
      </c>
      <c r="AC219" s="138">
        <v>0</v>
      </c>
      <c r="AD219" s="138">
        <v>2638.33</v>
      </c>
      <c r="AE219" s="137">
        <v>271</v>
      </c>
      <c r="AF219" s="137">
        <v>39.54</v>
      </c>
      <c r="AG219" s="185">
        <v>999.4</v>
      </c>
      <c r="AH219" s="137">
        <v>164.15</v>
      </c>
      <c r="AI219" s="137">
        <v>1474.09</v>
      </c>
      <c r="AJ219" s="139">
        <v>4112.42</v>
      </c>
      <c r="AK219" s="138">
        <v>2656.05</v>
      </c>
      <c r="AL219" s="138">
        <v>0</v>
      </c>
      <c r="AM219" s="138">
        <v>2656.05</v>
      </c>
      <c r="AN219" s="137">
        <v>274</v>
      </c>
      <c r="AO219" s="137">
        <v>39.799999999999997</v>
      </c>
      <c r="AP219" s="137">
        <v>1005.85</v>
      </c>
      <c r="AQ219" s="137">
        <v>154.25</v>
      </c>
      <c r="AR219" s="137">
        <v>1473.9</v>
      </c>
      <c r="AS219" s="139">
        <v>4129.95</v>
      </c>
      <c r="AT219" s="138">
        <v>2651.56</v>
      </c>
      <c r="AU219" s="138">
        <v>948.61</v>
      </c>
      <c r="AV219" s="138">
        <v>3600.17</v>
      </c>
      <c r="AW219" s="137">
        <v>402</v>
      </c>
      <c r="AX219" s="137">
        <v>39.729999999999997</v>
      </c>
      <c r="AY219" s="137">
        <v>1193.95</v>
      </c>
      <c r="AZ219" s="137">
        <v>151.59</v>
      </c>
      <c r="BA219" s="137">
        <v>1787.27</v>
      </c>
      <c r="BB219" s="139">
        <v>5387.44</v>
      </c>
      <c r="BC219" s="202">
        <v>4187.7700000000004</v>
      </c>
      <c r="BD219" s="138">
        <v>0</v>
      </c>
      <c r="BE219" s="138">
        <v>4187.7700000000004</v>
      </c>
      <c r="BF219" s="137">
        <v>450</v>
      </c>
      <c r="BG219" s="137">
        <v>59.04</v>
      </c>
      <c r="BH219" s="137">
        <v>1710.3</v>
      </c>
      <c r="BI219" s="137">
        <v>185.48</v>
      </c>
      <c r="BJ219" s="137">
        <v>2404.8200000000002</v>
      </c>
      <c r="BK219" s="139">
        <v>6592.59</v>
      </c>
      <c r="BL219" s="186">
        <v>2638.33</v>
      </c>
      <c r="BM219" s="138">
        <v>0</v>
      </c>
      <c r="BN219" s="138">
        <v>2638.33</v>
      </c>
      <c r="BO219" s="137">
        <v>271</v>
      </c>
      <c r="BP219" s="137">
        <v>39.54</v>
      </c>
      <c r="BQ219" s="137">
        <v>999.4</v>
      </c>
      <c r="BR219" s="137">
        <v>123.35</v>
      </c>
      <c r="BS219" s="137">
        <v>1433.29</v>
      </c>
      <c r="BT219" s="139">
        <v>4071.62</v>
      </c>
      <c r="BU219" s="138">
        <v>2638.33</v>
      </c>
      <c r="BV219" s="138">
        <v>0</v>
      </c>
      <c r="BW219" s="138">
        <v>2638.33</v>
      </c>
      <c r="BX219" s="137">
        <v>271</v>
      </c>
      <c r="BY219" s="137">
        <v>39.54</v>
      </c>
      <c r="BZ219" s="137">
        <v>999.4</v>
      </c>
      <c r="CA219" s="137">
        <v>159.05000000000001</v>
      </c>
      <c r="CB219" s="137">
        <v>1468.99</v>
      </c>
      <c r="CC219" s="139">
        <v>4107.32</v>
      </c>
      <c r="CD219" s="216">
        <v>2638.33</v>
      </c>
      <c r="CE219" s="138">
        <v>0</v>
      </c>
      <c r="CF219" s="138">
        <v>2638.33</v>
      </c>
      <c r="CG219" s="137">
        <v>271</v>
      </c>
      <c r="CH219" s="137">
        <v>39.54</v>
      </c>
      <c r="CI219" s="137">
        <v>999.4</v>
      </c>
      <c r="CJ219" s="137">
        <v>133.55000000000001</v>
      </c>
      <c r="CK219" s="137">
        <v>1443.49</v>
      </c>
      <c r="CL219" s="139">
        <v>4081.82</v>
      </c>
      <c r="CM219" s="186">
        <v>2681.8</v>
      </c>
      <c r="CN219" s="138">
        <v>0</v>
      </c>
      <c r="CO219" s="138">
        <v>2681.8</v>
      </c>
      <c r="CP219" s="137">
        <v>285</v>
      </c>
      <c r="CQ219" s="137">
        <v>40.19</v>
      </c>
      <c r="CR219" s="137">
        <v>1020.06</v>
      </c>
      <c r="CS219" s="137">
        <v>154.71</v>
      </c>
      <c r="CT219" s="137">
        <v>1499.96</v>
      </c>
      <c r="CU219" s="139">
        <v>4181.76</v>
      </c>
      <c r="CV219" s="218">
        <v>2642.17</v>
      </c>
      <c r="CW219" s="138">
        <v>0</v>
      </c>
      <c r="CX219" s="138">
        <v>2642.17</v>
      </c>
      <c r="CY219" s="137">
        <v>271</v>
      </c>
      <c r="CZ219" s="137">
        <v>39.590000000000003</v>
      </c>
      <c r="DA219" s="137">
        <v>1000.79</v>
      </c>
      <c r="DB219" s="137">
        <v>82.61</v>
      </c>
      <c r="DC219" s="137">
        <v>1393.99</v>
      </c>
      <c r="DD219" s="139">
        <v>4036.16</v>
      </c>
      <c r="DE219" s="138">
        <v>3949.04</v>
      </c>
      <c r="DF219" s="138">
        <v>0</v>
      </c>
      <c r="DG219" s="138">
        <v>3949.04</v>
      </c>
      <c r="DH219" s="137">
        <v>451</v>
      </c>
      <c r="DI219" s="137">
        <v>402.38</v>
      </c>
      <c r="DJ219" s="137">
        <v>1241.96</v>
      </c>
      <c r="DK219" s="137">
        <v>187.43</v>
      </c>
      <c r="DL219" s="137">
        <v>2282.77</v>
      </c>
      <c r="DM219" s="139">
        <v>6231.81</v>
      </c>
      <c r="DN219" s="135">
        <f t="shared" si="31"/>
        <v>34705.87000000001</v>
      </c>
      <c r="DO219" s="135">
        <f t="shared" si="32"/>
        <v>948.61</v>
      </c>
      <c r="DP219" s="135">
        <f t="shared" si="33"/>
        <v>35654.48000000001</v>
      </c>
      <c r="DQ219" s="137">
        <f t="shared" si="34"/>
        <v>3759</v>
      </c>
      <c r="DR219" s="137">
        <f t="shared" si="35"/>
        <v>857.98</v>
      </c>
      <c r="DS219" s="137">
        <f t="shared" si="36"/>
        <v>13169.609999999997</v>
      </c>
      <c r="DT219" s="137">
        <f t="shared" si="37"/>
        <v>1795.3</v>
      </c>
      <c r="DU219" s="137">
        <f t="shared" si="38"/>
        <v>19581.89</v>
      </c>
      <c r="DV219" s="139">
        <f t="shared" si="39"/>
        <v>55236.369999999995</v>
      </c>
      <c r="DW219" s="271">
        <f t="shared" si="40"/>
        <v>1436.9700000000084</v>
      </c>
      <c r="DX219" s="271"/>
      <c r="DY219" s="263">
        <f>E219-(DU219-(DO219*PARAM!Q219))</f>
        <v>-634.61999999999898</v>
      </c>
      <c r="DZ219" s="263"/>
    </row>
    <row r="220" spans="1:130" x14ac:dyDescent="0.25">
      <c r="A220">
        <v>1493</v>
      </c>
      <c r="B220" t="s">
        <v>680</v>
      </c>
      <c r="C220" t="s">
        <v>339</v>
      </c>
      <c r="D220" s="74">
        <v>1</v>
      </c>
      <c r="E220">
        <v>16795</v>
      </c>
      <c r="F220">
        <v>29849.360000000001</v>
      </c>
      <c r="G220" t="s">
        <v>157</v>
      </c>
      <c r="H220" t="s">
        <v>5</v>
      </c>
      <c r="I220" t="s">
        <v>422</v>
      </c>
      <c r="J220" s="138">
        <v>2720.25</v>
      </c>
      <c r="K220" s="138">
        <v>0</v>
      </c>
      <c r="L220" s="138">
        <v>2720.25</v>
      </c>
      <c r="M220" s="137">
        <v>269</v>
      </c>
      <c r="N220" s="137">
        <v>65.47</v>
      </c>
      <c r="O220" s="137">
        <v>992.71</v>
      </c>
      <c r="P220" s="185">
        <v>124.37</v>
      </c>
      <c r="Q220" s="137">
        <v>1451.55</v>
      </c>
      <c r="R220" s="139">
        <v>4171.8</v>
      </c>
      <c r="S220" s="138">
        <v>2226.71</v>
      </c>
      <c r="T220" s="138">
        <v>0</v>
      </c>
      <c r="U220" s="138">
        <v>2226.71</v>
      </c>
      <c r="V220" s="137">
        <v>214</v>
      </c>
      <c r="W220" s="137">
        <v>55.6</v>
      </c>
      <c r="X220" s="137">
        <v>706.99</v>
      </c>
      <c r="Y220" s="137">
        <v>121.13</v>
      </c>
      <c r="Z220" s="137">
        <v>1097.72</v>
      </c>
      <c r="AA220" s="139">
        <v>3324.43</v>
      </c>
      <c r="AB220" s="138">
        <v>21.27</v>
      </c>
      <c r="AC220" s="138">
        <v>0</v>
      </c>
      <c r="AD220" s="138">
        <v>21.27</v>
      </c>
      <c r="AE220" s="137">
        <v>-86</v>
      </c>
      <c r="AF220" s="137">
        <v>0.46</v>
      </c>
      <c r="AG220" s="185">
        <v>79.5</v>
      </c>
      <c r="AH220" s="137">
        <v>117.66</v>
      </c>
      <c r="AI220" s="137">
        <v>111.62</v>
      </c>
      <c r="AJ220" s="139">
        <v>132.88999999999999</v>
      </c>
      <c r="AK220" s="138">
        <v>271.19</v>
      </c>
      <c r="AL220" s="138">
        <v>0</v>
      </c>
      <c r="AM220" s="138">
        <v>271.19</v>
      </c>
      <c r="AN220" s="137">
        <v>-54</v>
      </c>
      <c r="AO220" s="137">
        <v>6.7</v>
      </c>
      <c r="AP220" s="137">
        <v>127.14</v>
      </c>
      <c r="AQ220" s="137">
        <v>4.8</v>
      </c>
      <c r="AR220" s="137">
        <v>84.64</v>
      </c>
      <c r="AS220" s="139">
        <v>355.83</v>
      </c>
      <c r="AT220" s="138">
        <v>2226.71</v>
      </c>
      <c r="AU220" s="138">
        <v>948.61</v>
      </c>
      <c r="AV220" s="138">
        <v>3175.32</v>
      </c>
      <c r="AW220" s="137">
        <v>343</v>
      </c>
      <c r="AX220" s="137">
        <v>55.6</v>
      </c>
      <c r="AY220" s="137">
        <v>896.2</v>
      </c>
      <c r="AZ220" s="137">
        <v>52.25</v>
      </c>
      <c r="BA220" s="137">
        <v>1347.05</v>
      </c>
      <c r="BB220" s="139">
        <v>4522.37</v>
      </c>
      <c r="BC220" s="202">
        <v>364.17</v>
      </c>
      <c r="BD220" s="138">
        <v>0</v>
      </c>
      <c r="BE220" s="138">
        <v>364.17</v>
      </c>
      <c r="BF220" s="137">
        <v>-49</v>
      </c>
      <c r="BG220" s="137">
        <v>7.85</v>
      </c>
      <c r="BH220" s="137">
        <v>170.47</v>
      </c>
      <c r="BI220" s="137">
        <v>6.25</v>
      </c>
      <c r="BJ220" s="137">
        <v>135.57</v>
      </c>
      <c r="BK220" s="139">
        <v>499.74</v>
      </c>
      <c r="BL220" s="186">
        <v>94.62</v>
      </c>
      <c r="BM220" s="138">
        <v>0</v>
      </c>
      <c r="BN220" s="138">
        <v>94.62</v>
      </c>
      <c r="BO220" s="137">
        <v>-68</v>
      </c>
      <c r="BP220" s="137">
        <v>2.2799999999999998</v>
      </c>
      <c r="BQ220" s="137">
        <v>65.989999999999995</v>
      </c>
      <c r="BR220" s="137">
        <v>1.66</v>
      </c>
      <c r="BS220" s="137">
        <v>1.93</v>
      </c>
      <c r="BT220" s="139">
        <v>96.55</v>
      </c>
      <c r="BU220" s="138">
        <v>1702.62</v>
      </c>
      <c r="BV220" s="138">
        <v>0</v>
      </c>
      <c r="BW220" s="138">
        <v>1702.62</v>
      </c>
      <c r="BX220" s="137">
        <v>129</v>
      </c>
      <c r="BY220" s="137">
        <v>42.49</v>
      </c>
      <c r="BZ220" s="137">
        <v>590.80999999999995</v>
      </c>
      <c r="CA220" s="137">
        <v>30.23</v>
      </c>
      <c r="CB220" s="137">
        <v>792.53</v>
      </c>
      <c r="CC220" s="139">
        <v>2495.15</v>
      </c>
      <c r="CD220" s="216">
        <v>206.43</v>
      </c>
      <c r="CE220" s="138">
        <v>0</v>
      </c>
      <c r="CF220" s="138">
        <v>206.43</v>
      </c>
      <c r="CG220" s="137">
        <v>-16</v>
      </c>
      <c r="CH220" s="137">
        <v>5.16</v>
      </c>
      <c r="CI220" s="137">
        <v>104.21</v>
      </c>
      <c r="CJ220" s="137">
        <v>3.66</v>
      </c>
      <c r="CK220" s="137">
        <v>97.03</v>
      </c>
      <c r="CL220" s="139">
        <v>303.45999999999998</v>
      </c>
      <c r="CM220" s="186">
        <v>1167.94</v>
      </c>
      <c r="CN220" s="138">
        <v>0</v>
      </c>
      <c r="CO220" s="138">
        <v>1167.94</v>
      </c>
      <c r="CP220" s="137">
        <v>80</v>
      </c>
      <c r="CQ220" s="137">
        <v>29.12</v>
      </c>
      <c r="CR220" s="137">
        <v>406.07</v>
      </c>
      <c r="CS220" s="137">
        <v>20.73</v>
      </c>
      <c r="CT220" s="137">
        <v>535.91999999999996</v>
      </c>
      <c r="CU220" s="139">
        <v>1703.86</v>
      </c>
      <c r="CV220" s="218">
        <v>2321.9299999999998</v>
      </c>
      <c r="CW220" s="138">
        <v>0</v>
      </c>
      <c r="CX220" s="138">
        <v>2321.9299999999998</v>
      </c>
      <c r="CY220" s="137">
        <v>176</v>
      </c>
      <c r="CZ220" s="137">
        <v>57.98</v>
      </c>
      <c r="DA220" s="137">
        <v>762.53</v>
      </c>
      <c r="DB220" s="137">
        <v>41.22</v>
      </c>
      <c r="DC220" s="137">
        <v>1037.73</v>
      </c>
      <c r="DD220" s="139">
        <v>3359.66</v>
      </c>
      <c r="DE220" s="138">
        <v>3073.9</v>
      </c>
      <c r="DF220" s="138">
        <v>0</v>
      </c>
      <c r="DG220" s="138">
        <v>3073.9</v>
      </c>
      <c r="DH220" s="137">
        <v>334</v>
      </c>
      <c r="DI220" s="137">
        <v>238.98</v>
      </c>
      <c r="DJ220" s="137">
        <v>1688.42</v>
      </c>
      <c r="DK220" s="137">
        <v>55.92</v>
      </c>
      <c r="DL220" s="137">
        <v>2317.3200000000002</v>
      </c>
      <c r="DM220" s="139">
        <v>5391.22</v>
      </c>
      <c r="DN220" s="135">
        <f t="shared" si="31"/>
        <v>16397.740000000002</v>
      </c>
      <c r="DO220" s="135">
        <f t="shared" si="32"/>
        <v>948.61</v>
      </c>
      <c r="DP220" s="135">
        <f t="shared" si="33"/>
        <v>17346.350000000002</v>
      </c>
      <c r="DQ220" s="137">
        <f t="shared" si="34"/>
        <v>1272</v>
      </c>
      <c r="DR220" s="137">
        <f t="shared" si="35"/>
        <v>567.68999999999994</v>
      </c>
      <c r="DS220" s="137">
        <f t="shared" si="36"/>
        <v>6591.0399999999991</v>
      </c>
      <c r="DT220" s="137">
        <f t="shared" si="37"/>
        <v>579.88</v>
      </c>
      <c r="DU220" s="137">
        <f t="shared" si="38"/>
        <v>9010.6099999999988</v>
      </c>
      <c r="DV220" s="139">
        <f t="shared" si="39"/>
        <v>26356.959999999999</v>
      </c>
      <c r="DW220" s="271">
        <f t="shared" si="40"/>
        <v>-12503.009999999998</v>
      </c>
      <c r="DX220" s="271"/>
      <c r="DY220" s="263">
        <f>E220-(DU220-(DO220*PARAM!Q220))</f>
        <v>7784.3900000000012</v>
      </c>
      <c r="DZ220" s="263"/>
    </row>
    <row r="221" spans="1:130" x14ac:dyDescent="0.25">
      <c r="A221">
        <v>1494</v>
      </c>
      <c r="B221" t="s">
        <v>761</v>
      </c>
      <c r="C221" t="s">
        <v>762</v>
      </c>
      <c r="D221" s="74">
        <v>1</v>
      </c>
      <c r="E221">
        <v>14222.19</v>
      </c>
      <c r="F221">
        <v>27502.12</v>
      </c>
      <c r="G221" t="s">
        <v>157</v>
      </c>
      <c r="H221" t="s">
        <v>5</v>
      </c>
      <c r="I221" t="s">
        <v>298</v>
      </c>
      <c r="J221" s="138">
        <v>2015.25</v>
      </c>
      <c r="K221" s="138">
        <v>0</v>
      </c>
      <c r="L221" s="138">
        <v>2015.25</v>
      </c>
      <c r="M221" s="137">
        <v>172</v>
      </c>
      <c r="N221" s="137">
        <v>47.9</v>
      </c>
      <c r="O221" s="137">
        <v>427.23</v>
      </c>
      <c r="P221" s="185">
        <v>137.36000000000001</v>
      </c>
      <c r="Q221" s="137">
        <v>784.49</v>
      </c>
      <c r="R221" s="139">
        <v>2799.74</v>
      </c>
      <c r="S221" s="138">
        <v>1936.43</v>
      </c>
      <c r="T221" s="138">
        <v>0</v>
      </c>
      <c r="U221" s="138">
        <v>1936.43</v>
      </c>
      <c r="V221" s="137">
        <v>170</v>
      </c>
      <c r="W221" s="137">
        <v>47.5</v>
      </c>
      <c r="X221" s="137">
        <v>413.48</v>
      </c>
      <c r="Y221" s="137">
        <v>115.83</v>
      </c>
      <c r="Z221" s="137">
        <v>746.81</v>
      </c>
      <c r="AA221" s="139">
        <v>2683.24</v>
      </c>
      <c r="AB221" s="138">
        <v>1936.43</v>
      </c>
      <c r="AC221" s="138">
        <v>0</v>
      </c>
      <c r="AD221" s="138">
        <v>1936.43</v>
      </c>
      <c r="AE221" s="137">
        <v>170</v>
      </c>
      <c r="AF221" s="137">
        <v>47.5</v>
      </c>
      <c r="AG221" s="185">
        <v>413.1</v>
      </c>
      <c r="AH221" s="137">
        <v>34.229999999999997</v>
      </c>
      <c r="AI221" s="137">
        <v>664.83</v>
      </c>
      <c r="AJ221" s="139">
        <v>2601.2600000000002</v>
      </c>
      <c r="AK221" s="138">
        <v>1976.72</v>
      </c>
      <c r="AL221" s="138">
        <v>0</v>
      </c>
      <c r="AM221" s="138">
        <v>1976.72</v>
      </c>
      <c r="AN221" s="137">
        <v>175</v>
      </c>
      <c r="AO221" s="137">
        <v>48.51</v>
      </c>
      <c r="AP221" s="137">
        <v>449.59</v>
      </c>
      <c r="AQ221" s="137">
        <v>34.94</v>
      </c>
      <c r="AR221" s="137">
        <v>708.04</v>
      </c>
      <c r="AS221" s="139">
        <v>2684.76</v>
      </c>
      <c r="AT221" s="138">
        <v>1936.43</v>
      </c>
      <c r="AU221" s="138">
        <v>910.67</v>
      </c>
      <c r="AV221" s="138">
        <v>2847.1</v>
      </c>
      <c r="AW221" s="137">
        <v>294</v>
      </c>
      <c r="AX221" s="137">
        <v>47.5</v>
      </c>
      <c r="AY221" s="137">
        <v>595.23</v>
      </c>
      <c r="AZ221" s="137">
        <v>112.73</v>
      </c>
      <c r="BA221" s="137">
        <v>1049.46</v>
      </c>
      <c r="BB221" s="139">
        <v>3896.56</v>
      </c>
      <c r="BC221" s="202">
        <v>3117.55</v>
      </c>
      <c r="BD221" s="138">
        <v>0</v>
      </c>
      <c r="BE221" s="138">
        <v>3117.55</v>
      </c>
      <c r="BF221" s="137">
        <v>303</v>
      </c>
      <c r="BG221" s="137">
        <v>71.58</v>
      </c>
      <c r="BH221" s="137">
        <v>1082.4100000000001</v>
      </c>
      <c r="BI221" s="137">
        <v>156.26</v>
      </c>
      <c r="BJ221" s="137">
        <v>1613.25</v>
      </c>
      <c r="BK221" s="139">
        <v>4730.8</v>
      </c>
      <c r="BL221" s="186">
        <v>1955.47</v>
      </c>
      <c r="BM221" s="138">
        <v>0</v>
      </c>
      <c r="BN221" s="138">
        <v>1955.47</v>
      </c>
      <c r="BO221" s="137">
        <v>169</v>
      </c>
      <c r="BP221" s="137">
        <v>47.98</v>
      </c>
      <c r="BQ221" s="137">
        <v>430.29</v>
      </c>
      <c r="BR221" s="137">
        <v>85.57</v>
      </c>
      <c r="BS221" s="137">
        <v>732.84</v>
      </c>
      <c r="BT221" s="139">
        <v>2688.31</v>
      </c>
      <c r="BU221" s="138">
        <v>1918.47</v>
      </c>
      <c r="BV221" s="138">
        <v>0</v>
      </c>
      <c r="BW221" s="138">
        <v>1918.47</v>
      </c>
      <c r="BX221" s="137">
        <v>172</v>
      </c>
      <c r="BY221" s="137">
        <v>47.98</v>
      </c>
      <c r="BZ221" s="137">
        <v>430.29</v>
      </c>
      <c r="CA221" s="137">
        <v>85.08</v>
      </c>
      <c r="CB221" s="137">
        <v>735.35</v>
      </c>
      <c r="CC221" s="139">
        <v>2653.82</v>
      </c>
      <c r="CD221" s="216">
        <v>2038.57</v>
      </c>
      <c r="CE221" s="138">
        <v>0</v>
      </c>
      <c r="CF221" s="138">
        <v>2038.57</v>
      </c>
      <c r="CG221" s="137">
        <v>179</v>
      </c>
      <c r="CH221" s="137">
        <v>49.13</v>
      </c>
      <c r="CI221" s="137">
        <v>472.17</v>
      </c>
      <c r="CJ221" s="137">
        <v>35.880000000000003</v>
      </c>
      <c r="CK221" s="137">
        <v>736.18</v>
      </c>
      <c r="CL221" s="139">
        <v>2774.75</v>
      </c>
      <c r="CM221" s="186">
        <v>1955.47</v>
      </c>
      <c r="CN221" s="138">
        <v>0</v>
      </c>
      <c r="CO221" s="138">
        <v>1955.47</v>
      </c>
      <c r="CP221" s="137">
        <v>181</v>
      </c>
      <c r="CQ221" s="137">
        <v>47.98</v>
      </c>
      <c r="CR221" s="137">
        <v>404.96</v>
      </c>
      <c r="CS221" s="137">
        <v>90.67</v>
      </c>
      <c r="CT221" s="137">
        <v>724.61</v>
      </c>
      <c r="CU221" s="139">
        <v>2680.08</v>
      </c>
      <c r="CV221" s="218">
        <v>3472.38</v>
      </c>
      <c r="CW221" s="138">
        <v>0</v>
      </c>
      <c r="CX221" s="138">
        <v>3472.38</v>
      </c>
      <c r="CY221" s="137">
        <v>381</v>
      </c>
      <c r="CZ221" s="137">
        <v>85.91</v>
      </c>
      <c r="DA221" s="137">
        <v>1254.3599999999999</v>
      </c>
      <c r="DB221" s="137">
        <v>122.71</v>
      </c>
      <c r="DC221" s="137">
        <v>1843.98</v>
      </c>
      <c r="DD221" s="139">
        <v>5316.36</v>
      </c>
      <c r="DE221" s="138">
        <v>2898.21</v>
      </c>
      <c r="DF221" s="138">
        <v>0</v>
      </c>
      <c r="DG221" s="138">
        <v>2898.21</v>
      </c>
      <c r="DH221" s="137">
        <v>304</v>
      </c>
      <c r="DI221" s="137">
        <v>335.95</v>
      </c>
      <c r="DJ221" s="137">
        <v>1979.54</v>
      </c>
      <c r="DK221" s="137">
        <v>113.86</v>
      </c>
      <c r="DL221" s="137">
        <v>2733.35</v>
      </c>
      <c r="DM221" s="139">
        <v>5631.56</v>
      </c>
      <c r="DN221" s="135">
        <f t="shared" si="31"/>
        <v>27157.38</v>
      </c>
      <c r="DO221" s="135">
        <f t="shared" si="32"/>
        <v>910.67</v>
      </c>
      <c r="DP221" s="135">
        <f t="shared" si="33"/>
        <v>28068.05</v>
      </c>
      <c r="DQ221" s="137">
        <f t="shared" si="34"/>
        <v>2670</v>
      </c>
      <c r="DR221" s="137">
        <f t="shared" si="35"/>
        <v>925.42000000000007</v>
      </c>
      <c r="DS221" s="137">
        <f t="shared" si="36"/>
        <v>8352.65</v>
      </c>
      <c r="DT221" s="137">
        <f t="shared" si="37"/>
        <v>1125.1200000000001</v>
      </c>
      <c r="DU221" s="137">
        <f t="shared" si="38"/>
        <v>13073.19</v>
      </c>
      <c r="DV221" s="139">
        <f t="shared" si="39"/>
        <v>41141.24</v>
      </c>
      <c r="DW221" s="271">
        <f t="shared" si="40"/>
        <v>565.93000000000029</v>
      </c>
      <c r="DX221" s="271"/>
      <c r="DY221" s="263">
        <f>E221-(DU221-(DO221*PARAM!Q221))</f>
        <v>1149</v>
      </c>
      <c r="DZ221" s="263"/>
    </row>
    <row r="222" spans="1:130" x14ac:dyDescent="0.25">
      <c r="A222">
        <v>1506</v>
      </c>
      <c r="B222" t="s">
        <v>773</v>
      </c>
      <c r="C222" t="s">
        <v>162</v>
      </c>
      <c r="D222" s="74">
        <v>0.9</v>
      </c>
      <c r="E222">
        <v>12800.89</v>
      </c>
      <c r="F222">
        <v>25556.93</v>
      </c>
      <c r="G222" t="s">
        <v>157</v>
      </c>
      <c r="H222" t="s">
        <v>5</v>
      </c>
      <c r="I222" t="s">
        <v>194</v>
      </c>
      <c r="P222" s="185"/>
      <c r="AB222" s="138">
        <v>1863.16</v>
      </c>
      <c r="AC222" s="138">
        <v>0</v>
      </c>
      <c r="AD222" s="138">
        <v>1863.16</v>
      </c>
      <c r="AE222" s="137">
        <v>163</v>
      </c>
      <c r="AF222" s="137">
        <v>46.41</v>
      </c>
      <c r="AG222" s="185">
        <v>508.32</v>
      </c>
      <c r="AH222" s="137">
        <v>140.16999999999999</v>
      </c>
      <c r="AI222" s="137">
        <v>857.9</v>
      </c>
      <c r="AJ222" s="139">
        <v>2721.06</v>
      </c>
      <c r="AK222" s="138">
        <v>1859.65</v>
      </c>
      <c r="AL222" s="138">
        <v>0</v>
      </c>
      <c r="AM222" s="138">
        <v>1859.65</v>
      </c>
      <c r="AN222" s="137">
        <v>163</v>
      </c>
      <c r="AO222" s="137">
        <v>46.41</v>
      </c>
      <c r="AP222" s="137">
        <v>508.32</v>
      </c>
      <c r="AQ222" s="137">
        <v>109.52</v>
      </c>
      <c r="AR222" s="137">
        <v>827.25</v>
      </c>
      <c r="AS222" s="139">
        <v>2686.9</v>
      </c>
      <c r="AT222" s="138">
        <v>1877.86</v>
      </c>
      <c r="AU222" s="138">
        <v>845.21</v>
      </c>
      <c r="AV222" s="138">
        <v>2723.07</v>
      </c>
      <c r="AW222" s="137">
        <v>281</v>
      </c>
      <c r="AX222" s="137">
        <v>46.87</v>
      </c>
      <c r="AY222" s="137">
        <v>693.98</v>
      </c>
      <c r="AZ222" s="137">
        <v>126.26</v>
      </c>
      <c r="BA222" s="137">
        <v>1148.1099999999999</v>
      </c>
      <c r="BB222" s="139">
        <v>3871.18</v>
      </c>
      <c r="BC222" s="202">
        <v>2908.07</v>
      </c>
      <c r="BD222" s="138">
        <v>0</v>
      </c>
      <c r="BE222" s="138">
        <v>2908.07</v>
      </c>
      <c r="BF222" s="137">
        <v>290</v>
      </c>
      <c r="BG222" s="137">
        <v>69.25</v>
      </c>
      <c r="BH222" s="137">
        <v>1048.51</v>
      </c>
      <c r="BI222" s="137">
        <v>132.63999999999999</v>
      </c>
      <c r="BJ222" s="137">
        <v>1540.4</v>
      </c>
      <c r="BK222" s="139">
        <v>4448.47</v>
      </c>
      <c r="BL222" s="186">
        <v>1859.65</v>
      </c>
      <c r="BM222" s="138">
        <v>0</v>
      </c>
      <c r="BN222" s="138">
        <v>1859.65</v>
      </c>
      <c r="BO222" s="137">
        <v>163</v>
      </c>
      <c r="BP222" s="137">
        <v>46.41</v>
      </c>
      <c r="BQ222" s="137">
        <v>508.32</v>
      </c>
      <c r="BR222" s="137">
        <v>135.02000000000001</v>
      </c>
      <c r="BS222" s="137">
        <v>852.75</v>
      </c>
      <c r="BT222" s="139">
        <v>2712.4</v>
      </c>
      <c r="BU222" s="138">
        <v>1859.65</v>
      </c>
      <c r="BV222" s="138">
        <v>0</v>
      </c>
      <c r="BW222" s="138">
        <v>1859.65</v>
      </c>
      <c r="BX222" s="137">
        <v>163</v>
      </c>
      <c r="BY222" s="137">
        <v>46.41</v>
      </c>
      <c r="BZ222" s="137">
        <v>508.32</v>
      </c>
      <c r="CA222" s="137">
        <v>129.91999999999999</v>
      </c>
      <c r="CB222" s="137">
        <v>847.65</v>
      </c>
      <c r="CC222" s="139">
        <v>2707.3</v>
      </c>
      <c r="CD222" s="138">
        <v>1933.2</v>
      </c>
      <c r="CE222" s="138">
        <v>0</v>
      </c>
      <c r="CF222" s="138">
        <v>1933.2</v>
      </c>
      <c r="CG222" s="137">
        <v>174</v>
      </c>
      <c r="CH222" s="137">
        <v>48.26</v>
      </c>
      <c r="CI222" s="137">
        <v>575.04999999999995</v>
      </c>
      <c r="CJ222" s="137">
        <v>70.03</v>
      </c>
      <c r="CK222" s="137">
        <v>867.34</v>
      </c>
      <c r="CL222" s="139">
        <v>2800.54</v>
      </c>
      <c r="CM222" s="186">
        <v>1876.79</v>
      </c>
      <c r="CN222" s="138">
        <v>0</v>
      </c>
      <c r="CO222" s="138">
        <v>1876.79</v>
      </c>
      <c r="CP222" s="137">
        <v>174</v>
      </c>
      <c r="CQ222" s="137">
        <v>46.85</v>
      </c>
      <c r="CR222" s="137">
        <v>501.51</v>
      </c>
      <c r="CS222" s="137">
        <v>130.22</v>
      </c>
      <c r="CT222" s="137">
        <v>852.58</v>
      </c>
      <c r="CU222" s="139">
        <v>2729.37</v>
      </c>
      <c r="CV222" s="216">
        <v>3841.42</v>
      </c>
      <c r="CW222" s="138">
        <v>0</v>
      </c>
      <c r="CX222" s="138">
        <v>3841.42</v>
      </c>
      <c r="CY222" s="137">
        <v>437</v>
      </c>
      <c r="CZ222" s="137">
        <v>95.98</v>
      </c>
      <c r="DA222" s="137">
        <v>1669.21</v>
      </c>
      <c r="DB222" s="137">
        <v>124.31</v>
      </c>
      <c r="DC222" s="137">
        <v>2326.5</v>
      </c>
      <c r="DD222" s="139">
        <v>6167.92</v>
      </c>
      <c r="DE222" s="138">
        <v>3094.26</v>
      </c>
      <c r="DF222" s="138">
        <v>0</v>
      </c>
      <c r="DG222" s="138">
        <v>3094.26</v>
      </c>
      <c r="DH222" s="137">
        <v>337</v>
      </c>
      <c r="DI222" s="137">
        <v>342.75</v>
      </c>
      <c r="DJ222" s="137">
        <v>2412.2199999999998</v>
      </c>
      <c r="DK222" s="137">
        <v>137.88</v>
      </c>
      <c r="DL222" s="137">
        <v>3229.85</v>
      </c>
      <c r="DM222" s="139">
        <v>6324.11</v>
      </c>
      <c r="DN222" s="135">
        <f t="shared" si="31"/>
        <v>22973.71</v>
      </c>
      <c r="DO222" s="135">
        <f t="shared" si="32"/>
        <v>845.21</v>
      </c>
      <c r="DP222" s="135">
        <f t="shared" si="33"/>
        <v>23818.920000000006</v>
      </c>
      <c r="DQ222" s="137">
        <f t="shared" si="34"/>
        <v>2345</v>
      </c>
      <c r="DR222" s="137">
        <f t="shared" si="35"/>
        <v>835.6</v>
      </c>
      <c r="DS222" s="137">
        <f t="shared" si="36"/>
        <v>8933.76</v>
      </c>
      <c r="DT222" s="137">
        <f t="shared" si="37"/>
        <v>1235.9699999999998</v>
      </c>
      <c r="DU222" s="137">
        <f t="shared" si="38"/>
        <v>13350.33</v>
      </c>
      <c r="DV222" s="139">
        <f t="shared" si="39"/>
        <v>37169.25</v>
      </c>
      <c r="DW222" s="271">
        <f t="shared" si="40"/>
        <v>-1738.0099999999948</v>
      </c>
      <c r="DX222" s="271"/>
      <c r="DY222" s="263">
        <f>E222-(DU222-(DO222*PARAM!Q222))</f>
        <v>-549.44000000000051</v>
      </c>
      <c r="DZ222" s="263"/>
    </row>
    <row r="223" spans="1:130" x14ac:dyDescent="0.25">
      <c r="A223">
        <v>1508</v>
      </c>
      <c r="B223" t="s">
        <v>523</v>
      </c>
      <c r="C223" t="s">
        <v>193</v>
      </c>
      <c r="D223" s="74">
        <v>0.9</v>
      </c>
      <c r="E223">
        <v>14387.25</v>
      </c>
      <c r="F223">
        <v>26176.36</v>
      </c>
      <c r="G223" t="s">
        <v>157</v>
      </c>
      <c r="H223" t="s">
        <v>5</v>
      </c>
      <c r="I223" t="s">
        <v>166</v>
      </c>
      <c r="J223" s="138">
        <v>2033.67</v>
      </c>
      <c r="K223" s="138">
        <v>0</v>
      </c>
      <c r="L223" s="138">
        <v>2033.67</v>
      </c>
      <c r="M223" s="137">
        <v>178</v>
      </c>
      <c r="N223" s="137">
        <v>49.01</v>
      </c>
      <c r="O223" s="137">
        <v>602.12</v>
      </c>
      <c r="P223" s="185">
        <v>35.79</v>
      </c>
      <c r="Q223" s="137">
        <v>864.92</v>
      </c>
      <c r="R223" s="139">
        <v>2898.59</v>
      </c>
      <c r="S223" s="138">
        <v>1963.47</v>
      </c>
      <c r="T223" s="138">
        <v>0</v>
      </c>
      <c r="U223" s="138">
        <v>1963.47</v>
      </c>
      <c r="V223" s="137">
        <v>178</v>
      </c>
      <c r="W223" s="137">
        <v>49.01</v>
      </c>
      <c r="X223" s="137">
        <v>602.88</v>
      </c>
      <c r="Y223" s="137">
        <v>85.85</v>
      </c>
      <c r="Z223" s="137">
        <v>915.74</v>
      </c>
      <c r="AA223" s="139">
        <v>2879.21</v>
      </c>
      <c r="AB223" s="138">
        <v>1963.47</v>
      </c>
      <c r="AC223" s="138">
        <v>0</v>
      </c>
      <c r="AD223" s="138">
        <v>1963.47</v>
      </c>
      <c r="AE223" s="137">
        <v>178</v>
      </c>
      <c r="AF223" s="137">
        <v>49.01</v>
      </c>
      <c r="AG223" s="185">
        <v>602.5</v>
      </c>
      <c r="AH223" s="137">
        <v>85.85</v>
      </c>
      <c r="AI223" s="137">
        <v>915.36</v>
      </c>
      <c r="AJ223" s="139">
        <v>2878.83</v>
      </c>
      <c r="AK223" s="138">
        <v>1992.62</v>
      </c>
      <c r="AL223" s="138">
        <v>0</v>
      </c>
      <c r="AM223" s="138">
        <v>1992.62</v>
      </c>
      <c r="AN223" s="137">
        <v>182</v>
      </c>
      <c r="AO223" s="137">
        <v>49.74</v>
      </c>
      <c r="AP223" s="137">
        <v>628.82000000000005</v>
      </c>
      <c r="AQ223" s="137">
        <v>86.39</v>
      </c>
      <c r="AR223" s="137">
        <v>946.95</v>
      </c>
      <c r="AS223" s="139">
        <v>2939.57</v>
      </c>
      <c r="AT223" s="138">
        <v>1990.55</v>
      </c>
      <c r="AU223" s="138">
        <v>836.68</v>
      </c>
      <c r="AV223" s="138">
        <v>2827.23</v>
      </c>
      <c r="AW223" s="137">
        <v>296</v>
      </c>
      <c r="AX223" s="137">
        <v>49.69</v>
      </c>
      <c r="AY223" s="137">
        <v>794.35</v>
      </c>
      <c r="AZ223" s="137">
        <v>46.55</v>
      </c>
      <c r="BA223" s="137">
        <v>1186.5899999999999</v>
      </c>
      <c r="BB223" s="139">
        <v>4013.82</v>
      </c>
      <c r="BC223" s="202">
        <v>3045.35</v>
      </c>
      <c r="BD223" s="138">
        <v>0</v>
      </c>
      <c r="BE223" s="138">
        <v>3045.35</v>
      </c>
      <c r="BF223" s="137">
        <v>311</v>
      </c>
      <c r="BG223" s="137">
        <v>73.150000000000006</v>
      </c>
      <c r="BH223" s="137">
        <v>1105.33</v>
      </c>
      <c r="BI223" s="137">
        <v>119.87</v>
      </c>
      <c r="BJ223" s="137">
        <v>1609.35</v>
      </c>
      <c r="BK223" s="139">
        <v>4654.7</v>
      </c>
      <c r="BL223" s="186">
        <v>1388.71</v>
      </c>
      <c r="BM223" s="138">
        <v>0</v>
      </c>
      <c r="BN223" s="138">
        <v>1388.71</v>
      </c>
      <c r="BO223" s="137">
        <v>98</v>
      </c>
      <c r="BP223" s="137">
        <v>34.65</v>
      </c>
      <c r="BQ223" s="137">
        <v>446.36</v>
      </c>
      <c r="BR223" s="137">
        <v>85.85</v>
      </c>
      <c r="BS223" s="137">
        <v>664.86</v>
      </c>
      <c r="BT223" s="139">
        <v>2053.5700000000002</v>
      </c>
      <c r="BU223" s="138">
        <v>774.6</v>
      </c>
      <c r="BV223" s="138">
        <v>0</v>
      </c>
      <c r="BW223" s="138">
        <v>774.6</v>
      </c>
      <c r="BX223" s="137">
        <v>16</v>
      </c>
      <c r="BY223" s="137">
        <v>19.29</v>
      </c>
      <c r="BZ223" s="137">
        <v>279.48</v>
      </c>
      <c r="CA223" s="137">
        <v>13.74</v>
      </c>
      <c r="CB223" s="137">
        <v>328.51</v>
      </c>
      <c r="CC223" s="139">
        <v>1103.1099999999999</v>
      </c>
      <c r="CD223" s="216">
        <v>429.41</v>
      </c>
      <c r="CE223" s="138">
        <v>0</v>
      </c>
      <c r="CF223" s="138">
        <v>429.41</v>
      </c>
      <c r="CG223" s="137">
        <v>-30</v>
      </c>
      <c r="CH223" s="137">
        <v>10.66</v>
      </c>
      <c r="CI223" s="137">
        <v>185.7</v>
      </c>
      <c r="CJ223" s="137">
        <v>7.62</v>
      </c>
      <c r="CK223" s="137">
        <v>173.98</v>
      </c>
      <c r="CL223" s="139">
        <v>603.39</v>
      </c>
      <c r="CM223" s="186">
        <v>109.79</v>
      </c>
      <c r="CN223" s="138">
        <v>0</v>
      </c>
      <c r="CO223" s="138">
        <v>109.79</v>
      </c>
      <c r="CP223" s="137">
        <v>-69</v>
      </c>
      <c r="CQ223" s="137">
        <v>2.66</v>
      </c>
      <c r="CR223" s="137">
        <v>70.87</v>
      </c>
      <c r="CS223" s="137">
        <v>1.94</v>
      </c>
      <c r="CT223" s="137">
        <v>6.47</v>
      </c>
      <c r="CU223" s="139">
        <v>116.26</v>
      </c>
      <c r="CV223" s="218">
        <v>703.25</v>
      </c>
      <c r="CW223" s="138">
        <v>0</v>
      </c>
      <c r="CX223" s="138">
        <v>703.25</v>
      </c>
      <c r="CY223" s="137">
        <v>5</v>
      </c>
      <c r="CZ223" s="137">
        <v>17.5</v>
      </c>
      <c r="DA223" s="137">
        <v>292.58999999999997</v>
      </c>
      <c r="DB223" s="137">
        <v>12.48</v>
      </c>
      <c r="DC223" s="137">
        <v>327.57</v>
      </c>
      <c r="DD223" s="139">
        <v>1030.82</v>
      </c>
      <c r="DE223" s="138">
        <v>505.45</v>
      </c>
      <c r="DF223" s="138">
        <v>0</v>
      </c>
      <c r="DG223" s="138">
        <v>505.45</v>
      </c>
      <c r="DH223" s="137">
        <v>-22</v>
      </c>
      <c r="DI223" s="137">
        <v>179.32</v>
      </c>
      <c r="DJ223" s="137">
        <v>697.24</v>
      </c>
      <c r="DK223" s="137">
        <v>10.3</v>
      </c>
      <c r="DL223" s="137">
        <v>864.86</v>
      </c>
      <c r="DM223" s="139">
        <v>1370.31</v>
      </c>
      <c r="DN223" s="135">
        <f t="shared" si="31"/>
        <v>16900.34</v>
      </c>
      <c r="DO223" s="135">
        <f t="shared" si="32"/>
        <v>836.68</v>
      </c>
      <c r="DP223" s="135">
        <f t="shared" si="33"/>
        <v>17737.020000000004</v>
      </c>
      <c r="DQ223" s="137">
        <f t="shared" si="34"/>
        <v>1321</v>
      </c>
      <c r="DR223" s="137">
        <f t="shared" si="35"/>
        <v>583.69000000000005</v>
      </c>
      <c r="DS223" s="137">
        <f t="shared" si="36"/>
        <v>6308.24</v>
      </c>
      <c r="DT223" s="137">
        <f t="shared" si="37"/>
        <v>592.23</v>
      </c>
      <c r="DU223" s="137">
        <f t="shared" si="38"/>
        <v>8805.16</v>
      </c>
      <c r="DV223" s="139">
        <f t="shared" si="39"/>
        <v>26542.18</v>
      </c>
      <c r="DW223" s="271">
        <f t="shared" si="40"/>
        <v>-8439.3399999999965</v>
      </c>
      <c r="DX223" s="271"/>
      <c r="DY223" s="263">
        <f>E223-(DU223-(DO223*PARAM!Q223))</f>
        <v>5582.09</v>
      </c>
      <c r="DZ223" s="263"/>
    </row>
    <row r="224" spans="1:130" x14ac:dyDescent="0.25">
      <c r="A224">
        <v>1509</v>
      </c>
      <c r="B224" t="s">
        <v>337</v>
      </c>
      <c r="C224" t="s">
        <v>168</v>
      </c>
      <c r="D224" s="74">
        <v>1</v>
      </c>
      <c r="E224">
        <v>15834.1932</v>
      </c>
      <c r="F224">
        <v>28683.149600000001</v>
      </c>
      <c r="G224" t="s">
        <v>157</v>
      </c>
      <c r="H224" t="s">
        <v>9</v>
      </c>
      <c r="I224" t="s">
        <v>236</v>
      </c>
      <c r="J224" s="138">
        <v>2232.3027999999999</v>
      </c>
      <c r="K224" s="138">
        <v>0</v>
      </c>
      <c r="L224" s="138">
        <v>2232.3027999999999</v>
      </c>
      <c r="M224" s="137">
        <v>206.78</v>
      </c>
      <c r="N224" s="137">
        <v>54.017600000000002</v>
      </c>
      <c r="O224" s="137">
        <v>675.08280000000002</v>
      </c>
      <c r="P224" s="185">
        <v>139.2972</v>
      </c>
      <c r="Q224" s="137">
        <v>1075.1776</v>
      </c>
      <c r="R224" s="139">
        <v>3307.4803999999999</v>
      </c>
      <c r="S224" s="138">
        <v>2163.5068000000001</v>
      </c>
      <c r="T224" s="138">
        <v>0</v>
      </c>
      <c r="U224" s="138">
        <v>2163.5068000000001</v>
      </c>
      <c r="V224" s="137">
        <v>206.78</v>
      </c>
      <c r="W224" s="137">
        <v>54.017600000000002</v>
      </c>
      <c r="X224" s="137">
        <v>675.92560000000003</v>
      </c>
      <c r="Y224" s="137">
        <v>133.37799999999999</v>
      </c>
      <c r="Z224" s="137">
        <v>1070.1012000000001</v>
      </c>
      <c r="AA224" s="139">
        <v>3233.6079999999997</v>
      </c>
      <c r="AB224" s="138">
        <v>2163.5068000000001</v>
      </c>
      <c r="AC224" s="138">
        <v>0</v>
      </c>
      <c r="AD224" s="138">
        <v>2163.5068000000001</v>
      </c>
      <c r="AE224" s="137">
        <v>206.78</v>
      </c>
      <c r="AF224" s="137">
        <v>54.017600000000002</v>
      </c>
      <c r="AG224" s="185">
        <v>675.50419999999997</v>
      </c>
      <c r="AH224" s="137">
        <v>148.37200000000001</v>
      </c>
      <c r="AI224" s="137">
        <v>1084.6738</v>
      </c>
      <c r="AJ224" s="139">
        <v>3248.1806000000001</v>
      </c>
      <c r="AK224" s="138">
        <v>2163.5068000000001</v>
      </c>
      <c r="AL224" s="138">
        <v>0</v>
      </c>
      <c r="AM224" s="138">
        <v>2163.5068000000001</v>
      </c>
      <c r="AN224" s="137">
        <v>206.78</v>
      </c>
      <c r="AO224" s="137">
        <v>54.017600000000002</v>
      </c>
      <c r="AP224" s="137">
        <v>675.50419999999997</v>
      </c>
      <c r="AQ224" s="137">
        <v>113.38600000000001</v>
      </c>
      <c r="AR224" s="137">
        <v>1049.6877999999999</v>
      </c>
      <c r="AS224" s="139">
        <v>3213.1946000000003</v>
      </c>
      <c r="AT224" s="138">
        <v>2163.5068000000001</v>
      </c>
      <c r="AU224" s="138">
        <v>920.34740000000011</v>
      </c>
      <c r="AV224" s="138">
        <v>3083.8541999999998</v>
      </c>
      <c r="AW224" s="137">
        <v>332.22</v>
      </c>
      <c r="AX224" s="137">
        <v>54.017600000000002</v>
      </c>
      <c r="AY224" s="137">
        <v>859.57759999999996</v>
      </c>
      <c r="AZ224" s="137">
        <v>135.70060000000001</v>
      </c>
      <c r="BA224" s="137">
        <v>1381.5157999999999</v>
      </c>
      <c r="BB224" s="139">
        <v>4465.37</v>
      </c>
      <c r="BC224" s="202">
        <v>3392.9952000000003</v>
      </c>
      <c r="BD224" s="138">
        <v>0</v>
      </c>
      <c r="BE224" s="138">
        <v>3392.9952000000003</v>
      </c>
      <c r="BF224" s="137">
        <v>353.78</v>
      </c>
      <c r="BG224" s="137">
        <v>80.624600000000001</v>
      </c>
      <c r="BH224" s="137">
        <v>1213.8182000000002</v>
      </c>
      <c r="BI224" s="137">
        <v>169.4812</v>
      </c>
      <c r="BJ224" s="137">
        <v>1817.704</v>
      </c>
      <c r="BK224" s="139">
        <v>5210.6992</v>
      </c>
      <c r="BL224" s="186">
        <v>2163.5068000000001</v>
      </c>
      <c r="BM224" s="138">
        <v>0</v>
      </c>
      <c r="BN224" s="138">
        <v>2163.5068000000001</v>
      </c>
      <c r="BO224" s="137">
        <v>206.78</v>
      </c>
      <c r="BP224" s="137">
        <v>54.017600000000002</v>
      </c>
      <c r="BQ224" s="137">
        <v>675.50419999999997</v>
      </c>
      <c r="BR224" s="137">
        <v>118.384</v>
      </c>
      <c r="BS224" s="137">
        <v>1054.6858</v>
      </c>
      <c r="BT224" s="139">
        <v>3218.1926000000003</v>
      </c>
      <c r="BU224" s="138">
        <v>2163.5068000000001</v>
      </c>
      <c r="BV224" s="138">
        <v>0</v>
      </c>
      <c r="BW224" s="138">
        <v>2163.5068000000001</v>
      </c>
      <c r="BX224" s="137">
        <v>206.78</v>
      </c>
      <c r="BY224" s="137">
        <v>54.017600000000002</v>
      </c>
      <c r="BZ224" s="137">
        <v>675.50419999999997</v>
      </c>
      <c r="CA224" s="137">
        <v>123.38200000000001</v>
      </c>
      <c r="CB224" s="137">
        <v>1059.6838</v>
      </c>
      <c r="CC224" s="139">
        <v>3223.1905999999999</v>
      </c>
      <c r="CD224" s="216">
        <v>2199.0023999999999</v>
      </c>
      <c r="CE224" s="138">
        <v>0</v>
      </c>
      <c r="CF224" s="138">
        <v>2199.0023999999999</v>
      </c>
      <c r="CG224" s="137">
        <v>212.66</v>
      </c>
      <c r="CH224" s="137">
        <v>54.909399999999998</v>
      </c>
      <c r="CI224" s="137">
        <v>707.7364</v>
      </c>
      <c r="CJ224" s="137">
        <v>124.00920000000001</v>
      </c>
      <c r="CK224" s="137">
        <v>1099.3150000000001</v>
      </c>
      <c r="CL224" s="139">
        <v>3298.3173999999999</v>
      </c>
      <c r="CM224" s="186">
        <v>2178.7164000000002</v>
      </c>
      <c r="CN224" s="138">
        <v>0</v>
      </c>
      <c r="CO224" s="138">
        <v>2178.7164000000002</v>
      </c>
      <c r="CP224" s="137">
        <v>217.56</v>
      </c>
      <c r="CQ224" s="137">
        <v>54.399799999999999</v>
      </c>
      <c r="CR224" s="137">
        <v>664.45960000000002</v>
      </c>
      <c r="CS224" s="137">
        <v>83.672399999999996</v>
      </c>
      <c r="CT224" s="137">
        <v>1020.0917999999999</v>
      </c>
      <c r="CU224" s="139">
        <v>3198.8081999999999</v>
      </c>
      <c r="CV224" s="216">
        <v>2793.1862000000001</v>
      </c>
      <c r="CW224" s="138">
        <v>0</v>
      </c>
      <c r="CX224" s="138">
        <v>2793.1862000000001</v>
      </c>
      <c r="CY224" s="137">
        <v>294</v>
      </c>
      <c r="CZ224" s="137">
        <v>69.766199999999998</v>
      </c>
      <c r="DA224" s="137">
        <v>1055.2248</v>
      </c>
      <c r="DB224" s="137">
        <v>124.56780000000001</v>
      </c>
      <c r="DC224" s="137">
        <v>1543.5588</v>
      </c>
      <c r="DD224" s="139">
        <v>4336.7449999999999</v>
      </c>
      <c r="DE224" s="138">
        <v>3188.8220000000001</v>
      </c>
      <c r="DF224" s="138">
        <v>0</v>
      </c>
      <c r="DG224" s="138">
        <v>3188.8220000000001</v>
      </c>
      <c r="DH224" s="137">
        <v>352.8</v>
      </c>
      <c r="DI224" s="137">
        <v>366.65719999999999</v>
      </c>
      <c r="DJ224" s="137">
        <v>2233.6551999999997</v>
      </c>
      <c r="DK224" s="137">
        <v>172.89160000000001</v>
      </c>
      <c r="DL224" s="137">
        <v>3126.0040000000004</v>
      </c>
      <c r="DM224" s="139">
        <v>6314.826</v>
      </c>
      <c r="DN224" s="135">
        <f t="shared" si="31"/>
        <v>28966.065800000004</v>
      </c>
      <c r="DO224" s="135">
        <f t="shared" si="32"/>
        <v>920.34740000000011</v>
      </c>
      <c r="DP224" s="135">
        <f t="shared" si="33"/>
        <v>29886.413200000003</v>
      </c>
      <c r="DQ224" s="137">
        <f t="shared" si="34"/>
        <v>3003.7000000000003</v>
      </c>
      <c r="DR224" s="137">
        <f t="shared" si="35"/>
        <v>1004.4804</v>
      </c>
      <c r="DS224" s="137">
        <f t="shared" si="36"/>
        <v>10787.496999999999</v>
      </c>
      <c r="DT224" s="137">
        <f t="shared" si="37"/>
        <v>1586.5219999999999</v>
      </c>
      <c r="DU224" s="137">
        <f t="shared" si="38"/>
        <v>16382.199400000003</v>
      </c>
      <c r="DV224" s="139">
        <f t="shared" si="39"/>
        <v>46268.612600000008</v>
      </c>
      <c r="DW224" s="271">
        <f t="shared" si="40"/>
        <v>1203.263600000002</v>
      </c>
      <c r="DX224" s="271"/>
      <c r="DY224" s="263">
        <f>E224-(DU224-(DO224*PARAM!Q224))</f>
        <v>-548.00620000000345</v>
      </c>
      <c r="DZ224" s="263"/>
    </row>
    <row r="225" spans="1:130" x14ac:dyDescent="0.25">
      <c r="A225">
        <v>1515</v>
      </c>
      <c r="B225" t="s">
        <v>202</v>
      </c>
      <c r="C225" t="s">
        <v>203</v>
      </c>
      <c r="D225" s="74">
        <v>1</v>
      </c>
      <c r="E225">
        <v>15545.03</v>
      </c>
      <c r="F225">
        <v>28973.33</v>
      </c>
      <c r="G225" t="s">
        <v>157</v>
      </c>
      <c r="H225" t="s">
        <v>5</v>
      </c>
      <c r="I225" t="s">
        <v>204</v>
      </c>
      <c r="J225" s="138">
        <v>2221.13</v>
      </c>
      <c r="K225" s="138">
        <v>0</v>
      </c>
      <c r="L225" s="138">
        <v>2221.13</v>
      </c>
      <c r="M225" s="137">
        <v>214</v>
      </c>
      <c r="N225" s="137">
        <v>33.270000000000003</v>
      </c>
      <c r="O225" s="137">
        <v>701.05</v>
      </c>
      <c r="P225" s="185">
        <v>39.43</v>
      </c>
      <c r="Q225" s="137">
        <v>987.75</v>
      </c>
      <c r="R225" s="139">
        <v>3208.88</v>
      </c>
      <c r="S225" s="138">
        <v>2193.02</v>
      </c>
      <c r="T225" s="138">
        <v>0</v>
      </c>
      <c r="U225" s="138">
        <v>2193.02</v>
      </c>
      <c r="V225" s="137">
        <v>210</v>
      </c>
      <c r="W225" s="137">
        <v>32.85</v>
      </c>
      <c r="X225" s="137">
        <v>703.18</v>
      </c>
      <c r="Y225" s="137">
        <v>120.54</v>
      </c>
      <c r="Z225" s="137">
        <v>1066.57</v>
      </c>
      <c r="AA225" s="139">
        <v>3259.59</v>
      </c>
      <c r="AB225" s="138">
        <v>2236.23</v>
      </c>
      <c r="AC225" s="138">
        <v>0</v>
      </c>
      <c r="AD225" s="138">
        <v>2236.23</v>
      </c>
      <c r="AE225" s="137">
        <v>216</v>
      </c>
      <c r="AF225" s="137">
        <v>33.5</v>
      </c>
      <c r="AG225" s="185">
        <v>715.15</v>
      </c>
      <c r="AH225" s="137">
        <v>146.80000000000001</v>
      </c>
      <c r="AI225" s="137">
        <v>1111.45</v>
      </c>
      <c r="AJ225" s="139">
        <v>3347.68</v>
      </c>
      <c r="AK225" s="138">
        <v>2236.23</v>
      </c>
      <c r="AL225" s="138">
        <v>0</v>
      </c>
      <c r="AM225" s="138">
        <v>2236.23</v>
      </c>
      <c r="AN225" s="137">
        <v>216</v>
      </c>
      <c r="AO225" s="137">
        <v>33.5</v>
      </c>
      <c r="AP225" s="137">
        <v>715.15</v>
      </c>
      <c r="AQ225" s="137">
        <v>146.80000000000001</v>
      </c>
      <c r="AR225" s="137">
        <v>1111.45</v>
      </c>
      <c r="AS225" s="139">
        <v>3347.68</v>
      </c>
      <c r="AT225" s="138">
        <v>2236.23</v>
      </c>
      <c r="AU225" s="138">
        <v>820.36</v>
      </c>
      <c r="AV225" s="138">
        <v>3056.59</v>
      </c>
      <c r="AW225" s="137">
        <v>327</v>
      </c>
      <c r="AX225" s="137">
        <v>33.5</v>
      </c>
      <c r="AY225" s="137">
        <v>879.22</v>
      </c>
      <c r="AZ225" s="137">
        <v>117</v>
      </c>
      <c r="BA225" s="137">
        <v>1356.72</v>
      </c>
      <c r="BB225" s="139">
        <v>4413.3100000000004</v>
      </c>
      <c r="BC225" s="202">
        <v>3336.09</v>
      </c>
      <c r="BD225" s="138">
        <v>0</v>
      </c>
      <c r="BE225" s="138">
        <v>3336.09</v>
      </c>
      <c r="BF225" s="137">
        <v>367</v>
      </c>
      <c r="BG225" s="137">
        <v>50.01</v>
      </c>
      <c r="BH225" s="137">
        <v>1254.23</v>
      </c>
      <c r="BI225" s="137">
        <v>110.23</v>
      </c>
      <c r="BJ225" s="137">
        <v>1781.47</v>
      </c>
      <c r="BK225" s="139">
        <v>5117.5600000000004</v>
      </c>
      <c r="BL225" s="186">
        <v>2236.23</v>
      </c>
      <c r="BM225" s="138">
        <v>0</v>
      </c>
      <c r="BN225" s="138">
        <v>2236.23</v>
      </c>
      <c r="BO225" s="137">
        <v>215</v>
      </c>
      <c r="BP225" s="137">
        <v>33.5</v>
      </c>
      <c r="BQ225" s="137">
        <v>715.15</v>
      </c>
      <c r="BR225" s="137">
        <v>141.69999999999999</v>
      </c>
      <c r="BS225" s="137">
        <v>1105.3499999999999</v>
      </c>
      <c r="BT225" s="139">
        <v>3341.58</v>
      </c>
      <c r="BU225" s="138">
        <v>2236.23</v>
      </c>
      <c r="BV225" s="138">
        <v>0</v>
      </c>
      <c r="BW225" s="138">
        <v>2236.23</v>
      </c>
      <c r="BX225" s="137">
        <v>216</v>
      </c>
      <c r="BY225" s="137">
        <v>33.5</v>
      </c>
      <c r="BZ225" s="137">
        <v>715.15</v>
      </c>
      <c r="CA225" s="137">
        <v>136.6</v>
      </c>
      <c r="CB225" s="137">
        <v>1101.25</v>
      </c>
      <c r="CC225" s="139">
        <v>3337.48</v>
      </c>
      <c r="CD225" s="216">
        <v>2263.37</v>
      </c>
      <c r="CE225" s="138">
        <v>0</v>
      </c>
      <c r="CF225" s="138">
        <v>2263.37</v>
      </c>
      <c r="CG225" s="137">
        <v>219</v>
      </c>
      <c r="CH225" s="137">
        <v>33.909999999999997</v>
      </c>
      <c r="CI225" s="137">
        <v>739.67</v>
      </c>
      <c r="CJ225" s="137">
        <v>40.18</v>
      </c>
      <c r="CK225" s="137">
        <v>1032.76</v>
      </c>
      <c r="CL225" s="139">
        <v>3296.13</v>
      </c>
      <c r="CM225" s="186">
        <v>2236.23</v>
      </c>
      <c r="CN225" s="138">
        <v>0</v>
      </c>
      <c r="CO225" s="138">
        <v>2236.23</v>
      </c>
      <c r="CP225" s="137">
        <v>224</v>
      </c>
      <c r="CQ225" s="137">
        <v>33.5</v>
      </c>
      <c r="CR225" s="137">
        <v>689.79</v>
      </c>
      <c r="CS225" s="137">
        <v>44.8</v>
      </c>
      <c r="CT225" s="137">
        <v>992.09</v>
      </c>
      <c r="CU225" s="139">
        <v>3228.32</v>
      </c>
      <c r="CV225" s="216">
        <v>2236.23</v>
      </c>
      <c r="CW225" s="138">
        <v>0</v>
      </c>
      <c r="CX225" s="138">
        <v>2236.23</v>
      </c>
      <c r="CY225" s="137">
        <v>216</v>
      </c>
      <c r="CZ225" s="137">
        <v>33.5</v>
      </c>
      <c r="DA225" s="137">
        <v>684.99</v>
      </c>
      <c r="DB225" s="137">
        <v>136.6</v>
      </c>
      <c r="DC225" s="137">
        <v>1071.0899999999999</v>
      </c>
      <c r="DD225" s="139">
        <v>3307.32</v>
      </c>
      <c r="DE225" s="138">
        <v>3309.62</v>
      </c>
      <c r="DF225" s="138">
        <v>0</v>
      </c>
      <c r="DG225" s="138">
        <v>3309.62</v>
      </c>
      <c r="DH225" s="137">
        <v>362</v>
      </c>
      <c r="DI225" s="137">
        <v>339.05</v>
      </c>
      <c r="DJ225" s="137">
        <v>2134.6</v>
      </c>
      <c r="DK225" s="137">
        <v>167.21</v>
      </c>
      <c r="DL225" s="137">
        <v>3002.86</v>
      </c>
      <c r="DM225" s="139">
        <v>6312.48</v>
      </c>
      <c r="DN225" s="135">
        <f t="shared" si="31"/>
        <v>28976.839999999997</v>
      </c>
      <c r="DO225" s="135">
        <f t="shared" si="32"/>
        <v>820.36</v>
      </c>
      <c r="DP225" s="135">
        <f t="shared" si="33"/>
        <v>29797.199999999997</v>
      </c>
      <c r="DQ225" s="137">
        <f t="shared" si="34"/>
        <v>3002</v>
      </c>
      <c r="DR225" s="137">
        <f t="shared" si="35"/>
        <v>723.58999999999992</v>
      </c>
      <c r="DS225" s="137">
        <f t="shared" si="36"/>
        <v>10647.33</v>
      </c>
      <c r="DT225" s="137">
        <f t="shared" si="37"/>
        <v>1347.8899999999999</v>
      </c>
      <c r="DU225" s="137">
        <f t="shared" si="38"/>
        <v>15720.810000000001</v>
      </c>
      <c r="DV225" s="139">
        <f t="shared" si="39"/>
        <v>45518.009999999995</v>
      </c>
      <c r="DW225" s="271">
        <f t="shared" si="40"/>
        <v>823.86999999999534</v>
      </c>
      <c r="DX225" s="271"/>
      <c r="DY225" s="263">
        <f>E225-(DU225-(DO225*PARAM!Q225))</f>
        <v>-175.78000000000065</v>
      </c>
      <c r="DZ225" s="263"/>
    </row>
    <row r="226" spans="1:130" x14ac:dyDescent="0.25">
      <c r="A226">
        <v>1601</v>
      </c>
      <c r="B226" t="s">
        <v>495</v>
      </c>
      <c r="C226" t="s">
        <v>496</v>
      </c>
      <c r="D226" s="74">
        <v>1</v>
      </c>
      <c r="E226">
        <v>14675.32</v>
      </c>
      <c r="F226">
        <v>28173.360000000001</v>
      </c>
      <c r="G226" t="s">
        <v>157</v>
      </c>
      <c r="H226" t="s">
        <v>5</v>
      </c>
      <c r="I226" t="s">
        <v>204</v>
      </c>
      <c r="J226" s="138">
        <v>2128.2199999999998</v>
      </c>
      <c r="K226" s="138">
        <v>0</v>
      </c>
      <c r="L226" s="138">
        <v>2128.2199999999998</v>
      </c>
      <c r="M226" s="137">
        <v>201</v>
      </c>
      <c r="N226" s="137">
        <v>31.88</v>
      </c>
      <c r="O226" s="137">
        <v>616.91</v>
      </c>
      <c r="P226" s="185">
        <v>109.19</v>
      </c>
      <c r="Q226" s="137">
        <v>958.98</v>
      </c>
      <c r="R226" s="139">
        <v>3087.2</v>
      </c>
      <c r="S226" s="138">
        <v>2112.44</v>
      </c>
      <c r="T226" s="138">
        <v>0</v>
      </c>
      <c r="U226" s="138">
        <v>2112.44</v>
      </c>
      <c r="V226" s="137">
        <v>198</v>
      </c>
      <c r="W226" s="137">
        <v>31.65</v>
      </c>
      <c r="X226" s="137">
        <v>603.28</v>
      </c>
      <c r="Y226" s="137">
        <v>108.9</v>
      </c>
      <c r="Z226" s="137">
        <v>941.83</v>
      </c>
      <c r="AA226" s="139">
        <v>3054.27</v>
      </c>
      <c r="AB226" s="138">
        <v>2112.44</v>
      </c>
      <c r="AC226" s="138">
        <v>0</v>
      </c>
      <c r="AD226" s="138">
        <v>2112.44</v>
      </c>
      <c r="AE226" s="137">
        <v>198</v>
      </c>
      <c r="AF226" s="137">
        <v>31.65</v>
      </c>
      <c r="AG226" s="185">
        <v>602.87</v>
      </c>
      <c r="AH226" s="137">
        <v>149.69999999999999</v>
      </c>
      <c r="AI226" s="137">
        <v>982.22</v>
      </c>
      <c r="AJ226" s="139">
        <v>3094.66</v>
      </c>
      <c r="AK226" s="138">
        <v>2128.2199999999998</v>
      </c>
      <c r="AL226" s="138">
        <v>0</v>
      </c>
      <c r="AM226" s="138">
        <v>2128.2199999999998</v>
      </c>
      <c r="AN226" s="137">
        <v>201</v>
      </c>
      <c r="AO226" s="137">
        <v>31.88</v>
      </c>
      <c r="AP226" s="137">
        <v>617.32000000000005</v>
      </c>
      <c r="AQ226" s="137">
        <v>119.39</v>
      </c>
      <c r="AR226" s="137">
        <v>969.59</v>
      </c>
      <c r="AS226" s="139">
        <v>3097.81</v>
      </c>
      <c r="AT226" s="138">
        <v>2404.8200000000002</v>
      </c>
      <c r="AU226" s="138">
        <v>948.61</v>
      </c>
      <c r="AV226" s="138">
        <v>3353.43</v>
      </c>
      <c r="AW226" s="137">
        <v>367</v>
      </c>
      <c r="AX226" s="137">
        <v>36.03</v>
      </c>
      <c r="AY226" s="137">
        <v>1053.1500000000001</v>
      </c>
      <c r="AZ226" s="137">
        <v>137.01</v>
      </c>
      <c r="BA226" s="137">
        <v>1593.19</v>
      </c>
      <c r="BB226" s="139">
        <v>4946.62</v>
      </c>
      <c r="BC226" s="202">
        <v>3150.41</v>
      </c>
      <c r="BD226" s="138">
        <v>0</v>
      </c>
      <c r="BE226" s="138">
        <v>3150.41</v>
      </c>
      <c r="BF226" s="137">
        <v>342</v>
      </c>
      <c r="BG226" s="137">
        <v>47.22</v>
      </c>
      <c r="BH226" s="137">
        <v>1186.42</v>
      </c>
      <c r="BI226" s="137">
        <v>137.53</v>
      </c>
      <c r="BJ226" s="137">
        <v>1713.17</v>
      </c>
      <c r="BK226" s="139">
        <v>4863.58</v>
      </c>
      <c r="BL226" s="186">
        <v>2112.44</v>
      </c>
      <c r="BM226" s="138">
        <v>0</v>
      </c>
      <c r="BN226" s="138">
        <v>2112.44</v>
      </c>
      <c r="BO226" s="137">
        <v>197</v>
      </c>
      <c r="BP226" s="137">
        <v>31.65</v>
      </c>
      <c r="BQ226" s="137">
        <v>602.87</v>
      </c>
      <c r="BR226" s="137">
        <v>119.1</v>
      </c>
      <c r="BS226" s="137">
        <v>950.62</v>
      </c>
      <c r="BT226" s="139">
        <v>3063.06</v>
      </c>
      <c r="BU226" s="138">
        <v>2112.44</v>
      </c>
      <c r="BV226" s="138">
        <v>0</v>
      </c>
      <c r="BW226" s="138">
        <v>2112.44</v>
      </c>
      <c r="BX226" s="137">
        <v>198</v>
      </c>
      <c r="BY226" s="137">
        <v>31.65</v>
      </c>
      <c r="BZ226" s="137">
        <v>602.87</v>
      </c>
      <c r="CA226" s="137">
        <v>124.2</v>
      </c>
      <c r="CB226" s="137">
        <v>956.72</v>
      </c>
      <c r="CC226" s="139">
        <v>3069.16</v>
      </c>
      <c r="CD226" s="216">
        <v>2117.64</v>
      </c>
      <c r="CE226" s="138">
        <v>0</v>
      </c>
      <c r="CF226" s="138">
        <v>2117.64</v>
      </c>
      <c r="CG226" s="137">
        <v>199</v>
      </c>
      <c r="CH226" s="137">
        <v>31.72</v>
      </c>
      <c r="CI226" s="137">
        <v>607.65</v>
      </c>
      <c r="CJ226" s="137">
        <v>129.4</v>
      </c>
      <c r="CK226" s="137">
        <v>967.77</v>
      </c>
      <c r="CL226" s="139">
        <v>3085.41</v>
      </c>
      <c r="CM226" s="186">
        <v>2154.0700000000002</v>
      </c>
      <c r="CN226" s="138">
        <v>0</v>
      </c>
      <c r="CO226" s="138">
        <v>2154.0700000000002</v>
      </c>
      <c r="CP226" s="137">
        <v>213</v>
      </c>
      <c r="CQ226" s="137">
        <v>32.270000000000003</v>
      </c>
      <c r="CR226" s="137">
        <v>615.19000000000005</v>
      </c>
      <c r="CS226" s="137">
        <v>38.25</v>
      </c>
      <c r="CT226" s="137">
        <v>898.71</v>
      </c>
      <c r="CU226" s="139">
        <v>3052.78</v>
      </c>
      <c r="CV226" s="216">
        <v>2754.05</v>
      </c>
      <c r="CW226" s="138">
        <v>0</v>
      </c>
      <c r="CX226" s="138">
        <v>2754.05</v>
      </c>
      <c r="CY226" s="137">
        <v>287</v>
      </c>
      <c r="CZ226" s="137">
        <v>41.27</v>
      </c>
      <c r="DA226" s="137">
        <v>1041.6400000000001</v>
      </c>
      <c r="DB226" s="137">
        <v>54.01</v>
      </c>
      <c r="DC226" s="137">
        <v>1423.92</v>
      </c>
      <c r="DD226" s="139">
        <v>4177.97</v>
      </c>
      <c r="DE226" s="138">
        <v>3264.68</v>
      </c>
      <c r="DF226" s="138">
        <v>0</v>
      </c>
      <c r="DG226" s="138">
        <v>3264.68</v>
      </c>
      <c r="DH226" s="137">
        <v>359</v>
      </c>
      <c r="DI226" s="137">
        <v>334.12</v>
      </c>
      <c r="DJ226" s="137">
        <v>2087.19</v>
      </c>
      <c r="DK226" s="137">
        <v>171.51</v>
      </c>
      <c r="DL226" s="137">
        <v>2951.82</v>
      </c>
      <c r="DM226" s="139">
        <v>6216.5</v>
      </c>
      <c r="DN226" s="135">
        <f t="shared" si="31"/>
        <v>28551.87</v>
      </c>
      <c r="DO226" s="135">
        <f t="shared" si="32"/>
        <v>948.61</v>
      </c>
      <c r="DP226" s="135">
        <f t="shared" si="33"/>
        <v>29500.479999999996</v>
      </c>
      <c r="DQ226" s="137">
        <f t="shared" si="34"/>
        <v>2960</v>
      </c>
      <c r="DR226" s="137">
        <f t="shared" si="35"/>
        <v>712.99</v>
      </c>
      <c r="DS226" s="137">
        <f t="shared" si="36"/>
        <v>10237.36</v>
      </c>
      <c r="DT226" s="137">
        <f t="shared" si="37"/>
        <v>1398.19</v>
      </c>
      <c r="DU226" s="137">
        <f t="shared" si="38"/>
        <v>15308.539999999999</v>
      </c>
      <c r="DV226" s="139">
        <f t="shared" si="39"/>
        <v>44809.020000000004</v>
      </c>
      <c r="DW226" s="271">
        <f t="shared" si="40"/>
        <v>1327.1199999999953</v>
      </c>
      <c r="DX226" s="271"/>
      <c r="DY226" s="263">
        <f>E226-(DU226-(DO226*PARAM!Q226))</f>
        <v>-633.21999999999935</v>
      </c>
      <c r="DZ226" s="263"/>
    </row>
    <row r="227" spans="1:130" x14ac:dyDescent="0.25">
      <c r="A227">
        <v>1603</v>
      </c>
      <c r="B227" t="s">
        <v>420</v>
      </c>
      <c r="C227" t="s">
        <v>421</v>
      </c>
      <c r="D227" s="74">
        <v>0.8</v>
      </c>
      <c r="E227">
        <v>13751.01</v>
      </c>
      <c r="F227">
        <v>24443.7</v>
      </c>
      <c r="G227" t="s">
        <v>157</v>
      </c>
      <c r="H227" t="s">
        <v>5</v>
      </c>
      <c r="I227" t="s">
        <v>422</v>
      </c>
      <c r="J227" s="138">
        <v>1943.9</v>
      </c>
      <c r="K227" s="138">
        <v>0</v>
      </c>
      <c r="L227" s="138">
        <v>1943.9</v>
      </c>
      <c r="M227" s="137">
        <v>167</v>
      </c>
      <c r="N227" s="137">
        <v>47.03</v>
      </c>
      <c r="O227" s="137">
        <v>664.82</v>
      </c>
      <c r="P227" s="185">
        <v>110.75</v>
      </c>
      <c r="Q227" s="137">
        <v>989.6</v>
      </c>
      <c r="R227" s="139">
        <v>2933.5</v>
      </c>
      <c r="S227" s="138">
        <v>2051.85</v>
      </c>
      <c r="T227" s="138">
        <v>0</v>
      </c>
      <c r="U227" s="138">
        <v>2051.85</v>
      </c>
      <c r="V227" s="137">
        <v>191</v>
      </c>
      <c r="W227" s="137">
        <v>51.22</v>
      </c>
      <c r="X227" s="137">
        <v>711.04</v>
      </c>
      <c r="Y227" s="137">
        <v>107.83</v>
      </c>
      <c r="Z227" s="137">
        <v>1061.0899999999999</v>
      </c>
      <c r="AA227" s="139">
        <v>3112.94</v>
      </c>
      <c r="AB227" s="138">
        <v>1871.4</v>
      </c>
      <c r="AC227" s="138">
        <v>0</v>
      </c>
      <c r="AD227" s="138">
        <v>1871.4</v>
      </c>
      <c r="AE227" s="137">
        <v>166</v>
      </c>
      <c r="AF227" s="137">
        <v>46.71</v>
      </c>
      <c r="AG227" s="185">
        <v>653.66</v>
      </c>
      <c r="AH227" s="137">
        <v>125.02</v>
      </c>
      <c r="AI227" s="137">
        <v>991.39</v>
      </c>
      <c r="AJ227" s="139">
        <v>2862.79</v>
      </c>
      <c r="AK227" s="138">
        <v>1882.91</v>
      </c>
      <c r="AL227" s="138">
        <v>0</v>
      </c>
      <c r="AM227" s="138">
        <v>1882.91</v>
      </c>
      <c r="AN227" s="137">
        <v>167</v>
      </c>
      <c r="AO227" s="137">
        <v>47</v>
      </c>
      <c r="AP227" s="137">
        <v>664.05</v>
      </c>
      <c r="AQ227" s="137">
        <v>115.04</v>
      </c>
      <c r="AR227" s="137">
        <v>993.09</v>
      </c>
      <c r="AS227" s="139">
        <v>2876</v>
      </c>
      <c r="AT227" s="138">
        <v>1886.64</v>
      </c>
      <c r="AU227" s="138">
        <v>609.38</v>
      </c>
      <c r="AV227" s="138">
        <v>2496.02</v>
      </c>
      <c r="AW227" s="137">
        <v>250</v>
      </c>
      <c r="AX227" s="137">
        <v>47.09</v>
      </c>
      <c r="AY227" s="137">
        <v>789.24</v>
      </c>
      <c r="AZ227" s="137">
        <v>87.55</v>
      </c>
      <c r="BA227" s="137">
        <v>1173.8800000000001</v>
      </c>
      <c r="BB227" s="139">
        <v>3669.9</v>
      </c>
      <c r="BC227" s="202">
        <v>2972.74</v>
      </c>
      <c r="BD227" s="138">
        <v>0</v>
      </c>
      <c r="BE227" s="138">
        <v>2972.74</v>
      </c>
      <c r="BF227" s="137">
        <v>295</v>
      </c>
      <c r="BG227" s="137">
        <v>70.290000000000006</v>
      </c>
      <c r="BH227" s="137">
        <v>1063.58</v>
      </c>
      <c r="BI227" s="137">
        <v>138.80000000000001</v>
      </c>
      <c r="BJ227" s="137">
        <v>1567.67</v>
      </c>
      <c r="BK227" s="139">
        <v>4540.41</v>
      </c>
      <c r="BL227" s="186">
        <v>1886.64</v>
      </c>
      <c r="BM227" s="138">
        <v>0</v>
      </c>
      <c r="BN227" s="138">
        <v>1886.64</v>
      </c>
      <c r="BO227" s="137">
        <v>165</v>
      </c>
      <c r="BP227" s="137">
        <v>47.09</v>
      </c>
      <c r="BQ227" s="137">
        <v>667.37</v>
      </c>
      <c r="BR227" s="137">
        <v>89.59</v>
      </c>
      <c r="BS227" s="137">
        <v>969.05</v>
      </c>
      <c r="BT227" s="139">
        <v>2855.69</v>
      </c>
      <c r="BU227" s="138">
        <v>1886.64</v>
      </c>
      <c r="BV227" s="138">
        <v>0</v>
      </c>
      <c r="BW227" s="138">
        <v>1886.64</v>
      </c>
      <c r="BX227" s="137">
        <v>168</v>
      </c>
      <c r="BY227" s="137">
        <v>47.09</v>
      </c>
      <c r="BZ227" s="137">
        <v>667.37</v>
      </c>
      <c r="CA227" s="137">
        <v>115.09</v>
      </c>
      <c r="CB227" s="137">
        <v>997.55</v>
      </c>
      <c r="CC227" s="139">
        <v>2884.19</v>
      </c>
      <c r="CD227" s="216">
        <v>1739.55</v>
      </c>
      <c r="CE227" s="138">
        <v>0</v>
      </c>
      <c r="CF227" s="138">
        <v>1739.55</v>
      </c>
      <c r="CG227" s="137">
        <v>144</v>
      </c>
      <c r="CH227" s="137">
        <v>42.85</v>
      </c>
      <c r="CI227" s="137">
        <v>613.42999999999995</v>
      </c>
      <c r="CJ227" s="137">
        <v>71.58</v>
      </c>
      <c r="CK227" s="137">
        <v>871.86</v>
      </c>
      <c r="CL227" s="139">
        <v>2611.41</v>
      </c>
      <c r="CM227" s="186">
        <v>1928.05</v>
      </c>
      <c r="CN227" s="138">
        <v>0</v>
      </c>
      <c r="CO227" s="138">
        <v>1928.05</v>
      </c>
      <c r="CP227" s="137">
        <v>182</v>
      </c>
      <c r="CQ227" s="137">
        <v>48.21</v>
      </c>
      <c r="CR227" s="137">
        <v>669.85</v>
      </c>
      <c r="CS227" s="137">
        <v>49.55</v>
      </c>
      <c r="CT227" s="137">
        <v>949.61</v>
      </c>
      <c r="CU227" s="139">
        <v>2877.66</v>
      </c>
      <c r="CV227" s="218">
        <v>1935.23</v>
      </c>
      <c r="CW227" s="138">
        <v>0</v>
      </c>
      <c r="CX227" s="138">
        <v>1935.23</v>
      </c>
      <c r="CY227" s="137">
        <v>168</v>
      </c>
      <c r="CZ227" s="137">
        <v>47.09</v>
      </c>
      <c r="DA227" s="137">
        <v>643.26</v>
      </c>
      <c r="DB227" s="137">
        <v>90.24</v>
      </c>
      <c r="DC227" s="137">
        <v>948.59</v>
      </c>
      <c r="DD227" s="139">
        <v>2883.82</v>
      </c>
      <c r="DE227" s="138">
        <v>2514.84</v>
      </c>
      <c r="DF227" s="138">
        <v>0</v>
      </c>
      <c r="DG227" s="138">
        <v>2514.84</v>
      </c>
      <c r="DH227" s="137">
        <v>256</v>
      </c>
      <c r="DI227" s="137">
        <v>304.72000000000003</v>
      </c>
      <c r="DJ227" s="137">
        <v>1526.58</v>
      </c>
      <c r="DK227" s="137">
        <v>107.21</v>
      </c>
      <c r="DL227" s="137">
        <v>2194.5100000000002</v>
      </c>
      <c r="DM227" s="139">
        <v>4709.3500000000004</v>
      </c>
      <c r="DN227" s="135">
        <f t="shared" si="31"/>
        <v>24500.389999999996</v>
      </c>
      <c r="DO227" s="135">
        <f t="shared" si="32"/>
        <v>609.38</v>
      </c>
      <c r="DP227" s="135">
        <f t="shared" si="33"/>
        <v>25109.769999999997</v>
      </c>
      <c r="DQ227" s="137">
        <f t="shared" si="34"/>
        <v>2319</v>
      </c>
      <c r="DR227" s="137">
        <f t="shared" si="35"/>
        <v>846.3900000000001</v>
      </c>
      <c r="DS227" s="137">
        <f t="shared" si="36"/>
        <v>9334.25</v>
      </c>
      <c r="DT227" s="137">
        <f t="shared" si="37"/>
        <v>1208.25</v>
      </c>
      <c r="DU227" s="137">
        <f t="shared" si="38"/>
        <v>13707.890000000001</v>
      </c>
      <c r="DV227" s="139">
        <f t="shared" si="39"/>
        <v>38817.659999999996</v>
      </c>
      <c r="DW227" s="271">
        <f t="shared" si="40"/>
        <v>666.06999999999607</v>
      </c>
      <c r="DX227" s="271"/>
      <c r="DY227" s="263">
        <f>E227-(DU227-(DO227*PARAM!Q227))</f>
        <v>43.119999999998981</v>
      </c>
      <c r="DZ227" s="263"/>
    </row>
    <row r="228" spans="1:130" x14ac:dyDescent="0.25">
      <c r="A228">
        <v>1617</v>
      </c>
      <c r="B228" t="s">
        <v>759</v>
      </c>
      <c r="C228" t="s">
        <v>760</v>
      </c>
      <c r="D228" s="74">
        <v>0.8</v>
      </c>
      <c r="E228">
        <v>12743.67</v>
      </c>
      <c r="F228">
        <v>23197.66</v>
      </c>
      <c r="G228" t="s">
        <v>157</v>
      </c>
      <c r="H228" t="s">
        <v>5</v>
      </c>
      <c r="I228" t="s">
        <v>298</v>
      </c>
      <c r="J228" s="138">
        <v>1921.39</v>
      </c>
      <c r="K228" s="138">
        <v>0</v>
      </c>
      <c r="L228" s="138">
        <v>1921.39</v>
      </c>
      <c r="M228" s="137">
        <v>162</v>
      </c>
      <c r="N228" s="137">
        <v>46.14</v>
      </c>
      <c r="O228" s="137">
        <v>632.66999999999996</v>
      </c>
      <c r="P228" s="185">
        <v>110.29</v>
      </c>
      <c r="Q228" s="137">
        <v>951.1</v>
      </c>
      <c r="R228" s="139">
        <v>2872.49</v>
      </c>
      <c r="S228" s="138">
        <v>1715.41</v>
      </c>
      <c r="T228" s="138">
        <v>0</v>
      </c>
      <c r="U228" s="138">
        <v>1715.41</v>
      </c>
      <c r="V228" s="137">
        <v>144</v>
      </c>
      <c r="W228" s="137">
        <v>42.81</v>
      </c>
      <c r="X228" s="137">
        <v>512.62</v>
      </c>
      <c r="Y228" s="137">
        <v>81.45</v>
      </c>
      <c r="Z228" s="137">
        <v>780.88</v>
      </c>
      <c r="AA228" s="139">
        <v>2496.29</v>
      </c>
      <c r="AB228" s="138">
        <v>1715.41</v>
      </c>
      <c r="AC228" s="138">
        <v>0</v>
      </c>
      <c r="AD228" s="138">
        <v>1715.41</v>
      </c>
      <c r="AE228" s="137">
        <v>144</v>
      </c>
      <c r="AF228" s="137">
        <v>42.81</v>
      </c>
      <c r="AG228" s="185">
        <v>512.26</v>
      </c>
      <c r="AH228" s="137">
        <v>101.85</v>
      </c>
      <c r="AI228" s="137">
        <v>800.92</v>
      </c>
      <c r="AJ228" s="139">
        <v>2516.33</v>
      </c>
      <c r="AK228" s="138">
        <v>1481.1</v>
      </c>
      <c r="AL228" s="138">
        <v>0</v>
      </c>
      <c r="AM228" s="138">
        <v>1481.1</v>
      </c>
      <c r="AN228" s="137">
        <v>112</v>
      </c>
      <c r="AO228" s="137">
        <v>36.950000000000003</v>
      </c>
      <c r="AP228" s="137">
        <v>471.88</v>
      </c>
      <c r="AQ228" s="137">
        <v>107.89</v>
      </c>
      <c r="AR228" s="137">
        <v>728.72</v>
      </c>
      <c r="AS228" s="139">
        <v>2209.8200000000002</v>
      </c>
      <c r="AT228" s="138">
        <v>963.94</v>
      </c>
      <c r="AU228" s="138">
        <v>758.88</v>
      </c>
      <c r="AV228" s="138">
        <v>1722.82</v>
      </c>
      <c r="AW228" s="137">
        <v>144</v>
      </c>
      <c r="AX228" s="137">
        <v>24.01</v>
      </c>
      <c r="AY228" s="137">
        <v>455.29</v>
      </c>
      <c r="AZ228" s="137">
        <v>27.28</v>
      </c>
      <c r="BA228" s="137">
        <v>650.58000000000004</v>
      </c>
      <c r="BB228" s="139">
        <v>2373.4</v>
      </c>
      <c r="BC228" s="202">
        <v>377.44</v>
      </c>
      <c r="BD228" s="138">
        <v>0</v>
      </c>
      <c r="BE228" s="138">
        <v>377.44</v>
      </c>
      <c r="BF228" s="137">
        <v>-58</v>
      </c>
      <c r="BG228" s="137">
        <v>6.16</v>
      </c>
      <c r="BH228" s="137">
        <v>127.05</v>
      </c>
      <c r="BI228" s="137">
        <v>6.13</v>
      </c>
      <c r="BJ228" s="137">
        <v>81.34</v>
      </c>
      <c r="BK228" s="139">
        <v>458.78</v>
      </c>
      <c r="BL228" s="186">
        <v>1170.3599999999999</v>
      </c>
      <c r="BM228" s="138">
        <v>0</v>
      </c>
      <c r="BN228" s="138">
        <v>1170.3599999999999</v>
      </c>
      <c r="BO228" s="137">
        <v>68</v>
      </c>
      <c r="BP228" s="137">
        <v>29.18</v>
      </c>
      <c r="BQ228" s="137">
        <v>463.19</v>
      </c>
      <c r="BR228" s="137">
        <v>20.77</v>
      </c>
      <c r="BS228" s="137">
        <v>581.14</v>
      </c>
      <c r="BT228" s="139">
        <v>1751.5</v>
      </c>
      <c r="BU228" s="138">
        <v>99.09</v>
      </c>
      <c r="BV228" s="138">
        <v>0</v>
      </c>
      <c r="BW228" s="138">
        <v>99.09</v>
      </c>
      <c r="BX228" s="137">
        <v>-63</v>
      </c>
      <c r="BY228" s="137">
        <v>2.39</v>
      </c>
      <c r="BZ228" s="137">
        <v>65.12</v>
      </c>
      <c r="CA228" s="137">
        <v>1.75</v>
      </c>
      <c r="CB228" s="137">
        <v>6.26</v>
      </c>
      <c r="CC228" s="139">
        <v>105.35</v>
      </c>
      <c r="CD228" s="216">
        <v>1422.61</v>
      </c>
      <c r="CE228" s="138">
        <v>0</v>
      </c>
      <c r="CF228" s="138">
        <v>1422.61</v>
      </c>
      <c r="CG228" s="137">
        <v>97</v>
      </c>
      <c r="CH228" s="137">
        <v>35.49</v>
      </c>
      <c r="CI228" s="137">
        <v>455.1</v>
      </c>
      <c r="CJ228" s="137">
        <v>25.26</v>
      </c>
      <c r="CK228" s="137">
        <v>612.85</v>
      </c>
      <c r="CL228" s="139">
        <v>2035.46</v>
      </c>
      <c r="CM228" s="186">
        <v>594.91999999999996</v>
      </c>
      <c r="CN228" s="138">
        <v>0</v>
      </c>
      <c r="CO228" s="138">
        <v>594.91999999999996</v>
      </c>
      <c r="CP228" s="137">
        <v>31</v>
      </c>
      <c r="CQ228" s="137">
        <v>14.88</v>
      </c>
      <c r="CR228" s="137">
        <v>221.29</v>
      </c>
      <c r="CS228" s="137">
        <v>10.57</v>
      </c>
      <c r="CT228" s="137">
        <v>277.74</v>
      </c>
      <c r="CU228" s="139">
        <v>872.66</v>
      </c>
      <c r="CV228" s="218">
        <v>1298.1300000000001</v>
      </c>
      <c r="CW228" s="138">
        <v>0</v>
      </c>
      <c r="CX228" s="138">
        <v>1298.1300000000001</v>
      </c>
      <c r="CY228" s="137">
        <v>85</v>
      </c>
      <c r="CZ228" s="137">
        <v>32.369999999999997</v>
      </c>
      <c r="DA228" s="137">
        <v>299.74</v>
      </c>
      <c r="DB228" s="137">
        <v>23.05</v>
      </c>
      <c r="DC228" s="137">
        <v>440.16</v>
      </c>
      <c r="DD228" s="139">
        <v>1738.29</v>
      </c>
      <c r="DE228" s="138">
        <v>2724.09</v>
      </c>
      <c r="DF228" s="138">
        <v>0</v>
      </c>
      <c r="DG228" s="138">
        <v>2724.09</v>
      </c>
      <c r="DH228" s="137">
        <v>237</v>
      </c>
      <c r="DI228" s="137">
        <v>219.23</v>
      </c>
      <c r="DJ228" s="137">
        <v>1581.43</v>
      </c>
      <c r="DK228" s="137">
        <v>100.54</v>
      </c>
      <c r="DL228" s="137">
        <v>2138.1999999999998</v>
      </c>
      <c r="DM228" s="139">
        <v>4862.29</v>
      </c>
      <c r="DN228" s="135">
        <f t="shared" si="31"/>
        <v>15483.89</v>
      </c>
      <c r="DO228" s="135">
        <f t="shared" si="32"/>
        <v>758.88</v>
      </c>
      <c r="DP228" s="135">
        <f t="shared" si="33"/>
        <v>16242.77</v>
      </c>
      <c r="DQ228" s="137">
        <f t="shared" si="34"/>
        <v>1103</v>
      </c>
      <c r="DR228" s="137">
        <f t="shared" si="35"/>
        <v>532.41999999999996</v>
      </c>
      <c r="DS228" s="137">
        <f t="shared" si="36"/>
        <v>5797.64</v>
      </c>
      <c r="DT228" s="137">
        <f t="shared" si="37"/>
        <v>616.82999999999993</v>
      </c>
      <c r="DU228" s="137">
        <f t="shared" si="38"/>
        <v>8049.89</v>
      </c>
      <c r="DV228" s="139">
        <f t="shared" si="39"/>
        <v>24292.660000000003</v>
      </c>
      <c r="DW228" s="271">
        <f t="shared" si="40"/>
        <v>-6954.8899999999994</v>
      </c>
      <c r="DX228" s="271"/>
      <c r="DY228" s="263">
        <f>E228-(DU228-(DO228*PARAM!Q228))</f>
        <v>4693.78</v>
      </c>
      <c r="DZ228" s="263"/>
    </row>
    <row r="229" spans="1:130" x14ac:dyDescent="0.25">
      <c r="A229">
        <v>1624</v>
      </c>
      <c r="B229" t="s">
        <v>820</v>
      </c>
      <c r="C229" t="s">
        <v>821</v>
      </c>
      <c r="D229" s="74">
        <v>0</v>
      </c>
      <c r="G229" t="s">
        <v>157</v>
      </c>
      <c r="H229" t="s">
        <v>5</v>
      </c>
      <c r="I229" t="s">
        <v>814</v>
      </c>
      <c r="P229" s="185"/>
      <c r="S229" s="138">
        <v>0</v>
      </c>
      <c r="T229" s="138">
        <v>0</v>
      </c>
      <c r="U229" s="138">
        <v>0</v>
      </c>
      <c r="V229" s="137">
        <v>0</v>
      </c>
      <c r="W229" s="137">
        <v>0</v>
      </c>
      <c r="X229" s="137">
        <v>0</v>
      </c>
      <c r="Y229" s="137">
        <v>0</v>
      </c>
      <c r="Z229" s="137">
        <v>0</v>
      </c>
      <c r="AA229" s="139">
        <v>0</v>
      </c>
      <c r="AB229" s="138">
        <v>0</v>
      </c>
      <c r="AC229" s="138">
        <v>0</v>
      </c>
      <c r="AD229" s="138">
        <v>0</v>
      </c>
      <c r="AE229" s="137">
        <v>0</v>
      </c>
      <c r="AF229" s="137">
        <v>0</v>
      </c>
      <c r="AG229" s="185">
        <v>0</v>
      </c>
      <c r="AH229" s="137">
        <v>0</v>
      </c>
      <c r="AI229" s="137">
        <v>0</v>
      </c>
      <c r="AJ229" s="139">
        <v>0</v>
      </c>
      <c r="AT229" s="138">
        <v>8.34</v>
      </c>
      <c r="AU229" s="138">
        <v>920.15</v>
      </c>
      <c r="AV229" s="138">
        <v>928.49</v>
      </c>
      <c r="AW229" s="137">
        <v>39</v>
      </c>
      <c r="AX229" s="137">
        <v>0.28999999999999998</v>
      </c>
      <c r="AY229" s="137">
        <v>185.84</v>
      </c>
      <c r="AZ229" s="137">
        <v>12.44</v>
      </c>
      <c r="BA229" s="137">
        <v>237.57</v>
      </c>
      <c r="BB229" s="139">
        <v>1166.06</v>
      </c>
      <c r="BC229" s="202"/>
      <c r="BL229" s="186"/>
      <c r="CM229" s="186"/>
      <c r="DN229" s="135">
        <f t="shared" si="31"/>
        <v>8.34</v>
      </c>
      <c r="DO229" s="135">
        <f t="shared" si="32"/>
        <v>920.15</v>
      </c>
      <c r="DP229" s="135">
        <f t="shared" si="33"/>
        <v>928.49</v>
      </c>
      <c r="DQ229" s="137">
        <f t="shared" si="34"/>
        <v>39</v>
      </c>
      <c r="DR229" s="137">
        <f t="shared" si="35"/>
        <v>0.28999999999999998</v>
      </c>
      <c r="DS229" s="137">
        <f t="shared" si="36"/>
        <v>185.84</v>
      </c>
      <c r="DT229" s="137">
        <f t="shared" si="37"/>
        <v>12.44</v>
      </c>
      <c r="DU229" s="137">
        <f t="shared" si="38"/>
        <v>237.57</v>
      </c>
      <c r="DV229" s="139">
        <f t="shared" si="39"/>
        <v>1166.06</v>
      </c>
      <c r="DW229" s="271">
        <f t="shared" si="40"/>
        <v>928.49</v>
      </c>
      <c r="DX229" s="271"/>
      <c r="DY229" s="263">
        <f>E229-(DU229-(DO229*PARAM!Q229))</f>
        <v>-237.57</v>
      </c>
      <c r="DZ229" s="263"/>
    </row>
    <row r="230" spans="1:130" x14ac:dyDescent="0.25">
      <c r="A230">
        <v>1630</v>
      </c>
      <c r="B230" t="s">
        <v>840</v>
      </c>
      <c r="C230" t="s">
        <v>508</v>
      </c>
      <c r="D230" s="74">
        <v>0</v>
      </c>
      <c r="G230" t="s">
        <v>157</v>
      </c>
      <c r="H230" t="s">
        <v>5</v>
      </c>
      <c r="I230" t="s">
        <v>814</v>
      </c>
      <c r="P230" s="185"/>
      <c r="S230" s="138">
        <v>0</v>
      </c>
      <c r="T230" s="138">
        <v>0</v>
      </c>
      <c r="U230" s="138">
        <v>0</v>
      </c>
      <c r="V230" s="137">
        <v>0</v>
      </c>
      <c r="W230" s="137">
        <v>0</v>
      </c>
      <c r="X230" s="137">
        <v>0</v>
      </c>
      <c r="Y230" s="137">
        <v>0</v>
      </c>
      <c r="Z230" s="137">
        <v>0</v>
      </c>
      <c r="AA230" s="139">
        <v>0</v>
      </c>
      <c r="AB230" s="138">
        <v>0</v>
      </c>
      <c r="AC230" s="138">
        <v>0</v>
      </c>
      <c r="AD230" s="138">
        <v>0</v>
      </c>
      <c r="AE230" s="137">
        <v>0</v>
      </c>
      <c r="AF230" s="137">
        <v>0</v>
      </c>
      <c r="AG230" s="185">
        <v>0</v>
      </c>
      <c r="AH230" s="137">
        <v>0</v>
      </c>
      <c r="AI230" s="137">
        <v>0</v>
      </c>
      <c r="AJ230" s="139">
        <v>0</v>
      </c>
      <c r="AT230" s="138">
        <v>38.29</v>
      </c>
      <c r="AU230" s="138">
        <v>891.69</v>
      </c>
      <c r="AV230" s="138">
        <v>929.98</v>
      </c>
      <c r="AW230" s="137">
        <v>39</v>
      </c>
      <c r="AX230" s="137">
        <v>1.34</v>
      </c>
      <c r="AY230" s="137">
        <v>186.63</v>
      </c>
      <c r="AZ230" s="137">
        <v>12.47</v>
      </c>
      <c r="BA230" s="137">
        <v>239.44</v>
      </c>
      <c r="BB230" s="139">
        <v>1169.42</v>
      </c>
      <c r="BC230" s="202"/>
      <c r="BL230" s="186"/>
      <c r="CM230" s="186"/>
      <c r="DN230" s="135">
        <f t="shared" si="31"/>
        <v>38.29</v>
      </c>
      <c r="DO230" s="135">
        <f t="shared" si="32"/>
        <v>891.69</v>
      </c>
      <c r="DP230" s="135">
        <f t="shared" si="33"/>
        <v>929.98</v>
      </c>
      <c r="DQ230" s="137">
        <f t="shared" si="34"/>
        <v>39</v>
      </c>
      <c r="DR230" s="137">
        <f t="shared" si="35"/>
        <v>1.34</v>
      </c>
      <c r="DS230" s="137">
        <f t="shared" si="36"/>
        <v>186.63</v>
      </c>
      <c r="DT230" s="137">
        <f t="shared" si="37"/>
        <v>12.47</v>
      </c>
      <c r="DU230" s="137">
        <f t="shared" si="38"/>
        <v>239.44</v>
      </c>
      <c r="DV230" s="139">
        <f t="shared" si="39"/>
        <v>1169.42</v>
      </c>
      <c r="DW230" s="271">
        <f t="shared" si="40"/>
        <v>929.98</v>
      </c>
      <c r="DX230" s="271"/>
      <c r="DY230" s="263">
        <f>E230-(DU230-(DO230*PARAM!Q230))</f>
        <v>-239.44</v>
      </c>
      <c r="DZ230" s="263"/>
    </row>
    <row r="231" spans="1:130" x14ac:dyDescent="0.25">
      <c r="A231">
        <v>1635</v>
      </c>
      <c r="B231" t="s">
        <v>234</v>
      </c>
      <c r="C231" t="s">
        <v>235</v>
      </c>
      <c r="D231" s="74">
        <v>1</v>
      </c>
      <c r="E231">
        <v>18721.43</v>
      </c>
      <c r="F231">
        <v>33212.856599999999</v>
      </c>
      <c r="G231" t="s">
        <v>157</v>
      </c>
      <c r="H231" t="s">
        <v>9</v>
      </c>
      <c r="I231" t="s">
        <v>236</v>
      </c>
      <c r="J231" s="138">
        <v>2157.6561999999999</v>
      </c>
      <c r="K231" s="138">
        <v>0</v>
      </c>
      <c r="L231" s="138">
        <v>2157.6561999999999</v>
      </c>
      <c r="M231" s="137">
        <v>196.98</v>
      </c>
      <c r="N231" s="137">
        <v>52.086999999999996</v>
      </c>
      <c r="O231" s="137">
        <v>604.92459999999994</v>
      </c>
      <c r="P231" s="185">
        <v>122.9606</v>
      </c>
      <c r="Q231" s="137">
        <v>976.95220000000006</v>
      </c>
      <c r="R231" s="139">
        <v>3134.6084000000001</v>
      </c>
      <c r="S231" s="138">
        <v>2089.8009999999999</v>
      </c>
      <c r="T231" s="138">
        <v>0</v>
      </c>
      <c r="U231" s="138">
        <v>2089.8009999999999</v>
      </c>
      <c r="V231" s="137">
        <v>196</v>
      </c>
      <c r="W231" s="137">
        <v>51.920400000000001</v>
      </c>
      <c r="X231" s="137">
        <v>599.74040000000002</v>
      </c>
      <c r="Y231" s="137">
        <v>132.01580000000001</v>
      </c>
      <c r="Z231" s="137">
        <v>979.67660000000001</v>
      </c>
      <c r="AA231" s="139">
        <v>3069.4776000000002</v>
      </c>
      <c r="AB231" s="138">
        <v>1812.7256</v>
      </c>
      <c r="AC231" s="138">
        <v>0</v>
      </c>
      <c r="AD231" s="138">
        <v>1812.7256</v>
      </c>
      <c r="AE231" s="137">
        <v>159.74</v>
      </c>
      <c r="AF231" s="137">
        <v>45.246600000000001</v>
      </c>
      <c r="AG231" s="185">
        <v>531.47360000000003</v>
      </c>
      <c r="AH231" s="137">
        <v>142.149</v>
      </c>
      <c r="AI231" s="137">
        <v>878.60919999999999</v>
      </c>
      <c r="AJ231" s="139">
        <v>2691.3347999999996</v>
      </c>
      <c r="AK231" s="138">
        <v>2089.8009999999999</v>
      </c>
      <c r="AL231" s="138">
        <v>0</v>
      </c>
      <c r="AM231" s="138">
        <v>2089.8009999999999</v>
      </c>
      <c r="AN231" s="137">
        <v>196</v>
      </c>
      <c r="AO231" s="137">
        <v>51.920400000000001</v>
      </c>
      <c r="AP231" s="137">
        <v>599.33860000000004</v>
      </c>
      <c r="AQ231" s="137">
        <v>117.0218</v>
      </c>
      <c r="AR231" s="137">
        <v>964.2808</v>
      </c>
      <c r="AS231" s="139">
        <v>3054.0817999999999</v>
      </c>
      <c r="AT231" s="138">
        <v>2079.5207999999998</v>
      </c>
      <c r="AU231" s="138">
        <v>920.34740000000011</v>
      </c>
      <c r="AV231" s="138">
        <v>2999.8681999999999</v>
      </c>
      <c r="AW231" s="137">
        <v>321.44</v>
      </c>
      <c r="AX231" s="137">
        <v>51.920400000000001</v>
      </c>
      <c r="AY231" s="137">
        <v>783.40219999999999</v>
      </c>
      <c r="AZ231" s="137">
        <v>139.21879999999999</v>
      </c>
      <c r="BA231" s="137">
        <v>1295.9813999999999</v>
      </c>
      <c r="BB231" s="139">
        <v>4295.8496000000005</v>
      </c>
      <c r="BC231" s="202">
        <v>3330.6279999999997</v>
      </c>
      <c r="BD231" s="138">
        <v>0</v>
      </c>
      <c r="BE231" s="138">
        <v>3330.6279999999997</v>
      </c>
      <c r="BF231" s="137">
        <v>337.12</v>
      </c>
      <c r="BG231" s="137">
        <v>77.468999999999994</v>
      </c>
      <c r="BH231" s="137">
        <v>1167.8072</v>
      </c>
      <c r="BI231" s="137">
        <v>103.12540000000001</v>
      </c>
      <c r="BJ231" s="137">
        <v>1685.5216</v>
      </c>
      <c r="BK231" s="139">
        <v>5016.1496000000006</v>
      </c>
      <c r="BL231" s="186">
        <v>2089.8009999999999</v>
      </c>
      <c r="BM231" s="138">
        <v>0</v>
      </c>
      <c r="BN231" s="138">
        <v>2089.8009999999999</v>
      </c>
      <c r="BO231" s="137">
        <v>196</v>
      </c>
      <c r="BP231" s="137">
        <v>51.920400000000001</v>
      </c>
      <c r="BQ231" s="137">
        <v>599.33860000000004</v>
      </c>
      <c r="BR231" s="137">
        <v>37.053800000000003</v>
      </c>
      <c r="BS231" s="137">
        <v>884.31280000000004</v>
      </c>
      <c r="BT231" s="139">
        <v>2974.1138000000001</v>
      </c>
      <c r="BU231" s="138">
        <v>2079.5207999999998</v>
      </c>
      <c r="BV231" s="138">
        <v>0</v>
      </c>
      <c r="BW231" s="138">
        <v>2079.5207999999998</v>
      </c>
      <c r="BX231" s="137">
        <v>196</v>
      </c>
      <c r="BY231" s="137">
        <v>51.920400000000001</v>
      </c>
      <c r="BZ231" s="137">
        <v>599.33860000000004</v>
      </c>
      <c r="CA231" s="137">
        <v>36.916599999999995</v>
      </c>
      <c r="CB231" s="137">
        <v>884.17560000000003</v>
      </c>
      <c r="CC231" s="139">
        <v>2963.6964000000003</v>
      </c>
      <c r="CD231" s="216">
        <v>2079.5207999999998</v>
      </c>
      <c r="CE231" s="138">
        <v>0</v>
      </c>
      <c r="CF231" s="138">
        <v>2079.5207999999998</v>
      </c>
      <c r="CG231" s="137">
        <v>196</v>
      </c>
      <c r="CH231" s="137">
        <v>51.920400000000001</v>
      </c>
      <c r="CI231" s="137">
        <v>599.33860000000004</v>
      </c>
      <c r="CJ231" s="137">
        <v>36.916599999999995</v>
      </c>
      <c r="CK231" s="137">
        <v>884.17560000000003</v>
      </c>
      <c r="CL231" s="139">
        <v>2963.6964000000003</v>
      </c>
      <c r="CM231" s="186">
        <v>2079.5207999999998</v>
      </c>
      <c r="CN231" s="138">
        <v>0</v>
      </c>
      <c r="CO231" s="138">
        <v>2079.5207999999998</v>
      </c>
      <c r="CP231" s="137">
        <v>203.84</v>
      </c>
      <c r="CQ231" s="137">
        <v>51.920400000000001</v>
      </c>
      <c r="CR231" s="137">
        <v>574.34860000000003</v>
      </c>
      <c r="CS231" s="137">
        <v>36.916599999999995</v>
      </c>
      <c r="CT231" s="137">
        <v>867.02559999999994</v>
      </c>
      <c r="CU231" s="139">
        <v>2946.5464000000002</v>
      </c>
      <c r="CV231" s="216">
        <v>2080.0892000000003</v>
      </c>
      <c r="CW231" s="138">
        <v>0</v>
      </c>
      <c r="CX231" s="138">
        <v>2080.0892000000003</v>
      </c>
      <c r="CY231" s="137">
        <v>196</v>
      </c>
      <c r="CZ231" s="137">
        <v>51.930200000000006</v>
      </c>
      <c r="DA231" s="137">
        <v>570.20320000000004</v>
      </c>
      <c r="DB231" s="137">
        <v>36.936199999999999</v>
      </c>
      <c r="DC231" s="137">
        <v>855.06960000000004</v>
      </c>
      <c r="DD231" s="139">
        <v>2935.1588000000002</v>
      </c>
      <c r="DE231" s="138">
        <v>9829.9880000000012</v>
      </c>
      <c r="DF231" s="138">
        <v>0</v>
      </c>
      <c r="DG231" s="138">
        <v>9829.9880000000012</v>
      </c>
      <c r="DH231" s="137">
        <v>1261.26</v>
      </c>
      <c r="DI231" s="137">
        <v>580.10120000000006</v>
      </c>
      <c r="DJ231" s="137">
        <v>5608.0598</v>
      </c>
      <c r="DK231" s="137">
        <v>175.8904</v>
      </c>
      <c r="DL231" s="137">
        <v>7625.3114000000005</v>
      </c>
      <c r="DM231" s="139">
        <v>17455.2994</v>
      </c>
      <c r="DN231" s="135">
        <f t="shared" si="31"/>
        <v>33798.573199999999</v>
      </c>
      <c r="DO231" s="135">
        <f t="shared" si="32"/>
        <v>920.34740000000011</v>
      </c>
      <c r="DP231" s="135">
        <f t="shared" si="33"/>
        <v>34718.920599999998</v>
      </c>
      <c r="DQ231" s="137">
        <f t="shared" si="34"/>
        <v>3656.38</v>
      </c>
      <c r="DR231" s="137">
        <f t="shared" si="35"/>
        <v>1170.2768000000001</v>
      </c>
      <c r="DS231" s="137">
        <f t="shared" si="36"/>
        <v>12837.314</v>
      </c>
      <c r="DT231" s="137">
        <f t="shared" si="37"/>
        <v>1117.1215999999999</v>
      </c>
      <c r="DU231" s="137">
        <f t="shared" si="38"/>
        <v>18781.092400000001</v>
      </c>
      <c r="DV231" s="139">
        <f t="shared" si="39"/>
        <v>53500.013000000006</v>
      </c>
      <c r="DW231" s="271">
        <f t="shared" si="40"/>
        <v>1506.0639999999985</v>
      </c>
      <c r="DX231" s="271"/>
      <c r="DY231" s="263">
        <f>E231-(DU231-(DO231*PARAM!Q231))</f>
        <v>-59.662400000001071</v>
      </c>
      <c r="DZ231" s="263"/>
    </row>
    <row r="232" spans="1:130" x14ac:dyDescent="0.25">
      <c r="A232">
        <v>1639</v>
      </c>
      <c r="B232" t="s">
        <v>809</v>
      </c>
      <c r="C232" t="s">
        <v>491</v>
      </c>
      <c r="D232" s="74">
        <v>1</v>
      </c>
      <c r="E232">
        <v>11964.25</v>
      </c>
      <c r="F232">
        <v>25678.53</v>
      </c>
      <c r="G232" t="s">
        <v>157</v>
      </c>
      <c r="H232" t="s">
        <v>5</v>
      </c>
      <c r="I232" t="s">
        <v>204</v>
      </c>
      <c r="J232" s="138">
        <v>1968.64</v>
      </c>
      <c r="K232" s="138">
        <v>0</v>
      </c>
      <c r="L232" s="138">
        <v>1968.64</v>
      </c>
      <c r="M232" s="137">
        <v>173</v>
      </c>
      <c r="N232" s="137">
        <v>28.9</v>
      </c>
      <c r="O232" s="137">
        <v>436.88</v>
      </c>
      <c r="P232" s="185">
        <v>60.28</v>
      </c>
      <c r="Q232" s="137">
        <v>699.06</v>
      </c>
      <c r="R232" s="139">
        <v>2667.7</v>
      </c>
      <c r="S232" s="138">
        <v>2053.86</v>
      </c>
      <c r="T232" s="138">
        <v>0</v>
      </c>
      <c r="U232" s="138">
        <v>2053.86</v>
      </c>
      <c r="V232" s="137">
        <v>191</v>
      </c>
      <c r="W232" s="137">
        <v>30.76</v>
      </c>
      <c r="X232" s="137">
        <v>483.16</v>
      </c>
      <c r="Y232" s="137">
        <v>61.96</v>
      </c>
      <c r="Z232" s="137">
        <v>766.88</v>
      </c>
      <c r="AA232" s="139">
        <v>2820.74</v>
      </c>
      <c r="AB232" s="138">
        <v>1921.98</v>
      </c>
      <c r="AC232" s="138">
        <v>0</v>
      </c>
      <c r="AD232" s="138">
        <v>1921.98</v>
      </c>
      <c r="AE232" s="137">
        <v>172</v>
      </c>
      <c r="AF232" s="137">
        <v>28.79</v>
      </c>
      <c r="AG232" s="185">
        <v>430.29</v>
      </c>
      <c r="AH232" s="137">
        <v>34.119999999999997</v>
      </c>
      <c r="AI232" s="137">
        <v>665.2</v>
      </c>
      <c r="AJ232" s="139">
        <v>2587.1799999999998</v>
      </c>
      <c r="AK232" s="138">
        <v>1928.74</v>
      </c>
      <c r="AL232" s="138">
        <v>0</v>
      </c>
      <c r="AM232" s="138">
        <v>1928.74</v>
      </c>
      <c r="AN232" s="137">
        <v>173</v>
      </c>
      <c r="AO232" s="137">
        <v>28.89</v>
      </c>
      <c r="AP232" s="137">
        <v>436.51</v>
      </c>
      <c r="AQ232" s="137">
        <v>34.25</v>
      </c>
      <c r="AR232" s="137">
        <v>672.65</v>
      </c>
      <c r="AS232" s="139">
        <v>2601.39</v>
      </c>
      <c r="AT232" s="138">
        <v>1924.95</v>
      </c>
      <c r="AU232" s="138">
        <v>929.63</v>
      </c>
      <c r="AV232" s="138">
        <v>2854.58</v>
      </c>
      <c r="AW232" s="137">
        <v>300</v>
      </c>
      <c r="AX232" s="137">
        <v>28.83</v>
      </c>
      <c r="AY232" s="137">
        <v>618.92999999999995</v>
      </c>
      <c r="AZ232" s="137">
        <v>46.63</v>
      </c>
      <c r="BA232" s="137">
        <v>994.39</v>
      </c>
      <c r="BB232" s="139">
        <v>3848.97</v>
      </c>
      <c r="BC232" s="202">
        <v>3020.69</v>
      </c>
      <c r="BD232" s="138">
        <v>0</v>
      </c>
      <c r="BE232" s="138">
        <v>3020.69</v>
      </c>
      <c r="BF232" s="137">
        <v>306</v>
      </c>
      <c r="BG232" s="137">
        <v>43.36</v>
      </c>
      <c r="BH232" s="137">
        <v>1092.51</v>
      </c>
      <c r="BI232" s="137">
        <v>53.08</v>
      </c>
      <c r="BJ232" s="137">
        <v>1494.95</v>
      </c>
      <c r="BK232" s="139">
        <v>4515.6400000000003</v>
      </c>
      <c r="BL232" s="186">
        <v>1958.26</v>
      </c>
      <c r="BM232" s="138">
        <v>0</v>
      </c>
      <c r="BN232" s="138">
        <v>1958.26</v>
      </c>
      <c r="BO232" s="137">
        <v>177</v>
      </c>
      <c r="BP232" s="137">
        <v>29.33</v>
      </c>
      <c r="BQ232" s="137">
        <v>463.14</v>
      </c>
      <c r="BR232" s="137">
        <v>34.76</v>
      </c>
      <c r="BS232" s="137">
        <v>704.23</v>
      </c>
      <c r="BT232" s="139">
        <v>2662.49</v>
      </c>
      <c r="BU232" s="138">
        <v>1941.03</v>
      </c>
      <c r="BV232" s="138">
        <v>0</v>
      </c>
      <c r="BW232" s="138">
        <v>1941.03</v>
      </c>
      <c r="BX232" s="137">
        <v>175</v>
      </c>
      <c r="BY232" s="137">
        <v>29.07</v>
      </c>
      <c r="BZ232" s="137">
        <v>447.57</v>
      </c>
      <c r="CA232" s="137">
        <v>34.46</v>
      </c>
      <c r="CB232" s="137">
        <v>686.1</v>
      </c>
      <c r="CC232" s="139">
        <v>2627.13</v>
      </c>
      <c r="CD232" s="216">
        <v>1950.78</v>
      </c>
      <c r="CE232" s="138">
        <v>0</v>
      </c>
      <c r="CF232" s="138">
        <v>1950.78</v>
      </c>
      <c r="CG232" s="137">
        <v>176</v>
      </c>
      <c r="CH232" s="137">
        <v>29.22</v>
      </c>
      <c r="CI232" s="137">
        <v>456.43</v>
      </c>
      <c r="CJ232" s="137">
        <v>34.630000000000003</v>
      </c>
      <c r="CK232" s="137">
        <v>696.28</v>
      </c>
      <c r="CL232" s="139">
        <v>2647.06</v>
      </c>
      <c r="CM232" s="186">
        <v>2014.12</v>
      </c>
      <c r="CN232" s="138">
        <v>0</v>
      </c>
      <c r="CO232" s="138">
        <v>2014.12</v>
      </c>
      <c r="CP232" s="137">
        <v>193</v>
      </c>
      <c r="CQ232" s="137">
        <v>30.17</v>
      </c>
      <c r="CR232" s="137">
        <v>488.35</v>
      </c>
      <c r="CS232" s="137">
        <v>35.76</v>
      </c>
      <c r="CT232" s="137">
        <v>747.28</v>
      </c>
      <c r="CU232" s="139">
        <v>2761.4</v>
      </c>
      <c r="CV232" s="216">
        <v>2463.6799999999998</v>
      </c>
      <c r="CW232" s="138">
        <v>0</v>
      </c>
      <c r="CX232" s="138">
        <v>2463.6799999999998</v>
      </c>
      <c r="CY232" s="137">
        <v>246</v>
      </c>
      <c r="CZ232" s="137">
        <v>36.909999999999997</v>
      </c>
      <c r="DA232" s="137">
        <v>891.04</v>
      </c>
      <c r="DB232" s="137">
        <v>43.75</v>
      </c>
      <c r="DC232" s="137">
        <v>1217.7</v>
      </c>
      <c r="DD232" s="139">
        <v>3681.38</v>
      </c>
      <c r="DE232" s="138">
        <v>2975.7</v>
      </c>
      <c r="DF232" s="138">
        <v>0</v>
      </c>
      <c r="DG232" s="138">
        <v>2975.7</v>
      </c>
      <c r="DH232" s="137">
        <v>319</v>
      </c>
      <c r="DI232" s="137">
        <v>303.82</v>
      </c>
      <c r="DJ232" s="137">
        <v>1506.83</v>
      </c>
      <c r="DK232" s="137">
        <v>54.18</v>
      </c>
      <c r="DL232" s="137">
        <v>2183.83</v>
      </c>
      <c r="DM232" s="139">
        <v>5159.53</v>
      </c>
      <c r="DN232" s="135">
        <f t="shared" si="31"/>
        <v>26122.43</v>
      </c>
      <c r="DO232" s="135">
        <f t="shared" si="32"/>
        <v>929.63</v>
      </c>
      <c r="DP232" s="135">
        <f t="shared" si="33"/>
        <v>27052.059999999998</v>
      </c>
      <c r="DQ232" s="137">
        <f t="shared" si="34"/>
        <v>2601</v>
      </c>
      <c r="DR232" s="137">
        <f t="shared" si="35"/>
        <v>648.04999999999995</v>
      </c>
      <c r="DS232" s="137">
        <f t="shared" si="36"/>
        <v>7751.64</v>
      </c>
      <c r="DT232" s="137">
        <f t="shared" si="37"/>
        <v>527.8599999999999</v>
      </c>
      <c r="DU232" s="137">
        <f t="shared" si="38"/>
        <v>11528.550000000001</v>
      </c>
      <c r="DV232" s="139">
        <f t="shared" si="39"/>
        <v>38580.61</v>
      </c>
      <c r="DW232" s="271">
        <f t="shared" si="40"/>
        <v>1373.5299999999988</v>
      </c>
      <c r="DX232" s="271"/>
      <c r="DY232" s="263">
        <f>E232-(DU232-(DO232*PARAM!Q232))</f>
        <v>435.69999999999891</v>
      </c>
      <c r="DZ232" s="263"/>
    </row>
    <row r="233" spans="1:130" x14ac:dyDescent="0.25">
      <c r="A233">
        <v>1653</v>
      </c>
      <c r="B233" t="s">
        <v>566</v>
      </c>
      <c r="C233" t="s">
        <v>567</v>
      </c>
      <c r="D233" s="74">
        <v>1</v>
      </c>
      <c r="E233">
        <v>13758.1</v>
      </c>
      <c r="F233">
        <v>27078.41</v>
      </c>
      <c r="G233" t="s">
        <v>157</v>
      </c>
      <c r="H233" t="s">
        <v>5</v>
      </c>
      <c r="I233" t="s">
        <v>291</v>
      </c>
      <c r="J233" s="138">
        <v>-2803.19</v>
      </c>
      <c r="K233" s="138">
        <v>0</v>
      </c>
      <c r="L233" s="138">
        <v>-2803.19</v>
      </c>
      <c r="M233" s="137">
        <v>-119</v>
      </c>
      <c r="N233" s="137">
        <v>-42.12</v>
      </c>
      <c r="O233" s="137">
        <v>0.34</v>
      </c>
      <c r="P233" s="185">
        <v>-49.81</v>
      </c>
      <c r="Q233" s="137">
        <v>-210.59</v>
      </c>
      <c r="R233" s="139">
        <v>-3013.78</v>
      </c>
      <c r="S233" s="138">
        <v>1035.42</v>
      </c>
      <c r="T233" s="138">
        <v>0</v>
      </c>
      <c r="U233" s="138">
        <v>1035.42</v>
      </c>
      <c r="V233" s="137">
        <v>46</v>
      </c>
      <c r="W233" s="137">
        <v>15.54</v>
      </c>
      <c r="X233" s="137">
        <v>302.02999999999997</v>
      </c>
      <c r="Y233" s="137">
        <v>18.39</v>
      </c>
      <c r="Z233" s="137">
        <v>381.96</v>
      </c>
      <c r="AA233" s="139">
        <v>1417.38</v>
      </c>
      <c r="AB233" s="138">
        <v>1234.8699999999999</v>
      </c>
      <c r="AC233" s="138">
        <v>0</v>
      </c>
      <c r="AD233" s="138">
        <v>1234.8699999999999</v>
      </c>
      <c r="AE233" s="137">
        <v>54</v>
      </c>
      <c r="AF233" s="137">
        <v>18.48</v>
      </c>
      <c r="AG233" s="185">
        <v>352.87</v>
      </c>
      <c r="AH233" s="137">
        <v>21.92</v>
      </c>
      <c r="AI233" s="137">
        <v>447.27</v>
      </c>
      <c r="AJ233" s="139">
        <v>1682.14</v>
      </c>
      <c r="AK233" s="138">
        <v>2101.0500000000002</v>
      </c>
      <c r="AL233" s="138">
        <v>0</v>
      </c>
      <c r="AM233" s="138">
        <v>2101.0500000000002</v>
      </c>
      <c r="AN233" s="137">
        <v>92</v>
      </c>
      <c r="AO233" s="137">
        <v>31.47</v>
      </c>
      <c r="AP233" s="137">
        <v>592.69000000000005</v>
      </c>
      <c r="AQ233" s="137">
        <v>37.299999999999997</v>
      </c>
      <c r="AR233" s="137">
        <v>753.46</v>
      </c>
      <c r="AS233" s="139">
        <v>2854.51</v>
      </c>
      <c r="AT233" s="138">
        <v>2093.9</v>
      </c>
      <c r="AU233" s="138">
        <v>929.63</v>
      </c>
      <c r="AV233" s="138">
        <v>3023.53</v>
      </c>
      <c r="AW233" s="137">
        <v>193</v>
      </c>
      <c r="AX233" s="137">
        <v>31.37</v>
      </c>
      <c r="AY233" s="137">
        <v>772.11</v>
      </c>
      <c r="AZ233" s="137">
        <v>248.53</v>
      </c>
      <c r="BA233" s="137">
        <v>1245.01</v>
      </c>
      <c r="BB233" s="139">
        <v>4268.54</v>
      </c>
      <c r="BC233" s="202">
        <v>3210.23</v>
      </c>
      <c r="BD233" s="138">
        <v>0</v>
      </c>
      <c r="BE233" s="138">
        <v>3210.23</v>
      </c>
      <c r="BF233" s="137">
        <v>243</v>
      </c>
      <c r="BG233" s="137">
        <v>46.79</v>
      </c>
      <c r="BH233" s="137">
        <v>1176.01</v>
      </c>
      <c r="BI233" s="137">
        <v>158.62</v>
      </c>
      <c r="BJ233" s="137">
        <v>1624.42</v>
      </c>
      <c r="BK233" s="139">
        <v>4834.6499999999996</v>
      </c>
      <c r="BL233" s="186">
        <v>2111.83</v>
      </c>
      <c r="BM233" s="138">
        <v>0</v>
      </c>
      <c r="BN233" s="138">
        <v>2111.83</v>
      </c>
      <c r="BO233" s="137">
        <v>198</v>
      </c>
      <c r="BP233" s="137">
        <v>31.63</v>
      </c>
      <c r="BQ233" s="137">
        <v>602.28</v>
      </c>
      <c r="BR233" s="137">
        <v>113.99</v>
      </c>
      <c r="BS233" s="137">
        <v>945.9</v>
      </c>
      <c r="BT233" s="139">
        <v>3057.73</v>
      </c>
      <c r="BU233" s="138">
        <v>2093.39</v>
      </c>
      <c r="BV233" s="138">
        <v>0</v>
      </c>
      <c r="BW233" s="138">
        <v>2093.39</v>
      </c>
      <c r="BX233" s="137">
        <v>195</v>
      </c>
      <c r="BY233" s="137">
        <v>31.36</v>
      </c>
      <c r="BZ233" s="137">
        <v>585.65</v>
      </c>
      <c r="CA233" s="137">
        <v>118.76</v>
      </c>
      <c r="CB233" s="137">
        <v>930.77</v>
      </c>
      <c r="CC233" s="139">
        <v>3024.16</v>
      </c>
      <c r="CD233" s="216">
        <v>2105.69</v>
      </c>
      <c r="CE233" s="138">
        <v>0</v>
      </c>
      <c r="CF233" s="138">
        <v>2105.69</v>
      </c>
      <c r="CG233" s="137">
        <v>198</v>
      </c>
      <c r="CH233" s="137">
        <v>31.54</v>
      </c>
      <c r="CI233" s="137">
        <v>596.84</v>
      </c>
      <c r="CJ233" s="137">
        <v>129.18</v>
      </c>
      <c r="CK233" s="137">
        <v>955.56</v>
      </c>
      <c r="CL233" s="139">
        <v>3061.25</v>
      </c>
      <c r="CM233" s="186">
        <v>2093.39</v>
      </c>
      <c r="CN233" s="138">
        <v>0</v>
      </c>
      <c r="CO233" s="138">
        <v>2093.39</v>
      </c>
      <c r="CP233" s="137">
        <v>204</v>
      </c>
      <c r="CQ233" s="137">
        <v>31.36</v>
      </c>
      <c r="CR233" s="137">
        <v>560.35</v>
      </c>
      <c r="CS233" s="137">
        <v>77.959999999999994</v>
      </c>
      <c r="CT233" s="137">
        <v>873.67</v>
      </c>
      <c r="CU233" s="139">
        <v>2967.06</v>
      </c>
      <c r="CV233" s="216">
        <v>2093.39</v>
      </c>
      <c r="CW233" s="138">
        <v>0</v>
      </c>
      <c r="CX233" s="138">
        <v>2093.39</v>
      </c>
      <c r="CY233" s="137">
        <v>195</v>
      </c>
      <c r="CZ233" s="137">
        <v>31.36</v>
      </c>
      <c r="DA233" s="137">
        <v>555.54999999999995</v>
      </c>
      <c r="DB233" s="137">
        <v>37.159999999999997</v>
      </c>
      <c r="DC233" s="137">
        <v>819.07</v>
      </c>
      <c r="DD233" s="139">
        <v>2912.46</v>
      </c>
      <c r="DE233" s="138">
        <v>3131.05</v>
      </c>
      <c r="DF233" s="138">
        <v>0</v>
      </c>
      <c r="DG233" s="138">
        <v>3131.05</v>
      </c>
      <c r="DH233" s="137">
        <v>339</v>
      </c>
      <c r="DI233" s="137">
        <v>250.73</v>
      </c>
      <c r="DJ233" s="137">
        <v>-669.78</v>
      </c>
      <c r="DK233" s="137">
        <v>169.13</v>
      </c>
      <c r="DL233" s="137">
        <v>89.08</v>
      </c>
      <c r="DM233" s="139">
        <v>3220.13</v>
      </c>
      <c r="DN233" s="135">
        <f t="shared" si="31"/>
        <v>20501.02</v>
      </c>
      <c r="DO233" s="135">
        <f t="shared" si="32"/>
        <v>929.63</v>
      </c>
      <c r="DP233" s="135">
        <f t="shared" si="33"/>
        <v>21430.649999999998</v>
      </c>
      <c r="DQ233" s="137">
        <f t="shared" si="34"/>
        <v>1838</v>
      </c>
      <c r="DR233" s="137">
        <f t="shared" si="35"/>
        <v>509.51</v>
      </c>
      <c r="DS233" s="137">
        <f t="shared" si="36"/>
        <v>5426.9400000000005</v>
      </c>
      <c r="DT233" s="137">
        <f t="shared" si="37"/>
        <v>1081.1299999999999</v>
      </c>
      <c r="DU233" s="137">
        <f t="shared" si="38"/>
        <v>8855.5799999999981</v>
      </c>
      <c r="DV233" s="139">
        <f t="shared" si="39"/>
        <v>30286.23</v>
      </c>
      <c r="DW233" s="271">
        <f t="shared" si="40"/>
        <v>-5647.760000000002</v>
      </c>
      <c r="DX233" s="271"/>
      <c r="DY233" s="263">
        <f>E233-(DU233-(DO233*PARAM!Q233))</f>
        <v>4902.5200000000023</v>
      </c>
      <c r="DZ233" s="263"/>
    </row>
    <row r="234" spans="1:130" x14ac:dyDescent="0.25">
      <c r="A234">
        <v>1654</v>
      </c>
      <c r="B234" t="s">
        <v>463</v>
      </c>
      <c r="C234" t="s">
        <v>465</v>
      </c>
      <c r="D234" s="74">
        <v>0.8</v>
      </c>
      <c r="E234">
        <v>11256.81</v>
      </c>
      <c r="F234">
        <v>22504.37</v>
      </c>
      <c r="G234" t="s">
        <v>157</v>
      </c>
      <c r="H234" t="s">
        <v>5</v>
      </c>
      <c r="I234" t="s">
        <v>204</v>
      </c>
      <c r="J234" s="138">
        <v>1744.74</v>
      </c>
      <c r="K234" s="138">
        <v>0</v>
      </c>
      <c r="L234" s="138">
        <v>1744.74</v>
      </c>
      <c r="M234" s="137">
        <v>138</v>
      </c>
      <c r="N234" s="137">
        <v>25.62</v>
      </c>
      <c r="O234" s="137">
        <v>470.8</v>
      </c>
      <c r="P234" s="185">
        <v>112.42</v>
      </c>
      <c r="Q234" s="137">
        <v>746.84</v>
      </c>
      <c r="R234" s="139">
        <v>2491.58</v>
      </c>
      <c r="S234" s="138">
        <v>1686.84</v>
      </c>
      <c r="T234" s="138">
        <v>0</v>
      </c>
      <c r="U234" s="138">
        <v>1686.84</v>
      </c>
      <c r="V234" s="137">
        <v>135</v>
      </c>
      <c r="W234" s="137">
        <v>25.26</v>
      </c>
      <c r="X234" s="137">
        <v>449.67</v>
      </c>
      <c r="Y234" s="137">
        <v>96.24</v>
      </c>
      <c r="Z234" s="137">
        <v>706.17</v>
      </c>
      <c r="AA234" s="139">
        <v>2393.0100000000002</v>
      </c>
      <c r="AB234" s="138">
        <v>1686.84</v>
      </c>
      <c r="AC234" s="138">
        <v>0</v>
      </c>
      <c r="AD234" s="138">
        <v>1686.84</v>
      </c>
      <c r="AE234" s="137">
        <v>135</v>
      </c>
      <c r="AF234" s="137">
        <v>25.26</v>
      </c>
      <c r="AG234" s="185">
        <v>449.34</v>
      </c>
      <c r="AH234" s="137">
        <v>111.54</v>
      </c>
      <c r="AI234" s="137">
        <v>721.14</v>
      </c>
      <c r="AJ234" s="139">
        <v>2407.98</v>
      </c>
      <c r="AK234" s="138">
        <v>1625.81</v>
      </c>
      <c r="AL234" s="138">
        <v>0</v>
      </c>
      <c r="AM234" s="138">
        <v>1625.81</v>
      </c>
      <c r="AN234" s="137">
        <v>127</v>
      </c>
      <c r="AO234" s="137">
        <v>24.34</v>
      </c>
      <c r="AP234" s="137">
        <v>443.74</v>
      </c>
      <c r="AQ234" s="137">
        <v>95.16</v>
      </c>
      <c r="AR234" s="137">
        <v>690.24</v>
      </c>
      <c r="AS234" s="139">
        <v>2316.0500000000002</v>
      </c>
      <c r="AT234" s="138">
        <v>187.87</v>
      </c>
      <c r="AU234" s="138">
        <v>751.3</v>
      </c>
      <c r="AV234" s="138">
        <v>939.17</v>
      </c>
      <c r="AW234" s="137">
        <v>34</v>
      </c>
      <c r="AX234" s="137">
        <v>2.77</v>
      </c>
      <c r="AY234" s="137">
        <v>226.05</v>
      </c>
      <c r="AZ234" s="137">
        <v>59.3</v>
      </c>
      <c r="BA234" s="137">
        <v>322.12</v>
      </c>
      <c r="BB234" s="139">
        <v>1261.29</v>
      </c>
      <c r="BC234" s="202">
        <v>1591.1</v>
      </c>
      <c r="BD234" s="138">
        <v>0</v>
      </c>
      <c r="BE234" s="138">
        <v>1591.1</v>
      </c>
      <c r="BF234" s="137">
        <v>119</v>
      </c>
      <c r="BG234" s="137">
        <v>23.28</v>
      </c>
      <c r="BH234" s="137">
        <v>583.17999999999995</v>
      </c>
      <c r="BI234" s="137">
        <v>28.09</v>
      </c>
      <c r="BJ234" s="137">
        <v>753.55</v>
      </c>
      <c r="BK234" s="139">
        <v>2344.65</v>
      </c>
      <c r="BL234" s="186">
        <v>1702.08</v>
      </c>
      <c r="BM234" s="138">
        <v>0</v>
      </c>
      <c r="BN234" s="138">
        <v>1702.08</v>
      </c>
      <c r="BO234" s="137">
        <v>136</v>
      </c>
      <c r="BP234" s="137">
        <v>25.49</v>
      </c>
      <c r="BQ234" s="137">
        <v>463.27</v>
      </c>
      <c r="BR234" s="137">
        <v>35.31</v>
      </c>
      <c r="BS234" s="137">
        <v>660.07</v>
      </c>
      <c r="BT234" s="139">
        <v>2362.15</v>
      </c>
      <c r="BU234" s="138">
        <v>1702.08</v>
      </c>
      <c r="BV234" s="138">
        <v>0</v>
      </c>
      <c r="BW234" s="138">
        <v>1702.08</v>
      </c>
      <c r="BX234" s="137">
        <v>137</v>
      </c>
      <c r="BY234" s="137">
        <v>25.49</v>
      </c>
      <c r="BZ234" s="137">
        <v>463.27</v>
      </c>
      <c r="CA234" s="137">
        <v>122.01</v>
      </c>
      <c r="CB234" s="137">
        <v>747.77</v>
      </c>
      <c r="CC234" s="139">
        <v>2449.85</v>
      </c>
      <c r="CD234" s="216">
        <v>1731.34</v>
      </c>
      <c r="CE234" s="138">
        <v>0</v>
      </c>
      <c r="CF234" s="138">
        <v>1731.34</v>
      </c>
      <c r="CG234" s="137">
        <v>141</v>
      </c>
      <c r="CH234" s="137">
        <v>25.92</v>
      </c>
      <c r="CI234" s="137">
        <v>489.74</v>
      </c>
      <c r="CJ234" s="137">
        <v>117.44</v>
      </c>
      <c r="CK234" s="137">
        <v>774.1</v>
      </c>
      <c r="CL234" s="139">
        <v>2505.44</v>
      </c>
      <c r="CM234" s="186">
        <v>1731.34</v>
      </c>
      <c r="CN234" s="138">
        <v>0</v>
      </c>
      <c r="CO234" s="138">
        <v>1731.34</v>
      </c>
      <c r="CP234" s="137">
        <v>141</v>
      </c>
      <c r="CQ234" s="137">
        <v>25.92</v>
      </c>
      <c r="CR234" s="137">
        <v>465.54</v>
      </c>
      <c r="CS234" s="137">
        <v>86.84</v>
      </c>
      <c r="CT234" s="137">
        <v>719.3</v>
      </c>
      <c r="CU234" s="139">
        <v>2450.64</v>
      </c>
      <c r="CV234" s="216">
        <v>2125.0700000000002</v>
      </c>
      <c r="CW234" s="138">
        <v>0</v>
      </c>
      <c r="CX234" s="138">
        <v>2125.0700000000002</v>
      </c>
      <c r="CY234" s="137">
        <v>195</v>
      </c>
      <c r="CZ234" s="137">
        <v>31.83</v>
      </c>
      <c r="DA234" s="137">
        <v>774.94</v>
      </c>
      <c r="DB234" s="137">
        <v>104.03</v>
      </c>
      <c r="DC234" s="137">
        <v>1105.8</v>
      </c>
      <c r="DD234" s="139">
        <v>3230.87</v>
      </c>
      <c r="DE234" s="138">
        <v>2595.3000000000002</v>
      </c>
      <c r="DF234" s="138">
        <v>0</v>
      </c>
      <c r="DG234" s="138">
        <v>2595.3000000000002</v>
      </c>
      <c r="DH234" s="137">
        <v>264</v>
      </c>
      <c r="DI234" s="137">
        <v>238.95</v>
      </c>
      <c r="DJ234" s="137">
        <v>1476.53</v>
      </c>
      <c r="DK234" s="137">
        <v>129.02000000000001</v>
      </c>
      <c r="DL234" s="137">
        <v>2108.5</v>
      </c>
      <c r="DM234" s="139">
        <v>4703.8</v>
      </c>
      <c r="DN234" s="135">
        <f t="shared" si="31"/>
        <v>20110.41</v>
      </c>
      <c r="DO234" s="135">
        <f t="shared" si="32"/>
        <v>751.3</v>
      </c>
      <c r="DP234" s="135">
        <f t="shared" si="33"/>
        <v>20861.71</v>
      </c>
      <c r="DQ234" s="137">
        <f t="shared" si="34"/>
        <v>1702</v>
      </c>
      <c r="DR234" s="137">
        <f t="shared" si="35"/>
        <v>500.13</v>
      </c>
      <c r="DS234" s="137">
        <f t="shared" si="36"/>
        <v>6756.0699999999988</v>
      </c>
      <c r="DT234" s="137">
        <f t="shared" si="37"/>
        <v>1097.4000000000001</v>
      </c>
      <c r="DU234" s="137">
        <f t="shared" si="38"/>
        <v>10055.6</v>
      </c>
      <c r="DV234" s="139">
        <f t="shared" si="39"/>
        <v>30917.309999999994</v>
      </c>
      <c r="DW234" s="271">
        <f t="shared" si="40"/>
        <v>-1642.6599999999999</v>
      </c>
      <c r="DX234" s="271"/>
      <c r="DY234" s="263">
        <f>E234-(DU234-(DO234*PARAM!Q234))</f>
        <v>1201.2099999999991</v>
      </c>
      <c r="DZ234" s="263"/>
    </row>
    <row r="235" spans="1:130" x14ac:dyDescent="0.25">
      <c r="A235">
        <v>1658</v>
      </c>
      <c r="B235" t="s">
        <v>330</v>
      </c>
      <c r="C235" t="s">
        <v>331</v>
      </c>
      <c r="D235" s="74">
        <v>1</v>
      </c>
      <c r="E235">
        <v>7559.97</v>
      </c>
      <c r="F235">
        <v>33255.68</v>
      </c>
      <c r="G235" t="s">
        <v>157</v>
      </c>
      <c r="H235" t="s">
        <v>5</v>
      </c>
      <c r="I235" t="s">
        <v>179</v>
      </c>
      <c r="J235" s="138">
        <v>2510.4499999999998</v>
      </c>
      <c r="K235" s="138">
        <v>0</v>
      </c>
      <c r="L235" s="138">
        <v>2510.4499999999998</v>
      </c>
      <c r="M235" s="137">
        <v>240</v>
      </c>
      <c r="N235" s="137">
        <v>31.31</v>
      </c>
      <c r="O235" s="137">
        <v>873.71</v>
      </c>
      <c r="P235" s="185">
        <v>146.15</v>
      </c>
      <c r="Q235" s="137">
        <v>1291.17</v>
      </c>
      <c r="R235" s="139">
        <v>3801.62</v>
      </c>
      <c r="S235" s="138">
        <v>2369.5500000000002</v>
      </c>
      <c r="T235" s="138">
        <v>0</v>
      </c>
      <c r="U235" s="138">
        <v>2369.5500000000002</v>
      </c>
      <c r="V235" s="137">
        <v>234</v>
      </c>
      <c r="W235" s="137">
        <v>30.76</v>
      </c>
      <c r="X235" s="137">
        <v>836.34</v>
      </c>
      <c r="Y235" s="137">
        <v>123.67</v>
      </c>
      <c r="Z235" s="137">
        <v>1224.77</v>
      </c>
      <c r="AA235" s="139">
        <v>3594.32</v>
      </c>
      <c r="AB235" s="138">
        <v>2369.5500000000002</v>
      </c>
      <c r="AC235" s="138">
        <v>0</v>
      </c>
      <c r="AD235" s="138">
        <v>2369.5500000000002</v>
      </c>
      <c r="AE235" s="137">
        <v>234</v>
      </c>
      <c r="AF235" s="137">
        <v>30.76</v>
      </c>
      <c r="AG235" s="185">
        <v>835.86</v>
      </c>
      <c r="AH235" s="137">
        <v>159.37</v>
      </c>
      <c r="AI235" s="137">
        <v>1259.99</v>
      </c>
      <c r="AJ235" s="139">
        <v>3629.54</v>
      </c>
      <c r="AK235" s="138">
        <v>2369.5500000000002</v>
      </c>
      <c r="AL235" s="138">
        <v>0</v>
      </c>
      <c r="AM235" s="138">
        <v>2369.5500000000002</v>
      </c>
      <c r="AN235" s="137">
        <v>234</v>
      </c>
      <c r="AO235" s="137">
        <v>30.76</v>
      </c>
      <c r="AP235" s="137">
        <v>835.86</v>
      </c>
      <c r="AQ235" s="137">
        <v>133.87</v>
      </c>
      <c r="AR235" s="137">
        <v>1234.49</v>
      </c>
      <c r="AS235" s="139">
        <v>3604.04</v>
      </c>
      <c r="AT235" s="138">
        <v>2406.14</v>
      </c>
      <c r="AU235" s="138">
        <v>939.13</v>
      </c>
      <c r="AV235" s="138">
        <v>3345.27</v>
      </c>
      <c r="AW235" s="137">
        <v>367</v>
      </c>
      <c r="AX235" s="137">
        <v>31.25</v>
      </c>
      <c r="AY235" s="137">
        <v>1056.99</v>
      </c>
      <c r="AZ235" s="137">
        <v>147.1</v>
      </c>
      <c r="BA235" s="137">
        <v>1602.34</v>
      </c>
      <c r="BB235" s="139">
        <v>4947.6099999999997</v>
      </c>
      <c r="BC235" s="202">
        <v>3817.57</v>
      </c>
      <c r="BD235" s="138">
        <v>0</v>
      </c>
      <c r="BE235" s="138">
        <v>3817.57</v>
      </c>
      <c r="BF235" s="137">
        <v>399</v>
      </c>
      <c r="BG235" s="137">
        <v>46.31</v>
      </c>
      <c r="BH235" s="137">
        <v>1337.98</v>
      </c>
      <c r="BI235" s="137">
        <v>163.6</v>
      </c>
      <c r="BJ235" s="137">
        <v>1946.89</v>
      </c>
      <c r="BK235" s="139">
        <v>5764.46</v>
      </c>
      <c r="BL235" s="186">
        <v>2514.4699999999998</v>
      </c>
      <c r="BM235" s="138">
        <v>0</v>
      </c>
      <c r="BN235" s="138">
        <v>2514.4699999999998</v>
      </c>
      <c r="BO235" s="137">
        <v>254</v>
      </c>
      <c r="BP235" s="137">
        <v>32.65</v>
      </c>
      <c r="BQ235" s="137">
        <v>954.15</v>
      </c>
      <c r="BR235" s="137">
        <v>151.74</v>
      </c>
      <c r="BS235" s="137">
        <v>1392.54</v>
      </c>
      <c r="BT235" s="139">
        <v>3907.01</v>
      </c>
      <c r="BU235" s="138">
        <v>2388.6</v>
      </c>
      <c r="BV235" s="138">
        <v>0</v>
      </c>
      <c r="BW235" s="138">
        <v>2388.6</v>
      </c>
      <c r="BX235" s="137">
        <v>236</v>
      </c>
      <c r="BY235" s="137">
        <v>31.02</v>
      </c>
      <c r="BZ235" s="137">
        <v>853.3</v>
      </c>
      <c r="CA235" s="137">
        <v>149.51</v>
      </c>
      <c r="CB235" s="137">
        <v>1269.83</v>
      </c>
      <c r="CC235" s="139">
        <v>3658.43</v>
      </c>
      <c r="CD235" s="216">
        <v>2447.59</v>
      </c>
      <c r="CE235" s="138">
        <v>0</v>
      </c>
      <c r="CF235" s="138">
        <v>2447.59</v>
      </c>
      <c r="CG235" s="137">
        <v>245</v>
      </c>
      <c r="CH235" s="137">
        <v>31.78</v>
      </c>
      <c r="CI235" s="137">
        <v>906.72</v>
      </c>
      <c r="CJ235" s="137">
        <v>94.46</v>
      </c>
      <c r="CK235" s="137">
        <v>1277.96</v>
      </c>
      <c r="CL235" s="139">
        <v>3725.55</v>
      </c>
      <c r="CM235" s="186">
        <v>2388.6</v>
      </c>
      <c r="CN235" s="138">
        <v>0</v>
      </c>
      <c r="CO235" s="138">
        <v>2388.6</v>
      </c>
      <c r="CP235" s="137">
        <v>245</v>
      </c>
      <c r="CQ235" s="137">
        <v>31.02</v>
      </c>
      <c r="CR235" s="137">
        <v>827.8</v>
      </c>
      <c r="CS235" s="137">
        <v>149.51</v>
      </c>
      <c r="CT235" s="137">
        <v>1253.33</v>
      </c>
      <c r="CU235" s="139">
        <v>3641.93</v>
      </c>
      <c r="CV235" s="218">
        <v>2388.6</v>
      </c>
      <c r="CW235" s="138">
        <v>0</v>
      </c>
      <c r="CX235" s="138">
        <v>2388.6</v>
      </c>
      <c r="CY235" s="137">
        <v>236</v>
      </c>
      <c r="CZ235" s="137">
        <v>31.02</v>
      </c>
      <c r="DA235" s="137">
        <v>823</v>
      </c>
      <c r="DB235" s="137">
        <v>129.11000000000001</v>
      </c>
      <c r="DC235" s="137">
        <v>1219.1300000000001</v>
      </c>
      <c r="DD235" s="139">
        <v>3607.73</v>
      </c>
      <c r="DE235" s="138">
        <v>3564.64</v>
      </c>
      <c r="DF235" s="138">
        <v>0</v>
      </c>
      <c r="DG235" s="138">
        <v>3564.64</v>
      </c>
      <c r="DH235" s="137">
        <v>398</v>
      </c>
      <c r="DI235" s="137">
        <v>357.83</v>
      </c>
      <c r="DJ235" s="137">
        <v>1869.7</v>
      </c>
      <c r="DK235" s="137">
        <v>156.44</v>
      </c>
      <c r="DL235" s="137">
        <v>2781.97</v>
      </c>
      <c r="DM235" s="139">
        <v>6346.61</v>
      </c>
      <c r="DN235" s="135">
        <f t="shared" si="31"/>
        <v>31535.309999999994</v>
      </c>
      <c r="DO235" s="135">
        <f t="shared" si="32"/>
        <v>939.13</v>
      </c>
      <c r="DP235" s="135">
        <f t="shared" si="33"/>
        <v>32474.44</v>
      </c>
      <c r="DQ235" s="137">
        <f t="shared" si="34"/>
        <v>3322</v>
      </c>
      <c r="DR235" s="137">
        <f t="shared" si="35"/>
        <v>716.47</v>
      </c>
      <c r="DS235" s="137">
        <f t="shared" si="36"/>
        <v>12011.41</v>
      </c>
      <c r="DT235" s="137">
        <f t="shared" si="37"/>
        <v>1704.5300000000002</v>
      </c>
      <c r="DU235" s="137">
        <f t="shared" si="38"/>
        <v>17754.41</v>
      </c>
      <c r="DV235" s="139">
        <f t="shared" si="39"/>
        <v>50228.850000000006</v>
      </c>
      <c r="DW235" s="271">
        <f t="shared" si="40"/>
        <v>-781.2400000000016</v>
      </c>
      <c r="DX235" s="271"/>
      <c r="DY235" s="263">
        <f>E235-(DU235-(DO235*PARAM!Q235))</f>
        <v>-10194.439999999999</v>
      </c>
      <c r="DZ235" s="263"/>
    </row>
    <row r="236" spans="1:130" x14ac:dyDescent="0.25">
      <c r="A236">
        <v>1671</v>
      </c>
      <c r="B236" t="s">
        <v>595</v>
      </c>
      <c r="C236" t="s">
        <v>278</v>
      </c>
      <c r="D236" s="74">
        <v>1</v>
      </c>
      <c r="E236">
        <v>18202.59</v>
      </c>
      <c r="F236">
        <v>31748.73</v>
      </c>
      <c r="G236" t="s">
        <v>157</v>
      </c>
      <c r="H236" t="s">
        <v>5</v>
      </c>
      <c r="I236" t="s">
        <v>415</v>
      </c>
      <c r="J236" s="138">
        <v>2324.6</v>
      </c>
      <c r="K236" s="138">
        <v>0</v>
      </c>
      <c r="L236" s="138">
        <v>2324.6</v>
      </c>
      <c r="M236" s="137">
        <v>221</v>
      </c>
      <c r="N236" s="137">
        <v>33.93</v>
      </c>
      <c r="O236" s="137">
        <v>758.98</v>
      </c>
      <c r="P236" s="185">
        <v>143.01</v>
      </c>
      <c r="Q236" s="137">
        <v>1156.92</v>
      </c>
      <c r="R236" s="139">
        <v>3481.52</v>
      </c>
      <c r="S236" s="138">
        <v>2264.8000000000002</v>
      </c>
      <c r="T236" s="138">
        <v>0</v>
      </c>
      <c r="U236" s="138">
        <v>2264.8000000000002</v>
      </c>
      <c r="V236" s="137">
        <v>221</v>
      </c>
      <c r="W236" s="137">
        <v>33.93</v>
      </c>
      <c r="X236" s="137">
        <v>759.86</v>
      </c>
      <c r="Y236" s="137">
        <v>111.61</v>
      </c>
      <c r="Z236" s="137">
        <v>1126.4000000000001</v>
      </c>
      <c r="AA236" s="139">
        <v>3391.2</v>
      </c>
      <c r="AB236" s="138">
        <v>2264.8000000000002</v>
      </c>
      <c r="AC236" s="138">
        <v>0</v>
      </c>
      <c r="AD236" s="138">
        <v>2264.8000000000002</v>
      </c>
      <c r="AE236" s="137">
        <v>221</v>
      </c>
      <c r="AF236" s="137">
        <v>33.93</v>
      </c>
      <c r="AG236" s="185">
        <v>759.42</v>
      </c>
      <c r="AH236" s="137">
        <v>142.21</v>
      </c>
      <c r="AI236" s="137">
        <v>1156.56</v>
      </c>
      <c r="AJ236" s="139">
        <v>3421.36</v>
      </c>
      <c r="AK236" s="138">
        <v>4528.2</v>
      </c>
      <c r="AL236" s="138">
        <v>0</v>
      </c>
      <c r="AM236" s="138">
        <v>4528.2</v>
      </c>
      <c r="AN236" s="137">
        <v>536</v>
      </c>
      <c r="AO236" s="137">
        <v>105.61</v>
      </c>
      <c r="AP236" s="137">
        <v>2000.71</v>
      </c>
      <c r="AQ236" s="137">
        <v>156.91</v>
      </c>
      <c r="AR236" s="137">
        <v>2799.23</v>
      </c>
      <c r="AS236" s="139">
        <v>7327.43</v>
      </c>
      <c r="AT236" s="138">
        <v>2264.8000000000002</v>
      </c>
      <c r="AU236" s="138">
        <v>948.61</v>
      </c>
      <c r="AV236" s="138">
        <v>3213.41</v>
      </c>
      <c r="AW236" s="137">
        <v>351</v>
      </c>
      <c r="AX236" s="137">
        <v>56.55</v>
      </c>
      <c r="AY236" s="137">
        <v>949.15</v>
      </c>
      <c r="AZ236" s="137">
        <v>103.92</v>
      </c>
      <c r="BA236" s="137">
        <v>1460.62</v>
      </c>
      <c r="BB236" s="139">
        <v>4674.03</v>
      </c>
      <c r="BC236" s="202">
        <v>3482.95</v>
      </c>
      <c r="BD236" s="138">
        <v>0</v>
      </c>
      <c r="BE236" s="138">
        <v>3482.95</v>
      </c>
      <c r="BF236" s="137">
        <v>377</v>
      </c>
      <c r="BG236" s="137">
        <v>84.41</v>
      </c>
      <c r="BH236" s="137">
        <v>1297.3699999999999</v>
      </c>
      <c r="BI236" s="137">
        <v>117.5</v>
      </c>
      <c r="BJ236" s="137">
        <v>1876.28</v>
      </c>
      <c r="BK236" s="139">
        <v>5359.23</v>
      </c>
      <c r="BL236" s="186">
        <v>2283.84</v>
      </c>
      <c r="BM236" s="138">
        <v>0</v>
      </c>
      <c r="BN236" s="138">
        <v>2283.84</v>
      </c>
      <c r="BO236" s="137">
        <v>223</v>
      </c>
      <c r="BP236" s="137">
        <v>57.03</v>
      </c>
      <c r="BQ236" s="137">
        <v>776.85</v>
      </c>
      <c r="BR236" s="137">
        <v>147.65</v>
      </c>
      <c r="BS236" s="137">
        <v>1204.53</v>
      </c>
      <c r="BT236" s="139">
        <v>3488.37</v>
      </c>
      <c r="BU236" s="138">
        <v>2283.84</v>
      </c>
      <c r="BV236" s="138">
        <v>0</v>
      </c>
      <c r="BW236" s="138">
        <v>2283.84</v>
      </c>
      <c r="BX236" s="137">
        <v>224</v>
      </c>
      <c r="BY236" s="137">
        <v>57.03</v>
      </c>
      <c r="BZ236" s="137">
        <v>776.92</v>
      </c>
      <c r="CA236" s="137">
        <v>40.549999999999997</v>
      </c>
      <c r="CB236" s="137">
        <v>1098.5</v>
      </c>
      <c r="CC236" s="139">
        <v>3382.34</v>
      </c>
      <c r="CD236" s="216">
        <v>2327.5</v>
      </c>
      <c r="CE236" s="138">
        <v>0</v>
      </c>
      <c r="CF236" s="138">
        <v>2327.5</v>
      </c>
      <c r="CG236" s="137">
        <v>230</v>
      </c>
      <c r="CH236" s="137">
        <v>58.11</v>
      </c>
      <c r="CI236" s="137">
        <v>1154.06</v>
      </c>
      <c r="CJ236" s="137">
        <v>97.42</v>
      </c>
      <c r="CK236" s="137">
        <v>1539.59</v>
      </c>
      <c r="CL236" s="139">
        <v>3867.09</v>
      </c>
      <c r="CM236" s="186">
        <v>2269.88</v>
      </c>
      <c r="CN236" s="138">
        <v>0</v>
      </c>
      <c r="CO236" s="138">
        <v>2269.88</v>
      </c>
      <c r="CP236" s="137">
        <v>230</v>
      </c>
      <c r="CQ236" s="137">
        <v>56.68</v>
      </c>
      <c r="CR236" s="137">
        <v>836.56</v>
      </c>
      <c r="CS236" s="137">
        <v>86.2</v>
      </c>
      <c r="CT236" s="137">
        <v>1209.44</v>
      </c>
      <c r="CU236" s="139">
        <v>3479.32</v>
      </c>
      <c r="CV236" s="216">
        <v>2283.84</v>
      </c>
      <c r="CW236" s="138">
        <v>0</v>
      </c>
      <c r="CX236" s="138">
        <v>2283.84</v>
      </c>
      <c r="CY236" s="137">
        <v>224</v>
      </c>
      <c r="CZ236" s="137">
        <v>57.03</v>
      </c>
      <c r="DA236" s="137">
        <v>828.7</v>
      </c>
      <c r="DB236" s="137">
        <v>81.349999999999994</v>
      </c>
      <c r="DC236" s="137">
        <v>1191.08</v>
      </c>
      <c r="DD236" s="139">
        <v>3474.92</v>
      </c>
      <c r="DE236" s="138">
        <v>3406.36</v>
      </c>
      <c r="DF236" s="138">
        <v>0</v>
      </c>
      <c r="DG236" s="138">
        <v>3406.36</v>
      </c>
      <c r="DH236" s="137">
        <v>384</v>
      </c>
      <c r="DI236" s="137">
        <v>402.99</v>
      </c>
      <c r="DJ236" s="137">
        <v>1702.45</v>
      </c>
      <c r="DK236" s="137">
        <v>106.38</v>
      </c>
      <c r="DL236" s="137">
        <v>2595.8200000000002</v>
      </c>
      <c r="DM236" s="139">
        <v>6002.18</v>
      </c>
      <c r="DN236" s="135">
        <f t="shared" si="31"/>
        <v>31985.410000000003</v>
      </c>
      <c r="DO236" s="135">
        <f t="shared" si="32"/>
        <v>948.61</v>
      </c>
      <c r="DP236" s="135">
        <f t="shared" si="33"/>
        <v>32934.019999999997</v>
      </c>
      <c r="DQ236" s="137">
        <f t="shared" si="34"/>
        <v>3442</v>
      </c>
      <c r="DR236" s="137">
        <f t="shared" si="35"/>
        <v>1037.23</v>
      </c>
      <c r="DS236" s="137">
        <f t="shared" si="36"/>
        <v>12601.03</v>
      </c>
      <c r="DT236" s="137">
        <f t="shared" si="37"/>
        <v>1334.71</v>
      </c>
      <c r="DU236" s="137">
        <f t="shared" si="38"/>
        <v>18414.97</v>
      </c>
      <c r="DV236" s="139">
        <f t="shared" si="39"/>
        <v>51348.989999999991</v>
      </c>
      <c r="DW236" s="271">
        <f t="shared" si="40"/>
        <v>1185.2899999999972</v>
      </c>
      <c r="DX236" s="271"/>
      <c r="DY236" s="263">
        <f>E236-(DU236-(DO236*PARAM!Q236))</f>
        <v>-212.38000000000102</v>
      </c>
      <c r="DZ236" s="263"/>
    </row>
    <row r="237" spans="1:130" x14ac:dyDescent="0.25">
      <c r="A237">
        <v>1673</v>
      </c>
      <c r="B237" t="s">
        <v>303</v>
      </c>
      <c r="C237" t="s">
        <v>221</v>
      </c>
      <c r="D237" s="74">
        <v>1</v>
      </c>
      <c r="E237">
        <v>10859.06</v>
      </c>
      <c r="F237">
        <v>24659.59</v>
      </c>
      <c r="G237" t="s">
        <v>157</v>
      </c>
      <c r="H237" t="s">
        <v>5</v>
      </c>
      <c r="I237" t="s">
        <v>204</v>
      </c>
      <c r="J237" s="138">
        <v>2170.81</v>
      </c>
      <c r="K237" s="138">
        <v>0</v>
      </c>
      <c r="L237" s="138">
        <v>2170.81</v>
      </c>
      <c r="M237" s="137">
        <v>207</v>
      </c>
      <c r="N237" s="137">
        <v>32.520000000000003</v>
      </c>
      <c r="O237" s="137">
        <v>655.39</v>
      </c>
      <c r="P237" s="185">
        <v>130.35</v>
      </c>
      <c r="Q237" s="137">
        <v>1025.26</v>
      </c>
      <c r="R237" s="139">
        <v>3196.07</v>
      </c>
      <c r="S237" s="138">
        <v>2004.3</v>
      </c>
      <c r="T237" s="138">
        <v>0</v>
      </c>
      <c r="U237" s="138">
        <v>2004.3</v>
      </c>
      <c r="V237" s="137">
        <v>184</v>
      </c>
      <c r="W237" s="137">
        <v>30.02</v>
      </c>
      <c r="X237" s="137">
        <v>425.65</v>
      </c>
      <c r="Y237" s="137">
        <v>127.39</v>
      </c>
      <c r="Z237" s="137">
        <v>767.06</v>
      </c>
      <c r="AA237" s="139">
        <v>2771.36</v>
      </c>
      <c r="AB237" s="138">
        <v>1845.8</v>
      </c>
      <c r="AC237" s="138">
        <v>0</v>
      </c>
      <c r="AD237" s="138">
        <v>1845.8</v>
      </c>
      <c r="AE237" s="137">
        <v>162</v>
      </c>
      <c r="AF237" s="137">
        <v>27.64</v>
      </c>
      <c r="AG237" s="185">
        <v>361.2</v>
      </c>
      <c r="AH237" s="137">
        <v>139.86000000000001</v>
      </c>
      <c r="AI237" s="137">
        <v>690.7</v>
      </c>
      <c r="AJ237" s="139">
        <v>2536.5</v>
      </c>
      <c r="AK237" s="138">
        <v>1875.72</v>
      </c>
      <c r="AL237" s="138">
        <v>0</v>
      </c>
      <c r="AM237" s="138">
        <v>1875.72</v>
      </c>
      <c r="AN237" s="137">
        <v>166</v>
      </c>
      <c r="AO237" s="137">
        <v>28.09</v>
      </c>
      <c r="AP237" s="137">
        <v>388.4</v>
      </c>
      <c r="AQ237" s="137">
        <v>130.19999999999999</v>
      </c>
      <c r="AR237" s="137">
        <v>712.69</v>
      </c>
      <c r="AS237" s="139">
        <v>2588.41</v>
      </c>
      <c r="AT237" s="138">
        <v>1852.13</v>
      </c>
      <c r="AU237" s="138">
        <v>948.61</v>
      </c>
      <c r="AV237" s="138">
        <v>2800.74</v>
      </c>
      <c r="AW237" s="137">
        <v>291</v>
      </c>
      <c r="AX237" s="137">
        <v>27.74</v>
      </c>
      <c r="AY237" s="137">
        <v>556.66999999999996</v>
      </c>
      <c r="AZ237" s="137">
        <v>122.1</v>
      </c>
      <c r="BA237" s="137">
        <v>997.51</v>
      </c>
      <c r="BB237" s="139">
        <v>3798.25</v>
      </c>
      <c r="BC237" s="202">
        <v>2762.16</v>
      </c>
      <c r="BD237" s="138">
        <v>0</v>
      </c>
      <c r="BE237" s="138">
        <v>2762.16</v>
      </c>
      <c r="BF237" s="137">
        <v>288</v>
      </c>
      <c r="BG237" s="137">
        <v>41.4</v>
      </c>
      <c r="BH237" s="137">
        <v>1044.6199999999999</v>
      </c>
      <c r="BI237" s="137">
        <v>156.13999999999999</v>
      </c>
      <c r="BJ237" s="137">
        <v>1530.16</v>
      </c>
      <c r="BK237" s="139">
        <v>4292.32</v>
      </c>
      <c r="BL237" s="186">
        <v>1864.85</v>
      </c>
      <c r="BM237" s="138">
        <v>0</v>
      </c>
      <c r="BN237" s="138">
        <v>1864.85</v>
      </c>
      <c r="BO237" s="137">
        <v>165</v>
      </c>
      <c r="BP237" s="137">
        <v>27.93</v>
      </c>
      <c r="BQ237" s="137">
        <v>378.56</v>
      </c>
      <c r="BR237" s="137">
        <v>114.71</v>
      </c>
      <c r="BS237" s="137">
        <v>686.2</v>
      </c>
      <c r="BT237" s="139">
        <v>2551.0500000000002</v>
      </c>
      <c r="BU237" s="138">
        <v>1864.85</v>
      </c>
      <c r="BV237" s="138">
        <v>0</v>
      </c>
      <c r="BW237" s="138">
        <v>1864.85</v>
      </c>
      <c r="BX237" s="137">
        <v>165</v>
      </c>
      <c r="BY237" s="137">
        <v>27.93</v>
      </c>
      <c r="BZ237" s="137">
        <v>378.56</v>
      </c>
      <c r="CA237" s="137">
        <v>145.31</v>
      </c>
      <c r="CB237" s="137">
        <v>716.8</v>
      </c>
      <c r="CC237" s="139">
        <v>2581.65</v>
      </c>
      <c r="CD237" s="216">
        <v>1864.85</v>
      </c>
      <c r="CE237" s="138">
        <v>0</v>
      </c>
      <c r="CF237" s="138">
        <v>1864.85</v>
      </c>
      <c r="CG237" s="137">
        <v>165</v>
      </c>
      <c r="CH237" s="137">
        <v>27.93</v>
      </c>
      <c r="CI237" s="137">
        <v>378.56</v>
      </c>
      <c r="CJ237" s="137">
        <v>135.11000000000001</v>
      </c>
      <c r="CK237" s="137">
        <v>706.6</v>
      </c>
      <c r="CL237" s="139">
        <v>2571.4499999999998</v>
      </c>
      <c r="CM237" s="186">
        <v>1888.17</v>
      </c>
      <c r="CN237" s="138">
        <v>0</v>
      </c>
      <c r="CO237" s="138">
        <v>1888.17</v>
      </c>
      <c r="CP237" s="137">
        <v>176</v>
      </c>
      <c r="CQ237" s="137">
        <v>28.28</v>
      </c>
      <c r="CR237" s="137">
        <v>374.25</v>
      </c>
      <c r="CS237" s="137">
        <v>79.430000000000007</v>
      </c>
      <c r="CT237" s="137">
        <v>657.96</v>
      </c>
      <c r="CU237" s="139">
        <v>2546.13</v>
      </c>
      <c r="CV237" s="216">
        <v>2395.5</v>
      </c>
      <c r="CW237" s="138">
        <v>0</v>
      </c>
      <c r="CX237" s="138">
        <v>2395.5</v>
      </c>
      <c r="CY237" s="137">
        <v>237</v>
      </c>
      <c r="CZ237" s="137">
        <v>35.89</v>
      </c>
      <c r="DA237" s="137">
        <v>829.34</v>
      </c>
      <c r="DB237" s="137">
        <v>93.53</v>
      </c>
      <c r="DC237" s="137">
        <v>1195.76</v>
      </c>
      <c r="DD237" s="139">
        <v>3591.26</v>
      </c>
      <c r="DE237" s="138">
        <v>2873.2</v>
      </c>
      <c r="DF237" s="138">
        <v>0</v>
      </c>
      <c r="DG237" s="138">
        <v>2873.2</v>
      </c>
      <c r="DH237" s="137">
        <v>302</v>
      </c>
      <c r="DI237" s="137">
        <v>295.33999999999997</v>
      </c>
      <c r="DJ237" s="137">
        <v>1173.76</v>
      </c>
      <c r="DK237" s="137">
        <v>154.36000000000001</v>
      </c>
      <c r="DL237" s="137">
        <v>1925.46</v>
      </c>
      <c r="DM237" s="139">
        <v>4798.66</v>
      </c>
      <c r="DN237" s="135">
        <f t="shared" si="31"/>
        <v>25262.34</v>
      </c>
      <c r="DO237" s="135">
        <f t="shared" si="32"/>
        <v>948.61</v>
      </c>
      <c r="DP237" s="135">
        <f t="shared" si="33"/>
        <v>26210.95</v>
      </c>
      <c r="DQ237" s="137">
        <f t="shared" si="34"/>
        <v>2508</v>
      </c>
      <c r="DR237" s="137">
        <f t="shared" si="35"/>
        <v>630.71</v>
      </c>
      <c r="DS237" s="137">
        <f t="shared" si="36"/>
        <v>6944.9600000000009</v>
      </c>
      <c r="DT237" s="137">
        <f t="shared" si="37"/>
        <v>1528.4900000000002</v>
      </c>
      <c r="DU237" s="137">
        <f t="shared" si="38"/>
        <v>11612.16</v>
      </c>
      <c r="DV237" s="139">
        <f t="shared" si="39"/>
        <v>37823.11</v>
      </c>
      <c r="DW237" s="271">
        <f t="shared" si="40"/>
        <v>1551.3600000000006</v>
      </c>
      <c r="DX237" s="271"/>
      <c r="DY237" s="263">
        <f>E237-(DU237-(DO237*PARAM!Q237))</f>
        <v>-753.10000000000036</v>
      </c>
      <c r="DZ237" s="263"/>
    </row>
    <row r="238" spans="1:130" x14ac:dyDescent="0.25">
      <c r="A238">
        <v>1675</v>
      </c>
      <c r="B238" t="s">
        <v>720</v>
      </c>
      <c r="C238" t="s">
        <v>206</v>
      </c>
      <c r="D238" s="74">
        <v>0.9</v>
      </c>
      <c r="E238">
        <v>11392.35</v>
      </c>
      <c r="F238">
        <v>23444.48</v>
      </c>
      <c r="G238" t="s">
        <v>157</v>
      </c>
      <c r="H238" t="s">
        <v>5</v>
      </c>
      <c r="I238" t="s">
        <v>721</v>
      </c>
      <c r="J238" s="138">
        <v>1888.06</v>
      </c>
      <c r="K238" s="138">
        <v>0</v>
      </c>
      <c r="L238" s="138">
        <v>1888.06</v>
      </c>
      <c r="M238" s="137">
        <v>156</v>
      </c>
      <c r="N238" s="137">
        <v>44.91</v>
      </c>
      <c r="O238" s="137">
        <v>453.77</v>
      </c>
      <c r="P238" s="185">
        <v>135.13999999999999</v>
      </c>
      <c r="Q238" s="137">
        <v>789.82</v>
      </c>
      <c r="R238" s="139">
        <v>2677.88</v>
      </c>
      <c r="S238" s="138">
        <v>1799.91</v>
      </c>
      <c r="T238" s="138">
        <v>0</v>
      </c>
      <c r="U238" s="138">
        <v>1799.91</v>
      </c>
      <c r="V238" s="137">
        <v>156</v>
      </c>
      <c r="W238" s="137">
        <v>44.92</v>
      </c>
      <c r="X238" s="137">
        <v>454.68</v>
      </c>
      <c r="Y238" s="137">
        <v>113.56</v>
      </c>
      <c r="Z238" s="137">
        <v>769.16</v>
      </c>
      <c r="AA238" s="139">
        <v>2569.0700000000002</v>
      </c>
      <c r="AB238" s="138">
        <v>746.16</v>
      </c>
      <c r="AC238" s="138">
        <v>0</v>
      </c>
      <c r="AD238" s="138">
        <v>746.16</v>
      </c>
      <c r="AE238" s="137">
        <v>13</v>
      </c>
      <c r="AF238" s="137">
        <v>18.579999999999998</v>
      </c>
      <c r="AG238" s="185">
        <v>227.16</v>
      </c>
      <c r="AH238" s="137">
        <v>130.54</v>
      </c>
      <c r="AI238" s="137">
        <v>389.28</v>
      </c>
      <c r="AJ238" s="139">
        <v>1135.44</v>
      </c>
      <c r="AK238" s="138">
        <v>1804.04</v>
      </c>
      <c r="AL238" s="138">
        <v>0</v>
      </c>
      <c r="AM238" s="138">
        <v>1804.04</v>
      </c>
      <c r="AN238" s="137">
        <v>156</v>
      </c>
      <c r="AO238" s="137">
        <v>45.03</v>
      </c>
      <c r="AP238" s="137">
        <v>457.97</v>
      </c>
      <c r="AQ238" s="137">
        <v>42.23</v>
      </c>
      <c r="AR238" s="137">
        <v>701.23</v>
      </c>
      <c r="AS238" s="139">
        <v>2505.27</v>
      </c>
      <c r="AT238" s="138">
        <v>1828.55</v>
      </c>
      <c r="AU238" s="138">
        <v>836.68</v>
      </c>
      <c r="AV238" s="138">
        <v>2665.23</v>
      </c>
      <c r="AW238" s="137">
        <v>274</v>
      </c>
      <c r="AX238" s="137">
        <v>45.64</v>
      </c>
      <c r="AY238" s="137">
        <v>647.51</v>
      </c>
      <c r="AZ238" s="137">
        <v>125.27</v>
      </c>
      <c r="BA238" s="137">
        <v>1092.42</v>
      </c>
      <c r="BB238" s="139">
        <v>3757.65</v>
      </c>
      <c r="BC238" s="202">
        <v>2857.57</v>
      </c>
      <c r="BD238" s="138">
        <v>0</v>
      </c>
      <c r="BE238" s="138">
        <v>2857.57</v>
      </c>
      <c r="BF238" s="137">
        <v>277</v>
      </c>
      <c r="BG238" s="137">
        <v>67.010000000000005</v>
      </c>
      <c r="BH238" s="137">
        <v>1015.82</v>
      </c>
      <c r="BI238" s="137">
        <v>131.59</v>
      </c>
      <c r="BJ238" s="137">
        <v>1491.42</v>
      </c>
      <c r="BK238" s="139">
        <v>4348.99</v>
      </c>
      <c r="BL238" s="186">
        <v>1799.66</v>
      </c>
      <c r="BM238" s="138">
        <v>0</v>
      </c>
      <c r="BN238" s="138">
        <v>1799.66</v>
      </c>
      <c r="BO238" s="137">
        <v>156</v>
      </c>
      <c r="BP238" s="137">
        <v>44.91</v>
      </c>
      <c r="BQ238" s="137">
        <v>454.11</v>
      </c>
      <c r="BR238" s="137">
        <v>139.06</v>
      </c>
      <c r="BS238" s="137">
        <v>794.08</v>
      </c>
      <c r="BT238" s="139">
        <v>2593.7399999999998</v>
      </c>
      <c r="BU238" s="138">
        <v>1799.66</v>
      </c>
      <c r="BV238" s="138">
        <v>0</v>
      </c>
      <c r="BW238" s="138">
        <v>1799.66</v>
      </c>
      <c r="BX238" s="137">
        <v>156</v>
      </c>
      <c r="BY238" s="137">
        <v>44.91</v>
      </c>
      <c r="BZ238" s="137">
        <v>454.11</v>
      </c>
      <c r="CA238" s="137">
        <v>139.06</v>
      </c>
      <c r="CB238" s="137">
        <v>794.08</v>
      </c>
      <c r="CC238" s="139">
        <v>2593.7399999999998</v>
      </c>
      <c r="CD238" s="216">
        <v>1855.69</v>
      </c>
      <c r="CE238" s="138">
        <v>0</v>
      </c>
      <c r="CF238" s="138">
        <v>1855.69</v>
      </c>
      <c r="CG238" s="137">
        <v>163</v>
      </c>
      <c r="CH238" s="137">
        <v>46.32</v>
      </c>
      <c r="CI238" s="137">
        <v>504.71</v>
      </c>
      <c r="CJ238" s="137">
        <v>140.04</v>
      </c>
      <c r="CK238" s="137">
        <v>854.07</v>
      </c>
      <c r="CL238" s="139">
        <v>2709.76</v>
      </c>
      <c r="CM238" s="186">
        <v>1832.08</v>
      </c>
      <c r="CN238" s="138">
        <v>0</v>
      </c>
      <c r="CO238" s="138">
        <v>1832.08</v>
      </c>
      <c r="CP238" s="137">
        <v>168</v>
      </c>
      <c r="CQ238" s="137">
        <v>45.73</v>
      </c>
      <c r="CR238" s="137">
        <v>461.11</v>
      </c>
      <c r="CS238" s="137">
        <v>78.42</v>
      </c>
      <c r="CT238" s="137">
        <v>753.26</v>
      </c>
      <c r="CU238" s="139">
        <v>2585.34</v>
      </c>
      <c r="CV238" s="216">
        <v>1816.8</v>
      </c>
      <c r="CW238" s="138">
        <v>0</v>
      </c>
      <c r="CX238" s="138">
        <v>1816.8</v>
      </c>
      <c r="CY238" s="137">
        <v>158</v>
      </c>
      <c r="CZ238" s="137">
        <v>45.35</v>
      </c>
      <c r="DA238" s="137">
        <v>442.27</v>
      </c>
      <c r="DB238" s="137">
        <v>98.55</v>
      </c>
      <c r="DC238" s="137">
        <v>744.17</v>
      </c>
      <c r="DD238" s="139">
        <v>2560.9699999999998</v>
      </c>
      <c r="DE238" s="138">
        <v>2787.66</v>
      </c>
      <c r="DF238" s="138">
        <v>0</v>
      </c>
      <c r="DG238" s="138">
        <v>2787.66</v>
      </c>
      <c r="DH238" s="137">
        <v>288</v>
      </c>
      <c r="DI238" s="137">
        <v>294.81</v>
      </c>
      <c r="DJ238" s="137">
        <v>1560.32</v>
      </c>
      <c r="DK238" s="137">
        <v>163.05000000000001</v>
      </c>
      <c r="DL238" s="137">
        <v>2306.1799999999998</v>
      </c>
      <c r="DM238" s="139">
        <v>5093.84</v>
      </c>
      <c r="DN238" s="135">
        <f t="shared" si="31"/>
        <v>22815.84</v>
      </c>
      <c r="DO238" s="135">
        <f t="shared" si="32"/>
        <v>836.68</v>
      </c>
      <c r="DP238" s="135">
        <f t="shared" si="33"/>
        <v>23652.519999999997</v>
      </c>
      <c r="DQ238" s="137">
        <f t="shared" si="34"/>
        <v>2121</v>
      </c>
      <c r="DR238" s="137">
        <f t="shared" si="35"/>
        <v>788.12</v>
      </c>
      <c r="DS238" s="137">
        <f t="shared" si="36"/>
        <v>7133.5399999999991</v>
      </c>
      <c r="DT238" s="137">
        <f t="shared" si="37"/>
        <v>1436.51</v>
      </c>
      <c r="DU238" s="137">
        <f t="shared" si="38"/>
        <v>11479.17</v>
      </c>
      <c r="DV238" s="139">
        <f t="shared" si="39"/>
        <v>35131.69</v>
      </c>
      <c r="DW238" s="271">
        <f t="shared" si="40"/>
        <v>208.03999999999724</v>
      </c>
      <c r="DX238" s="271"/>
      <c r="DY238" s="263">
        <f>E238-(DU238-(DO238*PARAM!Q238))</f>
        <v>-86.819999999999709</v>
      </c>
      <c r="DZ238" s="263"/>
    </row>
    <row r="239" spans="1:130" x14ac:dyDescent="0.25">
      <c r="A239">
        <v>1676</v>
      </c>
      <c r="B239" t="s">
        <v>530</v>
      </c>
      <c r="C239" t="s">
        <v>458</v>
      </c>
      <c r="D239" s="74">
        <v>0.8</v>
      </c>
      <c r="E239">
        <v>10497.4</v>
      </c>
      <c r="F239">
        <v>20065.18</v>
      </c>
      <c r="G239" t="s">
        <v>157</v>
      </c>
      <c r="H239" t="s">
        <v>5</v>
      </c>
      <c r="I239" t="s">
        <v>182</v>
      </c>
      <c r="J239" s="138">
        <v>795.57</v>
      </c>
      <c r="K239" s="138">
        <v>0</v>
      </c>
      <c r="L239" s="138">
        <v>795.57</v>
      </c>
      <c r="M239" s="137">
        <v>70</v>
      </c>
      <c r="N239" s="137">
        <v>17.329999999999998</v>
      </c>
      <c r="O239" s="137">
        <v>408.68</v>
      </c>
      <c r="P239" s="185">
        <v>15.69</v>
      </c>
      <c r="Q239" s="137">
        <v>511.7</v>
      </c>
      <c r="R239" s="139">
        <v>1307.27</v>
      </c>
      <c r="S239" s="138">
        <v>908.03</v>
      </c>
      <c r="T239" s="138">
        <v>0</v>
      </c>
      <c r="U239" s="138">
        <v>908.03</v>
      </c>
      <c r="V239" s="137">
        <v>83</v>
      </c>
      <c r="W239" s="137">
        <v>19.38</v>
      </c>
      <c r="X239" s="137">
        <v>471.72</v>
      </c>
      <c r="Y239" s="137">
        <v>79.010000000000005</v>
      </c>
      <c r="Z239" s="137">
        <v>653.11</v>
      </c>
      <c r="AA239" s="139">
        <v>1561.14</v>
      </c>
      <c r="AB239" s="138">
        <v>1502.08</v>
      </c>
      <c r="AC239" s="138">
        <v>0</v>
      </c>
      <c r="AD239" s="138">
        <v>1502.08</v>
      </c>
      <c r="AE239" s="137">
        <v>101</v>
      </c>
      <c r="AF239" s="137">
        <v>22.49</v>
      </c>
      <c r="AG239" s="185">
        <v>466.58</v>
      </c>
      <c r="AH239" s="137">
        <v>123.56</v>
      </c>
      <c r="AI239" s="137">
        <v>713.63</v>
      </c>
      <c r="AJ239" s="139">
        <v>2215.71</v>
      </c>
      <c r="AK239" s="138">
        <v>1442.51</v>
      </c>
      <c r="AL239" s="138">
        <v>0</v>
      </c>
      <c r="AM239" s="138">
        <v>1442.51</v>
      </c>
      <c r="AN239" s="137">
        <v>101</v>
      </c>
      <c r="AO239" s="137">
        <v>21.59</v>
      </c>
      <c r="AP239" s="137">
        <v>448</v>
      </c>
      <c r="AQ239" s="137">
        <v>107.21</v>
      </c>
      <c r="AR239" s="137">
        <v>677.8</v>
      </c>
      <c r="AS239" s="139">
        <v>2120.31</v>
      </c>
      <c r="AT239" s="138">
        <v>1360.28</v>
      </c>
      <c r="AU239" s="138">
        <v>60.71</v>
      </c>
      <c r="AV239" s="138">
        <v>1420.99</v>
      </c>
      <c r="AW239" s="137">
        <v>153</v>
      </c>
      <c r="AX239" s="137">
        <v>26.36</v>
      </c>
      <c r="AY239" s="137">
        <v>653.78</v>
      </c>
      <c r="AZ239" s="137">
        <v>82.8</v>
      </c>
      <c r="BA239" s="137">
        <v>915.94</v>
      </c>
      <c r="BB239" s="139">
        <v>2336.9299999999998</v>
      </c>
      <c r="BC239" s="202">
        <v>2209.7199999999998</v>
      </c>
      <c r="BD239" s="138">
        <v>0</v>
      </c>
      <c r="BE239" s="138">
        <v>2209.7199999999998</v>
      </c>
      <c r="BF239" s="137">
        <v>183</v>
      </c>
      <c r="BG239" s="137">
        <v>30.49</v>
      </c>
      <c r="BH239" s="137">
        <v>742.22</v>
      </c>
      <c r="BI239" s="137">
        <v>130.28</v>
      </c>
      <c r="BJ239" s="137">
        <v>1085.99</v>
      </c>
      <c r="BK239" s="139">
        <v>3295.71</v>
      </c>
      <c r="BL239" s="186">
        <v>1360.28</v>
      </c>
      <c r="BM239" s="138">
        <v>0</v>
      </c>
      <c r="BN239" s="138">
        <v>1360.28</v>
      </c>
      <c r="BO239" s="137">
        <v>91</v>
      </c>
      <c r="BP239" s="137">
        <v>20.36</v>
      </c>
      <c r="BQ239" s="137">
        <v>422.42</v>
      </c>
      <c r="BR239" s="137">
        <v>90.45</v>
      </c>
      <c r="BS239" s="137">
        <v>624.23</v>
      </c>
      <c r="BT239" s="139">
        <v>1984.51</v>
      </c>
      <c r="BU239" s="138">
        <v>1360.28</v>
      </c>
      <c r="BV239" s="138">
        <v>0</v>
      </c>
      <c r="BW239" s="138">
        <v>1360.28</v>
      </c>
      <c r="BX239" s="137">
        <v>90</v>
      </c>
      <c r="BY239" s="137">
        <v>20.36</v>
      </c>
      <c r="BZ239" s="137">
        <v>422.42</v>
      </c>
      <c r="CA239" s="137">
        <v>24.15</v>
      </c>
      <c r="CB239" s="137">
        <v>556.92999999999995</v>
      </c>
      <c r="CC239" s="139">
        <v>1917.21</v>
      </c>
      <c r="CD239" s="138">
        <v>1360.28</v>
      </c>
      <c r="CE239" s="138">
        <v>0</v>
      </c>
      <c r="CF239" s="138">
        <v>1360.28</v>
      </c>
      <c r="CG239" s="137">
        <v>90</v>
      </c>
      <c r="CH239" s="137">
        <v>20.36</v>
      </c>
      <c r="CI239" s="137">
        <v>422.42</v>
      </c>
      <c r="CJ239" s="137">
        <v>75.150000000000006</v>
      </c>
      <c r="CK239" s="137">
        <v>607.92999999999995</v>
      </c>
      <c r="CL239" s="139">
        <v>1968.21</v>
      </c>
      <c r="CM239" s="186">
        <v>1360.28</v>
      </c>
      <c r="CN239" s="138">
        <v>0</v>
      </c>
      <c r="CO239" s="138">
        <v>1360.28</v>
      </c>
      <c r="CP239" s="137">
        <v>90</v>
      </c>
      <c r="CQ239" s="137">
        <v>20.36</v>
      </c>
      <c r="CR239" s="137">
        <v>404.37</v>
      </c>
      <c r="CS239" s="137">
        <v>105.75</v>
      </c>
      <c r="CT239" s="137">
        <v>620.48</v>
      </c>
      <c r="CU239" s="139">
        <v>1980.76</v>
      </c>
      <c r="CV239" s="216">
        <v>1360.28</v>
      </c>
      <c r="CW239" s="138">
        <v>0</v>
      </c>
      <c r="CX239" s="138">
        <v>1360.28</v>
      </c>
      <c r="CY239" s="137">
        <v>90</v>
      </c>
      <c r="CZ239" s="137">
        <v>20.36</v>
      </c>
      <c r="DA239" s="137">
        <v>404.37</v>
      </c>
      <c r="DB239" s="137">
        <v>95.55</v>
      </c>
      <c r="DC239" s="137">
        <v>610.28</v>
      </c>
      <c r="DD239" s="139">
        <v>1970.56</v>
      </c>
      <c r="DE239" s="138">
        <v>2028.77</v>
      </c>
      <c r="DF239" s="138">
        <v>0</v>
      </c>
      <c r="DG239" s="138">
        <v>2028.77</v>
      </c>
      <c r="DH239" s="137">
        <v>183</v>
      </c>
      <c r="DI239" s="137">
        <v>210.27</v>
      </c>
      <c r="DJ239" s="137">
        <v>1299.4100000000001</v>
      </c>
      <c r="DK239" s="137">
        <v>83.26</v>
      </c>
      <c r="DL239" s="137">
        <v>1775.94</v>
      </c>
      <c r="DM239" s="139">
        <v>3804.71</v>
      </c>
      <c r="DN239" s="135">
        <f t="shared" si="31"/>
        <v>17048.36</v>
      </c>
      <c r="DO239" s="135">
        <f t="shared" si="32"/>
        <v>60.71</v>
      </c>
      <c r="DP239" s="135">
        <f t="shared" si="33"/>
        <v>17109.070000000003</v>
      </c>
      <c r="DQ239" s="137">
        <f t="shared" si="34"/>
        <v>1325</v>
      </c>
      <c r="DR239" s="137">
        <f t="shared" si="35"/>
        <v>449.71000000000004</v>
      </c>
      <c r="DS239" s="137">
        <f t="shared" si="36"/>
        <v>6566.39</v>
      </c>
      <c r="DT239" s="137">
        <f t="shared" si="37"/>
        <v>1012.8599999999999</v>
      </c>
      <c r="DU239" s="137">
        <f t="shared" si="38"/>
        <v>9353.9599999999991</v>
      </c>
      <c r="DV239" s="139">
        <f t="shared" si="39"/>
        <v>26463.03</v>
      </c>
      <c r="DW239" s="271">
        <f t="shared" si="40"/>
        <v>-2956.1099999999969</v>
      </c>
      <c r="DX239" s="271"/>
      <c r="DY239" s="263">
        <f>E239-(DU239-(DO239*PARAM!Q239))</f>
        <v>1143.4400000000005</v>
      </c>
      <c r="DZ239" s="263"/>
    </row>
    <row r="240" spans="1:130" x14ac:dyDescent="0.25">
      <c r="A240">
        <v>1680</v>
      </c>
      <c r="B240" t="s">
        <v>411</v>
      </c>
      <c r="C240" t="s">
        <v>377</v>
      </c>
      <c r="D240" s="74">
        <v>1</v>
      </c>
      <c r="E240">
        <v>63876.74</v>
      </c>
      <c r="F240">
        <v>97776.75</v>
      </c>
      <c r="G240" t="s">
        <v>157</v>
      </c>
      <c r="H240" t="s">
        <v>5</v>
      </c>
      <c r="I240" t="s">
        <v>412</v>
      </c>
      <c r="J240" s="138">
        <v>6748.93</v>
      </c>
      <c r="K240" s="138">
        <v>0</v>
      </c>
      <c r="L240" s="138">
        <v>6748.93</v>
      </c>
      <c r="M240" s="137">
        <v>880</v>
      </c>
      <c r="N240" s="137">
        <v>172.75</v>
      </c>
      <c r="O240" s="137">
        <v>3223.03</v>
      </c>
      <c r="P240" s="185">
        <v>105.95</v>
      </c>
      <c r="Q240" s="137">
        <v>4381.7299999999996</v>
      </c>
      <c r="R240" s="139">
        <v>11130.66</v>
      </c>
      <c r="S240" s="138">
        <v>6643.79</v>
      </c>
      <c r="T240" s="138">
        <v>0</v>
      </c>
      <c r="U240" s="138">
        <v>6643.79</v>
      </c>
      <c r="V240" s="137">
        <v>866</v>
      </c>
      <c r="W240" s="137">
        <v>170.13</v>
      </c>
      <c r="X240" s="137">
        <v>3179.1</v>
      </c>
      <c r="Y240" s="137">
        <v>104.52</v>
      </c>
      <c r="Z240" s="137">
        <v>4319.75</v>
      </c>
      <c r="AA240" s="139">
        <v>10963.54</v>
      </c>
      <c r="AB240" s="138">
        <v>6641.17</v>
      </c>
      <c r="AC240" s="138">
        <v>0</v>
      </c>
      <c r="AD240" s="138">
        <v>6641.17</v>
      </c>
      <c r="AE240" s="137">
        <v>866</v>
      </c>
      <c r="AF240" s="137">
        <v>170.06</v>
      </c>
      <c r="AG240" s="185">
        <v>3176.38</v>
      </c>
      <c r="AH240" s="137">
        <v>104.48</v>
      </c>
      <c r="AI240" s="137">
        <v>4316.92</v>
      </c>
      <c r="AJ240" s="139">
        <v>10958.09</v>
      </c>
      <c r="AK240" s="138">
        <v>6656.56</v>
      </c>
      <c r="AL240" s="138">
        <v>0</v>
      </c>
      <c r="AM240" s="138">
        <v>6656.56</v>
      </c>
      <c r="AN240" s="137">
        <v>868</v>
      </c>
      <c r="AO240" s="137">
        <v>170.45</v>
      </c>
      <c r="AP240" s="137">
        <v>3183.25</v>
      </c>
      <c r="AQ240" s="137">
        <v>104.68</v>
      </c>
      <c r="AR240" s="137">
        <v>4326.38</v>
      </c>
      <c r="AS240" s="139">
        <v>10982.94</v>
      </c>
      <c r="AT240" s="138">
        <v>6675.85</v>
      </c>
      <c r="AU240" s="138">
        <v>948.61</v>
      </c>
      <c r="AV240" s="138">
        <v>7624.46</v>
      </c>
      <c r="AW240" s="137">
        <v>1000</v>
      </c>
      <c r="AX240" s="137">
        <v>170.93</v>
      </c>
      <c r="AY240" s="137">
        <v>3381.6</v>
      </c>
      <c r="AZ240" s="137">
        <v>209.46</v>
      </c>
      <c r="BA240" s="137">
        <v>4761.99</v>
      </c>
      <c r="BB240" s="139">
        <v>12386.45</v>
      </c>
      <c r="BC240" s="202">
        <v>9905.2800000000007</v>
      </c>
      <c r="BD240" s="138">
        <v>0</v>
      </c>
      <c r="BE240" s="138">
        <v>9905.2800000000007</v>
      </c>
      <c r="BF240" s="137">
        <v>1324</v>
      </c>
      <c r="BG240" s="137">
        <v>251.66</v>
      </c>
      <c r="BH240" s="137">
        <v>4638.1099999999997</v>
      </c>
      <c r="BI240" s="137">
        <v>148.74</v>
      </c>
      <c r="BJ240" s="137">
        <v>6362.51</v>
      </c>
      <c r="BK240" s="139">
        <v>16267.79</v>
      </c>
      <c r="BL240" s="186">
        <v>6641.17</v>
      </c>
      <c r="BM240" s="138">
        <v>0</v>
      </c>
      <c r="BN240" s="138">
        <v>6641.17</v>
      </c>
      <c r="BO240" s="137">
        <v>865</v>
      </c>
      <c r="BP240" s="137">
        <v>170.06</v>
      </c>
      <c r="BQ240" s="137">
        <v>3176.38</v>
      </c>
      <c r="BR240" s="137">
        <v>201.38</v>
      </c>
      <c r="BS240" s="137">
        <v>4412.82</v>
      </c>
      <c r="BT240" s="139">
        <v>11053.99</v>
      </c>
      <c r="BU240" s="138">
        <v>6641.17</v>
      </c>
      <c r="BV240" s="138">
        <v>0</v>
      </c>
      <c r="BW240" s="138">
        <v>6641.17</v>
      </c>
      <c r="BX240" s="137">
        <v>866</v>
      </c>
      <c r="BY240" s="137">
        <v>170.06</v>
      </c>
      <c r="BZ240" s="137">
        <v>3176.38</v>
      </c>
      <c r="CA240" s="137">
        <v>216.68</v>
      </c>
      <c r="CB240" s="137">
        <v>4429.12</v>
      </c>
      <c r="CC240" s="139">
        <v>11070.29</v>
      </c>
      <c r="CD240" s="216">
        <v>6822.34</v>
      </c>
      <c r="CE240" s="138">
        <v>6650.16</v>
      </c>
      <c r="CF240" s="138">
        <v>13472.5</v>
      </c>
      <c r="CG240" s="137">
        <v>1825</v>
      </c>
      <c r="CH240" s="137">
        <v>340.85</v>
      </c>
      <c r="CI240" s="137">
        <v>6235.6</v>
      </c>
      <c r="CJ240" s="137">
        <v>299.12</v>
      </c>
      <c r="CK240" s="137">
        <v>8700.57</v>
      </c>
      <c r="CL240" s="139">
        <v>22173.07</v>
      </c>
      <c r="CM240" s="186">
        <v>6641.17</v>
      </c>
      <c r="CN240" s="138">
        <v>0</v>
      </c>
      <c r="CO240" s="138">
        <v>6641.17</v>
      </c>
      <c r="CP240" s="137">
        <v>873</v>
      </c>
      <c r="CQ240" s="137">
        <v>170.06</v>
      </c>
      <c r="CR240" s="137">
        <v>3181.18</v>
      </c>
      <c r="CS240" s="137">
        <v>104.48</v>
      </c>
      <c r="CT240" s="137">
        <v>4328.72</v>
      </c>
      <c r="CU240" s="139">
        <v>10969.89</v>
      </c>
      <c r="CV240" s="216">
        <v>10877.38</v>
      </c>
      <c r="CW240" s="138">
        <v>0</v>
      </c>
      <c r="CX240" s="138">
        <v>10877.38</v>
      </c>
      <c r="CY240" s="137">
        <v>1461</v>
      </c>
      <c r="CZ240" s="137">
        <v>275.95999999999998</v>
      </c>
      <c r="DA240" s="137">
        <v>5073.43</v>
      </c>
      <c r="DB240" s="137">
        <v>161.91999999999999</v>
      </c>
      <c r="DC240" s="137">
        <v>6972.31</v>
      </c>
      <c r="DD240" s="139">
        <v>17849.689999999999</v>
      </c>
      <c r="DE240" s="138">
        <v>10482.26</v>
      </c>
      <c r="DF240" s="138">
        <v>0</v>
      </c>
      <c r="DG240" s="138">
        <v>10482.26</v>
      </c>
      <c r="DH240" s="137">
        <v>1407</v>
      </c>
      <c r="DI240" s="137">
        <v>1265.72</v>
      </c>
      <c r="DJ240" s="137">
        <v>4896.5</v>
      </c>
      <c r="DK240" s="137">
        <v>243.26</v>
      </c>
      <c r="DL240" s="137">
        <v>7812.48</v>
      </c>
      <c r="DM240" s="139">
        <v>18294.740000000002</v>
      </c>
      <c r="DN240" s="135">
        <f t="shared" si="31"/>
        <v>91377.069999999992</v>
      </c>
      <c r="DO240" s="135">
        <f t="shared" si="32"/>
        <v>7598.7699999999995</v>
      </c>
      <c r="DP240" s="135">
        <f t="shared" si="33"/>
        <v>98975.84</v>
      </c>
      <c r="DQ240" s="137">
        <f t="shared" si="34"/>
        <v>13101</v>
      </c>
      <c r="DR240" s="137">
        <f t="shared" si="35"/>
        <v>3498.6900000000005</v>
      </c>
      <c r="DS240" s="137">
        <f t="shared" si="36"/>
        <v>46520.94</v>
      </c>
      <c r="DT240" s="137">
        <f t="shared" si="37"/>
        <v>2004.6700000000003</v>
      </c>
      <c r="DU240" s="137">
        <f t="shared" si="38"/>
        <v>65125.3</v>
      </c>
      <c r="DV240" s="139">
        <f t="shared" si="39"/>
        <v>164101.13999999998</v>
      </c>
      <c r="DW240" s="271">
        <f t="shared" si="40"/>
        <v>1199.0899999999965</v>
      </c>
      <c r="DX240" s="271"/>
      <c r="DY240" s="263">
        <f>E240-(DU240-(DO240*PARAM!Q240))</f>
        <v>-1248.5600000000049</v>
      </c>
      <c r="DZ240" s="263"/>
    </row>
    <row r="241" spans="1:130" x14ac:dyDescent="0.25">
      <c r="A241">
        <v>1682</v>
      </c>
      <c r="B241" t="s">
        <v>514</v>
      </c>
      <c r="C241" t="s">
        <v>515</v>
      </c>
      <c r="D241" s="74">
        <v>1</v>
      </c>
      <c r="E241">
        <v>8243.5</v>
      </c>
      <c r="F241">
        <v>24570.97</v>
      </c>
      <c r="G241" t="s">
        <v>157</v>
      </c>
      <c r="H241" t="s">
        <v>5</v>
      </c>
      <c r="I241" t="s">
        <v>179</v>
      </c>
      <c r="P241" s="185"/>
      <c r="AG241" s="185"/>
      <c r="BC241" s="202"/>
      <c r="BL241" s="186">
        <v>1798.2</v>
      </c>
      <c r="BM241" s="138">
        <v>0</v>
      </c>
      <c r="BN241" s="138">
        <v>1798.2</v>
      </c>
      <c r="BO241" s="137">
        <v>129</v>
      </c>
      <c r="BP241" s="137">
        <v>23.34</v>
      </c>
      <c r="BQ241" s="137">
        <v>318.02999999999997</v>
      </c>
      <c r="BR241" s="137">
        <v>31.93</v>
      </c>
      <c r="BS241" s="137">
        <v>502.3</v>
      </c>
      <c r="BT241" s="139">
        <v>2300.5</v>
      </c>
      <c r="BU241" s="138">
        <v>1798.2</v>
      </c>
      <c r="BV241" s="138">
        <v>0</v>
      </c>
      <c r="BW241" s="138">
        <v>1798.2</v>
      </c>
      <c r="BX241" s="137">
        <v>129</v>
      </c>
      <c r="BY241" s="137">
        <v>23.34</v>
      </c>
      <c r="BZ241" s="137">
        <v>318.02999999999997</v>
      </c>
      <c r="CA241" s="137">
        <v>82.93</v>
      </c>
      <c r="CB241" s="137">
        <v>553.29999999999995</v>
      </c>
      <c r="CC241" s="139">
        <v>2351.5</v>
      </c>
      <c r="CD241" s="216">
        <v>1815.46</v>
      </c>
      <c r="CE241" s="138">
        <v>0</v>
      </c>
      <c r="CF241" s="138">
        <v>1815.46</v>
      </c>
      <c r="CG241" s="137">
        <v>151</v>
      </c>
      <c r="CH241" s="137">
        <v>23.56</v>
      </c>
      <c r="CI241" s="137">
        <v>333.78</v>
      </c>
      <c r="CJ241" s="137">
        <v>88.33</v>
      </c>
      <c r="CK241" s="137">
        <v>596.66999999999996</v>
      </c>
      <c r="CL241" s="139">
        <v>2412.13</v>
      </c>
      <c r="CM241" s="186">
        <v>1969.18</v>
      </c>
      <c r="CN241" s="138">
        <v>0</v>
      </c>
      <c r="CO241" s="138">
        <v>1969.18</v>
      </c>
      <c r="CP241" s="137">
        <v>187</v>
      </c>
      <c r="CQ241" s="137">
        <v>25.56</v>
      </c>
      <c r="CR241" s="137">
        <v>350.99</v>
      </c>
      <c r="CS241" s="137">
        <v>111.46</v>
      </c>
      <c r="CT241" s="137">
        <v>675.01</v>
      </c>
      <c r="CU241" s="139">
        <v>2644.19</v>
      </c>
      <c r="CV241" s="218">
        <v>1893.5</v>
      </c>
      <c r="CW241" s="138">
        <v>0</v>
      </c>
      <c r="CX241" s="138">
        <v>1893.5</v>
      </c>
      <c r="CY241" s="137">
        <v>168</v>
      </c>
      <c r="CZ241" s="137">
        <v>24.57</v>
      </c>
      <c r="DA241" s="137">
        <v>331.25</v>
      </c>
      <c r="DB241" s="137">
        <v>125.42</v>
      </c>
      <c r="DC241" s="137">
        <v>649.24</v>
      </c>
      <c r="DD241" s="139">
        <v>2542.7399999999998</v>
      </c>
      <c r="DE241" s="138">
        <v>2707.6</v>
      </c>
      <c r="DF241" s="138">
        <v>0</v>
      </c>
      <c r="DG241" s="138">
        <v>2707.6</v>
      </c>
      <c r="DH241" s="137">
        <v>281</v>
      </c>
      <c r="DI241" s="137">
        <v>211.62</v>
      </c>
      <c r="DJ241" s="137">
        <v>1466.08</v>
      </c>
      <c r="DK241" s="137">
        <v>49.42</v>
      </c>
      <c r="DL241" s="137">
        <v>2008.12</v>
      </c>
      <c r="DM241" s="139">
        <v>4715.72</v>
      </c>
      <c r="DN241" s="135">
        <f t="shared" si="31"/>
        <v>11982.140000000001</v>
      </c>
      <c r="DO241" s="135">
        <f t="shared" si="32"/>
        <v>0</v>
      </c>
      <c r="DP241" s="135">
        <f t="shared" si="33"/>
        <v>11982.140000000001</v>
      </c>
      <c r="DQ241" s="137">
        <f t="shared" si="34"/>
        <v>1045</v>
      </c>
      <c r="DR241" s="137">
        <f t="shared" si="35"/>
        <v>331.99</v>
      </c>
      <c r="DS241" s="137">
        <f t="shared" si="36"/>
        <v>3118.16</v>
      </c>
      <c r="DT241" s="137">
        <f t="shared" si="37"/>
        <v>489.49</v>
      </c>
      <c r="DU241" s="137">
        <f t="shared" si="38"/>
        <v>4984.6399999999994</v>
      </c>
      <c r="DV241" s="139">
        <f t="shared" si="39"/>
        <v>16966.78</v>
      </c>
      <c r="DW241" s="271">
        <f t="shared" si="40"/>
        <v>-12588.83</v>
      </c>
      <c r="DX241" s="271"/>
      <c r="DY241" s="263">
        <f>E241-(DU241-(DO241*PARAM!Q241))</f>
        <v>3258.8600000000006</v>
      </c>
      <c r="DZ241" s="263"/>
    </row>
    <row r="242" spans="1:130" x14ac:dyDescent="0.25">
      <c r="A242">
        <v>1685</v>
      </c>
      <c r="B242" t="s">
        <v>722</v>
      </c>
      <c r="C242" t="s">
        <v>562</v>
      </c>
      <c r="D242" s="74">
        <v>1</v>
      </c>
      <c r="E242">
        <v>11127.28</v>
      </c>
      <c r="F242">
        <v>24907.19</v>
      </c>
      <c r="G242" t="s">
        <v>157</v>
      </c>
      <c r="H242" t="s">
        <v>5</v>
      </c>
      <c r="I242" t="s">
        <v>204</v>
      </c>
      <c r="J242" s="138">
        <v>1630.51</v>
      </c>
      <c r="K242" s="138">
        <v>0</v>
      </c>
      <c r="L242" s="138">
        <v>1630.51</v>
      </c>
      <c r="M242" s="137">
        <v>127</v>
      </c>
      <c r="N242" s="137">
        <v>23.83</v>
      </c>
      <c r="O242" s="137">
        <v>340.45</v>
      </c>
      <c r="P242" s="185">
        <v>120.57</v>
      </c>
      <c r="Q242" s="137">
        <v>611.85</v>
      </c>
      <c r="R242" s="139">
        <v>2242.36</v>
      </c>
      <c r="S242" s="138">
        <v>1826.76</v>
      </c>
      <c r="T242" s="138">
        <v>0</v>
      </c>
      <c r="U242" s="138">
        <v>1826.76</v>
      </c>
      <c r="V242" s="137">
        <v>159</v>
      </c>
      <c r="W242" s="137">
        <v>27.36</v>
      </c>
      <c r="X242" s="137">
        <v>344.36</v>
      </c>
      <c r="Y242" s="137">
        <v>114.03</v>
      </c>
      <c r="Z242" s="137">
        <v>644.75</v>
      </c>
      <c r="AA242" s="139">
        <v>2471.5100000000002</v>
      </c>
      <c r="AB242" s="138">
        <v>1826.76</v>
      </c>
      <c r="AC242" s="138">
        <v>0</v>
      </c>
      <c r="AD242" s="138">
        <v>1826.76</v>
      </c>
      <c r="AE242" s="137">
        <v>159</v>
      </c>
      <c r="AF242" s="137">
        <v>27.36</v>
      </c>
      <c r="AG242" s="185">
        <v>344.01</v>
      </c>
      <c r="AH242" s="137">
        <v>103.83</v>
      </c>
      <c r="AI242" s="137">
        <v>634.20000000000005</v>
      </c>
      <c r="AJ242" s="139">
        <v>2460.96</v>
      </c>
      <c r="AK242" s="138">
        <v>1620.41</v>
      </c>
      <c r="AL242" s="138">
        <v>0</v>
      </c>
      <c r="AM242" s="138">
        <v>1620.41</v>
      </c>
      <c r="AN242" s="137">
        <v>131</v>
      </c>
      <c r="AO242" s="137">
        <v>24.26</v>
      </c>
      <c r="AP242" s="137">
        <v>312.72000000000003</v>
      </c>
      <c r="AQ242" s="137">
        <v>135.86000000000001</v>
      </c>
      <c r="AR242" s="137">
        <v>603.84</v>
      </c>
      <c r="AS242" s="139">
        <v>2224.25</v>
      </c>
      <c r="AT242" s="138">
        <v>2062.25</v>
      </c>
      <c r="AU242" s="138">
        <v>910.67</v>
      </c>
      <c r="AV242" s="138">
        <v>2972.92</v>
      </c>
      <c r="AW242" s="137">
        <v>316</v>
      </c>
      <c r="AX242" s="137">
        <v>30.89</v>
      </c>
      <c r="AY242" s="137">
        <v>737.25</v>
      </c>
      <c r="AZ242" s="137">
        <v>89.62</v>
      </c>
      <c r="BA242" s="137">
        <v>1173.76</v>
      </c>
      <c r="BB242" s="139">
        <v>4146.68</v>
      </c>
      <c r="BC242" s="202">
        <v>2939.38</v>
      </c>
      <c r="BD242" s="138">
        <v>0</v>
      </c>
      <c r="BE242" s="138">
        <v>2939.38</v>
      </c>
      <c r="BF242" s="137">
        <v>291</v>
      </c>
      <c r="BG242" s="137">
        <v>41.71</v>
      </c>
      <c r="BH242" s="137">
        <v>1053.72</v>
      </c>
      <c r="BI242" s="137">
        <v>163.71</v>
      </c>
      <c r="BJ242" s="137">
        <v>1550.14</v>
      </c>
      <c r="BK242" s="139">
        <v>4489.5200000000004</v>
      </c>
      <c r="BL242" s="186">
        <v>1921.99</v>
      </c>
      <c r="BM242" s="138">
        <v>0</v>
      </c>
      <c r="BN242" s="138">
        <v>1921.99</v>
      </c>
      <c r="BO242" s="137">
        <v>171</v>
      </c>
      <c r="BP242" s="137">
        <v>28.79</v>
      </c>
      <c r="BQ242" s="137">
        <v>430.28</v>
      </c>
      <c r="BR242" s="137">
        <v>131.02000000000001</v>
      </c>
      <c r="BS242" s="137">
        <v>761.09</v>
      </c>
      <c r="BT242" s="139">
        <v>2683.08</v>
      </c>
      <c r="BU242" s="138">
        <v>1921.99</v>
      </c>
      <c r="BV242" s="138">
        <v>0</v>
      </c>
      <c r="BW242" s="138">
        <v>1921.99</v>
      </c>
      <c r="BX242" s="137">
        <v>172</v>
      </c>
      <c r="BY242" s="137">
        <v>28.79</v>
      </c>
      <c r="BZ242" s="137">
        <v>430.28</v>
      </c>
      <c r="CA242" s="137">
        <v>131.02000000000001</v>
      </c>
      <c r="CB242" s="137">
        <v>762.09</v>
      </c>
      <c r="CC242" s="139">
        <v>2684.08</v>
      </c>
      <c r="CD242" s="216">
        <v>1928.66</v>
      </c>
      <c r="CE242" s="138">
        <v>0</v>
      </c>
      <c r="CF242" s="138">
        <v>1928.66</v>
      </c>
      <c r="CG242" s="137">
        <v>173</v>
      </c>
      <c r="CH242" s="137">
        <v>28.89</v>
      </c>
      <c r="CI242" s="137">
        <v>436.3</v>
      </c>
      <c r="CJ242" s="137">
        <v>146.44999999999999</v>
      </c>
      <c r="CK242" s="137">
        <v>784.64</v>
      </c>
      <c r="CL242" s="139">
        <v>2713.3</v>
      </c>
      <c r="CM242" s="186">
        <v>1923.42</v>
      </c>
      <c r="CN242" s="138">
        <v>0</v>
      </c>
      <c r="CO242" s="138">
        <v>1923.42</v>
      </c>
      <c r="CP242" s="137">
        <v>181</v>
      </c>
      <c r="CQ242" s="137">
        <v>28.81</v>
      </c>
      <c r="CR242" s="137">
        <v>406.18</v>
      </c>
      <c r="CS242" s="137">
        <v>54.56</v>
      </c>
      <c r="CT242" s="137">
        <v>670.55</v>
      </c>
      <c r="CU242" s="139">
        <v>2593.9699999999998</v>
      </c>
      <c r="CV242" s="216">
        <v>1921.99</v>
      </c>
      <c r="CW242" s="138">
        <v>0</v>
      </c>
      <c r="CX242" s="138">
        <v>1921.99</v>
      </c>
      <c r="CY242" s="137">
        <v>172</v>
      </c>
      <c r="CZ242" s="137">
        <v>28.79</v>
      </c>
      <c r="DA242" s="137">
        <v>400.16</v>
      </c>
      <c r="DB242" s="137">
        <v>115.72</v>
      </c>
      <c r="DC242" s="137">
        <v>716.67</v>
      </c>
      <c r="DD242" s="139">
        <v>2638.66</v>
      </c>
      <c r="DE242" s="138">
        <v>2865.68</v>
      </c>
      <c r="DF242" s="138">
        <v>0</v>
      </c>
      <c r="DG242" s="138">
        <v>2865.68</v>
      </c>
      <c r="DH242" s="137">
        <v>304</v>
      </c>
      <c r="DI242" s="137">
        <v>284.55</v>
      </c>
      <c r="DJ242" s="137">
        <v>1453.08</v>
      </c>
      <c r="DK242" s="137">
        <v>149.12</v>
      </c>
      <c r="DL242" s="137">
        <v>2190.75</v>
      </c>
      <c r="DM242" s="139">
        <v>5056.43</v>
      </c>
      <c r="DN242" s="135">
        <f t="shared" si="31"/>
        <v>24389.8</v>
      </c>
      <c r="DO242" s="135">
        <f t="shared" si="32"/>
        <v>910.67</v>
      </c>
      <c r="DP242" s="135">
        <f t="shared" si="33"/>
        <v>25300.470000000005</v>
      </c>
      <c r="DQ242" s="137">
        <f t="shared" si="34"/>
        <v>2356</v>
      </c>
      <c r="DR242" s="137">
        <f t="shared" si="35"/>
        <v>604.03</v>
      </c>
      <c r="DS242" s="137">
        <f t="shared" si="36"/>
        <v>6688.79</v>
      </c>
      <c r="DT242" s="137">
        <f t="shared" si="37"/>
        <v>1455.5100000000002</v>
      </c>
      <c r="DU242" s="137">
        <f t="shared" si="38"/>
        <v>11104.33</v>
      </c>
      <c r="DV242" s="139">
        <f t="shared" si="39"/>
        <v>36404.800000000003</v>
      </c>
      <c r="DW242" s="271">
        <f t="shared" si="40"/>
        <v>393.28000000000611</v>
      </c>
      <c r="DX242" s="271"/>
      <c r="DY242" s="263">
        <f>E242-(DU242-(DO242*PARAM!Q242))</f>
        <v>22.950000000000728</v>
      </c>
      <c r="DZ242" s="263"/>
    </row>
    <row r="243" spans="1:130" x14ac:dyDescent="0.25">
      <c r="A243">
        <v>1687</v>
      </c>
      <c r="B243" t="s">
        <v>651</v>
      </c>
      <c r="C243" t="s">
        <v>652</v>
      </c>
      <c r="D243" s="74">
        <v>1</v>
      </c>
      <c r="E243">
        <v>4744.1000000000004</v>
      </c>
      <c r="F243">
        <v>10841.39</v>
      </c>
      <c r="G243" t="s">
        <v>157</v>
      </c>
      <c r="H243" t="s">
        <v>5</v>
      </c>
      <c r="I243" t="s">
        <v>204</v>
      </c>
      <c r="J243" s="138">
        <v>2885.32</v>
      </c>
      <c r="K243" s="138">
        <v>0</v>
      </c>
      <c r="L243" s="138">
        <v>2885.32</v>
      </c>
      <c r="M243" s="137">
        <v>305</v>
      </c>
      <c r="N243" s="137">
        <v>43.24</v>
      </c>
      <c r="O243" s="137">
        <v>1089.03</v>
      </c>
      <c r="P243" s="185">
        <v>127.73</v>
      </c>
      <c r="Q243" s="137">
        <v>1565</v>
      </c>
      <c r="R243" s="139">
        <v>4450.32</v>
      </c>
      <c r="S243" s="138">
        <v>1918.06</v>
      </c>
      <c r="T243" s="138">
        <v>0</v>
      </c>
      <c r="U243" s="138">
        <v>1918.06</v>
      </c>
      <c r="V243" s="137">
        <v>172</v>
      </c>
      <c r="W243" s="137">
        <v>28.73</v>
      </c>
      <c r="X243" s="137">
        <v>427.35</v>
      </c>
      <c r="Y243" s="137">
        <v>105.46</v>
      </c>
      <c r="Z243" s="137">
        <v>733.54</v>
      </c>
      <c r="AA243" s="139">
        <v>2651.6</v>
      </c>
      <c r="AB243" s="138">
        <v>1826.76</v>
      </c>
      <c r="AC243" s="138">
        <v>0</v>
      </c>
      <c r="AD243" s="138">
        <v>1826.76</v>
      </c>
      <c r="AE243" s="137">
        <v>159</v>
      </c>
      <c r="AF243" s="137">
        <v>27.36</v>
      </c>
      <c r="AG243" s="185">
        <v>344.01</v>
      </c>
      <c r="AH243" s="137">
        <v>32.43</v>
      </c>
      <c r="AI243" s="137">
        <v>562.79999999999995</v>
      </c>
      <c r="AJ243" s="139">
        <v>2389.56</v>
      </c>
      <c r="AK243" s="138">
        <v>1535.61</v>
      </c>
      <c r="AL243" s="138">
        <v>0</v>
      </c>
      <c r="AM243" s="138">
        <v>1535.61</v>
      </c>
      <c r="AN243" s="137">
        <v>120</v>
      </c>
      <c r="AO243" s="137">
        <v>22.99</v>
      </c>
      <c r="AP243" s="137">
        <v>299.87</v>
      </c>
      <c r="AQ243" s="137">
        <v>134.37</v>
      </c>
      <c r="AR243" s="137">
        <v>577.23</v>
      </c>
      <c r="AS243" s="139">
        <v>2112.84</v>
      </c>
      <c r="AT243" s="138">
        <v>1859.06</v>
      </c>
      <c r="AU243" s="138">
        <v>910.67</v>
      </c>
      <c r="AV243" s="138">
        <v>2769.73</v>
      </c>
      <c r="AW243" s="137">
        <v>288</v>
      </c>
      <c r="AX243" s="137">
        <v>27.84</v>
      </c>
      <c r="AY243" s="137">
        <v>555.35</v>
      </c>
      <c r="AZ243" s="137">
        <v>101.31</v>
      </c>
      <c r="BA243" s="137">
        <v>972.5</v>
      </c>
      <c r="BB243" s="139">
        <v>3742.23</v>
      </c>
      <c r="BC243" s="202">
        <v>1551.16</v>
      </c>
      <c r="BD243" s="138">
        <v>0</v>
      </c>
      <c r="BE243" s="138">
        <v>1551.16</v>
      </c>
      <c r="BF243" s="137">
        <v>-300</v>
      </c>
      <c r="BG243" s="137">
        <v>137.31</v>
      </c>
      <c r="BH243" s="137">
        <v>946.81</v>
      </c>
      <c r="BI243" s="137">
        <v>27.27</v>
      </c>
      <c r="BJ243" s="137">
        <v>811.39</v>
      </c>
      <c r="BK243" s="139">
        <v>2362.5500000000002</v>
      </c>
      <c r="BL243" s="186">
        <v>0</v>
      </c>
      <c r="BM243" s="138">
        <v>0</v>
      </c>
      <c r="BN243" s="138">
        <v>0</v>
      </c>
      <c r="BO243" s="137">
        <v>-1</v>
      </c>
      <c r="BP243" s="137">
        <v>0</v>
      </c>
      <c r="BQ243" s="137">
        <v>0</v>
      </c>
      <c r="BR243" s="137">
        <v>0</v>
      </c>
      <c r="BS243" s="137">
        <v>-1</v>
      </c>
      <c r="BT243" s="139">
        <v>-1</v>
      </c>
      <c r="BU243" s="138">
        <v>0</v>
      </c>
      <c r="BV243" s="138">
        <v>0</v>
      </c>
      <c r="BW243" s="138">
        <v>0</v>
      </c>
      <c r="BX243" s="137">
        <v>0</v>
      </c>
      <c r="BY243" s="137">
        <v>0</v>
      </c>
      <c r="BZ243" s="137">
        <v>0</v>
      </c>
      <c r="CA243" s="137">
        <v>0</v>
      </c>
      <c r="CB243" s="137">
        <v>0</v>
      </c>
      <c r="CC243" s="139">
        <v>0</v>
      </c>
      <c r="CD243" s="138">
        <v>0</v>
      </c>
      <c r="CE243" s="138">
        <v>0</v>
      </c>
      <c r="CF243" s="138">
        <v>0</v>
      </c>
      <c r="CG243" s="137">
        <v>0</v>
      </c>
      <c r="CH243" s="137">
        <v>0</v>
      </c>
      <c r="CI243" s="137">
        <v>0</v>
      </c>
      <c r="CJ243" s="137">
        <v>0</v>
      </c>
      <c r="CK243" s="137">
        <v>0</v>
      </c>
      <c r="CL243" s="139">
        <v>0</v>
      </c>
      <c r="CM243" s="186">
        <v>0</v>
      </c>
      <c r="CN243" s="138">
        <v>0</v>
      </c>
      <c r="CO243" s="138">
        <v>0</v>
      </c>
      <c r="CP243" s="137">
        <v>0</v>
      </c>
      <c r="CQ243" s="137">
        <v>0</v>
      </c>
      <c r="CR243" s="137">
        <v>0</v>
      </c>
      <c r="CS243" s="137">
        <v>0</v>
      </c>
      <c r="CT243" s="137">
        <v>0</v>
      </c>
      <c r="CU243" s="139">
        <v>0</v>
      </c>
      <c r="CV243" s="216"/>
      <c r="DN243" s="135">
        <f t="shared" si="31"/>
        <v>11575.97</v>
      </c>
      <c r="DO243" s="135">
        <f t="shared" si="32"/>
        <v>910.67</v>
      </c>
      <c r="DP243" s="135">
        <f t="shared" si="33"/>
        <v>12486.64</v>
      </c>
      <c r="DQ243" s="137">
        <f t="shared" si="34"/>
        <v>743</v>
      </c>
      <c r="DR243" s="137">
        <f t="shared" si="35"/>
        <v>287.47000000000003</v>
      </c>
      <c r="DS243" s="137">
        <f t="shared" si="36"/>
        <v>3662.42</v>
      </c>
      <c r="DT243" s="137">
        <f t="shared" si="37"/>
        <v>528.57000000000005</v>
      </c>
      <c r="DU243" s="137">
        <f t="shared" si="38"/>
        <v>5221.46</v>
      </c>
      <c r="DV243" s="139">
        <f t="shared" si="39"/>
        <v>17708.099999999999</v>
      </c>
      <c r="DW243" s="271">
        <f t="shared" si="40"/>
        <v>1645.25</v>
      </c>
      <c r="DX243" s="271"/>
      <c r="DY243" s="263">
        <f>E243-(DU243-(DO243*PARAM!Q243))</f>
        <v>-477.35999999999967</v>
      </c>
      <c r="DZ243" s="263"/>
    </row>
    <row r="244" spans="1:130" x14ac:dyDescent="0.25">
      <c r="A244">
        <v>1690</v>
      </c>
      <c r="B244" t="s">
        <v>869</v>
      </c>
      <c r="C244" t="s">
        <v>870</v>
      </c>
      <c r="D244" s="74">
        <v>0</v>
      </c>
      <c r="E244">
        <v>2438.12</v>
      </c>
      <c r="F244">
        <v>7437.51</v>
      </c>
      <c r="G244" t="s">
        <v>173</v>
      </c>
      <c r="H244" t="s">
        <v>5</v>
      </c>
      <c r="I244" t="s">
        <v>182</v>
      </c>
      <c r="P244" s="185"/>
      <c r="AG244" s="185"/>
      <c r="AT244" s="138">
        <v>0</v>
      </c>
      <c r="AU244" s="138">
        <v>215.81</v>
      </c>
      <c r="AV244" s="138">
        <v>215.81</v>
      </c>
      <c r="AW244" s="137">
        <v>9</v>
      </c>
      <c r="AX244" s="137">
        <v>0</v>
      </c>
      <c r="AY244" s="137">
        <v>43.16</v>
      </c>
      <c r="AZ244" s="137">
        <v>2.89</v>
      </c>
      <c r="BA244" s="137">
        <v>55.05</v>
      </c>
      <c r="BB244" s="139">
        <v>270.86</v>
      </c>
      <c r="BC244" s="202">
        <v>690.6</v>
      </c>
      <c r="BD244" s="138">
        <v>0</v>
      </c>
      <c r="BE244" s="138">
        <v>690.6</v>
      </c>
      <c r="BF244" s="137">
        <v>28</v>
      </c>
      <c r="BG244" s="137">
        <v>16.489999999999998</v>
      </c>
      <c r="BH244" s="137">
        <v>233.88</v>
      </c>
      <c r="BI244" s="137">
        <v>52.93</v>
      </c>
      <c r="BJ244" s="137">
        <v>331.3</v>
      </c>
      <c r="BK244" s="139">
        <v>1021.9</v>
      </c>
      <c r="BL244" s="186">
        <v>980.36</v>
      </c>
      <c r="BM244" s="138">
        <v>0</v>
      </c>
      <c r="BN244" s="138">
        <v>980.36</v>
      </c>
      <c r="BO244" s="137">
        <v>56</v>
      </c>
      <c r="BP244" s="137">
        <v>24.51</v>
      </c>
      <c r="BQ244" s="137">
        <v>73.959999999999994</v>
      </c>
      <c r="BR244" s="137">
        <v>119.42</v>
      </c>
      <c r="BS244" s="137">
        <v>273.89</v>
      </c>
      <c r="BT244" s="139">
        <v>1254.25</v>
      </c>
      <c r="BU244" s="138">
        <v>1042.8599999999999</v>
      </c>
      <c r="BV244" s="138">
        <v>0</v>
      </c>
      <c r="BW244" s="138">
        <v>1042.8599999999999</v>
      </c>
      <c r="BX244" s="137">
        <v>56</v>
      </c>
      <c r="BY244" s="137">
        <v>24.51</v>
      </c>
      <c r="BZ244" s="137">
        <v>73.959999999999994</v>
      </c>
      <c r="CA244" s="137">
        <v>43.76</v>
      </c>
      <c r="CB244" s="137">
        <v>198.23</v>
      </c>
      <c r="CC244" s="139">
        <v>1241.0899999999999</v>
      </c>
      <c r="CD244" s="138">
        <v>1011.61</v>
      </c>
      <c r="CE244" s="138">
        <v>0</v>
      </c>
      <c r="CF244" s="138">
        <v>1011.61</v>
      </c>
      <c r="CG244" s="137">
        <v>56</v>
      </c>
      <c r="CH244" s="137">
        <v>24.51</v>
      </c>
      <c r="CI244" s="137">
        <v>73.959999999999994</v>
      </c>
      <c r="CJ244" s="137">
        <v>79.03</v>
      </c>
      <c r="CK244" s="137">
        <v>233.5</v>
      </c>
      <c r="CL244" s="139">
        <v>1245.1099999999999</v>
      </c>
      <c r="CM244" s="186">
        <v>1032.54</v>
      </c>
      <c r="CN244" s="138">
        <v>0</v>
      </c>
      <c r="CO244" s="138">
        <v>1032.54</v>
      </c>
      <c r="CP244" s="137">
        <v>57</v>
      </c>
      <c r="CQ244" s="137">
        <v>25.04</v>
      </c>
      <c r="CR244" s="137">
        <v>74.63</v>
      </c>
      <c r="CS244" s="137">
        <v>64.11</v>
      </c>
      <c r="CT244" s="137">
        <v>220.78</v>
      </c>
      <c r="CU244" s="139">
        <v>1253.32</v>
      </c>
      <c r="CV244" s="216">
        <v>2118.5700000000002</v>
      </c>
      <c r="CW244" s="138">
        <v>0</v>
      </c>
      <c r="CX244" s="138">
        <v>2118.5700000000002</v>
      </c>
      <c r="CY244" s="137">
        <v>153</v>
      </c>
      <c r="CZ244" s="137">
        <v>177.3</v>
      </c>
      <c r="DA244" s="137">
        <v>1339.98</v>
      </c>
      <c r="DB244" s="137">
        <v>88.64</v>
      </c>
      <c r="DC244" s="137">
        <v>1758.92</v>
      </c>
      <c r="DD244" s="139">
        <v>3877.49</v>
      </c>
      <c r="DE244" s="138">
        <v>1302.5899999999999</v>
      </c>
      <c r="DF244" s="138">
        <v>0</v>
      </c>
      <c r="DG244" s="138">
        <v>1302.5899999999999</v>
      </c>
      <c r="DH244" s="137">
        <v>-58</v>
      </c>
      <c r="DI244" s="137">
        <v>65.930000000000007</v>
      </c>
      <c r="DJ244" s="137">
        <v>234.58</v>
      </c>
      <c r="DK244" s="137">
        <v>95.6</v>
      </c>
      <c r="DL244" s="137">
        <v>338.11</v>
      </c>
      <c r="DM244" s="139">
        <v>1640.7</v>
      </c>
      <c r="DN244" s="135">
        <f t="shared" si="31"/>
        <v>8179.1299999999992</v>
      </c>
      <c r="DO244" s="135">
        <f t="shared" si="32"/>
        <v>215.81</v>
      </c>
      <c r="DP244" s="135">
        <f t="shared" si="33"/>
        <v>8394.94</v>
      </c>
      <c r="DQ244" s="137">
        <f t="shared" si="34"/>
        <v>357</v>
      </c>
      <c r="DR244" s="137">
        <f t="shared" si="35"/>
        <v>358.29</v>
      </c>
      <c r="DS244" s="137">
        <f t="shared" si="36"/>
        <v>2148.11</v>
      </c>
      <c r="DT244" s="137">
        <f t="shared" si="37"/>
        <v>546.38</v>
      </c>
      <c r="DU244" s="137">
        <f t="shared" si="38"/>
        <v>3409.78</v>
      </c>
      <c r="DV244" s="139">
        <f t="shared" si="39"/>
        <v>11804.720000000001</v>
      </c>
      <c r="DW244" s="271">
        <f t="shared" si="40"/>
        <v>957.43000000000029</v>
      </c>
      <c r="DX244" s="271"/>
      <c r="DY244" s="263">
        <f>E244-(DU244-(DO244*PARAM!Q244))</f>
        <v>-971.66000000000031</v>
      </c>
      <c r="DZ244" s="263"/>
    </row>
    <row r="245" spans="1:130" x14ac:dyDescent="0.25">
      <c r="A245">
        <v>1705</v>
      </c>
      <c r="B245" t="s">
        <v>232</v>
      </c>
      <c r="C245" t="s">
        <v>233</v>
      </c>
      <c r="D245" s="74">
        <v>0.8</v>
      </c>
      <c r="E245">
        <v>9638.35</v>
      </c>
      <c r="F245">
        <v>21013.18</v>
      </c>
      <c r="G245" t="s">
        <v>157</v>
      </c>
      <c r="H245" t="s">
        <v>5</v>
      </c>
      <c r="I245" t="s">
        <v>204</v>
      </c>
      <c r="J245" s="138">
        <v>1663.84</v>
      </c>
      <c r="K245" s="138">
        <v>0</v>
      </c>
      <c r="L245" s="138">
        <v>1663.84</v>
      </c>
      <c r="M245" s="137">
        <v>124</v>
      </c>
      <c r="N245" s="137">
        <v>23.94</v>
      </c>
      <c r="O245" s="137">
        <v>410.77</v>
      </c>
      <c r="P245" s="185">
        <v>126.16</v>
      </c>
      <c r="Q245" s="137">
        <v>684.87</v>
      </c>
      <c r="R245" s="139">
        <v>2348.71</v>
      </c>
      <c r="S245" s="138">
        <v>1503.03</v>
      </c>
      <c r="T245" s="138">
        <v>0</v>
      </c>
      <c r="U245" s="138">
        <v>1503.03</v>
      </c>
      <c r="V245" s="137">
        <v>111</v>
      </c>
      <c r="W245" s="137">
        <v>22.5</v>
      </c>
      <c r="X245" s="137">
        <v>358.19</v>
      </c>
      <c r="Y245" s="137">
        <v>113.38</v>
      </c>
      <c r="Z245" s="137">
        <v>605.07000000000005</v>
      </c>
      <c r="AA245" s="139">
        <v>2108.1</v>
      </c>
      <c r="AB245" s="138">
        <v>1612.57</v>
      </c>
      <c r="AC245" s="138">
        <v>0</v>
      </c>
      <c r="AD245" s="138">
        <v>1612.57</v>
      </c>
      <c r="AE245" s="137">
        <v>125</v>
      </c>
      <c r="AF245" s="137">
        <v>24.15</v>
      </c>
      <c r="AG245" s="185">
        <v>382.03</v>
      </c>
      <c r="AH245" s="137">
        <v>140.83000000000001</v>
      </c>
      <c r="AI245" s="137">
        <v>672.01</v>
      </c>
      <c r="AJ245" s="139">
        <v>2284.58</v>
      </c>
      <c r="AK245" s="138">
        <v>1612.57</v>
      </c>
      <c r="AL245" s="138">
        <v>0</v>
      </c>
      <c r="AM245" s="138">
        <v>1612.57</v>
      </c>
      <c r="AN245" s="137">
        <v>125</v>
      </c>
      <c r="AO245" s="137">
        <v>24.15</v>
      </c>
      <c r="AP245" s="137">
        <v>382.03</v>
      </c>
      <c r="AQ245" s="137">
        <v>135.72999999999999</v>
      </c>
      <c r="AR245" s="137">
        <v>666.91</v>
      </c>
      <c r="AS245" s="139">
        <v>2279.48</v>
      </c>
      <c r="AT245" s="138">
        <v>1612.57</v>
      </c>
      <c r="AU245" s="138">
        <v>743.71</v>
      </c>
      <c r="AV245" s="138">
        <v>2356.2800000000002</v>
      </c>
      <c r="AW245" s="137">
        <v>226</v>
      </c>
      <c r="AX245" s="137">
        <v>24.15</v>
      </c>
      <c r="AY245" s="137">
        <v>530.77</v>
      </c>
      <c r="AZ245" s="137">
        <v>120.19</v>
      </c>
      <c r="BA245" s="137">
        <v>901.11</v>
      </c>
      <c r="BB245" s="139">
        <v>3257.39</v>
      </c>
      <c r="BC245" s="202">
        <v>2474.9499999999998</v>
      </c>
      <c r="BD245" s="138">
        <v>0</v>
      </c>
      <c r="BE245" s="138">
        <v>2474.9499999999998</v>
      </c>
      <c r="BF245" s="137">
        <v>220</v>
      </c>
      <c r="BG245" s="137">
        <v>34.47</v>
      </c>
      <c r="BH245" s="137">
        <v>841.21</v>
      </c>
      <c r="BI245" s="137">
        <v>150.28</v>
      </c>
      <c r="BJ245" s="137">
        <v>1245.96</v>
      </c>
      <c r="BK245" s="139">
        <v>3720.91</v>
      </c>
      <c r="BL245" s="186">
        <v>1627.81</v>
      </c>
      <c r="BM245" s="138">
        <v>0</v>
      </c>
      <c r="BN245" s="138">
        <v>1627.81</v>
      </c>
      <c r="BO245" s="137">
        <v>125</v>
      </c>
      <c r="BP245" s="137">
        <v>24.37</v>
      </c>
      <c r="BQ245" s="137">
        <v>395.88</v>
      </c>
      <c r="BR245" s="137">
        <v>105.4</v>
      </c>
      <c r="BS245" s="137">
        <v>650.65</v>
      </c>
      <c r="BT245" s="139">
        <v>2278.46</v>
      </c>
      <c r="BU245" s="138">
        <v>1627.81</v>
      </c>
      <c r="BV245" s="138">
        <v>0</v>
      </c>
      <c r="BW245" s="138">
        <v>1627.81</v>
      </c>
      <c r="BX245" s="137">
        <v>127</v>
      </c>
      <c r="BY245" s="137">
        <v>24.37</v>
      </c>
      <c r="BZ245" s="137">
        <v>395.88</v>
      </c>
      <c r="CA245" s="137">
        <v>141.1</v>
      </c>
      <c r="CB245" s="137">
        <v>688.35</v>
      </c>
      <c r="CC245" s="139">
        <v>2316.16</v>
      </c>
      <c r="CD245" s="216">
        <v>1684.72</v>
      </c>
      <c r="CE245" s="138">
        <v>0</v>
      </c>
      <c r="CF245" s="138">
        <v>1684.72</v>
      </c>
      <c r="CG245" s="137">
        <v>134</v>
      </c>
      <c r="CH245" s="137">
        <v>25.23</v>
      </c>
      <c r="CI245" s="137">
        <v>447.41</v>
      </c>
      <c r="CJ245" s="137">
        <v>70.709999999999994</v>
      </c>
      <c r="CK245" s="137">
        <v>677.35</v>
      </c>
      <c r="CL245" s="139">
        <v>2362.0700000000002</v>
      </c>
      <c r="CM245" s="186">
        <v>1651.52</v>
      </c>
      <c r="CN245" s="138">
        <v>0</v>
      </c>
      <c r="CO245" s="138">
        <v>1651.52</v>
      </c>
      <c r="CP245" s="137">
        <v>130</v>
      </c>
      <c r="CQ245" s="137">
        <v>24.73</v>
      </c>
      <c r="CR245" s="137">
        <v>393.27</v>
      </c>
      <c r="CS245" s="137">
        <v>136.41</v>
      </c>
      <c r="CT245" s="137">
        <v>684.41</v>
      </c>
      <c r="CU245" s="139">
        <v>2335.9299999999998</v>
      </c>
      <c r="CV245" s="216">
        <v>1627.81</v>
      </c>
      <c r="CW245" s="138">
        <v>0</v>
      </c>
      <c r="CX245" s="138">
        <v>1627.81</v>
      </c>
      <c r="CY245" s="137">
        <v>127</v>
      </c>
      <c r="CZ245" s="137">
        <v>24.37</v>
      </c>
      <c r="DA245" s="137">
        <v>371.67</v>
      </c>
      <c r="DB245" s="137">
        <v>100.3</v>
      </c>
      <c r="DC245" s="137">
        <v>623.34</v>
      </c>
      <c r="DD245" s="139">
        <v>2251.15</v>
      </c>
      <c r="DE245" s="138">
        <v>2426.7600000000002</v>
      </c>
      <c r="DF245" s="138">
        <v>0</v>
      </c>
      <c r="DG245" s="138">
        <v>2426.7600000000002</v>
      </c>
      <c r="DH245" s="137">
        <v>240</v>
      </c>
      <c r="DI245" s="137">
        <v>244.87</v>
      </c>
      <c r="DJ245" s="137">
        <v>1294.55</v>
      </c>
      <c r="DK245" s="137">
        <v>126.03</v>
      </c>
      <c r="DL245" s="137">
        <v>1905.45</v>
      </c>
      <c r="DM245" s="139">
        <v>4332.21</v>
      </c>
      <c r="DN245" s="135">
        <f t="shared" si="31"/>
        <v>21125.96</v>
      </c>
      <c r="DO245" s="135">
        <f t="shared" si="32"/>
        <v>743.71</v>
      </c>
      <c r="DP245" s="135">
        <f t="shared" si="33"/>
        <v>21869.67</v>
      </c>
      <c r="DQ245" s="137">
        <f t="shared" si="34"/>
        <v>1814</v>
      </c>
      <c r="DR245" s="137">
        <f t="shared" si="35"/>
        <v>521.29999999999995</v>
      </c>
      <c r="DS245" s="137">
        <f t="shared" si="36"/>
        <v>6203.6600000000008</v>
      </c>
      <c r="DT245" s="137">
        <f t="shared" si="37"/>
        <v>1466.52</v>
      </c>
      <c r="DU245" s="137">
        <f t="shared" si="38"/>
        <v>10005.480000000001</v>
      </c>
      <c r="DV245" s="139">
        <f t="shared" si="39"/>
        <v>31875.149999999998</v>
      </c>
      <c r="DW245" s="271">
        <f t="shared" si="40"/>
        <v>856.48999999999796</v>
      </c>
      <c r="DX245" s="271"/>
      <c r="DY245" s="263">
        <f>E245-(DU245-(DO245*PARAM!Q245))</f>
        <v>-367.13000000000102</v>
      </c>
      <c r="DZ245" s="263"/>
    </row>
    <row r="246" spans="1:130" x14ac:dyDescent="0.25">
      <c r="A246">
        <v>1706</v>
      </c>
      <c r="B246" t="s">
        <v>862</v>
      </c>
      <c r="C246" t="s">
        <v>217</v>
      </c>
      <c r="D246" s="74">
        <v>0</v>
      </c>
      <c r="G246" t="s">
        <v>173</v>
      </c>
      <c r="H246" t="s">
        <v>5</v>
      </c>
      <c r="I246" t="s">
        <v>298</v>
      </c>
      <c r="P246" s="185"/>
      <c r="AG246" s="185"/>
      <c r="AT246" s="138">
        <v>0</v>
      </c>
      <c r="AU246" s="138">
        <v>237.15</v>
      </c>
      <c r="AV246" s="138">
        <v>237.15</v>
      </c>
      <c r="AW246" s="137">
        <v>10</v>
      </c>
      <c r="AX246" s="137">
        <v>0</v>
      </c>
      <c r="AY246" s="137">
        <v>47.43</v>
      </c>
      <c r="AZ246" s="137">
        <v>3.17</v>
      </c>
      <c r="BA246" s="137">
        <v>60.6</v>
      </c>
      <c r="BB246" s="139">
        <v>297.75</v>
      </c>
      <c r="BC246" s="202"/>
      <c r="BL246" s="186"/>
      <c r="CD246" s="216"/>
      <c r="CM246" s="186"/>
      <c r="CV246" s="218"/>
      <c r="DN246" s="135">
        <f t="shared" si="31"/>
        <v>0</v>
      </c>
      <c r="DO246" s="135">
        <f t="shared" si="32"/>
        <v>237.15</v>
      </c>
      <c r="DP246" s="135">
        <f t="shared" si="33"/>
        <v>237.15</v>
      </c>
      <c r="DQ246" s="137">
        <f t="shared" si="34"/>
        <v>10</v>
      </c>
      <c r="DR246" s="137">
        <f t="shared" si="35"/>
        <v>0</v>
      </c>
      <c r="DS246" s="137">
        <f t="shared" si="36"/>
        <v>47.43</v>
      </c>
      <c r="DT246" s="137">
        <f t="shared" si="37"/>
        <v>3.17</v>
      </c>
      <c r="DU246" s="137">
        <f t="shared" si="38"/>
        <v>60.6</v>
      </c>
      <c r="DV246" s="139">
        <f t="shared" si="39"/>
        <v>297.75</v>
      </c>
      <c r="DW246" s="271">
        <f t="shared" si="40"/>
        <v>237.15</v>
      </c>
      <c r="DX246" s="271"/>
      <c r="DY246" s="263">
        <f>E246-(DU246-(DO246*PARAM!Q246))</f>
        <v>-60.6</v>
      </c>
      <c r="DZ246" s="263"/>
    </row>
    <row r="247" spans="1:130" x14ac:dyDescent="0.25">
      <c r="A247">
        <v>1710</v>
      </c>
      <c r="B247" t="s">
        <v>512</v>
      </c>
      <c r="C247" t="s">
        <v>513</v>
      </c>
      <c r="D247" s="74">
        <v>1</v>
      </c>
      <c r="E247">
        <v>6090.01</v>
      </c>
      <c r="F247">
        <v>25336.39</v>
      </c>
      <c r="G247" t="s">
        <v>157</v>
      </c>
      <c r="H247" t="s">
        <v>5</v>
      </c>
      <c r="I247" t="s">
        <v>182</v>
      </c>
      <c r="J247" s="138">
        <v>2212.16</v>
      </c>
      <c r="K247" s="138">
        <v>0</v>
      </c>
      <c r="L247" s="138">
        <v>2212.16</v>
      </c>
      <c r="M247" s="137">
        <v>213</v>
      </c>
      <c r="N247" s="137">
        <v>33.14</v>
      </c>
      <c r="O247" s="137">
        <v>692.81</v>
      </c>
      <c r="P247" s="185">
        <v>39.270000000000003</v>
      </c>
      <c r="Q247" s="137">
        <v>978.22</v>
      </c>
      <c r="R247" s="139">
        <v>3190.38</v>
      </c>
      <c r="S247" s="138">
        <v>2354.86</v>
      </c>
      <c r="T247" s="138">
        <v>0</v>
      </c>
      <c r="U247" s="138">
        <v>2354.86</v>
      </c>
      <c r="V247" s="137">
        <v>232</v>
      </c>
      <c r="W247" s="137">
        <v>35.28</v>
      </c>
      <c r="X247" s="137">
        <v>583.66999999999996</v>
      </c>
      <c r="Y247" s="137">
        <v>77.52</v>
      </c>
      <c r="Z247" s="137">
        <v>928.47</v>
      </c>
      <c r="AA247" s="139">
        <v>3283.33</v>
      </c>
      <c r="AB247" s="138">
        <v>1893.42</v>
      </c>
      <c r="AC247" s="138">
        <v>0</v>
      </c>
      <c r="AD247" s="138">
        <v>1893.42</v>
      </c>
      <c r="AE247" s="137">
        <v>169</v>
      </c>
      <c r="AF247" s="137">
        <v>28.36</v>
      </c>
      <c r="AG247" s="185">
        <v>404.42</v>
      </c>
      <c r="AH247" s="137">
        <v>84.61</v>
      </c>
      <c r="AI247" s="137">
        <v>686.39</v>
      </c>
      <c r="AJ247" s="139">
        <v>2579.81</v>
      </c>
      <c r="AK247" s="138">
        <v>1893.42</v>
      </c>
      <c r="AL247" s="138">
        <v>0</v>
      </c>
      <c r="AM247" s="138">
        <v>1893.42</v>
      </c>
      <c r="AN247" s="137">
        <v>169</v>
      </c>
      <c r="AO247" s="137">
        <v>28.36</v>
      </c>
      <c r="AP247" s="137">
        <v>404.42</v>
      </c>
      <c r="AQ247" s="137">
        <v>84.61</v>
      </c>
      <c r="AR247" s="137">
        <v>686.39</v>
      </c>
      <c r="AS247" s="139">
        <v>2579.81</v>
      </c>
      <c r="AT247" s="138">
        <v>1893.42</v>
      </c>
      <c r="AU247" s="138">
        <v>948.61</v>
      </c>
      <c r="AV247" s="138">
        <v>2842.03</v>
      </c>
      <c r="AW247" s="137">
        <v>297</v>
      </c>
      <c r="AX247" s="137">
        <v>28.36</v>
      </c>
      <c r="AY247" s="137">
        <v>594.15</v>
      </c>
      <c r="AZ247" s="137">
        <v>71.819999999999993</v>
      </c>
      <c r="BA247" s="137">
        <v>991.33</v>
      </c>
      <c r="BB247" s="139">
        <v>3833.36</v>
      </c>
      <c r="BC247" s="202">
        <v>2850.44</v>
      </c>
      <c r="BD247" s="138">
        <v>0</v>
      </c>
      <c r="BE247" s="138">
        <v>2850.44</v>
      </c>
      <c r="BF247" s="137">
        <v>300</v>
      </c>
      <c r="BG247" s="137">
        <v>42.72</v>
      </c>
      <c r="BH247" s="137">
        <v>1076.8599999999999</v>
      </c>
      <c r="BI247" s="137">
        <v>91.42</v>
      </c>
      <c r="BJ247" s="137">
        <v>1511</v>
      </c>
      <c r="BK247" s="139">
        <v>4361.4399999999996</v>
      </c>
      <c r="BL247" s="186">
        <v>1915.49</v>
      </c>
      <c r="BM247" s="138">
        <v>0</v>
      </c>
      <c r="BN247" s="138">
        <v>1915.49</v>
      </c>
      <c r="BO247" s="137">
        <v>170</v>
      </c>
      <c r="BP247" s="137">
        <v>28.69</v>
      </c>
      <c r="BQ247" s="137">
        <v>424.36</v>
      </c>
      <c r="BR247" s="137">
        <v>95.21</v>
      </c>
      <c r="BS247" s="137">
        <v>718.26</v>
      </c>
      <c r="BT247" s="139">
        <v>2633.75</v>
      </c>
      <c r="BU247" s="138">
        <v>1912.46</v>
      </c>
      <c r="BV247" s="138">
        <v>0</v>
      </c>
      <c r="BW247" s="138">
        <v>1912.46</v>
      </c>
      <c r="BX247" s="137">
        <v>171</v>
      </c>
      <c r="BY247" s="137">
        <v>28.65</v>
      </c>
      <c r="BZ247" s="137">
        <v>421.67</v>
      </c>
      <c r="CA247" s="137">
        <v>84.95</v>
      </c>
      <c r="CB247" s="137">
        <v>706.27</v>
      </c>
      <c r="CC247" s="139">
        <v>2618.73</v>
      </c>
      <c r="CD247" s="216">
        <v>2016.54</v>
      </c>
      <c r="CE247" s="138">
        <v>0</v>
      </c>
      <c r="CF247" s="138">
        <v>2016.54</v>
      </c>
      <c r="CG247" s="137">
        <v>185</v>
      </c>
      <c r="CH247" s="137">
        <v>30.21</v>
      </c>
      <c r="CI247" s="137">
        <v>515.92999999999995</v>
      </c>
      <c r="CJ247" s="137">
        <v>35.799999999999997</v>
      </c>
      <c r="CK247" s="137">
        <v>766.94</v>
      </c>
      <c r="CL247" s="139">
        <v>2783.48</v>
      </c>
      <c r="CM247" s="186">
        <v>2251.36</v>
      </c>
      <c r="CN247" s="138">
        <v>0</v>
      </c>
      <c r="CO247" s="138">
        <v>2251.36</v>
      </c>
      <c r="CP247" s="137">
        <v>226</v>
      </c>
      <c r="CQ247" s="137">
        <v>33.729999999999997</v>
      </c>
      <c r="CR247" s="137">
        <v>523.53</v>
      </c>
      <c r="CS247" s="137">
        <v>70.569999999999993</v>
      </c>
      <c r="CT247" s="137">
        <v>853.83</v>
      </c>
      <c r="CU247" s="139">
        <v>3105.19</v>
      </c>
      <c r="CV247" s="216">
        <v>2230.64</v>
      </c>
      <c r="CW247" s="138">
        <v>0</v>
      </c>
      <c r="CX247" s="138">
        <v>2230.64</v>
      </c>
      <c r="CY247" s="137">
        <v>214</v>
      </c>
      <c r="CZ247" s="137">
        <v>33.42</v>
      </c>
      <c r="DA247" s="137">
        <v>548.38</v>
      </c>
      <c r="DB247" s="137">
        <v>131.41</v>
      </c>
      <c r="DC247" s="137">
        <v>927.21</v>
      </c>
      <c r="DD247" s="139">
        <v>3157.85</v>
      </c>
      <c r="DE247" s="138">
        <v>2850.44</v>
      </c>
      <c r="DF247" s="138">
        <v>0</v>
      </c>
      <c r="DG247" s="138">
        <v>2850.44</v>
      </c>
      <c r="DH247" s="137">
        <v>301</v>
      </c>
      <c r="DI247" s="137">
        <v>305.13</v>
      </c>
      <c r="DJ247" s="137">
        <v>1040.46</v>
      </c>
      <c r="DK247" s="137">
        <v>159.06</v>
      </c>
      <c r="DL247" s="137">
        <v>1805.65</v>
      </c>
      <c r="DM247" s="139">
        <v>4656.09</v>
      </c>
      <c r="DN247" s="135">
        <f t="shared" si="31"/>
        <v>26274.65</v>
      </c>
      <c r="DO247" s="135">
        <f t="shared" si="32"/>
        <v>948.61</v>
      </c>
      <c r="DP247" s="135">
        <f t="shared" si="33"/>
        <v>27223.260000000002</v>
      </c>
      <c r="DQ247" s="137">
        <f t="shared" si="34"/>
        <v>2647</v>
      </c>
      <c r="DR247" s="137">
        <f t="shared" si="35"/>
        <v>656.05</v>
      </c>
      <c r="DS247" s="137">
        <f t="shared" si="36"/>
        <v>7230.66</v>
      </c>
      <c r="DT247" s="137">
        <f t="shared" si="37"/>
        <v>1026.25</v>
      </c>
      <c r="DU247" s="137">
        <f t="shared" si="38"/>
        <v>11559.960000000001</v>
      </c>
      <c r="DV247" s="139">
        <f t="shared" si="39"/>
        <v>38783.22</v>
      </c>
      <c r="DW247" s="271">
        <f t="shared" si="40"/>
        <v>1886.8700000000026</v>
      </c>
      <c r="DX247" s="271"/>
      <c r="DY247" s="263">
        <f>E247-(DU247-(DO247*PARAM!Q247))</f>
        <v>-5469.9500000000007</v>
      </c>
      <c r="DZ247" s="263"/>
    </row>
    <row r="248" spans="1:130" x14ac:dyDescent="0.25">
      <c r="A248">
        <v>1711</v>
      </c>
      <c r="B248" t="s">
        <v>842</v>
      </c>
      <c r="C248" t="s">
        <v>843</v>
      </c>
      <c r="D248" s="74">
        <v>0</v>
      </c>
      <c r="G248" t="s">
        <v>157</v>
      </c>
      <c r="H248" t="s">
        <v>5</v>
      </c>
      <c r="I248" t="s">
        <v>844</v>
      </c>
      <c r="P248" s="185"/>
      <c r="S248" s="138">
        <v>0</v>
      </c>
      <c r="T248" s="138">
        <v>0</v>
      </c>
      <c r="U248" s="138">
        <v>0</v>
      </c>
      <c r="V248" s="137">
        <v>0</v>
      </c>
      <c r="W248" s="137">
        <v>0</v>
      </c>
      <c r="X248" s="137">
        <v>0</v>
      </c>
      <c r="Y248" s="137">
        <v>0</v>
      </c>
      <c r="Z248" s="137">
        <v>0</v>
      </c>
      <c r="AA248" s="139">
        <v>0</v>
      </c>
      <c r="AB248" s="138">
        <v>0</v>
      </c>
      <c r="AC248" s="138">
        <v>0</v>
      </c>
      <c r="AD248" s="138">
        <v>0</v>
      </c>
      <c r="AE248" s="137">
        <v>0</v>
      </c>
      <c r="AF248" s="137">
        <v>0</v>
      </c>
      <c r="AG248" s="185">
        <v>0</v>
      </c>
      <c r="AH248" s="137">
        <v>0</v>
      </c>
      <c r="AI248" s="137">
        <v>0</v>
      </c>
      <c r="AJ248" s="139">
        <v>0</v>
      </c>
      <c r="AT248" s="138">
        <v>0</v>
      </c>
      <c r="AU248" s="138">
        <v>948.61</v>
      </c>
      <c r="AV248" s="138">
        <v>948.61</v>
      </c>
      <c r="AW248" s="137">
        <v>40</v>
      </c>
      <c r="AX248" s="137">
        <v>0</v>
      </c>
      <c r="AY248" s="137">
        <v>189.73</v>
      </c>
      <c r="AZ248" s="137">
        <v>12.71</v>
      </c>
      <c r="BA248" s="137">
        <v>242.44</v>
      </c>
      <c r="BB248" s="139">
        <v>1191.05</v>
      </c>
      <c r="BC248" s="202"/>
      <c r="BL248" s="186"/>
      <c r="CM248" s="186"/>
      <c r="DN248" s="135">
        <f t="shared" si="31"/>
        <v>0</v>
      </c>
      <c r="DO248" s="135">
        <f t="shared" si="32"/>
        <v>948.61</v>
      </c>
      <c r="DP248" s="135">
        <f t="shared" si="33"/>
        <v>948.61</v>
      </c>
      <c r="DQ248" s="137">
        <f t="shared" si="34"/>
        <v>40</v>
      </c>
      <c r="DR248" s="137">
        <f t="shared" si="35"/>
        <v>0</v>
      </c>
      <c r="DS248" s="137">
        <f t="shared" si="36"/>
        <v>189.73</v>
      </c>
      <c r="DT248" s="137">
        <f t="shared" si="37"/>
        <v>12.71</v>
      </c>
      <c r="DU248" s="137">
        <f t="shared" si="38"/>
        <v>242.44</v>
      </c>
      <c r="DV248" s="139">
        <f t="shared" si="39"/>
        <v>1191.05</v>
      </c>
      <c r="DW248" s="271">
        <f t="shared" si="40"/>
        <v>948.61</v>
      </c>
      <c r="DX248" s="271"/>
      <c r="DY248" s="263">
        <f>E248-(DU248-(DO248*PARAM!Q248))</f>
        <v>-242.44</v>
      </c>
      <c r="DZ248" s="263"/>
    </row>
    <row r="249" spans="1:130" x14ac:dyDescent="0.25">
      <c r="A249">
        <v>1716</v>
      </c>
      <c r="B249" t="s">
        <v>777</v>
      </c>
      <c r="C249" t="s">
        <v>778</v>
      </c>
      <c r="D249" s="74">
        <v>1</v>
      </c>
      <c r="E249">
        <v>8132</v>
      </c>
      <c r="F249">
        <v>21947.87</v>
      </c>
      <c r="G249" t="s">
        <v>157</v>
      </c>
      <c r="H249" t="s">
        <v>5</v>
      </c>
      <c r="I249" t="s">
        <v>298</v>
      </c>
      <c r="J249" s="138">
        <v>1647.6</v>
      </c>
      <c r="K249" s="138">
        <v>0</v>
      </c>
      <c r="L249" s="138">
        <v>1647.6</v>
      </c>
      <c r="M249" s="137">
        <v>131</v>
      </c>
      <c r="N249" s="137">
        <v>40.6</v>
      </c>
      <c r="O249" s="137">
        <v>214.96</v>
      </c>
      <c r="P249" s="185">
        <v>131.16</v>
      </c>
      <c r="Q249" s="137">
        <v>517.72</v>
      </c>
      <c r="R249" s="139">
        <v>2165.3200000000002</v>
      </c>
      <c r="S249" s="138">
        <v>1757.2</v>
      </c>
      <c r="T249" s="138">
        <v>0</v>
      </c>
      <c r="U249" s="138">
        <v>1757.2</v>
      </c>
      <c r="V249" s="137">
        <v>150</v>
      </c>
      <c r="W249" s="137">
        <v>43.85</v>
      </c>
      <c r="X249" s="137">
        <v>243.08</v>
      </c>
      <c r="Y249" s="137">
        <v>112.79</v>
      </c>
      <c r="Z249" s="137">
        <v>549.72</v>
      </c>
      <c r="AA249" s="139">
        <v>2306.92</v>
      </c>
      <c r="AB249" s="138">
        <v>1691.41</v>
      </c>
      <c r="AC249" s="138">
        <v>0</v>
      </c>
      <c r="AD249" s="138">
        <v>1691.41</v>
      </c>
      <c r="AE249" s="137">
        <v>141</v>
      </c>
      <c r="AF249" s="137">
        <v>42.21</v>
      </c>
      <c r="AG249" s="185">
        <v>221.25</v>
      </c>
      <c r="AH249" s="137">
        <v>132.02000000000001</v>
      </c>
      <c r="AI249" s="137">
        <v>536.48</v>
      </c>
      <c r="AJ249" s="139">
        <v>2227.89</v>
      </c>
      <c r="AK249" s="138">
        <v>1691.41</v>
      </c>
      <c r="AL249" s="138">
        <v>0</v>
      </c>
      <c r="AM249" s="138">
        <v>1691.41</v>
      </c>
      <c r="AN249" s="137">
        <v>141</v>
      </c>
      <c r="AO249" s="137">
        <v>42.21</v>
      </c>
      <c r="AP249" s="137">
        <v>221.25</v>
      </c>
      <c r="AQ249" s="137">
        <v>111.62</v>
      </c>
      <c r="AR249" s="137">
        <v>516.08000000000004</v>
      </c>
      <c r="AS249" s="139">
        <v>2207.4899999999998</v>
      </c>
      <c r="AT249" s="138">
        <v>1691.41</v>
      </c>
      <c r="AU249" s="138">
        <v>920.15</v>
      </c>
      <c r="AV249" s="138">
        <v>2611.56</v>
      </c>
      <c r="AW249" s="137">
        <v>266</v>
      </c>
      <c r="AX249" s="137">
        <v>42.21</v>
      </c>
      <c r="AY249" s="137">
        <v>405.28</v>
      </c>
      <c r="AZ249" s="137">
        <v>129.05000000000001</v>
      </c>
      <c r="BA249" s="137">
        <v>842.54</v>
      </c>
      <c r="BB249" s="139">
        <v>3454.1</v>
      </c>
      <c r="BC249" s="202">
        <v>2541.42</v>
      </c>
      <c r="BD249" s="138">
        <v>0</v>
      </c>
      <c r="BE249" s="138">
        <v>2541.42</v>
      </c>
      <c r="BF249" s="137">
        <v>253</v>
      </c>
      <c r="BG249" s="137">
        <v>62.62</v>
      </c>
      <c r="BH249" s="137">
        <v>951.64</v>
      </c>
      <c r="BI249" s="137">
        <v>44.97</v>
      </c>
      <c r="BJ249" s="137">
        <v>1312.23</v>
      </c>
      <c r="BK249" s="139">
        <v>3853.65</v>
      </c>
      <c r="BL249" s="186">
        <v>1691.41</v>
      </c>
      <c r="BM249" s="138">
        <v>0</v>
      </c>
      <c r="BN249" s="138">
        <v>1691.41</v>
      </c>
      <c r="BO249" s="137">
        <v>137</v>
      </c>
      <c r="BP249" s="137">
        <v>42.21</v>
      </c>
      <c r="BQ249" s="137">
        <v>221.25</v>
      </c>
      <c r="BR249" s="137">
        <v>132.02000000000001</v>
      </c>
      <c r="BS249" s="137">
        <v>532.48</v>
      </c>
      <c r="BT249" s="139">
        <v>2223.89</v>
      </c>
      <c r="BU249" s="138">
        <v>1691.41</v>
      </c>
      <c r="BV249" s="138">
        <v>0</v>
      </c>
      <c r="BW249" s="138">
        <v>1691.41</v>
      </c>
      <c r="BX249" s="137">
        <v>140</v>
      </c>
      <c r="BY249" s="137">
        <v>42.21</v>
      </c>
      <c r="BZ249" s="137">
        <v>221.25</v>
      </c>
      <c r="CA249" s="137">
        <v>137.12</v>
      </c>
      <c r="CB249" s="137">
        <v>540.58000000000004</v>
      </c>
      <c r="CC249" s="139">
        <v>2231.9899999999998</v>
      </c>
      <c r="CD249" s="216">
        <v>1691.41</v>
      </c>
      <c r="CE249" s="138">
        <v>0</v>
      </c>
      <c r="CF249" s="138">
        <v>1691.41</v>
      </c>
      <c r="CG249" s="137">
        <v>140</v>
      </c>
      <c r="CH249" s="137">
        <v>42.21</v>
      </c>
      <c r="CI249" s="137">
        <v>221.25</v>
      </c>
      <c r="CJ249" s="137">
        <v>142.22</v>
      </c>
      <c r="CK249" s="137">
        <v>545.67999999999995</v>
      </c>
      <c r="CL249" s="139">
        <v>2237.09</v>
      </c>
      <c r="CM249" s="186">
        <v>1735.17</v>
      </c>
      <c r="CN249" s="138">
        <v>0</v>
      </c>
      <c r="CO249" s="138">
        <v>1735.17</v>
      </c>
      <c r="CP249" s="137">
        <v>155</v>
      </c>
      <c r="CQ249" s="137">
        <v>43.3</v>
      </c>
      <c r="CR249" s="137">
        <v>235.53</v>
      </c>
      <c r="CS249" s="137">
        <v>76.709999999999994</v>
      </c>
      <c r="CT249" s="137">
        <v>510.54</v>
      </c>
      <c r="CU249" s="139">
        <v>2245.71</v>
      </c>
      <c r="CV249" s="218">
        <v>2129.25</v>
      </c>
      <c r="CW249" s="138">
        <v>0</v>
      </c>
      <c r="CX249" s="138">
        <v>2129.25</v>
      </c>
      <c r="CY249" s="137">
        <v>201</v>
      </c>
      <c r="CZ249" s="137">
        <v>53.16</v>
      </c>
      <c r="DA249" s="137">
        <v>588.04</v>
      </c>
      <c r="DB249" s="137">
        <v>114.3</v>
      </c>
      <c r="DC249" s="137">
        <v>956.5</v>
      </c>
      <c r="DD249" s="139">
        <v>3085.75</v>
      </c>
      <c r="DE249" s="138">
        <v>2579.0500000000002</v>
      </c>
      <c r="DF249" s="138">
        <v>0</v>
      </c>
      <c r="DG249" s="138">
        <v>2579.0500000000002</v>
      </c>
      <c r="DH249" s="137">
        <v>266</v>
      </c>
      <c r="DI249" s="137">
        <v>288.89</v>
      </c>
      <c r="DJ249" s="137">
        <v>966.53</v>
      </c>
      <c r="DK249" s="137">
        <v>154.22999999999999</v>
      </c>
      <c r="DL249" s="137">
        <v>1675.65</v>
      </c>
      <c r="DM249" s="139">
        <v>4254.7</v>
      </c>
      <c r="DN249" s="135">
        <f t="shared" si="31"/>
        <v>22538.149999999998</v>
      </c>
      <c r="DO249" s="135">
        <f t="shared" si="32"/>
        <v>920.15</v>
      </c>
      <c r="DP249" s="135">
        <f t="shared" si="33"/>
        <v>23458.3</v>
      </c>
      <c r="DQ249" s="137">
        <f t="shared" si="34"/>
        <v>2121</v>
      </c>
      <c r="DR249" s="137">
        <f t="shared" si="35"/>
        <v>785.68</v>
      </c>
      <c r="DS249" s="137">
        <f t="shared" si="36"/>
        <v>4711.3100000000004</v>
      </c>
      <c r="DT249" s="137">
        <f t="shared" si="37"/>
        <v>1418.21</v>
      </c>
      <c r="DU249" s="137">
        <f t="shared" si="38"/>
        <v>9036.2000000000007</v>
      </c>
      <c r="DV249" s="139">
        <f t="shared" si="39"/>
        <v>32494.5</v>
      </c>
      <c r="DW249" s="271">
        <f t="shared" si="40"/>
        <v>1510.4300000000003</v>
      </c>
      <c r="DX249" s="271"/>
      <c r="DY249" s="263">
        <f>E249-(DU249-(DO249*PARAM!Q249))</f>
        <v>-904.20000000000073</v>
      </c>
      <c r="DZ249" s="263"/>
    </row>
    <row r="250" spans="1:130" x14ac:dyDescent="0.25">
      <c r="A250">
        <v>1718</v>
      </c>
      <c r="B250" t="s">
        <v>728</v>
      </c>
      <c r="C250" t="s">
        <v>206</v>
      </c>
      <c r="D250" s="74">
        <v>1</v>
      </c>
      <c r="E250">
        <v>19428.402000000002</v>
      </c>
      <c r="F250">
        <v>34485.043599999997</v>
      </c>
      <c r="G250" t="s">
        <v>157</v>
      </c>
      <c r="H250" t="s">
        <v>9</v>
      </c>
      <c r="I250" t="s">
        <v>277</v>
      </c>
      <c r="J250" s="138">
        <v>2662.8070000000002</v>
      </c>
      <c r="K250" s="138">
        <v>0</v>
      </c>
      <c r="L250" s="138">
        <v>2662.8070000000002</v>
      </c>
      <c r="M250" s="137">
        <v>268.52</v>
      </c>
      <c r="N250" s="137">
        <v>65.150400000000005</v>
      </c>
      <c r="O250" s="137">
        <v>987.26179999999988</v>
      </c>
      <c r="P250" s="185">
        <v>147.00979999999998</v>
      </c>
      <c r="Q250" s="137">
        <v>1467.942</v>
      </c>
      <c r="R250" s="139">
        <v>4130.7489999999998</v>
      </c>
      <c r="S250" s="138">
        <v>2622.8425999999999</v>
      </c>
      <c r="T250" s="138">
        <v>0</v>
      </c>
      <c r="U250" s="138">
        <v>2622.8425999999999</v>
      </c>
      <c r="V250" s="137">
        <v>268.52</v>
      </c>
      <c r="W250" s="137">
        <v>65.032799999999995</v>
      </c>
      <c r="X250" s="137">
        <v>986.71300000000008</v>
      </c>
      <c r="Y250" s="137">
        <v>46.481400000000001</v>
      </c>
      <c r="Z250" s="137">
        <v>1366.7472</v>
      </c>
      <c r="AA250" s="139">
        <v>3989.5897999999997</v>
      </c>
      <c r="AB250" s="138">
        <v>2604.2323999999999</v>
      </c>
      <c r="AC250" s="138">
        <v>0</v>
      </c>
      <c r="AD250" s="138">
        <v>2604.2323999999999</v>
      </c>
      <c r="AE250" s="137">
        <v>268.52</v>
      </c>
      <c r="AF250" s="137">
        <v>65.032799999999995</v>
      </c>
      <c r="AG250" s="185">
        <v>986.21320000000003</v>
      </c>
      <c r="AH250" s="137">
        <v>161.1806</v>
      </c>
      <c r="AI250" s="137">
        <v>1480.9466</v>
      </c>
      <c r="AJ250" s="139">
        <v>4085.1790000000001</v>
      </c>
      <c r="AK250" s="138">
        <v>2641.4528000000005</v>
      </c>
      <c r="AL250" s="138">
        <v>0</v>
      </c>
      <c r="AM250" s="138">
        <v>2641.4528000000005</v>
      </c>
      <c r="AN250" s="137">
        <v>268.52</v>
      </c>
      <c r="AO250" s="137">
        <v>65.032799999999995</v>
      </c>
      <c r="AP250" s="137">
        <v>986.21320000000003</v>
      </c>
      <c r="AQ250" s="137">
        <v>126.7042</v>
      </c>
      <c r="AR250" s="137">
        <v>1446.4702</v>
      </c>
      <c r="AS250" s="139">
        <v>4087.9229999999998</v>
      </c>
      <c r="AT250" s="138">
        <v>2650.5079999999998</v>
      </c>
      <c r="AU250" s="138">
        <v>901.74699999999996</v>
      </c>
      <c r="AV250" s="138">
        <v>3552.2550000000001</v>
      </c>
      <c r="AW250" s="137">
        <v>394.94</v>
      </c>
      <c r="AX250" s="137">
        <v>65.7286</v>
      </c>
      <c r="AY250" s="137">
        <v>1176.6664000000001</v>
      </c>
      <c r="AZ250" s="137">
        <v>149.02860000000001</v>
      </c>
      <c r="BA250" s="137">
        <v>1786.3635999999999</v>
      </c>
      <c r="BB250" s="139">
        <v>5338.6185999999998</v>
      </c>
      <c r="BC250" s="202">
        <v>4062.4429999999998</v>
      </c>
      <c r="BD250" s="138">
        <v>0</v>
      </c>
      <c r="BE250" s="138">
        <v>4062.4429999999998</v>
      </c>
      <c r="BF250" s="137">
        <v>444.92</v>
      </c>
      <c r="BG250" s="137">
        <v>97.127800000000008</v>
      </c>
      <c r="BH250" s="137">
        <v>1687.9911999999999</v>
      </c>
      <c r="BI250" s="137">
        <v>156.33940000000001</v>
      </c>
      <c r="BJ250" s="137">
        <v>2386.3784000000001</v>
      </c>
      <c r="BK250" s="139">
        <v>6448.8213999999998</v>
      </c>
      <c r="BL250" s="186">
        <v>1896.0157999999999</v>
      </c>
      <c r="BM250" s="138">
        <v>0</v>
      </c>
      <c r="BN250" s="138">
        <v>1896.0157999999999</v>
      </c>
      <c r="BO250" s="137">
        <v>170.52</v>
      </c>
      <c r="BP250" s="137">
        <v>47.333999999999996</v>
      </c>
      <c r="BQ250" s="137">
        <v>739.45899999999995</v>
      </c>
      <c r="BR250" s="137">
        <v>133.62299999999999</v>
      </c>
      <c r="BS250" s="137">
        <v>1090.9360000000001</v>
      </c>
      <c r="BT250" s="139">
        <v>2986.9517999999998</v>
      </c>
      <c r="BU250" s="138">
        <v>479.57279999999997</v>
      </c>
      <c r="BV250" s="138">
        <v>0</v>
      </c>
      <c r="BW250" s="138">
        <v>479.57279999999997</v>
      </c>
      <c r="BX250" s="137">
        <v>-20.58</v>
      </c>
      <c r="BY250" s="137">
        <v>11.9168</v>
      </c>
      <c r="BZ250" s="137">
        <v>245.98</v>
      </c>
      <c r="CA250" s="137">
        <v>93.472399999999993</v>
      </c>
      <c r="CB250" s="137">
        <v>330.78919999999999</v>
      </c>
      <c r="CC250" s="139">
        <v>810.36199999999997</v>
      </c>
      <c r="CD250" s="216">
        <v>832.19640000000004</v>
      </c>
      <c r="CE250" s="138">
        <v>0</v>
      </c>
      <c r="CF250" s="138">
        <v>832.19640000000004</v>
      </c>
      <c r="CG250" s="137">
        <v>27.44</v>
      </c>
      <c r="CH250" s="137">
        <v>20.736799999999999</v>
      </c>
      <c r="CI250" s="137">
        <v>367.53919999999999</v>
      </c>
      <c r="CJ250" s="137">
        <v>14.7784</v>
      </c>
      <c r="CK250" s="137">
        <v>430.49440000000004</v>
      </c>
      <c r="CL250" s="139">
        <v>1262.6908000000001</v>
      </c>
      <c r="CM250" s="186">
        <v>818.3098</v>
      </c>
      <c r="CN250" s="138">
        <v>0</v>
      </c>
      <c r="CO250" s="138">
        <v>818.3098</v>
      </c>
      <c r="CP250" s="137">
        <v>31.36</v>
      </c>
      <c r="CQ250" s="137">
        <v>20.393800000000002</v>
      </c>
      <c r="CR250" s="137">
        <v>355.4264</v>
      </c>
      <c r="CS250" s="137">
        <v>14.523599999999998</v>
      </c>
      <c r="CT250" s="137">
        <v>421.7038</v>
      </c>
      <c r="CU250" s="139">
        <v>1240.0136</v>
      </c>
      <c r="CV250" s="216">
        <v>971.37600000000009</v>
      </c>
      <c r="CW250" s="138">
        <v>0</v>
      </c>
      <c r="CX250" s="138">
        <v>971.37600000000009</v>
      </c>
      <c r="CY250" s="137">
        <v>44.1</v>
      </c>
      <c r="CZ250" s="137">
        <v>24.215799999999998</v>
      </c>
      <c r="DA250" s="137">
        <v>405.1712</v>
      </c>
      <c r="DB250" s="137">
        <v>17.238199999999999</v>
      </c>
      <c r="DC250" s="137">
        <v>490.72519999999997</v>
      </c>
      <c r="DD250" s="139">
        <v>1462.1012000000001</v>
      </c>
      <c r="DE250" s="138">
        <v>1829.1210000000001</v>
      </c>
      <c r="DF250" s="138">
        <v>0</v>
      </c>
      <c r="DG250" s="138">
        <v>1829.1210000000001</v>
      </c>
      <c r="DH250" s="137">
        <v>162.68</v>
      </c>
      <c r="DI250" s="137">
        <v>283.024</v>
      </c>
      <c r="DJ250" s="137">
        <v>480.08240000000001</v>
      </c>
      <c r="DK250" s="137">
        <v>32.477199999999996</v>
      </c>
      <c r="DL250" s="137">
        <v>958.2636</v>
      </c>
      <c r="DM250" s="139">
        <v>2787.3846000000003</v>
      </c>
      <c r="DN250" s="135">
        <f t="shared" si="31"/>
        <v>24070.877600000003</v>
      </c>
      <c r="DO250" s="135">
        <f t="shared" si="32"/>
        <v>901.74699999999996</v>
      </c>
      <c r="DP250" s="135">
        <f t="shared" si="33"/>
        <v>24972.624600000003</v>
      </c>
      <c r="DQ250" s="137">
        <f t="shared" si="34"/>
        <v>2329.46</v>
      </c>
      <c r="DR250" s="137">
        <f t="shared" si="35"/>
        <v>830.72640000000001</v>
      </c>
      <c r="DS250" s="137">
        <f t="shared" si="36"/>
        <v>9404.7170000000006</v>
      </c>
      <c r="DT250" s="137">
        <f t="shared" si="37"/>
        <v>1092.8568</v>
      </c>
      <c r="DU250" s="137">
        <f t="shared" si="38"/>
        <v>13657.760199999999</v>
      </c>
      <c r="DV250" s="139">
        <f t="shared" si="39"/>
        <v>38630.384799999993</v>
      </c>
      <c r="DW250" s="271">
        <f t="shared" si="40"/>
        <v>-9512.4189999999944</v>
      </c>
      <c r="DX250" s="271"/>
      <c r="DY250" s="263">
        <f>E250-(DU250-(DO250*PARAM!Q250))</f>
        <v>5770.6418000000031</v>
      </c>
      <c r="DZ250" s="263"/>
    </row>
    <row r="251" spans="1:130" x14ac:dyDescent="0.25">
      <c r="A251">
        <v>1719</v>
      </c>
      <c r="B251" t="s">
        <v>830</v>
      </c>
      <c r="C251" t="s">
        <v>206</v>
      </c>
      <c r="D251" s="74">
        <v>0</v>
      </c>
      <c r="G251" t="s">
        <v>157</v>
      </c>
      <c r="H251" t="s">
        <v>5</v>
      </c>
      <c r="I251" t="s">
        <v>814</v>
      </c>
      <c r="P251" s="185"/>
      <c r="S251" s="138">
        <v>0</v>
      </c>
      <c r="T251" s="138">
        <v>0</v>
      </c>
      <c r="U251" s="138">
        <v>0</v>
      </c>
      <c r="V251" s="137">
        <v>0</v>
      </c>
      <c r="W251" s="137">
        <v>0</v>
      </c>
      <c r="X251" s="137">
        <v>0</v>
      </c>
      <c r="Y251" s="137">
        <v>0</v>
      </c>
      <c r="Z251" s="137">
        <v>0</v>
      </c>
      <c r="AA251" s="139">
        <v>0</v>
      </c>
      <c r="AB251" s="138">
        <v>0</v>
      </c>
      <c r="AC251" s="138">
        <v>0</v>
      </c>
      <c r="AD251" s="138">
        <v>0</v>
      </c>
      <c r="AE251" s="137">
        <v>0</v>
      </c>
      <c r="AF251" s="137">
        <v>0</v>
      </c>
      <c r="AG251" s="185">
        <v>0</v>
      </c>
      <c r="AH251" s="137">
        <v>0</v>
      </c>
      <c r="AI251" s="137">
        <v>0</v>
      </c>
      <c r="AJ251" s="139">
        <v>0</v>
      </c>
      <c r="AT251" s="138">
        <v>-51.66</v>
      </c>
      <c r="AU251" s="138">
        <v>929.63</v>
      </c>
      <c r="AV251" s="138">
        <v>877.97</v>
      </c>
      <c r="AW251" s="137">
        <v>37</v>
      </c>
      <c r="AX251" s="137">
        <v>-1.81</v>
      </c>
      <c r="AY251" s="137">
        <v>167.06</v>
      </c>
      <c r="AZ251" s="137">
        <v>11.76</v>
      </c>
      <c r="BA251" s="137">
        <v>214.01</v>
      </c>
      <c r="BB251" s="139">
        <v>1091.98</v>
      </c>
      <c r="BC251" s="202"/>
      <c r="BL251" s="186"/>
      <c r="CM251" s="186"/>
      <c r="DN251" s="135">
        <f t="shared" si="31"/>
        <v>-51.66</v>
      </c>
      <c r="DO251" s="135">
        <f t="shared" si="32"/>
        <v>929.63</v>
      </c>
      <c r="DP251" s="135">
        <f t="shared" si="33"/>
        <v>877.97</v>
      </c>
      <c r="DQ251" s="137">
        <f t="shared" si="34"/>
        <v>37</v>
      </c>
      <c r="DR251" s="137">
        <f t="shared" si="35"/>
        <v>-1.81</v>
      </c>
      <c r="DS251" s="137">
        <f t="shared" si="36"/>
        <v>167.06</v>
      </c>
      <c r="DT251" s="137">
        <f t="shared" si="37"/>
        <v>11.76</v>
      </c>
      <c r="DU251" s="137">
        <f t="shared" si="38"/>
        <v>214.01</v>
      </c>
      <c r="DV251" s="139">
        <f t="shared" si="39"/>
        <v>1091.98</v>
      </c>
      <c r="DW251" s="271">
        <f t="shared" si="40"/>
        <v>877.97</v>
      </c>
      <c r="DX251" s="271"/>
      <c r="DY251" s="263">
        <f>E251-(DU251-(DO251*PARAM!Q251))</f>
        <v>-214.01</v>
      </c>
      <c r="DZ251" s="263"/>
    </row>
    <row r="252" spans="1:130" x14ac:dyDescent="0.25">
      <c r="A252">
        <v>1721</v>
      </c>
      <c r="B252" t="s">
        <v>896</v>
      </c>
      <c r="C252" t="s">
        <v>897</v>
      </c>
      <c r="D252" s="74">
        <v>0</v>
      </c>
      <c r="G252" t="s">
        <v>157</v>
      </c>
      <c r="H252" t="s">
        <v>5</v>
      </c>
      <c r="I252" t="s">
        <v>160</v>
      </c>
      <c r="P252" s="185"/>
      <c r="AG252" s="185"/>
      <c r="AT252" s="138">
        <v>0</v>
      </c>
      <c r="AU252" s="138">
        <v>635.57000000000005</v>
      </c>
      <c r="AV252" s="138">
        <v>635.57000000000005</v>
      </c>
      <c r="AW252" s="137">
        <v>27</v>
      </c>
      <c r="AX252" s="137">
        <v>0</v>
      </c>
      <c r="AY252" s="137">
        <v>127.12</v>
      </c>
      <c r="AZ252" s="137">
        <v>8.52</v>
      </c>
      <c r="BA252" s="137">
        <v>162.63999999999999</v>
      </c>
      <c r="BB252" s="139">
        <v>798.21</v>
      </c>
      <c r="BC252" s="202"/>
      <c r="BL252" s="186"/>
      <c r="CM252" s="186"/>
      <c r="DN252" s="135">
        <f t="shared" si="31"/>
        <v>0</v>
      </c>
      <c r="DO252" s="135">
        <f t="shared" si="32"/>
        <v>635.57000000000005</v>
      </c>
      <c r="DP252" s="135">
        <f t="shared" si="33"/>
        <v>635.57000000000005</v>
      </c>
      <c r="DQ252" s="137">
        <f t="shared" si="34"/>
        <v>27</v>
      </c>
      <c r="DR252" s="137">
        <f t="shared" si="35"/>
        <v>0</v>
      </c>
      <c r="DS252" s="137">
        <f t="shared" si="36"/>
        <v>127.12</v>
      </c>
      <c r="DT252" s="137">
        <f t="shared" si="37"/>
        <v>8.52</v>
      </c>
      <c r="DU252" s="137">
        <f t="shared" si="38"/>
        <v>162.63999999999999</v>
      </c>
      <c r="DV252" s="139">
        <f t="shared" si="39"/>
        <v>798.21</v>
      </c>
      <c r="DW252" s="271">
        <f t="shared" si="40"/>
        <v>635.57000000000005</v>
      </c>
      <c r="DX252" s="271"/>
      <c r="DY252" s="263">
        <f>E252-(DU252-(DO252*PARAM!Q252))</f>
        <v>-162.63999999999999</v>
      </c>
      <c r="DZ252" s="263"/>
    </row>
    <row r="253" spans="1:130" x14ac:dyDescent="0.25">
      <c r="A253">
        <v>1723</v>
      </c>
      <c r="B253" t="s">
        <v>391</v>
      </c>
      <c r="C253" t="s">
        <v>392</v>
      </c>
      <c r="D253" s="74">
        <v>1</v>
      </c>
      <c r="E253">
        <v>10315.969999999999</v>
      </c>
      <c r="F253">
        <v>24621.45</v>
      </c>
      <c r="G253" t="s">
        <v>157</v>
      </c>
      <c r="H253" t="s">
        <v>5</v>
      </c>
      <c r="I253" t="s">
        <v>204</v>
      </c>
      <c r="J253" s="138">
        <v>2344.9899999999998</v>
      </c>
      <c r="K253" s="138">
        <v>0</v>
      </c>
      <c r="L253" s="138">
        <v>2344.9899999999998</v>
      </c>
      <c r="M253" s="137">
        <v>226</v>
      </c>
      <c r="N253" s="137">
        <v>35.130000000000003</v>
      </c>
      <c r="O253" s="137">
        <v>776.33</v>
      </c>
      <c r="P253" s="185">
        <v>143.63</v>
      </c>
      <c r="Q253" s="137">
        <v>1181.0899999999999</v>
      </c>
      <c r="R253" s="139">
        <v>3526.08</v>
      </c>
      <c r="S253" s="138">
        <v>2037.71</v>
      </c>
      <c r="T253" s="138">
        <v>0</v>
      </c>
      <c r="U253" s="138">
        <v>2037.71</v>
      </c>
      <c r="V253" s="137">
        <v>184</v>
      </c>
      <c r="W253" s="137">
        <v>30.52</v>
      </c>
      <c r="X253" s="137">
        <v>418.81</v>
      </c>
      <c r="Y253" s="137">
        <v>117.79</v>
      </c>
      <c r="Z253" s="137">
        <v>751.12</v>
      </c>
      <c r="AA253" s="139">
        <v>2788.83</v>
      </c>
      <c r="AB253" s="138">
        <v>1902.94</v>
      </c>
      <c r="AC253" s="138">
        <v>0</v>
      </c>
      <c r="AD253" s="138">
        <v>1902.94</v>
      </c>
      <c r="AE253" s="137">
        <v>165</v>
      </c>
      <c r="AF253" s="137">
        <v>28.5</v>
      </c>
      <c r="AG253" s="185">
        <v>376.12</v>
      </c>
      <c r="AH253" s="137">
        <v>145.97999999999999</v>
      </c>
      <c r="AI253" s="137">
        <v>715.6</v>
      </c>
      <c r="AJ253" s="139">
        <v>2618.54</v>
      </c>
      <c r="AK253" s="138">
        <v>1915.28</v>
      </c>
      <c r="AL253" s="138">
        <v>0</v>
      </c>
      <c r="AM253" s="138">
        <v>1915.28</v>
      </c>
      <c r="AN253" s="137">
        <v>172</v>
      </c>
      <c r="AO253" s="137">
        <v>28.68</v>
      </c>
      <c r="AP253" s="137">
        <v>424.13</v>
      </c>
      <c r="AQ253" s="137">
        <v>136</v>
      </c>
      <c r="AR253" s="137">
        <v>760.81</v>
      </c>
      <c r="AS253" s="139">
        <v>2676.09</v>
      </c>
      <c r="AT253" s="138">
        <v>1902.94</v>
      </c>
      <c r="AU253" s="138">
        <v>920.15</v>
      </c>
      <c r="AV253" s="138">
        <v>2823.09</v>
      </c>
      <c r="AW253" s="137">
        <v>295</v>
      </c>
      <c r="AX253" s="137">
        <v>28.5</v>
      </c>
      <c r="AY253" s="137">
        <v>597.13</v>
      </c>
      <c r="AZ253" s="137">
        <v>112.41</v>
      </c>
      <c r="BA253" s="137">
        <v>1033.04</v>
      </c>
      <c r="BB253" s="139">
        <v>3856.13</v>
      </c>
      <c r="BC253" s="202">
        <v>2836.15</v>
      </c>
      <c r="BD253" s="138">
        <v>0</v>
      </c>
      <c r="BE253" s="138">
        <v>2836.15</v>
      </c>
      <c r="BF253" s="137">
        <v>298</v>
      </c>
      <c r="BG253" s="137">
        <v>42.51</v>
      </c>
      <c r="BH253" s="137">
        <v>1071.6400000000001</v>
      </c>
      <c r="BI253" s="137">
        <v>50.35</v>
      </c>
      <c r="BJ253" s="137">
        <v>1462.5</v>
      </c>
      <c r="BK253" s="139">
        <v>4298.6499999999996</v>
      </c>
      <c r="BL253" s="186">
        <v>1902.94</v>
      </c>
      <c r="BM253" s="138">
        <v>0</v>
      </c>
      <c r="BN253" s="138">
        <v>1902.94</v>
      </c>
      <c r="BO253" s="137">
        <v>168</v>
      </c>
      <c r="BP253" s="137">
        <v>28.5</v>
      </c>
      <c r="BQ253" s="137">
        <v>413.1</v>
      </c>
      <c r="BR253" s="137">
        <v>222.48</v>
      </c>
      <c r="BS253" s="137">
        <v>832.08</v>
      </c>
      <c r="BT253" s="139">
        <v>2735.02</v>
      </c>
      <c r="BU253" s="138">
        <v>1902.94</v>
      </c>
      <c r="BV253" s="138">
        <v>0</v>
      </c>
      <c r="BW253" s="138">
        <v>1902.94</v>
      </c>
      <c r="BX253" s="137">
        <v>169</v>
      </c>
      <c r="BY253" s="137">
        <v>28.5</v>
      </c>
      <c r="BZ253" s="137">
        <v>413.1</v>
      </c>
      <c r="CA253" s="137">
        <v>33.78</v>
      </c>
      <c r="CB253" s="137">
        <v>644.38</v>
      </c>
      <c r="CC253" s="139">
        <v>2547.3200000000002</v>
      </c>
      <c r="CD253" s="216">
        <v>2051.0300000000002</v>
      </c>
      <c r="CE253" s="138">
        <v>0</v>
      </c>
      <c r="CF253" s="138">
        <v>2051.0300000000002</v>
      </c>
      <c r="CG253" s="137">
        <v>190</v>
      </c>
      <c r="CH253" s="137">
        <v>30.72</v>
      </c>
      <c r="CI253" s="137">
        <v>547.24</v>
      </c>
      <c r="CJ253" s="137">
        <v>153.71</v>
      </c>
      <c r="CK253" s="137">
        <v>921.67</v>
      </c>
      <c r="CL253" s="139">
        <v>2972.7</v>
      </c>
      <c r="CM253" s="186">
        <v>1902.94</v>
      </c>
      <c r="CN253" s="138">
        <v>0</v>
      </c>
      <c r="CO253" s="138">
        <v>1902.94</v>
      </c>
      <c r="CP253" s="137">
        <v>176</v>
      </c>
      <c r="CQ253" s="137">
        <v>28.5</v>
      </c>
      <c r="CR253" s="137">
        <v>386.49</v>
      </c>
      <c r="CS253" s="137">
        <v>140.88</v>
      </c>
      <c r="CT253" s="137">
        <v>731.87</v>
      </c>
      <c r="CU253" s="139">
        <v>2634.81</v>
      </c>
      <c r="CV253" s="216">
        <v>1907.06</v>
      </c>
      <c r="CW253" s="138">
        <v>0</v>
      </c>
      <c r="CX253" s="138">
        <v>1907.06</v>
      </c>
      <c r="CY253" s="137">
        <v>170</v>
      </c>
      <c r="CZ253" s="137">
        <v>28.56</v>
      </c>
      <c r="DA253" s="137">
        <v>386.48</v>
      </c>
      <c r="DB253" s="137">
        <v>115.45</v>
      </c>
      <c r="DC253" s="137">
        <v>700.49</v>
      </c>
      <c r="DD253" s="139">
        <v>2607.5500000000002</v>
      </c>
      <c r="DE253" s="138">
        <v>2836.15</v>
      </c>
      <c r="DF253" s="138">
        <v>0</v>
      </c>
      <c r="DG253" s="138">
        <v>2836.15</v>
      </c>
      <c r="DH253" s="137">
        <v>300</v>
      </c>
      <c r="DI253" s="137">
        <v>296.60000000000002</v>
      </c>
      <c r="DJ253" s="137">
        <v>1097.8</v>
      </c>
      <c r="DK253" s="137">
        <v>51.69</v>
      </c>
      <c r="DL253" s="137">
        <v>1746.09</v>
      </c>
      <c r="DM253" s="139">
        <v>4582.24</v>
      </c>
      <c r="DN253" s="135">
        <f t="shared" si="31"/>
        <v>25443.07</v>
      </c>
      <c r="DO253" s="135">
        <f t="shared" si="32"/>
        <v>920.15</v>
      </c>
      <c r="DP253" s="135">
        <f t="shared" si="33"/>
        <v>26363.22</v>
      </c>
      <c r="DQ253" s="137">
        <f t="shared" si="34"/>
        <v>2513</v>
      </c>
      <c r="DR253" s="137">
        <f t="shared" si="35"/>
        <v>635.22</v>
      </c>
      <c r="DS253" s="137">
        <f t="shared" si="36"/>
        <v>6908.37</v>
      </c>
      <c r="DT253" s="137">
        <f t="shared" si="37"/>
        <v>1424.1499999999999</v>
      </c>
      <c r="DU253" s="137">
        <f t="shared" si="38"/>
        <v>11480.74</v>
      </c>
      <c r="DV253" s="139">
        <f t="shared" si="39"/>
        <v>37843.96</v>
      </c>
      <c r="DW253" s="271">
        <f t="shared" si="40"/>
        <v>1741.7700000000004</v>
      </c>
      <c r="DX253" s="271"/>
      <c r="DY253" s="263">
        <f>E253-(DU253-(DO253*PARAM!Q253))</f>
        <v>-1164.7700000000004</v>
      </c>
      <c r="DZ253" s="263"/>
    </row>
    <row r="254" spans="1:130" x14ac:dyDescent="0.25">
      <c r="A254">
        <v>1728</v>
      </c>
      <c r="B254" t="s">
        <v>457</v>
      </c>
      <c r="C254" t="s">
        <v>458</v>
      </c>
      <c r="D254" s="74">
        <v>1</v>
      </c>
      <c r="E254">
        <v>23445.66</v>
      </c>
      <c r="F254">
        <v>41031.269999999997</v>
      </c>
      <c r="G254" t="s">
        <v>157</v>
      </c>
      <c r="H254" t="s">
        <v>5</v>
      </c>
      <c r="I254" t="s">
        <v>459</v>
      </c>
      <c r="J254" s="138">
        <v>3182.74</v>
      </c>
      <c r="K254" s="138">
        <v>0</v>
      </c>
      <c r="L254" s="138">
        <v>3182.74</v>
      </c>
      <c r="M254" s="137">
        <v>345</v>
      </c>
      <c r="N254" s="137">
        <v>78.790000000000006</v>
      </c>
      <c r="O254" s="137">
        <v>1212.79</v>
      </c>
      <c r="P254" s="185">
        <v>158.38999999999999</v>
      </c>
      <c r="Q254" s="137">
        <v>1794.97</v>
      </c>
      <c r="R254" s="139">
        <v>4977.71</v>
      </c>
      <c r="S254" s="138">
        <v>3099.82</v>
      </c>
      <c r="T254" s="138">
        <v>0</v>
      </c>
      <c r="U254" s="138">
        <v>3099.82</v>
      </c>
      <c r="V254" s="137">
        <v>338</v>
      </c>
      <c r="W254" s="137">
        <v>77.44</v>
      </c>
      <c r="X254" s="137">
        <v>1193.77</v>
      </c>
      <c r="Y254" s="137">
        <v>126.45</v>
      </c>
      <c r="Z254" s="137">
        <v>1735.66</v>
      </c>
      <c r="AA254" s="139">
        <v>4835.4799999999996</v>
      </c>
      <c r="AB254" s="138">
        <v>3099.82</v>
      </c>
      <c r="AC254" s="138">
        <v>0</v>
      </c>
      <c r="AD254" s="138">
        <v>3099.82</v>
      </c>
      <c r="AE254" s="137">
        <v>338</v>
      </c>
      <c r="AF254" s="137">
        <v>77.44</v>
      </c>
      <c r="AG254" s="185">
        <v>1193.1600000000001</v>
      </c>
      <c r="AH254" s="137">
        <v>167.25</v>
      </c>
      <c r="AI254" s="137">
        <v>1775.85</v>
      </c>
      <c r="AJ254" s="139">
        <v>4875.67</v>
      </c>
      <c r="AK254" s="138">
        <v>3099.82</v>
      </c>
      <c r="AL254" s="138">
        <v>0</v>
      </c>
      <c r="AM254" s="138">
        <v>3099.82</v>
      </c>
      <c r="AN254" s="137">
        <v>338</v>
      </c>
      <c r="AO254" s="137">
        <v>77.44</v>
      </c>
      <c r="AP254" s="137">
        <v>1193.1600000000001</v>
      </c>
      <c r="AQ254" s="137">
        <v>126.45</v>
      </c>
      <c r="AR254" s="137">
        <v>1735.05</v>
      </c>
      <c r="AS254" s="139">
        <v>4834.87</v>
      </c>
      <c r="AT254" s="138">
        <v>3129.66</v>
      </c>
      <c r="AU254" s="138">
        <v>948.61</v>
      </c>
      <c r="AV254" s="138">
        <v>4078.27</v>
      </c>
      <c r="AW254" s="137">
        <v>471</v>
      </c>
      <c r="AX254" s="137">
        <v>78.180000000000007</v>
      </c>
      <c r="AY254" s="137">
        <v>1394.03</v>
      </c>
      <c r="AZ254" s="137">
        <v>160.08000000000001</v>
      </c>
      <c r="BA254" s="137">
        <v>2103.29</v>
      </c>
      <c r="BB254" s="139">
        <v>6181.56</v>
      </c>
      <c r="BC254" s="202">
        <v>4629.3100000000004</v>
      </c>
      <c r="BD254" s="138">
        <v>0</v>
      </c>
      <c r="BE254" s="138">
        <v>4629.3100000000004</v>
      </c>
      <c r="BF254" s="137">
        <v>534</v>
      </c>
      <c r="BG254" s="137">
        <v>112.82</v>
      </c>
      <c r="BH254" s="137">
        <v>1994.94</v>
      </c>
      <c r="BI254" s="137">
        <v>163.31</v>
      </c>
      <c r="BJ254" s="137">
        <v>2805.07</v>
      </c>
      <c r="BK254" s="139">
        <v>7434.38</v>
      </c>
      <c r="BL254" s="186">
        <v>3099.82</v>
      </c>
      <c r="BM254" s="138">
        <v>0</v>
      </c>
      <c r="BN254" s="138">
        <v>3099.82</v>
      </c>
      <c r="BO254" s="137">
        <v>337</v>
      </c>
      <c r="BP254" s="137">
        <v>77.44</v>
      </c>
      <c r="BQ254" s="137">
        <v>1193.1600000000001</v>
      </c>
      <c r="BR254" s="137">
        <v>136.65</v>
      </c>
      <c r="BS254" s="137">
        <v>1744.25</v>
      </c>
      <c r="BT254" s="139">
        <v>4844.07</v>
      </c>
      <c r="BU254" s="138">
        <v>3099.82</v>
      </c>
      <c r="BV254" s="138">
        <v>0</v>
      </c>
      <c r="BW254" s="138">
        <v>3099.82</v>
      </c>
      <c r="BX254" s="137">
        <v>338</v>
      </c>
      <c r="BY254" s="137">
        <v>77.44</v>
      </c>
      <c r="BZ254" s="137">
        <v>1193.1600000000001</v>
      </c>
      <c r="CA254" s="137">
        <v>167.25</v>
      </c>
      <c r="CB254" s="137">
        <v>1775.85</v>
      </c>
      <c r="CC254" s="139">
        <v>4875.67</v>
      </c>
      <c r="CD254" s="216">
        <v>3233.15</v>
      </c>
      <c r="CE254" s="138">
        <v>0</v>
      </c>
      <c r="CF254" s="138">
        <v>3233.15</v>
      </c>
      <c r="CG254" s="137">
        <v>355</v>
      </c>
      <c r="CH254" s="137">
        <v>80.760000000000005</v>
      </c>
      <c r="CI254" s="137">
        <v>1242.9100000000001</v>
      </c>
      <c r="CJ254" s="137">
        <v>82.92</v>
      </c>
      <c r="CK254" s="137">
        <v>1761.59</v>
      </c>
      <c r="CL254" s="139">
        <v>4994.74</v>
      </c>
      <c r="CM254" s="186">
        <v>3118.86</v>
      </c>
      <c r="CN254" s="138">
        <v>0</v>
      </c>
      <c r="CO254" s="138">
        <v>3118.86</v>
      </c>
      <c r="CP254" s="137">
        <v>348</v>
      </c>
      <c r="CQ254" s="137">
        <v>77.91</v>
      </c>
      <c r="CR254" s="137">
        <v>1205.05</v>
      </c>
      <c r="CS254" s="137">
        <v>55.39</v>
      </c>
      <c r="CT254" s="137">
        <v>1686.35</v>
      </c>
      <c r="CU254" s="139">
        <v>4805.21</v>
      </c>
      <c r="CV254" s="218">
        <v>3744.49</v>
      </c>
      <c r="CW254" s="138">
        <v>0</v>
      </c>
      <c r="CX254" s="138">
        <v>3744.49</v>
      </c>
      <c r="CY254" s="137">
        <v>427</v>
      </c>
      <c r="CZ254" s="137">
        <v>93.55</v>
      </c>
      <c r="DA254" s="137">
        <v>1658.36</v>
      </c>
      <c r="DB254" s="137">
        <v>153.19999999999999</v>
      </c>
      <c r="DC254" s="137">
        <v>2332.11</v>
      </c>
      <c r="DD254" s="139">
        <v>6076.6</v>
      </c>
      <c r="DE254" s="138">
        <v>4883.4399999999996</v>
      </c>
      <c r="DF254" s="138">
        <v>0</v>
      </c>
      <c r="DG254" s="138">
        <v>4883.4399999999996</v>
      </c>
      <c r="DH254" s="137">
        <v>585</v>
      </c>
      <c r="DI254" s="137">
        <v>534.52</v>
      </c>
      <c r="DJ254" s="137">
        <v>1446.92</v>
      </c>
      <c r="DK254" s="137">
        <v>167.85</v>
      </c>
      <c r="DL254" s="137">
        <v>2734.29</v>
      </c>
      <c r="DM254" s="139">
        <v>7617.73</v>
      </c>
      <c r="DN254" s="135">
        <f t="shared" si="31"/>
        <v>41420.75</v>
      </c>
      <c r="DO254" s="135">
        <f t="shared" si="32"/>
        <v>948.61</v>
      </c>
      <c r="DP254" s="135">
        <f t="shared" si="33"/>
        <v>42369.36</v>
      </c>
      <c r="DQ254" s="137">
        <f t="shared" si="34"/>
        <v>4754</v>
      </c>
      <c r="DR254" s="137">
        <f t="shared" si="35"/>
        <v>1443.73</v>
      </c>
      <c r="DS254" s="137">
        <f t="shared" si="36"/>
        <v>16121.41</v>
      </c>
      <c r="DT254" s="137">
        <f t="shared" si="37"/>
        <v>1665.1900000000003</v>
      </c>
      <c r="DU254" s="137">
        <f t="shared" si="38"/>
        <v>23984.329999999998</v>
      </c>
      <c r="DV254" s="139">
        <f t="shared" si="39"/>
        <v>66353.689999999988</v>
      </c>
      <c r="DW254" s="271">
        <f t="shared" si="40"/>
        <v>1338.0900000000038</v>
      </c>
      <c r="DX254" s="271"/>
      <c r="DY254" s="263">
        <f>E254-(DU254-(DO254*PARAM!Q254))</f>
        <v>-538.66999999999825</v>
      </c>
      <c r="DZ254" s="263"/>
    </row>
    <row r="255" spans="1:130" x14ac:dyDescent="0.25">
      <c r="A255">
        <v>1741</v>
      </c>
      <c r="B255" t="s">
        <v>788</v>
      </c>
      <c r="C255" t="s">
        <v>555</v>
      </c>
      <c r="D255" s="74">
        <v>1</v>
      </c>
      <c r="E255">
        <v>9907.33</v>
      </c>
      <c r="F255">
        <v>23783.57</v>
      </c>
      <c r="G255" t="s">
        <v>157</v>
      </c>
      <c r="H255" t="s">
        <v>5</v>
      </c>
      <c r="I255" t="s">
        <v>166</v>
      </c>
      <c r="J255" s="138">
        <v>2144.75</v>
      </c>
      <c r="K255" s="138">
        <v>0</v>
      </c>
      <c r="L255" s="138">
        <v>2144.75</v>
      </c>
      <c r="M255" s="137">
        <v>195</v>
      </c>
      <c r="N255" s="137">
        <v>31.35</v>
      </c>
      <c r="O255" s="137">
        <v>584.63</v>
      </c>
      <c r="P255" s="185">
        <v>139.85</v>
      </c>
      <c r="Q255" s="137">
        <v>950.83</v>
      </c>
      <c r="R255" s="139">
        <v>3095.58</v>
      </c>
      <c r="S255" s="138">
        <v>1750.58</v>
      </c>
      <c r="T255" s="138">
        <v>0</v>
      </c>
      <c r="U255" s="138">
        <v>1750.58</v>
      </c>
      <c r="V255" s="137">
        <v>149</v>
      </c>
      <c r="W255" s="137">
        <v>26.22</v>
      </c>
      <c r="X255" s="137">
        <v>275.31</v>
      </c>
      <c r="Y255" s="137">
        <v>107.58</v>
      </c>
      <c r="Z255" s="137">
        <v>558.11</v>
      </c>
      <c r="AA255" s="139">
        <v>2308.69</v>
      </c>
      <c r="AB255" s="138">
        <v>1750.58</v>
      </c>
      <c r="AC255" s="138">
        <v>0</v>
      </c>
      <c r="AD255" s="138">
        <v>1750.58</v>
      </c>
      <c r="AE255" s="137">
        <v>149</v>
      </c>
      <c r="AF255" s="137">
        <v>26.22</v>
      </c>
      <c r="AG255" s="185">
        <v>274.89999999999998</v>
      </c>
      <c r="AH255" s="137">
        <v>148.38</v>
      </c>
      <c r="AI255" s="137">
        <v>598.5</v>
      </c>
      <c r="AJ255" s="139">
        <v>2349.08</v>
      </c>
      <c r="AK255" s="138">
        <v>1775.05</v>
      </c>
      <c r="AL255" s="138">
        <v>0</v>
      </c>
      <c r="AM255" s="138">
        <v>1775.05</v>
      </c>
      <c r="AN255" s="137">
        <v>152</v>
      </c>
      <c r="AO255" s="137">
        <v>26.58</v>
      </c>
      <c r="AP255" s="137">
        <v>297.04000000000002</v>
      </c>
      <c r="AQ255" s="137">
        <v>138.61000000000001</v>
      </c>
      <c r="AR255" s="137">
        <v>614.23</v>
      </c>
      <c r="AS255" s="139">
        <v>2389.2800000000002</v>
      </c>
      <c r="AT255" s="138">
        <v>1754.91</v>
      </c>
      <c r="AU255" s="138">
        <v>948.61</v>
      </c>
      <c r="AV255" s="138">
        <v>2703.52</v>
      </c>
      <c r="AW255" s="137">
        <v>278</v>
      </c>
      <c r="AX255" s="137">
        <v>26.28</v>
      </c>
      <c r="AY255" s="137">
        <v>468.56</v>
      </c>
      <c r="AZ255" s="137">
        <v>110.17</v>
      </c>
      <c r="BA255" s="137">
        <v>883.01</v>
      </c>
      <c r="BB255" s="139">
        <v>3586.53</v>
      </c>
      <c r="BC255" s="202">
        <v>2797.38</v>
      </c>
      <c r="BD255" s="138">
        <v>0</v>
      </c>
      <c r="BE255" s="138">
        <v>2797.38</v>
      </c>
      <c r="BF255" s="137">
        <v>271</v>
      </c>
      <c r="BG255" s="137">
        <v>39.5</v>
      </c>
      <c r="BH255" s="137">
        <v>998.6</v>
      </c>
      <c r="BI255" s="137">
        <v>135.66</v>
      </c>
      <c r="BJ255" s="137">
        <v>1444.76</v>
      </c>
      <c r="BK255" s="139">
        <v>4242.1400000000003</v>
      </c>
      <c r="BL255" s="186">
        <v>1769.62</v>
      </c>
      <c r="BM255" s="138">
        <v>0</v>
      </c>
      <c r="BN255" s="138">
        <v>1769.62</v>
      </c>
      <c r="BO255" s="137">
        <v>151</v>
      </c>
      <c r="BP255" s="137">
        <v>26.5</v>
      </c>
      <c r="BQ255" s="137">
        <v>292.18</v>
      </c>
      <c r="BR255" s="137">
        <v>138.51</v>
      </c>
      <c r="BS255" s="137">
        <v>608.19000000000005</v>
      </c>
      <c r="BT255" s="139">
        <v>2377.81</v>
      </c>
      <c r="BU255" s="138">
        <v>1769.62</v>
      </c>
      <c r="BV255" s="138">
        <v>0</v>
      </c>
      <c r="BW255" s="138">
        <v>1769.62</v>
      </c>
      <c r="BX255" s="137">
        <v>151</v>
      </c>
      <c r="BY255" s="137">
        <v>26.5</v>
      </c>
      <c r="BZ255" s="137">
        <v>292.18</v>
      </c>
      <c r="CA255" s="137">
        <v>143.61000000000001</v>
      </c>
      <c r="CB255" s="137">
        <v>613.29</v>
      </c>
      <c r="CC255" s="139">
        <v>2382.91</v>
      </c>
      <c r="CD255" s="216">
        <v>1862.32</v>
      </c>
      <c r="CE255" s="138">
        <v>0</v>
      </c>
      <c r="CF255" s="138">
        <v>1862.32</v>
      </c>
      <c r="CG255" s="137">
        <v>163</v>
      </c>
      <c r="CH255" s="137">
        <v>27.89</v>
      </c>
      <c r="CI255" s="137">
        <v>376.24</v>
      </c>
      <c r="CJ255" s="137">
        <v>145.26</v>
      </c>
      <c r="CK255" s="137">
        <v>712.39</v>
      </c>
      <c r="CL255" s="139">
        <v>2574.71</v>
      </c>
      <c r="CM255" s="186">
        <v>1758.88</v>
      </c>
      <c r="CN255" s="138">
        <v>0</v>
      </c>
      <c r="CO255" s="138">
        <v>1758.88</v>
      </c>
      <c r="CP255" s="137">
        <v>158</v>
      </c>
      <c r="CQ255" s="137">
        <v>26.34</v>
      </c>
      <c r="CR255" s="137">
        <v>265.37</v>
      </c>
      <c r="CS255" s="137">
        <v>61.82</v>
      </c>
      <c r="CT255" s="137">
        <v>511.53</v>
      </c>
      <c r="CU255" s="139">
        <v>2270.41</v>
      </c>
      <c r="CV255" s="218">
        <v>1769.62</v>
      </c>
      <c r="CW255" s="138">
        <v>0</v>
      </c>
      <c r="CX255" s="138">
        <v>1769.62</v>
      </c>
      <c r="CY255" s="137">
        <v>151</v>
      </c>
      <c r="CZ255" s="137">
        <v>26.5</v>
      </c>
      <c r="DA255" s="137">
        <v>261.97000000000003</v>
      </c>
      <c r="DB255" s="137">
        <v>97.71</v>
      </c>
      <c r="DC255" s="137">
        <v>537.17999999999995</v>
      </c>
      <c r="DD255" s="139">
        <v>2306.8000000000002</v>
      </c>
      <c r="DE255" s="138">
        <v>2638.39</v>
      </c>
      <c r="DF255" s="138">
        <v>0</v>
      </c>
      <c r="DG255" s="138">
        <v>2638.39</v>
      </c>
      <c r="DH255" s="137">
        <v>273</v>
      </c>
      <c r="DI255" s="137">
        <v>272.48</v>
      </c>
      <c r="DJ255" s="137">
        <v>953.09</v>
      </c>
      <c r="DK255" s="137">
        <v>134.88999999999999</v>
      </c>
      <c r="DL255" s="137">
        <v>1633.46</v>
      </c>
      <c r="DM255" s="139">
        <v>4271.8500000000004</v>
      </c>
      <c r="DN255" s="135">
        <f t="shared" si="31"/>
        <v>23541.699999999997</v>
      </c>
      <c r="DO255" s="135">
        <f t="shared" si="32"/>
        <v>948.61</v>
      </c>
      <c r="DP255" s="135">
        <f t="shared" si="33"/>
        <v>24490.309999999998</v>
      </c>
      <c r="DQ255" s="137">
        <f t="shared" si="34"/>
        <v>2241</v>
      </c>
      <c r="DR255" s="137">
        <f t="shared" si="35"/>
        <v>582.3599999999999</v>
      </c>
      <c r="DS255" s="137">
        <f t="shared" si="36"/>
        <v>5340.07</v>
      </c>
      <c r="DT255" s="137">
        <f t="shared" si="37"/>
        <v>1502.0499999999997</v>
      </c>
      <c r="DU255" s="137">
        <f t="shared" si="38"/>
        <v>9665.4800000000014</v>
      </c>
      <c r="DV255" s="139">
        <f t="shared" si="39"/>
        <v>34155.79</v>
      </c>
      <c r="DW255" s="271">
        <f t="shared" si="40"/>
        <v>706.73999999999796</v>
      </c>
      <c r="DX255" s="271"/>
      <c r="DY255" s="263">
        <f>E255-(DU255-(DO255*PARAM!Q255))</f>
        <v>241.84999999999854</v>
      </c>
      <c r="DZ255" s="263"/>
    </row>
    <row r="256" spans="1:130" x14ac:dyDescent="0.25">
      <c r="A256">
        <v>1742</v>
      </c>
      <c r="B256" t="s">
        <v>570</v>
      </c>
      <c r="C256" t="s">
        <v>311</v>
      </c>
      <c r="D256" s="74">
        <v>1</v>
      </c>
      <c r="E256">
        <v>90237.7</v>
      </c>
      <c r="F256">
        <v>139165.38</v>
      </c>
      <c r="G256" t="s">
        <v>157</v>
      </c>
      <c r="H256" t="s">
        <v>5</v>
      </c>
      <c r="I256" t="s">
        <v>571</v>
      </c>
      <c r="J256" s="138">
        <v>10055.81</v>
      </c>
      <c r="K256" s="138">
        <v>0</v>
      </c>
      <c r="L256" s="138">
        <v>10055.81</v>
      </c>
      <c r="M256" s="137">
        <v>1354</v>
      </c>
      <c r="N256" s="137">
        <v>257.08</v>
      </c>
      <c r="O256" s="137">
        <v>4732.67</v>
      </c>
      <c r="P256" s="185">
        <v>252.8</v>
      </c>
      <c r="Q256" s="137">
        <v>6596.55</v>
      </c>
      <c r="R256" s="139">
        <v>16652.36</v>
      </c>
      <c r="S256" s="138">
        <v>10041.18</v>
      </c>
      <c r="T256" s="138">
        <v>0</v>
      </c>
      <c r="U256" s="138">
        <v>10041.18</v>
      </c>
      <c r="V256" s="137">
        <v>1353</v>
      </c>
      <c r="W256" s="137">
        <v>256.70999999999998</v>
      </c>
      <c r="X256" s="137">
        <v>4731.0600000000004</v>
      </c>
      <c r="Y256" s="137">
        <v>232.19</v>
      </c>
      <c r="Z256" s="137">
        <v>6572.96</v>
      </c>
      <c r="AA256" s="139">
        <v>16614.14</v>
      </c>
      <c r="AB256" s="138">
        <v>10041.18</v>
      </c>
      <c r="AC256" s="138">
        <v>0</v>
      </c>
      <c r="AD256" s="138">
        <v>10041.18</v>
      </c>
      <c r="AE256" s="137">
        <v>1353</v>
      </c>
      <c r="AF256" s="137">
        <v>256.70999999999998</v>
      </c>
      <c r="AG256" s="185">
        <v>4728.6000000000004</v>
      </c>
      <c r="AH256" s="137">
        <v>262.79000000000002</v>
      </c>
      <c r="AI256" s="137">
        <v>6601.1</v>
      </c>
      <c r="AJ256" s="139">
        <v>16642.28</v>
      </c>
      <c r="AK256" s="138">
        <v>10055.81</v>
      </c>
      <c r="AL256" s="138">
        <v>0</v>
      </c>
      <c r="AM256" s="138">
        <v>10055.81</v>
      </c>
      <c r="AN256" s="137">
        <v>1354</v>
      </c>
      <c r="AO256" s="137">
        <v>257.08</v>
      </c>
      <c r="AP256" s="137">
        <v>4735.13</v>
      </c>
      <c r="AQ256" s="137">
        <v>227.3</v>
      </c>
      <c r="AR256" s="137">
        <v>6573.51</v>
      </c>
      <c r="AS256" s="139">
        <v>16629.32</v>
      </c>
      <c r="AT256" s="138">
        <v>10086.06</v>
      </c>
      <c r="AU256" s="138">
        <v>948.61</v>
      </c>
      <c r="AV256" s="138">
        <v>11034.67</v>
      </c>
      <c r="AW256" s="137">
        <v>1488</v>
      </c>
      <c r="AX256" s="137">
        <v>257.83999999999997</v>
      </c>
      <c r="AY256" s="137">
        <v>4938.38</v>
      </c>
      <c r="AZ256" s="137">
        <v>240.42</v>
      </c>
      <c r="BA256" s="137">
        <v>6924.64</v>
      </c>
      <c r="BB256" s="139">
        <v>17959.310000000001</v>
      </c>
      <c r="BC256" s="202">
        <v>14983.41</v>
      </c>
      <c r="BD256" s="138">
        <v>0</v>
      </c>
      <c r="BE256" s="138">
        <v>14983.41</v>
      </c>
      <c r="BF256" s="137">
        <v>2047</v>
      </c>
      <c r="BG256" s="137">
        <v>380.27</v>
      </c>
      <c r="BH256" s="137">
        <v>6941.32</v>
      </c>
      <c r="BI256" s="137">
        <v>299.20999999999998</v>
      </c>
      <c r="BJ256" s="137">
        <v>9667.7999999999993</v>
      </c>
      <c r="BK256" s="139">
        <v>24651.21</v>
      </c>
      <c r="BL256" s="186">
        <v>10041.18</v>
      </c>
      <c r="BM256" s="138">
        <v>0</v>
      </c>
      <c r="BN256" s="138">
        <v>10041.18</v>
      </c>
      <c r="BO256" s="137">
        <v>1353</v>
      </c>
      <c r="BP256" s="137">
        <v>256.70999999999998</v>
      </c>
      <c r="BQ256" s="137">
        <v>4728.6000000000004</v>
      </c>
      <c r="BR256" s="137">
        <v>247.49</v>
      </c>
      <c r="BS256" s="137">
        <v>6585.8</v>
      </c>
      <c r="BT256" s="139">
        <v>16626.98</v>
      </c>
      <c r="BU256" s="138">
        <v>10041.18</v>
      </c>
      <c r="BV256" s="138">
        <v>0</v>
      </c>
      <c r="BW256" s="138">
        <v>10041.18</v>
      </c>
      <c r="BX256" s="137">
        <v>1353</v>
      </c>
      <c r="BY256" s="137">
        <v>256.70999999999998</v>
      </c>
      <c r="BZ256" s="137">
        <v>4728.6000000000004</v>
      </c>
      <c r="CA256" s="137">
        <v>216.89</v>
      </c>
      <c r="CB256" s="137">
        <v>6555.2</v>
      </c>
      <c r="CC256" s="139">
        <v>16596.38</v>
      </c>
      <c r="CD256" s="216">
        <v>10313.24</v>
      </c>
      <c r="CE256" s="138">
        <v>8828.84</v>
      </c>
      <c r="CF256" s="138">
        <v>19142.080000000002</v>
      </c>
      <c r="CG256" s="137">
        <v>2630</v>
      </c>
      <c r="CH256" s="137">
        <v>484.24</v>
      </c>
      <c r="CI256" s="137">
        <v>8802.17</v>
      </c>
      <c r="CJ256" s="137">
        <v>274</v>
      </c>
      <c r="CK256" s="137">
        <v>12190.41</v>
      </c>
      <c r="CL256" s="139">
        <v>31332.49</v>
      </c>
      <c r="CM256" s="186">
        <v>10041.18</v>
      </c>
      <c r="CN256" s="138">
        <v>0</v>
      </c>
      <c r="CO256" s="138">
        <v>10041.18</v>
      </c>
      <c r="CP256" s="137">
        <v>1360</v>
      </c>
      <c r="CQ256" s="137">
        <v>256.70999999999998</v>
      </c>
      <c r="CR256" s="137">
        <v>4733.3999999999996</v>
      </c>
      <c r="CS256" s="137">
        <v>201.59</v>
      </c>
      <c r="CT256" s="137">
        <v>6551.7</v>
      </c>
      <c r="CU256" s="139">
        <v>16592.88</v>
      </c>
      <c r="CV256" s="216">
        <v>10041.18</v>
      </c>
      <c r="CW256" s="138">
        <v>0</v>
      </c>
      <c r="CX256" s="138">
        <v>10041.18</v>
      </c>
      <c r="CY256" s="137">
        <v>1353</v>
      </c>
      <c r="CZ256" s="137">
        <v>256.70999999999998</v>
      </c>
      <c r="DA256" s="137">
        <v>4728.6000000000004</v>
      </c>
      <c r="DB256" s="137">
        <v>196.49</v>
      </c>
      <c r="DC256" s="137">
        <v>6534.8</v>
      </c>
      <c r="DD256" s="139">
        <v>16575.98</v>
      </c>
      <c r="DE256" s="138">
        <v>14983.41</v>
      </c>
      <c r="DF256" s="138">
        <v>0</v>
      </c>
      <c r="DG256" s="138">
        <v>14983.41</v>
      </c>
      <c r="DH256" s="137">
        <v>2046</v>
      </c>
      <c r="DI256" s="137">
        <v>1803.1</v>
      </c>
      <c r="DJ256" s="137">
        <v>6941.32</v>
      </c>
      <c r="DK256" s="137">
        <v>283.91000000000003</v>
      </c>
      <c r="DL256" s="137">
        <v>11074.33</v>
      </c>
      <c r="DM256" s="139">
        <v>26057.74</v>
      </c>
      <c r="DN256" s="135">
        <f t="shared" si="31"/>
        <v>130724.82</v>
      </c>
      <c r="DO256" s="135">
        <f t="shared" si="32"/>
        <v>9777.4500000000007</v>
      </c>
      <c r="DP256" s="135">
        <f t="shared" si="33"/>
        <v>140502.26999999999</v>
      </c>
      <c r="DQ256" s="137">
        <f t="shared" si="34"/>
        <v>19044</v>
      </c>
      <c r="DR256" s="137">
        <f t="shared" si="35"/>
        <v>4979.869999999999</v>
      </c>
      <c r="DS256" s="137">
        <f t="shared" si="36"/>
        <v>65469.85</v>
      </c>
      <c r="DT256" s="137">
        <f t="shared" si="37"/>
        <v>2935.08</v>
      </c>
      <c r="DU256" s="137">
        <f t="shared" si="38"/>
        <v>92428.800000000003</v>
      </c>
      <c r="DV256" s="139">
        <f t="shared" si="39"/>
        <v>232931.06999999998</v>
      </c>
      <c r="DW256" s="271">
        <f t="shared" si="40"/>
        <v>1336.8899999999849</v>
      </c>
      <c r="DX256" s="271"/>
      <c r="DY256" s="263">
        <f>E256-(DU256-(DO256*PARAM!Q256))</f>
        <v>-2191.1000000000058</v>
      </c>
      <c r="DZ256" s="263"/>
    </row>
    <row r="257" spans="1:130" x14ac:dyDescent="0.25">
      <c r="A257">
        <v>1744</v>
      </c>
      <c r="B257" t="s">
        <v>289</v>
      </c>
      <c r="C257" t="s">
        <v>290</v>
      </c>
      <c r="D257" s="74">
        <v>1</v>
      </c>
      <c r="E257">
        <v>18498.75</v>
      </c>
      <c r="F257">
        <v>32802.43</v>
      </c>
      <c r="G257" t="s">
        <v>157</v>
      </c>
      <c r="H257" t="s">
        <v>5</v>
      </c>
      <c r="I257" t="s">
        <v>291</v>
      </c>
      <c r="J257" s="138">
        <v>2288.91</v>
      </c>
      <c r="K257" s="138">
        <v>0</v>
      </c>
      <c r="L257" s="138">
        <v>2288.91</v>
      </c>
      <c r="M257" s="137">
        <v>210</v>
      </c>
      <c r="N257" s="137">
        <v>32.880000000000003</v>
      </c>
      <c r="O257" s="137">
        <v>677.55</v>
      </c>
      <c r="P257" s="185">
        <v>142.22999999999999</v>
      </c>
      <c r="Q257" s="137">
        <v>1062.6600000000001</v>
      </c>
      <c r="R257" s="139">
        <v>3351.57</v>
      </c>
      <c r="S257" s="138">
        <v>2181.2399999999998</v>
      </c>
      <c r="T257" s="138">
        <v>0</v>
      </c>
      <c r="U257" s="138">
        <v>2181.2399999999998</v>
      </c>
      <c r="V257" s="137">
        <v>208</v>
      </c>
      <c r="W257" s="137">
        <v>32.67</v>
      </c>
      <c r="X257" s="137">
        <v>665.78</v>
      </c>
      <c r="Y257" s="137">
        <v>120.33</v>
      </c>
      <c r="Z257" s="137">
        <v>1026.78</v>
      </c>
      <c r="AA257" s="139">
        <v>3208.02</v>
      </c>
      <c r="AB257" s="138">
        <v>2181.2399999999998</v>
      </c>
      <c r="AC257" s="138">
        <v>0</v>
      </c>
      <c r="AD257" s="138">
        <v>2181.2399999999998</v>
      </c>
      <c r="AE257" s="137">
        <v>208</v>
      </c>
      <c r="AF257" s="137">
        <v>32.67</v>
      </c>
      <c r="AG257" s="185">
        <v>665.36</v>
      </c>
      <c r="AH257" s="137">
        <v>145.83000000000001</v>
      </c>
      <c r="AI257" s="137">
        <v>1051.8599999999999</v>
      </c>
      <c r="AJ257" s="139">
        <v>3233.1</v>
      </c>
      <c r="AK257" s="138">
        <v>2216.41</v>
      </c>
      <c r="AL257" s="138">
        <v>0</v>
      </c>
      <c r="AM257" s="138">
        <v>2216.41</v>
      </c>
      <c r="AN257" s="137">
        <v>213</v>
      </c>
      <c r="AO257" s="137">
        <v>33.21</v>
      </c>
      <c r="AP257" s="137">
        <v>697.19</v>
      </c>
      <c r="AQ257" s="137">
        <v>141.35</v>
      </c>
      <c r="AR257" s="137">
        <v>1084.75</v>
      </c>
      <c r="AS257" s="139">
        <v>3301.16</v>
      </c>
      <c r="AT257" s="138">
        <v>2183.96</v>
      </c>
      <c r="AU257" s="138">
        <v>948.61</v>
      </c>
      <c r="AV257" s="138">
        <v>3132.57</v>
      </c>
      <c r="AW257" s="137">
        <v>338</v>
      </c>
      <c r="AX257" s="137">
        <v>32.72</v>
      </c>
      <c r="AY257" s="137">
        <v>857.61</v>
      </c>
      <c r="AZ257" s="137">
        <v>117.79</v>
      </c>
      <c r="BA257" s="137">
        <v>1346.12</v>
      </c>
      <c r="BB257" s="139">
        <v>4478.6899999999996</v>
      </c>
      <c r="BC257" s="202">
        <v>2998.74</v>
      </c>
      <c r="BD257" s="138">
        <v>0</v>
      </c>
      <c r="BE257" s="138">
        <v>2998.74</v>
      </c>
      <c r="BF257" s="137">
        <v>292</v>
      </c>
      <c r="BG257" s="137">
        <v>41.75</v>
      </c>
      <c r="BH257" s="137">
        <v>1061.02</v>
      </c>
      <c r="BI257" s="137">
        <v>159.43</v>
      </c>
      <c r="BJ257" s="137">
        <v>1554.2</v>
      </c>
      <c r="BK257" s="139">
        <v>4552.9399999999996</v>
      </c>
      <c r="BL257" s="186">
        <v>495.94</v>
      </c>
      <c r="BM257" s="138">
        <v>0</v>
      </c>
      <c r="BN257" s="138">
        <v>495.94</v>
      </c>
      <c r="BO257" s="137">
        <v>-25</v>
      </c>
      <c r="BP257" s="137">
        <v>7.39</v>
      </c>
      <c r="BQ257" s="137">
        <v>181.62</v>
      </c>
      <c r="BR257" s="137">
        <v>44.49</v>
      </c>
      <c r="BS257" s="137">
        <v>208.5</v>
      </c>
      <c r="BT257" s="139">
        <v>704.44</v>
      </c>
      <c r="BU257" s="138">
        <v>2200.29</v>
      </c>
      <c r="BV257" s="138">
        <v>0</v>
      </c>
      <c r="BW257" s="138">
        <v>2200.29</v>
      </c>
      <c r="BX257" s="137">
        <v>211</v>
      </c>
      <c r="BY257" s="137">
        <v>32.96</v>
      </c>
      <c r="BZ257" s="137">
        <v>682.47</v>
      </c>
      <c r="CA257" s="137">
        <v>39.06</v>
      </c>
      <c r="CB257" s="137">
        <v>965.49</v>
      </c>
      <c r="CC257" s="139">
        <v>3165.78</v>
      </c>
      <c r="CD257" s="216">
        <v>3247.79</v>
      </c>
      <c r="CE257" s="138">
        <v>0</v>
      </c>
      <c r="CF257" s="138">
        <v>3247.79</v>
      </c>
      <c r="CG257" s="137">
        <v>355</v>
      </c>
      <c r="CH257" s="137">
        <v>48.68</v>
      </c>
      <c r="CI257" s="137">
        <v>1221.98</v>
      </c>
      <c r="CJ257" s="137">
        <v>57.67</v>
      </c>
      <c r="CK257" s="137">
        <v>1683.33</v>
      </c>
      <c r="CL257" s="139">
        <v>4931.12</v>
      </c>
      <c r="CM257" s="186">
        <v>134.49</v>
      </c>
      <c r="CN257" s="138">
        <v>0</v>
      </c>
      <c r="CO257" s="138">
        <v>134.49</v>
      </c>
      <c r="CP257" s="137">
        <v>-66</v>
      </c>
      <c r="CQ257" s="137">
        <v>1.97</v>
      </c>
      <c r="CR257" s="137">
        <v>80.2</v>
      </c>
      <c r="CS257" s="137">
        <v>2.37</v>
      </c>
      <c r="CT257" s="137">
        <v>18.54</v>
      </c>
      <c r="CU257" s="139">
        <v>153.03</v>
      </c>
      <c r="CV257" s="216">
        <v>602.4</v>
      </c>
      <c r="CW257" s="138">
        <v>0</v>
      </c>
      <c r="CX257" s="138">
        <v>602.4</v>
      </c>
      <c r="CY257" s="137">
        <v>-10</v>
      </c>
      <c r="CZ257" s="137">
        <v>8.99</v>
      </c>
      <c r="DA257" s="137">
        <v>255.74</v>
      </c>
      <c r="DB257" s="137">
        <v>10.69</v>
      </c>
      <c r="DC257" s="137">
        <v>265.42</v>
      </c>
      <c r="DD257" s="139">
        <v>867.82</v>
      </c>
      <c r="DE257" s="138">
        <v>2274.44</v>
      </c>
      <c r="DF257" s="138">
        <v>0</v>
      </c>
      <c r="DG257" s="138">
        <v>2274.44</v>
      </c>
      <c r="DH257" s="137">
        <v>222</v>
      </c>
      <c r="DI257" s="137">
        <v>260.81</v>
      </c>
      <c r="DJ257" s="137">
        <v>1876.72</v>
      </c>
      <c r="DK257" s="137">
        <v>41.74</v>
      </c>
      <c r="DL257" s="137">
        <v>2401.27</v>
      </c>
      <c r="DM257" s="139">
        <v>4675.71</v>
      </c>
      <c r="DN257" s="135">
        <f t="shared" si="31"/>
        <v>23005.850000000002</v>
      </c>
      <c r="DO257" s="135">
        <f t="shared" si="32"/>
        <v>948.61</v>
      </c>
      <c r="DP257" s="135">
        <f t="shared" si="33"/>
        <v>23954.460000000003</v>
      </c>
      <c r="DQ257" s="137">
        <f t="shared" si="34"/>
        <v>2156</v>
      </c>
      <c r="DR257" s="137">
        <f t="shared" si="35"/>
        <v>566.70000000000005</v>
      </c>
      <c r="DS257" s="137">
        <f t="shared" si="36"/>
        <v>8923.24</v>
      </c>
      <c r="DT257" s="137">
        <f t="shared" si="37"/>
        <v>1022.98</v>
      </c>
      <c r="DU257" s="137">
        <f t="shared" si="38"/>
        <v>12668.920000000002</v>
      </c>
      <c r="DV257" s="139">
        <f t="shared" si="39"/>
        <v>36623.379999999997</v>
      </c>
      <c r="DW257" s="271">
        <f t="shared" si="40"/>
        <v>-8847.9699999999975</v>
      </c>
      <c r="DX257" s="271"/>
      <c r="DY257" s="263">
        <f>E257-(DU257-(DO257*PARAM!Q257))</f>
        <v>5829.8299999999981</v>
      </c>
      <c r="DZ257" s="263"/>
    </row>
    <row r="258" spans="1:130" x14ac:dyDescent="0.25">
      <c r="A258">
        <v>1747</v>
      </c>
      <c r="B258" t="s">
        <v>881</v>
      </c>
      <c r="C258" t="s">
        <v>184</v>
      </c>
      <c r="D258" s="74">
        <v>0</v>
      </c>
      <c r="G258" t="s">
        <v>173</v>
      </c>
      <c r="H258" t="s">
        <v>5</v>
      </c>
      <c r="I258" t="s">
        <v>194</v>
      </c>
      <c r="P258" s="185"/>
      <c r="AG258" s="185"/>
      <c r="AT258" s="138">
        <v>0</v>
      </c>
      <c r="AU258" s="138">
        <v>237.15</v>
      </c>
      <c r="AV258" s="138">
        <v>237.15</v>
      </c>
      <c r="AW258" s="137">
        <v>10</v>
      </c>
      <c r="AX258" s="137">
        <v>0</v>
      </c>
      <c r="AY258" s="137">
        <v>47.43</v>
      </c>
      <c r="AZ258" s="137">
        <v>3.17</v>
      </c>
      <c r="BA258" s="137">
        <v>60.6</v>
      </c>
      <c r="BB258" s="139">
        <v>297.75</v>
      </c>
      <c r="BC258" s="202"/>
      <c r="BL258" s="186"/>
      <c r="CM258" s="186"/>
      <c r="DN258" s="135">
        <f t="shared" si="31"/>
        <v>0</v>
      </c>
      <c r="DO258" s="135">
        <f t="shared" si="32"/>
        <v>237.15</v>
      </c>
      <c r="DP258" s="135">
        <f t="shared" si="33"/>
        <v>237.15</v>
      </c>
      <c r="DQ258" s="137">
        <f t="shared" si="34"/>
        <v>10</v>
      </c>
      <c r="DR258" s="137">
        <f t="shared" si="35"/>
        <v>0</v>
      </c>
      <c r="DS258" s="137">
        <f t="shared" si="36"/>
        <v>47.43</v>
      </c>
      <c r="DT258" s="137">
        <f t="shared" si="37"/>
        <v>3.17</v>
      </c>
      <c r="DU258" s="137">
        <f t="shared" si="38"/>
        <v>60.6</v>
      </c>
      <c r="DV258" s="139">
        <f t="shared" si="39"/>
        <v>297.75</v>
      </c>
      <c r="DW258" s="271">
        <f t="shared" si="40"/>
        <v>237.15</v>
      </c>
      <c r="DX258" s="271"/>
      <c r="DY258" s="263">
        <f>E258-(DU258-(DO258*PARAM!Q258))</f>
        <v>-60.6</v>
      </c>
      <c r="DZ258" s="263"/>
    </row>
    <row r="259" spans="1:130" x14ac:dyDescent="0.25">
      <c r="A259">
        <v>1752</v>
      </c>
      <c r="B259" t="s">
        <v>695</v>
      </c>
      <c r="C259" t="s">
        <v>696</v>
      </c>
      <c r="D259" s="74">
        <v>1</v>
      </c>
      <c r="E259">
        <v>16129.37</v>
      </c>
      <c r="F259">
        <v>29565.8</v>
      </c>
      <c r="G259" t="s">
        <v>157</v>
      </c>
      <c r="H259" t="s">
        <v>5</v>
      </c>
      <c r="I259" t="s">
        <v>697</v>
      </c>
      <c r="J259" s="138">
        <v>2257.4299999999998</v>
      </c>
      <c r="K259" s="138">
        <v>0</v>
      </c>
      <c r="L259" s="138">
        <v>2257.4299999999998</v>
      </c>
      <c r="M259" s="137">
        <v>218</v>
      </c>
      <c r="N259" s="137">
        <v>29.31</v>
      </c>
      <c r="O259" s="137">
        <v>733.98</v>
      </c>
      <c r="P259" s="185">
        <v>121.67</v>
      </c>
      <c r="Q259" s="137">
        <v>1102.96</v>
      </c>
      <c r="R259" s="139">
        <v>3360.39</v>
      </c>
      <c r="S259" s="138">
        <v>2257.4299999999998</v>
      </c>
      <c r="T259" s="138">
        <v>0</v>
      </c>
      <c r="U259" s="138">
        <v>2257.4299999999998</v>
      </c>
      <c r="V259" s="137">
        <v>218</v>
      </c>
      <c r="W259" s="137">
        <v>29.31</v>
      </c>
      <c r="X259" s="137">
        <v>734.86</v>
      </c>
      <c r="Y259" s="137">
        <v>121.67</v>
      </c>
      <c r="Z259" s="137">
        <v>1103.8399999999999</v>
      </c>
      <c r="AA259" s="139">
        <v>3361.27</v>
      </c>
      <c r="AB259" s="138">
        <v>2257.4299999999998</v>
      </c>
      <c r="AC259" s="138">
        <v>0</v>
      </c>
      <c r="AD259" s="138">
        <v>2257.4299999999998</v>
      </c>
      <c r="AE259" s="137">
        <v>218</v>
      </c>
      <c r="AF259" s="137">
        <v>29.31</v>
      </c>
      <c r="AG259" s="185">
        <v>734.42</v>
      </c>
      <c r="AH259" s="137">
        <v>131.87</v>
      </c>
      <c r="AI259" s="137">
        <v>1113.5999999999999</v>
      </c>
      <c r="AJ259" s="139">
        <v>3371.03</v>
      </c>
      <c r="AK259" s="138">
        <v>2302.27</v>
      </c>
      <c r="AL259" s="138">
        <v>0</v>
      </c>
      <c r="AM259" s="138">
        <v>2302.27</v>
      </c>
      <c r="AN259" s="137">
        <v>224</v>
      </c>
      <c r="AO259" s="137">
        <v>29.9</v>
      </c>
      <c r="AP259" s="137">
        <v>774.97</v>
      </c>
      <c r="AQ259" s="137">
        <v>117.38</v>
      </c>
      <c r="AR259" s="137">
        <v>1146.25</v>
      </c>
      <c r="AS259" s="139">
        <v>3448.52</v>
      </c>
      <c r="AT259" s="138">
        <v>2280.02</v>
      </c>
      <c r="AU259" s="138">
        <v>939.13</v>
      </c>
      <c r="AV259" s="138">
        <v>3219.15</v>
      </c>
      <c r="AW259" s="137">
        <v>349</v>
      </c>
      <c r="AX259" s="137">
        <v>29.61</v>
      </c>
      <c r="AY259" s="137">
        <v>942.71</v>
      </c>
      <c r="AZ259" s="137">
        <v>119.36</v>
      </c>
      <c r="BA259" s="137">
        <v>1440.68</v>
      </c>
      <c r="BB259" s="139">
        <v>4659.83</v>
      </c>
      <c r="BC259" s="202">
        <v>3366.81</v>
      </c>
      <c r="BD259" s="138">
        <v>0</v>
      </c>
      <c r="BE259" s="138">
        <v>3366.81</v>
      </c>
      <c r="BF259" s="137">
        <v>371</v>
      </c>
      <c r="BG259" s="137">
        <v>43.73</v>
      </c>
      <c r="BH259" s="137">
        <v>1265.46</v>
      </c>
      <c r="BI259" s="137">
        <v>131.18</v>
      </c>
      <c r="BJ259" s="137">
        <v>1811.37</v>
      </c>
      <c r="BK259" s="139">
        <v>5178.18</v>
      </c>
      <c r="BL259" s="186">
        <v>2257.4299999999998</v>
      </c>
      <c r="BM259" s="138">
        <v>0</v>
      </c>
      <c r="BN259" s="138">
        <v>2257.4299999999998</v>
      </c>
      <c r="BO259" s="137">
        <v>218</v>
      </c>
      <c r="BP259" s="137">
        <v>29.31</v>
      </c>
      <c r="BQ259" s="137">
        <v>734.42</v>
      </c>
      <c r="BR259" s="137">
        <v>147.16999999999999</v>
      </c>
      <c r="BS259" s="137">
        <v>1128.9000000000001</v>
      </c>
      <c r="BT259" s="139">
        <v>3386.33</v>
      </c>
      <c r="BU259" s="138">
        <v>2257.4299999999998</v>
      </c>
      <c r="BV259" s="138">
        <v>0</v>
      </c>
      <c r="BW259" s="138">
        <v>2257.4299999999998</v>
      </c>
      <c r="BX259" s="137">
        <v>218</v>
      </c>
      <c r="BY259" s="137">
        <v>29.31</v>
      </c>
      <c r="BZ259" s="137">
        <v>734.42</v>
      </c>
      <c r="CA259" s="137">
        <v>152.27000000000001</v>
      </c>
      <c r="CB259" s="137">
        <v>1134</v>
      </c>
      <c r="CC259" s="139">
        <v>3391.43</v>
      </c>
      <c r="CD259" s="216">
        <v>2329</v>
      </c>
      <c r="CE259" s="138">
        <v>0</v>
      </c>
      <c r="CF259" s="138">
        <v>2329</v>
      </c>
      <c r="CG259" s="137">
        <v>229</v>
      </c>
      <c r="CH259" s="137">
        <v>30.24</v>
      </c>
      <c r="CI259" s="137">
        <v>799.15</v>
      </c>
      <c r="CJ259" s="137">
        <v>41.35</v>
      </c>
      <c r="CK259" s="137">
        <v>1099.74</v>
      </c>
      <c r="CL259" s="139">
        <v>3428.74</v>
      </c>
      <c r="CM259" s="186">
        <v>2276.48</v>
      </c>
      <c r="CN259" s="138">
        <v>0</v>
      </c>
      <c r="CO259" s="138">
        <v>2276.48</v>
      </c>
      <c r="CP259" s="137">
        <v>229</v>
      </c>
      <c r="CQ259" s="137">
        <v>29.56</v>
      </c>
      <c r="CR259" s="137">
        <v>726.26</v>
      </c>
      <c r="CS259" s="137">
        <v>86.31</v>
      </c>
      <c r="CT259" s="137">
        <v>1071.1300000000001</v>
      </c>
      <c r="CU259" s="139">
        <v>3347.61</v>
      </c>
      <c r="CV259" s="216">
        <v>2419.31</v>
      </c>
      <c r="CW259" s="138">
        <v>0</v>
      </c>
      <c r="CX259" s="138">
        <v>2419.31</v>
      </c>
      <c r="CY259" s="137">
        <v>240</v>
      </c>
      <c r="CZ259" s="137">
        <v>31.41</v>
      </c>
      <c r="DA259" s="137">
        <v>850.99</v>
      </c>
      <c r="DB259" s="137">
        <v>139.86000000000001</v>
      </c>
      <c r="DC259" s="137">
        <v>1262.26</v>
      </c>
      <c r="DD259" s="139">
        <v>3681.57</v>
      </c>
      <c r="DE259" s="138">
        <v>3472.41</v>
      </c>
      <c r="DF259" s="138">
        <v>0</v>
      </c>
      <c r="DG259" s="138">
        <v>3472.41</v>
      </c>
      <c r="DH259" s="137">
        <v>390</v>
      </c>
      <c r="DI259" s="137">
        <v>342.12</v>
      </c>
      <c r="DJ259" s="137">
        <v>2280.4</v>
      </c>
      <c r="DK259" s="137">
        <v>63.01</v>
      </c>
      <c r="DL259" s="137">
        <v>3075.53</v>
      </c>
      <c r="DM259" s="139">
        <v>6547.94</v>
      </c>
      <c r="DN259" s="135">
        <f t="shared" si="31"/>
        <v>29733.45</v>
      </c>
      <c r="DO259" s="135">
        <f t="shared" si="32"/>
        <v>939.13</v>
      </c>
      <c r="DP259" s="135">
        <f t="shared" si="33"/>
        <v>30672.579999999998</v>
      </c>
      <c r="DQ259" s="137">
        <f t="shared" si="34"/>
        <v>3122</v>
      </c>
      <c r="DR259" s="137">
        <f t="shared" si="35"/>
        <v>683.12</v>
      </c>
      <c r="DS259" s="137">
        <f t="shared" si="36"/>
        <v>11312.04</v>
      </c>
      <c r="DT259" s="137">
        <f t="shared" si="37"/>
        <v>1373.1000000000001</v>
      </c>
      <c r="DU259" s="137">
        <f t="shared" si="38"/>
        <v>16490.260000000002</v>
      </c>
      <c r="DV259" s="139">
        <f t="shared" si="39"/>
        <v>47162.840000000004</v>
      </c>
      <c r="DW259" s="271">
        <f t="shared" si="40"/>
        <v>1106.7799999999988</v>
      </c>
      <c r="DX259" s="271"/>
      <c r="DY259" s="263">
        <f>E259-(DU259-(DO259*PARAM!Q259))</f>
        <v>-360.89000000000124</v>
      </c>
      <c r="DZ259" s="263"/>
    </row>
    <row r="260" spans="1:130" x14ac:dyDescent="0.25">
      <c r="A260">
        <v>1758</v>
      </c>
      <c r="B260" t="s">
        <v>534</v>
      </c>
      <c r="C260" t="s">
        <v>535</v>
      </c>
      <c r="D260" s="74">
        <v>1</v>
      </c>
      <c r="E260">
        <v>11660.4614</v>
      </c>
      <c r="F260">
        <v>24875.663400000001</v>
      </c>
      <c r="G260" t="s">
        <v>157</v>
      </c>
      <c r="H260" t="s">
        <v>9</v>
      </c>
      <c r="I260" t="s">
        <v>277</v>
      </c>
      <c r="J260" s="138">
        <v>1801.5732</v>
      </c>
      <c r="K260" s="138">
        <v>0</v>
      </c>
      <c r="L260" s="138">
        <v>1801.5732</v>
      </c>
      <c r="M260" s="137">
        <v>156.80000000000001</v>
      </c>
      <c r="N260" s="137">
        <v>44.972200000000001</v>
      </c>
      <c r="O260" s="137">
        <v>346.98860000000002</v>
      </c>
      <c r="P260" s="185">
        <v>111.9552</v>
      </c>
      <c r="Q260" s="137">
        <v>660.71600000000001</v>
      </c>
      <c r="R260" s="139">
        <v>2462.2892000000002</v>
      </c>
      <c r="S260" s="138">
        <v>2012.0183999999999</v>
      </c>
      <c r="T260" s="138">
        <v>0</v>
      </c>
      <c r="U260" s="138">
        <v>2012.0183999999999</v>
      </c>
      <c r="V260" s="137">
        <v>185.22</v>
      </c>
      <c r="W260" s="137">
        <v>50.225000000000001</v>
      </c>
      <c r="X260" s="137">
        <v>763.5376</v>
      </c>
      <c r="Y260" s="137">
        <v>53.311999999999998</v>
      </c>
      <c r="Z260" s="137">
        <v>1052.2946000000002</v>
      </c>
      <c r="AA260" s="139">
        <v>3064.3130000000001</v>
      </c>
      <c r="AB260" s="138">
        <v>1799.5642</v>
      </c>
      <c r="AC260" s="138">
        <v>0</v>
      </c>
      <c r="AD260" s="138">
        <v>1799.5642</v>
      </c>
      <c r="AE260" s="137">
        <v>156.80000000000001</v>
      </c>
      <c r="AF260" s="137">
        <v>44.923199999999994</v>
      </c>
      <c r="AG260" s="185">
        <v>345.50879999999995</v>
      </c>
      <c r="AH260" s="137">
        <v>141.89420000000001</v>
      </c>
      <c r="AI260" s="137">
        <v>689.12619999999993</v>
      </c>
      <c r="AJ260" s="139">
        <v>2488.6904</v>
      </c>
      <c r="AK260" s="138">
        <v>1799.5642</v>
      </c>
      <c r="AL260" s="138">
        <v>0</v>
      </c>
      <c r="AM260" s="138">
        <v>1799.5642</v>
      </c>
      <c r="AN260" s="137">
        <v>156.80000000000001</v>
      </c>
      <c r="AO260" s="137">
        <v>44.923199999999994</v>
      </c>
      <c r="AP260" s="137">
        <v>345.50879999999995</v>
      </c>
      <c r="AQ260" s="137">
        <v>136.89620000000002</v>
      </c>
      <c r="AR260" s="137">
        <v>684.12820000000011</v>
      </c>
      <c r="AS260" s="139">
        <v>2483.6923999999999</v>
      </c>
      <c r="AT260" s="138">
        <v>1799.5642</v>
      </c>
      <c r="AU260" s="138">
        <v>883.15639999999996</v>
      </c>
      <c r="AV260" s="138">
        <v>2682.7206000000001</v>
      </c>
      <c r="AW260" s="137">
        <v>277.33999999999997</v>
      </c>
      <c r="AX260" s="137">
        <v>44.923199999999994</v>
      </c>
      <c r="AY260" s="137">
        <v>522.14400000000001</v>
      </c>
      <c r="AZ260" s="137">
        <v>133.7406</v>
      </c>
      <c r="BA260" s="137">
        <v>978.14779999999996</v>
      </c>
      <c r="BB260" s="139">
        <v>3660.8684000000003</v>
      </c>
      <c r="BC260" s="202">
        <v>2650.0767999999998</v>
      </c>
      <c r="BD260" s="138">
        <v>0</v>
      </c>
      <c r="BE260" s="138">
        <v>2650.0767999999998</v>
      </c>
      <c r="BF260" s="137">
        <v>255.78</v>
      </c>
      <c r="BG260" s="137">
        <v>62.622</v>
      </c>
      <c r="BH260" s="137">
        <v>953.75559999999996</v>
      </c>
      <c r="BI260" s="137">
        <v>156.38839999999999</v>
      </c>
      <c r="BJ260" s="137">
        <v>1428.546</v>
      </c>
      <c r="BK260" s="139">
        <v>4078.6228000000001</v>
      </c>
      <c r="BL260" s="186">
        <v>1799.5642</v>
      </c>
      <c r="BM260" s="138">
        <v>0</v>
      </c>
      <c r="BN260" s="138">
        <v>1799.5642</v>
      </c>
      <c r="BO260" s="137">
        <v>156.80000000000001</v>
      </c>
      <c r="BP260" s="137">
        <v>44.923199999999994</v>
      </c>
      <c r="BQ260" s="137">
        <v>345.50879999999995</v>
      </c>
      <c r="BR260" s="137">
        <v>31.938200000000002</v>
      </c>
      <c r="BS260" s="137">
        <v>579.17020000000002</v>
      </c>
      <c r="BT260" s="139">
        <v>2378.7343999999998</v>
      </c>
      <c r="BU260" s="138">
        <v>1818.1744000000001</v>
      </c>
      <c r="BV260" s="138">
        <v>0</v>
      </c>
      <c r="BW260" s="138">
        <v>1818.1744000000001</v>
      </c>
      <c r="BX260" s="137">
        <v>156.80000000000001</v>
      </c>
      <c r="BY260" s="137">
        <v>44.923199999999994</v>
      </c>
      <c r="BZ260" s="137">
        <v>345.50879999999995</v>
      </c>
      <c r="CA260" s="137">
        <v>112.161</v>
      </c>
      <c r="CB260" s="137">
        <v>659.39300000000003</v>
      </c>
      <c r="CC260" s="139">
        <v>2477.5673999999999</v>
      </c>
      <c r="CD260" s="216">
        <v>1891.0667999999998</v>
      </c>
      <c r="CE260" s="138">
        <v>0</v>
      </c>
      <c r="CF260" s="138">
        <v>1891.0667999999998</v>
      </c>
      <c r="CG260" s="137">
        <v>167.58</v>
      </c>
      <c r="CH260" s="137">
        <v>46.746000000000002</v>
      </c>
      <c r="CI260" s="137">
        <v>411.5412</v>
      </c>
      <c r="CJ260" s="137">
        <v>33.496400000000001</v>
      </c>
      <c r="CK260" s="137">
        <v>659.36360000000002</v>
      </c>
      <c r="CL260" s="139">
        <v>2550.4304000000002</v>
      </c>
      <c r="CM260" s="186">
        <v>1841.126</v>
      </c>
      <c r="CN260" s="138">
        <v>0</v>
      </c>
      <c r="CO260" s="138">
        <v>1841.126</v>
      </c>
      <c r="CP260" s="137">
        <v>168.56</v>
      </c>
      <c r="CQ260" s="137">
        <v>45.491599999999998</v>
      </c>
      <c r="CR260" s="137">
        <v>341.45160000000004</v>
      </c>
      <c r="CS260" s="137">
        <v>137.57239999999999</v>
      </c>
      <c r="CT260" s="137">
        <v>693.07560000000001</v>
      </c>
      <c r="CU260" s="139">
        <v>2534.2015999999999</v>
      </c>
      <c r="CV260" s="216">
        <v>2202.0306</v>
      </c>
      <c r="CW260" s="138">
        <v>0</v>
      </c>
      <c r="CX260" s="138">
        <v>2202.0306</v>
      </c>
      <c r="CY260" s="137">
        <v>209.72</v>
      </c>
      <c r="CZ260" s="137">
        <v>54.517399999999995</v>
      </c>
      <c r="DA260" s="137">
        <v>663.95</v>
      </c>
      <c r="DB260" s="137">
        <v>39.023600000000002</v>
      </c>
      <c r="DC260" s="137">
        <v>967.21100000000001</v>
      </c>
      <c r="DD260" s="139">
        <v>3169.2415999999998</v>
      </c>
      <c r="DE260" s="138">
        <v>2798.0371999999998</v>
      </c>
      <c r="DF260" s="138">
        <v>0</v>
      </c>
      <c r="DG260" s="138">
        <v>2798.0371999999998</v>
      </c>
      <c r="DH260" s="137">
        <v>294.98</v>
      </c>
      <c r="DI260" s="137">
        <v>308.84699999999998</v>
      </c>
      <c r="DJ260" s="137">
        <v>1419.6770000000001</v>
      </c>
      <c r="DK260" s="137">
        <v>140.875</v>
      </c>
      <c r="DL260" s="137">
        <v>2164.3789999999999</v>
      </c>
      <c r="DM260" s="139">
        <v>4962.4161999999997</v>
      </c>
      <c r="DN260" s="135">
        <f t="shared" si="31"/>
        <v>24212.360200000003</v>
      </c>
      <c r="DO260" s="135">
        <f t="shared" si="32"/>
        <v>883.15639999999996</v>
      </c>
      <c r="DP260" s="135">
        <f t="shared" si="33"/>
        <v>25095.516600000003</v>
      </c>
      <c r="DQ260" s="137">
        <f t="shared" si="34"/>
        <v>2343.1799999999998</v>
      </c>
      <c r="DR260" s="137">
        <f t="shared" si="35"/>
        <v>838.03719999999998</v>
      </c>
      <c r="DS260" s="137">
        <f t="shared" si="36"/>
        <v>6805.0807999999997</v>
      </c>
      <c r="DT260" s="137">
        <f t="shared" si="37"/>
        <v>1229.2532000000001</v>
      </c>
      <c r="DU260" s="137">
        <f t="shared" si="38"/>
        <v>11215.551200000002</v>
      </c>
      <c r="DV260" s="139">
        <f t="shared" si="39"/>
        <v>36311.067800000004</v>
      </c>
      <c r="DW260" s="271">
        <f t="shared" si="40"/>
        <v>219.85320000000138</v>
      </c>
      <c r="DX260" s="271"/>
      <c r="DY260" s="263">
        <f>E260-(DU260-(DO260*PARAM!Q260))</f>
        <v>444.91019999999844</v>
      </c>
      <c r="DZ260" s="263"/>
    </row>
    <row r="261" spans="1:130" x14ac:dyDescent="0.25">
      <c r="A261">
        <v>1760</v>
      </c>
      <c r="B261" t="s">
        <v>608</v>
      </c>
      <c r="C261" t="s">
        <v>609</v>
      </c>
      <c r="D261" s="74">
        <v>1</v>
      </c>
      <c r="E261">
        <v>17531.310000000001</v>
      </c>
      <c r="F261">
        <v>30560.27</v>
      </c>
      <c r="G261" t="s">
        <v>157</v>
      </c>
      <c r="H261" t="s">
        <v>5</v>
      </c>
      <c r="I261" t="s">
        <v>415</v>
      </c>
      <c r="J261" s="138">
        <v>2274.33</v>
      </c>
      <c r="K261" s="138">
        <v>0</v>
      </c>
      <c r="L261" s="138">
        <v>2274.33</v>
      </c>
      <c r="M261" s="137">
        <v>215</v>
      </c>
      <c r="N261" s="137">
        <v>55.29</v>
      </c>
      <c r="O261" s="137">
        <v>713.08</v>
      </c>
      <c r="P261" s="185">
        <v>126.82</v>
      </c>
      <c r="Q261" s="137">
        <v>1110.19</v>
      </c>
      <c r="R261" s="139">
        <v>3384.52</v>
      </c>
      <c r="S261" s="138">
        <v>2214.5300000000002</v>
      </c>
      <c r="T261" s="138">
        <v>0</v>
      </c>
      <c r="U261" s="138">
        <v>2214.5300000000002</v>
      </c>
      <c r="V261" s="137">
        <v>215</v>
      </c>
      <c r="W261" s="137">
        <v>55.29</v>
      </c>
      <c r="X261" s="137">
        <v>713.94</v>
      </c>
      <c r="Y261" s="137">
        <v>90.32</v>
      </c>
      <c r="Z261" s="137">
        <v>1074.55</v>
      </c>
      <c r="AA261" s="139">
        <v>3289.08</v>
      </c>
      <c r="AB261" s="138">
        <v>2214.5300000000002</v>
      </c>
      <c r="AC261" s="138">
        <v>0</v>
      </c>
      <c r="AD261" s="138">
        <v>2214.5300000000002</v>
      </c>
      <c r="AE261" s="137">
        <v>215</v>
      </c>
      <c r="AF261" s="137">
        <v>55.29</v>
      </c>
      <c r="AG261" s="185">
        <v>713.51</v>
      </c>
      <c r="AH261" s="137">
        <v>131.12</v>
      </c>
      <c r="AI261" s="137">
        <v>1114.92</v>
      </c>
      <c r="AJ261" s="139">
        <v>3329.45</v>
      </c>
      <c r="AK261" s="138">
        <v>2214.5300000000002</v>
      </c>
      <c r="AL261" s="138">
        <v>0</v>
      </c>
      <c r="AM261" s="138">
        <v>2214.5300000000002</v>
      </c>
      <c r="AN261" s="137">
        <v>215</v>
      </c>
      <c r="AO261" s="137">
        <v>55.29</v>
      </c>
      <c r="AP261" s="137">
        <v>713.51</v>
      </c>
      <c r="AQ261" s="137">
        <v>126.02</v>
      </c>
      <c r="AR261" s="137">
        <v>1109.82</v>
      </c>
      <c r="AS261" s="139">
        <v>3324.35</v>
      </c>
      <c r="AT261" s="138">
        <v>2221.4299999999998</v>
      </c>
      <c r="AU261" s="138">
        <v>948.61</v>
      </c>
      <c r="AV261" s="138">
        <v>3170.04</v>
      </c>
      <c r="AW261" s="137">
        <v>345</v>
      </c>
      <c r="AX261" s="137">
        <v>55.46</v>
      </c>
      <c r="AY261" s="137">
        <v>909.56</v>
      </c>
      <c r="AZ261" s="137">
        <v>128.65</v>
      </c>
      <c r="BA261" s="137">
        <v>1438.67</v>
      </c>
      <c r="BB261" s="139">
        <v>4608.71</v>
      </c>
      <c r="BC261" s="202">
        <v>3401.51</v>
      </c>
      <c r="BD261" s="138">
        <v>0</v>
      </c>
      <c r="BE261" s="138">
        <v>3401.51</v>
      </c>
      <c r="BF261" s="137">
        <v>365</v>
      </c>
      <c r="BG261" s="137">
        <v>82.44</v>
      </c>
      <c r="BH261" s="137">
        <v>1267.92</v>
      </c>
      <c r="BI261" s="137">
        <v>156.86000000000001</v>
      </c>
      <c r="BJ261" s="137">
        <v>1872.22</v>
      </c>
      <c r="BK261" s="139">
        <v>5273.73</v>
      </c>
      <c r="BL261" s="186">
        <v>2214.5300000000002</v>
      </c>
      <c r="BM261" s="138">
        <v>0</v>
      </c>
      <c r="BN261" s="138">
        <v>2214.5300000000002</v>
      </c>
      <c r="BO261" s="137">
        <v>210</v>
      </c>
      <c r="BP261" s="137">
        <v>55.29</v>
      </c>
      <c r="BQ261" s="137">
        <v>713.51</v>
      </c>
      <c r="BR261" s="137">
        <v>126.02</v>
      </c>
      <c r="BS261" s="137">
        <v>1104.82</v>
      </c>
      <c r="BT261" s="139">
        <v>3319.35</v>
      </c>
      <c r="BU261" s="138">
        <v>2214.5300000000002</v>
      </c>
      <c r="BV261" s="138">
        <v>0</v>
      </c>
      <c r="BW261" s="138">
        <v>2214.5300000000002</v>
      </c>
      <c r="BX261" s="137">
        <v>214</v>
      </c>
      <c r="BY261" s="137">
        <v>55.29</v>
      </c>
      <c r="BZ261" s="137">
        <v>713.51</v>
      </c>
      <c r="CA261" s="137">
        <v>136.22</v>
      </c>
      <c r="CB261" s="137">
        <v>1119.02</v>
      </c>
      <c r="CC261" s="139">
        <v>3333.55</v>
      </c>
      <c r="CD261" s="216">
        <v>1421.67</v>
      </c>
      <c r="CE261" s="138">
        <v>0</v>
      </c>
      <c r="CF261" s="138">
        <v>1421.67</v>
      </c>
      <c r="CG261" s="137">
        <v>107</v>
      </c>
      <c r="CH261" s="137">
        <v>35.47</v>
      </c>
      <c r="CI261" s="137">
        <v>1122.31</v>
      </c>
      <c r="CJ261" s="137">
        <v>25.24</v>
      </c>
      <c r="CK261" s="137">
        <v>1290.02</v>
      </c>
      <c r="CL261" s="139">
        <v>2711.69</v>
      </c>
      <c r="CM261" s="186">
        <v>2214.5300000000002</v>
      </c>
      <c r="CN261" s="138">
        <v>0</v>
      </c>
      <c r="CO261" s="138">
        <v>2214.5300000000002</v>
      </c>
      <c r="CP261" s="137">
        <v>223</v>
      </c>
      <c r="CQ261" s="137">
        <v>55.29</v>
      </c>
      <c r="CR261" s="137">
        <v>770.06</v>
      </c>
      <c r="CS261" s="137">
        <v>39.32</v>
      </c>
      <c r="CT261" s="137">
        <v>1087.67</v>
      </c>
      <c r="CU261" s="139">
        <v>3302.2</v>
      </c>
      <c r="CV261" s="216">
        <v>3813.68</v>
      </c>
      <c r="CW261" s="138">
        <v>0</v>
      </c>
      <c r="CX261" s="138">
        <v>3813.68</v>
      </c>
      <c r="CY261" s="137">
        <v>437</v>
      </c>
      <c r="CZ261" s="137">
        <v>95.29</v>
      </c>
      <c r="DA261" s="137">
        <v>1688.36</v>
      </c>
      <c r="DB261" s="137">
        <v>67.73</v>
      </c>
      <c r="DC261" s="137">
        <v>2288.38</v>
      </c>
      <c r="DD261" s="139">
        <v>6102.06</v>
      </c>
      <c r="DE261" s="138">
        <v>3514.37</v>
      </c>
      <c r="DF261" s="138">
        <v>0</v>
      </c>
      <c r="DG261" s="138">
        <v>3514.37</v>
      </c>
      <c r="DH261" s="137">
        <v>399</v>
      </c>
      <c r="DI261" s="137">
        <v>385.2</v>
      </c>
      <c r="DJ261" s="137">
        <v>2122.67</v>
      </c>
      <c r="DK261" s="137">
        <v>175.94</v>
      </c>
      <c r="DL261" s="137">
        <v>3082.81</v>
      </c>
      <c r="DM261" s="139">
        <v>6597.18</v>
      </c>
      <c r="DN261" s="135">
        <f t="shared" ref="DN261:DN313" si="41">J261+S261+AB261+AK261+AT261+BC261+BL261+BU261+CD261+CM261+CV261+DE261</f>
        <v>29934.170000000002</v>
      </c>
      <c r="DO261" s="135">
        <f t="shared" ref="DO261:DO313" si="42">K261+T261+AC261+AL261+AU261+BD261+BM261+BV261+CE261+CN261+CW261+DF261</f>
        <v>948.61</v>
      </c>
      <c r="DP261" s="135">
        <f t="shared" ref="DP261:DP313" si="43">L261+U261+AD261+AM261+AV261+BE261+BN261+BW261+CF261+CO261+CX261+DG261</f>
        <v>30882.780000000002</v>
      </c>
      <c r="DQ261" s="137">
        <f t="shared" ref="DQ261:DQ313" si="44">M261+V261+AE261+AN261+AW261+BF261+BO261+BX261+CG261+CP261+CY261+DH261</f>
        <v>3160</v>
      </c>
      <c r="DR261" s="137">
        <f t="shared" ref="DR261:DR313" si="45">N261+W261+AF261+AO261+AX261+BG261+BP261+BY261+CH261+CQ261+CZ261+DI261</f>
        <v>1040.8899999999999</v>
      </c>
      <c r="DS261" s="137">
        <f t="shared" ref="DS261:DS313" si="46">O261+X261+AG261+AP261+AY261+BH261+BQ261+BZ261+CI261+CR261+DA261+DJ261</f>
        <v>12161.94</v>
      </c>
      <c r="DT261" s="137">
        <f t="shared" ref="DT261:DT313" si="47">P261+Y261+AH261+AQ261+AZ261+BI261+BR261+CA261+CJ261+CS261+DB261+DK261</f>
        <v>1330.26</v>
      </c>
      <c r="DU261" s="137">
        <f t="shared" ref="DU261:DU313" si="48">Q261+Z261+AI261+AR261+BA261+BJ261+BS261+CB261+CK261+CT261+DC261+DL261</f>
        <v>17693.090000000004</v>
      </c>
      <c r="DV261" s="139">
        <f t="shared" ref="DV261:DV313" si="49">R261+AA261+AJ261+AS261+BB261+BK261+BT261+CC261+CL261+CU261+DD261+DM261</f>
        <v>48575.869999999995</v>
      </c>
      <c r="DW261" s="271">
        <f t="shared" ref="DW261:DW313" si="50">DP261-F261</f>
        <v>322.51000000000204</v>
      </c>
      <c r="DX261" s="271"/>
      <c r="DY261" s="263">
        <f>E261-(DU261-(DO261*PARAM!Q261))</f>
        <v>-161.78000000000247</v>
      </c>
      <c r="DZ261" s="263"/>
    </row>
    <row r="262" spans="1:130" x14ac:dyDescent="0.25">
      <c r="A262">
        <v>1767</v>
      </c>
      <c r="B262" t="s">
        <v>835</v>
      </c>
      <c r="C262" t="s">
        <v>836</v>
      </c>
      <c r="D262" s="74">
        <v>0</v>
      </c>
      <c r="G262" t="s">
        <v>157</v>
      </c>
      <c r="H262" t="s">
        <v>5</v>
      </c>
      <c r="I262" t="s">
        <v>814</v>
      </c>
      <c r="P262" s="185"/>
      <c r="S262" s="138">
        <v>1047.49</v>
      </c>
      <c r="T262" s="138">
        <v>0</v>
      </c>
      <c r="U262" s="138">
        <v>1047.49</v>
      </c>
      <c r="V262" s="137">
        <v>44</v>
      </c>
      <c r="W262" s="137">
        <v>36.659999999999997</v>
      </c>
      <c r="X262" s="137">
        <v>226.84</v>
      </c>
      <c r="Y262" s="137">
        <v>14.2</v>
      </c>
      <c r="Z262" s="137">
        <v>321.7</v>
      </c>
      <c r="AA262" s="139">
        <v>1369.19</v>
      </c>
      <c r="AB262" s="138">
        <v>0</v>
      </c>
      <c r="AC262" s="138">
        <v>0</v>
      </c>
      <c r="AD262" s="138">
        <v>0</v>
      </c>
      <c r="AE262" s="137">
        <v>0</v>
      </c>
      <c r="AF262" s="137">
        <v>0</v>
      </c>
      <c r="AG262" s="185">
        <v>0</v>
      </c>
      <c r="AH262" s="137">
        <v>0</v>
      </c>
      <c r="AI262" s="137">
        <v>0</v>
      </c>
      <c r="AJ262" s="139">
        <v>0</v>
      </c>
      <c r="AT262" s="138">
        <v>0</v>
      </c>
      <c r="AU262" s="138">
        <v>948.61</v>
      </c>
      <c r="AV262" s="138">
        <v>948.61</v>
      </c>
      <c r="AW262" s="137">
        <v>40</v>
      </c>
      <c r="AX262" s="137">
        <v>0</v>
      </c>
      <c r="AY262" s="137">
        <v>189.72</v>
      </c>
      <c r="AZ262" s="137">
        <v>12.71</v>
      </c>
      <c r="BA262" s="137">
        <v>242.43</v>
      </c>
      <c r="BB262" s="139">
        <v>1191.04</v>
      </c>
      <c r="BC262" s="202"/>
      <c r="BL262" s="186"/>
      <c r="DN262" s="135">
        <f t="shared" si="41"/>
        <v>1047.49</v>
      </c>
      <c r="DO262" s="135">
        <f t="shared" si="42"/>
        <v>948.61</v>
      </c>
      <c r="DP262" s="135">
        <f t="shared" si="43"/>
        <v>1996.1</v>
      </c>
      <c r="DQ262" s="137">
        <f t="shared" si="44"/>
        <v>84</v>
      </c>
      <c r="DR262" s="137">
        <f t="shared" si="45"/>
        <v>36.659999999999997</v>
      </c>
      <c r="DS262" s="137">
        <f t="shared" si="46"/>
        <v>416.56</v>
      </c>
      <c r="DT262" s="137">
        <f t="shared" si="47"/>
        <v>26.91</v>
      </c>
      <c r="DU262" s="137">
        <f t="shared" si="48"/>
        <v>564.13</v>
      </c>
      <c r="DV262" s="139">
        <f t="shared" si="49"/>
        <v>2560.23</v>
      </c>
      <c r="DW262" s="271">
        <f t="shared" si="50"/>
        <v>1996.1</v>
      </c>
      <c r="DX262" s="271"/>
      <c r="DY262" s="263">
        <f>E262-(DU262-(DO262*PARAM!Q262))</f>
        <v>-564.13</v>
      </c>
      <c r="DZ262" s="263"/>
    </row>
    <row r="263" spans="1:130" x14ac:dyDescent="0.25">
      <c r="A263">
        <v>1774</v>
      </c>
      <c r="B263" t="s">
        <v>504</v>
      </c>
      <c r="C263" t="s">
        <v>505</v>
      </c>
      <c r="D263" s="74">
        <v>1</v>
      </c>
      <c r="E263">
        <v>10826.41</v>
      </c>
      <c r="F263">
        <v>21941.67</v>
      </c>
      <c r="G263" t="s">
        <v>173</v>
      </c>
      <c r="H263" t="s">
        <v>5</v>
      </c>
      <c r="I263" t="s">
        <v>282</v>
      </c>
      <c r="J263" s="138">
        <v>2126.6999999999998</v>
      </c>
      <c r="K263" s="138">
        <v>0</v>
      </c>
      <c r="L263" s="138">
        <v>2126.6999999999998</v>
      </c>
      <c r="M263" s="137">
        <v>186</v>
      </c>
      <c r="N263" s="137">
        <v>30.33</v>
      </c>
      <c r="O263" s="137">
        <v>523.49</v>
      </c>
      <c r="P263" s="185">
        <v>139.30000000000001</v>
      </c>
      <c r="Q263" s="137">
        <v>879.12</v>
      </c>
      <c r="R263" s="139">
        <v>3005.82</v>
      </c>
      <c r="S263" s="138">
        <v>2002.45</v>
      </c>
      <c r="T263" s="138">
        <v>0</v>
      </c>
      <c r="U263" s="138">
        <v>2002.45</v>
      </c>
      <c r="V263" s="137">
        <v>184</v>
      </c>
      <c r="W263" s="137">
        <v>30</v>
      </c>
      <c r="X263" s="137">
        <v>264.11</v>
      </c>
      <c r="Y263" s="137">
        <v>117.15</v>
      </c>
      <c r="Z263" s="137">
        <v>595.26</v>
      </c>
      <c r="AA263" s="139">
        <v>2597.71</v>
      </c>
      <c r="AB263" s="138">
        <v>1596.18</v>
      </c>
      <c r="AC263" s="138">
        <v>0</v>
      </c>
      <c r="AD263" s="138">
        <v>1596.18</v>
      </c>
      <c r="AE263" s="137">
        <v>127</v>
      </c>
      <c r="AF263" s="137">
        <v>23.9</v>
      </c>
      <c r="AG263" s="185">
        <v>135.02000000000001</v>
      </c>
      <c r="AH263" s="137">
        <v>145.63</v>
      </c>
      <c r="AI263" s="137">
        <v>431.55</v>
      </c>
      <c r="AJ263" s="139">
        <v>2027.73</v>
      </c>
      <c r="AK263" s="138">
        <v>1596.18</v>
      </c>
      <c r="AL263" s="138">
        <v>0</v>
      </c>
      <c r="AM263" s="138">
        <v>1596.18</v>
      </c>
      <c r="AN263" s="137">
        <v>127</v>
      </c>
      <c r="AO263" s="137">
        <v>23.9</v>
      </c>
      <c r="AP263" s="137">
        <v>135.02000000000001</v>
      </c>
      <c r="AQ263" s="137">
        <v>135.43</v>
      </c>
      <c r="AR263" s="137">
        <v>421.35</v>
      </c>
      <c r="AS263" s="139">
        <v>2017.53</v>
      </c>
      <c r="AT263" s="138">
        <v>1596.18</v>
      </c>
      <c r="AU263" s="138">
        <v>910.67</v>
      </c>
      <c r="AV263" s="138">
        <v>2506.85</v>
      </c>
      <c r="AW263" s="137">
        <v>252</v>
      </c>
      <c r="AX263" s="137">
        <v>23.9</v>
      </c>
      <c r="AY263" s="137">
        <v>317.16000000000003</v>
      </c>
      <c r="AZ263" s="137">
        <v>132.33000000000001</v>
      </c>
      <c r="BA263" s="137">
        <v>725.39</v>
      </c>
      <c r="BB263" s="139">
        <v>3232.24</v>
      </c>
      <c r="BC263" s="202">
        <v>7231.26</v>
      </c>
      <c r="BD263" s="138">
        <v>0</v>
      </c>
      <c r="BE263" s="138">
        <v>7231.26</v>
      </c>
      <c r="BF263" s="137">
        <v>291</v>
      </c>
      <c r="BG263" s="137">
        <v>419.71</v>
      </c>
      <c r="BH263" s="137">
        <v>4523.67</v>
      </c>
      <c r="BI263" s="137">
        <v>239.45</v>
      </c>
      <c r="BJ263" s="137">
        <v>5473.83</v>
      </c>
      <c r="BK263" s="139">
        <v>12705.09</v>
      </c>
      <c r="BL263" s="186">
        <v>882.63</v>
      </c>
      <c r="BM263" s="138">
        <v>0</v>
      </c>
      <c r="BN263" s="138">
        <v>882.63</v>
      </c>
      <c r="BO263" s="137">
        <v>28</v>
      </c>
      <c r="BP263" s="137">
        <v>13.19</v>
      </c>
      <c r="BQ263" s="137">
        <v>99.82</v>
      </c>
      <c r="BR263" s="137">
        <v>122.76</v>
      </c>
      <c r="BS263" s="137">
        <v>263.77</v>
      </c>
      <c r="BT263" s="139">
        <v>1146.4000000000001</v>
      </c>
      <c r="BU263" s="138">
        <v>1615.23</v>
      </c>
      <c r="BV263" s="138">
        <v>0</v>
      </c>
      <c r="BW263" s="138">
        <v>1615.23</v>
      </c>
      <c r="BX263" s="137">
        <v>130</v>
      </c>
      <c r="BY263" s="137">
        <v>24.18</v>
      </c>
      <c r="BZ263" s="137">
        <v>152.16</v>
      </c>
      <c r="CA263" s="137">
        <v>130.66999999999999</v>
      </c>
      <c r="CB263" s="137">
        <v>437.01</v>
      </c>
      <c r="CC263" s="139">
        <v>2052.2399999999998</v>
      </c>
      <c r="CD263" s="138">
        <v>1615.23</v>
      </c>
      <c r="CE263" s="138">
        <v>0</v>
      </c>
      <c r="CF263" s="138">
        <v>1615.23</v>
      </c>
      <c r="CG263" s="137">
        <v>130</v>
      </c>
      <c r="CH263" s="137">
        <v>24.18</v>
      </c>
      <c r="CI263" s="137">
        <v>152.16</v>
      </c>
      <c r="CJ263" s="137">
        <v>89.87</v>
      </c>
      <c r="CK263" s="137">
        <v>396.21</v>
      </c>
      <c r="CL263" s="139">
        <v>2011.44</v>
      </c>
      <c r="CM263" s="186">
        <v>949.83</v>
      </c>
      <c r="CN263" s="138">
        <v>0</v>
      </c>
      <c r="CO263" s="138">
        <v>949.83</v>
      </c>
      <c r="CP263" s="137">
        <v>49</v>
      </c>
      <c r="CQ263" s="137">
        <v>14.2</v>
      </c>
      <c r="CR263" s="137">
        <v>120.6</v>
      </c>
      <c r="CS263" s="137">
        <v>123.96</v>
      </c>
      <c r="CT263" s="137">
        <v>307.76</v>
      </c>
      <c r="CU263" s="139">
        <v>1257.5899999999999</v>
      </c>
      <c r="CV263" s="218">
        <v>171.78</v>
      </c>
      <c r="CW263" s="138">
        <v>0</v>
      </c>
      <c r="CX263" s="138">
        <v>171.78</v>
      </c>
      <c r="CY263" s="137">
        <v>-66</v>
      </c>
      <c r="CZ263" s="137">
        <v>2.5299999999999998</v>
      </c>
      <c r="DA263" s="137">
        <v>73.7</v>
      </c>
      <c r="DB263" s="137">
        <v>3.04</v>
      </c>
      <c r="DC263" s="137">
        <v>13.27</v>
      </c>
      <c r="DD263" s="139">
        <v>185.05</v>
      </c>
      <c r="DE263" s="138">
        <v>2707.34</v>
      </c>
      <c r="DF263" s="138">
        <v>0</v>
      </c>
      <c r="DG263" s="138">
        <v>2707.34</v>
      </c>
      <c r="DH263" s="137">
        <v>859</v>
      </c>
      <c r="DI263" s="137">
        <v>199.08</v>
      </c>
      <c r="DJ263" s="137">
        <v>2088.7800000000002</v>
      </c>
      <c r="DK263" s="137">
        <v>49.4</v>
      </c>
      <c r="DL263" s="137">
        <v>3196.26</v>
      </c>
      <c r="DM263" s="139">
        <v>5903.6</v>
      </c>
      <c r="DN263" s="135">
        <f t="shared" si="41"/>
        <v>24090.99</v>
      </c>
      <c r="DO263" s="135">
        <f t="shared" si="42"/>
        <v>910.67</v>
      </c>
      <c r="DP263" s="135">
        <f t="shared" si="43"/>
        <v>25001.660000000003</v>
      </c>
      <c r="DQ263" s="137">
        <f t="shared" si="44"/>
        <v>2297</v>
      </c>
      <c r="DR263" s="137">
        <f t="shared" si="45"/>
        <v>829.1</v>
      </c>
      <c r="DS263" s="137">
        <f t="shared" si="46"/>
        <v>8585.69</v>
      </c>
      <c r="DT263" s="137">
        <f t="shared" si="47"/>
        <v>1428.9900000000002</v>
      </c>
      <c r="DU263" s="137">
        <f t="shared" si="48"/>
        <v>13140.78</v>
      </c>
      <c r="DV263" s="139">
        <f t="shared" si="49"/>
        <v>38142.44</v>
      </c>
      <c r="DW263" s="271">
        <f t="shared" si="50"/>
        <v>3059.9900000000052</v>
      </c>
      <c r="DX263" s="271"/>
      <c r="DY263" s="263">
        <f>E263-(DU263-(DO263*PARAM!Q263))</f>
        <v>-2314.3700000000008</v>
      </c>
      <c r="DZ263" s="263"/>
    </row>
    <row r="264" spans="1:130" x14ac:dyDescent="0.25">
      <c r="A264">
        <v>1776</v>
      </c>
      <c r="B264" t="s">
        <v>638</v>
      </c>
      <c r="C264" t="s">
        <v>639</v>
      </c>
      <c r="D264" s="74">
        <v>1</v>
      </c>
      <c r="E264">
        <v>5603.66</v>
      </c>
      <c r="F264">
        <v>11751.53</v>
      </c>
      <c r="G264" t="s">
        <v>173</v>
      </c>
      <c r="H264" t="s">
        <v>5</v>
      </c>
      <c r="I264" t="s">
        <v>182</v>
      </c>
      <c r="J264" s="138">
        <v>1855.96</v>
      </c>
      <c r="K264" s="138">
        <v>0</v>
      </c>
      <c r="L264" s="138">
        <v>1855.96</v>
      </c>
      <c r="M264" s="137">
        <v>144</v>
      </c>
      <c r="N264" s="137">
        <v>26.23</v>
      </c>
      <c r="O264" s="137">
        <v>238.82</v>
      </c>
      <c r="P264" s="185">
        <v>129.4</v>
      </c>
      <c r="Q264" s="137">
        <v>538.45000000000005</v>
      </c>
      <c r="R264" s="139">
        <v>2394.41</v>
      </c>
      <c r="S264" s="138">
        <v>1596.18</v>
      </c>
      <c r="T264" s="138">
        <v>0</v>
      </c>
      <c r="U264" s="138">
        <v>1596.18</v>
      </c>
      <c r="V264" s="137">
        <v>123</v>
      </c>
      <c r="W264" s="137">
        <v>23.9</v>
      </c>
      <c r="X264" s="137">
        <v>98.38</v>
      </c>
      <c r="Y264" s="137">
        <v>120.13</v>
      </c>
      <c r="Z264" s="137">
        <v>365.41</v>
      </c>
      <c r="AA264" s="139">
        <v>1961.59</v>
      </c>
      <c r="AB264" s="138">
        <v>1596.18</v>
      </c>
      <c r="AC264" s="138">
        <v>0</v>
      </c>
      <c r="AD264" s="138">
        <v>1596.18</v>
      </c>
      <c r="AE264" s="137">
        <v>123</v>
      </c>
      <c r="AF264" s="137">
        <v>23.9</v>
      </c>
      <c r="AG264" s="185">
        <v>98.04</v>
      </c>
      <c r="AH264" s="137">
        <v>145.63</v>
      </c>
      <c r="AI264" s="137">
        <v>390.57</v>
      </c>
      <c r="AJ264" s="139">
        <v>1986.75</v>
      </c>
      <c r="AK264" s="138">
        <v>1596.18</v>
      </c>
      <c r="AL264" s="138">
        <v>0</v>
      </c>
      <c r="AM264" s="138">
        <v>1596.18</v>
      </c>
      <c r="AN264" s="137">
        <v>123</v>
      </c>
      <c r="AO264" s="137">
        <v>23.9</v>
      </c>
      <c r="AP264" s="137">
        <v>98.04</v>
      </c>
      <c r="AQ264" s="137">
        <v>135.43</v>
      </c>
      <c r="AR264" s="137">
        <v>380.37</v>
      </c>
      <c r="AS264" s="139">
        <v>1976.55</v>
      </c>
      <c r="AT264" s="138">
        <v>5357.12</v>
      </c>
      <c r="AU264" s="138">
        <v>929.63</v>
      </c>
      <c r="AV264" s="138">
        <v>6286.75</v>
      </c>
      <c r="AW264" s="137">
        <v>248</v>
      </c>
      <c r="AX264" s="137">
        <v>318.01</v>
      </c>
      <c r="AY264" s="137">
        <v>3615.18</v>
      </c>
      <c r="AZ264" s="137">
        <v>184.09</v>
      </c>
      <c r="BA264" s="137">
        <v>4365.28</v>
      </c>
      <c r="BB264" s="139">
        <v>10652.03</v>
      </c>
      <c r="BC264" s="202">
        <v>228.8</v>
      </c>
      <c r="BD264" s="138">
        <v>0</v>
      </c>
      <c r="BE264" s="138">
        <v>228.8</v>
      </c>
      <c r="BF264" s="137">
        <v>0</v>
      </c>
      <c r="BG264" s="137">
        <v>0</v>
      </c>
      <c r="BH264" s="137">
        <v>0</v>
      </c>
      <c r="BI264" s="137">
        <v>3.07</v>
      </c>
      <c r="BJ264" s="137">
        <v>3.07</v>
      </c>
      <c r="BK264" s="139">
        <v>231.87</v>
      </c>
      <c r="BL264" s="186">
        <v>0</v>
      </c>
      <c r="BM264" s="138">
        <v>0</v>
      </c>
      <c r="BN264" s="138">
        <v>0</v>
      </c>
      <c r="BO264" s="137">
        <v>-1</v>
      </c>
      <c r="BP264" s="137">
        <v>0</v>
      </c>
      <c r="BQ264" s="137">
        <v>0</v>
      </c>
      <c r="BR264" s="137">
        <v>0</v>
      </c>
      <c r="BS264" s="137">
        <v>-1</v>
      </c>
      <c r="BT264" s="139">
        <v>-1</v>
      </c>
      <c r="BU264" s="138">
        <v>0</v>
      </c>
      <c r="BV264" s="138">
        <v>0</v>
      </c>
      <c r="BW264" s="138">
        <v>0</v>
      </c>
      <c r="BX264" s="137">
        <v>0</v>
      </c>
      <c r="BY264" s="137">
        <v>0</v>
      </c>
      <c r="BZ264" s="137">
        <v>0</v>
      </c>
      <c r="CA264" s="137">
        <v>0</v>
      </c>
      <c r="CB264" s="137">
        <v>0</v>
      </c>
      <c r="CC264" s="139">
        <v>0</v>
      </c>
      <c r="CD264" s="138">
        <v>0</v>
      </c>
      <c r="CE264" s="138">
        <v>0</v>
      </c>
      <c r="CF264" s="138">
        <v>0</v>
      </c>
      <c r="CG264" s="137">
        <v>0</v>
      </c>
      <c r="CH264" s="137">
        <v>0</v>
      </c>
      <c r="CI264" s="137">
        <v>0</v>
      </c>
      <c r="CJ264" s="137">
        <v>0</v>
      </c>
      <c r="CK264" s="137">
        <v>0</v>
      </c>
      <c r="CL264" s="139">
        <v>0</v>
      </c>
      <c r="CM264" s="186">
        <v>0</v>
      </c>
      <c r="CN264" s="138">
        <v>0</v>
      </c>
      <c r="CO264" s="138">
        <v>0</v>
      </c>
      <c r="CP264" s="137">
        <v>0</v>
      </c>
      <c r="CQ264" s="137">
        <v>0</v>
      </c>
      <c r="CR264" s="137">
        <v>0</v>
      </c>
      <c r="CS264" s="137">
        <v>0</v>
      </c>
      <c r="CT264" s="137">
        <v>0</v>
      </c>
      <c r="CU264" s="139">
        <v>0</v>
      </c>
      <c r="CV264" s="216"/>
      <c r="DN264" s="135">
        <f t="shared" si="41"/>
        <v>12230.42</v>
      </c>
      <c r="DO264" s="135">
        <f t="shared" si="42"/>
        <v>929.63</v>
      </c>
      <c r="DP264" s="135">
        <f t="shared" si="43"/>
        <v>13160.05</v>
      </c>
      <c r="DQ264" s="137">
        <f t="shared" si="44"/>
        <v>760</v>
      </c>
      <c r="DR264" s="137">
        <f t="shared" si="45"/>
        <v>415.94</v>
      </c>
      <c r="DS264" s="137">
        <f t="shared" si="46"/>
        <v>4148.46</v>
      </c>
      <c r="DT264" s="137">
        <f t="shared" si="47"/>
        <v>717.75</v>
      </c>
      <c r="DU264" s="137">
        <f t="shared" si="48"/>
        <v>6042.15</v>
      </c>
      <c r="DV264" s="139">
        <f t="shared" si="49"/>
        <v>19202.2</v>
      </c>
      <c r="DW264" s="271">
        <f t="shared" si="50"/>
        <v>1408.5199999999986</v>
      </c>
      <c r="DX264" s="271"/>
      <c r="DY264" s="263">
        <f>E264-(DU264-(DO264*PARAM!Q264))</f>
        <v>-438.48999999999978</v>
      </c>
      <c r="DZ264" s="263"/>
    </row>
    <row r="265" spans="1:130" x14ac:dyDescent="0.25">
      <c r="A265">
        <v>1779</v>
      </c>
      <c r="B265" t="s">
        <v>548</v>
      </c>
      <c r="C265" t="s">
        <v>549</v>
      </c>
      <c r="D265" s="74">
        <v>1</v>
      </c>
      <c r="E265">
        <v>9954.64</v>
      </c>
      <c r="F265">
        <v>24288.17</v>
      </c>
      <c r="G265" t="s">
        <v>157</v>
      </c>
      <c r="H265" t="s">
        <v>5</v>
      </c>
      <c r="I265" t="s">
        <v>166</v>
      </c>
      <c r="J265" s="138">
        <v>1864.85</v>
      </c>
      <c r="K265" s="138">
        <v>0</v>
      </c>
      <c r="L265" s="138">
        <v>1864.85</v>
      </c>
      <c r="M265" s="137">
        <v>160</v>
      </c>
      <c r="N265" s="137">
        <v>27.93</v>
      </c>
      <c r="O265" s="137">
        <v>341.2</v>
      </c>
      <c r="P265" s="185">
        <v>119.81</v>
      </c>
      <c r="Q265" s="137">
        <v>648.94000000000005</v>
      </c>
      <c r="R265" s="139">
        <v>2513.79</v>
      </c>
      <c r="S265" s="138">
        <v>1864.85</v>
      </c>
      <c r="T265" s="138">
        <v>0</v>
      </c>
      <c r="U265" s="138">
        <v>1864.85</v>
      </c>
      <c r="V265" s="137">
        <v>160</v>
      </c>
      <c r="W265" s="137">
        <v>27.93</v>
      </c>
      <c r="X265" s="137">
        <v>341.96</v>
      </c>
      <c r="Y265" s="137">
        <v>114.71</v>
      </c>
      <c r="Z265" s="137">
        <v>644.6</v>
      </c>
      <c r="AA265" s="139">
        <v>2509.4499999999998</v>
      </c>
      <c r="AB265" s="138">
        <v>1864.85</v>
      </c>
      <c r="AC265" s="138">
        <v>0</v>
      </c>
      <c r="AD265" s="138">
        <v>1864.85</v>
      </c>
      <c r="AE265" s="137">
        <v>165</v>
      </c>
      <c r="AF265" s="137">
        <v>27.93</v>
      </c>
      <c r="AG265" s="185">
        <v>378.47</v>
      </c>
      <c r="AH265" s="137">
        <v>150.41</v>
      </c>
      <c r="AI265" s="137">
        <v>721.81</v>
      </c>
      <c r="AJ265" s="139">
        <v>2586.66</v>
      </c>
      <c r="AK265" s="138">
        <v>1864.85</v>
      </c>
      <c r="AL265" s="138">
        <v>0</v>
      </c>
      <c r="AM265" s="138">
        <v>1864.85</v>
      </c>
      <c r="AN265" s="137">
        <v>165</v>
      </c>
      <c r="AO265" s="137">
        <v>27.93</v>
      </c>
      <c r="AP265" s="137">
        <v>378.56</v>
      </c>
      <c r="AQ265" s="137">
        <v>135.11000000000001</v>
      </c>
      <c r="AR265" s="137">
        <v>706.6</v>
      </c>
      <c r="AS265" s="139">
        <v>2571.4499999999998</v>
      </c>
      <c r="AT265" s="138">
        <v>1215.48</v>
      </c>
      <c r="AU265" s="138">
        <v>929.63</v>
      </c>
      <c r="AV265" s="138">
        <v>2145.11</v>
      </c>
      <c r="AW265" s="137">
        <v>202</v>
      </c>
      <c r="AX265" s="137">
        <v>18.190000000000001</v>
      </c>
      <c r="AY265" s="137">
        <v>456.24</v>
      </c>
      <c r="AZ265" s="137">
        <v>125.82</v>
      </c>
      <c r="BA265" s="137">
        <v>802.25</v>
      </c>
      <c r="BB265" s="139">
        <v>2947.36</v>
      </c>
      <c r="BC265" s="202">
        <v>2825.82</v>
      </c>
      <c r="BD265" s="138">
        <v>0</v>
      </c>
      <c r="BE265" s="138">
        <v>2825.82</v>
      </c>
      <c r="BF265" s="137">
        <v>290</v>
      </c>
      <c r="BG265" s="137">
        <v>41.64</v>
      </c>
      <c r="BH265" s="137">
        <v>1050.76</v>
      </c>
      <c r="BI265" s="137">
        <v>49.96</v>
      </c>
      <c r="BJ265" s="137">
        <v>1432.36</v>
      </c>
      <c r="BK265" s="139">
        <v>4258.18</v>
      </c>
      <c r="BL265" s="186">
        <v>1883.9</v>
      </c>
      <c r="BM265" s="138">
        <v>0</v>
      </c>
      <c r="BN265" s="138">
        <v>1883.9</v>
      </c>
      <c r="BO265" s="137">
        <v>167</v>
      </c>
      <c r="BP265" s="137">
        <v>28.21</v>
      </c>
      <c r="BQ265" s="137">
        <v>395.77</v>
      </c>
      <c r="BR265" s="137">
        <v>99.75</v>
      </c>
      <c r="BS265" s="137">
        <v>690.73</v>
      </c>
      <c r="BT265" s="139">
        <v>2574.63</v>
      </c>
      <c r="BU265" s="138">
        <v>1883.9</v>
      </c>
      <c r="BV265" s="138">
        <v>0</v>
      </c>
      <c r="BW265" s="138">
        <v>1883.9</v>
      </c>
      <c r="BX265" s="137">
        <v>167</v>
      </c>
      <c r="BY265" s="137">
        <v>28.21</v>
      </c>
      <c r="BZ265" s="137">
        <v>395.77</v>
      </c>
      <c r="CA265" s="137">
        <v>33.450000000000003</v>
      </c>
      <c r="CB265" s="137">
        <v>624.42999999999995</v>
      </c>
      <c r="CC265" s="139">
        <v>2508.33</v>
      </c>
      <c r="CD265" s="216">
        <v>1935.63</v>
      </c>
      <c r="CE265" s="138">
        <v>0</v>
      </c>
      <c r="CF265" s="138">
        <v>1935.63</v>
      </c>
      <c r="CG265" s="137">
        <v>174</v>
      </c>
      <c r="CH265" s="137">
        <v>28.99</v>
      </c>
      <c r="CI265" s="137">
        <v>442.75</v>
      </c>
      <c r="CJ265" s="137">
        <v>34.369999999999997</v>
      </c>
      <c r="CK265" s="137">
        <v>680.11</v>
      </c>
      <c r="CL265" s="139">
        <v>2615.7399999999998</v>
      </c>
      <c r="CM265" s="186">
        <v>1883.9</v>
      </c>
      <c r="CN265" s="138">
        <v>0</v>
      </c>
      <c r="CO265" s="138">
        <v>1883.9</v>
      </c>
      <c r="CP265" s="137">
        <v>174</v>
      </c>
      <c r="CQ265" s="137">
        <v>28.21</v>
      </c>
      <c r="CR265" s="137">
        <v>369.49</v>
      </c>
      <c r="CS265" s="137">
        <v>33.450000000000003</v>
      </c>
      <c r="CT265" s="137">
        <v>605.15</v>
      </c>
      <c r="CU265" s="139">
        <v>2489.0500000000002</v>
      </c>
      <c r="CV265" s="216">
        <v>1883.9</v>
      </c>
      <c r="CW265" s="138">
        <v>0</v>
      </c>
      <c r="CX265" s="138">
        <v>1883.9</v>
      </c>
      <c r="CY265" s="137">
        <v>167</v>
      </c>
      <c r="CZ265" s="137">
        <v>28.21</v>
      </c>
      <c r="DA265" s="137">
        <v>365.49</v>
      </c>
      <c r="DB265" s="137">
        <v>130.35</v>
      </c>
      <c r="DC265" s="137">
        <v>691.05</v>
      </c>
      <c r="DD265" s="139">
        <v>2574.9499999999998</v>
      </c>
      <c r="DE265" s="138">
        <v>2807.59</v>
      </c>
      <c r="DF265" s="138">
        <v>0</v>
      </c>
      <c r="DG265" s="138">
        <v>2807.59</v>
      </c>
      <c r="DH265" s="137">
        <v>294</v>
      </c>
      <c r="DI265" s="137">
        <v>279.05</v>
      </c>
      <c r="DJ265" s="137">
        <v>1359.49</v>
      </c>
      <c r="DK265" s="137">
        <v>168.5</v>
      </c>
      <c r="DL265" s="137">
        <v>2101.04</v>
      </c>
      <c r="DM265" s="139">
        <v>4908.63</v>
      </c>
      <c r="DN265" s="135">
        <f t="shared" si="41"/>
        <v>23779.52</v>
      </c>
      <c r="DO265" s="135">
        <f t="shared" si="42"/>
        <v>929.63</v>
      </c>
      <c r="DP265" s="135">
        <f t="shared" si="43"/>
        <v>24709.15</v>
      </c>
      <c r="DQ265" s="137">
        <f t="shared" si="44"/>
        <v>2285</v>
      </c>
      <c r="DR265" s="137">
        <f t="shared" si="45"/>
        <v>592.43000000000006</v>
      </c>
      <c r="DS265" s="137">
        <f t="shared" si="46"/>
        <v>6275.9499999999989</v>
      </c>
      <c r="DT265" s="137">
        <f t="shared" si="47"/>
        <v>1195.69</v>
      </c>
      <c r="DU265" s="137">
        <f t="shared" si="48"/>
        <v>10349.07</v>
      </c>
      <c r="DV265" s="139">
        <f t="shared" si="49"/>
        <v>35058.219999999994</v>
      </c>
      <c r="DW265" s="271">
        <f t="shared" si="50"/>
        <v>420.9800000000032</v>
      </c>
      <c r="DX265" s="271"/>
      <c r="DY265" s="263">
        <f>E265-(DU265-(DO265*PARAM!Q265))</f>
        <v>-394.43000000000029</v>
      </c>
      <c r="DZ265" s="263"/>
    </row>
    <row r="266" spans="1:130" x14ac:dyDescent="0.25">
      <c r="A266">
        <v>1780</v>
      </c>
      <c r="B266" t="s">
        <v>545</v>
      </c>
      <c r="C266" t="s">
        <v>262</v>
      </c>
      <c r="D266" s="74">
        <v>1</v>
      </c>
      <c r="E266">
        <v>9076.8799999999992</v>
      </c>
      <c r="F266">
        <v>23265.56</v>
      </c>
      <c r="G266" t="s">
        <v>157</v>
      </c>
      <c r="H266" t="s">
        <v>5</v>
      </c>
      <c r="I266" t="s">
        <v>298</v>
      </c>
      <c r="J266" s="138">
        <v>1779.81</v>
      </c>
      <c r="K266" s="138">
        <v>0</v>
      </c>
      <c r="L266" s="138">
        <v>1779.81</v>
      </c>
      <c r="M266" s="137">
        <v>136</v>
      </c>
      <c r="N266" s="137">
        <v>42.21</v>
      </c>
      <c r="O266" s="137">
        <v>183.94</v>
      </c>
      <c r="P266" s="185">
        <v>31.21</v>
      </c>
      <c r="Q266" s="137">
        <v>393.36</v>
      </c>
      <c r="R266" s="139">
        <v>2173.17</v>
      </c>
      <c r="S266" s="138">
        <v>1691.41</v>
      </c>
      <c r="T266" s="138">
        <v>0</v>
      </c>
      <c r="U266" s="138">
        <v>1691.41</v>
      </c>
      <c r="V266" s="137">
        <v>136</v>
      </c>
      <c r="W266" s="137">
        <v>42.21</v>
      </c>
      <c r="X266" s="137">
        <v>184.6</v>
      </c>
      <c r="Y266" s="137">
        <v>106.52</v>
      </c>
      <c r="Z266" s="137">
        <v>469.33</v>
      </c>
      <c r="AA266" s="139">
        <v>2160.7399999999998</v>
      </c>
      <c r="AB266" s="138">
        <v>1691.41</v>
      </c>
      <c r="AC266" s="138">
        <v>0</v>
      </c>
      <c r="AD266" s="138">
        <v>1691.41</v>
      </c>
      <c r="AE266" s="137">
        <v>141</v>
      </c>
      <c r="AF266" s="137">
        <v>42.21</v>
      </c>
      <c r="AG266" s="185">
        <v>221.25</v>
      </c>
      <c r="AH266" s="137">
        <v>147.32</v>
      </c>
      <c r="AI266" s="137">
        <v>551.78</v>
      </c>
      <c r="AJ266" s="139">
        <v>2243.19</v>
      </c>
      <c r="AK266" s="138">
        <v>1691.41</v>
      </c>
      <c r="AL266" s="138">
        <v>0</v>
      </c>
      <c r="AM266" s="138">
        <v>1691.41</v>
      </c>
      <c r="AN266" s="137">
        <v>141</v>
      </c>
      <c r="AO266" s="137">
        <v>42.21</v>
      </c>
      <c r="AP266" s="137">
        <v>221.25</v>
      </c>
      <c r="AQ266" s="137">
        <v>137.12</v>
      </c>
      <c r="AR266" s="137">
        <v>541.58000000000004</v>
      </c>
      <c r="AS266" s="139">
        <v>2232.9899999999998</v>
      </c>
      <c r="AT266" s="138">
        <v>1691.41</v>
      </c>
      <c r="AU266" s="138">
        <v>929.63</v>
      </c>
      <c r="AV266" s="138">
        <v>2621.04</v>
      </c>
      <c r="AW266" s="137">
        <v>267</v>
      </c>
      <c r="AX266" s="137">
        <v>42.21</v>
      </c>
      <c r="AY266" s="137">
        <v>407.18</v>
      </c>
      <c r="AZ266" s="137">
        <v>134.28</v>
      </c>
      <c r="BA266" s="137">
        <v>850.67</v>
      </c>
      <c r="BB266" s="139">
        <v>3471.71</v>
      </c>
      <c r="BC266" s="202">
        <v>2723.42</v>
      </c>
      <c r="BD266" s="138">
        <v>0</v>
      </c>
      <c r="BE266" s="138">
        <v>2723.42</v>
      </c>
      <c r="BF266" s="137">
        <v>253</v>
      </c>
      <c r="BG266" s="137">
        <v>62.62</v>
      </c>
      <c r="BH266" s="137">
        <v>951.64</v>
      </c>
      <c r="BI266" s="137">
        <v>144.32</v>
      </c>
      <c r="BJ266" s="137">
        <v>1411.58</v>
      </c>
      <c r="BK266" s="139">
        <v>4135</v>
      </c>
      <c r="BL266" s="186">
        <v>1710.46</v>
      </c>
      <c r="BM266" s="138">
        <v>0</v>
      </c>
      <c r="BN266" s="138">
        <v>1710.46</v>
      </c>
      <c r="BO266" s="137">
        <v>141</v>
      </c>
      <c r="BP266" s="137">
        <v>42.69</v>
      </c>
      <c r="BQ266" s="137">
        <v>238.54</v>
      </c>
      <c r="BR266" s="137">
        <v>137.46</v>
      </c>
      <c r="BS266" s="137">
        <v>559.69000000000005</v>
      </c>
      <c r="BT266" s="139">
        <v>2270.15</v>
      </c>
      <c r="BU266" s="138">
        <v>1710.46</v>
      </c>
      <c r="BV266" s="138">
        <v>0</v>
      </c>
      <c r="BW266" s="138">
        <v>1710.46</v>
      </c>
      <c r="BX266" s="137">
        <v>143</v>
      </c>
      <c r="BY266" s="137">
        <v>42.69</v>
      </c>
      <c r="BZ266" s="137">
        <v>238.54</v>
      </c>
      <c r="CA266" s="137">
        <v>66.06</v>
      </c>
      <c r="CB266" s="137">
        <v>490.29</v>
      </c>
      <c r="CC266" s="139">
        <v>2200.75</v>
      </c>
      <c r="CD266" s="216">
        <v>1752.43</v>
      </c>
      <c r="CE266" s="138">
        <v>0</v>
      </c>
      <c r="CF266" s="138">
        <v>1752.43</v>
      </c>
      <c r="CG266" s="137">
        <v>149</v>
      </c>
      <c r="CH266" s="137">
        <v>43.74</v>
      </c>
      <c r="CI266" s="137">
        <v>276.56</v>
      </c>
      <c r="CJ266" s="137">
        <v>66.81</v>
      </c>
      <c r="CK266" s="137">
        <v>536.11</v>
      </c>
      <c r="CL266" s="139">
        <v>2288.54</v>
      </c>
      <c r="CM266" s="186">
        <v>1745.35</v>
      </c>
      <c r="CN266" s="138">
        <v>0</v>
      </c>
      <c r="CO266" s="138">
        <v>1745.35</v>
      </c>
      <c r="CP266" s="137">
        <v>155</v>
      </c>
      <c r="CQ266" s="137">
        <v>43.56</v>
      </c>
      <c r="CR266" s="137">
        <v>244.06</v>
      </c>
      <c r="CS266" s="137">
        <v>102.39</v>
      </c>
      <c r="CT266" s="137">
        <v>545.01</v>
      </c>
      <c r="CU266" s="139">
        <v>2290.36</v>
      </c>
      <c r="CV266" s="218">
        <v>1867.07</v>
      </c>
      <c r="CW266" s="138">
        <v>0</v>
      </c>
      <c r="CX266" s="138">
        <v>1867.07</v>
      </c>
      <c r="CY266" s="137">
        <v>165</v>
      </c>
      <c r="CZ266" s="137">
        <v>46.6</v>
      </c>
      <c r="DA266" s="137">
        <v>350.25</v>
      </c>
      <c r="DB266" s="137">
        <v>130.04</v>
      </c>
      <c r="DC266" s="137">
        <v>691.89</v>
      </c>
      <c r="DD266" s="139">
        <v>2558.96</v>
      </c>
      <c r="DE266" s="138">
        <v>2607.61</v>
      </c>
      <c r="DF266" s="138">
        <v>0</v>
      </c>
      <c r="DG266" s="138">
        <v>2607.61</v>
      </c>
      <c r="DH266" s="137">
        <v>267</v>
      </c>
      <c r="DI266" s="137">
        <v>288.35000000000002</v>
      </c>
      <c r="DJ266" s="137">
        <v>1032.02</v>
      </c>
      <c r="DK266" s="137">
        <v>139.44999999999999</v>
      </c>
      <c r="DL266" s="137">
        <v>1726.82</v>
      </c>
      <c r="DM266" s="139">
        <v>4334.43</v>
      </c>
      <c r="DN266" s="135">
        <f t="shared" si="41"/>
        <v>22662.25</v>
      </c>
      <c r="DO266" s="135">
        <f t="shared" si="42"/>
        <v>929.63</v>
      </c>
      <c r="DP266" s="135">
        <f t="shared" si="43"/>
        <v>23591.879999999997</v>
      </c>
      <c r="DQ266" s="137">
        <f t="shared" si="44"/>
        <v>2094</v>
      </c>
      <c r="DR266" s="137">
        <f t="shared" si="45"/>
        <v>781.30000000000007</v>
      </c>
      <c r="DS266" s="137">
        <f t="shared" si="46"/>
        <v>4549.83</v>
      </c>
      <c r="DT266" s="137">
        <f t="shared" si="47"/>
        <v>1342.98</v>
      </c>
      <c r="DU266" s="137">
        <f t="shared" si="48"/>
        <v>8768.11</v>
      </c>
      <c r="DV266" s="139">
        <f t="shared" si="49"/>
        <v>32359.99</v>
      </c>
      <c r="DW266" s="271">
        <f t="shared" si="50"/>
        <v>326.31999999999607</v>
      </c>
      <c r="DX266" s="271"/>
      <c r="DY266" s="263">
        <f>E266-(DU266-(DO266*PARAM!Q266))</f>
        <v>308.76999999999862</v>
      </c>
      <c r="DZ266" s="263"/>
    </row>
    <row r="267" spans="1:130" x14ac:dyDescent="0.25">
      <c r="A267">
        <v>1781</v>
      </c>
      <c r="B267" t="s">
        <v>852</v>
      </c>
      <c r="C267" t="s">
        <v>803</v>
      </c>
      <c r="D267" s="74">
        <v>0</v>
      </c>
      <c r="G267" t="s">
        <v>173</v>
      </c>
      <c r="H267" t="s">
        <v>5</v>
      </c>
      <c r="I267" t="s">
        <v>298</v>
      </c>
      <c r="P267" s="185"/>
      <c r="AG267" s="185"/>
      <c r="AT267" s="138">
        <v>0</v>
      </c>
      <c r="AU267" s="138">
        <v>192.09</v>
      </c>
      <c r="AV267" s="138">
        <v>192.09</v>
      </c>
      <c r="AW267" s="137">
        <v>8</v>
      </c>
      <c r="AX267" s="137">
        <v>0</v>
      </c>
      <c r="AY267" s="137">
        <v>38.42</v>
      </c>
      <c r="AZ267" s="137">
        <v>2.57</v>
      </c>
      <c r="BA267" s="137">
        <v>48.99</v>
      </c>
      <c r="BB267" s="139">
        <v>241.08</v>
      </c>
      <c r="BC267" s="202"/>
      <c r="BL267" s="186"/>
      <c r="CD267" s="216"/>
      <c r="CM267" s="186"/>
      <c r="CV267" s="218"/>
      <c r="DN267" s="135">
        <f t="shared" si="41"/>
        <v>0</v>
      </c>
      <c r="DO267" s="135">
        <f t="shared" si="42"/>
        <v>192.09</v>
      </c>
      <c r="DP267" s="135">
        <f t="shared" si="43"/>
        <v>192.09</v>
      </c>
      <c r="DQ267" s="137">
        <f t="shared" si="44"/>
        <v>8</v>
      </c>
      <c r="DR267" s="137">
        <f t="shared" si="45"/>
        <v>0</v>
      </c>
      <c r="DS267" s="137">
        <f t="shared" si="46"/>
        <v>38.42</v>
      </c>
      <c r="DT267" s="137">
        <f t="shared" si="47"/>
        <v>2.57</v>
      </c>
      <c r="DU267" s="137">
        <f t="shared" si="48"/>
        <v>48.99</v>
      </c>
      <c r="DV267" s="139">
        <f t="shared" si="49"/>
        <v>241.08</v>
      </c>
      <c r="DW267" s="271">
        <f t="shared" si="50"/>
        <v>192.09</v>
      </c>
      <c r="DX267" s="271"/>
      <c r="DY267" s="263">
        <f>E267-(DU267-(DO267*PARAM!Q267))</f>
        <v>-48.99</v>
      </c>
      <c r="DZ267" s="263"/>
    </row>
    <row r="268" spans="1:130" x14ac:dyDescent="0.25">
      <c r="A268">
        <v>1815</v>
      </c>
      <c r="B268" t="s">
        <v>338</v>
      </c>
      <c r="C268" t="s">
        <v>339</v>
      </c>
      <c r="D268" s="74">
        <v>1</v>
      </c>
      <c r="E268">
        <v>8246.7199999999993</v>
      </c>
      <c r="F268">
        <v>22052.65</v>
      </c>
      <c r="G268" t="s">
        <v>157</v>
      </c>
      <c r="H268" t="s">
        <v>5</v>
      </c>
      <c r="I268" t="s">
        <v>194</v>
      </c>
      <c r="J268" s="138">
        <v>2085.52</v>
      </c>
      <c r="K268" s="138">
        <v>0</v>
      </c>
      <c r="L268" s="138">
        <v>2085.52</v>
      </c>
      <c r="M268" s="137">
        <v>181</v>
      </c>
      <c r="N268" s="137">
        <v>49.6</v>
      </c>
      <c r="O268" s="137">
        <v>488.61</v>
      </c>
      <c r="P268" s="185">
        <v>133.49</v>
      </c>
      <c r="Q268" s="137">
        <v>852.7</v>
      </c>
      <c r="R268" s="139">
        <v>2938.22</v>
      </c>
      <c r="S268" s="138">
        <v>1691.41</v>
      </c>
      <c r="T268" s="138">
        <v>0</v>
      </c>
      <c r="U268" s="138">
        <v>1691.41</v>
      </c>
      <c r="V268" s="137">
        <v>141</v>
      </c>
      <c r="W268" s="137">
        <v>42.21</v>
      </c>
      <c r="X268" s="137">
        <v>221.62</v>
      </c>
      <c r="Y268" s="137">
        <v>111.62</v>
      </c>
      <c r="Z268" s="137">
        <v>516.45000000000005</v>
      </c>
      <c r="AA268" s="139">
        <v>2207.86</v>
      </c>
      <c r="AB268" s="138">
        <v>1691.41</v>
      </c>
      <c r="AC268" s="138">
        <v>0</v>
      </c>
      <c r="AD268" s="138">
        <v>1691.41</v>
      </c>
      <c r="AE268" s="137">
        <v>141</v>
      </c>
      <c r="AF268" s="137">
        <v>42.21</v>
      </c>
      <c r="AG268" s="185">
        <v>221.25</v>
      </c>
      <c r="AH268" s="137">
        <v>147.32</v>
      </c>
      <c r="AI268" s="137">
        <v>551.78</v>
      </c>
      <c r="AJ268" s="139">
        <v>2243.19</v>
      </c>
      <c r="AK268" s="138">
        <v>568.62</v>
      </c>
      <c r="AL268" s="138">
        <v>0</v>
      </c>
      <c r="AM268" s="138">
        <v>568.62</v>
      </c>
      <c r="AN268" s="137">
        <v>-12</v>
      </c>
      <c r="AO268" s="137">
        <v>14.14</v>
      </c>
      <c r="AP268" s="137">
        <v>117.52</v>
      </c>
      <c r="AQ268" s="137">
        <v>117.19</v>
      </c>
      <c r="AR268" s="137">
        <v>236.85</v>
      </c>
      <c r="AS268" s="139">
        <v>805.47</v>
      </c>
      <c r="AT268" s="138">
        <v>306.64</v>
      </c>
      <c r="AU268" s="138">
        <v>872.72</v>
      </c>
      <c r="AV268" s="138">
        <v>1179.3599999999999</v>
      </c>
      <c r="AW268" s="137">
        <v>71</v>
      </c>
      <c r="AX268" s="137">
        <v>7.59</v>
      </c>
      <c r="AY268" s="137">
        <v>267.87</v>
      </c>
      <c r="AZ268" s="137">
        <v>17.13</v>
      </c>
      <c r="BA268" s="137">
        <v>363.59</v>
      </c>
      <c r="BB268" s="139">
        <v>1542.95</v>
      </c>
      <c r="BC268" s="202">
        <v>933.58</v>
      </c>
      <c r="BD268" s="138">
        <v>0</v>
      </c>
      <c r="BE268" s="138">
        <v>933.58</v>
      </c>
      <c r="BF268" s="137">
        <v>22</v>
      </c>
      <c r="BG268" s="137">
        <v>20.350000000000001</v>
      </c>
      <c r="BH268" s="137">
        <v>356.57</v>
      </c>
      <c r="BI268" s="137">
        <v>16.059999999999999</v>
      </c>
      <c r="BJ268" s="137">
        <v>414.98</v>
      </c>
      <c r="BK268" s="139">
        <v>1348.56</v>
      </c>
      <c r="BL268" s="186">
        <v>521.14</v>
      </c>
      <c r="BM268" s="138">
        <v>0</v>
      </c>
      <c r="BN268" s="138">
        <v>521.14</v>
      </c>
      <c r="BO268" s="137">
        <v>3</v>
      </c>
      <c r="BP268" s="137">
        <v>12.95</v>
      </c>
      <c r="BQ268" s="137">
        <v>104.42</v>
      </c>
      <c r="BR268" s="137">
        <v>9.24</v>
      </c>
      <c r="BS268" s="137">
        <v>129.61000000000001</v>
      </c>
      <c r="BT268" s="139">
        <v>650.75</v>
      </c>
      <c r="BU268" s="138">
        <v>540.14</v>
      </c>
      <c r="BV268" s="138">
        <v>0</v>
      </c>
      <c r="BW268" s="138">
        <v>540.14</v>
      </c>
      <c r="BX268" s="137">
        <v>21</v>
      </c>
      <c r="BY268" s="137">
        <v>13.43</v>
      </c>
      <c r="BZ268" s="137">
        <v>111.29</v>
      </c>
      <c r="CA268" s="137">
        <v>9.59</v>
      </c>
      <c r="CB268" s="137">
        <v>155.31</v>
      </c>
      <c r="CC268" s="139">
        <v>695.45</v>
      </c>
      <c r="CD268" s="138">
        <v>129.77000000000001</v>
      </c>
      <c r="CE268" s="138">
        <v>0</v>
      </c>
      <c r="CF268" s="138">
        <v>129.77000000000001</v>
      </c>
      <c r="CG268" s="137">
        <v>-14</v>
      </c>
      <c r="CH268" s="137">
        <v>3.16</v>
      </c>
      <c r="CI268" s="137">
        <v>53.64</v>
      </c>
      <c r="CJ268" s="137">
        <v>2.29</v>
      </c>
      <c r="CK268" s="137">
        <v>45.09</v>
      </c>
      <c r="CL268" s="139">
        <v>174.86</v>
      </c>
      <c r="CM268" s="186">
        <v>0</v>
      </c>
      <c r="CN268" s="138">
        <v>0</v>
      </c>
      <c r="CO268" s="138">
        <v>0</v>
      </c>
      <c r="CP268" s="137">
        <v>-28</v>
      </c>
      <c r="CQ268" s="137">
        <v>0</v>
      </c>
      <c r="CR268" s="137">
        <v>0</v>
      </c>
      <c r="CS268" s="137">
        <v>0</v>
      </c>
      <c r="CT268" s="137">
        <v>-28</v>
      </c>
      <c r="CU268" s="139">
        <v>-28</v>
      </c>
      <c r="CV268" s="216">
        <v>0</v>
      </c>
      <c r="CW268" s="138">
        <v>0</v>
      </c>
      <c r="CX268" s="138">
        <v>0</v>
      </c>
      <c r="CY268" s="137">
        <v>-28</v>
      </c>
      <c r="CZ268" s="137">
        <v>0</v>
      </c>
      <c r="DA268" s="137">
        <v>0</v>
      </c>
      <c r="DB268" s="137">
        <v>0</v>
      </c>
      <c r="DC268" s="137">
        <v>-28</v>
      </c>
      <c r="DD268" s="139">
        <v>-28</v>
      </c>
      <c r="DE268" s="138">
        <v>1287.5899999999999</v>
      </c>
      <c r="DF268" s="138">
        <v>0</v>
      </c>
      <c r="DG268" s="138">
        <v>1287.5899999999999</v>
      </c>
      <c r="DH268" s="137">
        <v>97</v>
      </c>
      <c r="DI268" s="137">
        <v>127.04</v>
      </c>
      <c r="DJ268" s="137">
        <v>451.27</v>
      </c>
      <c r="DK268" s="137">
        <v>22.83</v>
      </c>
      <c r="DL268" s="137">
        <v>698.14</v>
      </c>
      <c r="DM268" s="139">
        <v>1985.73</v>
      </c>
      <c r="DN268" s="135">
        <f t="shared" si="41"/>
        <v>9755.8200000000015</v>
      </c>
      <c r="DO268" s="135">
        <f t="shared" si="42"/>
        <v>872.72</v>
      </c>
      <c r="DP268" s="135">
        <f t="shared" si="43"/>
        <v>10628.539999999999</v>
      </c>
      <c r="DQ268" s="137">
        <f t="shared" si="44"/>
        <v>595</v>
      </c>
      <c r="DR268" s="137">
        <f t="shared" si="45"/>
        <v>332.68</v>
      </c>
      <c r="DS268" s="137">
        <f t="shared" si="46"/>
        <v>2394.06</v>
      </c>
      <c r="DT268" s="137">
        <f t="shared" si="47"/>
        <v>586.76</v>
      </c>
      <c r="DU268" s="137">
        <f t="shared" si="48"/>
        <v>3908.5000000000005</v>
      </c>
      <c r="DV268" s="139">
        <f t="shared" si="49"/>
        <v>14537.04</v>
      </c>
      <c r="DW268" s="271">
        <f t="shared" si="50"/>
        <v>-11424.110000000002</v>
      </c>
      <c r="DX268" s="271"/>
      <c r="DY268" s="263">
        <f>E268-(DU268-(DO268*PARAM!Q268))</f>
        <v>4338.2199999999993</v>
      </c>
      <c r="DZ268" s="263"/>
    </row>
    <row r="269" spans="1:130" x14ac:dyDescent="0.25">
      <c r="A269">
        <v>1828</v>
      </c>
      <c r="B269" t="s">
        <v>432</v>
      </c>
      <c r="C269" t="s">
        <v>245</v>
      </c>
      <c r="D269" s="74">
        <v>0</v>
      </c>
      <c r="G269" t="s">
        <v>173</v>
      </c>
      <c r="H269" t="s">
        <v>5</v>
      </c>
      <c r="I269" t="s">
        <v>231</v>
      </c>
      <c r="J269" s="138">
        <v>104</v>
      </c>
      <c r="K269" s="138">
        <v>0</v>
      </c>
      <c r="L269" s="138">
        <v>104</v>
      </c>
      <c r="M269" s="137">
        <v>0</v>
      </c>
      <c r="N269" s="137">
        <v>0</v>
      </c>
      <c r="O269" s="137">
        <v>0</v>
      </c>
      <c r="P269" s="185">
        <v>1.4</v>
      </c>
      <c r="Q269" s="137">
        <v>1.4</v>
      </c>
      <c r="R269" s="139">
        <v>105.4</v>
      </c>
      <c r="S269" s="138">
        <v>0</v>
      </c>
      <c r="T269" s="138">
        <v>0</v>
      </c>
      <c r="U269" s="138">
        <v>0</v>
      </c>
      <c r="V269" s="137">
        <v>0</v>
      </c>
      <c r="W269" s="137">
        <v>0</v>
      </c>
      <c r="X269" s="137">
        <v>0</v>
      </c>
      <c r="Y269" s="137">
        <v>0</v>
      </c>
      <c r="Z269" s="137">
        <v>0</v>
      </c>
      <c r="AA269" s="139">
        <v>0</v>
      </c>
      <c r="AB269" s="138">
        <v>0</v>
      </c>
      <c r="AC269" s="138">
        <v>0</v>
      </c>
      <c r="AD269" s="138">
        <v>0</v>
      </c>
      <c r="AE269" s="137">
        <v>0</v>
      </c>
      <c r="AF269" s="137">
        <v>0</v>
      </c>
      <c r="AG269" s="185">
        <v>0</v>
      </c>
      <c r="AH269" s="137">
        <v>0</v>
      </c>
      <c r="AI269" s="137">
        <v>0</v>
      </c>
      <c r="AJ269" s="139">
        <v>0</v>
      </c>
      <c r="AT269" s="138">
        <v>0</v>
      </c>
      <c r="AU269" s="138">
        <v>474.31</v>
      </c>
      <c r="AV269" s="138">
        <v>474.31</v>
      </c>
      <c r="AW269" s="137">
        <v>20</v>
      </c>
      <c r="AX269" s="137">
        <v>0</v>
      </c>
      <c r="AY269" s="137">
        <v>94.86</v>
      </c>
      <c r="AZ269" s="137">
        <v>6.36</v>
      </c>
      <c r="BA269" s="137">
        <v>121.22</v>
      </c>
      <c r="BB269" s="139">
        <v>595.53</v>
      </c>
      <c r="BC269" s="202"/>
      <c r="BL269" s="186"/>
      <c r="CM269" s="186"/>
      <c r="DN269" s="135">
        <f t="shared" si="41"/>
        <v>104</v>
      </c>
      <c r="DO269" s="135">
        <f t="shared" si="42"/>
        <v>474.31</v>
      </c>
      <c r="DP269" s="135">
        <f t="shared" si="43"/>
        <v>578.30999999999995</v>
      </c>
      <c r="DQ269" s="137">
        <f t="shared" si="44"/>
        <v>20</v>
      </c>
      <c r="DR269" s="137">
        <f t="shared" si="45"/>
        <v>0</v>
      </c>
      <c r="DS269" s="137">
        <f t="shared" si="46"/>
        <v>94.86</v>
      </c>
      <c r="DT269" s="137">
        <f t="shared" si="47"/>
        <v>7.76</v>
      </c>
      <c r="DU269" s="137">
        <f t="shared" si="48"/>
        <v>122.62</v>
      </c>
      <c r="DV269" s="139">
        <f t="shared" si="49"/>
        <v>700.93</v>
      </c>
      <c r="DW269" s="271">
        <f t="shared" si="50"/>
        <v>578.30999999999995</v>
      </c>
      <c r="DX269" s="271"/>
      <c r="DY269" s="263">
        <f>E269-(DU269-(DO269*PARAM!Q269))</f>
        <v>-122.62</v>
      </c>
      <c r="DZ269" s="263"/>
    </row>
    <row r="270" spans="1:130" x14ac:dyDescent="0.25">
      <c r="A270">
        <v>1832</v>
      </c>
      <c r="B270" t="s">
        <v>645</v>
      </c>
      <c r="C270" t="s">
        <v>646</v>
      </c>
      <c r="D270" s="74">
        <v>1</v>
      </c>
      <c r="E270">
        <v>8282.93</v>
      </c>
      <c r="F270">
        <v>22288.52</v>
      </c>
      <c r="G270" t="s">
        <v>157</v>
      </c>
      <c r="H270" t="s">
        <v>5</v>
      </c>
      <c r="I270" t="s">
        <v>204</v>
      </c>
      <c r="J270" s="138">
        <v>1243.06</v>
      </c>
      <c r="K270" s="138">
        <v>0</v>
      </c>
      <c r="L270" s="138">
        <v>1243.06</v>
      </c>
      <c r="M270" s="137">
        <v>82</v>
      </c>
      <c r="N270" s="137">
        <v>18.600000000000001</v>
      </c>
      <c r="O270" s="137">
        <v>186.42</v>
      </c>
      <c r="P270" s="185">
        <v>83.27</v>
      </c>
      <c r="Q270" s="137">
        <v>370.29</v>
      </c>
      <c r="R270" s="139">
        <v>1613.35</v>
      </c>
      <c r="S270" s="138">
        <v>1869.92</v>
      </c>
      <c r="T270" s="138">
        <v>0</v>
      </c>
      <c r="U270" s="138">
        <v>1869.92</v>
      </c>
      <c r="V270" s="137">
        <v>164</v>
      </c>
      <c r="W270" s="137">
        <v>28</v>
      </c>
      <c r="X270" s="137">
        <v>304.48</v>
      </c>
      <c r="Y270" s="137">
        <v>33.200000000000003</v>
      </c>
      <c r="Z270" s="137">
        <v>529.67999999999995</v>
      </c>
      <c r="AA270" s="139">
        <v>2399.6</v>
      </c>
      <c r="AB270" s="138">
        <v>1722.01</v>
      </c>
      <c r="AC270" s="138">
        <v>0</v>
      </c>
      <c r="AD270" s="138">
        <v>1722.01</v>
      </c>
      <c r="AE270" s="137">
        <v>144</v>
      </c>
      <c r="AF270" s="137">
        <v>25.79</v>
      </c>
      <c r="AG270" s="185">
        <v>249.02</v>
      </c>
      <c r="AH270" s="137">
        <v>61.17</v>
      </c>
      <c r="AI270" s="137">
        <v>479.98</v>
      </c>
      <c r="AJ270" s="139">
        <v>2201.9899999999998</v>
      </c>
      <c r="AK270" s="138">
        <v>1722.01</v>
      </c>
      <c r="AL270" s="138">
        <v>0</v>
      </c>
      <c r="AM270" s="138">
        <v>1722.01</v>
      </c>
      <c r="AN270" s="137">
        <v>144</v>
      </c>
      <c r="AO270" s="137">
        <v>25.79</v>
      </c>
      <c r="AP270" s="137">
        <v>249.02</v>
      </c>
      <c r="AQ270" s="137">
        <v>107.07</v>
      </c>
      <c r="AR270" s="137">
        <v>525.88</v>
      </c>
      <c r="AS270" s="139">
        <v>2247.89</v>
      </c>
      <c r="AT270" s="138">
        <v>1722.01</v>
      </c>
      <c r="AU270" s="138">
        <v>948.61</v>
      </c>
      <c r="AV270" s="138">
        <v>2670.62</v>
      </c>
      <c r="AW270" s="137">
        <v>274</v>
      </c>
      <c r="AX270" s="137">
        <v>25.79</v>
      </c>
      <c r="AY270" s="137">
        <v>438.74</v>
      </c>
      <c r="AZ270" s="137">
        <v>104.49</v>
      </c>
      <c r="BA270" s="137">
        <v>843.02</v>
      </c>
      <c r="BB270" s="139">
        <v>3513.64</v>
      </c>
      <c r="BC270" s="202">
        <v>2564.7600000000002</v>
      </c>
      <c r="BD270" s="138">
        <v>0</v>
      </c>
      <c r="BE270" s="138">
        <v>2564.7600000000002</v>
      </c>
      <c r="BF270" s="137">
        <v>261</v>
      </c>
      <c r="BG270" s="137">
        <v>38.43</v>
      </c>
      <c r="BH270" s="137">
        <v>972.5</v>
      </c>
      <c r="BI270" s="137">
        <v>147.54</v>
      </c>
      <c r="BJ270" s="137">
        <v>1419.47</v>
      </c>
      <c r="BK270" s="139">
        <v>3984.23</v>
      </c>
      <c r="BL270" s="186">
        <v>1722.01</v>
      </c>
      <c r="BM270" s="138">
        <v>0</v>
      </c>
      <c r="BN270" s="138">
        <v>1722.01</v>
      </c>
      <c r="BO270" s="137">
        <v>143</v>
      </c>
      <c r="BP270" s="137">
        <v>25.79</v>
      </c>
      <c r="BQ270" s="137">
        <v>249.02</v>
      </c>
      <c r="BR270" s="137">
        <v>122.37</v>
      </c>
      <c r="BS270" s="137">
        <v>540.17999999999995</v>
      </c>
      <c r="BT270" s="139">
        <v>2262.19</v>
      </c>
      <c r="BU270" s="138">
        <v>1722.01</v>
      </c>
      <c r="BV270" s="138">
        <v>0</v>
      </c>
      <c r="BW270" s="138">
        <v>1722.01</v>
      </c>
      <c r="BX270" s="137">
        <v>144</v>
      </c>
      <c r="BY270" s="137">
        <v>25.79</v>
      </c>
      <c r="BZ270" s="137">
        <v>249.02</v>
      </c>
      <c r="CA270" s="137">
        <v>132.57</v>
      </c>
      <c r="CB270" s="137">
        <v>551.38</v>
      </c>
      <c r="CC270" s="139">
        <v>2273.39</v>
      </c>
      <c r="CD270" s="216">
        <v>1790.89</v>
      </c>
      <c r="CE270" s="138">
        <v>0</v>
      </c>
      <c r="CF270" s="138">
        <v>1790.89</v>
      </c>
      <c r="CG270" s="137">
        <v>154</v>
      </c>
      <c r="CH270" s="137">
        <v>26.82</v>
      </c>
      <c r="CI270" s="137">
        <v>311.5</v>
      </c>
      <c r="CJ270" s="137">
        <v>103.2</v>
      </c>
      <c r="CK270" s="137">
        <v>595.52</v>
      </c>
      <c r="CL270" s="139">
        <v>2386.41</v>
      </c>
      <c r="CM270" s="186">
        <v>1722.01</v>
      </c>
      <c r="CN270" s="138">
        <v>0</v>
      </c>
      <c r="CO270" s="138">
        <v>1722.01</v>
      </c>
      <c r="CP270" s="137">
        <v>153</v>
      </c>
      <c r="CQ270" s="137">
        <v>25.79</v>
      </c>
      <c r="CR270" s="137">
        <v>223.56</v>
      </c>
      <c r="CS270" s="137">
        <v>86.67</v>
      </c>
      <c r="CT270" s="137">
        <v>489.02</v>
      </c>
      <c r="CU270" s="139">
        <v>2211.0300000000002</v>
      </c>
      <c r="CV270" s="216">
        <v>1722.01</v>
      </c>
      <c r="CW270" s="138">
        <v>0</v>
      </c>
      <c r="CX270" s="138">
        <v>1722.01</v>
      </c>
      <c r="CY270" s="137">
        <v>144</v>
      </c>
      <c r="CZ270" s="137">
        <v>25.79</v>
      </c>
      <c r="DA270" s="137">
        <v>218.76</v>
      </c>
      <c r="DB270" s="137">
        <v>132.57</v>
      </c>
      <c r="DC270" s="137">
        <v>521.12</v>
      </c>
      <c r="DD270" s="139">
        <v>2243.13</v>
      </c>
      <c r="DE270" s="138">
        <v>2531.0100000000002</v>
      </c>
      <c r="DF270" s="138">
        <v>0</v>
      </c>
      <c r="DG270" s="138">
        <v>2531.0100000000002</v>
      </c>
      <c r="DH270" s="137">
        <v>260</v>
      </c>
      <c r="DI270" s="137">
        <v>258.11</v>
      </c>
      <c r="DJ270" s="137">
        <v>932.86</v>
      </c>
      <c r="DK270" s="137">
        <v>138.07</v>
      </c>
      <c r="DL270" s="137">
        <v>1589.04</v>
      </c>
      <c r="DM270" s="139">
        <v>4120.05</v>
      </c>
      <c r="DN270" s="135">
        <f t="shared" si="41"/>
        <v>22053.71</v>
      </c>
      <c r="DO270" s="135">
        <f t="shared" si="42"/>
        <v>948.61</v>
      </c>
      <c r="DP270" s="135">
        <f t="shared" si="43"/>
        <v>23002.32</v>
      </c>
      <c r="DQ270" s="137">
        <f t="shared" si="44"/>
        <v>2067</v>
      </c>
      <c r="DR270" s="137">
        <f t="shared" si="45"/>
        <v>550.49</v>
      </c>
      <c r="DS270" s="137">
        <f t="shared" si="46"/>
        <v>4584.8999999999996</v>
      </c>
      <c r="DT270" s="137">
        <f t="shared" si="47"/>
        <v>1252.19</v>
      </c>
      <c r="DU270" s="137">
        <f t="shared" si="48"/>
        <v>8454.58</v>
      </c>
      <c r="DV270" s="139">
        <f t="shared" si="49"/>
        <v>31456.899999999998</v>
      </c>
      <c r="DW270" s="271">
        <f t="shared" si="50"/>
        <v>713.79999999999927</v>
      </c>
      <c r="DX270" s="271"/>
      <c r="DY270" s="263">
        <f>E270-(DU270-(DO270*PARAM!Q270))</f>
        <v>-171.64999999999964</v>
      </c>
      <c r="DZ270" s="263"/>
    </row>
    <row r="271" spans="1:130" x14ac:dyDescent="0.25">
      <c r="A271">
        <v>1833</v>
      </c>
      <c r="B271" t="s">
        <v>878</v>
      </c>
      <c r="C271" t="s">
        <v>214</v>
      </c>
      <c r="D271" s="74">
        <v>0</v>
      </c>
      <c r="G271" t="s">
        <v>173</v>
      </c>
      <c r="H271" t="s">
        <v>5</v>
      </c>
      <c r="I271" t="s">
        <v>697</v>
      </c>
      <c r="P271" s="185"/>
      <c r="AG271" s="185"/>
      <c r="AT271" s="138">
        <v>0</v>
      </c>
      <c r="AU271" s="138">
        <v>237.15</v>
      </c>
      <c r="AV271" s="138">
        <v>237.15</v>
      </c>
      <c r="AW271" s="137">
        <v>10</v>
      </c>
      <c r="AX271" s="137">
        <v>0</v>
      </c>
      <c r="AY271" s="137">
        <v>47.43</v>
      </c>
      <c r="AZ271" s="137">
        <v>3.17</v>
      </c>
      <c r="BA271" s="137">
        <v>60.6</v>
      </c>
      <c r="BB271" s="139">
        <v>297.75</v>
      </c>
      <c r="BC271" s="202"/>
      <c r="BL271" s="186"/>
      <c r="CM271" s="186"/>
      <c r="DN271" s="135">
        <f t="shared" si="41"/>
        <v>0</v>
      </c>
      <c r="DO271" s="135">
        <f t="shared" si="42"/>
        <v>237.15</v>
      </c>
      <c r="DP271" s="135">
        <f t="shared" si="43"/>
        <v>237.15</v>
      </c>
      <c r="DQ271" s="137">
        <f t="shared" si="44"/>
        <v>10</v>
      </c>
      <c r="DR271" s="137">
        <f t="shared" si="45"/>
        <v>0</v>
      </c>
      <c r="DS271" s="137">
        <f t="shared" si="46"/>
        <v>47.43</v>
      </c>
      <c r="DT271" s="137">
        <f t="shared" si="47"/>
        <v>3.17</v>
      </c>
      <c r="DU271" s="137">
        <f t="shared" si="48"/>
        <v>60.6</v>
      </c>
      <c r="DV271" s="139">
        <f t="shared" si="49"/>
        <v>297.75</v>
      </c>
      <c r="DW271" s="271">
        <f t="shared" si="50"/>
        <v>237.15</v>
      </c>
      <c r="DX271" s="271"/>
      <c r="DY271" s="263">
        <f>E271-(DU271-(DO271*PARAM!Q271))</f>
        <v>-60.6</v>
      </c>
      <c r="DZ271" s="263"/>
    </row>
    <row r="272" spans="1:130" x14ac:dyDescent="0.25">
      <c r="A272">
        <v>1835</v>
      </c>
      <c r="B272" t="s">
        <v>623</v>
      </c>
      <c r="C272" t="s">
        <v>311</v>
      </c>
      <c r="D272" s="74">
        <v>1</v>
      </c>
      <c r="E272">
        <v>56780.68</v>
      </c>
      <c r="F272">
        <v>86635.41</v>
      </c>
      <c r="G272" t="s">
        <v>157</v>
      </c>
      <c r="H272" t="s">
        <v>5</v>
      </c>
      <c r="I272" t="s">
        <v>624</v>
      </c>
      <c r="J272" s="138">
        <v>6165.25</v>
      </c>
      <c r="K272" s="138">
        <v>0</v>
      </c>
      <c r="L272" s="138">
        <v>6165.25</v>
      </c>
      <c r="M272" s="137">
        <v>796</v>
      </c>
      <c r="N272" s="137">
        <v>157.72</v>
      </c>
      <c r="O272" s="137">
        <v>2953.88</v>
      </c>
      <c r="P272" s="185">
        <v>189.82</v>
      </c>
      <c r="Q272" s="137">
        <v>4097.42</v>
      </c>
      <c r="R272" s="139">
        <v>10262.67</v>
      </c>
      <c r="S272" s="138">
        <v>7164.91</v>
      </c>
      <c r="T272" s="138">
        <v>0</v>
      </c>
      <c r="U272" s="138">
        <v>7164.91</v>
      </c>
      <c r="V272" s="137">
        <v>934</v>
      </c>
      <c r="W272" s="137">
        <v>182.71</v>
      </c>
      <c r="X272" s="137">
        <v>3383.81</v>
      </c>
      <c r="Y272" s="137">
        <v>111.58</v>
      </c>
      <c r="Z272" s="137">
        <v>4612.1000000000004</v>
      </c>
      <c r="AA272" s="139">
        <v>11777.01</v>
      </c>
      <c r="AB272" s="138">
        <v>6169.82</v>
      </c>
      <c r="AC272" s="138">
        <v>0</v>
      </c>
      <c r="AD272" s="138">
        <v>6169.82</v>
      </c>
      <c r="AE272" s="137">
        <v>797</v>
      </c>
      <c r="AF272" s="137">
        <v>157.84</v>
      </c>
      <c r="AG272" s="185">
        <v>2957.33</v>
      </c>
      <c r="AH272" s="137">
        <v>98.09</v>
      </c>
      <c r="AI272" s="137">
        <v>4010.26</v>
      </c>
      <c r="AJ272" s="139">
        <v>10180.08</v>
      </c>
      <c r="AK272" s="138">
        <v>6427.43</v>
      </c>
      <c r="AL272" s="138">
        <v>0</v>
      </c>
      <c r="AM272" s="138">
        <v>6427.43</v>
      </c>
      <c r="AN272" s="137">
        <v>834</v>
      </c>
      <c r="AO272" s="137">
        <v>164.28</v>
      </c>
      <c r="AP272" s="137">
        <v>3072.72</v>
      </c>
      <c r="AQ272" s="137">
        <v>101.57</v>
      </c>
      <c r="AR272" s="137">
        <v>4172.57</v>
      </c>
      <c r="AS272" s="139">
        <v>10600</v>
      </c>
      <c r="AT272" s="138">
        <v>6195.9</v>
      </c>
      <c r="AU272" s="138">
        <v>948.61</v>
      </c>
      <c r="AV272" s="138">
        <v>7144.51</v>
      </c>
      <c r="AW272" s="137">
        <v>930</v>
      </c>
      <c r="AX272" s="137">
        <v>158.49</v>
      </c>
      <c r="AY272" s="137">
        <v>3158.74</v>
      </c>
      <c r="AZ272" s="137">
        <v>111.15</v>
      </c>
      <c r="BA272" s="137">
        <v>4358.38</v>
      </c>
      <c r="BB272" s="139">
        <v>11502.89</v>
      </c>
      <c r="BC272" s="202">
        <v>9188.4699999999993</v>
      </c>
      <c r="BD272" s="138">
        <v>0</v>
      </c>
      <c r="BE272" s="138">
        <v>9188.4699999999993</v>
      </c>
      <c r="BF272" s="137">
        <v>1221</v>
      </c>
      <c r="BG272" s="137">
        <v>233.3</v>
      </c>
      <c r="BH272" s="137">
        <v>4309.1899999999996</v>
      </c>
      <c r="BI272" s="137">
        <v>241.02</v>
      </c>
      <c r="BJ272" s="137">
        <v>6004.51</v>
      </c>
      <c r="BK272" s="139">
        <v>15192.98</v>
      </c>
      <c r="BL272" s="186">
        <v>6165.04</v>
      </c>
      <c r="BM272" s="138">
        <v>0</v>
      </c>
      <c r="BN272" s="138">
        <v>6165.04</v>
      </c>
      <c r="BO272" s="137">
        <v>796</v>
      </c>
      <c r="BP272" s="137">
        <v>157.71</v>
      </c>
      <c r="BQ272" s="137">
        <v>2955.21</v>
      </c>
      <c r="BR272" s="137">
        <v>184.72</v>
      </c>
      <c r="BS272" s="137">
        <v>4093.64</v>
      </c>
      <c r="BT272" s="139">
        <v>10258.68</v>
      </c>
      <c r="BU272" s="138">
        <v>6165.04</v>
      </c>
      <c r="BV272" s="138">
        <v>0</v>
      </c>
      <c r="BW272" s="138">
        <v>6165.04</v>
      </c>
      <c r="BX272" s="137">
        <v>796</v>
      </c>
      <c r="BY272" s="137">
        <v>157.71</v>
      </c>
      <c r="BZ272" s="137">
        <v>2955.21</v>
      </c>
      <c r="CA272" s="137">
        <v>184.72</v>
      </c>
      <c r="CB272" s="137">
        <v>4093.64</v>
      </c>
      <c r="CC272" s="139">
        <v>10258.68</v>
      </c>
      <c r="CD272" s="216">
        <v>6408.18</v>
      </c>
      <c r="CE272" s="138">
        <v>6650.16</v>
      </c>
      <c r="CF272" s="138">
        <v>13058.34</v>
      </c>
      <c r="CG272" s="137">
        <v>1765</v>
      </c>
      <c r="CH272" s="137">
        <v>330.05</v>
      </c>
      <c r="CI272" s="137">
        <v>6042.21</v>
      </c>
      <c r="CJ272" s="137">
        <v>293.5</v>
      </c>
      <c r="CK272" s="137">
        <v>8430.76</v>
      </c>
      <c r="CL272" s="139">
        <v>21489.1</v>
      </c>
      <c r="CM272" s="186">
        <v>6165.04</v>
      </c>
      <c r="CN272" s="138">
        <v>0</v>
      </c>
      <c r="CO272" s="138">
        <v>6165.04</v>
      </c>
      <c r="CP272" s="137">
        <v>805</v>
      </c>
      <c r="CQ272" s="137">
        <v>157.71</v>
      </c>
      <c r="CR272" s="137">
        <v>2960.01</v>
      </c>
      <c r="CS272" s="137">
        <v>128.62</v>
      </c>
      <c r="CT272" s="137">
        <v>4051.34</v>
      </c>
      <c r="CU272" s="139">
        <v>10216.379999999999</v>
      </c>
      <c r="CV272" s="216">
        <v>6177.84</v>
      </c>
      <c r="CW272" s="138">
        <v>0</v>
      </c>
      <c r="CX272" s="138">
        <v>6177.84</v>
      </c>
      <c r="CY272" s="137">
        <v>798</v>
      </c>
      <c r="CZ272" s="137">
        <v>158.04</v>
      </c>
      <c r="DA272" s="137">
        <v>2960.94</v>
      </c>
      <c r="DB272" s="137">
        <v>139</v>
      </c>
      <c r="DC272" s="137">
        <v>4055.98</v>
      </c>
      <c r="DD272" s="139">
        <v>10233.82</v>
      </c>
      <c r="DE272" s="138">
        <v>9204.68</v>
      </c>
      <c r="DF272" s="138">
        <v>0</v>
      </c>
      <c r="DG272" s="138">
        <v>9204.68</v>
      </c>
      <c r="DH272" s="137">
        <v>1223</v>
      </c>
      <c r="DI272" s="137">
        <v>1133.42</v>
      </c>
      <c r="DJ272" s="137">
        <v>4316.4399999999996</v>
      </c>
      <c r="DK272" s="137">
        <v>190.24</v>
      </c>
      <c r="DL272" s="137">
        <v>6863.1</v>
      </c>
      <c r="DM272" s="139">
        <v>16067.78</v>
      </c>
      <c r="DN272" s="135">
        <f t="shared" si="41"/>
        <v>81597.600000000006</v>
      </c>
      <c r="DO272" s="135">
        <f t="shared" si="42"/>
        <v>7598.7699999999995</v>
      </c>
      <c r="DP272" s="135">
        <f t="shared" si="43"/>
        <v>89196.37</v>
      </c>
      <c r="DQ272" s="137">
        <f t="shared" si="44"/>
        <v>11695</v>
      </c>
      <c r="DR272" s="137">
        <f t="shared" si="45"/>
        <v>3148.98</v>
      </c>
      <c r="DS272" s="137">
        <f t="shared" si="46"/>
        <v>42025.69</v>
      </c>
      <c r="DT272" s="137">
        <f t="shared" si="47"/>
        <v>1974.03</v>
      </c>
      <c r="DU272" s="137">
        <f t="shared" si="48"/>
        <v>58843.7</v>
      </c>
      <c r="DV272" s="139">
        <f t="shared" si="49"/>
        <v>148040.07</v>
      </c>
      <c r="DW272" s="271">
        <f t="shared" si="50"/>
        <v>2560.9599999999919</v>
      </c>
      <c r="DX272" s="271"/>
      <c r="DY272" s="263">
        <f>E272-(DU272-(DO272*PARAM!Q272))</f>
        <v>-2063.0199999999968</v>
      </c>
      <c r="DZ272" s="263"/>
    </row>
    <row r="273" spans="1:130" x14ac:dyDescent="0.25">
      <c r="A273">
        <v>1836</v>
      </c>
      <c r="B273" t="s">
        <v>868</v>
      </c>
      <c r="C273" t="s">
        <v>400</v>
      </c>
      <c r="D273" s="74">
        <v>0</v>
      </c>
      <c r="G273" t="s">
        <v>173</v>
      </c>
      <c r="H273" t="s">
        <v>5</v>
      </c>
      <c r="I273" t="s">
        <v>166</v>
      </c>
      <c r="P273" s="185"/>
      <c r="AG273" s="185"/>
      <c r="AT273" s="138">
        <v>0</v>
      </c>
      <c r="AU273" s="138">
        <v>189.73</v>
      </c>
      <c r="AV273" s="138">
        <v>189.73</v>
      </c>
      <c r="AW273" s="137">
        <v>8</v>
      </c>
      <c r="AX273" s="137">
        <v>0</v>
      </c>
      <c r="AY273" s="137">
        <v>37.94</v>
      </c>
      <c r="AZ273" s="137">
        <v>2.54</v>
      </c>
      <c r="BA273" s="137">
        <v>48.48</v>
      </c>
      <c r="BB273" s="139">
        <v>238.21</v>
      </c>
      <c r="BC273" s="202"/>
      <c r="BL273" s="186"/>
      <c r="CD273" s="216"/>
      <c r="CM273" s="186"/>
      <c r="CV273" s="218"/>
      <c r="DN273" s="135">
        <f t="shared" si="41"/>
        <v>0</v>
      </c>
      <c r="DO273" s="135">
        <f t="shared" si="42"/>
        <v>189.73</v>
      </c>
      <c r="DP273" s="135">
        <f t="shared" si="43"/>
        <v>189.73</v>
      </c>
      <c r="DQ273" s="137">
        <f t="shared" si="44"/>
        <v>8</v>
      </c>
      <c r="DR273" s="137">
        <f t="shared" si="45"/>
        <v>0</v>
      </c>
      <c r="DS273" s="137">
        <f t="shared" si="46"/>
        <v>37.94</v>
      </c>
      <c r="DT273" s="137">
        <f t="shared" si="47"/>
        <v>2.54</v>
      </c>
      <c r="DU273" s="137">
        <f t="shared" si="48"/>
        <v>48.48</v>
      </c>
      <c r="DV273" s="139">
        <f t="shared" si="49"/>
        <v>238.21</v>
      </c>
      <c r="DW273" s="271">
        <f t="shared" si="50"/>
        <v>189.73</v>
      </c>
      <c r="DX273" s="271"/>
      <c r="DY273" s="263">
        <f>E273-(DU273-(DO273*PARAM!Q273))</f>
        <v>-48.48</v>
      </c>
      <c r="DZ273" s="263"/>
    </row>
    <row r="274" spans="1:130" x14ac:dyDescent="0.25">
      <c r="A274">
        <v>1837</v>
      </c>
      <c r="B274" t="s">
        <v>766</v>
      </c>
      <c r="C274" t="s">
        <v>663</v>
      </c>
      <c r="D274" s="74">
        <v>1</v>
      </c>
      <c r="E274">
        <v>9875.86</v>
      </c>
      <c r="F274">
        <v>23325.65</v>
      </c>
      <c r="G274" t="s">
        <v>173</v>
      </c>
      <c r="H274" t="s">
        <v>5</v>
      </c>
      <c r="I274" t="s">
        <v>298</v>
      </c>
      <c r="J274" s="138">
        <v>1731.35</v>
      </c>
      <c r="K274" s="138">
        <v>0</v>
      </c>
      <c r="L274" s="138">
        <v>1731.35</v>
      </c>
      <c r="M274" s="137">
        <v>131</v>
      </c>
      <c r="N274" s="137">
        <v>40.54</v>
      </c>
      <c r="O274" s="137">
        <v>160.47</v>
      </c>
      <c r="P274" s="185">
        <v>106.77</v>
      </c>
      <c r="Q274" s="137">
        <v>438.78</v>
      </c>
      <c r="R274" s="139">
        <v>2170.13</v>
      </c>
      <c r="S274" s="138">
        <v>1624.75</v>
      </c>
      <c r="T274" s="138">
        <v>0</v>
      </c>
      <c r="U274" s="138">
        <v>1624.75</v>
      </c>
      <c r="V274" s="137">
        <v>131</v>
      </c>
      <c r="W274" s="137">
        <v>40.54</v>
      </c>
      <c r="X274" s="137">
        <v>161.11000000000001</v>
      </c>
      <c r="Y274" s="137">
        <v>130.84</v>
      </c>
      <c r="Z274" s="137">
        <v>463.49</v>
      </c>
      <c r="AA274" s="139">
        <v>2088.2399999999998</v>
      </c>
      <c r="AB274" s="138">
        <v>810.92</v>
      </c>
      <c r="AC274" s="138">
        <v>0</v>
      </c>
      <c r="AD274" s="138">
        <v>810.92</v>
      </c>
      <c r="AE274" s="137">
        <v>21</v>
      </c>
      <c r="AF274" s="137">
        <v>20.2</v>
      </c>
      <c r="AG274" s="185">
        <v>112.28</v>
      </c>
      <c r="AH274" s="137">
        <v>14.38</v>
      </c>
      <c r="AI274" s="137">
        <v>167.86</v>
      </c>
      <c r="AJ274" s="139">
        <v>978.78</v>
      </c>
      <c r="AK274" s="138">
        <v>1624.75</v>
      </c>
      <c r="AL274" s="138">
        <v>0</v>
      </c>
      <c r="AM274" s="138">
        <v>1624.75</v>
      </c>
      <c r="AN274" s="137">
        <v>131</v>
      </c>
      <c r="AO274" s="137">
        <v>40.54</v>
      </c>
      <c r="AP274" s="137">
        <v>160.79</v>
      </c>
      <c r="AQ274" s="137">
        <v>59.44</v>
      </c>
      <c r="AR274" s="137">
        <v>391.77</v>
      </c>
      <c r="AS274" s="139">
        <v>2016.52</v>
      </c>
      <c r="AT274" s="138">
        <v>1507.66</v>
      </c>
      <c r="AU274" s="138">
        <v>948.61</v>
      </c>
      <c r="AV274" s="138">
        <v>2456.27</v>
      </c>
      <c r="AW274" s="137">
        <v>245</v>
      </c>
      <c r="AX274" s="137">
        <v>37.61</v>
      </c>
      <c r="AY274" s="137">
        <v>343.54</v>
      </c>
      <c r="AZ274" s="137">
        <v>105.77</v>
      </c>
      <c r="BA274" s="137">
        <v>731.92</v>
      </c>
      <c r="BB274" s="139">
        <v>3188.19</v>
      </c>
      <c r="BC274" s="202">
        <v>2568.84</v>
      </c>
      <c r="BD274" s="138">
        <v>0</v>
      </c>
      <c r="BE274" s="138">
        <v>2568.84</v>
      </c>
      <c r="BF274" s="137">
        <v>239</v>
      </c>
      <c r="BG274" s="137">
        <v>60.12</v>
      </c>
      <c r="BH274" s="137">
        <v>870.64</v>
      </c>
      <c r="BI274" s="137">
        <v>131.6</v>
      </c>
      <c r="BJ274" s="137">
        <v>1301.3599999999999</v>
      </c>
      <c r="BK274" s="139">
        <v>3870.2</v>
      </c>
      <c r="BL274" s="186">
        <v>1643.79</v>
      </c>
      <c r="BM274" s="138">
        <v>0</v>
      </c>
      <c r="BN274" s="138">
        <v>1643.79</v>
      </c>
      <c r="BO274" s="137">
        <v>134</v>
      </c>
      <c r="BP274" s="137">
        <v>41.02</v>
      </c>
      <c r="BQ274" s="137">
        <v>178.19</v>
      </c>
      <c r="BR274" s="137">
        <v>120.98</v>
      </c>
      <c r="BS274" s="137">
        <v>474.19</v>
      </c>
      <c r="BT274" s="139">
        <v>2117.98</v>
      </c>
      <c r="BU274" s="138">
        <v>1643.79</v>
      </c>
      <c r="BV274" s="138">
        <v>0</v>
      </c>
      <c r="BW274" s="138">
        <v>1643.79</v>
      </c>
      <c r="BX274" s="137">
        <v>134</v>
      </c>
      <c r="BY274" s="137">
        <v>41.02</v>
      </c>
      <c r="BZ274" s="137">
        <v>178.19</v>
      </c>
      <c r="CA274" s="137">
        <v>141.38</v>
      </c>
      <c r="CB274" s="137">
        <v>494.59</v>
      </c>
      <c r="CC274" s="139">
        <v>2138.38</v>
      </c>
      <c r="CD274" s="216">
        <v>1682.84</v>
      </c>
      <c r="CE274" s="138">
        <v>0</v>
      </c>
      <c r="CF274" s="138">
        <v>1682.84</v>
      </c>
      <c r="CG274" s="137">
        <v>140</v>
      </c>
      <c r="CH274" s="137">
        <v>42</v>
      </c>
      <c r="CI274" s="137">
        <v>213.61</v>
      </c>
      <c r="CJ274" s="137">
        <v>101.28</v>
      </c>
      <c r="CK274" s="137">
        <v>496.89</v>
      </c>
      <c r="CL274" s="139">
        <v>2179.73</v>
      </c>
      <c r="CM274" s="186">
        <v>1668.77</v>
      </c>
      <c r="CN274" s="138">
        <v>0</v>
      </c>
      <c r="CO274" s="138">
        <v>1668.77</v>
      </c>
      <c r="CP274" s="137">
        <v>146</v>
      </c>
      <c r="CQ274" s="137">
        <v>41.65</v>
      </c>
      <c r="CR274" s="137">
        <v>183.44</v>
      </c>
      <c r="CS274" s="137">
        <v>116.33</v>
      </c>
      <c r="CT274" s="137">
        <v>487.42</v>
      </c>
      <c r="CU274" s="139">
        <v>2156.19</v>
      </c>
      <c r="CV274" s="218">
        <v>1678.41</v>
      </c>
      <c r="CW274" s="138">
        <v>0</v>
      </c>
      <c r="CX274" s="138">
        <v>1678.41</v>
      </c>
      <c r="CY274" s="137">
        <v>139</v>
      </c>
      <c r="CZ274" s="137">
        <v>41.89</v>
      </c>
      <c r="DA274" s="137">
        <v>179.45</v>
      </c>
      <c r="DB274" s="137">
        <v>111.4</v>
      </c>
      <c r="DC274" s="137">
        <v>471.74</v>
      </c>
      <c r="DD274" s="139">
        <v>2150.15</v>
      </c>
      <c r="DE274" s="138">
        <v>4645.0600000000004</v>
      </c>
      <c r="DF274" s="138">
        <v>0</v>
      </c>
      <c r="DG274" s="138">
        <v>4645.0600000000004</v>
      </c>
      <c r="DH274" s="137">
        <v>547</v>
      </c>
      <c r="DI274" s="137">
        <v>566.63</v>
      </c>
      <c r="DJ274" s="137">
        <v>2869.44</v>
      </c>
      <c r="DK274" s="137">
        <v>175.62</v>
      </c>
      <c r="DL274" s="137">
        <v>4158.6899999999996</v>
      </c>
      <c r="DM274" s="139">
        <v>8803.75</v>
      </c>
      <c r="DN274" s="135">
        <f t="shared" si="41"/>
        <v>22830.930000000004</v>
      </c>
      <c r="DO274" s="135">
        <f t="shared" si="42"/>
        <v>948.61</v>
      </c>
      <c r="DP274" s="135">
        <f t="shared" si="43"/>
        <v>23779.54</v>
      </c>
      <c r="DQ274" s="137">
        <f t="shared" si="44"/>
        <v>2138</v>
      </c>
      <c r="DR274" s="137">
        <f t="shared" si="45"/>
        <v>1013.76</v>
      </c>
      <c r="DS274" s="137">
        <f t="shared" si="46"/>
        <v>5611.15</v>
      </c>
      <c r="DT274" s="137">
        <f t="shared" si="47"/>
        <v>1315.79</v>
      </c>
      <c r="DU274" s="137">
        <f t="shared" si="48"/>
        <v>10078.700000000001</v>
      </c>
      <c r="DV274" s="139">
        <f t="shared" si="49"/>
        <v>33858.240000000005</v>
      </c>
      <c r="DW274" s="271">
        <f t="shared" si="50"/>
        <v>453.88999999999942</v>
      </c>
      <c r="DX274" s="271"/>
      <c r="DY274" s="263">
        <f>E274-(DU274-(DO274*PARAM!Q274))</f>
        <v>-202.84000000000015</v>
      </c>
      <c r="DZ274" s="263"/>
    </row>
    <row r="275" spans="1:130" x14ac:dyDescent="0.25">
      <c r="A275">
        <v>1840</v>
      </c>
      <c r="B275" t="s">
        <v>62</v>
      </c>
      <c r="C275" t="s">
        <v>379</v>
      </c>
      <c r="D275" s="74">
        <v>1</v>
      </c>
      <c r="E275">
        <v>71614.41</v>
      </c>
      <c r="F275">
        <v>110141.13960000001</v>
      </c>
      <c r="G275" t="s">
        <v>157</v>
      </c>
      <c r="H275" t="s">
        <v>26</v>
      </c>
      <c r="I275" t="s">
        <v>380</v>
      </c>
      <c r="J275" s="138">
        <v>7961.7536</v>
      </c>
      <c r="K275" s="138">
        <v>0</v>
      </c>
      <c r="L275" s="138">
        <v>7961.7536</v>
      </c>
      <c r="M275" s="137">
        <v>1054.32</v>
      </c>
      <c r="N275" s="137">
        <v>202.40919999999997</v>
      </c>
      <c r="O275" s="137">
        <v>3743.4524000000001</v>
      </c>
      <c r="P275" s="185">
        <v>205.6936</v>
      </c>
      <c r="Q275" s="137">
        <v>5205.8752000000004</v>
      </c>
      <c r="R275" s="139">
        <v>13167.628799999999</v>
      </c>
      <c r="S275" s="138">
        <v>7961.7536</v>
      </c>
      <c r="T275" s="138">
        <v>0</v>
      </c>
      <c r="U275" s="138">
        <v>7961.7536</v>
      </c>
      <c r="V275" s="137">
        <v>1054.32</v>
      </c>
      <c r="W275" s="137">
        <v>202.40919999999997</v>
      </c>
      <c r="X275" s="137">
        <v>3747.2611999999999</v>
      </c>
      <c r="Y275" s="137">
        <v>201.0016</v>
      </c>
      <c r="Z275" s="137">
        <v>5204.9920000000002</v>
      </c>
      <c r="AA275" s="139">
        <v>13166.7456</v>
      </c>
      <c r="AB275" s="138">
        <v>7655.1268000000009</v>
      </c>
      <c r="AC275" s="138">
        <v>0</v>
      </c>
      <c r="AD275" s="138">
        <v>7655.1268000000009</v>
      </c>
      <c r="AE275" s="137">
        <v>1012</v>
      </c>
      <c r="AF275" s="137">
        <v>194.74560000000002</v>
      </c>
      <c r="AG275" s="185">
        <v>3608.0468000000001</v>
      </c>
      <c r="AH275" s="137">
        <v>201.52599999999998</v>
      </c>
      <c r="AI275" s="137">
        <v>5016.3184000000001</v>
      </c>
      <c r="AJ275" s="139">
        <v>12671.4452</v>
      </c>
      <c r="AK275" s="138">
        <v>7655.1268000000009</v>
      </c>
      <c r="AL275" s="138">
        <v>0</v>
      </c>
      <c r="AM275" s="138">
        <v>7655.1268000000009</v>
      </c>
      <c r="AN275" s="137">
        <v>1012</v>
      </c>
      <c r="AO275" s="137">
        <v>194.74560000000002</v>
      </c>
      <c r="AP275" s="137">
        <v>3608.0468000000001</v>
      </c>
      <c r="AQ275" s="137">
        <v>206.21799999999999</v>
      </c>
      <c r="AR275" s="137">
        <v>5021.0104000000001</v>
      </c>
      <c r="AS275" s="139">
        <v>12676.137199999999</v>
      </c>
      <c r="AT275" s="138">
        <v>7655.1268000000009</v>
      </c>
      <c r="AU275" s="138">
        <v>872.72119999999995</v>
      </c>
      <c r="AV275" s="138">
        <v>8527.848</v>
      </c>
      <c r="AW275" s="137">
        <v>1129.76</v>
      </c>
      <c r="AX275" s="137">
        <v>194.74560000000002</v>
      </c>
      <c r="AY275" s="137">
        <v>3782.5891999999999</v>
      </c>
      <c r="AZ275" s="137">
        <v>194.4512</v>
      </c>
      <c r="BA275" s="137">
        <v>5301.5459999999994</v>
      </c>
      <c r="BB275" s="139">
        <v>13829.393999999998</v>
      </c>
      <c r="BC275" s="202">
        <v>11422.269199999999</v>
      </c>
      <c r="BD275" s="138">
        <v>0</v>
      </c>
      <c r="BE275" s="138">
        <v>11422.269199999999</v>
      </c>
      <c r="BF275" s="137">
        <v>1540.08</v>
      </c>
      <c r="BG275" s="137">
        <v>288.91680000000002</v>
      </c>
      <c r="BH275" s="137">
        <v>5295.0508</v>
      </c>
      <c r="BI275" s="137">
        <v>252.61360000000002</v>
      </c>
      <c r="BJ275" s="137">
        <v>7376.6611999999996</v>
      </c>
      <c r="BK275" s="139">
        <v>18798.930400000001</v>
      </c>
      <c r="BL275" s="186">
        <v>8531.2060000000001</v>
      </c>
      <c r="BM275" s="138">
        <v>0</v>
      </c>
      <c r="BN275" s="138">
        <v>8531.2060000000001</v>
      </c>
      <c r="BO275" s="137">
        <v>1132.52</v>
      </c>
      <c r="BP275" s="137">
        <v>216.6508</v>
      </c>
      <c r="BQ275" s="137">
        <v>3981.4748</v>
      </c>
      <c r="BR275" s="137">
        <v>248.60240000000002</v>
      </c>
      <c r="BS275" s="137">
        <v>5579.2480000000005</v>
      </c>
      <c r="BT275" s="139">
        <v>14110.454</v>
      </c>
      <c r="BU275" s="138">
        <v>7655.1268000000009</v>
      </c>
      <c r="BV275" s="138">
        <v>0</v>
      </c>
      <c r="BW275" s="138">
        <v>7655.1268000000009</v>
      </c>
      <c r="BX275" s="137">
        <v>1012</v>
      </c>
      <c r="BY275" s="137">
        <v>194.74560000000002</v>
      </c>
      <c r="BZ275" s="137">
        <v>3608.0468000000001</v>
      </c>
      <c r="CA275" s="137">
        <v>192.142</v>
      </c>
      <c r="CB275" s="137">
        <v>5006.9344000000001</v>
      </c>
      <c r="CC275" s="139">
        <v>12662.061200000002</v>
      </c>
      <c r="CD275" s="216">
        <v>8148.8907999999992</v>
      </c>
      <c r="CE275" s="138">
        <v>6797.9351999999999</v>
      </c>
      <c r="CF275" s="138">
        <v>14946.826000000001</v>
      </c>
      <c r="CG275" s="137">
        <v>2035.96</v>
      </c>
      <c r="CH275" s="137">
        <v>377.03440000000001</v>
      </c>
      <c r="CI275" s="137">
        <v>6872.5656000000008</v>
      </c>
      <c r="CJ275" s="137">
        <v>239.40240000000003</v>
      </c>
      <c r="CK275" s="137">
        <v>9524.9624000000003</v>
      </c>
      <c r="CL275" s="139">
        <v>24471.788399999998</v>
      </c>
      <c r="CM275" s="186">
        <v>7655.1268000000009</v>
      </c>
      <c r="CN275" s="138">
        <v>0</v>
      </c>
      <c r="CO275" s="138">
        <v>7655.1268000000009</v>
      </c>
      <c r="CP275" s="137">
        <v>1012</v>
      </c>
      <c r="CQ275" s="137">
        <v>193.60479999999998</v>
      </c>
      <c r="CR275" s="137">
        <v>3592.0296000000003</v>
      </c>
      <c r="CS275" s="137">
        <v>187.45</v>
      </c>
      <c r="CT275" s="137">
        <v>4985.0843999999997</v>
      </c>
      <c r="CU275" s="139">
        <v>12640.211200000002</v>
      </c>
      <c r="CV275" s="216">
        <v>5824.5530000000008</v>
      </c>
      <c r="CW275" s="138">
        <v>0</v>
      </c>
      <c r="CX275" s="138">
        <v>5824.5530000000008</v>
      </c>
      <c r="CY275" s="137">
        <v>765.1</v>
      </c>
      <c r="CZ275" s="137">
        <v>147.30799999999999</v>
      </c>
      <c r="DA275" s="137">
        <v>2729.7059999999997</v>
      </c>
      <c r="DB275" s="137">
        <v>131.91499999999999</v>
      </c>
      <c r="DC275" s="137">
        <v>3774.0290000000005</v>
      </c>
      <c r="DD275" s="139">
        <v>9598.5820000000003</v>
      </c>
      <c r="DE275" s="138">
        <v>8690.857</v>
      </c>
      <c r="DF275" s="138">
        <v>0</v>
      </c>
      <c r="DG275" s="138">
        <v>8690.857</v>
      </c>
      <c r="DH275" s="137">
        <v>1167.5999999999999</v>
      </c>
      <c r="DI275" s="137">
        <v>1053.2830000000001</v>
      </c>
      <c r="DJ275" s="137">
        <v>4013.317</v>
      </c>
      <c r="DK275" s="137">
        <v>195.76900000000001</v>
      </c>
      <c r="DL275" s="137">
        <v>6429.9690000000001</v>
      </c>
      <c r="DM275" s="139">
        <v>15120.826000000001</v>
      </c>
      <c r="DN275" s="135">
        <f t="shared" si="41"/>
        <v>96816.917199999996</v>
      </c>
      <c r="DO275" s="135">
        <f t="shared" si="42"/>
        <v>7670.6563999999998</v>
      </c>
      <c r="DP275" s="135">
        <f t="shared" si="43"/>
        <v>104487.5736</v>
      </c>
      <c r="DQ275" s="137">
        <f t="shared" si="44"/>
        <v>13927.66</v>
      </c>
      <c r="DR275" s="137">
        <f t="shared" si="45"/>
        <v>3460.5986000000003</v>
      </c>
      <c r="DS275" s="137">
        <f t="shared" si="46"/>
        <v>48581.587</v>
      </c>
      <c r="DT275" s="137">
        <f t="shared" si="47"/>
        <v>2456.7847999999994</v>
      </c>
      <c r="DU275" s="137">
        <f t="shared" si="48"/>
        <v>68426.630399999995</v>
      </c>
      <c r="DV275" s="139">
        <f t="shared" si="49"/>
        <v>172914.20399999997</v>
      </c>
      <c r="DW275" s="271">
        <f t="shared" si="50"/>
        <v>-5653.5660000000062</v>
      </c>
      <c r="DX275" s="271"/>
      <c r="DY275" s="263">
        <f>E275-(DU275-(DO275*PARAM!Q275))</f>
        <v>3187.7796000000089</v>
      </c>
      <c r="DZ275" s="263"/>
    </row>
    <row r="276" spans="1:130" x14ac:dyDescent="0.25">
      <c r="A276">
        <v>1846</v>
      </c>
      <c r="B276" t="s">
        <v>237</v>
      </c>
      <c r="C276" t="s">
        <v>238</v>
      </c>
      <c r="D276" s="74">
        <v>0</v>
      </c>
      <c r="G276" t="s">
        <v>173</v>
      </c>
      <c r="H276" t="s">
        <v>5</v>
      </c>
      <c r="I276" t="s">
        <v>204</v>
      </c>
      <c r="J276" s="138">
        <v>0</v>
      </c>
      <c r="K276" s="138">
        <v>0</v>
      </c>
      <c r="L276" s="138">
        <v>0</v>
      </c>
      <c r="M276" s="137">
        <v>0</v>
      </c>
      <c r="N276" s="137">
        <v>0</v>
      </c>
      <c r="O276" s="137">
        <v>0</v>
      </c>
      <c r="P276" s="185">
        <v>0</v>
      </c>
      <c r="Q276" s="137">
        <v>0</v>
      </c>
      <c r="R276" s="139">
        <v>0</v>
      </c>
      <c r="S276" s="138">
        <v>0</v>
      </c>
      <c r="T276" s="138">
        <v>0</v>
      </c>
      <c r="U276" s="138">
        <v>0</v>
      </c>
      <c r="V276" s="137">
        <v>0</v>
      </c>
      <c r="W276" s="137">
        <v>0</v>
      </c>
      <c r="X276" s="137">
        <v>0</v>
      </c>
      <c r="Y276" s="137">
        <v>0</v>
      </c>
      <c r="Z276" s="137">
        <v>0</v>
      </c>
      <c r="AA276" s="139">
        <v>0</v>
      </c>
      <c r="AG276" s="185"/>
      <c r="AT276" s="138">
        <v>0</v>
      </c>
      <c r="AU276" s="138">
        <v>820.36</v>
      </c>
      <c r="AV276" s="138">
        <v>820.36</v>
      </c>
      <c r="AW276" s="137">
        <v>34</v>
      </c>
      <c r="AX276" s="137">
        <v>0</v>
      </c>
      <c r="AY276" s="137">
        <v>164.07</v>
      </c>
      <c r="AZ276" s="137">
        <v>10.99</v>
      </c>
      <c r="BA276" s="137">
        <v>209.06</v>
      </c>
      <c r="BB276" s="139">
        <v>1029.42</v>
      </c>
      <c r="BC276" s="202"/>
      <c r="BL276" s="186"/>
      <c r="CD276" s="216"/>
      <c r="CM276" s="186"/>
      <c r="CV276" s="216"/>
      <c r="DN276" s="135">
        <f t="shared" si="41"/>
        <v>0</v>
      </c>
      <c r="DO276" s="135">
        <f t="shared" si="42"/>
        <v>820.36</v>
      </c>
      <c r="DP276" s="135">
        <f t="shared" si="43"/>
        <v>820.36</v>
      </c>
      <c r="DQ276" s="137">
        <f t="shared" si="44"/>
        <v>34</v>
      </c>
      <c r="DR276" s="137">
        <f t="shared" si="45"/>
        <v>0</v>
      </c>
      <c r="DS276" s="137">
        <f t="shared" si="46"/>
        <v>164.07</v>
      </c>
      <c r="DT276" s="137">
        <f t="shared" si="47"/>
        <v>10.99</v>
      </c>
      <c r="DU276" s="137">
        <f t="shared" si="48"/>
        <v>209.06</v>
      </c>
      <c r="DV276" s="139">
        <f t="shared" si="49"/>
        <v>1029.42</v>
      </c>
      <c r="DW276" s="271">
        <f t="shared" si="50"/>
        <v>820.36</v>
      </c>
      <c r="DX276" s="271"/>
      <c r="DY276" s="263">
        <f>E276-(DU276-(DO276*PARAM!Q276))</f>
        <v>-209.06</v>
      </c>
      <c r="DZ276" s="263"/>
    </row>
    <row r="277" spans="1:130" x14ac:dyDescent="0.25">
      <c r="A277">
        <v>1847</v>
      </c>
      <c r="B277" t="s">
        <v>510</v>
      </c>
      <c r="C277" t="s">
        <v>511</v>
      </c>
      <c r="D277" s="74">
        <v>1</v>
      </c>
      <c r="E277">
        <v>8758.57</v>
      </c>
      <c r="F277">
        <v>22726.53</v>
      </c>
      <c r="G277" t="s">
        <v>157</v>
      </c>
      <c r="H277" t="s">
        <v>5</v>
      </c>
      <c r="I277" t="s">
        <v>204</v>
      </c>
      <c r="J277" s="138">
        <v>1750.58</v>
      </c>
      <c r="K277" s="138">
        <v>0</v>
      </c>
      <c r="L277" s="138">
        <v>1750.58</v>
      </c>
      <c r="M277" s="137">
        <v>149</v>
      </c>
      <c r="N277" s="137">
        <v>26.22</v>
      </c>
      <c r="O277" s="137">
        <v>274.56</v>
      </c>
      <c r="P277" s="185">
        <v>112.68</v>
      </c>
      <c r="Q277" s="137">
        <v>562.46</v>
      </c>
      <c r="R277" s="139">
        <v>2313.04</v>
      </c>
      <c r="S277" s="138">
        <v>1750.58</v>
      </c>
      <c r="T277" s="138">
        <v>0</v>
      </c>
      <c r="U277" s="138">
        <v>1750.58</v>
      </c>
      <c r="V277" s="137">
        <v>149</v>
      </c>
      <c r="W277" s="137">
        <v>26.22</v>
      </c>
      <c r="X277" s="137">
        <v>275.24</v>
      </c>
      <c r="Y277" s="137">
        <v>107.58</v>
      </c>
      <c r="Z277" s="137">
        <v>558.04</v>
      </c>
      <c r="AA277" s="139">
        <v>2308.62</v>
      </c>
      <c r="AB277" s="138">
        <v>1672.03</v>
      </c>
      <c r="AC277" s="138">
        <v>0</v>
      </c>
      <c r="AD277" s="138">
        <v>1672.03</v>
      </c>
      <c r="AE277" s="137">
        <v>138</v>
      </c>
      <c r="AF277" s="137">
        <v>25.04</v>
      </c>
      <c r="AG277" s="185">
        <v>265.52999999999997</v>
      </c>
      <c r="AH277" s="137">
        <v>131.68</v>
      </c>
      <c r="AI277" s="137">
        <v>560.25</v>
      </c>
      <c r="AJ277" s="139">
        <v>2232.2800000000002</v>
      </c>
      <c r="AK277" s="138">
        <v>1750.58</v>
      </c>
      <c r="AL277" s="138">
        <v>0</v>
      </c>
      <c r="AM277" s="138">
        <v>1750.58</v>
      </c>
      <c r="AN277" s="137">
        <v>149</v>
      </c>
      <c r="AO277" s="137">
        <v>26.22</v>
      </c>
      <c r="AP277" s="137">
        <v>274.89999999999998</v>
      </c>
      <c r="AQ277" s="137">
        <v>107.58</v>
      </c>
      <c r="AR277" s="137">
        <v>557.70000000000005</v>
      </c>
      <c r="AS277" s="139">
        <v>2308.2800000000002</v>
      </c>
      <c r="AT277" s="138">
        <v>1754.1</v>
      </c>
      <c r="AU277" s="138">
        <v>948.61</v>
      </c>
      <c r="AV277" s="138">
        <v>2702.71</v>
      </c>
      <c r="AW277" s="137">
        <v>278</v>
      </c>
      <c r="AX277" s="137">
        <v>26.27</v>
      </c>
      <c r="AY277" s="137">
        <v>467.9</v>
      </c>
      <c r="AZ277" s="137">
        <v>125.45</v>
      </c>
      <c r="BA277" s="137">
        <v>897.62</v>
      </c>
      <c r="BB277" s="139">
        <v>3600.33</v>
      </c>
      <c r="BC277" s="202">
        <v>2391.14</v>
      </c>
      <c r="BD277" s="138">
        <v>0</v>
      </c>
      <c r="BE277" s="138">
        <v>2391.14</v>
      </c>
      <c r="BF277" s="137">
        <v>230</v>
      </c>
      <c r="BG277" s="137">
        <v>35.01</v>
      </c>
      <c r="BH277" s="137">
        <v>893.72</v>
      </c>
      <c r="BI277" s="137">
        <v>128.91</v>
      </c>
      <c r="BJ277" s="137">
        <v>1287.6400000000001</v>
      </c>
      <c r="BK277" s="139">
        <v>3678.78</v>
      </c>
      <c r="BL277" s="186">
        <v>1750.58</v>
      </c>
      <c r="BM277" s="138">
        <v>0</v>
      </c>
      <c r="BN277" s="138">
        <v>1750.58</v>
      </c>
      <c r="BO277" s="137">
        <v>149</v>
      </c>
      <c r="BP277" s="137">
        <v>26.22</v>
      </c>
      <c r="BQ277" s="137">
        <v>274.89999999999998</v>
      </c>
      <c r="BR277" s="137">
        <v>117.78</v>
      </c>
      <c r="BS277" s="137">
        <v>567.9</v>
      </c>
      <c r="BT277" s="139">
        <v>2318.48</v>
      </c>
      <c r="BU277" s="138">
        <v>1750.58</v>
      </c>
      <c r="BV277" s="138">
        <v>0</v>
      </c>
      <c r="BW277" s="138">
        <v>1750.58</v>
      </c>
      <c r="BX277" s="137">
        <v>149</v>
      </c>
      <c r="BY277" s="137">
        <v>26.22</v>
      </c>
      <c r="BZ277" s="137">
        <v>274.89999999999998</v>
      </c>
      <c r="CA277" s="137">
        <v>97.38</v>
      </c>
      <c r="CB277" s="137">
        <v>547.5</v>
      </c>
      <c r="CC277" s="139">
        <v>2298.08</v>
      </c>
      <c r="CD277" s="216">
        <v>1750.58</v>
      </c>
      <c r="CE277" s="138">
        <v>0</v>
      </c>
      <c r="CF277" s="138">
        <v>1750.58</v>
      </c>
      <c r="CG277" s="137">
        <v>149</v>
      </c>
      <c r="CH277" s="137">
        <v>26.22</v>
      </c>
      <c r="CI277" s="137">
        <v>274.89999999999998</v>
      </c>
      <c r="CJ277" s="137">
        <v>143.28</v>
      </c>
      <c r="CK277" s="137">
        <v>593.4</v>
      </c>
      <c r="CL277" s="139">
        <v>2343.98</v>
      </c>
      <c r="CM277" s="186">
        <v>1750.58</v>
      </c>
      <c r="CN277" s="138">
        <v>0</v>
      </c>
      <c r="CO277" s="138">
        <v>1750.58</v>
      </c>
      <c r="CP277" s="137">
        <v>157</v>
      </c>
      <c r="CQ277" s="137">
        <v>26.22</v>
      </c>
      <c r="CR277" s="137">
        <v>249.46</v>
      </c>
      <c r="CS277" s="137">
        <v>87.18</v>
      </c>
      <c r="CT277" s="137">
        <v>519.86</v>
      </c>
      <c r="CU277" s="139">
        <v>2270.44</v>
      </c>
      <c r="CV277" s="216">
        <v>1771.13</v>
      </c>
      <c r="CW277" s="138">
        <v>0</v>
      </c>
      <c r="CX277" s="138">
        <v>1771.13</v>
      </c>
      <c r="CY277" s="137">
        <v>152</v>
      </c>
      <c r="CZ277" s="137">
        <v>26.52</v>
      </c>
      <c r="DA277" s="137">
        <v>263.39</v>
      </c>
      <c r="DB277" s="137">
        <v>31.44</v>
      </c>
      <c r="DC277" s="137">
        <v>473.35</v>
      </c>
      <c r="DD277" s="139">
        <v>2244.48</v>
      </c>
      <c r="DE277" s="138">
        <v>2636.18</v>
      </c>
      <c r="DF277" s="138">
        <v>0</v>
      </c>
      <c r="DG277" s="138">
        <v>2636.18</v>
      </c>
      <c r="DH277" s="137">
        <v>268</v>
      </c>
      <c r="DI277" s="137">
        <v>263.39</v>
      </c>
      <c r="DJ277" s="137">
        <v>1105.1099999999999</v>
      </c>
      <c r="DK277" s="137">
        <v>104.24</v>
      </c>
      <c r="DL277" s="137">
        <v>1740.74</v>
      </c>
      <c r="DM277" s="139">
        <v>4376.92</v>
      </c>
      <c r="DN277" s="135">
        <f t="shared" si="41"/>
        <v>22478.639999999999</v>
      </c>
      <c r="DO277" s="135">
        <f t="shared" si="42"/>
        <v>948.61</v>
      </c>
      <c r="DP277" s="135">
        <f t="shared" si="43"/>
        <v>23427.250000000004</v>
      </c>
      <c r="DQ277" s="137">
        <f t="shared" si="44"/>
        <v>2117</v>
      </c>
      <c r="DR277" s="137">
        <f t="shared" si="45"/>
        <v>559.77</v>
      </c>
      <c r="DS277" s="137">
        <f t="shared" si="46"/>
        <v>4894.51</v>
      </c>
      <c r="DT277" s="137">
        <f t="shared" si="47"/>
        <v>1295.18</v>
      </c>
      <c r="DU277" s="137">
        <f t="shared" si="48"/>
        <v>8866.4599999999991</v>
      </c>
      <c r="DV277" s="139">
        <f t="shared" si="49"/>
        <v>32293.71</v>
      </c>
      <c r="DW277" s="271">
        <f t="shared" si="50"/>
        <v>700.7200000000048</v>
      </c>
      <c r="DX277" s="271"/>
      <c r="DY277" s="263">
        <f>E277-(DU277-(DO277*PARAM!Q277))</f>
        <v>-107.88999999999942</v>
      </c>
      <c r="DZ277" s="263"/>
    </row>
    <row r="278" spans="1:130" x14ac:dyDescent="0.25">
      <c r="A278">
        <v>1849</v>
      </c>
      <c r="B278" t="s">
        <v>556</v>
      </c>
      <c r="C278" t="s">
        <v>557</v>
      </c>
      <c r="D278" s="74">
        <v>1</v>
      </c>
      <c r="E278">
        <v>9164.89</v>
      </c>
      <c r="F278">
        <v>23345.5</v>
      </c>
      <c r="G278" t="s">
        <v>173</v>
      </c>
      <c r="H278" t="s">
        <v>5</v>
      </c>
      <c r="I278" t="s">
        <v>204</v>
      </c>
      <c r="J278" s="138">
        <v>1825.09</v>
      </c>
      <c r="K278" s="138">
        <v>0</v>
      </c>
      <c r="L278" s="138">
        <v>1825.09</v>
      </c>
      <c r="M278" s="137">
        <v>150</v>
      </c>
      <c r="N278" s="137">
        <v>26.94</v>
      </c>
      <c r="O278" s="137">
        <v>281.55</v>
      </c>
      <c r="P278" s="185">
        <v>83.29</v>
      </c>
      <c r="Q278" s="137">
        <v>541.78</v>
      </c>
      <c r="R278" s="139">
        <v>2366.87</v>
      </c>
      <c r="S278" s="138">
        <v>1798.2</v>
      </c>
      <c r="T278" s="138">
        <v>0</v>
      </c>
      <c r="U278" s="138">
        <v>1798.2</v>
      </c>
      <c r="V278" s="137">
        <v>150</v>
      </c>
      <c r="W278" s="137">
        <v>26.93</v>
      </c>
      <c r="X278" s="137">
        <v>281.41000000000003</v>
      </c>
      <c r="Y278" s="137">
        <v>93.13</v>
      </c>
      <c r="Z278" s="137">
        <v>551.47</v>
      </c>
      <c r="AA278" s="139">
        <v>2349.67</v>
      </c>
      <c r="AB278" s="138">
        <v>1798.2</v>
      </c>
      <c r="AC278" s="138">
        <v>0</v>
      </c>
      <c r="AD278" s="138">
        <v>1798.2</v>
      </c>
      <c r="AE278" s="137">
        <v>150</v>
      </c>
      <c r="AF278" s="137">
        <v>26.93</v>
      </c>
      <c r="AG278" s="185">
        <v>281.06</v>
      </c>
      <c r="AH278" s="137">
        <v>149.22999999999999</v>
      </c>
      <c r="AI278" s="137">
        <v>607.22</v>
      </c>
      <c r="AJ278" s="139">
        <v>2405.42</v>
      </c>
      <c r="AK278" s="138">
        <v>1474.36</v>
      </c>
      <c r="AL278" s="138">
        <v>0</v>
      </c>
      <c r="AM278" s="138">
        <v>1474.36</v>
      </c>
      <c r="AN278" s="137">
        <v>106</v>
      </c>
      <c r="AO278" s="137">
        <v>22.07</v>
      </c>
      <c r="AP278" s="137">
        <v>235.78</v>
      </c>
      <c r="AQ278" s="137">
        <v>107.78</v>
      </c>
      <c r="AR278" s="137">
        <v>471.63</v>
      </c>
      <c r="AS278" s="139">
        <v>1945.99</v>
      </c>
      <c r="AT278" s="138">
        <v>8162.25</v>
      </c>
      <c r="AU278" s="138">
        <v>939.13</v>
      </c>
      <c r="AV278" s="138">
        <v>9101.3799999999992</v>
      </c>
      <c r="AW278" s="137">
        <v>1155</v>
      </c>
      <c r="AX278" s="137">
        <v>406.58</v>
      </c>
      <c r="AY278" s="137">
        <v>4394.9399999999996</v>
      </c>
      <c r="AZ278" s="137">
        <v>198.35</v>
      </c>
      <c r="BA278" s="137">
        <v>6154.87</v>
      </c>
      <c r="BB278" s="139">
        <v>15256.25</v>
      </c>
      <c r="BC278" s="202">
        <v>2112.9</v>
      </c>
      <c r="BD278" s="138">
        <v>0</v>
      </c>
      <c r="BE278" s="138">
        <v>2112.9</v>
      </c>
      <c r="BF278" s="137">
        <v>181</v>
      </c>
      <c r="BG278" s="137">
        <v>30.21</v>
      </c>
      <c r="BH278" s="137">
        <v>479.18</v>
      </c>
      <c r="BI278" s="137">
        <v>118.7</v>
      </c>
      <c r="BJ278" s="137">
        <v>809.09</v>
      </c>
      <c r="BK278" s="139">
        <v>2921.99</v>
      </c>
      <c r="BL278" s="186">
        <v>1819.41</v>
      </c>
      <c r="BM278" s="138">
        <v>0</v>
      </c>
      <c r="BN278" s="138">
        <v>1819.41</v>
      </c>
      <c r="BO278" s="137">
        <v>153</v>
      </c>
      <c r="BP278" s="137">
        <v>27.24</v>
      </c>
      <c r="BQ278" s="137">
        <v>300.35000000000002</v>
      </c>
      <c r="BR278" s="137">
        <v>139.4</v>
      </c>
      <c r="BS278" s="137">
        <v>619.99</v>
      </c>
      <c r="BT278" s="139">
        <v>2439.4</v>
      </c>
      <c r="BU278" s="138">
        <v>1798.2</v>
      </c>
      <c r="BV278" s="138">
        <v>0</v>
      </c>
      <c r="BW278" s="138">
        <v>1798.2</v>
      </c>
      <c r="BX278" s="137">
        <v>150</v>
      </c>
      <c r="BY278" s="137">
        <v>26.93</v>
      </c>
      <c r="BZ278" s="137">
        <v>281.06</v>
      </c>
      <c r="CA278" s="137">
        <v>108.43</v>
      </c>
      <c r="CB278" s="137">
        <v>566.41999999999996</v>
      </c>
      <c r="CC278" s="139">
        <v>2364.62</v>
      </c>
      <c r="CD278" s="216">
        <v>1806.68</v>
      </c>
      <c r="CE278" s="138">
        <v>0</v>
      </c>
      <c r="CF278" s="138">
        <v>1806.68</v>
      </c>
      <c r="CG278" s="137">
        <v>152</v>
      </c>
      <c r="CH278" s="137">
        <v>27.06</v>
      </c>
      <c r="CI278" s="137">
        <v>288.88</v>
      </c>
      <c r="CJ278" s="137">
        <v>134.08000000000001</v>
      </c>
      <c r="CK278" s="137">
        <v>602.02</v>
      </c>
      <c r="CL278" s="139">
        <v>2408.6999999999998</v>
      </c>
      <c r="CM278" s="186">
        <v>1761.87</v>
      </c>
      <c r="CN278" s="138">
        <v>0</v>
      </c>
      <c r="CO278" s="138">
        <v>1761.87</v>
      </c>
      <c r="CP278" s="137">
        <v>146</v>
      </c>
      <c r="CQ278" s="137">
        <v>26.38</v>
      </c>
      <c r="CR278" s="137">
        <v>246.43</v>
      </c>
      <c r="CS278" s="137">
        <v>138.38</v>
      </c>
      <c r="CT278" s="137">
        <v>557.19000000000005</v>
      </c>
      <c r="CU278" s="139">
        <v>2319.06</v>
      </c>
      <c r="CV278" s="216">
        <v>1817.96</v>
      </c>
      <c r="CW278" s="138">
        <v>0</v>
      </c>
      <c r="CX278" s="138">
        <v>1817.96</v>
      </c>
      <c r="CY278" s="137">
        <v>153</v>
      </c>
      <c r="CZ278" s="137">
        <v>27.23</v>
      </c>
      <c r="DA278" s="137">
        <v>268.89999999999998</v>
      </c>
      <c r="DB278" s="137">
        <v>103.67</v>
      </c>
      <c r="DC278" s="137">
        <v>552.79999999999995</v>
      </c>
      <c r="DD278" s="139">
        <v>2370.7600000000002</v>
      </c>
      <c r="DE278" s="138">
        <v>2711.84</v>
      </c>
      <c r="DF278" s="138">
        <v>0</v>
      </c>
      <c r="DG278" s="138">
        <v>2711.84</v>
      </c>
      <c r="DH278" s="137">
        <v>279</v>
      </c>
      <c r="DI278" s="137">
        <v>331.12</v>
      </c>
      <c r="DJ278" s="137">
        <v>2919.32</v>
      </c>
      <c r="DK278" s="137">
        <v>136.18</v>
      </c>
      <c r="DL278" s="137">
        <v>3665.62</v>
      </c>
      <c r="DM278" s="139">
        <v>6377.46</v>
      </c>
      <c r="DN278" s="135">
        <f t="shared" si="41"/>
        <v>28886.959999999999</v>
      </c>
      <c r="DO278" s="135">
        <f t="shared" si="42"/>
        <v>939.13</v>
      </c>
      <c r="DP278" s="135">
        <f t="shared" si="43"/>
        <v>29826.09</v>
      </c>
      <c r="DQ278" s="137">
        <f t="shared" si="44"/>
        <v>2925</v>
      </c>
      <c r="DR278" s="137">
        <f t="shared" si="45"/>
        <v>1005.6199999999999</v>
      </c>
      <c r="DS278" s="137">
        <f t="shared" si="46"/>
        <v>10258.86</v>
      </c>
      <c r="DT278" s="137">
        <f t="shared" si="47"/>
        <v>1510.6200000000001</v>
      </c>
      <c r="DU278" s="137">
        <f t="shared" si="48"/>
        <v>15700.099999999999</v>
      </c>
      <c r="DV278" s="139">
        <f t="shared" si="49"/>
        <v>45526.19</v>
      </c>
      <c r="DW278" s="271">
        <f t="shared" si="50"/>
        <v>6480.59</v>
      </c>
      <c r="DX278" s="271"/>
      <c r="DY278" s="263">
        <f>E278-(DU278-(DO278*PARAM!Q278))</f>
        <v>-6535.2099999999991</v>
      </c>
      <c r="DZ278" s="263"/>
    </row>
    <row r="279" spans="1:130" x14ac:dyDescent="0.25">
      <c r="A279">
        <v>1850</v>
      </c>
      <c r="B279" t="s">
        <v>399</v>
      </c>
      <c r="C279" t="s">
        <v>400</v>
      </c>
      <c r="D279" s="74">
        <v>1</v>
      </c>
      <c r="E279">
        <v>21245.83</v>
      </c>
      <c r="F279">
        <v>37136.6</v>
      </c>
      <c r="G279" t="s">
        <v>157</v>
      </c>
      <c r="H279" t="s">
        <v>5</v>
      </c>
      <c r="I279" t="s">
        <v>401</v>
      </c>
      <c r="J279" s="138">
        <v>2863.76</v>
      </c>
      <c r="K279" s="138">
        <v>0</v>
      </c>
      <c r="L279" s="138">
        <v>2863.76</v>
      </c>
      <c r="M279" s="137">
        <v>297</v>
      </c>
      <c r="N279" s="137">
        <v>70.099999999999994</v>
      </c>
      <c r="O279" s="137">
        <v>1083.0999999999999</v>
      </c>
      <c r="P279" s="185">
        <v>152.61000000000001</v>
      </c>
      <c r="Q279" s="137">
        <v>1602.81</v>
      </c>
      <c r="R279" s="139">
        <v>4466.57</v>
      </c>
      <c r="S279" s="138">
        <v>2804.62</v>
      </c>
      <c r="T279" s="138">
        <v>0</v>
      </c>
      <c r="U279" s="138">
        <v>2804.62</v>
      </c>
      <c r="V279" s="137">
        <v>297</v>
      </c>
      <c r="W279" s="137">
        <v>70.05</v>
      </c>
      <c r="X279" s="137">
        <v>1083.48</v>
      </c>
      <c r="Y279" s="137">
        <v>126.3</v>
      </c>
      <c r="Z279" s="137">
        <v>1576.83</v>
      </c>
      <c r="AA279" s="139">
        <v>4381.45</v>
      </c>
      <c r="AB279" s="138">
        <v>2804.62</v>
      </c>
      <c r="AC279" s="138">
        <v>0</v>
      </c>
      <c r="AD279" s="138">
        <v>2804.62</v>
      </c>
      <c r="AE279" s="137">
        <v>297</v>
      </c>
      <c r="AF279" s="137">
        <v>70.05</v>
      </c>
      <c r="AG279" s="185">
        <v>1082.93</v>
      </c>
      <c r="AH279" s="137">
        <v>141.6</v>
      </c>
      <c r="AI279" s="137">
        <v>1591.58</v>
      </c>
      <c r="AJ279" s="139">
        <v>4396.2</v>
      </c>
      <c r="AK279" s="138">
        <v>2804.62</v>
      </c>
      <c r="AL279" s="138">
        <v>0</v>
      </c>
      <c r="AM279" s="138">
        <v>2804.62</v>
      </c>
      <c r="AN279" s="137">
        <v>297</v>
      </c>
      <c r="AO279" s="137">
        <v>70.05</v>
      </c>
      <c r="AP279" s="137">
        <v>1082.93</v>
      </c>
      <c r="AQ279" s="137">
        <v>151.80000000000001</v>
      </c>
      <c r="AR279" s="137">
        <v>1601.78</v>
      </c>
      <c r="AS279" s="139">
        <v>4406.3999999999996</v>
      </c>
      <c r="AT279" s="138">
        <v>2810.03</v>
      </c>
      <c r="AU279" s="138">
        <v>948.61</v>
      </c>
      <c r="AV279" s="138">
        <v>3758.64</v>
      </c>
      <c r="AW279" s="137">
        <v>426</v>
      </c>
      <c r="AX279" s="137">
        <v>70.19</v>
      </c>
      <c r="AY279" s="137">
        <v>1274.6600000000001</v>
      </c>
      <c r="AZ279" s="137">
        <v>139.11000000000001</v>
      </c>
      <c r="BA279" s="137">
        <v>1909.96</v>
      </c>
      <c r="BB279" s="139">
        <v>5668.6</v>
      </c>
      <c r="BC279" s="202">
        <v>4331.4399999999996</v>
      </c>
      <c r="BD279" s="138">
        <v>0</v>
      </c>
      <c r="BE279" s="138">
        <v>4331.4399999999996</v>
      </c>
      <c r="BF279" s="137">
        <v>488</v>
      </c>
      <c r="BG279" s="137">
        <v>104.46</v>
      </c>
      <c r="BH279" s="137">
        <v>1847.4</v>
      </c>
      <c r="BI279" s="137">
        <v>162.96</v>
      </c>
      <c r="BJ279" s="137">
        <v>2602.8200000000002</v>
      </c>
      <c r="BK279" s="139">
        <v>6934.26</v>
      </c>
      <c r="BL279" s="186">
        <v>2804.62</v>
      </c>
      <c r="BM279" s="138">
        <v>0</v>
      </c>
      <c r="BN279" s="138">
        <v>2804.62</v>
      </c>
      <c r="BO279" s="137">
        <v>297</v>
      </c>
      <c r="BP279" s="137">
        <v>70.05</v>
      </c>
      <c r="BQ279" s="137">
        <v>1082.93</v>
      </c>
      <c r="BR279" s="137">
        <v>151.80000000000001</v>
      </c>
      <c r="BS279" s="137">
        <v>1601.78</v>
      </c>
      <c r="BT279" s="139">
        <v>4406.3999999999996</v>
      </c>
      <c r="BU279" s="138">
        <v>2804.62</v>
      </c>
      <c r="BV279" s="138">
        <v>0</v>
      </c>
      <c r="BW279" s="138">
        <v>2804.62</v>
      </c>
      <c r="BX279" s="137">
        <v>297</v>
      </c>
      <c r="BY279" s="137">
        <v>70.05</v>
      </c>
      <c r="BZ279" s="137">
        <v>1082.93</v>
      </c>
      <c r="CA279" s="137">
        <v>156.9</v>
      </c>
      <c r="CB279" s="137">
        <v>1606.88</v>
      </c>
      <c r="CC279" s="139">
        <v>4411.5</v>
      </c>
      <c r="CD279" s="138">
        <v>2919.34</v>
      </c>
      <c r="CE279" s="138">
        <v>0</v>
      </c>
      <c r="CF279" s="138">
        <v>2919.34</v>
      </c>
      <c r="CG279" s="137">
        <v>313</v>
      </c>
      <c r="CH279" s="137">
        <v>72.91</v>
      </c>
      <c r="CI279" s="137">
        <v>1125.77</v>
      </c>
      <c r="CJ279" s="137">
        <v>158.94</v>
      </c>
      <c r="CK279" s="137">
        <v>1670.62</v>
      </c>
      <c r="CL279" s="139">
        <v>4589.96</v>
      </c>
      <c r="CM279" s="186">
        <v>2824.86</v>
      </c>
      <c r="CN279" s="138">
        <v>0</v>
      </c>
      <c r="CO279" s="138">
        <v>2824.86</v>
      </c>
      <c r="CP279" s="137">
        <v>307</v>
      </c>
      <c r="CQ279" s="137">
        <v>70.55</v>
      </c>
      <c r="CR279" s="137">
        <v>1095.27</v>
      </c>
      <c r="CS279" s="137">
        <v>55.25</v>
      </c>
      <c r="CT279" s="137">
        <v>1528.07</v>
      </c>
      <c r="CU279" s="139">
        <v>4352.93</v>
      </c>
      <c r="CV279" s="216">
        <v>3426.63</v>
      </c>
      <c r="CW279" s="138">
        <v>0</v>
      </c>
      <c r="CX279" s="138">
        <v>3426.63</v>
      </c>
      <c r="CY279" s="137">
        <v>383</v>
      </c>
      <c r="CZ279" s="137">
        <v>85.6</v>
      </c>
      <c r="DA279" s="137">
        <v>1315.16</v>
      </c>
      <c r="DB279" s="137">
        <v>152.63999999999999</v>
      </c>
      <c r="DC279" s="137">
        <v>1936.4</v>
      </c>
      <c r="DD279" s="139">
        <v>5363.03</v>
      </c>
      <c r="DE279" s="138">
        <v>4294.91</v>
      </c>
      <c r="DF279" s="138">
        <v>0</v>
      </c>
      <c r="DG279" s="138">
        <v>4294.91</v>
      </c>
      <c r="DH279" s="137">
        <v>501</v>
      </c>
      <c r="DI279" s="137">
        <v>479.86</v>
      </c>
      <c r="DJ279" s="137">
        <v>1388.66</v>
      </c>
      <c r="DK279" s="137">
        <v>193.57</v>
      </c>
      <c r="DL279" s="137">
        <v>2563.09</v>
      </c>
      <c r="DM279" s="139">
        <v>6858</v>
      </c>
      <c r="DN279" s="135">
        <f t="shared" si="41"/>
        <v>37494.069999999992</v>
      </c>
      <c r="DO279" s="135">
        <f t="shared" si="42"/>
        <v>948.61</v>
      </c>
      <c r="DP279" s="135">
        <f t="shared" si="43"/>
        <v>38442.679999999993</v>
      </c>
      <c r="DQ279" s="137">
        <f t="shared" si="44"/>
        <v>4200</v>
      </c>
      <c r="DR279" s="137">
        <f t="shared" si="45"/>
        <v>1303.9199999999998</v>
      </c>
      <c r="DS279" s="137">
        <f t="shared" si="46"/>
        <v>14545.220000000001</v>
      </c>
      <c r="DT279" s="137">
        <f t="shared" si="47"/>
        <v>1743.4800000000002</v>
      </c>
      <c r="DU279" s="137">
        <f t="shared" si="48"/>
        <v>21792.62</v>
      </c>
      <c r="DV279" s="139">
        <f t="shared" si="49"/>
        <v>60235.3</v>
      </c>
      <c r="DW279" s="271">
        <f t="shared" si="50"/>
        <v>1306.0799999999945</v>
      </c>
      <c r="DX279" s="271"/>
      <c r="DY279" s="263">
        <f>E279-(DU279-(DO279*PARAM!Q279))</f>
        <v>-546.78999999999724</v>
      </c>
      <c r="DZ279" s="263"/>
    </row>
    <row r="280" spans="1:130" x14ac:dyDescent="0.25">
      <c r="A280">
        <v>1851</v>
      </c>
      <c r="B280" t="s">
        <v>506</v>
      </c>
      <c r="C280" t="s">
        <v>181</v>
      </c>
      <c r="D280" s="74">
        <v>1</v>
      </c>
      <c r="E280">
        <v>14178.12</v>
      </c>
      <c r="F280">
        <v>28227.84</v>
      </c>
      <c r="G280" t="s">
        <v>157</v>
      </c>
      <c r="H280" t="s">
        <v>5</v>
      </c>
      <c r="I280" t="s">
        <v>654</v>
      </c>
      <c r="P280" s="185"/>
      <c r="AG280" s="185"/>
      <c r="BC280" s="202"/>
      <c r="BL280" s="186"/>
      <c r="CD280" s="216">
        <v>1955.64</v>
      </c>
      <c r="CE280" s="138">
        <v>0</v>
      </c>
      <c r="CF280" s="138">
        <v>1955.64</v>
      </c>
      <c r="CG280" s="137">
        <v>172</v>
      </c>
      <c r="CH280" s="137">
        <v>25.38</v>
      </c>
      <c r="CI280" s="137">
        <v>423.86</v>
      </c>
      <c r="CJ280" s="137">
        <v>90.81</v>
      </c>
      <c r="CK280" s="137">
        <v>712.05</v>
      </c>
      <c r="CL280" s="139">
        <v>2667.69</v>
      </c>
      <c r="CM280" s="186">
        <v>1933.66</v>
      </c>
      <c r="CN280" s="138">
        <v>0</v>
      </c>
      <c r="CO280" s="138">
        <v>1933.66</v>
      </c>
      <c r="CP280" s="137">
        <v>169</v>
      </c>
      <c r="CQ280" s="137">
        <v>25.1</v>
      </c>
      <c r="CR280" s="137">
        <v>373.7</v>
      </c>
      <c r="CS280" s="137">
        <v>90.43</v>
      </c>
      <c r="CT280" s="137">
        <v>658.23</v>
      </c>
      <c r="CU280" s="139">
        <v>2591.89</v>
      </c>
      <c r="CV280" s="216"/>
      <c r="DN280" s="135">
        <f t="shared" si="41"/>
        <v>3889.3</v>
      </c>
      <c r="DO280" s="135">
        <f t="shared" si="42"/>
        <v>0</v>
      </c>
      <c r="DP280" s="135">
        <f t="shared" si="43"/>
        <v>3889.3</v>
      </c>
      <c r="DQ280" s="137">
        <f t="shared" si="44"/>
        <v>341</v>
      </c>
      <c r="DR280" s="137">
        <f t="shared" si="45"/>
        <v>50.480000000000004</v>
      </c>
      <c r="DS280" s="137">
        <f t="shared" si="46"/>
        <v>797.56</v>
      </c>
      <c r="DT280" s="137">
        <f t="shared" si="47"/>
        <v>181.24</v>
      </c>
      <c r="DU280" s="137">
        <f t="shared" si="48"/>
        <v>1370.28</v>
      </c>
      <c r="DV280" s="139">
        <f t="shared" si="49"/>
        <v>5259.58</v>
      </c>
      <c r="DW280" s="271">
        <f t="shared" si="50"/>
        <v>-24338.54</v>
      </c>
      <c r="DX280" s="271"/>
      <c r="DY280" s="263">
        <f>E280-(DU280-(DO280*PARAM!Q280))</f>
        <v>12807.84</v>
      </c>
      <c r="DZ280" s="263"/>
    </row>
    <row r="281" spans="1:130" x14ac:dyDescent="0.25">
      <c r="A281">
        <v>1852</v>
      </c>
      <c r="B281" t="s">
        <v>269</v>
      </c>
      <c r="C281" t="s">
        <v>206</v>
      </c>
      <c r="D281" s="74">
        <v>1</v>
      </c>
      <c r="E281">
        <v>8880.07</v>
      </c>
      <c r="F281">
        <v>23297.919999999998</v>
      </c>
      <c r="G281" t="s">
        <v>157</v>
      </c>
      <c r="H281" t="s">
        <v>5</v>
      </c>
      <c r="I281" t="s">
        <v>204</v>
      </c>
      <c r="J281" s="138">
        <v>2093.0700000000002</v>
      </c>
      <c r="K281" s="138">
        <v>0</v>
      </c>
      <c r="L281" s="138">
        <v>2093.0700000000002</v>
      </c>
      <c r="M281" s="137">
        <v>185</v>
      </c>
      <c r="N281" s="137">
        <v>30.61</v>
      </c>
      <c r="O281" s="137">
        <v>503.18</v>
      </c>
      <c r="P281" s="185">
        <v>128.75</v>
      </c>
      <c r="Q281" s="137">
        <v>847.54</v>
      </c>
      <c r="R281" s="139">
        <v>2940.61</v>
      </c>
      <c r="S281" s="138">
        <v>1798.2</v>
      </c>
      <c r="T281" s="138">
        <v>0</v>
      </c>
      <c r="U281" s="138">
        <v>1798.2</v>
      </c>
      <c r="V281" s="137">
        <v>150</v>
      </c>
      <c r="W281" s="137">
        <v>26.93</v>
      </c>
      <c r="X281" s="137">
        <v>281.45999999999998</v>
      </c>
      <c r="Y281" s="137">
        <v>133.93</v>
      </c>
      <c r="Z281" s="137">
        <v>592.32000000000005</v>
      </c>
      <c r="AA281" s="139">
        <v>2390.52</v>
      </c>
      <c r="AB281" s="138">
        <v>1798.2</v>
      </c>
      <c r="AC281" s="138">
        <v>0</v>
      </c>
      <c r="AD281" s="138">
        <v>1798.2</v>
      </c>
      <c r="AE281" s="137">
        <v>150</v>
      </c>
      <c r="AF281" s="137">
        <v>26.93</v>
      </c>
      <c r="AG281" s="185">
        <v>281.06</v>
      </c>
      <c r="AH281" s="137">
        <v>149.22999999999999</v>
      </c>
      <c r="AI281" s="137">
        <v>607.22</v>
      </c>
      <c r="AJ281" s="139">
        <v>2405.42</v>
      </c>
      <c r="AK281" s="138">
        <v>1798.2</v>
      </c>
      <c r="AL281" s="138">
        <v>0</v>
      </c>
      <c r="AM281" s="138">
        <v>1798.2</v>
      </c>
      <c r="AN281" s="137">
        <v>150</v>
      </c>
      <c r="AO281" s="137">
        <v>26.93</v>
      </c>
      <c r="AP281" s="137">
        <v>281.06</v>
      </c>
      <c r="AQ281" s="137">
        <v>108.43</v>
      </c>
      <c r="AR281" s="137">
        <v>566.41999999999996</v>
      </c>
      <c r="AS281" s="139">
        <v>2364.62</v>
      </c>
      <c r="AT281" s="138">
        <v>1798.2</v>
      </c>
      <c r="AU281" s="138">
        <v>939.13</v>
      </c>
      <c r="AV281" s="138">
        <v>2737.33</v>
      </c>
      <c r="AW281" s="137">
        <v>278</v>
      </c>
      <c r="AX281" s="137">
        <v>26.93</v>
      </c>
      <c r="AY281" s="137">
        <v>468.88</v>
      </c>
      <c r="AZ281" s="137">
        <v>136.31</v>
      </c>
      <c r="BA281" s="137">
        <v>910.12</v>
      </c>
      <c r="BB281" s="139">
        <v>3647.45</v>
      </c>
      <c r="BC281" s="202">
        <v>2816.84</v>
      </c>
      <c r="BD281" s="138">
        <v>0</v>
      </c>
      <c r="BE281" s="138">
        <v>2816.84</v>
      </c>
      <c r="BF281" s="137">
        <v>272</v>
      </c>
      <c r="BG281" s="137">
        <v>40.14</v>
      </c>
      <c r="BH281" s="137">
        <v>977.27</v>
      </c>
      <c r="BI281" s="137">
        <v>156.51</v>
      </c>
      <c r="BJ281" s="137">
        <v>1445.92</v>
      </c>
      <c r="BK281" s="139">
        <v>4262.76</v>
      </c>
      <c r="BL281" s="186">
        <v>1798.2</v>
      </c>
      <c r="BM281" s="138">
        <v>0</v>
      </c>
      <c r="BN281" s="138">
        <v>1798.2</v>
      </c>
      <c r="BO281" s="137">
        <v>149</v>
      </c>
      <c r="BP281" s="137">
        <v>26.93</v>
      </c>
      <c r="BQ281" s="137">
        <v>281.06</v>
      </c>
      <c r="BR281" s="137">
        <v>103.33</v>
      </c>
      <c r="BS281" s="137">
        <v>560.32000000000005</v>
      </c>
      <c r="BT281" s="139">
        <v>2358.52</v>
      </c>
      <c r="BU281" s="138">
        <v>1798.2</v>
      </c>
      <c r="BV281" s="138">
        <v>0</v>
      </c>
      <c r="BW281" s="138">
        <v>1798.2</v>
      </c>
      <c r="BX281" s="137">
        <v>150</v>
      </c>
      <c r="BY281" s="137">
        <v>26.93</v>
      </c>
      <c r="BZ281" s="137">
        <v>281.06</v>
      </c>
      <c r="CA281" s="137">
        <v>144.13</v>
      </c>
      <c r="CB281" s="137">
        <v>602.12</v>
      </c>
      <c r="CC281" s="139">
        <v>2400.3200000000002</v>
      </c>
      <c r="CD281" s="216">
        <v>1891.3</v>
      </c>
      <c r="CE281" s="138">
        <v>0</v>
      </c>
      <c r="CF281" s="138">
        <v>1891.3</v>
      </c>
      <c r="CG281" s="137">
        <v>163</v>
      </c>
      <c r="CH281" s="137">
        <v>28.32</v>
      </c>
      <c r="CI281" s="137">
        <v>365.49</v>
      </c>
      <c r="CJ281" s="137">
        <v>145.77000000000001</v>
      </c>
      <c r="CK281" s="137">
        <v>702.58</v>
      </c>
      <c r="CL281" s="139">
        <v>2593.88</v>
      </c>
      <c r="CM281" s="186">
        <v>1798.2</v>
      </c>
      <c r="CN281" s="138">
        <v>0</v>
      </c>
      <c r="CO281" s="138">
        <v>1798.2</v>
      </c>
      <c r="CP281" s="137">
        <v>150</v>
      </c>
      <c r="CQ281" s="137">
        <v>26.93</v>
      </c>
      <c r="CR281" s="137">
        <v>250.9</v>
      </c>
      <c r="CS281" s="137">
        <v>62.53</v>
      </c>
      <c r="CT281" s="137">
        <v>490.36</v>
      </c>
      <c r="CU281" s="139">
        <v>2288.56</v>
      </c>
      <c r="CV281" s="216">
        <v>1802.85</v>
      </c>
      <c r="CW281" s="138">
        <v>0</v>
      </c>
      <c r="CX281" s="138">
        <v>1802.85</v>
      </c>
      <c r="CY281" s="137">
        <v>151</v>
      </c>
      <c r="CZ281" s="137">
        <v>27</v>
      </c>
      <c r="DA281" s="137">
        <v>255.14</v>
      </c>
      <c r="DB281" s="137">
        <v>118.71</v>
      </c>
      <c r="DC281" s="137">
        <v>551.85</v>
      </c>
      <c r="DD281" s="139">
        <v>2354.6999999999998</v>
      </c>
      <c r="DE281" s="138">
        <v>2679.04</v>
      </c>
      <c r="DF281" s="138">
        <v>0</v>
      </c>
      <c r="DG281" s="138">
        <v>2679.04</v>
      </c>
      <c r="DH281" s="137">
        <v>277</v>
      </c>
      <c r="DI281" s="137">
        <v>276.63</v>
      </c>
      <c r="DJ281" s="137">
        <v>1023.35</v>
      </c>
      <c r="DK281" s="137">
        <v>140.71</v>
      </c>
      <c r="DL281" s="137">
        <v>1717.69</v>
      </c>
      <c r="DM281" s="139">
        <v>4396.7299999999996</v>
      </c>
      <c r="DN281" s="135">
        <f t="shared" si="41"/>
        <v>23870.500000000004</v>
      </c>
      <c r="DO281" s="135">
        <f t="shared" si="42"/>
        <v>939.13</v>
      </c>
      <c r="DP281" s="135">
        <f t="shared" si="43"/>
        <v>24809.63</v>
      </c>
      <c r="DQ281" s="137">
        <f t="shared" si="44"/>
        <v>2225</v>
      </c>
      <c r="DR281" s="137">
        <f t="shared" si="45"/>
        <v>591.21</v>
      </c>
      <c r="DS281" s="137">
        <f t="shared" si="46"/>
        <v>5249.91</v>
      </c>
      <c r="DT281" s="137">
        <f t="shared" si="47"/>
        <v>1528.34</v>
      </c>
      <c r="DU281" s="137">
        <f t="shared" si="48"/>
        <v>9594.4599999999991</v>
      </c>
      <c r="DV281" s="139">
        <f t="shared" si="49"/>
        <v>34404.089999999997</v>
      </c>
      <c r="DW281" s="271">
        <f t="shared" si="50"/>
        <v>1511.7100000000028</v>
      </c>
      <c r="DX281" s="271"/>
      <c r="DY281" s="263">
        <f>E281-(DU281-(DO281*PARAM!Q281))</f>
        <v>-714.38999999999942</v>
      </c>
      <c r="DZ281" s="263"/>
    </row>
    <row r="282" spans="1:130" x14ac:dyDescent="0.25">
      <c r="A282">
        <v>1853</v>
      </c>
      <c r="B282" t="s">
        <v>892</v>
      </c>
      <c r="C282" t="s">
        <v>406</v>
      </c>
      <c r="D282" s="74">
        <v>0</v>
      </c>
      <c r="G282" t="s">
        <v>173</v>
      </c>
      <c r="H282" t="s">
        <v>5</v>
      </c>
      <c r="I282" t="s">
        <v>191</v>
      </c>
      <c r="P282" s="185"/>
      <c r="AG282" s="185"/>
      <c r="AT282" s="138">
        <v>0</v>
      </c>
      <c r="AU282" s="138">
        <v>161.27000000000001</v>
      </c>
      <c r="AV282" s="138">
        <v>161.27000000000001</v>
      </c>
      <c r="AW282" s="137">
        <v>6</v>
      </c>
      <c r="AX282" s="137">
        <v>0</v>
      </c>
      <c r="AY282" s="137">
        <v>32.25</v>
      </c>
      <c r="AZ282" s="137">
        <v>2.16</v>
      </c>
      <c r="BA282" s="137">
        <v>40.409999999999997</v>
      </c>
      <c r="BB282" s="139">
        <v>201.68</v>
      </c>
      <c r="BC282" s="202"/>
      <c r="BL282" s="186"/>
      <c r="CM282" s="186"/>
      <c r="DN282" s="135">
        <f t="shared" si="41"/>
        <v>0</v>
      </c>
      <c r="DO282" s="135">
        <f t="shared" si="42"/>
        <v>161.27000000000001</v>
      </c>
      <c r="DP282" s="135">
        <f t="shared" si="43"/>
        <v>161.27000000000001</v>
      </c>
      <c r="DQ282" s="137">
        <f t="shared" si="44"/>
        <v>6</v>
      </c>
      <c r="DR282" s="137">
        <f t="shared" si="45"/>
        <v>0</v>
      </c>
      <c r="DS282" s="137">
        <f t="shared" si="46"/>
        <v>32.25</v>
      </c>
      <c r="DT282" s="137">
        <f t="shared" si="47"/>
        <v>2.16</v>
      </c>
      <c r="DU282" s="137">
        <f t="shared" si="48"/>
        <v>40.409999999999997</v>
      </c>
      <c r="DV282" s="139">
        <f t="shared" si="49"/>
        <v>201.68</v>
      </c>
      <c r="DW282" s="271">
        <f t="shared" si="50"/>
        <v>161.27000000000001</v>
      </c>
      <c r="DX282" s="271"/>
      <c r="DY282" s="263">
        <f>E282-(DU282-(DO282*PARAM!Q282))</f>
        <v>-40.409999999999997</v>
      </c>
      <c r="DZ282" s="263"/>
    </row>
    <row r="283" spans="1:130" x14ac:dyDescent="0.25">
      <c r="A283">
        <v>1854</v>
      </c>
      <c r="B283" t="s">
        <v>537</v>
      </c>
      <c r="C283" t="s">
        <v>538</v>
      </c>
      <c r="D283" s="74">
        <v>0</v>
      </c>
      <c r="G283" t="s">
        <v>173</v>
      </c>
      <c r="H283" t="s">
        <v>5</v>
      </c>
      <c r="I283" t="s">
        <v>368</v>
      </c>
      <c r="J283" s="138">
        <v>15.6</v>
      </c>
      <c r="K283" s="138">
        <v>0</v>
      </c>
      <c r="L283" s="138">
        <v>15.6</v>
      </c>
      <c r="M283" s="137">
        <v>0</v>
      </c>
      <c r="N283" s="137">
        <v>0</v>
      </c>
      <c r="O283" s="137">
        <v>0</v>
      </c>
      <c r="P283" s="185">
        <v>0.21</v>
      </c>
      <c r="Q283" s="137">
        <v>0.21</v>
      </c>
      <c r="R283" s="139">
        <v>15.81</v>
      </c>
      <c r="S283" s="138">
        <v>0</v>
      </c>
      <c r="T283" s="138">
        <v>0</v>
      </c>
      <c r="U283" s="138">
        <v>0</v>
      </c>
      <c r="V283" s="137">
        <v>0</v>
      </c>
      <c r="W283" s="137">
        <v>0</v>
      </c>
      <c r="X283" s="137">
        <v>0</v>
      </c>
      <c r="Y283" s="137">
        <v>0</v>
      </c>
      <c r="Z283" s="137">
        <v>0</v>
      </c>
      <c r="AA283" s="139">
        <v>0</v>
      </c>
      <c r="AB283" s="138">
        <v>0</v>
      </c>
      <c r="AC283" s="138">
        <v>0</v>
      </c>
      <c r="AD283" s="138">
        <v>0</v>
      </c>
      <c r="AE283" s="137">
        <v>0</v>
      </c>
      <c r="AF283" s="137">
        <v>0</v>
      </c>
      <c r="AG283" s="185">
        <v>0</v>
      </c>
      <c r="AH283" s="137">
        <v>0</v>
      </c>
      <c r="AI283" s="137">
        <v>0</v>
      </c>
      <c r="AJ283" s="139">
        <v>0</v>
      </c>
      <c r="AT283" s="138">
        <v>0</v>
      </c>
      <c r="AU283" s="138">
        <v>873.86</v>
      </c>
      <c r="AV283" s="138">
        <v>873.86</v>
      </c>
      <c r="AW283" s="137">
        <v>37</v>
      </c>
      <c r="AX283" s="137">
        <v>0</v>
      </c>
      <c r="AY283" s="137">
        <v>174.77</v>
      </c>
      <c r="AZ283" s="137">
        <v>11.71</v>
      </c>
      <c r="BA283" s="137">
        <v>223.48</v>
      </c>
      <c r="BB283" s="139">
        <v>1097.3399999999999</v>
      </c>
      <c r="BC283" s="202"/>
      <c r="BL283" s="186"/>
      <c r="CM283" s="186"/>
      <c r="CV283" s="218"/>
      <c r="DN283" s="135">
        <f t="shared" si="41"/>
        <v>15.6</v>
      </c>
      <c r="DO283" s="135">
        <f t="shared" si="42"/>
        <v>873.86</v>
      </c>
      <c r="DP283" s="135">
        <f t="shared" si="43"/>
        <v>889.46</v>
      </c>
      <c r="DQ283" s="137">
        <f t="shared" si="44"/>
        <v>37</v>
      </c>
      <c r="DR283" s="137">
        <f t="shared" si="45"/>
        <v>0</v>
      </c>
      <c r="DS283" s="137">
        <f t="shared" si="46"/>
        <v>174.77</v>
      </c>
      <c r="DT283" s="137">
        <f t="shared" si="47"/>
        <v>11.920000000000002</v>
      </c>
      <c r="DU283" s="137">
        <f t="shared" si="48"/>
        <v>223.69</v>
      </c>
      <c r="DV283" s="139">
        <f t="shared" si="49"/>
        <v>1113.1499999999999</v>
      </c>
      <c r="DW283" s="271">
        <f t="shared" si="50"/>
        <v>889.46</v>
      </c>
      <c r="DX283" s="271"/>
      <c r="DY283" s="263">
        <f>E283-(DU283-(DO283*PARAM!Q283))</f>
        <v>-223.69</v>
      </c>
      <c r="DZ283" s="263"/>
    </row>
    <row r="284" spans="1:130" x14ac:dyDescent="0.25">
      <c r="A284">
        <v>1878</v>
      </c>
      <c r="B284" t="s">
        <v>577</v>
      </c>
      <c r="C284" t="s">
        <v>578</v>
      </c>
      <c r="D284" s="74">
        <v>1</v>
      </c>
      <c r="E284">
        <v>25342.62</v>
      </c>
      <c r="F284">
        <v>45259.51</v>
      </c>
      <c r="G284" t="s">
        <v>157</v>
      </c>
      <c r="H284" t="s">
        <v>5</v>
      </c>
      <c r="I284" t="s">
        <v>579</v>
      </c>
      <c r="J284" s="138">
        <v>3490.2</v>
      </c>
      <c r="K284" s="138">
        <v>0</v>
      </c>
      <c r="L284" s="138">
        <v>3490.2</v>
      </c>
      <c r="M284" s="137">
        <v>389</v>
      </c>
      <c r="N284" s="137">
        <v>52.05</v>
      </c>
      <c r="O284" s="137">
        <v>1337.57</v>
      </c>
      <c r="P284" s="185">
        <v>163.72999999999999</v>
      </c>
      <c r="Q284" s="137">
        <v>1942.35</v>
      </c>
      <c r="R284" s="139">
        <v>5432.55</v>
      </c>
      <c r="S284" s="138">
        <v>3491.05</v>
      </c>
      <c r="T284" s="138">
        <v>0</v>
      </c>
      <c r="U284" s="138">
        <v>3491.05</v>
      </c>
      <c r="V284" s="137">
        <v>392</v>
      </c>
      <c r="W284" s="137">
        <v>52.33</v>
      </c>
      <c r="X284" s="137">
        <v>1345.54</v>
      </c>
      <c r="Y284" s="137">
        <v>148.44</v>
      </c>
      <c r="Z284" s="137">
        <v>1938.31</v>
      </c>
      <c r="AA284" s="139">
        <v>5429.36</v>
      </c>
      <c r="AB284" s="138">
        <v>3491.05</v>
      </c>
      <c r="AC284" s="138">
        <v>0</v>
      </c>
      <c r="AD284" s="138">
        <v>3491.05</v>
      </c>
      <c r="AE284" s="137">
        <v>392</v>
      </c>
      <c r="AF284" s="137">
        <v>52.33</v>
      </c>
      <c r="AG284" s="185">
        <v>1344.88</v>
      </c>
      <c r="AH284" s="137">
        <v>173.94</v>
      </c>
      <c r="AI284" s="137">
        <v>1963.15</v>
      </c>
      <c r="AJ284" s="139">
        <v>5454.2</v>
      </c>
      <c r="AK284" s="138">
        <v>3491.05</v>
      </c>
      <c r="AL284" s="138">
        <v>0</v>
      </c>
      <c r="AM284" s="138">
        <v>3491.05</v>
      </c>
      <c r="AN284" s="137">
        <v>392</v>
      </c>
      <c r="AO284" s="137">
        <v>52.33</v>
      </c>
      <c r="AP284" s="137">
        <v>1344.88</v>
      </c>
      <c r="AQ284" s="137">
        <v>138.24</v>
      </c>
      <c r="AR284" s="137">
        <v>1927.45</v>
      </c>
      <c r="AS284" s="139">
        <v>5418.5</v>
      </c>
      <c r="AT284" s="138">
        <v>3523.94</v>
      </c>
      <c r="AU284" s="138">
        <v>864</v>
      </c>
      <c r="AV284" s="138">
        <v>4387.9399999999996</v>
      </c>
      <c r="AW284" s="137">
        <v>514</v>
      </c>
      <c r="AX284" s="137">
        <v>52.82</v>
      </c>
      <c r="AY284" s="137">
        <v>1529.13</v>
      </c>
      <c r="AZ284" s="137">
        <v>160.46</v>
      </c>
      <c r="BA284" s="137">
        <v>2256.41</v>
      </c>
      <c r="BB284" s="139">
        <v>6644.35</v>
      </c>
      <c r="BC284" s="202">
        <v>5240.55</v>
      </c>
      <c r="BD284" s="138">
        <v>0</v>
      </c>
      <c r="BE284" s="138">
        <v>5240.55</v>
      </c>
      <c r="BF284" s="137">
        <v>630</v>
      </c>
      <c r="BG284" s="137">
        <v>78.150000000000006</v>
      </c>
      <c r="BH284" s="137">
        <v>2256.7199999999998</v>
      </c>
      <c r="BI284" s="137">
        <v>177.25</v>
      </c>
      <c r="BJ284" s="137">
        <v>3142.12</v>
      </c>
      <c r="BK284" s="139">
        <v>8382.67</v>
      </c>
      <c r="BL284" s="186">
        <v>3491.05</v>
      </c>
      <c r="BM284" s="138">
        <v>0</v>
      </c>
      <c r="BN284" s="138">
        <v>3491.05</v>
      </c>
      <c r="BO284" s="137">
        <v>392</v>
      </c>
      <c r="BP284" s="137">
        <v>52.33</v>
      </c>
      <c r="BQ284" s="137">
        <v>1344.88</v>
      </c>
      <c r="BR284" s="137">
        <v>148.44</v>
      </c>
      <c r="BS284" s="137">
        <v>1937.65</v>
      </c>
      <c r="BT284" s="139">
        <v>5428.7</v>
      </c>
      <c r="BU284" s="138">
        <v>3491.05</v>
      </c>
      <c r="BV284" s="138">
        <v>0</v>
      </c>
      <c r="BW284" s="138">
        <v>3491.05</v>
      </c>
      <c r="BX284" s="137">
        <v>392</v>
      </c>
      <c r="BY284" s="137">
        <v>52.33</v>
      </c>
      <c r="BZ284" s="137">
        <v>1344.88</v>
      </c>
      <c r="CA284" s="137">
        <v>148.44</v>
      </c>
      <c r="CB284" s="137">
        <v>1937.65</v>
      </c>
      <c r="CC284" s="139">
        <v>5428.7</v>
      </c>
      <c r="CD284" s="216">
        <v>3625.95</v>
      </c>
      <c r="CE284" s="138">
        <v>0</v>
      </c>
      <c r="CF284" s="138">
        <v>3625.95</v>
      </c>
      <c r="CG284" s="137">
        <v>410</v>
      </c>
      <c r="CH284" s="137">
        <v>54.36</v>
      </c>
      <c r="CI284" s="137">
        <v>1391.87</v>
      </c>
      <c r="CJ284" s="137">
        <v>114.57</v>
      </c>
      <c r="CK284" s="137">
        <v>1970.8</v>
      </c>
      <c r="CL284" s="139">
        <v>5596.75</v>
      </c>
      <c r="CM284" s="186">
        <v>3491.05</v>
      </c>
      <c r="CN284" s="138">
        <v>0</v>
      </c>
      <c r="CO284" s="138">
        <v>3491.05</v>
      </c>
      <c r="CP284" s="137">
        <v>400</v>
      </c>
      <c r="CQ284" s="137">
        <v>52.33</v>
      </c>
      <c r="CR284" s="137">
        <v>1349.68</v>
      </c>
      <c r="CS284" s="137">
        <v>138.24</v>
      </c>
      <c r="CT284" s="137">
        <v>1940.25</v>
      </c>
      <c r="CU284" s="139">
        <v>5431.3</v>
      </c>
      <c r="CV284" s="216">
        <v>3491.05</v>
      </c>
      <c r="CW284" s="138">
        <v>0</v>
      </c>
      <c r="CX284" s="138">
        <v>3491.05</v>
      </c>
      <c r="CY284" s="137">
        <v>392</v>
      </c>
      <c r="CZ284" s="137">
        <v>52.33</v>
      </c>
      <c r="DA284" s="137">
        <v>1344.88</v>
      </c>
      <c r="DB284" s="137">
        <v>138.24</v>
      </c>
      <c r="DC284" s="137">
        <v>1927.45</v>
      </c>
      <c r="DD284" s="139">
        <v>5418.5</v>
      </c>
      <c r="DE284" s="138">
        <v>5205.12</v>
      </c>
      <c r="DF284" s="138">
        <v>0</v>
      </c>
      <c r="DG284" s="138">
        <v>5205.12</v>
      </c>
      <c r="DH284" s="137">
        <v>627</v>
      </c>
      <c r="DI284" s="137">
        <v>532.51</v>
      </c>
      <c r="DJ284" s="137">
        <v>1629.19</v>
      </c>
      <c r="DK284" s="137">
        <v>146.18</v>
      </c>
      <c r="DL284" s="137">
        <v>2934.88</v>
      </c>
      <c r="DM284" s="139">
        <v>8140</v>
      </c>
      <c r="DN284" s="135">
        <f t="shared" si="41"/>
        <v>45523.11</v>
      </c>
      <c r="DO284" s="135">
        <f t="shared" si="42"/>
        <v>864</v>
      </c>
      <c r="DP284" s="135">
        <f t="shared" si="43"/>
        <v>46387.11</v>
      </c>
      <c r="DQ284" s="137">
        <f t="shared" si="44"/>
        <v>5322</v>
      </c>
      <c r="DR284" s="137">
        <f t="shared" si="45"/>
        <v>1136.2</v>
      </c>
      <c r="DS284" s="137">
        <f t="shared" si="46"/>
        <v>17564.099999999999</v>
      </c>
      <c r="DT284" s="137">
        <f t="shared" si="47"/>
        <v>1796.17</v>
      </c>
      <c r="DU284" s="137">
        <f t="shared" si="48"/>
        <v>25818.469999999998</v>
      </c>
      <c r="DV284" s="139">
        <f t="shared" si="49"/>
        <v>72205.579999999987</v>
      </c>
      <c r="DW284" s="271">
        <f t="shared" si="50"/>
        <v>1127.5999999999985</v>
      </c>
      <c r="DX284" s="271"/>
      <c r="DY284" s="263">
        <f>E284-(DU284-(DO284*PARAM!Q284))</f>
        <v>-475.84999999999854</v>
      </c>
      <c r="DZ284" s="263"/>
    </row>
    <row r="285" spans="1:130" x14ac:dyDescent="0.25">
      <c r="A285">
        <v>1883</v>
      </c>
      <c r="B285" t="s">
        <v>158</v>
      </c>
      <c r="C285" t="s">
        <v>159</v>
      </c>
      <c r="D285" s="74">
        <v>1</v>
      </c>
      <c r="E285">
        <v>18911.509999999998</v>
      </c>
      <c r="F285">
        <v>33003.82</v>
      </c>
      <c r="G285" t="s">
        <v>157</v>
      </c>
      <c r="H285" t="s">
        <v>5</v>
      </c>
      <c r="I285" t="s">
        <v>160</v>
      </c>
      <c r="J285" s="138">
        <v>2543.1799999999998</v>
      </c>
      <c r="K285" s="138">
        <v>0</v>
      </c>
      <c r="L285" s="138">
        <v>2543.1799999999998</v>
      </c>
      <c r="M285" s="137">
        <v>258</v>
      </c>
      <c r="N285" s="137">
        <v>63.39</v>
      </c>
      <c r="O285" s="137">
        <v>964</v>
      </c>
      <c r="P285" s="185">
        <v>45.14</v>
      </c>
      <c r="Q285" s="137">
        <v>1330.53</v>
      </c>
      <c r="R285" s="139">
        <v>3873.71</v>
      </c>
      <c r="S285" s="138">
        <v>2537.98</v>
      </c>
      <c r="T285" s="138">
        <v>0</v>
      </c>
      <c r="U285" s="138">
        <v>2537.98</v>
      </c>
      <c r="V285" s="137">
        <v>258</v>
      </c>
      <c r="W285" s="137">
        <v>63.39</v>
      </c>
      <c r="X285" s="137">
        <v>964.98</v>
      </c>
      <c r="Y285" s="137">
        <v>45.07</v>
      </c>
      <c r="Z285" s="137">
        <v>1331.44</v>
      </c>
      <c r="AA285" s="139">
        <v>3869.42</v>
      </c>
      <c r="AB285" s="138">
        <v>2537.98</v>
      </c>
      <c r="AC285" s="138">
        <v>0</v>
      </c>
      <c r="AD285" s="138">
        <v>2537.98</v>
      </c>
      <c r="AE285" s="137">
        <v>259</v>
      </c>
      <c r="AF285" s="137">
        <v>63.39</v>
      </c>
      <c r="AG285" s="185">
        <v>983.34</v>
      </c>
      <c r="AH285" s="137">
        <v>45.07</v>
      </c>
      <c r="AI285" s="137">
        <v>1350.8</v>
      </c>
      <c r="AJ285" s="139">
        <v>3888.78</v>
      </c>
      <c r="AK285" s="138">
        <v>2537.98</v>
      </c>
      <c r="AL285" s="138">
        <v>0</v>
      </c>
      <c r="AM285" s="138">
        <v>2537.98</v>
      </c>
      <c r="AN285" s="137">
        <v>259</v>
      </c>
      <c r="AO285" s="137">
        <v>63.39</v>
      </c>
      <c r="AP285" s="137">
        <v>983.34</v>
      </c>
      <c r="AQ285" s="137">
        <v>45.07</v>
      </c>
      <c r="AR285" s="137">
        <v>1350.8</v>
      </c>
      <c r="AS285" s="139">
        <v>3888.78</v>
      </c>
      <c r="AT285" s="138">
        <v>2537.98</v>
      </c>
      <c r="AU285" s="138">
        <v>360.48</v>
      </c>
      <c r="AV285" s="138">
        <v>2898.46</v>
      </c>
      <c r="AW285" s="137">
        <v>309</v>
      </c>
      <c r="AX285" s="137">
        <v>63.39</v>
      </c>
      <c r="AY285" s="137">
        <v>1055.44</v>
      </c>
      <c r="AZ285" s="137">
        <v>49.9</v>
      </c>
      <c r="BA285" s="137">
        <v>1477.73</v>
      </c>
      <c r="BB285" s="139">
        <v>4376.1899999999996</v>
      </c>
      <c r="BC285" s="202">
        <v>3788.48</v>
      </c>
      <c r="BD285" s="138">
        <v>0</v>
      </c>
      <c r="BE285" s="138">
        <v>3788.48</v>
      </c>
      <c r="BF285" s="137">
        <v>432</v>
      </c>
      <c r="BG285" s="137">
        <v>94.46</v>
      </c>
      <c r="BH285" s="137">
        <v>1447.33</v>
      </c>
      <c r="BI285" s="137">
        <v>67.239999999999995</v>
      </c>
      <c r="BJ285" s="137">
        <v>2041.03</v>
      </c>
      <c r="BK285" s="139">
        <v>5829.51</v>
      </c>
      <c r="BL285" s="186">
        <v>2537.98</v>
      </c>
      <c r="BM285" s="138">
        <v>0</v>
      </c>
      <c r="BN285" s="138">
        <v>2537.98</v>
      </c>
      <c r="BO285" s="137">
        <v>259</v>
      </c>
      <c r="BP285" s="137">
        <v>63.39</v>
      </c>
      <c r="BQ285" s="137">
        <v>983.34</v>
      </c>
      <c r="BR285" s="137">
        <v>45.07</v>
      </c>
      <c r="BS285" s="137">
        <v>1350.8</v>
      </c>
      <c r="BT285" s="139">
        <v>3888.78</v>
      </c>
      <c r="BU285" s="138">
        <v>2557.02</v>
      </c>
      <c r="BV285" s="138">
        <v>0</v>
      </c>
      <c r="BW285" s="138">
        <v>2557.02</v>
      </c>
      <c r="BX285" s="137">
        <v>262</v>
      </c>
      <c r="BY285" s="137">
        <v>63.86</v>
      </c>
      <c r="BZ285" s="137">
        <v>990.45</v>
      </c>
      <c r="CA285" s="137">
        <v>45.4</v>
      </c>
      <c r="CB285" s="137">
        <v>1361.71</v>
      </c>
      <c r="CC285" s="139">
        <v>3918.73</v>
      </c>
      <c r="CD285" s="216">
        <v>2578.98</v>
      </c>
      <c r="CE285" s="138">
        <v>0</v>
      </c>
      <c r="CF285" s="138">
        <v>2578.98</v>
      </c>
      <c r="CG285" s="137">
        <v>265</v>
      </c>
      <c r="CH285" s="137">
        <v>64.41</v>
      </c>
      <c r="CI285" s="137">
        <v>998.64</v>
      </c>
      <c r="CJ285" s="137">
        <v>45.79</v>
      </c>
      <c r="CK285" s="137">
        <v>1373.84</v>
      </c>
      <c r="CL285" s="139">
        <v>3952.82</v>
      </c>
      <c r="CM285" s="186">
        <v>2570.88</v>
      </c>
      <c r="CN285" s="138">
        <v>0</v>
      </c>
      <c r="CO285" s="138">
        <v>2570.88</v>
      </c>
      <c r="CP285" s="137">
        <v>272</v>
      </c>
      <c r="CQ285" s="137">
        <v>64.2</v>
      </c>
      <c r="CR285" s="137">
        <v>1000.43</v>
      </c>
      <c r="CS285" s="137">
        <v>45.65</v>
      </c>
      <c r="CT285" s="137">
        <v>1382.28</v>
      </c>
      <c r="CU285" s="139">
        <v>3953.16</v>
      </c>
      <c r="CV285" s="216">
        <v>2557.02</v>
      </c>
      <c r="CW285" s="138">
        <v>0</v>
      </c>
      <c r="CX285" s="138">
        <v>2557.02</v>
      </c>
      <c r="CY285" s="137">
        <v>262</v>
      </c>
      <c r="CZ285" s="137">
        <v>63.86</v>
      </c>
      <c r="DA285" s="137">
        <v>990.45</v>
      </c>
      <c r="DB285" s="137">
        <v>45.4</v>
      </c>
      <c r="DC285" s="137">
        <v>1361.71</v>
      </c>
      <c r="DD285" s="139">
        <v>3918.73</v>
      </c>
      <c r="DE285" s="138">
        <v>3832.34</v>
      </c>
      <c r="DF285" s="138">
        <v>0</v>
      </c>
      <c r="DG285" s="138">
        <v>3832.34</v>
      </c>
      <c r="DH285" s="137">
        <v>441</v>
      </c>
      <c r="DI285" s="137">
        <v>426.48</v>
      </c>
      <c r="DJ285" s="137">
        <v>1466.66</v>
      </c>
      <c r="DK285" s="137">
        <v>68.05</v>
      </c>
      <c r="DL285" s="137">
        <v>2402.19</v>
      </c>
      <c r="DM285" s="139">
        <v>6234.53</v>
      </c>
      <c r="DN285" s="135">
        <f t="shared" si="41"/>
        <v>33117.800000000003</v>
      </c>
      <c r="DO285" s="135">
        <f t="shared" si="42"/>
        <v>360.48</v>
      </c>
      <c r="DP285" s="135">
        <f t="shared" si="43"/>
        <v>33478.28</v>
      </c>
      <c r="DQ285" s="137">
        <f t="shared" si="44"/>
        <v>3536</v>
      </c>
      <c r="DR285" s="137">
        <f t="shared" si="45"/>
        <v>1157.6100000000001</v>
      </c>
      <c r="DS285" s="137">
        <f t="shared" si="46"/>
        <v>12828.400000000001</v>
      </c>
      <c r="DT285" s="137">
        <f t="shared" si="47"/>
        <v>592.84999999999991</v>
      </c>
      <c r="DU285" s="137">
        <f t="shared" si="48"/>
        <v>18114.86</v>
      </c>
      <c r="DV285" s="139">
        <f t="shared" si="49"/>
        <v>51593.140000000007</v>
      </c>
      <c r="DW285" s="271">
        <f t="shared" si="50"/>
        <v>474.45999999999913</v>
      </c>
      <c r="DX285" s="271"/>
      <c r="DY285" s="263">
        <f>E285-(DU285-(DO285*PARAM!Q285))</f>
        <v>796.64999999999782</v>
      </c>
      <c r="DZ285" s="263"/>
    </row>
    <row r="286" spans="1:130" x14ac:dyDescent="0.25">
      <c r="A286">
        <v>1884</v>
      </c>
      <c r="B286" t="s">
        <v>713</v>
      </c>
      <c r="C286" t="s">
        <v>373</v>
      </c>
      <c r="D286" s="74">
        <v>1</v>
      </c>
      <c r="E286">
        <v>12942.5</v>
      </c>
      <c r="F286">
        <v>26627.98</v>
      </c>
      <c r="G286" t="s">
        <v>157</v>
      </c>
      <c r="H286" t="s">
        <v>5</v>
      </c>
      <c r="I286" t="s">
        <v>382</v>
      </c>
      <c r="J286" s="138">
        <v>2047.93</v>
      </c>
      <c r="K286" s="138">
        <v>0</v>
      </c>
      <c r="L286" s="138">
        <v>2047.93</v>
      </c>
      <c r="M286" s="137">
        <v>188</v>
      </c>
      <c r="N286" s="137">
        <v>26.59</v>
      </c>
      <c r="O286" s="137">
        <v>528.84</v>
      </c>
      <c r="P286" s="185">
        <v>163.87</v>
      </c>
      <c r="Q286" s="137">
        <v>907.3</v>
      </c>
      <c r="R286" s="139">
        <v>2955.23</v>
      </c>
      <c r="S286" s="138">
        <v>2047.93</v>
      </c>
      <c r="T286" s="138">
        <v>0</v>
      </c>
      <c r="U286" s="138">
        <v>2047.93</v>
      </c>
      <c r="V286" s="137">
        <v>188</v>
      </c>
      <c r="W286" s="137">
        <v>26.59</v>
      </c>
      <c r="X286" s="137">
        <v>529.64</v>
      </c>
      <c r="Y286" s="137">
        <v>112.87</v>
      </c>
      <c r="Z286" s="137">
        <v>857.1</v>
      </c>
      <c r="AA286" s="139">
        <v>2905.03</v>
      </c>
      <c r="AB286" s="138">
        <v>2047.93</v>
      </c>
      <c r="AC286" s="138">
        <v>0</v>
      </c>
      <c r="AD286" s="138">
        <v>2047.93</v>
      </c>
      <c r="AE286" s="137">
        <v>189</v>
      </c>
      <c r="AF286" s="137">
        <v>26.59</v>
      </c>
      <c r="AG286" s="185">
        <v>544.46</v>
      </c>
      <c r="AH286" s="137">
        <v>153.66999999999999</v>
      </c>
      <c r="AI286" s="137">
        <v>913.72</v>
      </c>
      <c r="AJ286" s="139">
        <v>2961.65</v>
      </c>
      <c r="AK286" s="138">
        <v>2047.93</v>
      </c>
      <c r="AL286" s="138">
        <v>0</v>
      </c>
      <c r="AM286" s="138">
        <v>2047.93</v>
      </c>
      <c r="AN286" s="137">
        <v>189</v>
      </c>
      <c r="AO286" s="137">
        <v>26.59</v>
      </c>
      <c r="AP286" s="137">
        <v>544.46</v>
      </c>
      <c r="AQ286" s="137">
        <v>143.47</v>
      </c>
      <c r="AR286" s="137">
        <v>903.52</v>
      </c>
      <c r="AS286" s="139">
        <v>2951.45</v>
      </c>
      <c r="AT286" s="138">
        <v>2047.93</v>
      </c>
      <c r="AU286" s="138">
        <v>313.04000000000002</v>
      </c>
      <c r="AV286" s="138">
        <v>2360.9699999999998</v>
      </c>
      <c r="AW286" s="137">
        <v>233</v>
      </c>
      <c r="AX286" s="137">
        <v>26.59</v>
      </c>
      <c r="AY286" s="137">
        <v>607.05999999999995</v>
      </c>
      <c r="AZ286" s="137">
        <v>127.26</v>
      </c>
      <c r="BA286" s="137">
        <v>993.91</v>
      </c>
      <c r="BB286" s="139">
        <v>3354.88</v>
      </c>
      <c r="BC286" s="202">
        <v>3070.77</v>
      </c>
      <c r="BD286" s="138">
        <v>0</v>
      </c>
      <c r="BE286" s="138">
        <v>3070.77</v>
      </c>
      <c r="BF286" s="137">
        <v>328</v>
      </c>
      <c r="BG286" s="137">
        <v>39.65</v>
      </c>
      <c r="BH286" s="137">
        <v>1150.72</v>
      </c>
      <c r="BI286" s="137">
        <v>130.94999999999999</v>
      </c>
      <c r="BJ286" s="137">
        <v>1649.32</v>
      </c>
      <c r="BK286" s="139">
        <v>4720.09</v>
      </c>
      <c r="BL286" s="186">
        <v>2047.93</v>
      </c>
      <c r="BM286" s="138">
        <v>0</v>
      </c>
      <c r="BN286" s="138">
        <v>2047.93</v>
      </c>
      <c r="BO286" s="137">
        <v>188</v>
      </c>
      <c r="BP286" s="137">
        <v>26.59</v>
      </c>
      <c r="BQ286" s="137">
        <v>544.46</v>
      </c>
      <c r="BR286" s="137">
        <v>123.07</v>
      </c>
      <c r="BS286" s="137">
        <v>882.12</v>
      </c>
      <c r="BT286" s="139">
        <v>2930.05</v>
      </c>
      <c r="BU286" s="138">
        <v>2047.93</v>
      </c>
      <c r="BV286" s="138">
        <v>0</v>
      </c>
      <c r="BW286" s="138">
        <v>2047.93</v>
      </c>
      <c r="BX286" s="137">
        <v>189</v>
      </c>
      <c r="BY286" s="137">
        <v>26.59</v>
      </c>
      <c r="BZ286" s="137">
        <v>544.46</v>
      </c>
      <c r="CA286" s="137">
        <v>148.57</v>
      </c>
      <c r="CB286" s="137">
        <v>908.62</v>
      </c>
      <c r="CC286" s="139">
        <v>2956.55</v>
      </c>
      <c r="CD286" s="216">
        <v>2066.9699999999998</v>
      </c>
      <c r="CE286" s="138">
        <v>0</v>
      </c>
      <c r="CF286" s="138">
        <v>2066.9699999999998</v>
      </c>
      <c r="CG286" s="137">
        <v>192</v>
      </c>
      <c r="CH286" s="137">
        <v>26.83</v>
      </c>
      <c r="CI286" s="137">
        <v>561.78</v>
      </c>
      <c r="CJ286" s="137">
        <v>123.39</v>
      </c>
      <c r="CK286" s="137">
        <v>904</v>
      </c>
      <c r="CL286" s="139">
        <v>2970.97</v>
      </c>
      <c r="CM286" s="186">
        <v>2066.9699999999998</v>
      </c>
      <c r="CN286" s="138">
        <v>0</v>
      </c>
      <c r="CO286" s="138">
        <v>2066.9699999999998</v>
      </c>
      <c r="CP286" s="137">
        <v>200</v>
      </c>
      <c r="CQ286" s="137">
        <v>26.83</v>
      </c>
      <c r="CR286" s="137">
        <v>536.24</v>
      </c>
      <c r="CS286" s="137">
        <v>138.69</v>
      </c>
      <c r="CT286" s="137">
        <v>901.76</v>
      </c>
      <c r="CU286" s="139">
        <v>2968.73</v>
      </c>
      <c r="CV286" s="216">
        <v>2066.9699999999998</v>
      </c>
      <c r="CW286" s="138">
        <v>0</v>
      </c>
      <c r="CX286" s="138">
        <v>2066.9699999999998</v>
      </c>
      <c r="CY286" s="137">
        <v>192</v>
      </c>
      <c r="CZ286" s="137">
        <v>26.83</v>
      </c>
      <c r="DA286" s="137">
        <v>531.44000000000005</v>
      </c>
      <c r="DB286" s="137">
        <v>36.69</v>
      </c>
      <c r="DC286" s="137">
        <v>786.96</v>
      </c>
      <c r="DD286" s="139">
        <v>2853.93</v>
      </c>
      <c r="DE286" s="138">
        <v>3081.13</v>
      </c>
      <c r="DF286" s="138">
        <v>0</v>
      </c>
      <c r="DG286" s="138">
        <v>3081.13</v>
      </c>
      <c r="DH286" s="137">
        <v>336</v>
      </c>
      <c r="DI286" s="137">
        <v>306.38</v>
      </c>
      <c r="DJ286" s="137">
        <v>1756.16</v>
      </c>
      <c r="DK286" s="137">
        <v>158.04</v>
      </c>
      <c r="DL286" s="137">
        <v>2556.58</v>
      </c>
      <c r="DM286" s="139">
        <v>5637.71</v>
      </c>
      <c r="DN286" s="135">
        <f t="shared" si="41"/>
        <v>26688.320000000003</v>
      </c>
      <c r="DO286" s="135">
        <f t="shared" si="42"/>
        <v>313.04000000000002</v>
      </c>
      <c r="DP286" s="135">
        <f t="shared" si="43"/>
        <v>27001.360000000004</v>
      </c>
      <c r="DQ286" s="137">
        <f t="shared" si="44"/>
        <v>2612</v>
      </c>
      <c r="DR286" s="137">
        <f t="shared" si="45"/>
        <v>612.65</v>
      </c>
      <c r="DS286" s="137">
        <f t="shared" si="46"/>
        <v>8379.7199999999993</v>
      </c>
      <c r="DT286" s="137">
        <f t="shared" si="47"/>
        <v>1560.54</v>
      </c>
      <c r="DU286" s="137">
        <f t="shared" si="48"/>
        <v>13164.910000000002</v>
      </c>
      <c r="DV286" s="139">
        <f t="shared" si="49"/>
        <v>40166.269999999997</v>
      </c>
      <c r="DW286" s="271">
        <f t="shared" si="50"/>
        <v>373.38000000000466</v>
      </c>
      <c r="DX286" s="271"/>
      <c r="DY286" s="263">
        <f>E286-(DU286-(DO286*PARAM!Q286))</f>
        <v>-222.41000000000167</v>
      </c>
      <c r="DZ286" s="263"/>
    </row>
    <row r="287" spans="1:130" x14ac:dyDescent="0.25">
      <c r="A287">
        <v>1885</v>
      </c>
      <c r="B287" t="s">
        <v>266</v>
      </c>
      <c r="C287" t="s">
        <v>267</v>
      </c>
      <c r="D287" s="74">
        <v>1</v>
      </c>
      <c r="E287">
        <v>20615.319200000002</v>
      </c>
      <c r="F287">
        <v>36029.886200000001</v>
      </c>
      <c r="G287" t="s">
        <v>157</v>
      </c>
      <c r="H287" t="s">
        <v>9</v>
      </c>
      <c r="I287" t="s">
        <v>268</v>
      </c>
      <c r="J287" s="138">
        <v>2776.5164</v>
      </c>
      <c r="K287" s="138">
        <v>0</v>
      </c>
      <c r="L287" s="138">
        <v>2776.5164</v>
      </c>
      <c r="M287" s="137">
        <v>294.98</v>
      </c>
      <c r="N287" s="137">
        <v>69.344799999999992</v>
      </c>
      <c r="O287" s="137">
        <v>1071.1596</v>
      </c>
      <c r="P287" s="185">
        <v>144.26580000000001</v>
      </c>
      <c r="Q287" s="137">
        <v>1579.7501999999999</v>
      </c>
      <c r="R287" s="139">
        <v>4356.2665999999999</v>
      </c>
      <c r="S287" s="138">
        <v>2776.5164</v>
      </c>
      <c r="T287" s="138">
        <v>0</v>
      </c>
      <c r="U287" s="138">
        <v>2776.5164</v>
      </c>
      <c r="V287" s="137">
        <v>294.98</v>
      </c>
      <c r="W287" s="137">
        <v>69.344799999999992</v>
      </c>
      <c r="X287" s="137">
        <v>1072.2572</v>
      </c>
      <c r="Y287" s="137">
        <v>139.26779999999999</v>
      </c>
      <c r="Z287" s="137">
        <v>1575.8498000000002</v>
      </c>
      <c r="AA287" s="139">
        <v>4352.3662000000004</v>
      </c>
      <c r="AB287" s="138">
        <v>2776.5164</v>
      </c>
      <c r="AC287" s="138">
        <v>0</v>
      </c>
      <c r="AD287" s="138">
        <v>2776.5164</v>
      </c>
      <c r="AE287" s="137">
        <v>294.98</v>
      </c>
      <c r="AF287" s="137">
        <v>69.344799999999992</v>
      </c>
      <c r="AG287" s="185">
        <v>1071.7084</v>
      </c>
      <c r="AH287" s="137">
        <v>99.283799999999985</v>
      </c>
      <c r="AI287" s="137">
        <v>1535.317</v>
      </c>
      <c r="AJ287" s="139">
        <v>4311.8334000000004</v>
      </c>
      <c r="AK287" s="138">
        <v>2776.5164</v>
      </c>
      <c r="AL287" s="138">
        <v>0</v>
      </c>
      <c r="AM287" s="138">
        <v>2776.5164</v>
      </c>
      <c r="AN287" s="137">
        <v>294.98</v>
      </c>
      <c r="AO287" s="137">
        <v>69.344799999999992</v>
      </c>
      <c r="AP287" s="137">
        <v>1071.7084</v>
      </c>
      <c r="AQ287" s="137">
        <v>154.26179999999999</v>
      </c>
      <c r="AR287" s="137">
        <v>1590.2950000000001</v>
      </c>
      <c r="AS287" s="139">
        <v>4366.8114000000005</v>
      </c>
      <c r="AT287" s="138">
        <v>2776.5164</v>
      </c>
      <c r="AU287" s="138">
        <v>306.7792</v>
      </c>
      <c r="AV287" s="138">
        <v>3083.2955999999999</v>
      </c>
      <c r="AW287" s="137">
        <v>336.14</v>
      </c>
      <c r="AX287" s="137">
        <v>69.344799999999992</v>
      </c>
      <c r="AY287" s="137">
        <v>1133.0662</v>
      </c>
      <c r="AZ287" s="137">
        <v>108.38799999999999</v>
      </c>
      <c r="BA287" s="137">
        <v>1646.9389999999999</v>
      </c>
      <c r="BB287" s="139">
        <v>4730.2345999999998</v>
      </c>
      <c r="BC287" s="202">
        <v>4256.2184000000007</v>
      </c>
      <c r="BD287" s="138">
        <v>0</v>
      </c>
      <c r="BE287" s="138">
        <v>4256.2184000000007</v>
      </c>
      <c r="BF287" s="137">
        <v>483.14</v>
      </c>
      <c r="BG287" s="137">
        <v>103.42919999999999</v>
      </c>
      <c r="BH287" s="137">
        <v>1828.6407999999999</v>
      </c>
      <c r="BI287" s="137">
        <v>160.0438</v>
      </c>
      <c r="BJ287" s="137">
        <v>2575.2538</v>
      </c>
      <c r="BK287" s="139">
        <v>6831.4722000000002</v>
      </c>
      <c r="BL287" s="186">
        <v>2776.5164</v>
      </c>
      <c r="BM287" s="138">
        <v>0</v>
      </c>
      <c r="BN287" s="138">
        <v>2776.5164</v>
      </c>
      <c r="BO287" s="137">
        <v>290.08</v>
      </c>
      <c r="BP287" s="137">
        <v>69.344799999999992</v>
      </c>
      <c r="BQ287" s="137">
        <v>1071.7084</v>
      </c>
      <c r="BR287" s="137">
        <v>139.26779999999999</v>
      </c>
      <c r="BS287" s="137">
        <v>1570.4010000000001</v>
      </c>
      <c r="BT287" s="139">
        <v>4346.9174000000003</v>
      </c>
      <c r="BU287" s="138">
        <v>2776.5164</v>
      </c>
      <c r="BV287" s="138">
        <v>0</v>
      </c>
      <c r="BW287" s="138">
        <v>2776.5164</v>
      </c>
      <c r="BX287" s="137">
        <v>294</v>
      </c>
      <c r="BY287" s="137">
        <v>69.344799999999992</v>
      </c>
      <c r="BZ287" s="137">
        <v>1071.7084</v>
      </c>
      <c r="CA287" s="137">
        <v>154.26179999999999</v>
      </c>
      <c r="CB287" s="137">
        <v>1589.3150000000001</v>
      </c>
      <c r="CC287" s="139">
        <v>4365.8314</v>
      </c>
      <c r="CD287" s="216">
        <v>2776.5164</v>
      </c>
      <c r="CE287" s="138">
        <v>0</v>
      </c>
      <c r="CF287" s="138">
        <v>2776.5164</v>
      </c>
      <c r="CG287" s="137">
        <v>290.08</v>
      </c>
      <c r="CH287" s="137">
        <v>69.344799999999992</v>
      </c>
      <c r="CI287" s="137">
        <v>1035.4680000000001</v>
      </c>
      <c r="CJ287" s="137">
        <v>49.303800000000003</v>
      </c>
      <c r="CK287" s="137">
        <v>1444.1966</v>
      </c>
      <c r="CL287" s="139">
        <v>4220.7129999999997</v>
      </c>
      <c r="CM287" s="186">
        <v>2776.5164</v>
      </c>
      <c r="CN287" s="138">
        <v>0</v>
      </c>
      <c r="CO287" s="138">
        <v>2776.5164</v>
      </c>
      <c r="CP287" s="137">
        <v>294.98</v>
      </c>
      <c r="CQ287" s="137">
        <v>69.344799999999992</v>
      </c>
      <c r="CR287" s="137">
        <v>1038.604</v>
      </c>
      <c r="CS287" s="137">
        <v>104.2818</v>
      </c>
      <c r="CT287" s="137">
        <v>1507.2105999999999</v>
      </c>
      <c r="CU287" s="139">
        <v>4283.7269999999999</v>
      </c>
      <c r="CV287" s="216">
        <v>2776.5164</v>
      </c>
      <c r="CW287" s="138">
        <v>0</v>
      </c>
      <c r="CX287" s="138">
        <v>2776.5164</v>
      </c>
      <c r="CY287" s="137">
        <v>290.08</v>
      </c>
      <c r="CZ287" s="137">
        <v>69.344799999999992</v>
      </c>
      <c r="DA287" s="137">
        <v>1035.4680000000001</v>
      </c>
      <c r="DB287" s="137">
        <v>119.2758</v>
      </c>
      <c r="DC287" s="137">
        <v>1514.1686</v>
      </c>
      <c r="DD287" s="139">
        <v>4290.6850000000004</v>
      </c>
      <c r="DE287" s="138">
        <v>4167.009</v>
      </c>
      <c r="DF287" s="138">
        <v>0</v>
      </c>
      <c r="DG287" s="138">
        <v>4167.009</v>
      </c>
      <c r="DH287" s="137">
        <v>487.06</v>
      </c>
      <c r="DI287" s="137">
        <v>464.53960000000001</v>
      </c>
      <c r="DJ287" s="137">
        <v>1306.4380000000001</v>
      </c>
      <c r="DK287" s="137">
        <v>123.97</v>
      </c>
      <c r="DL287" s="137">
        <v>2382.0075999999999</v>
      </c>
      <c r="DM287" s="139">
        <v>6549.0165999999999</v>
      </c>
      <c r="DN287" s="135">
        <f t="shared" si="41"/>
        <v>36188.3914</v>
      </c>
      <c r="DO287" s="135">
        <f t="shared" si="42"/>
        <v>306.7792</v>
      </c>
      <c r="DP287" s="135">
        <f t="shared" si="43"/>
        <v>36495.170600000005</v>
      </c>
      <c r="DQ287" s="137">
        <f t="shared" si="44"/>
        <v>3945.4799999999996</v>
      </c>
      <c r="DR287" s="137">
        <f t="shared" si="45"/>
        <v>1261.4167999999997</v>
      </c>
      <c r="DS287" s="137">
        <f t="shared" si="46"/>
        <v>13807.9354</v>
      </c>
      <c r="DT287" s="137">
        <f t="shared" si="47"/>
        <v>1495.8719999999996</v>
      </c>
      <c r="DU287" s="137">
        <f t="shared" si="48"/>
        <v>20510.7042</v>
      </c>
      <c r="DV287" s="139">
        <f t="shared" si="49"/>
        <v>57005.874800000005</v>
      </c>
      <c r="DW287" s="271">
        <f t="shared" si="50"/>
        <v>465.2844000000041</v>
      </c>
      <c r="DX287" s="271"/>
      <c r="DY287" s="263">
        <f>E287-(DU287-(DO287*PARAM!Q287))</f>
        <v>104.6150000000016</v>
      </c>
      <c r="DZ287" s="263"/>
    </row>
    <row r="288" spans="1:130" x14ac:dyDescent="0.25">
      <c r="A288">
        <v>1886</v>
      </c>
      <c r="B288" t="s">
        <v>550</v>
      </c>
      <c r="C288" t="s">
        <v>551</v>
      </c>
      <c r="D288" s="74">
        <v>1</v>
      </c>
      <c r="E288">
        <v>7359.86</v>
      </c>
      <c r="F288">
        <v>20475.07</v>
      </c>
      <c r="G288" t="s">
        <v>173</v>
      </c>
      <c r="H288" t="s">
        <v>5</v>
      </c>
      <c r="I288" t="s">
        <v>282</v>
      </c>
      <c r="J288" s="138">
        <v>0</v>
      </c>
      <c r="K288" s="138">
        <v>0</v>
      </c>
      <c r="L288" s="138">
        <v>0</v>
      </c>
      <c r="M288" s="137">
        <v>0</v>
      </c>
      <c r="N288" s="137">
        <v>0</v>
      </c>
      <c r="O288" s="137">
        <v>0</v>
      </c>
      <c r="P288" s="185">
        <v>0</v>
      </c>
      <c r="Q288" s="137">
        <v>0</v>
      </c>
      <c r="R288" s="139">
        <v>0</v>
      </c>
      <c r="S288" s="138">
        <v>1169.45</v>
      </c>
      <c r="T288" s="138">
        <v>0</v>
      </c>
      <c r="U288" s="138">
        <v>1169.45</v>
      </c>
      <c r="V288" s="137">
        <v>72</v>
      </c>
      <c r="W288" s="137">
        <v>17.489999999999998</v>
      </c>
      <c r="X288" s="137">
        <v>38.99</v>
      </c>
      <c r="Y288" s="137">
        <v>20.76</v>
      </c>
      <c r="Z288" s="137">
        <v>149.24</v>
      </c>
      <c r="AA288" s="139">
        <v>1318.69</v>
      </c>
      <c r="AB288" s="138">
        <v>1558.09</v>
      </c>
      <c r="AC288" s="138">
        <v>0</v>
      </c>
      <c r="AD288" s="138">
        <v>1558.09</v>
      </c>
      <c r="AE288" s="137">
        <v>109</v>
      </c>
      <c r="AF288" s="137">
        <v>23.33</v>
      </c>
      <c r="AG288" s="185">
        <v>51.94</v>
      </c>
      <c r="AH288" s="137">
        <v>27.66</v>
      </c>
      <c r="AI288" s="137">
        <v>211.93</v>
      </c>
      <c r="AJ288" s="139">
        <v>1770.02</v>
      </c>
      <c r="AK288" s="138">
        <v>1558.09</v>
      </c>
      <c r="AL288" s="138">
        <v>0</v>
      </c>
      <c r="AM288" s="138">
        <v>1558.09</v>
      </c>
      <c r="AN288" s="137">
        <v>117</v>
      </c>
      <c r="AO288" s="137">
        <v>23.33</v>
      </c>
      <c r="AP288" s="137">
        <v>51.94</v>
      </c>
      <c r="AQ288" s="137">
        <v>27.66</v>
      </c>
      <c r="AR288" s="137">
        <v>219.93</v>
      </c>
      <c r="AS288" s="139">
        <v>1778.02</v>
      </c>
      <c r="AT288" s="138">
        <v>1558.09</v>
      </c>
      <c r="AU288" s="138">
        <v>294.26</v>
      </c>
      <c r="AV288" s="138">
        <v>1852.35</v>
      </c>
      <c r="AW288" s="137">
        <v>157</v>
      </c>
      <c r="AX288" s="137">
        <v>23.33</v>
      </c>
      <c r="AY288" s="137">
        <v>122.36</v>
      </c>
      <c r="AZ288" s="137">
        <v>31.6</v>
      </c>
      <c r="BA288" s="137">
        <v>334.29</v>
      </c>
      <c r="BB288" s="139">
        <v>2186.64</v>
      </c>
      <c r="BC288" s="202">
        <v>2330.63</v>
      </c>
      <c r="BD288" s="138">
        <v>0</v>
      </c>
      <c r="BE288" s="138">
        <v>2330.63</v>
      </c>
      <c r="BF288" s="137">
        <v>221</v>
      </c>
      <c r="BG288" s="137">
        <v>34.68</v>
      </c>
      <c r="BH288" s="137">
        <v>746.82</v>
      </c>
      <c r="BI288" s="137">
        <v>41.31</v>
      </c>
      <c r="BJ288" s="137">
        <v>1043.81</v>
      </c>
      <c r="BK288" s="139">
        <v>3374.44</v>
      </c>
      <c r="BL288" s="186">
        <v>1558.09</v>
      </c>
      <c r="BM288" s="138">
        <v>0</v>
      </c>
      <c r="BN288" s="138">
        <v>1558.09</v>
      </c>
      <c r="BO288" s="137">
        <v>116</v>
      </c>
      <c r="BP288" s="137">
        <v>23.33</v>
      </c>
      <c r="BQ288" s="137">
        <v>63.51</v>
      </c>
      <c r="BR288" s="137">
        <v>27.66</v>
      </c>
      <c r="BS288" s="137">
        <v>230.5</v>
      </c>
      <c r="BT288" s="139">
        <v>1788.59</v>
      </c>
      <c r="BU288" s="138">
        <v>1558.09</v>
      </c>
      <c r="BV288" s="138">
        <v>0</v>
      </c>
      <c r="BW288" s="138">
        <v>1558.09</v>
      </c>
      <c r="BX288" s="137">
        <v>117</v>
      </c>
      <c r="BY288" s="137">
        <v>23.33</v>
      </c>
      <c r="BZ288" s="137">
        <v>63.51</v>
      </c>
      <c r="CA288" s="137">
        <v>27.66</v>
      </c>
      <c r="CB288" s="137">
        <v>231.5</v>
      </c>
      <c r="CC288" s="139">
        <v>1789.59</v>
      </c>
      <c r="CD288" s="138">
        <v>1584.12</v>
      </c>
      <c r="CE288" s="138">
        <v>0</v>
      </c>
      <c r="CF288" s="138">
        <v>1584.12</v>
      </c>
      <c r="CG288" s="137">
        <v>121</v>
      </c>
      <c r="CH288" s="137">
        <v>23.72</v>
      </c>
      <c r="CI288" s="137">
        <v>87.03</v>
      </c>
      <c r="CJ288" s="137">
        <v>28.12</v>
      </c>
      <c r="CK288" s="137">
        <v>259.87</v>
      </c>
      <c r="CL288" s="139">
        <v>1843.99</v>
      </c>
      <c r="CM288" s="186">
        <v>1612.03</v>
      </c>
      <c r="CN288" s="138">
        <v>0</v>
      </c>
      <c r="CO288" s="138">
        <v>1612.03</v>
      </c>
      <c r="CP288" s="137">
        <v>125</v>
      </c>
      <c r="CQ288" s="137">
        <v>24.14</v>
      </c>
      <c r="CR288" s="137">
        <v>82.14</v>
      </c>
      <c r="CS288" s="137">
        <v>28.62</v>
      </c>
      <c r="CT288" s="137">
        <v>259.89999999999998</v>
      </c>
      <c r="CU288" s="139">
        <v>1871.93</v>
      </c>
      <c r="CV288" s="218">
        <v>1614.24</v>
      </c>
      <c r="CW288" s="138">
        <v>0</v>
      </c>
      <c r="CX288" s="138">
        <v>1614.24</v>
      </c>
      <c r="CY288" s="137">
        <v>125</v>
      </c>
      <c r="CZ288" s="137">
        <v>24.17</v>
      </c>
      <c r="DA288" s="137">
        <v>84.18</v>
      </c>
      <c r="DB288" s="137">
        <v>28.66</v>
      </c>
      <c r="DC288" s="137">
        <v>262.01</v>
      </c>
      <c r="DD288" s="139">
        <v>1876.25</v>
      </c>
      <c r="DE288" s="138">
        <v>4499.32</v>
      </c>
      <c r="DF288" s="138">
        <v>0</v>
      </c>
      <c r="DG288" s="138">
        <v>4499.32</v>
      </c>
      <c r="DH288" s="137">
        <v>426</v>
      </c>
      <c r="DI288" s="137">
        <v>478.24</v>
      </c>
      <c r="DJ288" s="137">
        <v>2699.35</v>
      </c>
      <c r="DK288" s="137">
        <v>81.239999999999995</v>
      </c>
      <c r="DL288" s="137">
        <v>3684.83</v>
      </c>
      <c r="DM288" s="139">
        <v>8184.15</v>
      </c>
      <c r="DN288" s="135">
        <f t="shared" si="41"/>
        <v>20600.240000000002</v>
      </c>
      <c r="DO288" s="135">
        <f t="shared" si="42"/>
        <v>294.26</v>
      </c>
      <c r="DP288" s="135">
        <f t="shared" si="43"/>
        <v>20894.5</v>
      </c>
      <c r="DQ288" s="137">
        <f t="shared" si="44"/>
        <v>1706</v>
      </c>
      <c r="DR288" s="137">
        <f t="shared" si="45"/>
        <v>719.09</v>
      </c>
      <c r="DS288" s="137">
        <f t="shared" si="46"/>
        <v>4091.7700000000004</v>
      </c>
      <c r="DT288" s="137">
        <f t="shared" si="47"/>
        <v>370.95000000000005</v>
      </c>
      <c r="DU288" s="137">
        <f t="shared" si="48"/>
        <v>6887.8099999999995</v>
      </c>
      <c r="DV288" s="139">
        <f t="shared" si="49"/>
        <v>27782.309999999998</v>
      </c>
      <c r="DW288" s="271">
        <f t="shared" si="50"/>
        <v>419.43000000000029</v>
      </c>
      <c r="DX288" s="271"/>
      <c r="DY288" s="263">
        <f>E288-(DU288-(DO288*PARAM!Q288))</f>
        <v>472.05000000000018</v>
      </c>
      <c r="DZ288" s="263"/>
    </row>
    <row r="289" spans="1:130" x14ac:dyDescent="0.25">
      <c r="A289">
        <v>1891</v>
      </c>
      <c r="B289" t="s">
        <v>704</v>
      </c>
      <c r="C289" t="s">
        <v>193</v>
      </c>
      <c r="D289" s="74">
        <v>1</v>
      </c>
      <c r="E289">
        <v>6714.96</v>
      </c>
      <c r="F289">
        <v>16116.44</v>
      </c>
      <c r="G289" t="s">
        <v>173</v>
      </c>
      <c r="H289" t="s">
        <v>5</v>
      </c>
      <c r="I289" t="s">
        <v>166</v>
      </c>
      <c r="J289" s="138">
        <v>1558.09</v>
      </c>
      <c r="K289" s="138">
        <v>0</v>
      </c>
      <c r="L289" s="138">
        <v>1558.09</v>
      </c>
      <c r="M289" s="137">
        <v>121</v>
      </c>
      <c r="N289" s="137">
        <v>23.33</v>
      </c>
      <c r="O289" s="137">
        <v>88.63</v>
      </c>
      <c r="P289" s="185">
        <v>129.66</v>
      </c>
      <c r="Q289" s="137">
        <v>362.62</v>
      </c>
      <c r="R289" s="139">
        <v>1920.71</v>
      </c>
      <c r="S289" s="138">
        <v>1833.51</v>
      </c>
      <c r="T289" s="138">
        <v>0</v>
      </c>
      <c r="U289" s="138">
        <v>1833.51</v>
      </c>
      <c r="V289" s="137">
        <v>159</v>
      </c>
      <c r="W289" s="137">
        <v>27.46</v>
      </c>
      <c r="X289" s="137">
        <v>336.31</v>
      </c>
      <c r="Y289" s="137">
        <v>129.44999999999999</v>
      </c>
      <c r="Z289" s="137">
        <v>652.22</v>
      </c>
      <c r="AA289" s="139">
        <v>2485.73</v>
      </c>
      <c r="AB289" s="138">
        <v>1558.09</v>
      </c>
      <c r="AC289" s="138">
        <v>0</v>
      </c>
      <c r="AD289" s="138">
        <v>1558.09</v>
      </c>
      <c r="AE289" s="137">
        <v>121</v>
      </c>
      <c r="AF289" s="137">
        <v>23.33</v>
      </c>
      <c r="AG289" s="185">
        <v>88.92</v>
      </c>
      <c r="AH289" s="137">
        <v>139.86000000000001</v>
      </c>
      <c r="AI289" s="137">
        <v>373.11</v>
      </c>
      <c r="AJ289" s="139">
        <v>1931.2</v>
      </c>
      <c r="AK289" s="138">
        <v>1558.09</v>
      </c>
      <c r="AL289" s="138">
        <v>0</v>
      </c>
      <c r="AM289" s="138">
        <v>1558.09</v>
      </c>
      <c r="AN289" s="137">
        <v>121</v>
      </c>
      <c r="AO289" s="137">
        <v>23.33</v>
      </c>
      <c r="AP289" s="137">
        <v>88.92</v>
      </c>
      <c r="AQ289" s="137">
        <v>134.76</v>
      </c>
      <c r="AR289" s="137">
        <v>368.01</v>
      </c>
      <c r="AS289" s="139">
        <v>1926.1</v>
      </c>
      <c r="AT289" s="138">
        <v>1558.09</v>
      </c>
      <c r="AU289" s="138">
        <v>189.73</v>
      </c>
      <c r="AV289" s="138">
        <v>1747.82</v>
      </c>
      <c r="AW289" s="137">
        <v>148</v>
      </c>
      <c r="AX289" s="137">
        <v>23.33</v>
      </c>
      <c r="AY289" s="137">
        <v>138.43</v>
      </c>
      <c r="AZ289" s="137">
        <v>116.91</v>
      </c>
      <c r="BA289" s="137">
        <v>426.67</v>
      </c>
      <c r="BB289" s="139">
        <v>2174.4899999999998</v>
      </c>
      <c r="BC289" s="202">
        <v>2364.85</v>
      </c>
      <c r="BD289" s="138">
        <v>0</v>
      </c>
      <c r="BE289" s="138">
        <v>2364.85</v>
      </c>
      <c r="BF289" s="137">
        <v>226</v>
      </c>
      <c r="BG289" s="137">
        <v>34.57</v>
      </c>
      <c r="BH289" s="137">
        <v>779.95</v>
      </c>
      <c r="BI289" s="137">
        <v>133.54</v>
      </c>
      <c r="BJ289" s="137">
        <v>1174.06</v>
      </c>
      <c r="BK289" s="139">
        <v>3538.91</v>
      </c>
      <c r="BL289" s="186">
        <v>1558.09</v>
      </c>
      <c r="BM289" s="138">
        <v>0</v>
      </c>
      <c r="BN289" s="138">
        <v>1558.09</v>
      </c>
      <c r="BO289" s="137">
        <v>121</v>
      </c>
      <c r="BP289" s="137">
        <v>23.33</v>
      </c>
      <c r="BQ289" s="137">
        <v>100.49</v>
      </c>
      <c r="BR289" s="137">
        <v>78.66</v>
      </c>
      <c r="BS289" s="137">
        <v>323.48</v>
      </c>
      <c r="BT289" s="139">
        <v>1881.57</v>
      </c>
      <c r="BU289" s="138">
        <v>4438.29</v>
      </c>
      <c r="BV289" s="138">
        <v>0</v>
      </c>
      <c r="BW289" s="138">
        <v>4438.29</v>
      </c>
      <c r="BX289" s="137">
        <v>132</v>
      </c>
      <c r="BY289" s="137">
        <v>393.48</v>
      </c>
      <c r="BZ289" s="137">
        <v>2551.37</v>
      </c>
      <c r="CA289" s="137">
        <v>180.82</v>
      </c>
      <c r="CB289" s="137">
        <v>3257.67</v>
      </c>
      <c r="CC289" s="139">
        <v>7695.96</v>
      </c>
      <c r="CD289" s="216">
        <v>1554.58</v>
      </c>
      <c r="CE289" s="138">
        <v>0</v>
      </c>
      <c r="CF289" s="138">
        <v>1554.58</v>
      </c>
      <c r="CG289" s="137">
        <v>122</v>
      </c>
      <c r="CH289" s="137">
        <v>23.33</v>
      </c>
      <c r="CI289" s="137">
        <v>100.49</v>
      </c>
      <c r="CJ289" s="137">
        <v>27.61</v>
      </c>
      <c r="CK289" s="137">
        <v>273.43</v>
      </c>
      <c r="CL289" s="139">
        <v>1828.01</v>
      </c>
      <c r="CM289" s="186">
        <v>1608.52</v>
      </c>
      <c r="CN289" s="138">
        <v>0</v>
      </c>
      <c r="CO289" s="138">
        <v>1608.52</v>
      </c>
      <c r="CP289" s="137">
        <v>137</v>
      </c>
      <c r="CQ289" s="137">
        <v>24.14</v>
      </c>
      <c r="CR289" s="137">
        <v>123.92</v>
      </c>
      <c r="CS289" s="137">
        <v>69.38</v>
      </c>
      <c r="CT289" s="137">
        <v>354.44</v>
      </c>
      <c r="CU289" s="139">
        <v>1962.96</v>
      </c>
      <c r="CV289" s="218">
        <v>1605.14</v>
      </c>
      <c r="CW289" s="138">
        <v>0</v>
      </c>
      <c r="CX289" s="138">
        <v>1605.14</v>
      </c>
      <c r="CY289" s="137">
        <v>129</v>
      </c>
      <c r="CZ289" s="137">
        <v>24.09</v>
      </c>
      <c r="DA289" s="137">
        <v>116.06</v>
      </c>
      <c r="DB289" s="137">
        <v>115.21</v>
      </c>
      <c r="DC289" s="137">
        <v>384.36</v>
      </c>
      <c r="DD289" s="139">
        <v>1989.5</v>
      </c>
      <c r="DE289" s="138">
        <v>3464.33</v>
      </c>
      <c r="DF289" s="138">
        <v>0</v>
      </c>
      <c r="DG289" s="138">
        <v>3464.33</v>
      </c>
      <c r="DH289" s="137">
        <v>773</v>
      </c>
      <c r="DI289" s="137">
        <v>216.76</v>
      </c>
      <c r="DJ289" s="137">
        <v>1800.66</v>
      </c>
      <c r="DK289" s="137">
        <v>169.97</v>
      </c>
      <c r="DL289" s="137">
        <v>2960.39</v>
      </c>
      <c r="DM289" s="139">
        <v>6424.72</v>
      </c>
      <c r="DN289" s="135">
        <f t="shared" si="41"/>
        <v>24659.67</v>
      </c>
      <c r="DO289" s="135">
        <f t="shared" si="42"/>
        <v>189.73</v>
      </c>
      <c r="DP289" s="135">
        <f t="shared" si="43"/>
        <v>24849.4</v>
      </c>
      <c r="DQ289" s="137">
        <f t="shared" si="44"/>
        <v>2310</v>
      </c>
      <c r="DR289" s="137">
        <f t="shared" si="45"/>
        <v>860.48000000000013</v>
      </c>
      <c r="DS289" s="137">
        <f t="shared" si="46"/>
        <v>6314.1500000000005</v>
      </c>
      <c r="DT289" s="137">
        <f t="shared" si="47"/>
        <v>1425.8299999999997</v>
      </c>
      <c r="DU289" s="137">
        <f t="shared" si="48"/>
        <v>10910.46</v>
      </c>
      <c r="DV289" s="139">
        <f t="shared" si="49"/>
        <v>35759.859999999993</v>
      </c>
      <c r="DW289" s="271">
        <f t="shared" si="50"/>
        <v>8732.9600000000009</v>
      </c>
      <c r="DX289" s="271"/>
      <c r="DY289" s="263">
        <f>E289-(DU289-(DO289*PARAM!Q289))</f>
        <v>-4195.4999999999991</v>
      </c>
      <c r="DZ289" s="263"/>
    </row>
    <row r="290" spans="1:130" x14ac:dyDescent="0.25">
      <c r="A290">
        <v>1892</v>
      </c>
      <c r="B290" t="s">
        <v>698</v>
      </c>
      <c r="C290" t="s">
        <v>699</v>
      </c>
      <c r="D290" s="74">
        <v>0</v>
      </c>
      <c r="E290">
        <v>2740.44</v>
      </c>
      <c r="F290">
        <v>6445.99</v>
      </c>
      <c r="G290" t="s">
        <v>173</v>
      </c>
      <c r="H290" t="s">
        <v>5</v>
      </c>
      <c r="I290" t="s">
        <v>204</v>
      </c>
      <c r="J290" s="138">
        <v>1601.3</v>
      </c>
      <c r="K290" s="138">
        <v>0</v>
      </c>
      <c r="L290" s="138">
        <v>1601.3</v>
      </c>
      <c r="M290" s="137">
        <v>0</v>
      </c>
      <c r="N290" s="137">
        <v>23.97</v>
      </c>
      <c r="O290" s="137">
        <v>150.75</v>
      </c>
      <c r="P290" s="185">
        <v>28.42</v>
      </c>
      <c r="Q290" s="137">
        <v>203.14</v>
      </c>
      <c r="R290" s="139">
        <v>1804.44</v>
      </c>
      <c r="S290" s="138">
        <v>1683.92</v>
      </c>
      <c r="T290" s="138">
        <v>0</v>
      </c>
      <c r="U290" s="138">
        <v>1683.92</v>
      </c>
      <c r="V290" s="137">
        <v>0</v>
      </c>
      <c r="W290" s="137">
        <v>25.21</v>
      </c>
      <c r="X290" s="137">
        <v>165.4</v>
      </c>
      <c r="Y290" s="137">
        <v>80.900000000000006</v>
      </c>
      <c r="Z290" s="137">
        <v>271.51</v>
      </c>
      <c r="AA290" s="139">
        <v>1955.43</v>
      </c>
      <c r="AB290" s="138">
        <v>1282.44</v>
      </c>
      <c r="AC290" s="138">
        <v>0</v>
      </c>
      <c r="AD290" s="138">
        <v>1282.44</v>
      </c>
      <c r="AE290" s="137">
        <v>0</v>
      </c>
      <c r="AF290" s="137">
        <v>19.190000000000001</v>
      </c>
      <c r="AG290" s="185">
        <v>128.84</v>
      </c>
      <c r="AH290" s="137">
        <v>124.75</v>
      </c>
      <c r="AI290" s="137">
        <v>272.77999999999997</v>
      </c>
      <c r="AJ290" s="139">
        <v>1555.22</v>
      </c>
      <c r="AK290" s="138">
        <v>1928.84</v>
      </c>
      <c r="AL290" s="138">
        <v>0</v>
      </c>
      <c r="AM290" s="138">
        <v>1928.84</v>
      </c>
      <c r="AN290" s="137">
        <v>0</v>
      </c>
      <c r="AO290" s="137">
        <v>93.74</v>
      </c>
      <c r="AP290" s="137">
        <v>389.87</v>
      </c>
      <c r="AQ290" s="137">
        <v>120.95</v>
      </c>
      <c r="AR290" s="137">
        <v>604.55999999999995</v>
      </c>
      <c r="AS290" s="139">
        <v>2533.4</v>
      </c>
      <c r="AT290" s="138">
        <v>0</v>
      </c>
      <c r="AU290" s="138">
        <v>158.04</v>
      </c>
      <c r="AV290" s="138">
        <v>158.04</v>
      </c>
      <c r="AW290" s="137">
        <v>0</v>
      </c>
      <c r="AX290" s="137">
        <v>0</v>
      </c>
      <c r="AY290" s="137">
        <v>31.61</v>
      </c>
      <c r="AZ290" s="137">
        <v>2.12</v>
      </c>
      <c r="BA290" s="137">
        <v>33.729999999999997</v>
      </c>
      <c r="BB290" s="139">
        <v>191.77</v>
      </c>
      <c r="BC290" s="202">
        <v>0</v>
      </c>
      <c r="BD290" s="138">
        <v>0</v>
      </c>
      <c r="BE290" s="138">
        <v>0</v>
      </c>
      <c r="BF290" s="137">
        <v>0</v>
      </c>
      <c r="BG290" s="137">
        <v>0</v>
      </c>
      <c r="BH290" s="137">
        <v>0</v>
      </c>
      <c r="BI290" s="137">
        <v>0</v>
      </c>
      <c r="BJ290" s="137">
        <v>0</v>
      </c>
      <c r="BK290" s="139">
        <v>0</v>
      </c>
      <c r="BL290" s="186">
        <v>0</v>
      </c>
      <c r="BM290" s="138">
        <v>0</v>
      </c>
      <c r="BN290" s="138">
        <v>0</v>
      </c>
      <c r="BO290" s="137">
        <v>0</v>
      </c>
      <c r="BP290" s="137">
        <v>0</v>
      </c>
      <c r="BQ290" s="137">
        <v>0</v>
      </c>
      <c r="BR290" s="137">
        <v>0</v>
      </c>
      <c r="BS290" s="137">
        <v>0</v>
      </c>
      <c r="BT290" s="139">
        <v>0</v>
      </c>
      <c r="CD290" s="216">
        <v>0</v>
      </c>
      <c r="CE290" s="138">
        <v>0</v>
      </c>
      <c r="CF290" s="138">
        <v>0</v>
      </c>
      <c r="CG290" s="137">
        <v>0</v>
      </c>
      <c r="CH290" s="137">
        <v>0</v>
      </c>
      <c r="CI290" s="137">
        <v>0</v>
      </c>
      <c r="CJ290" s="137">
        <v>0</v>
      </c>
      <c r="CK290" s="137">
        <v>0</v>
      </c>
      <c r="CL290" s="139">
        <v>0</v>
      </c>
      <c r="CM290" s="186">
        <v>0</v>
      </c>
      <c r="CN290" s="138">
        <v>0</v>
      </c>
      <c r="CO290" s="138">
        <v>0</v>
      </c>
      <c r="CP290" s="137">
        <v>0</v>
      </c>
      <c r="CQ290" s="137">
        <v>0</v>
      </c>
      <c r="CR290" s="137">
        <v>0</v>
      </c>
      <c r="CS290" s="137">
        <v>0</v>
      </c>
      <c r="CT290" s="137">
        <v>0</v>
      </c>
      <c r="CU290" s="139">
        <v>0</v>
      </c>
      <c r="CV290" s="216"/>
      <c r="DN290" s="135">
        <f t="shared" si="41"/>
        <v>6496.5</v>
      </c>
      <c r="DO290" s="135">
        <f t="shared" si="42"/>
        <v>158.04</v>
      </c>
      <c r="DP290" s="135">
        <f t="shared" si="43"/>
        <v>6654.54</v>
      </c>
      <c r="DQ290" s="137">
        <f t="shared" si="44"/>
        <v>0</v>
      </c>
      <c r="DR290" s="137">
        <f t="shared" si="45"/>
        <v>162.11000000000001</v>
      </c>
      <c r="DS290" s="137">
        <f t="shared" si="46"/>
        <v>866.47</v>
      </c>
      <c r="DT290" s="137">
        <f t="shared" si="47"/>
        <v>357.14</v>
      </c>
      <c r="DU290" s="137">
        <f t="shared" si="48"/>
        <v>1385.7199999999998</v>
      </c>
      <c r="DV290" s="139">
        <f t="shared" si="49"/>
        <v>8040.26</v>
      </c>
      <c r="DW290" s="271">
        <f t="shared" si="50"/>
        <v>208.55000000000018</v>
      </c>
      <c r="DX290" s="271"/>
      <c r="DY290" s="263">
        <f>E290-(DU290-(DO290*PARAM!Q290))</f>
        <v>1354.7200000000003</v>
      </c>
      <c r="DZ290" s="263"/>
    </row>
    <row r="291" spans="1:130" x14ac:dyDescent="0.25">
      <c r="A291">
        <v>1893</v>
      </c>
      <c r="B291" t="s">
        <v>599</v>
      </c>
      <c r="C291" t="s">
        <v>271</v>
      </c>
      <c r="D291" s="74">
        <v>0</v>
      </c>
      <c r="E291">
        <v>1943.76</v>
      </c>
      <c r="F291">
        <v>4167.96</v>
      </c>
      <c r="G291" t="s">
        <v>173</v>
      </c>
      <c r="H291" t="s">
        <v>5</v>
      </c>
      <c r="I291" t="s">
        <v>204</v>
      </c>
      <c r="J291" s="138">
        <v>1601.3</v>
      </c>
      <c r="K291" s="138">
        <v>0</v>
      </c>
      <c r="L291" s="138">
        <v>1601.3</v>
      </c>
      <c r="M291" s="137">
        <v>122</v>
      </c>
      <c r="N291" s="137">
        <v>23.97</v>
      </c>
      <c r="O291" s="137">
        <v>150.75</v>
      </c>
      <c r="P291" s="185">
        <v>28.42</v>
      </c>
      <c r="Q291" s="137">
        <v>325.14</v>
      </c>
      <c r="R291" s="139">
        <v>1926.44</v>
      </c>
      <c r="S291" s="138">
        <v>1072.8599999999999</v>
      </c>
      <c r="T291" s="138">
        <v>0</v>
      </c>
      <c r="U291" s="138">
        <v>1072.8599999999999</v>
      </c>
      <c r="V291" s="137">
        <v>50</v>
      </c>
      <c r="W291" s="137">
        <v>16.05</v>
      </c>
      <c r="X291" s="137">
        <v>105.25</v>
      </c>
      <c r="Y291" s="137">
        <v>19.04</v>
      </c>
      <c r="Z291" s="137">
        <v>190.34</v>
      </c>
      <c r="AA291" s="139">
        <v>1263.2</v>
      </c>
      <c r="AB291" s="138">
        <v>309.04000000000002</v>
      </c>
      <c r="AC291" s="138">
        <v>0</v>
      </c>
      <c r="AD291" s="138">
        <v>309.04000000000002</v>
      </c>
      <c r="AE291" s="137">
        <v>-3</v>
      </c>
      <c r="AF291" s="137">
        <v>4.59</v>
      </c>
      <c r="AG291" s="185">
        <v>32.06</v>
      </c>
      <c r="AH291" s="137">
        <v>5.47</v>
      </c>
      <c r="AI291" s="137">
        <v>39.119999999999997</v>
      </c>
      <c r="AJ291" s="139">
        <v>348.16</v>
      </c>
      <c r="AK291" s="138">
        <v>1233.9100000000001</v>
      </c>
      <c r="AL291" s="138">
        <v>0</v>
      </c>
      <c r="AM291" s="138">
        <v>1233.9100000000001</v>
      </c>
      <c r="AN291" s="137">
        <v>10</v>
      </c>
      <c r="AO291" s="137">
        <v>102.54</v>
      </c>
      <c r="AP291" s="137">
        <v>-144.12</v>
      </c>
      <c r="AQ291" s="137">
        <v>21.91</v>
      </c>
      <c r="AR291" s="137">
        <v>-9.67</v>
      </c>
      <c r="AS291" s="139">
        <v>1224.24</v>
      </c>
      <c r="AT291" s="138">
        <v>0</v>
      </c>
      <c r="AU291" s="138">
        <v>158.04</v>
      </c>
      <c r="AV291" s="138">
        <v>158.04</v>
      </c>
      <c r="AW291" s="137">
        <v>7</v>
      </c>
      <c r="AX291" s="137">
        <v>0</v>
      </c>
      <c r="AY291" s="137">
        <v>31.61</v>
      </c>
      <c r="AZ291" s="137">
        <v>2.12</v>
      </c>
      <c r="BA291" s="137">
        <v>40.729999999999997</v>
      </c>
      <c r="BB291" s="139">
        <v>198.77</v>
      </c>
      <c r="BC291" s="202">
        <v>5.2</v>
      </c>
      <c r="BD291" s="138">
        <v>0</v>
      </c>
      <c r="BE291" s="138">
        <v>5.2</v>
      </c>
      <c r="BF291" s="137">
        <v>0</v>
      </c>
      <c r="BG291" s="137">
        <v>0</v>
      </c>
      <c r="BH291" s="137">
        <v>0</v>
      </c>
      <c r="BI291" s="137">
        <v>7.0000000000000007E-2</v>
      </c>
      <c r="BJ291" s="137">
        <v>7.0000000000000007E-2</v>
      </c>
      <c r="BK291" s="139">
        <v>5.27</v>
      </c>
      <c r="BL291" s="186">
        <v>0</v>
      </c>
      <c r="BM291" s="138">
        <v>0</v>
      </c>
      <c r="BN291" s="138">
        <v>0</v>
      </c>
      <c r="BO291" s="137">
        <v>0</v>
      </c>
      <c r="BP291" s="137">
        <v>0</v>
      </c>
      <c r="BQ291" s="137">
        <v>0</v>
      </c>
      <c r="BR291" s="137">
        <v>0</v>
      </c>
      <c r="BS291" s="137">
        <v>0</v>
      </c>
      <c r="BT291" s="139">
        <v>0</v>
      </c>
      <c r="CD291" s="216">
        <v>0</v>
      </c>
      <c r="CE291" s="138">
        <v>0</v>
      </c>
      <c r="CF291" s="138">
        <v>0</v>
      </c>
      <c r="CG291" s="137">
        <v>0</v>
      </c>
      <c r="CH291" s="137">
        <v>0</v>
      </c>
      <c r="CI291" s="137">
        <v>0</v>
      </c>
      <c r="CJ291" s="137">
        <v>0</v>
      </c>
      <c r="CK291" s="137">
        <v>0</v>
      </c>
      <c r="CL291" s="139">
        <v>0</v>
      </c>
      <c r="CM291" s="186">
        <v>0</v>
      </c>
      <c r="CN291" s="138">
        <v>0</v>
      </c>
      <c r="CO291" s="138">
        <v>0</v>
      </c>
      <c r="CP291" s="137">
        <v>0</v>
      </c>
      <c r="CQ291" s="137">
        <v>0</v>
      </c>
      <c r="CR291" s="137">
        <v>0</v>
      </c>
      <c r="CS291" s="137">
        <v>0</v>
      </c>
      <c r="CT291" s="137">
        <v>0</v>
      </c>
      <c r="CU291" s="139">
        <v>0</v>
      </c>
      <c r="CV291" s="216"/>
      <c r="DN291" s="135">
        <f t="shared" si="41"/>
        <v>4222.3099999999995</v>
      </c>
      <c r="DO291" s="135">
        <f t="shared" si="42"/>
        <v>158.04</v>
      </c>
      <c r="DP291" s="135">
        <f t="shared" si="43"/>
        <v>4380.3499999999995</v>
      </c>
      <c r="DQ291" s="137">
        <f t="shared" si="44"/>
        <v>186</v>
      </c>
      <c r="DR291" s="137">
        <f t="shared" si="45"/>
        <v>147.15</v>
      </c>
      <c r="DS291" s="137">
        <f t="shared" si="46"/>
        <v>175.55</v>
      </c>
      <c r="DT291" s="137">
        <f t="shared" si="47"/>
        <v>77.03</v>
      </c>
      <c r="DU291" s="137">
        <f t="shared" si="48"/>
        <v>585.73000000000013</v>
      </c>
      <c r="DV291" s="139">
        <f t="shared" si="49"/>
        <v>4966.0800000000008</v>
      </c>
      <c r="DW291" s="271">
        <f t="shared" si="50"/>
        <v>212.38999999999942</v>
      </c>
      <c r="DX291" s="271"/>
      <c r="DY291" s="263">
        <f>E291-(DU291-(DO291*PARAM!Q291))</f>
        <v>1358.0299999999997</v>
      </c>
      <c r="DZ291" s="263"/>
    </row>
    <row r="292" spans="1:130" x14ac:dyDescent="0.25">
      <c r="A292">
        <v>1896</v>
      </c>
      <c r="B292" t="s">
        <v>473</v>
      </c>
      <c r="C292" t="s">
        <v>276</v>
      </c>
      <c r="D292" s="74">
        <v>1</v>
      </c>
      <c r="E292">
        <v>8350.6299999999992</v>
      </c>
      <c r="F292">
        <v>22602.68</v>
      </c>
      <c r="G292" t="s">
        <v>157</v>
      </c>
      <c r="H292" t="s">
        <v>5</v>
      </c>
      <c r="I292" t="s">
        <v>371</v>
      </c>
      <c r="J292" s="138">
        <v>1741.06</v>
      </c>
      <c r="K292" s="138">
        <v>0</v>
      </c>
      <c r="L292" s="138">
        <v>1741.06</v>
      </c>
      <c r="M292" s="137">
        <v>141</v>
      </c>
      <c r="N292" s="137">
        <v>43.46</v>
      </c>
      <c r="O292" s="137">
        <v>216.05</v>
      </c>
      <c r="P292" s="185">
        <v>245.1</v>
      </c>
      <c r="Q292" s="137">
        <v>645.61</v>
      </c>
      <c r="R292" s="139">
        <v>2386.67</v>
      </c>
      <c r="S292" s="138">
        <v>1741.06</v>
      </c>
      <c r="T292" s="138">
        <v>0</v>
      </c>
      <c r="U292" s="138">
        <v>1741.06</v>
      </c>
      <c r="V292" s="137">
        <v>141</v>
      </c>
      <c r="W292" s="137">
        <v>43.45</v>
      </c>
      <c r="X292" s="137">
        <v>216.74</v>
      </c>
      <c r="Y292" s="137">
        <v>132.91</v>
      </c>
      <c r="Z292" s="137">
        <v>534.1</v>
      </c>
      <c r="AA292" s="139">
        <v>2275.16</v>
      </c>
      <c r="AB292" s="138">
        <v>1741.06</v>
      </c>
      <c r="AC292" s="138">
        <v>0</v>
      </c>
      <c r="AD292" s="138">
        <v>1741.06</v>
      </c>
      <c r="AE292" s="137">
        <v>141</v>
      </c>
      <c r="AF292" s="137">
        <v>43.45</v>
      </c>
      <c r="AG292" s="185">
        <v>216.42</v>
      </c>
      <c r="AH292" s="137">
        <v>143.11000000000001</v>
      </c>
      <c r="AI292" s="137">
        <v>543.98</v>
      </c>
      <c r="AJ292" s="139">
        <v>2285.04</v>
      </c>
      <c r="AK292" s="138">
        <v>1741.06</v>
      </c>
      <c r="AL292" s="138">
        <v>0</v>
      </c>
      <c r="AM292" s="138">
        <v>1741.06</v>
      </c>
      <c r="AN292" s="137">
        <v>141</v>
      </c>
      <c r="AO292" s="137">
        <v>43.45</v>
      </c>
      <c r="AP292" s="137">
        <v>216.42</v>
      </c>
      <c r="AQ292" s="137">
        <v>138.01</v>
      </c>
      <c r="AR292" s="137">
        <v>538.88</v>
      </c>
      <c r="AS292" s="139">
        <v>2279.94</v>
      </c>
      <c r="AT292" s="138">
        <v>1741.06</v>
      </c>
      <c r="AU292" s="138">
        <v>0</v>
      </c>
      <c r="AV292" s="138">
        <v>1741.06</v>
      </c>
      <c r="AW292" s="137">
        <v>141</v>
      </c>
      <c r="AX292" s="137">
        <v>43.45</v>
      </c>
      <c r="AY292" s="137">
        <v>216.42</v>
      </c>
      <c r="AZ292" s="137">
        <v>122.71</v>
      </c>
      <c r="BA292" s="137">
        <v>523.58000000000004</v>
      </c>
      <c r="BB292" s="139">
        <v>2264.64</v>
      </c>
      <c r="BC292" s="202">
        <v>2606.33</v>
      </c>
      <c r="BD292" s="138">
        <v>0</v>
      </c>
      <c r="BE292" s="138">
        <v>2606.33</v>
      </c>
      <c r="BF292" s="137">
        <v>260</v>
      </c>
      <c r="BG292" s="137">
        <v>64.760000000000005</v>
      </c>
      <c r="BH292" s="137">
        <v>945.97</v>
      </c>
      <c r="BI292" s="137">
        <v>158.41</v>
      </c>
      <c r="BJ292" s="137">
        <v>1429.14</v>
      </c>
      <c r="BK292" s="139">
        <v>4035.47</v>
      </c>
      <c r="BL292" s="186">
        <v>1741.06</v>
      </c>
      <c r="BM292" s="138">
        <v>0</v>
      </c>
      <c r="BN292" s="138">
        <v>1741.06</v>
      </c>
      <c r="BO292" s="137">
        <v>143</v>
      </c>
      <c r="BP292" s="137">
        <v>43.45</v>
      </c>
      <c r="BQ292" s="137">
        <v>229.34</v>
      </c>
      <c r="BR292" s="137">
        <v>138.01</v>
      </c>
      <c r="BS292" s="137">
        <v>553.79999999999995</v>
      </c>
      <c r="BT292" s="139">
        <v>2294.86</v>
      </c>
      <c r="BU292" s="138">
        <v>1741.06</v>
      </c>
      <c r="BV292" s="138">
        <v>0</v>
      </c>
      <c r="BW292" s="138">
        <v>1741.06</v>
      </c>
      <c r="BX292" s="137">
        <v>143</v>
      </c>
      <c r="BY292" s="137">
        <v>43.45</v>
      </c>
      <c r="BZ292" s="137">
        <v>229.34</v>
      </c>
      <c r="CA292" s="137">
        <v>143.11000000000001</v>
      </c>
      <c r="CB292" s="137">
        <v>558.9</v>
      </c>
      <c r="CC292" s="139">
        <v>2299.96</v>
      </c>
      <c r="CD292" s="216">
        <v>1764.17</v>
      </c>
      <c r="CE292" s="138">
        <v>0</v>
      </c>
      <c r="CF292" s="138">
        <v>1764.17</v>
      </c>
      <c r="CG292" s="137">
        <v>146</v>
      </c>
      <c r="CH292" s="137">
        <v>44.03</v>
      </c>
      <c r="CI292" s="137">
        <v>250.35</v>
      </c>
      <c r="CJ292" s="137">
        <v>128.22</v>
      </c>
      <c r="CK292" s="137">
        <v>568.6</v>
      </c>
      <c r="CL292" s="139">
        <v>2332.77</v>
      </c>
      <c r="CM292" s="186">
        <v>1741.06</v>
      </c>
      <c r="CN292" s="138">
        <v>0</v>
      </c>
      <c r="CO292" s="138">
        <v>1741.06</v>
      </c>
      <c r="CP292" s="137">
        <v>143</v>
      </c>
      <c r="CQ292" s="137">
        <v>43.45</v>
      </c>
      <c r="CR292" s="137">
        <v>199.09</v>
      </c>
      <c r="CS292" s="137">
        <v>66.61</v>
      </c>
      <c r="CT292" s="137">
        <v>452.15</v>
      </c>
      <c r="CU292" s="139">
        <v>2193.21</v>
      </c>
      <c r="CV292" s="216">
        <v>1760.1</v>
      </c>
      <c r="CW292" s="138">
        <v>0</v>
      </c>
      <c r="CX292" s="138">
        <v>1760.1</v>
      </c>
      <c r="CY292" s="137">
        <v>146</v>
      </c>
      <c r="CZ292" s="137">
        <v>43.93</v>
      </c>
      <c r="DA292" s="137">
        <v>216.39</v>
      </c>
      <c r="DB292" s="137">
        <v>123.05</v>
      </c>
      <c r="DC292" s="137">
        <v>529.37</v>
      </c>
      <c r="DD292" s="139">
        <v>2289.4699999999998</v>
      </c>
      <c r="DE292" s="138">
        <v>2621.89</v>
      </c>
      <c r="DF292" s="138">
        <v>0</v>
      </c>
      <c r="DG292" s="138">
        <v>2621.89</v>
      </c>
      <c r="DH292" s="137">
        <v>264</v>
      </c>
      <c r="DI292" s="137">
        <v>291.81</v>
      </c>
      <c r="DJ292" s="137">
        <v>1052.48</v>
      </c>
      <c r="DK292" s="137">
        <v>154.99</v>
      </c>
      <c r="DL292" s="137">
        <v>1763.28</v>
      </c>
      <c r="DM292" s="139">
        <v>4385.17</v>
      </c>
      <c r="DN292" s="135">
        <f t="shared" si="41"/>
        <v>22680.969999999998</v>
      </c>
      <c r="DO292" s="135">
        <f t="shared" si="42"/>
        <v>0</v>
      </c>
      <c r="DP292" s="135">
        <f t="shared" si="43"/>
        <v>22680.969999999998</v>
      </c>
      <c r="DQ292" s="137">
        <f t="shared" si="44"/>
        <v>1950</v>
      </c>
      <c r="DR292" s="137">
        <f t="shared" si="45"/>
        <v>792.13999999999987</v>
      </c>
      <c r="DS292" s="137">
        <f t="shared" si="46"/>
        <v>4205.01</v>
      </c>
      <c r="DT292" s="137">
        <f t="shared" si="47"/>
        <v>1694.2399999999998</v>
      </c>
      <c r="DU292" s="137">
        <f t="shared" si="48"/>
        <v>8641.39</v>
      </c>
      <c r="DV292" s="139">
        <f t="shared" si="49"/>
        <v>31322.36</v>
      </c>
      <c r="DW292" s="271">
        <f t="shared" si="50"/>
        <v>78.289999999997235</v>
      </c>
      <c r="DX292" s="271"/>
      <c r="DY292" s="263">
        <f>E292-(DU292-(DO292*PARAM!Q292))</f>
        <v>-290.76000000000022</v>
      </c>
      <c r="DZ292" s="263"/>
    </row>
    <row r="293" spans="1:130" x14ac:dyDescent="0.25">
      <c r="A293">
        <v>1900</v>
      </c>
      <c r="B293" t="s">
        <v>739</v>
      </c>
      <c r="C293" t="s">
        <v>740</v>
      </c>
      <c r="D293" s="74">
        <v>1</v>
      </c>
      <c r="E293">
        <v>12150.22</v>
      </c>
      <c r="F293">
        <v>26067.62</v>
      </c>
      <c r="G293" t="s">
        <v>173</v>
      </c>
      <c r="H293" t="s">
        <v>5</v>
      </c>
      <c r="I293" t="s">
        <v>204</v>
      </c>
      <c r="J293" s="138">
        <v>1826.76</v>
      </c>
      <c r="K293" s="138">
        <v>0</v>
      </c>
      <c r="L293" s="138">
        <v>1826.76</v>
      </c>
      <c r="M293" s="137">
        <v>153</v>
      </c>
      <c r="N293" s="137">
        <v>27.36</v>
      </c>
      <c r="O293" s="137">
        <v>293.13</v>
      </c>
      <c r="P293" s="185">
        <v>32.43</v>
      </c>
      <c r="Q293" s="137">
        <v>505.92</v>
      </c>
      <c r="R293" s="139">
        <v>2332.6799999999998</v>
      </c>
      <c r="S293" s="138">
        <v>1826.76</v>
      </c>
      <c r="T293" s="138">
        <v>0</v>
      </c>
      <c r="U293" s="138">
        <v>1826.76</v>
      </c>
      <c r="V293" s="137">
        <v>153</v>
      </c>
      <c r="W293" s="137">
        <v>27.36</v>
      </c>
      <c r="X293" s="137">
        <v>293.81</v>
      </c>
      <c r="Y293" s="137">
        <v>134.43</v>
      </c>
      <c r="Z293" s="137">
        <v>608.6</v>
      </c>
      <c r="AA293" s="139">
        <v>2435.36</v>
      </c>
      <c r="AB293" s="138">
        <v>1734.82</v>
      </c>
      <c r="AC293" s="138">
        <v>0</v>
      </c>
      <c r="AD293" s="138">
        <v>1734.82</v>
      </c>
      <c r="AE293" s="137">
        <v>140</v>
      </c>
      <c r="AF293" s="137">
        <v>25.98</v>
      </c>
      <c r="AG293" s="185">
        <v>279.36</v>
      </c>
      <c r="AH293" s="137">
        <v>81.8</v>
      </c>
      <c r="AI293" s="137">
        <v>527.14</v>
      </c>
      <c r="AJ293" s="139">
        <v>2261.96</v>
      </c>
      <c r="AK293" s="138">
        <v>1826.76</v>
      </c>
      <c r="AL293" s="138">
        <v>0</v>
      </c>
      <c r="AM293" s="138">
        <v>1826.76</v>
      </c>
      <c r="AN293" s="137">
        <v>153</v>
      </c>
      <c r="AO293" s="137">
        <v>27.36</v>
      </c>
      <c r="AP293" s="137">
        <v>293.47000000000003</v>
      </c>
      <c r="AQ293" s="137">
        <v>108.93</v>
      </c>
      <c r="AR293" s="137">
        <v>582.76</v>
      </c>
      <c r="AS293" s="139">
        <v>2409.52</v>
      </c>
      <c r="AT293" s="138">
        <v>1826.76</v>
      </c>
      <c r="AU293" s="138">
        <v>0</v>
      </c>
      <c r="AV293" s="138">
        <v>1826.76</v>
      </c>
      <c r="AW293" s="137">
        <v>153</v>
      </c>
      <c r="AX293" s="137">
        <v>27.36</v>
      </c>
      <c r="AY293" s="137">
        <v>293.47000000000003</v>
      </c>
      <c r="AZ293" s="137">
        <v>124.23</v>
      </c>
      <c r="BA293" s="137">
        <v>598.05999999999995</v>
      </c>
      <c r="BB293" s="139">
        <v>2424.8200000000002</v>
      </c>
      <c r="BC293" s="202">
        <v>2815.48</v>
      </c>
      <c r="BD293" s="138">
        <v>0</v>
      </c>
      <c r="BE293" s="138">
        <v>2815.48</v>
      </c>
      <c r="BF293" s="137">
        <v>278</v>
      </c>
      <c r="BG293" s="137">
        <v>40.79</v>
      </c>
      <c r="BH293" s="137">
        <v>992.89</v>
      </c>
      <c r="BI293" s="137">
        <v>161.79</v>
      </c>
      <c r="BJ293" s="137">
        <v>1473.47</v>
      </c>
      <c r="BK293" s="139">
        <v>4288.95</v>
      </c>
      <c r="BL293" s="186">
        <v>1826.76</v>
      </c>
      <c r="BM293" s="138">
        <v>0</v>
      </c>
      <c r="BN293" s="138">
        <v>1826.76</v>
      </c>
      <c r="BO293" s="137">
        <v>154</v>
      </c>
      <c r="BP293" s="137">
        <v>27.36</v>
      </c>
      <c r="BQ293" s="137">
        <v>307.02999999999997</v>
      </c>
      <c r="BR293" s="137">
        <v>139.53</v>
      </c>
      <c r="BS293" s="137">
        <v>627.91999999999996</v>
      </c>
      <c r="BT293" s="139">
        <v>2454.6799999999998</v>
      </c>
      <c r="BU293" s="138">
        <v>1826.76</v>
      </c>
      <c r="BV293" s="138">
        <v>0</v>
      </c>
      <c r="BW293" s="138">
        <v>1826.76</v>
      </c>
      <c r="BX293" s="137">
        <v>154</v>
      </c>
      <c r="BY293" s="137">
        <v>27.36</v>
      </c>
      <c r="BZ293" s="137">
        <v>307.02999999999997</v>
      </c>
      <c r="CA293" s="137">
        <v>139.53</v>
      </c>
      <c r="CB293" s="137">
        <v>627.91999999999996</v>
      </c>
      <c r="CC293" s="139">
        <v>2454.6799999999998</v>
      </c>
      <c r="CD293" s="216">
        <v>1832.41</v>
      </c>
      <c r="CE293" s="138">
        <v>0</v>
      </c>
      <c r="CF293" s="138">
        <v>1832.41</v>
      </c>
      <c r="CG293" s="137">
        <v>155</v>
      </c>
      <c r="CH293" s="137">
        <v>27.44</v>
      </c>
      <c r="CI293" s="137">
        <v>312.2</v>
      </c>
      <c r="CJ293" s="137">
        <v>144.72</v>
      </c>
      <c r="CK293" s="137">
        <v>639.36</v>
      </c>
      <c r="CL293" s="139">
        <v>2471.77</v>
      </c>
      <c r="CM293" s="186">
        <v>1830.15</v>
      </c>
      <c r="CN293" s="138">
        <v>0</v>
      </c>
      <c r="CO293" s="138">
        <v>1830.15</v>
      </c>
      <c r="CP293" s="137">
        <v>155</v>
      </c>
      <c r="CQ293" s="137">
        <v>27.41</v>
      </c>
      <c r="CR293" s="137">
        <v>279.85000000000002</v>
      </c>
      <c r="CS293" s="137">
        <v>83.48</v>
      </c>
      <c r="CT293" s="137">
        <v>545.74</v>
      </c>
      <c r="CU293" s="139">
        <v>2375.89</v>
      </c>
      <c r="CV293" s="216">
        <v>1826.76</v>
      </c>
      <c r="CW293" s="138">
        <v>0</v>
      </c>
      <c r="CX293" s="138">
        <v>1826.76</v>
      </c>
      <c r="CY293" s="137">
        <v>154</v>
      </c>
      <c r="CZ293" s="137">
        <v>27.36</v>
      </c>
      <c r="DA293" s="137">
        <v>276.76</v>
      </c>
      <c r="DB293" s="137">
        <v>108.93</v>
      </c>
      <c r="DC293" s="137">
        <v>567.04999999999995</v>
      </c>
      <c r="DD293" s="139">
        <v>2393.81</v>
      </c>
      <c r="DE293" s="138">
        <v>7087.25</v>
      </c>
      <c r="DF293" s="138">
        <v>0</v>
      </c>
      <c r="DG293" s="138">
        <v>7087.25</v>
      </c>
      <c r="DH293" s="137">
        <v>881</v>
      </c>
      <c r="DI293" s="137">
        <v>665.49</v>
      </c>
      <c r="DJ293" s="137">
        <v>5171.3100000000004</v>
      </c>
      <c r="DK293" s="137">
        <v>229.19</v>
      </c>
      <c r="DL293" s="137">
        <v>6946.99</v>
      </c>
      <c r="DM293" s="139">
        <v>14034.24</v>
      </c>
      <c r="DN293" s="135">
        <f t="shared" si="41"/>
        <v>28087.43</v>
      </c>
      <c r="DO293" s="135">
        <f t="shared" si="42"/>
        <v>0</v>
      </c>
      <c r="DP293" s="135">
        <f t="shared" si="43"/>
        <v>28087.43</v>
      </c>
      <c r="DQ293" s="137">
        <f t="shared" si="44"/>
        <v>2683</v>
      </c>
      <c r="DR293" s="137">
        <f t="shared" si="45"/>
        <v>978.63000000000011</v>
      </c>
      <c r="DS293" s="137">
        <f t="shared" si="46"/>
        <v>9100.31</v>
      </c>
      <c r="DT293" s="137">
        <f t="shared" si="47"/>
        <v>1488.99</v>
      </c>
      <c r="DU293" s="137">
        <f t="shared" si="48"/>
        <v>14250.93</v>
      </c>
      <c r="DV293" s="139">
        <f t="shared" si="49"/>
        <v>42338.36</v>
      </c>
      <c r="DW293" s="271">
        <f t="shared" si="50"/>
        <v>2019.8100000000013</v>
      </c>
      <c r="DX293" s="271"/>
      <c r="DY293" s="263">
        <f>E293-(DU293-(DO293*PARAM!Q293))</f>
        <v>-2100.7100000000009</v>
      </c>
      <c r="DZ293" s="263"/>
    </row>
    <row r="294" spans="1:130" x14ac:dyDescent="0.25">
      <c r="A294">
        <v>1901</v>
      </c>
      <c r="B294" t="s">
        <v>325</v>
      </c>
      <c r="C294" t="s">
        <v>326</v>
      </c>
      <c r="D294" s="74">
        <v>1</v>
      </c>
      <c r="E294">
        <v>7515.43</v>
      </c>
      <c r="F294">
        <v>21840.93</v>
      </c>
      <c r="G294" t="s">
        <v>173</v>
      </c>
      <c r="H294" t="s">
        <v>5</v>
      </c>
      <c r="I294" t="s">
        <v>204</v>
      </c>
      <c r="J294" s="138">
        <v>1683.92</v>
      </c>
      <c r="K294" s="138">
        <v>0</v>
      </c>
      <c r="L294" s="138">
        <v>1683.92</v>
      </c>
      <c r="M294" s="137">
        <v>0</v>
      </c>
      <c r="N294" s="137">
        <v>25.21</v>
      </c>
      <c r="O294" s="137">
        <v>164.76</v>
      </c>
      <c r="P294" s="185">
        <v>29.9</v>
      </c>
      <c r="Q294" s="137">
        <v>219.87</v>
      </c>
      <c r="R294" s="139">
        <v>1903.79</v>
      </c>
      <c r="S294" s="138">
        <v>1683.92</v>
      </c>
      <c r="T294" s="138">
        <v>0</v>
      </c>
      <c r="U294" s="138">
        <v>1683.92</v>
      </c>
      <c r="V294" s="137">
        <v>0</v>
      </c>
      <c r="W294" s="137">
        <v>25.21</v>
      </c>
      <c r="X294" s="137">
        <v>165.42</v>
      </c>
      <c r="Y294" s="137">
        <v>131.9</v>
      </c>
      <c r="Z294" s="137">
        <v>322.52999999999997</v>
      </c>
      <c r="AA294" s="139">
        <v>2006.45</v>
      </c>
      <c r="AB294" s="138">
        <v>1683.92</v>
      </c>
      <c r="AC294" s="138">
        <v>0</v>
      </c>
      <c r="AD294" s="138">
        <v>1683.92</v>
      </c>
      <c r="AE294" s="137">
        <v>0</v>
      </c>
      <c r="AF294" s="137">
        <v>25.21</v>
      </c>
      <c r="AG294" s="185">
        <v>165.09</v>
      </c>
      <c r="AH294" s="137">
        <v>106.4</v>
      </c>
      <c r="AI294" s="137">
        <v>296.7</v>
      </c>
      <c r="AJ294" s="139">
        <v>1980.62</v>
      </c>
      <c r="AK294" s="138">
        <v>1683.92</v>
      </c>
      <c r="AL294" s="138">
        <v>0</v>
      </c>
      <c r="AM294" s="138">
        <v>1683.92</v>
      </c>
      <c r="AN294" s="137">
        <v>0</v>
      </c>
      <c r="AO294" s="137">
        <v>25.21</v>
      </c>
      <c r="AP294" s="137">
        <v>165.09</v>
      </c>
      <c r="AQ294" s="137">
        <v>101.3</v>
      </c>
      <c r="AR294" s="137">
        <v>291.60000000000002</v>
      </c>
      <c r="AS294" s="139">
        <v>1975.52</v>
      </c>
      <c r="AT294" s="138">
        <v>1683.92</v>
      </c>
      <c r="AU294" s="138">
        <v>0</v>
      </c>
      <c r="AV294" s="138">
        <v>1683.92</v>
      </c>
      <c r="AW294" s="137">
        <v>0</v>
      </c>
      <c r="AX294" s="137">
        <v>25.21</v>
      </c>
      <c r="AY294" s="137">
        <v>165.09</v>
      </c>
      <c r="AZ294" s="137">
        <v>91.1</v>
      </c>
      <c r="BA294" s="137">
        <v>281.39999999999998</v>
      </c>
      <c r="BB294" s="139">
        <v>1965.32</v>
      </c>
      <c r="BC294" s="202">
        <v>2549.23</v>
      </c>
      <c r="BD294" s="138">
        <v>0</v>
      </c>
      <c r="BE294" s="138">
        <v>2549.23</v>
      </c>
      <c r="BF294" s="137">
        <v>0</v>
      </c>
      <c r="BG294" s="137">
        <v>37.57</v>
      </c>
      <c r="BH294" s="137">
        <v>914.66</v>
      </c>
      <c r="BI294" s="137">
        <v>96.08</v>
      </c>
      <c r="BJ294" s="137">
        <v>1048.31</v>
      </c>
      <c r="BK294" s="139">
        <v>3597.54</v>
      </c>
      <c r="BL294" s="186">
        <v>1690.98</v>
      </c>
      <c r="BM294" s="138">
        <v>0</v>
      </c>
      <c r="BN294" s="138">
        <v>1690.98</v>
      </c>
      <c r="BO294" s="137">
        <v>0</v>
      </c>
      <c r="BP294" s="137">
        <v>25.32</v>
      </c>
      <c r="BQ294" s="137">
        <v>183.9</v>
      </c>
      <c r="BR294" s="137">
        <v>81.02</v>
      </c>
      <c r="BS294" s="137">
        <v>290.24</v>
      </c>
      <c r="BT294" s="139">
        <v>1981.22</v>
      </c>
      <c r="BU294" s="138">
        <v>1683.92</v>
      </c>
      <c r="BV294" s="138">
        <v>0</v>
      </c>
      <c r="BW294" s="138">
        <v>1683.92</v>
      </c>
      <c r="BX294" s="137">
        <v>0</v>
      </c>
      <c r="BY294" s="137">
        <v>25.21</v>
      </c>
      <c r="BZ294" s="137">
        <v>177.59</v>
      </c>
      <c r="CA294" s="137">
        <v>75.8</v>
      </c>
      <c r="CB294" s="137">
        <v>278.60000000000002</v>
      </c>
      <c r="CC294" s="139">
        <v>1962.52</v>
      </c>
      <c r="CD294" s="216">
        <v>1683.92</v>
      </c>
      <c r="CE294" s="138">
        <v>0</v>
      </c>
      <c r="CF294" s="138">
        <v>1683.92</v>
      </c>
      <c r="CG294" s="137">
        <v>0</v>
      </c>
      <c r="CH294" s="137">
        <v>25.21</v>
      </c>
      <c r="CI294" s="137">
        <v>177.59</v>
      </c>
      <c r="CJ294" s="137">
        <v>80.900000000000006</v>
      </c>
      <c r="CK294" s="137">
        <v>283.7</v>
      </c>
      <c r="CL294" s="139">
        <v>1967.62</v>
      </c>
      <c r="CM294" s="186">
        <v>1689.81</v>
      </c>
      <c r="CN294" s="138">
        <v>0</v>
      </c>
      <c r="CO294" s="138">
        <v>1689.81</v>
      </c>
      <c r="CP294" s="137">
        <v>0</v>
      </c>
      <c r="CQ294" s="137">
        <v>25.3</v>
      </c>
      <c r="CR294" s="137">
        <v>152.75</v>
      </c>
      <c r="CS294" s="137">
        <v>96.29</v>
      </c>
      <c r="CT294" s="137">
        <v>274.33999999999997</v>
      </c>
      <c r="CU294" s="139">
        <v>1964.15</v>
      </c>
      <c r="CV294" s="216">
        <v>1683.92</v>
      </c>
      <c r="CW294" s="138">
        <v>0</v>
      </c>
      <c r="CX294" s="138">
        <v>1683.92</v>
      </c>
      <c r="CY294" s="137">
        <v>0</v>
      </c>
      <c r="CZ294" s="137">
        <v>25.21</v>
      </c>
      <c r="DA294" s="137">
        <v>184.31</v>
      </c>
      <c r="DB294" s="137">
        <v>116.6</v>
      </c>
      <c r="DC294" s="137">
        <v>326.12</v>
      </c>
      <c r="DD294" s="139">
        <v>2010.04</v>
      </c>
      <c r="DE294" s="138">
        <v>2564.7600000000002</v>
      </c>
      <c r="DF294" s="138">
        <v>0</v>
      </c>
      <c r="DG294" s="138">
        <v>2564.7600000000002</v>
      </c>
      <c r="DH294" s="137">
        <v>0</v>
      </c>
      <c r="DI294" s="137">
        <v>257.32</v>
      </c>
      <c r="DJ294" s="137">
        <v>993.47</v>
      </c>
      <c r="DK294" s="137">
        <v>133.58000000000001</v>
      </c>
      <c r="DL294" s="137">
        <v>1384.37</v>
      </c>
      <c r="DM294" s="139">
        <v>3949.13</v>
      </c>
      <c r="DN294" s="135">
        <f t="shared" si="41"/>
        <v>21966.14</v>
      </c>
      <c r="DO294" s="135">
        <f t="shared" si="42"/>
        <v>0</v>
      </c>
      <c r="DP294" s="135">
        <f t="shared" si="43"/>
        <v>21966.14</v>
      </c>
      <c r="DQ294" s="137">
        <f t="shared" si="44"/>
        <v>0</v>
      </c>
      <c r="DR294" s="137">
        <f t="shared" si="45"/>
        <v>547.19000000000005</v>
      </c>
      <c r="DS294" s="137">
        <f t="shared" si="46"/>
        <v>3609.7200000000003</v>
      </c>
      <c r="DT294" s="137">
        <f t="shared" si="47"/>
        <v>1140.8699999999999</v>
      </c>
      <c r="DU294" s="137">
        <f t="shared" si="48"/>
        <v>5297.7799999999988</v>
      </c>
      <c r="DV294" s="139">
        <f t="shared" si="49"/>
        <v>27263.919999999998</v>
      </c>
      <c r="DW294" s="271">
        <f t="shared" si="50"/>
        <v>125.20999999999913</v>
      </c>
      <c r="DX294" s="271"/>
      <c r="DY294" s="263">
        <f>E294-(DU294-(DO294*PARAM!Q294))</f>
        <v>2217.6500000000015</v>
      </c>
      <c r="DZ294" s="263"/>
    </row>
    <row r="295" spans="1:130" x14ac:dyDescent="0.25">
      <c r="A295">
        <v>1902</v>
      </c>
      <c r="B295" s="215" t="s">
        <v>632</v>
      </c>
      <c r="C295" t="s">
        <v>633</v>
      </c>
      <c r="D295" s="74">
        <v>1</v>
      </c>
      <c r="E295">
        <v>18882.52</v>
      </c>
      <c r="F295">
        <v>33546.61</v>
      </c>
      <c r="G295" t="s">
        <v>157</v>
      </c>
      <c r="H295" t="s">
        <v>5</v>
      </c>
      <c r="I295" t="s">
        <v>587</v>
      </c>
      <c r="J295" s="138">
        <v>2537.98</v>
      </c>
      <c r="K295" s="138">
        <v>0</v>
      </c>
      <c r="L295" s="138">
        <v>2537.98</v>
      </c>
      <c r="M295" s="137">
        <v>258</v>
      </c>
      <c r="N295" s="137">
        <v>38.03</v>
      </c>
      <c r="O295" s="137">
        <v>964</v>
      </c>
      <c r="P295" s="185">
        <v>45.07</v>
      </c>
      <c r="Q295" s="137">
        <v>1305.0999999999999</v>
      </c>
      <c r="R295" s="139">
        <v>3843.08</v>
      </c>
      <c r="S295" s="138">
        <v>2537.98</v>
      </c>
      <c r="T295" s="138">
        <v>0</v>
      </c>
      <c r="U295" s="138">
        <v>2537.98</v>
      </c>
      <c r="V295" s="137">
        <v>258</v>
      </c>
      <c r="W295" s="137">
        <v>38.03</v>
      </c>
      <c r="X295" s="137">
        <v>964.98</v>
      </c>
      <c r="Y295" s="137">
        <v>45.07</v>
      </c>
      <c r="Z295" s="137">
        <v>1306.08</v>
      </c>
      <c r="AA295" s="139">
        <v>3844.06</v>
      </c>
      <c r="AB295" s="138">
        <v>2537.98</v>
      </c>
      <c r="AC295" s="138">
        <v>0</v>
      </c>
      <c r="AD295" s="138">
        <v>2537.98</v>
      </c>
      <c r="AE295" s="137">
        <v>258</v>
      </c>
      <c r="AF295" s="137">
        <v>38.03</v>
      </c>
      <c r="AG295" s="185">
        <v>964.49</v>
      </c>
      <c r="AH295" s="137">
        <v>45.07</v>
      </c>
      <c r="AI295" s="137">
        <v>1305.5899999999999</v>
      </c>
      <c r="AJ295" s="139">
        <v>3843.57</v>
      </c>
      <c r="AK295" s="138">
        <v>2585.59</v>
      </c>
      <c r="AL295" s="138">
        <v>0</v>
      </c>
      <c r="AM295" s="138">
        <v>2585.59</v>
      </c>
      <c r="AN295" s="137">
        <v>264</v>
      </c>
      <c r="AO295" s="137">
        <v>38.74</v>
      </c>
      <c r="AP295" s="137">
        <v>981.91</v>
      </c>
      <c r="AQ295" s="137">
        <v>96.91</v>
      </c>
      <c r="AR295" s="137">
        <v>1381.56</v>
      </c>
      <c r="AS295" s="139">
        <v>3967.15</v>
      </c>
      <c r="AT295" s="138">
        <v>2585.59</v>
      </c>
      <c r="AU295" s="138">
        <v>0</v>
      </c>
      <c r="AV295" s="138">
        <v>2585.59</v>
      </c>
      <c r="AW295" s="137">
        <v>264</v>
      </c>
      <c r="AX295" s="137">
        <v>38.74</v>
      </c>
      <c r="AY295" s="137">
        <v>981.91</v>
      </c>
      <c r="AZ295" s="137">
        <v>96.91</v>
      </c>
      <c r="BA295" s="137">
        <v>1381.56</v>
      </c>
      <c r="BB295" s="139">
        <v>3967.15</v>
      </c>
      <c r="BC295" s="202">
        <v>3919.7</v>
      </c>
      <c r="BD295" s="138">
        <v>0</v>
      </c>
      <c r="BE295" s="138">
        <v>3919.7</v>
      </c>
      <c r="BF295" s="137">
        <v>438</v>
      </c>
      <c r="BG295" s="137">
        <v>57.75</v>
      </c>
      <c r="BH295" s="137">
        <v>1445.38</v>
      </c>
      <c r="BI295" s="137">
        <v>120.31</v>
      </c>
      <c r="BJ295" s="137">
        <v>2061.44</v>
      </c>
      <c r="BK295" s="139">
        <v>5981.14</v>
      </c>
      <c r="BL295" s="186">
        <v>2585.59</v>
      </c>
      <c r="BM295" s="138">
        <v>0</v>
      </c>
      <c r="BN295" s="138">
        <v>2585.59</v>
      </c>
      <c r="BO295" s="137">
        <v>266</v>
      </c>
      <c r="BP295" s="137">
        <v>38.74</v>
      </c>
      <c r="BQ295" s="137">
        <v>1001.12</v>
      </c>
      <c r="BR295" s="137">
        <v>96.91</v>
      </c>
      <c r="BS295" s="137">
        <v>1402.77</v>
      </c>
      <c r="BT295" s="139">
        <v>3988.36</v>
      </c>
      <c r="BU295" s="138">
        <v>2585.59</v>
      </c>
      <c r="BV295" s="138">
        <v>0</v>
      </c>
      <c r="BW295" s="138">
        <v>2585.59</v>
      </c>
      <c r="BX295" s="137">
        <v>266</v>
      </c>
      <c r="BY295" s="137">
        <v>38.74</v>
      </c>
      <c r="BZ295" s="137">
        <v>1001.12</v>
      </c>
      <c r="CA295" s="137">
        <v>45.91</v>
      </c>
      <c r="CB295" s="137">
        <v>1351.77</v>
      </c>
      <c r="CC295" s="139">
        <v>3937.36</v>
      </c>
      <c r="CD295" s="216">
        <v>2585.59</v>
      </c>
      <c r="CE295" s="138">
        <v>0</v>
      </c>
      <c r="CF295" s="138">
        <v>2585.59</v>
      </c>
      <c r="CG295" s="137">
        <v>266</v>
      </c>
      <c r="CH295" s="137">
        <v>38.74</v>
      </c>
      <c r="CI295" s="137">
        <v>1001.12</v>
      </c>
      <c r="CJ295" s="137">
        <v>45.91</v>
      </c>
      <c r="CK295" s="137">
        <v>1351.77</v>
      </c>
      <c r="CL295" s="139">
        <v>3937.36</v>
      </c>
      <c r="CM295" s="186">
        <v>2585.59</v>
      </c>
      <c r="CN295" s="138">
        <v>0</v>
      </c>
      <c r="CO295" s="138">
        <v>2585.59</v>
      </c>
      <c r="CP295" s="137">
        <v>274</v>
      </c>
      <c r="CQ295" s="137">
        <v>38.74</v>
      </c>
      <c r="CR295" s="137">
        <v>1005.92</v>
      </c>
      <c r="CS295" s="137">
        <v>45.91</v>
      </c>
      <c r="CT295" s="137">
        <v>1364.57</v>
      </c>
      <c r="CU295" s="139">
        <v>3950.16</v>
      </c>
      <c r="CV295" s="216">
        <v>2585.59</v>
      </c>
      <c r="CW295" s="138">
        <v>0</v>
      </c>
      <c r="CX295" s="138">
        <v>2585.59</v>
      </c>
      <c r="CY295" s="137">
        <v>266</v>
      </c>
      <c r="CZ295" s="137">
        <v>38.74</v>
      </c>
      <c r="DA295" s="137">
        <v>1001.12</v>
      </c>
      <c r="DB295" s="137">
        <v>45.91</v>
      </c>
      <c r="DC295" s="137">
        <v>1351.77</v>
      </c>
      <c r="DD295" s="139">
        <v>3937.36</v>
      </c>
      <c r="DE295" s="138">
        <v>3885.3</v>
      </c>
      <c r="DF295" s="138">
        <v>0</v>
      </c>
      <c r="DG295" s="138">
        <v>3885.3</v>
      </c>
      <c r="DH295" s="137">
        <v>447</v>
      </c>
      <c r="DI295" s="137">
        <v>392.43</v>
      </c>
      <c r="DJ295" s="137">
        <v>1486.4</v>
      </c>
      <c r="DK295" s="137">
        <v>68.989999999999995</v>
      </c>
      <c r="DL295" s="137">
        <v>2394.8200000000002</v>
      </c>
      <c r="DM295" s="139">
        <v>6280.12</v>
      </c>
      <c r="DN295" s="135">
        <f t="shared" si="41"/>
        <v>33518.07</v>
      </c>
      <c r="DO295" s="135">
        <f t="shared" si="42"/>
        <v>0</v>
      </c>
      <c r="DP295" s="135">
        <f t="shared" si="43"/>
        <v>33518.07</v>
      </c>
      <c r="DQ295" s="137">
        <f t="shared" si="44"/>
        <v>3525</v>
      </c>
      <c r="DR295" s="137">
        <f t="shared" si="45"/>
        <v>835.45</v>
      </c>
      <c r="DS295" s="137">
        <f t="shared" si="46"/>
        <v>12799.470000000001</v>
      </c>
      <c r="DT295" s="137">
        <f t="shared" si="47"/>
        <v>798.87999999999988</v>
      </c>
      <c r="DU295" s="137">
        <f t="shared" si="48"/>
        <v>17958.800000000003</v>
      </c>
      <c r="DV295" s="139">
        <f t="shared" si="49"/>
        <v>51476.87</v>
      </c>
      <c r="DW295" s="271">
        <f t="shared" si="50"/>
        <v>-28.540000000000873</v>
      </c>
      <c r="DX295" s="271"/>
      <c r="DY295" s="263">
        <f>E295-(DU295-(DO295*PARAM!Q295))</f>
        <v>923.71999999999753</v>
      </c>
      <c r="DZ295" s="263"/>
    </row>
    <row r="296" spans="1:130" x14ac:dyDescent="0.25">
      <c r="A296">
        <v>1903</v>
      </c>
      <c r="B296" s="215" t="s">
        <v>192</v>
      </c>
      <c r="C296" t="s">
        <v>193</v>
      </c>
      <c r="D296" s="74">
        <v>0</v>
      </c>
      <c r="E296">
        <v>2618.42</v>
      </c>
      <c r="F296">
        <v>7596.39</v>
      </c>
      <c r="G296" t="s">
        <v>173</v>
      </c>
      <c r="H296" t="s">
        <v>5</v>
      </c>
      <c r="I296" t="s">
        <v>194</v>
      </c>
      <c r="J296" s="138">
        <v>1672.31</v>
      </c>
      <c r="K296" s="138">
        <v>0</v>
      </c>
      <c r="L296" s="138">
        <v>1672.31</v>
      </c>
      <c r="M296" s="137">
        <v>130</v>
      </c>
      <c r="N296" s="137">
        <v>41.26</v>
      </c>
      <c r="O296" s="137">
        <v>137.16999999999999</v>
      </c>
      <c r="P296" s="185">
        <v>131.59</v>
      </c>
      <c r="Q296" s="137">
        <v>440.02</v>
      </c>
      <c r="R296" s="139">
        <v>2112.33</v>
      </c>
      <c r="S296" s="138">
        <v>1649.81</v>
      </c>
      <c r="T296" s="138">
        <v>0</v>
      </c>
      <c r="U296" s="138">
        <v>1649.81</v>
      </c>
      <c r="V296" s="137">
        <v>130</v>
      </c>
      <c r="W296" s="137">
        <v>41.26</v>
      </c>
      <c r="X296" s="137">
        <v>137.81</v>
      </c>
      <c r="Y296" s="137">
        <v>105.8</v>
      </c>
      <c r="Z296" s="137">
        <v>414.87</v>
      </c>
      <c r="AA296" s="139">
        <v>2064.6799999999998</v>
      </c>
      <c r="AB296" s="138">
        <v>1656.83</v>
      </c>
      <c r="AC296" s="138">
        <v>0</v>
      </c>
      <c r="AD296" s="138">
        <v>1656.83</v>
      </c>
      <c r="AE296" s="137">
        <v>130</v>
      </c>
      <c r="AF296" s="137">
        <v>41.26</v>
      </c>
      <c r="AG296" s="185">
        <v>137.49</v>
      </c>
      <c r="AH296" s="137">
        <v>121.19</v>
      </c>
      <c r="AI296" s="137">
        <v>429.94</v>
      </c>
      <c r="AJ296" s="139">
        <v>2086.77</v>
      </c>
      <c r="AK296" s="138">
        <v>2651.21</v>
      </c>
      <c r="AL296" s="138">
        <v>0</v>
      </c>
      <c r="AM296" s="138">
        <v>2651.21</v>
      </c>
      <c r="AN296" s="137">
        <v>-66</v>
      </c>
      <c r="AO296" s="137">
        <v>217.34</v>
      </c>
      <c r="AP296" s="137">
        <v>1017.31</v>
      </c>
      <c r="AQ296" s="137">
        <v>133.68</v>
      </c>
      <c r="AR296" s="137">
        <v>1302.33</v>
      </c>
      <c r="AS296" s="139">
        <v>3953.54</v>
      </c>
      <c r="AT296" s="138">
        <v>0</v>
      </c>
      <c r="AU296" s="138">
        <v>0</v>
      </c>
      <c r="AV296" s="138">
        <v>0</v>
      </c>
      <c r="AW296" s="137">
        <v>0</v>
      </c>
      <c r="AX296" s="137">
        <v>0</v>
      </c>
      <c r="AY296" s="137">
        <v>0</v>
      </c>
      <c r="AZ296" s="137">
        <v>0</v>
      </c>
      <c r="BA296" s="137">
        <v>0</v>
      </c>
      <c r="BB296" s="139">
        <v>0</v>
      </c>
      <c r="BC296" s="202">
        <v>161.19999999999999</v>
      </c>
      <c r="BD296" s="138">
        <v>0</v>
      </c>
      <c r="BE296" s="138">
        <v>161.19999999999999</v>
      </c>
      <c r="BF296" s="137">
        <v>0</v>
      </c>
      <c r="BG296" s="137">
        <v>0</v>
      </c>
      <c r="BH296" s="137">
        <v>0</v>
      </c>
      <c r="BI296" s="137">
        <v>2.16</v>
      </c>
      <c r="BJ296" s="137">
        <v>2.16</v>
      </c>
      <c r="BK296" s="139">
        <v>163.36000000000001</v>
      </c>
      <c r="BL296" s="186">
        <v>0</v>
      </c>
      <c r="BM296" s="138">
        <v>0</v>
      </c>
      <c r="BN296" s="138">
        <v>0</v>
      </c>
      <c r="BO296" s="137">
        <v>0</v>
      </c>
      <c r="BP296" s="137">
        <v>0</v>
      </c>
      <c r="BQ296" s="137">
        <v>0</v>
      </c>
      <c r="BR296" s="137">
        <v>0</v>
      </c>
      <c r="BS296" s="137">
        <v>0</v>
      </c>
      <c r="BT296" s="139">
        <v>0</v>
      </c>
      <c r="CD296" s="138">
        <v>0</v>
      </c>
      <c r="CE296" s="138">
        <v>0</v>
      </c>
      <c r="CF296" s="138">
        <v>0</v>
      </c>
      <c r="CG296" s="137">
        <v>0</v>
      </c>
      <c r="CH296" s="137">
        <v>0</v>
      </c>
      <c r="CI296" s="137">
        <v>0</v>
      </c>
      <c r="CJ296" s="137">
        <v>0</v>
      </c>
      <c r="CK296" s="137">
        <v>0</v>
      </c>
      <c r="CL296" s="139">
        <v>0</v>
      </c>
      <c r="CM296" s="186">
        <v>0</v>
      </c>
      <c r="CN296" s="138">
        <v>0</v>
      </c>
      <c r="CO296" s="138">
        <v>0</v>
      </c>
      <c r="CP296" s="137">
        <v>0</v>
      </c>
      <c r="CQ296" s="137">
        <v>0</v>
      </c>
      <c r="CR296" s="137">
        <v>0</v>
      </c>
      <c r="CS296" s="137">
        <v>0</v>
      </c>
      <c r="CT296" s="137">
        <v>0</v>
      </c>
      <c r="CU296" s="139">
        <v>0</v>
      </c>
      <c r="CV296" s="216"/>
      <c r="DN296" s="135">
        <f t="shared" si="41"/>
        <v>7791.36</v>
      </c>
      <c r="DO296" s="135">
        <f t="shared" si="42"/>
        <v>0</v>
      </c>
      <c r="DP296" s="135">
        <f t="shared" si="43"/>
        <v>7791.36</v>
      </c>
      <c r="DQ296" s="137">
        <f t="shared" si="44"/>
        <v>324</v>
      </c>
      <c r="DR296" s="137">
        <f t="shared" si="45"/>
        <v>341.12</v>
      </c>
      <c r="DS296" s="137">
        <f t="shared" si="46"/>
        <v>1429.78</v>
      </c>
      <c r="DT296" s="137">
        <f t="shared" si="47"/>
        <v>494.42</v>
      </c>
      <c r="DU296" s="137">
        <f t="shared" si="48"/>
        <v>2589.3199999999997</v>
      </c>
      <c r="DV296" s="139">
        <f t="shared" si="49"/>
        <v>10380.68</v>
      </c>
      <c r="DW296" s="271">
        <f t="shared" si="50"/>
        <v>194.96999999999935</v>
      </c>
      <c r="DX296" s="271"/>
      <c r="DY296" s="263">
        <f>E296-(DU296-(DO296*PARAM!Q296))</f>
        <v>29.100000000000364</v>
      </c>
      <c r="DZ296" s="263"/>
    </row>
    <row r="297" spans="1:130" x14ac:dyDescent="0.25">
      <c r="A297">
        <v>1904</v>
      </c>
      <c r="B297" s="215" t="s">
        <v>355</v>
      </c>
      <c r="C297" t="s">
        <v>356</v>
      </c>
      <c r="D297" s="74">
        <v>0</v>
      </c>
      <c r="E297">
        <v>1282.93</v>
      </c>
      <c r="F297">
        <v>3696.08</v>
      </c>
      <c r="G297" t="s">
        <v>173</v>
      </c>
      <c r="H297" t="s">
        <v>5</v>
      </c>
      <c r="I297" t="s">
        <v>194</v>
      </c>
      <c r="J297" s="138">
        <v>1596.07</v>
      </c>
      <c r="K297" s="138">
        <v>0</v>
      </c>
      <c r="L297" s="138">
        <v>1596.07</v>
      </c>
      <c r="M297" s="137">
        <v>121</v>
      </c>
      <c r="N297" s="137">
        <v>38.880000000000003</v>
      </c>
      <c r="O297" s="137">
        <v>88.63</v>
      </c>
      <c r="P297" s="185">
        <v>79.17</v>
      </c>
      <c r="Q297" s="137">
        <v>327.68</v>
      </c>
      <c r="R297" s="139">
        <v>1923.75</v>
      </c>
      <c r="S297" s="138">
        <v>2155</v>
      </c>
      <c r="T297" s="138">
        <v>0</v>
      </c>
      <c r="U297" s="138">
        <v>2155</v>
      </c>
      <c r="V297" s="137">
        <v>40</v>
      </c>
      <c r="W297" s="137">
        <v>128.11000000000001</v>
      </c>
      <c r="X297" s="137">
        <v>763.51</v>
      </c>
      <c r="Y297" s="137">
        <v>89.27</v>
      </c>
      <c r="Z297" s="137">
        <v>1020.89</v>
      </c>
      <c r="AA297" s="139">
        <v>3175.89</v>
      </c>
      <c r="AB297" s="138">
        <v>0</v>
      </c>
      <c r="AC297" s="138">
        <v>0</v>
      </c>
      <c r="AD297" s="138">
        <v>0</v>
      </c>
      <c r="AE297" s="137">
        <v>0</v>
      </c>
      <c r="AF297" s="137">
        <v>0</v>
      </c>
      <c r="AG297" s="185">
        <v>0</v>
      </c>
      <c r="AH297" s="137">
        <v>0</v>
      </c>
      <c r="AI297" s="137">
        <v>0</v>
      </c>
      <c r="AJ297" s="139">
        <v>0</v>
      </c>
      <c r="AK297" s="138">
        <v>0</v>
      </c>
      <c r="AL297" s="138">
        <v>0</v>
      </c>
      <c r="AM297" s="138">
        <v>0</v>
      </c>
      <c r="AN297" s="137">
        <v>0</v>
      </c>
      <c r="AO297" s="137">
        <v>0</v>
      </c>
      <c r="AP297" s="137">
        <v>0</v>
      </c>
      <c r="AQ297" s="137">
        <v>0</v>
      </c>
      <c r="AR297" s="137">
        <v>0</v>
      </c>
      <c r="AS297" s="139">
        <v>0</v>
      </c>
      <c r="AT297" s="138">
        <v>0</v>
      </c>
      <c r="AU297" s="138">
        <v>0</v>
      </c>
      <c r="AV297" s="138">
        <v>0</v>
      </c>
      <c r="AW297" s="137">
        <v>0</v>
      </c>
      <c r="AX297" s="137">
        <v>0</v>
      </c>
      <c r="AY297" s="137">
        <v>0</v>
      </c>
      <c r="AZ297" s="137">
        <v>0</v>
      </c>
      <c r="BA297" s="137">
        <v>0</v>
      </c>
      <c r="BB297" s="139">
        <v>0</v>
      </c>
      <c r="BC297" s="202">
        <v>75.400000000000006</v>
      </c>
      <c r="BD297" s="138">
        <v>0</v>
      </c>
      <c r="BE297" s="138">
        <v>75.400000000000006</v>
      </c>
      <c r="BF297" s="137">
        <v>0</v>
      </c>
      <c r="BG297" s="137">
        <v>0</v>
      </c>
      <c r="BH297" s="137">
        <v>0</v>
      </c>
      <c r="BI297" s="137">
        <v>1.01</v>
      </c>
      <c r="BJ297" s="137">
        <v>1.01</v>
      </c>
      <c r="BK297" s="139">
        <v>76.41</v>
      </c>
      <c r="BL297" s="186">
        <v>0</v>
      </c>
      <c r="BM297" s="138">
        <v>0</v>
      </c>
      <c r="BN297" s="138">
        <v>0</v>
      </c>
      <c r="BO297" s="137">
        <v>0</v>
      </c>
      <c r="BP297" s="137">
        <v>0</v>
      </c>
      <c r="BQ297" s="137">
        <v>0</v>
      </c>
      <c r="BR297" s="137">
        <v>0</v>
      </c>
      <c r="BS297" s="137">
        <v>0</v>
      </c>
      <c r="BT297" s="139">
        <v>0</v>
      </c>
      <c r="CD297" s="138">
        <v>0</v>
      </c>
      <c r="CE297" s="138">
        <v>0</v>
      </c>
      <c r="CF297" s="138">
        <v>0</v>
      </c>
      <c r="CG297" s="137">
        <v>0</v>
      </c>
      <c r="CH297" s="137">
        <v>0</v>
      </c>
      <c r="CI297" s="137">
        <v>0</v>
      </c>
      <c r="CJ297" s="137">
        <v>0</v>
      </c>
      <c r="CK297" s="137">
        <v>0</v>
      </c>
      <c r="CL297" s="139">
        <v>0</v>
      </c>
      <c r="CM297" s="186">
        <v>0</v>
      </c>
      <c r="CN297" s="138">
        <v>0</v>
      </c>
      <c r="CO297" s="138">
        <v>0</v>
      </c>
      <c r="CP297" s="137">
        <v>0</v>
      </c>
      <c r="CQ297" s="137">
        <v>0</v>
      </c>
      <c r="CR297" s="137">
        <v>0</v>
      </c>
      <c r="CS297" s="137">
        <v>0</v>
      </c>
      <c r="CT297" s="137">
        <v>0</v>
      </c>
      <c r="CU297" s="139">
        <v>0</v>
      </c>
      <c r="CV297" s="216"/>
      <c r="DN297" s="135">
        <f t="shared" si="41"/>
        <v>3826.47</v>
      </c>
      <c r="DO297" s="135">
        <f t="shared" si="42"/>
        <v>0</v>
      </c>
      <c r="DP297" s="135">
        <f t="shared" si="43"/>
        <v>3826.47</v>
      </c>
      <c r="DQ297" s="137">
        <f t="shared" si="44"/>
        <v>161</v>
      </c>
      <c r="DR297" s="137">
        <f t="shared" si="45"/>
        <v>166.99</v>
      </c>
      <c r="DS297" s="137">
        <f t="shared" si="46"/>
        <v>852.14</v>
      </c>
      <c r="DT297" s="137">
        <f t="shared" si="47"/>
        <v>169.45</v>
      </c>
      <c r="DU297" s="137">
        <f t="shared" si="48"/>
        <v>1349.58</v>
      </c>
      <c r="DV297" s="139">
        <f t="shared" si="49"/>
        <v>5176.0499999999993</v>
      </c>
      <c r="DW297" s="271">
        <f t="shared" si="50"/>
        <v>130.38999999999987</v>
      </c>
      <c r="DX297" s="271"/>
      <c r="DY297" s="263">
        <f>E297-(DU297-(DO297*PARAM!Q297))</f>
        <v>-66.649999999999864</v>
      </c>
      <c r="DZ297" s="263"/>
    </row>
    <row r="298" spans="1:130" x14ac:dyDescent="0.25">
      <c r="A298">
        <v>1905</v>
      </c>
      <c r="B298" s="215" t="s">
        <v>270</v>
      </c>
      <c r="C298" t="s">
        <v>271</v>
      </c>
      <c r="D298" s="74">
        <v>1</v>
      </c>
      <c r="E298">
        <v>4288.8500000000004</v>
      </c>
      <c r="F298">
        <v>20612.73</v>
      </c>
      <c r="G298" t="s">
        <v>157</v>
      </c>
      <c r="H298" t="s">
        <v>5</v>
      </c>
      <c r="I298" t="s">
        <v>179</v>
      </c>
      <c r="J298" s="138">
        <v>1631.1</v>
      </c>
      <c r="K298" s="138">
        <v>0</v>
      </c>
      <c r="L298" s="138">
        <v>1631.1</v>
      </c>
      <c r="M298" s="137">
        <v>131</v>
      </c>
      <c r="N298" s="137">
        <v>21.16</v>
      </c>
      <c r="O298" s="137">
        <v>154.21</v>
      </c>
      <c r="P298" s="185">
        <v>130.94999999999999</v>
      </c>
      <c r="Q298" s="137">
        <v>437.32</v>
      </c>
      <c r="R298" s="139">
        <v>2068.42</v>
      </c>
      <c r="S298" s="138">
        <v>1558.09</v>
      </c>
      <c r="T298" s="138">
        <v>0</v>
      </c>
      <c r="U298" s="138">
        <v>1558.09</v>
      </c>
      <c r="V298" s="137">
        <v>121</v>
      </c>
      <c r="W298" s="137">
        <v>20.22</v>
      </c>
      <c r="X298" s="137">
        <v>89.24</v>
      </c>
      <c r="Y298" s="137">
        <v>129.66</v>
      </c>
      <c r="Z298" s="137">
        <v>360.12</v>
      </c>
      <c r="AA298" s="139">
        <v>1918.21</v>
      </c>
      <c r="AB298" s="138">
        <v>1139.57</v>
      </c>
      <c r="AC298" s="138">
        <v>0</v>
      </c>
      <c r="AD298" s="138">
        <v>1139.57</v>
      </c>
      <c r="AE298" s="137">
        <v>64</v>
      </c>
      <c r="AF298" s="137">
        <v>14.77</v>
      </c>
      <c r="AG298" s="185">
        <v>78.47</v>
      </c>
      <c r="AH298" s="137">
        <v>137.52000000000001</v>
      </c>
      <c r="AI298" s="137">
        <v>294.76</v>
      </c>
      <c r="AJ298" s="139">
        <v>1434.33</v>
      </c>
      <c r="AK298" s="138">
        <v>1558.09</v>
      </c>
      <c r="AL298" s="138">
        <v>0</v>
      </c>
      <c r="AM298" s="138">
        <v>1558.09</v>
      </c>
      <c r="AN298" s="137">
        <v>121</v>
      </c>
      <c r="AO298" s="137">
        <v>20.22</v>
      </c>
      <c r="AP298" s="137">
        <v>88.92</v>
      </c>
      <c r="AQ298" s="137">
        <v>109.26</v>
      </c>
      <c r="AR298" s="137">
        <v>339.4</v>
      </c>
      <c r="AS298" s="139">
        <v>1897.49</v>
      </c>
      <c r="AT298" s="138">
        <v>1558.09</v>
      </c>
      <c r="AU298" s="138">
        <v>0</v>
      </c>
      <c r="AV298" s="138">
        <v>1558.09</v>
      </c>
      <c r="AW298" s="137">
        <v>121</v>
      </c>
      <c r="AX298" s="137">
        <v>20.22</v>
      </c>
      <c r="AY298" s="137">
        <v>88.92</v>
      </c>
      <c r="AZ298" s="137">
        <v>119.46</v>
      </c>
      <c r="BA298" s="137">
        <v>349.6</v>
      </c>
      <c r="BB298" s="139">
        <v>1907.69</v>
      </c>
      <c r="BC298" s="202">
        <v>2406.4499999999998</v>
      </c>
      <c r="BD298" s="138">
        <v>0</v>
      </c>
      <c r="BE298" s="138">
        <v>2406.4499999999998</v>
      </c>
      <c r="BF298" s="137">
        <v>224</v>
      </c>
      <c r="BG298" s="137">
        <v>29.96</v>
      </c>
      <c r="BH298" s="137">
        <v>762.8</v>
      </c>
      <c r="BI298" s="137">
        <v>42.29</v>
      </c>
      <c r="BJ298" s="137">
        <v>1059.05</v>
      </c>
      <c r="BK298" s="139">
        <v>3465.5</v>
      </c>
      <c r="BL298" s="186">
        <v>1558.09</v>
      </c>
      <c r="BM298" s="138">
        <v>0</v>
      </c>
      <c r="BN298" s="138">
        <v>1558.09</v>
      </c>
      <c r="BO298" s="137">
        <v>122</v>
      </c>
      <c r="BP298" s="137">
        <v>20.22</v>
      </c>
      <c r="BQ298" s="137">
        <v>100.49</v>
      </c>
      <c r="BR298" s="137">
        <v>134.76</v>
      </c>
      <c r="BS298" s="137">
        <v>377.47</v>
      </c>
      <c r="BT298" s="139">
        <v>1935.56</v>
      </c>
      <c r="BU298" s="138">
        <v>1558.09</v>
      </c>
      <c r="BV298" s="138">
        <v>0</v>
      </c>
      <c r="BW298" s="138">
        <v>1558.09</v>
      </c>
      <c r="BX298" s="137">
        <v>122</v>
      </c>
      <c r="BY298" s="137">
        <v>20.22</v>
      </c>
      <c r="BZ298" s="137">
        <v>100.49</v>
      </c>
      <c r="CA298" s="137">
        <v>124.56</v>
      </c>
      <c r="CB298" s="137">
        <v>367.27</v>
      </c>
      <c r="CC298" s="139">
        <v>1925.36</v>
      </c>
      <c r="CD298" s="216">
        <v>1559.39</v>
      </c>
      <c r="CE298" s="138">
        <v>0</v>
      </c>
      <c r="CF298" s="138">
        <v>1559.39</v>
      </c>
      <c r="CG298" s="137">
        <v>122</v>
      </c>
      <c r="CH298" s="137">
        <v>20.23</v>
      </c>
      <c r="CI298" s="137">
        <v>101.64</v>
      </c>
      <c r="CJ298" s="137">
        <v>104.19</v>
      </c>
      <c r="CK298" s="137">
        <v>348.06</v>
      </c>
      <c r="CL298" s="139">
        <v>1907.45</v>
      </c>
      <c r="CM298" s="186">
        <v>1685.24</v>
      </c>
      <c r="CN298" s="138">
        <v>0</v>
      </c>
      <c r="CO298" s="138">
        <v>1685.24</v>
      </c>
      <c r="CP298" s="137">
        <v>147</v>
      </c>
      <c r="CQ298" s="137">
        <v>21.87</v>
      </c>
      <c r="CR298" s="137">
        <v>135.56</v>
      </c>
      <c r="CS298" s="137">
        <v>101.32</v>
      </c>
      <c r="CT298" s="137">
        <v>405.75</v>
      </c>
      <c r="CU298" s="139">
        <v>2090.9899999999998</v>
      </c>
      <c r="CV298" s="218">
        <v>1875.64</v>
      </c>
      <c r="CW298" s="138">
        <v>0</v>
      </c>
      <c r="CX298" s="138">
        <v>1875.64</v>
      </c>
      <c r="CY298" s="137">
        <v>166</v>
      </c>
      <c r="CZ298" s="137">
        <v>24.34</v>
      </c>
      <c r="DA298" s="137">
        <v>196.44</v>
      </c>
      <c r="DB298" s="137">
        <v>125.1</v>
      </c>
      <c r="DC298" s="137">
        <v>511.88</v>
      </c>
      <c r="DD298" s="139">
        <v>2387.52</v>
      </c>
      <c r="DE298" s="138">
        <v>2336.2199999999998</v>
      </c>
      <c r="DF298" s="138">
        <v>0</v>
      </c>
      <c r="DG298" s="138">
        <v>2336.2199999999998</v>
      </c>
      <c r="DH298" s="137">
        <v>230</v>
      </c>
      <c r="DI298" s="137">
        <v>233.24</v>
      </c>
      <c r="DJ298" s="137">
        <v>717.28</v>
      </c>
      <c r="DK298" s="137">
        <v>160.11000000000001</v>
      </c>
      <c r="DL298" s="137">
        <v>1340.63</v>
      </c>
      <c r="DM298" s="139">
        <v>3676.85</v>
      </c>
      <c r="DN298" s="135">
        <f t="shared" si="41"/>
        <v>20424.060000000001</v>
      </c>
      <c r="DO298" s="135">
        <f t="shared" si="42"/>
        <v>0</v>
      </c>
      <c r="DP298" s="135">
        <f t="shared" si="43"/>
        <v>20424.060000000001</v>
      </c>
      <c r="DQ298" s="137">
        <f t="shared" si="44"/>
        <v>1691</v>
      </c>
      <c r="DR298" s="137">
        <f t="shared" si="45"/>
        <v>466.66999999999996</v>
      </c>
      <c r="DS298" s="137">
        <f t="shared" si="46"/>
        <v>2614.46</v>
      </c>
      <c r="DT298" s="137">
        <f t="shared" si="47"/>
        <v>1419.1799999999998</v>
      </c>
      <c r="DU298" s="137">
        <f t="shared" si="48"/>
        <v>6191.31</v>
      </c>
      <c r="DV298" s="139">
        <f t="shared" si="49"/>
        <v>26615.37</v>
      </c>
      <c r="DW298" s="271">
        <f t="shared" si="50"/>
        <v>-188.66999999999825</v>
      </c>
      <c r="DX298" s="271"/>
      <c r="DY298" s="263">
        <f>E298-(DU298-(DO298*PARAM!Q298))</f>
        <v>-1902.46</v>
      </c>
      <c r="DZ298" s="263"/>
    </row>
    <row r="299" spans="1:130" x14ac:dyDescent="0.25">
      <c r="A299">
        <v>1906</v>
      </c>
      <c r="B299" s="215" t="s">
        <v>756</v>
      </c>
      <c r="C299" t="s">
        <v>375</v>
      </c>
      <c r="D299" s="74">
        <v>1</v>
      </c>
      <c r="E299">
        <v>4644.42</v>
      </c>
      <c r="F299">
        <v>22234.75</v>
      </c>
      <c r="G299" t="s">
        <v>157</v>
      </c>
      <c r="H299" t="s">
        <v>5</v>
      </c>
      <c r="I299" t="s">
        <v>179</v>
      </c>
      <c r="J299" s="138">
        <v>1631.1</v>
      </c>
      <c r="K299" s="138">
        <v>0</v>
      </c>
      <c r="L299" s="138">
        <v>1631.1</v>
      </c>
      <c r="M299" s="137">
        <v>131</v>
      </c>
      <c r="N299" s="137">
        <v>21.16</v>
      </c>
      <c r="O299" s="137">
        <v>154.21</v>
      </c>
      <c r="P299" s="185">
        <v>130.94999999999999</v>
      </c>
      <c r="Q299" s="137">
        <v>437.32</v>
      </c>
      <c r="R299" s="139">
        <v>2068.42</v>
      </c>
      <c r="S299" s="138">
        <v>1558.09</v>
      </c>
      <c r="T299" s="138">
        <v>0</v>
      </c>
      <c r="U299" s="138">
        <v>1558.09</v>
      </c>
      <c r="V299" s="137">
        <v>121</v>
      </c>
      <c r="W299" s="137">
        <v>20.22</v>
      </c>
      <c r="X299" s="137">
        <v>89.24</v>
      </c>
      <c r="Y299" s="137">
        <v>129.66</v>
      </c>
      <c r="Z299" s="137">
        <v>360.12</v>
      </c>
      <c r="AA299" s="139">
        <v>1918.21</v>
      </c>
      <c r="AB299" s="138">
        <v>1282.3800000000001</v>
      </c>
      <c r="AC299" s="138">
        <v>0</v>
      </c>
      <c r="AD299" s="138">
        <v>1282.3800000000001</v>
      </c>
      <c r="AE299" s="137">
        <v>83</v>
      </c>
      <c r="AF299" s="137">
        <v>16.64</v>
      </c>
      <c r="AG299" s="185">
        <v>176.41</v>
      </c>
      <c r="AH299" s="137">
        <v>140.05000000000001</v>
      </c>
      <c r="AI299" s="137">
        <v>416.1</v>
      </c>
      <c r="AJ299" s="139">
        <v>1698.48</v>
      </c>
      <c r="AK299" s="138">
        <v>1347.61</v>
      </c>
      <c r="AL299" s="138">
        <v>0</v>
      </c>
      <c r="AM299" s="138">
        <v>1347.61</v>
      </c>
      <c r="AN299" s="137">
        <v>92</v>
      </c>
      <c r="AO299" s="137">
        <v>17.48</v>
      </c>
      <c r="AP299" s="137">
        <v>179.42</v>
      </c>
      <c r="AQ299" s="137">
        <v>105.53</v>
      </c>
      <c r="AR299" s="137">
        <v>394.43</v>
      </c>
      <c r="AS299" s="139">
        <v>1742.04</v>
      </c>
      <c r="AT299" s="138">
        <v>1700.93</v>
      </c>
      <c r="AU299" s="138">
        <v>0</v>
      </c>
      <c r="AV299" s="138">
        <v>1700.93</v>
      </c>
      <c r="AW299" s="137">
        <v>140</v>
      </c>
      <c r="AX299" s="137">
        <v>22.07</v>
      </c>
      <c r="AY299" s="137">
        <v>217.34</v>
      </c>
      <c r="AZ299" s="137">
        <v>91.39</v>
      </c>
      <c r="BA299" s="137">
        <v>470.8</v>
      </c>
      <c r="BB299" s="139">
        <v>2171.73</v>
      </c>
      <c r="BC299" s="202">
        <v>2589.3200000000002</v>
      </c>
      <c r="BD299" s="138">
        <v>0</v>
      </c>
      <c r="BE299" s="138">
        <v>2589.3200000000002</v>
      </c>
      <c r="BF299" s="137">
        <v>249</v>
      </c>
      <c r="BG299" s="137">
        <v>32.340000000000003</v>
      </c>
      <c r="BH299" s="137">
        <v>926.89</v>
      </c>
      <c r="BI299" s="137">
        <v>157.75</v>
      </c>
      <c r="BJ299" s="137">
        <v>1365.98</v>
      </c>
      <c r="BK299" s="139">
        <v>3955.3</v>
      </c>
      <c r="BL299" s="186">
        <v>1802.94</v>
      </c>
      <c r="BM299" s="138">
        <v>0</v>
      </c>
      <c r="BN299" s="138">
        <v>1802.94</v>
      </c>
      <c r="BO299" s="137">
        <v>156</v>
      </c>
      <c r="BP299" s="137">
        <v>23.4</v>
      </c>
      <c r="BQ299" s="137">
        <v>251.72</v>
      </c>
      <c r="BR299" s="137">
        <v>139.11000000000001</v>
      </c>
      <c r="BS299" s="137">
        <v>570.23</v>
      </c>
      <c r="BT299" s="139">
        <v>2373.17</v>
      </c>
      <c r="BU299" s="138">
        <v>1700.93</v>
      </c>
      <c r="BV299" s="138">
        <v>0</v>
      </c>
      <c r="BW299" s="138">
        <v>1700.93</v>
      </c>
      <c r="BX299" s="137">
        <v>142</v>
      </c>
      <c r="BY299" s="137">
        <v>22.07</v>
      </c>
      <c r="BZ299" s="137">
        <v>229.96</v>
      </c>
      <c r="CA299" s="137">
        <v>142.38999999999999</v>
      </c>
      <c r="CB299" s="137">
        <v>536.41999999999996</v>
      </c>
      <c r="CC299" s="139">
        <v>2237.35</v>
      </c>
      <c r="CD299" s="216">
        <v>1700.93</v>
      </c>
      <c r="CE299" s="138">
        <v>0</v>
      </c>
      <c r="CF299" s="138">
        <v>1700.93</v>
      </c>
      <c r="CG299" s="137">
        <v>142</v>
      </c>
      <c r="CH299" s="137">
        <v>22.07</v>
      </c>
      <c r="CI299" s="137">
        <v>229.96</v>
      </c>
      <c r="CJ299" s="137">
        <v>127.09</v>
      </c>
      <c r="CK299" s="137">
        <v>521.12</v>
      </c>
      <c r="CL299" s="139">
        <v>2222.0500000000002</v>
      </c>
      <c r="CM299" s="186">
        <v>1937.03</v>
      </c>
      <c r="CN299" s="138">
        <v>0</v>
      </c>
      <c r="CO299" s="138">
        <v>1937.03</v>
      </c>
      <c r="CP299" s="137">
        <v>182</v>
      </c>
      <c r="CQ299" s="137">
        <v>25.14</v>
      </c>
      <c r="CR299" s="137">
        <v>299.31</v>
      </c>
      <c r="CS299" s="137">
        <v>105.78</v>
      </c>
      <c r="CT299" s="137">
        <v>612.23</v>
      </c>
      <c r="CU299" s="139">
        <v>2549.2600000000002</v>
      </c>
      <c r="CV299" s="218">
        <v>1891.93</v>
      </c>
      <c r="CW299" s="138">
        <v>0</v>
      </c>
      <c r="CX299" s="138">
        <v>1891.93</v>
      </c>
      <c r="CY299" s="137">
        <v>168</v>
      </c>
      <c r="CZ299" s="137">
        <v>24.56</v>
      </c>
      <c r="DA299" s="137">
        <v>286.04000000000002</v>
      </c>
      <c r="DB299" s="137">
        <v>104.98</v>
      </c>
      <c r="DC299" s="137">
        <v>583.58000000000004</v>
      </c>
      <c r="DD299" s="139">
        <v>2475.5100000000002</v>
      </c>
      <c r="DE299" s="138">
        <v>2550.48</v>
      </c>
      <c r="DF299" s="138">
        <v>0</v>
      </c>
      <c r="DG299" s="138">
        <v>2550.48</v>
      </c>
      <c r="DH299" s="137">
        <v>259</v>
      </c>
      <c r="DI299" s="137">
        <v>248.72</v>
      </c>
      <c r="DJ299" s="137">
        <v>844.58</v>
      </c>
      <c r="DK299" s="137">
        <v>163.93</v>
      </c>
      <c r="DL299" s="137">
        <v>1516.23</v>
      </c>
      <c r="DM299" s="139">
        <v>4066.71</v>
      </c>
      <c r="DN299" s="135">
        <f t="shared" si="41"/>
        <v>21693.670000000002</v>
      </c>
      <c r="DO299" s="135">
        <f t="shared" si="42"/>
        <v>0</v>
      </c>
      <c r="DP299" s="135">
        <f t="shared" si="43"/>
        <v>21693.670000000002</v>
      </c>
      <c r="DQ299" s="137">
        <f t="shared" si="44"/>
        <v>1865</v>
      </c>
      <c r="DR299" s="137">
        <f t="shared" si="45"/>
        <v>495.87</v>
      </c>
      <c r="DS299" s="137">
        <f t="shared" si="46"/>
        <v>3885.08</v>
      </c>
      <c r="DT299" s="137">
        <f t="shared" si="47"/>
        <v>1538.61</v>
      </c>
      <c r="DU299" s="137">
        <f t="shared" si="48"/>
        <v>7784.5599999999995</v>
      </c>
      <c r="DV299" s="139">
        <f t="shared" si="49"/>
        <v>29478.230000000003</v>
      </c>
      <c r="DW299" s="271">
        <f t="shared" si="50"/>
        <v>-541.07999999999811</v>
      </c>
      <c r="DX299" s="271"/>
      <c r="DY299" s="263">
        <f>E299-(DU299-(DO299*PARAM!Q299))</f>
        <v>-3140.1399999999994</v>
      </c>
      <c r="DZ299" s="263"/>
    </row>
    <row r="300" spans="1:130" x14ac:dyDescent="0.25">
      <c r="A300">
        <v>1907</v>
      </c>
      <c r="B300" s="215" t="s">
        <v>177</v>
      </c>
      <c r="C300" t="s">
        <v>178</v>
      </c>
      <c r="D300" s="74">
        <v>1</v>
      </c>
      <c r="E300">
        <v>6861.53</v>
      </c>
      <c r="F300">
        <v>21481.3</v>
      </c>
      <c r="G300" t="s">
        <v>157</v>
      </c>
      <c r="H300" t="s">
        <v>5</v>
      </c>
      <c r="I300" t="s">
        <v>179</v>
      </c>
      <c r="J300" s="138">
        <v>1631.1</v>
      </c>
      <c r="K300" s="138">
        <v>0</v>
      </c>
      <c r="L300" s="138">
        <v>1631.1</v>
      </c>
      <c r="M300" s="137">
        <v>131</v>
      </c>
      <c r="N300" s="137">
        <v>21.16</v>
      </c>
      <c r="O300" s="137">
        <v>154.21</v>
      </c>
      <c r="P300" s="185">
        <v>130.94999999999999</v>
      </c>
      <c r="Q300" s="137">
        <v>437.32</v>
      </c>
      <c r="R300" s="139">
        <v>2068.42</v>
      </c>
      <c r="S300" s="138">
        <v>1558.09</v>
      </c>
      <c r="T300" s="138">
        <v>0</v>
      </c>
      <c r="U300" s="138">
        <v>1558.09</v>
      </c>
      <c r="V300" s="137">
        <v>121</v>
      </c>
      <c r="W300" s="137">
        <v>20.22</v>
      </c>
      <c r="X300" s="137">
        <v>89.24</v>
      </c>
      <c r="Y300" s="137">
        <v>129.66</v>
      </c>
      <c r="Z300" s="137">
        <v>360.12</v>
      </c>
      <c r="AA300" s="139">
        <v>1918.21</v>
      </c>
      <c r="AB300" s="138">
        <v>1172.81</v>
      </c>
      <c r="AC300" s="138">
        <v>0</v>
      </c>
      <c r="AD300" s="138">
        <v>1172.81</v>
      </c>
      <c r="AE300" s="137">
        <v>69</v>
      </c>
      <c r="AF300" s="137">
        <v>15.21</v>
      </c>
      <c r="AG300" s="185">
        <v>138.5</v>
      </c>
      <c r="AH300" s="137">
        <v>138.12</v>
      </c>
      <c r="AI300" s="137">
        <v>360.83</v>
      </c>
      <c r="AJ300" s="139">
        <v>1533.64</v>
      </c>
      <c r="AK300" s="138">
        <v>1653.32</v>
      </c>
      <c r="AL300" s="138">
        <v>0</v>
      </c>
      <c r="AM300" s="138">
        <v>1653.32</v>
      </c>
      <c r="AN300" s="137">
        <v>134</v>
      </c>
      <c r="AO300" s="137">
        <v>21.45</v>
      </c>
      <c r="AP300" s="137">
        <v>174.47</v>
      </c>
      <c r="AQ300" s="137">
        <v>105.85</v>
      </c>
      <c r="AR300" s="137">
        <v>435.77</v>
      </c>
      <c r="AS300" s="139">
        <v>2089.09</v>
      </c>
      <c r="AT300" s="138">
        <v>1653.32</v>
      </c>
      <c r="AU300" s="138">
        <v>0</v>
      </c>
      <c r="AV300" s="138">
        <v>1653.32</v>
      </c>
      <c r="AW300" s="137">
        <v>134</v>
      </c>
      <c r="AX300" s="137">
        <v>21.45</v>
      </c>
      <c r="AY300" s="137">
        <v>174.47</v>
      </c>
      <c r="AZ300" s="137">
        <v>121.15</v>
      </c>
      <c r="BA300" s="137">
        <v>451.07</v>
      </c>
      <c r="BB300" s="139">
        <v>2104.39</v>
      </c>
      <c r="BC300" s="202">
        <v>2528.4899999999998</v>
      </c>
      <c r="BD300" s="138">
        <v>0</v>
      </c>
      <c r="BE300" s="138">
        <v>2528.4899999999998</v>
      </c>
      <c r="BF300" s="137">
        <v>243</v>
      </c>
      <c r="BG300" s="137">
        <v>31.82</v>
      </c>
      <c r="BH300" s="137">
        <v>891.26</v>
      </c>
      <c r="BI300" s="137">
        <v>156.75</v>
      </c>
      <c r="BJ300" s="137">
        <v>1322.83</v>
      </c>
      <c r="BK300" s="139">
        <v>3851.32</v>
      </c>
      <c r="BL300" s="186">
        <v>1653.32</v>
      </c>
      <c r="BM300" s="138">
        <v>0</v>
      </c>
      <c r="BN300" s="138">
        <v>1653.32</v>
      </c>
      <c r="BO300" s="137">
        <v>135</v>
      </c>
      <c r="BP300" s="137">
        <v>21.45</v>
      </c>
      <c r="BQ300" s="137">
        <v>186.75</v>
      </c>
      <c r="BR300" s="137">
        <v>136.44999999999999</v>
      </c>
      <c r="BS300" s="137">
        <v>479.65</v>
      </c>
      <c r="BT300" s="139">
        <v>2132.9699999999998</v>
      </c>
      <c r="BU300" s="138">
        <v>1653.32</v>
      </c>
      <c r="BV300" s="138">
        <v>0</v>
      </c>
      <c r="BW300" s="138">
        <v>1653.32</v>
      </c>
      <c r="BX300" s="137">
        <v>135</v>
      </c>
      <c r="BY300" s="137">
        <v>21.45</v>
      </c>
      <c r="BZ300" s="137">
        <v>186.75</v>
      </c>
      <c r="CA300" s="137">
        <v>141.55000000000001</v>
      </c>
      <c r="CB300" s="137">
        <v>484.75</v>
      </c>
      <c r="CC300" s="139">
        <v>2138.0700000000002</v>
      </c>
      <c r="CD300" s="216">
        <v>1653.32</v>
      </c>
      <c r="CE300" s="138">
        <v>0</v>
      </c>
      <c r="CF300" s="138">
        <v>1653.32</v>
      </c>
      <c r="CG300" s="137">
        <v>135</v>
      </c>
      <c r="CH300" s="137">
        <v>21.45</v>
      </c>
      <c r="CI300" s="137">
        <v>186.75</v>
      </c>
      <c r="CJ300" s="137">
        <v>126.25</v>
      </c>
      <c r="CK300" s="137">
        <v>469.45</v>
      </c>
      <c r="CL300" s="139">
        <v>2122.77</v>
      </c>
      <c r="CM300" s="186">
        <v>1576.85</v>
      </c>
      <c r="CN300" s="138">
        <v>0</v>
      </c>
      <c r="CO300" s="138">
        <v>1576.85</v>
      </c>
      <c r="CP300" s="137">
        <v>133</v>
      </c>
      <c r="CQ300" s="137">
        <v>20.46</v>
      </c>
      <c r="CR300" s="137">
        <v>184.9</v>
      </c>
      <c r="CS300" s="137">
        <v>27.99</v>
      </c>
      <c r="CT300" s="137">
        <v>366.35</v>
      </c>
      <c r="CU300" s="139">
        <v>1943.2</v>
      </c>
      <c r="CV300" s="218">
        <v>1688.21</v>
      </c>
      <c r="CW300" s="138">
        <v>0</v>
      </c>
      <c r="CX300" s="138">
        <v>1688.21</v>
      </c>
      <c r="CY300" s="137">
        <v>140</v>
      </c>
      <c r="CZ300" s="137">
        <v>21.91</v>
      </c>
      <c r="DA300" s="137">
        <v>188.25</v>
      </c>
      <c r="DB300" s="137">
        <v>29.98</v>
      </c>
      <c r="DC300" s="137">
        <v>380.14</v>
      </c>
      <c r="DD300" s="139">
        <v>2068.35</v>
      </c>
      <c r="DE300" s="138">
        <v>2479.06</v>
      </c>
      <c r="DF300" s="138">
        <v>0</v>
      </c>
      <c r="DG300" s="138">
        <v>2479.06</v>
      </c>
      <c r="DH300" s="137">
        <v>249</v>
      </c>
      <c r="DI300" s="137">
        <v>240.07</v>
      </c>
      <c r="DJ300" s="137">
        <v>847.36</v>
      </c>
      <c r="DK300" s="137">
        <v>45.36</v>
      </c>
      <c r="DL300" s="137">
        <v>1381.79</v>
      </c>
      <c r="DM300" s="139">
        <v>3860.85</v>
      </c>
      <c r="DN300" s="135">
        <f t="shared" si="41"/>
        <v>20901.21</v>
      </c>
      <c r="DO300" s="135">
        <f t="shared" si="42"/>
        <v>0</v>
      </c>
      <c r="DP300" s="135">
        <f t="shared" si="43"/>
        <v>20901.21</v>
      </c>
      <c r="DQ300" s="137">
        <f t="shared" si="44"/>
        <v>1759</v>
      </c>
      <c r="DR300" s="137">
        <f t="shared" si="45"/>
        <v>478.09999999999997</v>
      </c>
      <c r="DS300" s="137">
        <f t="shared" si="46"/>
        <v>3402.9100000000003</v>
      </c>
      <c r="DT300" s="137">
        <f t="shared" si="47"/>
        <v>1290.06</v>
      </c>
      <c r="DU300" s="137">
        <f t="shared" si="48"/>
        <v>6930.0700000000006</v>
      </c>
      <c r="DV300" s="139">
        <f t="shared" si="49"/>
        <v>27831.279999999999</v>
      </c>
      <c r="DW300" s="271">
        <f t="shared" si="50"/>
        <v>-580.09000000000015</v>
      </c>
      <c r="DX300" s="271"/>
      <c r="DY300" s="263">
        <f>E300-(DU300-(DO300*PARAM!Q300))</f>
        <v>-68.540000000000873</v>
      </c>
      <c r="DZ300" s="263"/>
    </row>
    <row r="301" spans="1:130" x14ac:dyDescent="0.25">
      <c r="A301">
        <v>1909</v>
      </c>
      <c r="B301" s="215" t="s">
        <v>718</v>
      </c>
      <c r="C301" t="s">
        <v>719</v>
      </c>
      <c r="D301" s="74">
        <v>1</v>
      </c>
      <c r="E301">
        <v>12820.25</v>
      </c>
      <c r="F301">
        <v>26751.19</v>
      </c>
      <c r="G301" t="s">
        <v>157</v>
      </c>
      <c r="H301" t="s">
        <v>5</v>
      </c>
      <c r="I301" t="s">
        <v>285</v>
      </c>
      <c r="J301" s="138">
        <v>2159.3200000000002</v>
      </c>
      <c r="K301" s="138">
        <v>0</v>
      </c>
      <c r="L301" s="138">
        <v>2159.3200000000002</v>
      </c>
      <c r="M301" s="137">
        <v>205</v>
      </c>
      <c r="N301" s="137">
        <v>28.03</v>
      </c>
      <c r="O301" s="137">
        <v>646.5</v>
      </c>
      <c r="P301" s="185">
        <v>140.35</v>
      </c>
      <c r="Q301" s="137">
        <v>1019.88</v>
      </c>
      <c r="R301" s="139">
        <v>3179.2</v>
      </c>
      <c r="S301" s="138">
        <v>2062.16</v>
      </c>
      <c r="T301" s="138">
        <v>0</v>
      </c>
      <c r="U301" s="138">
        <v>2062.16</v>
      </c>
      <c r="V301" s="137">
        <v>192</v>
      </c>
      <c r="W301" s="137">
        <v>26.77</v>
      </c>
      <c r="X301" s="137">
        <v>559.11</v>
      </c>
      <c r="Y301" s="137">
        <v>36.61</v>
      </c>
      <c r="Z301" s="137">
        <v>814.49</v>
      </c>
      <c r="AA301" s="139">
        <v>2876.65</v>
      </c>
      <c r="AB301" s="138">
        <v>2062.16</v>
      </c>
      <c r="AC301" s="138">
        <v>0</v>
      </c>
      <c r="AD301" s="138">
        <v>2062.16</v>
      </c>
      <c r="AE301" s="137">
        <v>192</v>
      </c>
      <c r="AF301" s="137">
        <v>26.77</v>
      </c>
      <c r="AG301" s="185">
        <v>558.69000000000005</v>
      </c>
      <c r="AH301" s="137">
        <v>36.61</v>
      </c>
      <c r="AI301" s="137">
        <v>814.07</v>
      </c>
      <c r="AJ301" s="139">
        <v>2876.23</v>
      </c>
      <c r="AK301" s="138">
        <v>2062.16</v>
      </c>
      <c r="AL301" s="138">
        <v>0</v>
      </c>
      <c r="AM301" s="138">
        <v>2062.16</v>
      </c>
      <c r="AN301" s="137">
        <v>192</v>
      </c>
      <c r="AO301" s="137">
        <v>26.77</v>
      </c>
      <c r="AP301" s="137">
        <v>558.69000000000005</v>
      </c>
      <c r="AQ301" s="137">
        <v>143.71</v>
      </c>
      <c r="AR301" s="137">
        <v>921.17</v>
      </c>
      <c r="AS301" s="139">
        <v>2983.33</v>
      </c>
      <c r="AT301" s="138">
        <v>2062.16</v>
      </c>
      <c r="AU301" s="138">
        <v>0</v>
      </c>
      <c r="AV301" s="138">
        <v>2062.16</v>
      </c>
      <c r="AW301" s="137">
        <v>192</v>
      </c>
      <c r="AX301" s="137">
        <v>26.77</v>
      </c>
      <c r="AY301" s="137">
        <v>558.69000000000005</v>
      </c>
      <c r="AZ301" s="137">
        <v>128.41</v>
      </c>
      <c r="BA301" s="137">
        <v>905.87</v>
      </c>
      <c r="BB301" s="139">
        <v>2968.03</v>
      </c>
      <c r="BC301" s="202">
        <v>3071.56</v>
      </c>
      <c r="BD301" s="138">
        <v>0</v>
      </c>
      <c r="BE301" s="138">
        <v>3071.56</v>
      </c>
      <c r="BF301" s="137">
        <v>331</v>
      </c>
      <c r="BG301" s="137">
        <v>39.9</v>
      </c>
      <c r="BH301" s="137">
        <v>1159.76</v>
      </c>
      <c r="BI301" s="137">
        <v>166.74</v>
      </c>
      <c r="BJ301" s="137">
        <v>1697.4</v>
      </c>
      <c r="BK301" s="139">
        <v>4768.96</v>
      </c>
      <c r="BL301" s="186">
        <v>2062.16</v>
      </c>
      <c r="BM301" s="138">
        <v>0</v>
      </c>
      <c r="BN301" s="138">
        <v>2062.16</v>
      </c>
      <c r="BO301" s="137">
        <v>194</v>
      </c>
      <c r="BP301" s="137">
        <v>26.77</v>
      </c>
      <c r="BQ301" s="137">
        <v>574</v>
      </c>
      <c r="BR301" s="137">
        <v>143.71</v>
      </c>
      <c r="BS301" s="137">
        <v>938.48</v>
      </c>
      <c r="BT301" s="139">
        <v>3000.64</v>
      </c>
      <c r="BU301" s="138">
        <v>2062.16</v>
      </c>
      <c r="BV301" s="138">
        <v>0</v>
      </c>
      <c r="BW301" s="138">
        <v>2062.16</v>
      </c>
      <c r="BX301" s="137">
        <v>194</v>
      </c>
      <c r="BY301" s="137">
        <v>26.77</v>
      </c>
      <c r="BZ301" s="137">
        <v>574</v>
      </c>
      <c r="CA301" s="137">
        <v>148.81</v>
      </c>
      <c r="CB301" s="137">
        <v>943.58</v>
      </c>
      <c r="CC301" s="139">
        <v>3005.74</v>
      </c>
      <c r="CD301" s="216">
        <v>2068.63</v>
      </c>
      <c r="CE301" s="138">
        <v>0</v>
      </c>
      <c r="CF301" s="138">
        <v>2068.63</v>
      </c>
      <c r="CG301" s="137">
        <v>194</v>
      </c>
      <c r="CH301" s="137">
        <v>26.86</v>
      </c>
      <c r="CI301" s="137">
        <v>580.02</v>
      </c>
      <c r="CJ301" s="137">
        <v>148.93</v>
      </c>
      <c r="CK301" s="137">
        <v>949.81</v>
      </c>
      <c r="CL301" s="139">
        <v>3018.44</v>
      </c>
      <c r="CM301" s="186">
        <v>2062.16</v>
      </c>
      <c r="CN301" s="138">
        <v>0</v>
      </c>
      <c r="CO301" s="138">
        <v>2062.16</v>
      </c>
      <c r="CP301" s="137">
        <v>201</v>
      </c>
      <c r="CQ301" s="137">
        <v>26.77</v>
      </c>
      <c r="CR301" s="137">
        <v>548.73</v>
      </c>
      <c r="CS301" s="137">
        <v>36.61</v>
      </c>
      <c r="CT301" s="137">
        <v>813.11</v>
      </c>
      <c r="CU301" s="139">
        <v>2875.27</v>
      </c>
      <c r="CV301" s="216">
        <v>2062.16</v>
      </c>
      <c r="CW301" s="138">
        <v>0</v>
      </c>
      <c r="CX301" s="138">
        <v>2062.16</v>
      </c>
      <c r="CY301" s="137">
        <v>194</v>
      </c>
      <c r="CZ301" s="137">
        <v>26.77</v>
      </c>
      <c r="DA301" s="137">
        <v>543.92999999999995</v>
      </c>
      <c r="DB301" s="137">
        <v>36.61</v>
      </c>
      <c r="DC301" s="137">
        <v>801.31</v>
      </c>
      <c r="DD301" s="139">
        <v>2863.47</v>
      </c>
      <c r="DE301" s="138">
        <v>3100.13</v>
      </c>
      <c r="DF301" s="138">
        <v>0</v>
      </c>
      <c r="DG301" s="138">
        <v>3100.13</v>
      </c>
      <c r="DH301" s="137">
        <v>338</v>
      </c>
      <c r="DI301" s="137">
        <v>308.89999999999998</v>
      </c>
      <c r="DJ301" s="137">
        <v>1751.59</v>
      </c>
      <c r="DK301" s="137">
        <v>163.49</v>
      </c>
      <c r="DL301" s="137">
        <v>2561.98</v>
      </c>
      <c r="DM301" s="139">
        <v>5662.11</v>
      </c>
      <c r="DN301" s="135">
        <f t="shared" si="41"/>
        <v>26896.92</v>
      </c>
      <c r="DO301" s="135">
        <f t="shared" si="42"/>
        <v>0</v>
      </c>
      <c r="DP301" s="135">
        <f t="shared" si="43"/>
        <v>26896.92</v>
      </c>
      <c r="DQ301" s="137">
        <f t="shared" si="44"/>
        <v>2619</v>
      </c>
      <c r="DR301" s="137">
        <f t="shared" si="45"/>
        <v>617.84999999999991</v>
      </c>
      <c r="DS301" s="137">
        <f t="shared" si="46"/>
        <v>8613.7100000000009</v>
      </c>
      <c r="DT301" s="137">
        <f t="shared" si="47"/>
        <v>1330.59</v>
      </c>
      <c r="DU301" s="137">
        <f t="shared" si="48"/>
        <v>13181.15</v>
      </c>
      <c r="DV301" s="139">
        <f t="shared" si="49"/>
        <v>40078.07</v>
      </c>
      <c r="DW301" s="271">
        <f t="shared" si="50"/>
        <v>145.72999999999956</v>
      </c>
      <c r="DX301" s="271"/>
      <c r="DY301" s="263">
        <f>E301-(DU301-(DO301*PARAM!Q301))</f>
        <v>-360.89999999999964</v>
      </c>
      <c r="DZ301" s="263"/>
    </row>
    <row r="302" spans="1:130" x14ac:dyDescent="0.25">
      <c r="A302">
        <v>1910</v>
      </c>
      <c r="B302" t="s">
        <v>741</v>
      </c>
      <c r="C302" t="s">
        <v>742</v>
      </c>
      <c r="D302" s="74">
        <v>1</v>
      </c>
      <c r="E302">
        <v>5246.66</v>
      </c>
      <c r="F302">
        <v>15076.19</v>
      </c>
      <c r="G302" t="s">
        <v>173</v>
      </c>
      <c r="H302" t="s">
        <v>5</v>
      </c>
      <c r="I302" t="s">
        <v>368</v>
      </c>
      <c r="J302" s="138">
        <v>1763.23</v>
      </c>
      <c r="K302" s="138">
        <v>0</v>
      </c>
      <c r="L302" s="138">
        <v>1763.23</v>
      </c>
      <c r="M302" s="137">
        <v>149</v>
      </c>
      <c r="N302" s="137">
        <v>22.88</v>
      </c>
      <c r="O302" s="137">
        <v>272.91000000000003</v>
      </c>
      <c r="P302" s="185">
        <v>133.30000000000001</v>
      </c>
      <c r="Q302" s="137">
        <v>578.09</v>
      </c>
      <c r="R302" s="139">
        <v>2341.3200000000002</v>
      </c>
      <c r="S302" s="138">
        <v>1683.92</v>
      </c>
      <c r="T302" s="138">
        <v>0</v>
      </c>
      <c r="U302" s="138">
        <v>1683.92</v>
      </c>
      <c r="V302" s="137">
        <v>138</v>
      </c>
      <c r="W302" s="137">
        <v>21.85</v>
      </c>
      <c r="X302" s="137">
        <v>202.4</v>
      </c>
      <c r="Y302" s="137">
        <v>131.9</v>
      </c>
      <c r="Z302" s="137">
        <v>494.15</v>
      </c>
      <c r="AA302" s="139">
        <v>2178.0700000000002</v>
      </c>
      <c r="AB302" s="138">
        <v>1683.92</v>
      </c>
      <c r="AC302" s="138">
        <v>0</v>
      </c>
      <c r="AD302" s="138">
        <v>1683.92</v>
      </c>
      <c r="AE302" s="137">
        <v>138</v>
      </c>
      <c r="AF302" s="137">
        <v>21.85</v>
      </c>
      <c r="AG302" s="185">
        <v>202.07</v>
      </c>
      <c r="AH302" s="137">
        <v>147.19999999999999</v>
      </c>
      <c r="AI302" s="137">
        <v>509.12</v>
      </c>
      <c r="AJ302" s="139">
        <v>2193.04</v>
      </c>
      <c r="AK302" s="138">
        <v>1683.92</v>
      </c>
      <c r="AL302" s="138">
        <v>0</v>
      </c>
      <c r="AM302" s="138">
        <v>1683.92</v>
      </c>
      <c r="AN302" s="137">
        <v>138</v>
      </c>
      <c r="AO302" s="137">
        <v>21.85</v>
      </c>
      <c r="AP302" s="137">
        <v>202.07</v>
      </c>
      <c r="AQ302" s="137">
        <v>29.9</v>
      </c>
      <c r="AR302" s="137">
        <v>391.82</v>
      </c>
      <c r="AS302" s="139">
        <v>2075.7399999999998</v>
      </c>
      <c r="AT302" s="138">
        <v>1683.92</v>
      </c>
      <c r="AU302" s="138">
        <v>0</v>
      </c>
      <c r="AV302" s="138">
        <v>1683.92</v>
      </c>
      <c r="AW302" s="137">
        <v>134</v>
      </c>
      <c r="AX302" s="137">
        <v>21.85</v>
      </c>
      <c r="AY302" s="137">
        <v>165.09</v>
      </c>
      <c r="AZ302" s="137">
        <v>29.9</v>
      </c>
      <c r="BA302" s="137">
        <v>350.84</v>
      </c>
      <c r="BB302" s="139">
        <v>2034.76</v>
      </c>
      <c r="BC302" s="202">
        <v>2525.83</v>
      </c>
      <c r="BD302" s="138">
        <v>0</v>
      </c>
      <c r="BE302" s="138">
        <v>2525.83</v>
      </c>
      <c r="BF302" s="137">
        <v>246</v>
      </c>
      <c r="BG302" s="137">
        <v>32.56</v>
      </c>
      <c r="BH302" s="137">
        <v>896.02</v>
      </c>
      <c r="BI302" s="137">
        <v>44.76</v>
      </c>
      <c r="BJ302" s="137">
        <v>1219.3399999999999</v>
      </c>
      <c r="BK302" s="139">
        <v>3745.17</v>
      </c>
      <c r="BL302" s="186">
        <v>1684.59</v>
      </c>
      <c r="BM302" s="138">
        <v>0</v>
      </c>
      <c r="BN302" s="138">
        <v>1684.59</v>
      </c>
      <c r="BO302" s="137">
        <v>133</v>
      </c>
      <c r="BP302" s="137">
        <v>21.86</v>
      </c>
      <c r="BQ302" s="137">
        <v>178.15</v>
      </c>
      <c r="BR302" s="137">
        <v>75.8</v>
      </c>
      <c r="BS302" s="137">
        <v>408.81</v>
      </c>
      <c r="BT302" s="139">
        <v>2093.4</v>
      </c>
      <c r="BU302" s="138">
        <v>2331.2600000000002</v>
      </c>
      <c r="BV302" s="138">
        <v>0</v>
      </c>
      <c r="BW302" s="138">
        <v>2331.2600000000002</v>
      </c>
      <c r="BX302" s="137">
        <v>-121</v>
      </c>
      <c r="BY302" s="137">
        <v>330.25</v>
      </c>
      <c r="BZ302" s="137">
        <v>838.51</v>
      </c>
      <c r="CA302" s="137">
        <v>128.09</v>
      </c>
      <c r="CB302" s="137">
        <v>1175.8499999999999</v>
      </c>
      <c r="CC302" s="139">
        <v>3507.11</v>
      </c>
      <c r="CD302" s="138">
        <v>0</v>
      </c>
      <c r="CE302" s="138">
        <v>0</v>
      </c>
      <c r="CF302" s="138">
        <v>0</v>
      </c>
      <c r="CG302" s="137">
        <v>0</v>
      </c>
      <c r="CH302" s="137">
        <v>0</v>
      </c>
      <c r="CI302" s="137">
        <v>0</v>
      </c>
      <c r="CJ302" s="137">
        <v>0</v>
      </c>
      <c r="CK302" s="137">
        <v>0</v>
      </c>
      <c r="CL302" s="139">
        <v>0</v>
      </c>
      <c r="CM302" s="186">
        <v>0</v>
      </c>
      <c r="CN302" s="138">
        <v>0</v>
      </c>
      <c r="CO302" s="138">
        <v>0</v>
      </c>
      <c r="CP302" s="137">
        <v>0</v>
      </c>
      <c r="CQ302" s="137">
        <v>0</v>
      </c>
      <c r="CR302" s="137">
        <v>0</v>
      </c>
      <c r="CS302" s="137">
        <v>0</v>
      </c>
      <c r="CT302" s="137">
        <v>0</v>
      </c>
      <c r="CU302" s="139">
        <v>0</v>
      </c>
      <c r="CV302" s="218">
        <v>0</v>
      </c>
      <c r="CW302" s="138">
        <v>0</v>
      </c>
      <c r="CX302" s="138">
        <v>0</v>
      </c>
      <c r="CY302" s="137">
        <v>0</v>
      </c>
      <c r="CZ302" s="137">
        <v>0</v>
      </c>
      <c r="DA302" s="137">
        <v>0</v>
      </c>
      <c r="DB302" s="137">
        <v>0</v>
      </c>
      <c r="DC302" s="137">
        <v>0</v>
      </c>
      <c r="DD302" s="139">
        <v>0</v>
      </c>
      <c r="DN302" s="135">
        <f t="shared" si="41"/>
        <v>15040.59</v>
      </c>
      <c r="DO302" s="135">
        <f t="shared" si="42"/>
        <v>0</v>
      </c>
      <c r="DP302" s="135">
        <f t="shared" si="43"/>
        <v>15040.59</v>
      </c>
      <c r="DQ302" s="137">
        <f t="shared" si="44"/>
        <v>955</v>
      </c>
      <c r="DR302" s="137">
        <f t="shared" si="45"/>
        <v>494.95</v>
      </c>
      <c r="DS302" s="137">
        <f t="shared" si="46"/>
        <v>2957.2200000000003</v>
      </c>
      <c r="DT302" s="137">
        <f t="shared" si="47"/>
        <v>720.85</v>
      </c>
      <c r="DU302" s="137">
        <f t="shared" si="48"/>
        <v>5128.0199999999995</v>
      </c>
      <c r="DV302" s="139">
        <f t="shared" si="49"/>
        <v>20168.61</v>
      </c>
      <c r="DW302" s="271">
        <f t="shared" si="50"/>
        <v>-35.600000000000364</v>
      </c>
      <c r="DX302" s="271"/>
      <c r="DY302" s="263">
        <f>E302-(DU302-(DO302*PARAM!Q302))</f>
        <v>118.64000000000033</v>
      </c>
      <c r="DZ302" s="263"/>
    </row>
    <row r="303" spans="1:130" x14ac:dyDescent="0.25">
      <c r="A303">
        <v>1912</v>
      </c>
      <c r="B303" t="s">
        <v>856</v>
      </c>
      <c r="C303" t="s">
        <v>857</v>
      </c>
      <c r="D303" s="74">
        <v>1</v>
      </c>
      <c r="E303">
        <v>6440.06</v>
      </c>
      <c r="F303">
        <v>15722.16</v>
      </c>
      <c r="G303" t="s">
        <v>173</v>
      </c>
      <c r="H303" t="s">
        <v>5</v>
      </c>
      <c r="I303" t="s">
        <v>298</v>
      </c>
      <c r="P303" s="185"/>
      <c r="AG303" s="185"/>
      <c r="AT303" s="138">
        <v>1653.32</v>
      </c>
      <c r="AU303" s="138">
        <v>0</v>
      </c>
      <c r="AV303" s="138">
        <v>1653.32</v>
      </c>
      <c r="AW303" s="137">
        <v>134</v>
      </c>
      <c r="AX303" s="137">
        <v>41.26</v>
      </c>
      <c r="AY303" s="137">
        <v>174.47</v>
      </c>
      <c r="AZ303" s="137">
        <v>75.25</v>
      </c>
      <c r="BA303" s="137">
        <v>424.98</v>
      </c>
      <c r="BB303" s="139">
        <v>2078.3000000000002</v>
      </c>
      <c r="BC303" s="202">
        <v>1914.05</v>
      </c>
      <c r="BD303" s="138">
        <v>0</v>
      </c>
      <c r="BE303" s="138">
        <v>1914.05</v>
      </c>
      <c r="BF303" s="137">
        <v>169</v>
      </c>
      <c r="BG303" s="137">
        <v>47.78</v>
      </c>
      <c r="BH303" s="137">
        <v>408.89</v>
      </c>
      <c r="BI303" s="137">
        <v>146.19</v>
      </c>
      <c r="BJ303" s="137">
        <v>771.86</v>
      </c>
      <c r="BK303" s="139">
        <v>2685.91</v>
      </c>
      <c r="BL303" s="186">
        <v>1653.32</v>
      </c>
      <c r="BM303" s="138">
        <v>0</v>
      </c>
      <c r="BN303" s="138">
        <v>1653.32</v>
      </c>
      <c r="BO303" s="137">
        <v>134</v>
      </c>
      <c r="BP303" s="137">
        <v>41.26</v>
      </c>
      <c r="BQ303" s="137">
        <v>174.47</v>
      </c>
      <c r="BR303" s="137">
        <v>136.44999999999999</v>
      </c>
      <c r="BS303" s="137">
        <v>486.18</v>
      </c>
      <c r="BT303" s="139">
        <v>2139.5</v>
      </c>
      <c r="BU303" s="138">
        <v>1653.32</v>
      </c>
      <c r="BV303" s="138">
        <v>0</v>
      </c>
      <c r="BW303" s="138">
        <v>1653.32</v>
      </c>
      <c r="BX303" s="137">
        <v>134</v>
      </c>
      <c r="BY303" s="137">
        <v>41.26</v>
      </c>
      <c r="BZ303" s="137">
        <v>174.47</v>
      </c>
      <c r="CA303" s="137">
        <v>141.55000000000001</v>
      </c>
      <c r="CB303" s="137">
        <v>491.28</v>
      </c>
      <c r="CC303" s="139">
        <v>2144.6</v>
      </c>
      <c r="CD303" s="216">
        <v>1653.32</v>
      </c>
      <c r="CE303" s="138">
        <v>0</v>
      </c>
      <c r="CF303" s="138">
        <v>1653.32</v>
      </c>
      <c r="CG303" s="137">
        <v>134</v>
      </c>
      <c r="CH303" s="137">
        <v>41.26</v>
      </c>
      <c r="CI303" s="137">
        <v>174.47</v>
      </c>
      <c r="CJ303" s="137">
        <v>126.25</v>
      </c>
      <c r="CK303" s="137">
        <v>475.98</v>
      </c>
      <c r="CL303" s="139">
        <v>2129.3000000000002</v>
      </c>
      <c r="CM303" s="186">
        <v>1545.3</v>
      </c>
      <c r="CN303" s="138">
        <v>0</v>
      </c>
      <c r="CO303" s="138">
        <v>1545.3</v>
      </c>
      <c r="CP303" s="137">
        <v>124</v>
      </c>
      <c r="CQ303" s="137">
        <v>38.56</v>
      </c>
      <c r="CR303" s="137">
        <v>167.21</v>
      </c>
      <c r="CS303" s="137">
        <v>109.04</v>
      </c>
      <c r="CT303" s="137">
        <v>438.81</v>
      </c>
      <c r="CU303" s="139">
        <v>1984.11</v>
      </c>
      <c r="CV303" s="218">
        <v>1688.21</v>
      </c>
      <c r="CW303" s="138">
        <v>0</v>
      </c>
      <c r="CX303" s="138">
        <v>1688.21</v>
      </c>
      <c r="CY303" s="137">
        <v>140</v>
      </c>
      <c r="CZ303" s="137">
        <v>42.13</v>
      </c>
      <c r="DA303" s="137">
        <v>188.25</v>
      </c>
      <c r="DB303" s="137">
        <v>137.08000000000001</v>
      </c>
      <c r="DC303" s="137">
        <v>507.46</v>
      </c>
      <c r="DD303" s="139">
        <v>2195.67</v>
      </c>
      <c r="DE303" s="138">
        <v>3860.11</v>
      </c>
      <c r="DF303" s="138">
        <v>0</v>
      </c>
      <c r="DG303" s="138">
        <v>3860.11</v>
      </c>
      <c r="DH303" s="137">
        <v>54</v>
      </c>
      <c r="DI303" s="137">
        <v>408.41</v>
      </c>
      <c r="DJ303" s="137">
        <v>2156.86</v>
      </c>
      <c r="DK303" s="137">
        <v>177</v>
      </c>
      <c r="DL303" s="137">
        <v>2796.27</v>
      </c>
      <c r="DM303" s="139">
        <v>6656.38</v>
      </c>
      <c r="DN303" s="135">
        <f t="shared" si="41"/>
        <v>15620.95</v>
      </c>
      <c r="DO303" s="135">
        <f t="shared" si="42"/>
        <v>0</v>
      </c>
      <c r="DP303" s="135">
        <f t="shared" si="43"/>
        <v>15620.95</v>
      </c>
      <c r="DQ303" s="137">
        <f t="shared" si="44"/>
        <v>1023</v>
      </c>
      <c r="DR303" s="137">
        <f t="shared" si="45"/>
        <v>701.92000000000007</v>
      </c>
      <c r="DS303" s="137">
        <f t="shared" si="46"/>
        <v>3619.09</v>
      </c>
      <c r="DT303" s="137">
        <f t="shared" si="47"/>
        <v>1048.81</v>
      </c>
      <c r="DU303" s="137">
        <f t="shared" si="48"/>
        <v>6392.82</v>
      </c>
      <c r="DV303" s="139">
        <f t="shared" si="49"/>
        <v>22013.77</v>
      </c>
      <c r="DW303" s="271">
        <f t="shared" si="50"/>
        <v>-101.20999999999913</v>
      </c>
      <c r="DX303" s="271"/>
      <c r="DY303" s="263">
        <f>E303-(DU303-(DO303*PARAM!Q303))</f>
        <v>47.240000000000691</v>
      </c>
      <c r="DZ303" s="263"/>
    </row>
    <row r="304" spans="1:130" x14ac:dyDescent="0.25">
      <c r="A304">
        <v>1913</v>
      </c>
      <c r="B304" t="s">
        <v>885</v>
      </c>
      <c r="C304" t="s">
        <v>886</v>
      </c>
      <c r="D304" s="74">
        <v>1</v>
      </c>
      <c r="E304">
        <v>4739.88</v>
      </c>
      <c r="F304">
        <v>12958.65</v>
      </c>
      <c r="G304" t="s">
        <v>173</v>
      </c>
      <c r="H304" t="s">
        <v>5</v>
      </c>
      <c r="I304" t="s">
        <v>298</v>
      </c>
      <c r="P304" s="185"/>
      <c r="AG304" s="185"/>
      <c r="AT304" s="138">
        <v>1558.09</v>
      </c>
      <c r="AU304" s="138">
        <v>0</v>
      </c>
      <c r="AV304" s="138">
        <v>1558.09</v>
      </c>
      <c r="AW304" s="137">
        <v>117</v>
      </c>
      <c r="AX304" s="137">
        <v>38.880000000000003</v>
      </c>
      <c r="AY304" s="137">
        <v>51.94</v>
      </c>
      <c r="AZ304" s="137">
        <v>119.46</v>
      </c>
      <c r="BA304" s="137">
        <v>327.27999999999997</v>
      </c>
      <c r="BB304" s="139">
        <v>1885.37</v>
      </c>
      <c r="BC304" s="202">
        <v>1810.94</v>
      </c>
      <c r="BD304" s="138">
        <v>0</v>
      </c>
      <c r="BE304" s="138">
        <v>1810.94</v>
      </c>
      <c r="BF304" s="137">
        <v>150</v>
      </c>
      <c r="BG304" s="137">
        <v>45</v>
      </c>
      <c r="BH304" s="137">
        <v>272</v>
      </c>
      <c r="BI304" s="137">
        <v>144.31</v>
      </c>
      <c r="BJ304" s="137">
        <v>611.30999999999995</v>
      </c>
      <c r="BK304" s="139">
        <v>2422.25</v>
      </c>
      <c r="BL304" s="186">
        <v>1566.08</v>
      </c>
      <c r="BM304" s="138">
        <v>0</v>
      </c>
      <c r="BN304" s="138">
        <v>1566.08</v>
      </c>
      <c r="BO304" s="137">
        <v>117</v>
      </c>
      <c r="BP304" s="137">
        <v>38.880000000000003</v>
      </c>
      <c r="BQ304" s="137">
        <v>51.94</v>
      </c>
      <c r="BR304" s="137">
        <v>134.86000000000001</v>
      </c>
      <c r="BS304" s="137">
        <v>342.68</v>
      </c>
      <c r="BT304" s="139">
        <v>1908.76</v>
      </c>
      <c r="BU304" s="138">
        <v>1566.08</v>
      </c>
      <c r="BV304" s="138">
        <v>0</v>
      </c>
      <c r="BW304" s="138">
        <v>1566.08</v>
      </c>
      <c r="BX304" s="137">
        <v>117</v>
      </c>
      <c r="BY304" s="137">
        <v>38.880000000000003</v>
      </c>
      <c r="BZ304" s="137">
        <v>51.94</v>
      </c>
      <c r="CA304" s="137">
        <v>139.96</v>
      </c>
      <c r="CB304" s="137">
        <v>347.78</v>
      </c>
      <c r="CC304" s="139">
        <v>1913.86</v>
      </c>
      <c r="CD304" s="216">
        <v>1566.08</v>
      </c>
      <c r="CE304" s="138">
        <v>0</v>
      </c>
      <c r="CF304" s="138">
        <v>1566.08</v>
      </c>
      <c r="CG304" s="137">
        <v>117</v>
      </c>
      <c r="CH304" s="137">
        <v>38.880000000000003</v>
      </c>
      <c r="CI304" s="137">
        <v>51.94</v>
      </c>
      <c r="CJ304" s="137">
        <v>134.86000000000001</v>
      </c>
      <c r="CK304" s="137">
        <v>342.68</v>
      </c>
      <c r="CL304" s="139">
        <v>1908.76</v>
      </c>
      <c r="CM304" s="186">
        <v>1592.98</v>
      </c>
      <c r="CN304" s="138">
        <v>0</v>
      </c>
      <c r="CO304" s="138">
        <v>1592.98</v>
      </c>
      <c r="CP304" s="137">
        <v>121</v>
      </c>
      <c r="CQ304" s="137">
        <v>39.75</v>
      </c>
      <c r="CR304" s="137">
        <v>53.11</v>
      </c>
      <c r="CS304" s="137">
        <v>109.88</v>
      </c>
      <c r="CT304" s="137">
        <v>323.74</v>
      </c>
      <c r="CU304" s="139">
        <v>1916.72</v>
      </c>
      <c r="CV304" s="218">
        <v>3296.81</v>
      </c>
      <c r="CW304" s="138">
        <v>0</v>
      </c>
      <c r="CX304" s="138">
        <v>3296.81</v>
      </c>
      <c r="CY304" s="137">
        <v>23</v>
      </c>
      <c r="CZ304" s="137">
        <v>339.74</v>
      </c>
      <c r="DA304" s="137">
        <v>2156.92</v>
      </c>
      <c r="DB304" s="137">
        <v>94.16</v>
      </c>
      <c r="DC304" s="137">
        <v>2613.8200000000002</v>
      </c>
      <c r="DD304" s="139">
        <v>5910.63</v>
      </c>
      <c r="DE304" s="138">
        <v>0</v>
      </c>
      <c r="DF304" s="138">
        <v>0</v>
      </c>
      <c r="DG304" s="138">
        <v>0</v>
      </c>
      <c r="DH304" s="137">
        <v>0</v>
      </c>
      <c r="DI304" s="137">
        <v>0</v>
      </c>
      <c r="DJ304" s="137">
        <v>0</v>
      </c>
      <c r="DK304" s="137">
        <v>1.34</v>
      </c>
      <c r="DL304" s="137">
        <v>1.34</v>
      </c>
      <c r="DM304" s="139">
        <v>1.34</v>
      </c>
      <c r="DN304" s="135">
        <f t="shared" si="41"/>
        <v>12957.06</v>
      </c>
      <c r="DO304" s="135">
        <f t="shared" si="42"/>
        <v>0</v>
      </c>
      <c r="DP304" s="135">
        <f t="shared" si="43"/>
        <v>12957.06</v>
      </c>
      <c r="DQ304" s="137">
        <f t="shared" si="44"/>
        <v>762</v>
      </c>
      <c r="DR304" s="137">
        <f t="shared" si="45"/>
        <v>580.01</v>
      </c>
      <c r="DS304" s="137">
        <f t="shared" si="46"/>
        <v>2689.79</v>
      </c>
      <c r="DT304" s="137">
        <f t="shared" si="47"/>
        <v>878.83</v>
      </c>
      <c r="DU304" s="137">
        <f t="shared" si="48"/>
        <v>4910.630000000001</v>
      </c>
      <c r="DV304" s="139">
        <f t="shared" si="49"/>
        <v>17867.689999999999</v>
      </c>
      <c r="DW304" s="271">
        <f t="shared" si="50"/>
        <v>-1.5900000000001455</v>
      </c>
      <c r="DX304" s="271"/>
      <c r="DY304" s="263">
        <f>E304-(DU304-(DO304*PARAM!Q304))</f>
        <v>-170.75000000000091</v>
      </c>
      <c r="DZ304" s="263"/>
    </row>
    <row r="305" spans="1:333" x14ac:dyDescent="0.25">
      <c r="A305">
        <v>1915</v>
      </c>
      <c r="B305" t="s">
        <v>891</v>
      </c>
      <c r="C305" t="s">
        <v>496</v>
      </c>
      <c r="D305" s="74">
        <v>1</v>
      </c>
      <c r="E305">
        <v>3707.05</v>
      </c>
      <c r="F305">
        <v>13931.23</v>
      </c>
      <c r="G305" t="s">
        <v>173</v>
      </c>
      <c r="H305" t="s">
        <v>5</v>
      </c>
      <c r="I305" t="s">
        <v>179</v>
      </c>
      <c r="P305" s="185"/>
      <c r="AG305" s="185"/>
      <c r="AT305" s="138">
        <v>1605.7</v>
      </c>
      <c r="AU305" s="138">
        <v>0</v>
      </c>
      <c r="AV305" s="138">
        <v>1605.7</v>
      </c>
      <c r="AW305" s="137">
        <v>123</v>
      </c>
      <c r="AX305" s="137">
        <v>20.83</v>
      </c>
      <c r="AY305" s="137">
        <v>94.74</v>
      </c>
      <c r="AZ305" s="137">
        <v>120.3</v>
      </c>
      <c r="BA305" s="137">
        <v>358.87</v>
      </c>
      <c r="BB305" s="139">
        <v>1964.57</v>
      </c>
      <c r="BC305" s="202">
        <v>1782.3</v>
      </c>
      <c r="BD305" s="138">
        <v>0</v>
      </c>
      <c r="BE305" s="138">
        <v>1782.3</v>
      </c>
      <c r="BF305" s="137">
        <v>147</v>
      </c>
      <c r="BG305" s="137">
        <v>23.13</v>
      </c>
      <c r="BH305" s="137">
        <v>304.64</v>
      </c>
      <c r="BI305" s="137">
        <v>133.63</v>
      </c>
      <c r="BJ305" s="137">
        <v>608.4</v>
      </c>
      <c r="BK305" s="139">
        <v>2390.6999999999998</v>
      </c>
      <c r="BL305" s="186">
        <v>1656.7</v>
      </c>
      <c r="BM305" s="138">
        <v>0</v>
      </c>
      <c r="BN305" s="138">
        <v>1656.7</v>
      </c>
      <c r="BO305" s="137">
        <v>130</v>
      </c>
      <c r="BP305" s="137">
        <v>21.5</v>
      </c>
      <c r="BQ305" s="137">
        <v>105.16</v>
      </c>
      <c r="BR305" s="137">
        <v>126.31</v>
      </c>
      <c r="BS305" s="137">
        <v>382.97</v>
      </c>
      <c r="BT305" s="139">
        <v>2039.67</v>
      </c>
      <c r="BU305" s="138">
        <v>1554.58</v>
      </c>
      <c r="BV305" s="138">
        <v>0</v>
      </c>
      <c r="BW305" s="138">
        <v>1554.58</v>
      </c>
      <c r="BX305" s="137">
        <v>117</v>
      </c>
      <c r="BY305" s="137">
        <v>20.22</v>
      </c>
      <c r="BZ305" s="137">
        <v>51.94</v>
      </c>
      <c r="CA305" s="137">
        <v>114.31</v>
      </c>
      <c r="CB305" s="137">
        <v>303.47000000000003</v>
      </c>
      <c r="CC305" s="139">
        <v>1858.05</v>
      </c>
      <c r="CD305" s="216">
        <v>3538.14</v>
      </c>
      <c r="CE305" s="138">
        <v>0</v>
      </c>
      <c r="CF305" s="138">
        <v>3538.14</v>
      </c>
      <c r="CG305" s="137">
        <v>7</v>
      </c>
      <c r="CH305" s="137">
        <v>248.61</v>
      </c>
      <c r="CI305" s="137">
        <v>1799.87</v>
      </c>
      <c r="CJ305" s="137">
        <v>164.85</v>
      </c>
      <c r="CK305" s="137">
        <v>2220.33</v>
      </c>
      <c r="CL305" s="139">
        <v>5758.47</v>
      </c>
      <c r="CM305" s="186">
        <v>1640.59</v>
      </c>
      <c r="CN305" s="138">
        <v>0</v>
      </c>
      <c r="CO305" s="138">
        <v>1640.59</v>
      </c>
      <c r="CP305" s="137">
        <v>127</v>
      </c>
      <c r="CQ305" s="137">
        <v>21.29</v>
      </c>
      <c r="CR305" s="137">
        <v>95.81</v>
      </c>
      <c r="CS305" s="137">
        <v>29.12</v>
      </c>
      <c r="CT305" s="137">
        <v>273.22000000000003</v>
      </c>
      <c r="CU305" s="139">
        <v>1913.81</v>
      </c>
      <c r="CV305" s="218">
        <v>1640.59</v>
      </c>
      <c r="CW305" s="138">
        <v>0</v>
      </c>
      <c r="CX305" s="138">
        <v>1640.59</v>
      </c>
      <c r="CY305" s="137">
        <v>128</v>
      </c>
      <c r="CZ305" s="137">
        <v>21.29</v>
      </c>
      <c r="DA305" s="137">
        <v>107.99</v>
      </c>
      <c r="DB305" s="137">
        <v>29.12</v>
      </c>
      <c r="DC305" s="137">
        <v>286.39999999999998</v>
      </c>
      <c r="DD305" s="139">
        <v>1926.99</v>
      </c>
      <c r="DE305" s="138">
        <v>2000.54</v>
      </c>
      <c r="DF305" s="138">
        <v>0</v>
      </c>
      <c r="DG305" s="138">
        <v>2000.54</v>
      </c>
      <c r="DH305" s="137">
        <v>198</v>
      </c>
      <c r="DI305" s="137">
        <v>131.43</v>
      </c>
      <c r="DJ305" s="137">
        <v>433.62</v>
      </c>
      <c r="DK305" s="137">
        <v>154.16</v>
      </c>
      <c r="DL305" s="137">
        <v>917.21</v>
      </c>
      <c r="DM305" s="139">
        <v>2917.75</v>
      </c>
      <c r="DN305" s="135">
        <f t="shared" si="41"/>
        <v>15419.14</v>
      </c>
      <c r="DO305" s="135">
        <f t="shared" si="42"/>
        <v>0</v>
      </c>
      <c r="DP305" s="135">
        <f t="shared" si="43"/>
        <v>15419.14</v>
      </c>
      <c r="DQ305" s="137">
        <f t="shared" si="44"/>
        <v>977</v>
      </c>
      <c r="DR305" s="137">
        <f t="shared" si="45"/>
        <v>508.30000000000007</v>
      </c>
      <c r="DS305" s="137">
        <f t="shared" si="46"/>
        <v>2993.7699999999995</v>
      </c>
      <c r="DT305" s="137">
        <f t="shared" si="47"/>
        <v>871.8</v>
      </c>
      <c r="DU305" s="137">
        <f t="shared" si="48"/>
        <v>5350.87</v>
      </c>
      <c r="DV305" s="139">
        <f t="shared" si="49"/>
        <v>20770.009999999998</v>
      </c>
      <c r="DW305" s="271">
        <f t="shared" si="50"/>
        <v>1487.9099999999999</v>
      </c>
      <c r="DX305" s="271"/>
      <c r="DY305" s="263">
        <f>E305-(DU305-(DO305*PARAM!Q305))</f>
        <v>-1643.8199999999997</v>
      </c>
      <c r="DZ305" s="263"/>
    </row>
    <row r="306" spans="1:333" x14ac:dyDescent="0.25">
      <c r="A306">
        <v>1916</v>
      </c>
      <c r="B306" t="s">
        <v>615</v>
      </c>
      <c r="C306" t="s">
        <v>884</v>
      </c>
      <c r="D306" s="74">
        <v>1</v>
      </c>
      <c r="E306">
        <v>4342.04</v>
      </c>
      <c r="F306">
        <v>10443.31</v>
      </c>
      <c r="G306" t="s">
        <v>173</v>
      </c>
      <c r="H306" t="s">
        <v>5</v>
      </c>
      <c r="I306" t="s">
        <v>194</v>
      </c>
      <c r="P306" s="185"/>
      <c r="AG306" s="185"/>
      <c r="AT306" s="138">
        <v>1311.67</v>
      </c>
      <c r="AU306" s="138">
        <v>0</v>
      </c>
      <c r="AV306" s="138">
        <v>1311.67</v>
      </c>
      <c r="AW306" s="137">
        <v>81</v>
      </c>
      <c r="AX306" s="137">
        <v>32</v>
      </c>
      <c r="AY306" s="137">
        <v>125.2</v>
      </c>
      <c r="AZ306" s="137">
        <v>89.45</v>
      </c>
      <c r="BA306" s="137">
        <v>327.64999999999998</v>
      </c>
      <c r="BB306" s="139">
        <v>1639.32</v>
      </c>
      <c r="BC306" s="202">
        <v>1913.95</v>
      </c>
      <c r="BD306" s="138">
        <v>0</v>
      </c>
      <c r="BE306" s="138">
        <v>1913.95</v>
      </c>
      <c r="BF306" s="137">
        <v>158</v>
      </c>
      <c r="BG306" s="137">
        <v>47</v>
      </c>
      <c r="BH306" s="137">
        <v>343.88</v>
      </c>
      <c r="BI306" s="137">
        <v>146.05000000000001</v>
      </c>
      <c r="BJ306" s="137">
        <v>694.93</v>
      </c>
      <c r="BK306" s="139">
        <v>2608.88</v>
      </c>
      <c r="BL306" s="186">
        <v>926.61</v>
      </c>
      <c r="BM306" s="138">
        <v>0</v>
      </c>
      <c r="BN306" s="138">
        <v>926.61</v>
      </c>
      <c r="BO306" s="137">
        <v>30</v>
      </c>
      <c r="BP306" s="137">
        <v>23.17</v>
      </c>
      <c r="BQ306" s="137">
        <v>70.040000000000006</v>
      </c>
      <c r="BR306" s="137">
        <v>123.55</v>
      </c>
      <c r="BS306" s="137">
        <v>246.76</v>
      </c>
      <c r="BT306" s="139">
        <v>1173.3699999999999</v>
      </c>
      <c r="BU306" s="138">
        <v>1692.51</v>
      </c>
      <c r="BV306" s="138">
        <v>0</v>
      </c>
      <c r="BW306" s="138">
        <v>1692.51</v>
      </c>
      <c r="BX306" s="137">
        <v>134</v>
      </c>
      <c r="BY306" s="137">
        <v>41.26</v>
      </c>
      <c r="BZ306" s="137">
        <v>174.47</v>
      </c>
      <c r="CA306" s="137">
        <v>29.87</v>
      </c>
      <c r="CB306" s="137">
        <v>379.6</v>
      </c>
      <c r="CC306" s="139">
        <v>2072.11</v>
      </c>
      <c r="CD306" s="138">
        <v>3557</v>
      </c>
      <c r="CE306" s="138">
        <v>0</v>
      </c>
      <c r="CF306" s="138">
        <v>3557</v>
      </c>
      <c r="CG306" s="137">
        <v>53</v>
      </c>
      <c r="CH306" s="137">
        <v>273.41000000000003</v>
      </c>
      <c r="CI306" s="137">
        <v>1863.86</v>
      </c>
      <c r="CJ306" s="137">
        <v>139.53</v>
      </c>
      <c r="CK306" s="137">
        <v>2329.8000000000002</v>
      </c>
      <c r="CL306" s="139">
        <v>5886.8</v>
      </c>
      <c r="CM306" s="186">
        <v>1716.7</v>
      </c>
      <c r="CN306" s="138">
        <v>0</v>
      </c>
      <c r="CO306" s="138">
        <v>1716.7</v>
      </c>
      <c r="CP306" s="137">
        <v>142</v>
      </c>
      <c r="CQ306" s="137">
        <v>42.13</v>
      </c>
      <c r="CR306" s="137">
        <v>177.71</v>
      </c>
      <c r="CS306" s="137">
        <v>111.95</v>
      </c>
      <c r="CT306" s="137">
        <v>473.79</v>
      </c>
      <c r="CU306" s="139">
        <v>2190.4899999999998</v>
      </c>
      <c r="CV306" s="216">
        <v>1716.7</v>
      </c>
      <c r="CW306" s="138">
        <v>0</v>
      </c>
      <c r="CX306" s="138">
        <v>1716.7</v>
      </c>
      <c r="CY306" s="137">
        <v>139</v>
      </c>
      <c r="CZ306" s="137">
        <v>42.13</v>
      </c>
      <c r="DA306" s="137">
        <v>175.71</v>
      </c>
      <c r="DB306" s="137">
        <v>117.05</v>
      </c>
      <c r="DC306" s="137">
        <v>473.89</v>
      </c>
      <c r="DD306" s="139">
        <v>2190.59</v>
      </c>
      <c r="DE306" s="138">
        <v>2934.78</v>
      </c>
      <c r="DF306" s="138">
        <v>0</v>
      </c>
      <c r="DG306" s="138">
        <v>2934.78</v>
      </c>
      <c r="DH306" s="137">
        <v>271</v>
      </c>
      <c r="DI306" s="137">
        <v>199.51</v>
      </c>
      <c r="DJ306" s="137">
        <v>1321.58</v>
      </c>
      <c r="DK306" s="137">
        <v>170.78</v>
      </c>
      <c r="DL306" s="137">
        <v>1962.87</v>
      </c>
      <c r="DM306" s="139">
        <v>4897.6499999999996</v>
      </c>
      <c r="DN306" s="135">
        <f t="shared" si="41"/>
        <v>15769.920000000002</v>
      </c>
      <c r="DO306" s="135">
        <f t="shared" si="42"/>
        <v>0</v>
      </c>
      <c r="DP306" s="135">
        <f t="shared" si="43"/>
        <v>15769.920000000002</v>
      </c>
      <c r="DQ306" s="137">
        <f t="shared" si="44"/>
        <v>1008</v>
      </c>
      <c r="DR306" s="137">
        <f t="shared" si="45"/>
        <v>700.61</v>
      </c>
      <c r="DS306" s="137">
        <f t="shared" si="46"/>
        <v>4252.45</v>
      </c>
      <c r="DT306" s="137">
        <f t="shared" si="47"/>
        <v>928.23</v>
      </c>
      <c r="DU306" s="137">
        <f t="shared" si="48"/>
        <v>6889.2900000000009</v>
      </c>
      <c r="DV306" s="139">
        <f t="shared" si="49"/>
        <v>22659.21</v>
      </c>
      <c r="DW306" s="271">
        <f t="shared" si="50"/>
        <v>5326.6100000000024</v>
      </c>
      <c r="DX306" s="271"/>
      <c r="DY306" s="263">
        <f>E306-(DU306-(DO306*PARAM!Q306))</f>
        <v>-2547.2500000000009</v>
      </c>
      <c r="DZ306" s="263"/>
    </row>
    <row r="307" spans="1:333" x14ac:dyDescent="0.25">
      <c r="A307">
        <v>1917</v>
      </c>
      <c r="B307" t="s">
        <v>880</v>
      </c>
      <c r="C307" t="s">
        <v>221</v>
      </c>
      <c r="D307" s="74">
        <v>1</v>
      </c>
      <c r="E307">
        <v>11397.733200000001</v>
      </c>
      <c r="F307">
        <v>20414.321199999998</v>
      </c>
      <c r="G307" t="s">
        <v>173</v>
      </c>
      <c r="H307" t="s">
        <v>9</v>
      </c>
      <c r="I307" t="s">
        <v>236</v>
      </c>
      <c r="P307" s="185"/>
      <c r="AG307" s="185"/>
      <c r="AT307" s="138">
        <v>600.45580000000007</v>
      </c>
      <c r="AU307" s="138">
        <v>0</v>
      </c>
      <c r="AV307" s="138">
        <v>600.45580000000007</v>
      </c>
      <c r="AW307" s="137">
        <v>25.48</v>
      </c>
      <c r="AX307" s="137">
        <v>14.9352</v>
      </c>
      <c r="AY307" s="137">
        <v>213.62040000000002</v>
      </c>
      <c r="AZ307" s="137">
        <v>10.6526</v>
      </c>
      <c r="BA307" s="137">
        <v>264.68819999999999</v>
      </c>
      <c r="BB307" s="139">
        <v>865.14399999999989</v>
      </c>
      <c r="BC307" s="202">
        <v>2638.748</v>
      </c>
      <c r="BD307" s="138">
        <v>0</v>
      </c>
      <c r="BE307" s="138">
        <v>2638.748</v>
      </c>
      <c r="BF307" s="137">
        <v>227.36</v>
      </c>
      <c r="BG307" s="137">
        <v>65.052399999999992</v>
      </c>
      <c r="BH307" s="137">
        <v>967.06399999999996</v>
      </c>
      <c r="BI307" s="137">
        <v>181.65279999999998</v>
      </c>
      <c r="BJ307" s="137">
        <v>1441.1292000000001</v>
      </c>
      <c r="BK307" s="139">
        <v>4079.8771999999999</v>
      </c>
      <c r="BL307" s="186">
        <v>2388.7696000000001</v>
      </c>
      <c r="BM307" s="138">
        <v>0</v>
      </c>
      <c r="BN307" s="138">
        <v>2388.7696000000001</v>
      </c>
      <c r="BO307" s="137">
        <v>232.26</v>
      </c>
      <c r="BP307" s="137">
        <v>58.976400000000005</v>
      </c>
      <c r="BQ307" s="137">
        <v>837.55700000000002</v>
      </c>
      <c r="BR307" s="137">
        <v>142.26660000000001</v>
      </c>
      <c r="BS307" s="137">
        <v>1271.06</v>
      </c>
      <c r="BT307" s="139">
        <v>3659.8296</v>
      </c>
      <c r="BU307" s="138">
        <v>1338.0920000000001</v>
      </c>
      <c r="BV307" s="138">
        <v>0</v>
      </c>
      <c r="BW307" s="138">
        <v>1338.0920000000001</v>
      </c>
      <c r="BX307" s="137">
        <v>89.18</v>
      </c>
      <c r="BY307" s="137">
        <v>32.692800000000005</v>
      </c>
      <c r="BZ307" s="137">
        <v>480.38620000000003</v>
      </c>
      <c r="CA307" s="137">
        <v>68.619600000000005</v>
      </c>
      <c r="CB307" s="137">
        <v>670.87860000000001</v>
      </c>
      <c r="CC307" s="139">
        <v>2008.9705999999999</v>
      </c>
      <c r="CD307" s="216">
        <v>2388.7696000000001</v>
      </c>
      <c r="CE307" s="138">
        <v>0</v>
      </c>
      <c r="CF307" s="138">
        <v>2388.7696000000001</v>
      </c>
      <c r="CG307" s="137">
        <v>232.26</v>
      </c>
      <c r="CH307" s="137">
        <v>58.976400000000005</v>
      </c>
      <c r="CI307" s="137">
        <v>837.55700000000002</v>
      </c>
      <c r="CJ307" s="137">
        <v>152.26259999999999</v>
      </c>
      <c r="CK307" s="137">
        <v>1281.056</v>
      </c>
      <c r="CL307" s="139">
        <v>3669.8256000000001</v>
      </c>
      <c r="CM307" s="186">
        <v>2388.7696000000001</v>
      </c>
      <c r="CN307" s="138">
        <v>0</v>
      </c>
      <c r="CO307" s="138">
        <v>2388.7696000000001</v>
      </c>
      <c r="CP307" s="137">
        <v>237.16</v>
      </c>
      <c r="CQ307" s="137">
        <v>58.976400000000005</v>
      </c>
      <c r="CR307" s="137">
        <v>810.5874</v>
      </c>
      <c r="CS307" s="137">
        <v>97.284599999999998</v>
      </c>
      <c r="CT307" s="137">
        <v>1204.0083999999999</v>
      </c>
      <c r="CU307" s="139">
        <v>3592.7779999999998</v>
      </c>
      <c r="CV307" s="216">
        <v>2388.7696000000001</v>
      </c>
      <c r="CW307" s="138">
        <v>0</v>
      </c>
      <c r="CX307" s="138">
        <v>2388.7696000000001</v>
      </c>
      <c r="CY307" s="137">
        <v>232.26</v>
      </c>
      <c r="CZ307" s="137">
        <v>58.976400000000005</v>
      </c>
      <c r="DA307" s="137">
        <v>807.84339999999997</v>
      </c>
      <c r="DB307" s="137">
        <v>132.2706</v>
      </c>
      <c r="DC307" s="137">
        <v>1231.3504</v>
      </c>
      <c r="DD307" s="139">
        <v>3620.12</v>
      </c>
      <c r="DE307" s="138">
        <v>3464.3685999999998</v>
      </c>
      <c r="DF307" s="138">
        <v>0</v>
      </c>
      <c r="DG307" s="138">
        <v>3464.3685999999998</v>
      </c>
      <c r="DH307" s="137">
        <v>5.88</v>
      </c>
      <c r="DI307" s="137">
        <v>433.41480000000001</v>
      </c>
      <c r="DJ307" s="137">
        <v>1543.3824</v>
      </c>
      <c r="DK307" s="137">
        <v>177.66419999999999</v>
      </c>
      <c r="DL307" s="137">
        <v>2160.3414000000002</v>
      </c>
      <c r="DM307" s="139">
        <v>5624.71</v>
      </c>
      <c r="DN307" s="135">
        <f t="shared" si="41"/>
        <v>17596.7428</v>
      </c>
      <c r="DO307" s="135">
        <f t="shared" si="42"/>
        <v>0</v>
      </c>
      <c r="DP307" s="135">
        <f t="shared" si="43"/>
        <v>17596.7428</v>
      </c>
      <c r="DQ307" s="137">
        <f t="shared" si="44"/>
        <v>1281.8400000000001</v>
      </c>
      <c r="DR307" s="137">
        <f t="shared" si="45"/>
        <v>782.00080000000003</v>
      </c>
      <c r="DS307" s="137">
        <f t="shared" si="46"/>
        <v>6497.997800000001</v>
      </c>
      <c r="DT307" s="137">
        <f t="shared" si="47"/>
        <v>962.67359999999985</v>
      </c>
      <c r="DU307" s="137">
        <f t="shared" si="48"/>
        <v>9524.512200000001</v>
      </c>
      <c r="DV307" s="139">
        <f t="shared" si="49"/>
        <v>27121.254999999997</v>
      </c>
      <c r="DW307" s="271">
        <f t="shared" si="50"/>
        <v>-2817.5783999999985</v>
      </c>
      <c r="DX307" s="271"/>
      <c r="DY307" s="263">
        <f>E307-(DU307-(DO307*PARAM!Q307))</f>
        <v>1873.2209999999995</v>
      </c>
      <c r="DZ307" s="263"/>
    </row>
    <row r="308" spans="1:333" x14ac:dyDescent="0.25">
      <c r="A308">
        <v>1924</v>
      </c>
      <c r="B308" t="s">
        <v>899</v>
      </c>
      <c r="C308" t="s">
        <v>250</v>
      </c>
      <c r="D308" s="74">
        <v>1</v>
      </c>
      <c r="G308" t="s">
        <v>173</v>
      </c>
      <c r="H308" t="s">
        <v>5</v>
      </c>
      <c r="I308" t="s">
        <v>194</v>
      </c>
      <c r="P308" s="185"/>
      <c r="AG308" s="185"/>
      <c r="BC308" s="202">
        <v>917.8</v>
      </c>
      <c r="BD308" s="138">
        <v>0</v>
      </c>
      <c r="BE308" s="138">
        <v>917.8</v>
      </c>
      <c r="BF308" s="137">
        <v>50</v>
      </c>
      <c r="BG308" s="137">
        <v>22.86</v>
      </c>
      <c r="BH308" s="137">
        <v>87.9</v>
      </c>
      <c r="BI308" s="137">
        <v>77.489999999999995</v>
      </c>
      <c r="BJ308" s="137">
        <v>238.25</v>
      </c>
      <c r="BK308" s="139">
        <v>1156.05</v>
      </c>
      <c r="BL308" s="186">
        <v>1558.09</v>
      </c>
      <c r="BM308" s="138">
        <v>0</v>
      </c>
      <c r="BN308" s="138">
        <v>1558.09</v>
      </c>
      <c r="BO308" s="137">
        <v>110</v>
      </c>
      <c r="BP308" s="137">
        <v>38.880000000000003</v>
      </c>
      <c r="BQ308" s="137">
        <v>125.9</v>
      </c>
      <c r="BR308" s="137">
        <v>195.96</v>
      </c>
      <c r="BS308" s="137">
        <v>470.74</v>
      </c>
      <c r="BT308" s="139">
        <v>2028.83</v>
      </c>
      <c r="BU308" s="138">
        <v>1558.09</v>
      </c>
      <c r="BV308" s="138">
        <v>0</v>
      </c>
      <c r="BW308" s="138">
        <v>1558.09</v>
      </c>
      <c r="BX308" s="137">
        <v>115</v>
      </c>
      <c r="BY308" s="137">
        <v>38.880000000000003</v>
      </c>
      <c r="BZ308" s="137">
        <v>88.92</v>
      </c>
      <c r="CA308" s="137">
        <v>78.66</v>
      </c>
      <c r="CB308" s="137">
        <v>321.45999999999998</v>
      </c>
      <c r="CC308" s="139">
        <v>1879.55</v>
      </c>
      <c r="CD308" s="138">
        <v>1558.09</v>
      </c>
      <c r="CE308" s="138">
        <v>0</v>
      </c>
      <c r="CF308" s="138">
        <v>1558.09</v>
      </c>
      <c r="CG308" s="137">
        <v>121</v>
      </c>
      <c r="CH308" s="137">
        <v>38.880000000000003</v>
      </c>
      <c r="CI308" s="137">
        <v>88.92</v>
      </c>
      <c r="CJ308" s="137">
        <v>134.76</v>
      </c>
      <c r="CK308" s="137">
        <v>383.56</v>
      </c>
      <c r="CL308" s="139">
        <v>1941.65</v>
      </c>
      <c r="CM308" s="186">
        <v>2968.31</v>
      </c>
      <c r="CN308" s="138">
        <v>0</v>
      </c>
      <c r="CO308" s="138">
        <v>2968.31</v>
      </c>
      <c r="CP308" s="137">
        <v>9</v>
      </c>
      <c r="CQ308" s="137">
        <v>245.04</v>
      </c>
      <c r="CR308" s="137">
        <v>1328.39</v>
      </c>
      <c r="CS308" s="137">
        <v>159.81</v>
      </c>
      <c r="CT308" s="137">
        <v>1742.24</v>
      </c>
      <c r="CU308" s="139">
        <v>4710.55</v>
      </c>
      <c r="CV308" s="216">
        <v>1592.98</v>
      </c>
      <c r="CW308" s="138">
        <v>0</v>
      </c>
      <c r="CX308" s="138">
        <v>1592.98</v>
      </c>
      <c r="CY308" s="137">
        <v>121</v>
      </c>
      <c r="CZ308" s="137">
        <v>39.75</v>
      </c>
      <c r="DA308" s="137">
        <v>53.11</v>
      </c>
      <c r="DB308" s="137">
        <v>84.38</v>
      </c>
      <c r="DC308" s="137">
        <v>298.24</v>
      </c>
      <c r="DD308" s="139">
        <v>1891.22</v>
      </c>
      <c r="DE308" s="138">
        <v>2426.2199999999998</v>
      </c>
      <c r="DF308" s="138">
        <v>0</v>
      </c>
      <c r="DG308" s="138">
        <v>2426.2199999999998</v>
      </c>
      <c r="DH308" s="137">
        <v>229</v>
      </c>
      <c r="DI308" s="137">
        <v>140.85</v>
      </c>
      <c r="DJ308" s="137">
        <v>877.34</v>
      </c>
      <c r="DK308" s="137">
        <v>44.42</v>
      </c>
      <c r="DL308" s="137">
        <v>1291.6099999999999</v>
      </c>
      <c r="DM308" s="139">
        <v>3717.83</v>
      </c>
      <c r="DN308" s="135">
        <f t="shared" si="41"/>
        <v>12579.579999999998</v>
      </c>
      <c r="DO308" s="135">
        <f t="shared" si="42"/>
        <v>0</v>
      </c>
      <c r="DP308" s="135">
        <f t="shared" si="43"/>
        <v>12579.579999999998</v>
      </c>
      <c r="DQ308" s="137">
        <f t="shared" si="44"/>
        <v>755</v>
      </c>
      <c r="DR308" s="137">
        <f t="shared" si="45"/>
        <v>565.14</v>
      </c>
      <c r="DS308" s="137">
        <f t="shared" si="46"/>
        <v>2650.48</v>
      </c>
      <c r="DT308" s="137">
        <f t="shared" si="47"/>
        <v>775.48</v>
      </c>
      <c r="DU308" s="137">
        <f t="shared" si="48"/>
        <v>4746.0999999999995</v>
      </c>
      <c r="DV308" s="139">
        <f t="shared" si="49"/>
        <v>17325.68</v>
      </c>
      <c r="DW308" s="271">
        <f t="shared" si="50"/>
        <v>12579.579999999998</v>
      </c>
      <c r="DX308" s="271"/>
      <c r="DY308" s="263">
        <f>E308-(DU308-(DO308*PARAM!Q308))</f>
        <v>-4746.0999999999995</v>
      </c>
      <c r="DZ308" s="263"/>
    </row>
    <row r="309" spans="1:333" x14ac:dyDescent="0.25">
      <c r="A309">
        <v>1925</v>
      </c>
      <c r="B309" t="s">
        <v>912</v>
      </c>
      <c r="C309" t="s">
        <v>913</v>
      </c>
      <c r="D309" s="74">
        <v>1</v>
      </c>
      <c r="G309" t="s">
        <v>173</v>
      </c>
      <c r="H309" t="s">
        <v>5</v>
      </c>
      <c r="I309" t="s">
        <v>368</v>
      </c>
      <c r="P309" s="185"/>
      <c r="AG309" s="185"/>
      <c r="BC309" s="202"/>
      <c r="BL309" s="186">
        <v>916.59</v>
      </c>
      <c r="BM309" s="138">
        <v>0</v>
      </c>
      <c r="BN309" s="138">
        <v>916.59</v>
      </c>
      <c r="BO309" s="137">
        <v>50</v>
      </c>
      <c r="BP309" s="137">
        <v>11.91</v>
      </c>
      <c r="BQ309" s="137">
        <v>89.95</v>
      </c>
      <c r="BR309" s="137">
        <v>16.28</v>
      </c>
      <c r="BS309" s="137">
        <v>168.14</v>
      </c>
      <c r="BT309" s="139">
        <v>1084.73</v>
      </c>
      <c r="BU309" s="138">
        <v>1680.41</v>
      </c>
      <c r="BV309" s="138">
        <v>0</v>
      </c>
      <c r="BW309" s="138">
        <v>1680.41</v>
      </c>
      <c r="BX309" s="137">
        <v>122</v>
      </c>
      <c r="BY309" s="137">
        <v>21.85</v>
      </c>
      <c r="BZ309" s="137">
        <v>239.05</v>
      </c>
      <c r="CA309" s="137">
        <v>203.25</v>
      </c>
      <c r="CB309" s="137">
        <v>586.15</v>
      </c>
      <c r="CC309" s="139">
        <v>2266.56</v>
      </c>
      <c r="CD309" s="138">
        <v>1680.41</v>
      </c>
      <c r="CE309" s="138">
        <v>0</v>
      </c>
      <c r="CF309" s="138">
        <v>1680.41</v>
      </c>
      <c r="CG309" s="137">
        <v>138</v>
      </c>
      <c r="CH309" s="137">
        <v>21.85</v>
      </c>
      <c r="CI309" s="137">
        <v>202.07</v>
      </c>
      <c r="CJ309" s="137">
        <v>131.85</v>
      </c>
      <c r="CK309" s="137">
        <v>493.77</v>
      </c>
      <c r="CL309" s="139">
        <v>2174.1799999999998</v>
      </c>
      <c r="CM309" s="186">
        <v>1680.41</v>
      </c>
      <c r="CN309" s="138">
        <v>0</v>
      </c>
      <c r="CO309" s="138">
        <v>1680.41</v>
      </c>
      <c r="CP309" s="137">
        <v>142</v>
      </c>
      <c r="CQ309" s="137">
        <v>21.85</v>
      </c>
      <c r="CR309" s="137">
        <v>174.21</v>
      </c>
      <c r="CS309" s="137">
        <v>136.94999999999999</v>
      </c>
      <c r="CT309" s="137">
        <v>475.01</v>
      </c>
      <c r="CU309" s="139">
        <v>2155.42</v>
      </c>
      <c r="CV309" s="218">
        <v>1680.41</v>
      </c>
      <c r="CW309" s="138">
        <v>0</v>
      </c>
      <c r="CX309" s="138">
        <v>1680.41</v>
      </c>
      <c r="CY309" s="137">
        <v>138</v>
      </c>
      <c r="CZ309" s="137">
        <v>21.85</v>
      </c>
      <c r="DA309" s="137">
        <v>171.81</v>
      </c>
      <c r="DB309" s="137">
        <v>121.65</v>
      </c>
      <c r="DC309" s="137">
        <v>453.31</v>
      </c>
      <c r="DD309" s="139">
        <v>2133.7199999999998</v>
      </c>
      <c r="DE309" s="138">
        <v>2441.71</v>
      </c>
      <c r="DF309" s="138">
        <v>0</v>
      </c>
      <c r="DG309" s="138">
        <v>2441.71</v>
      </c>
      <c r="DH309" s="137">
        <v>-50</v>
      </c>
      <c r="DI309" s="137">
        <v>233.41</v>
      </c>
      <c r="DJ309" s="137">
        <v>855.75</v>
      </c>
      <c r="DK309" s="137">
        <v>146.71</v>
      </c>
      <c r="DL309" s="137">
        <v>1185.8699999999999</v>
      </c>
      <c r="DM309" s="139">
        <v>3627.58</v>
      </c>
      <c r="DN309" s="135">
        <f t="shared" si="41"/>
        <v>10079.939999999999</v>
      </c>
      <c r="DO309" s="135">
        <f t="shared" si="42"/>
        <v>0</v>
      </c>
      <c r="DP309" s="135">
        <f t="shared" si="43"/>
        <v>10079.939999999999</v>
      </c>
      <c r="DQ309" s="137">
        <f t="shared" si="44"/>
        <v>540</v>
      </c>
      <c r="DR309" s="137">
        <f t="shared" si="45"/>
        <v>332.72</v>
      </c>
      <c r="DS309" s="137">
        <f t="shared" si="46"/>
        <v>1732.84</v>
      </c>
      <c r="DT309" s="137">
        <f t="shared" si="47"/>
        <v>756.69</v>
      </c>
      <c r="DU309" s="137">
        <f t="shared" si="48"/>
        <v>3362.25</v>
      </c>
      <c r="DV309" s="139">
        <f t="shared" si="49"/>
        <v>13442.189999999999</v>
      </c>
      <c r="DW309" s="271">
        <f t="shared" si="50"/>
        <v>10079.939999999999</v>
      </c>
      <c r="DX309" s="271"/>
      <c r="DY309" s="263">
        <f>E309-(DU309-(DO309*PARAM!Q309))</f>
        <v>-3362.25</v>
      </c>
      <c r="DZ309" s="263"/>
    </row>
    <row r="310" spans="1:333" x14ac:dyDescent="0.25">
      <c r="A310">
        <v>1926</v>
      </c>
      <c r="B310" t="s">
        <v>914</v>
      </c>
      <c r="C310" t="s">
        <v>915</v>
      </c>
      <c r="D310" s="74">
        <v>1</v>
      </c>
      <c r="G310" t="s">
        <v>157</v>
      </c>
      <c r="H310" t="s">
        <v>5</v>
      </c>
      <c r="I310" t="s">
        <v>382</v>
      </c>
      <c r="P310" s="185"/>
      <c r="AG310" s="185"/>
      <c r="BC310" s="202"/>
      <c r="BL310" s="186"/>
      <c r="BU310" s="138">
        <v>1311.7</v>
      </c>
      <c r="BV310" s="138">
        <v>0</v>
      </c>
      <c r="BW310" s="138">
        <v>1311.7</v>
      </c>
      <c r="BX310" s="137">
        <v>85</v>
      </c>
      <c r="BY310" s="137">
        <v>32.799999999999997</v>
      </c>
      <c r="BZ310" s="137">
        <v>370.23</v>
      </c>
      <c r="CA310" s="137">
        <v>23.29</v>
      </c>
      <c r="CB310" s="137">
        <v>511.32</v>
      </c>
      <c r="CC310" s="139">
        <v>1823.02</v>
      </c>
      <c r="CD310" s="216">
        <v>2554.19</v>
      </c>
      <c r="CE310" s="138">
        <v>0</v>
      </c>
      <c r="CF310" s="138">
        <v>2554.19</v>
      </c>
      <c r="CG310" s="137">
        <v>252</v>
      </c>
      <c r="CH310" s="137">
        <v>63.22</v>
      </c>
      <c r="CI310" s="137">
        <v>922.57</v>
      </c>
      <c r="CJ310" s="137">
        <v>152.35</v>
      </c>
      <c r="CK310" s="137">
        <v>1390.14</v>
      </c>
      <c r="CL310" s="139">
        <v>3944.33</v>
      </c>
      <c r="CM310" s="186">
        <v>2330.0300000000002</v>
      </c>
      <c r="CN310" s="138">
        <v>0</v>
      </c>
      <c r="CO310" s="138">
        <v>2330.0300000000002</v>
      </c>
      <c r="CP310" s="137">
        <v>221</v>
      </c>
      <c r="CQ310" s="137">
        <v>57.71</v>
      </c>
      <c r="CR310" s="137">
        <v>717.28</v>
      </c>
      <c r="CS310" s="137">
        <v>204.48</v>
      </c>
      <c r="CT310" s="137">
        <v>1200.47</v>
      </c>
      <c r="CU310" s="139">
        <v>3530.5</v>
      </c>
      <c r="CV310" s="216">
        <v>2223.9899999999998</v>
      </c>
      <c r="CW310" s="138">
        <v>0</v>
      </c>
      <c r="CX310" s="138">
        <v>2223.9899999999998</v>
      </c>
      <c r="CY310" s="137">
        <v>207</v>
      </c>
      <c r="CZ310" s="137">
        <v>55.05</v>
      </c>
      <c r="DA310" s="137">
        <v>621.12</v>
      </c>
      <c r="DB310" s="137">
        <v>115.91</v>
      </c>
      <c r="DC310" s="137">
        <v>999.08</v>
      </c>
      <c r="DD310" s="139">
        <v>3223.07</v>
      </c>
      <c r="DE310" s="138">
        <v>3098.34</v>
      </c>
      <c r="DF310" s="138">
        <v>0</v>
      </c>
      <c r="DG310" s="138">
        <v>3098.34</v>
      </c>
      <c r="DH310" s="137">
        <v>-119</v>
      </c>
      <c r="DI310" s="137">
        <v>191.2</v>
      </c>
      <c r="DJ310" s="137">
        <v>1474.06</v>
      </c>
      <c r="DK310" s="137">
        <v>153.16999999999999</v>
      </c>
      <c r="DL310" s="137">
        <v>1699.43</v>
      </c>
      <c r="DM310" s="139">
        <v>4797.7700000000004</v>
      </c>
      <c r="DN310" s="135">
        <f t="shared" si="41"/>
        <v>11518.25</v>
      </c>
      <c r="DO310" s="135">
        <f t="shared" si="42"/>
        <v>0</v>
      </c>
      <c r="DP310" s="135">
        <f t="shared" si="43"/>
        <v>11518.25</v>
      </c>
      <c r="DQ310" s="137">
        <f t="shared" si="44"/>
        <v>646</v>
      </c>
      <c r="DR310" s="137">
        <f t="shared" si="45"/>
        <v>399.97999999999996</v>
      </c>
      <c r="DS310" s="137">
        <f t="shared" si="46"/>
        <v>4105.26</v>
      </c>
      <c r="DT310" s="137">
        <f t="shared" si="47"/>
        <v>649.19999999999993</v>
      </c>
      <c r="DU310" s="137">
        <f t="shared" si="48"/>
        <v>5800.4400000000005</v>
      </c>
      <c r="DV310" s="139">
        <f t="shared" si="49"/>
        <v>17318.690000000002</v>
      </c>
      <c r="DW310" s="271">
        <f t="shared" si="50"/>
        <v>11518.25</v>
      </c>
      <c r="DX310" s="271"/>
      <c r="DY310" s="263">
        <f>E310-(DU310-(DO310*PARAM!Q310))</f>
        <v>-5800.4400000000005</v>
      </c>
      <c r="DZ310" s="263"/>
    </row>
    <row r="311" spans="1:333" x14ac:dyDescent="0.25">
      <c r="A311">
        <v>1927</v>
      </c>
      <c r="B311" t="s">
        <v>924</v>
      </c>
      <c r="C311" t="s">
        <v>247</v>
      </c>
      <c r="D311" s="74">
        <v>1</v>
      </c>
      <c r="G311" t="s">
        <v>173</v>
      </c>
      <c r="H311" t="s">
        <v>5</v>
      </c>
      <c r="I311" t="s">
        <v>166</v>
      </c>
      <c r="P311" s="185"/>
      <c r="AG311" s="185"/>
      <c r="BC311" s="202"/>
      <c r="BL311" s="186"/>
      <c r="CD311" s="216">
        <v>1582.66</v>
      </c>
      <c r="CE311" s="138">
        <v>0</v>
      </c>
      <c r="CF311" s="138">
        <v>1582.66</v>
      </c>
      <c r="CG311" s="137">
        <v>120</v>
      </c>
      <c r="CH311" s="137">
        <v>23.7</v>
      </c>
      <c r="CI311" s="137">
        <v>135.24</v>
      </c>
      <c r="CJ311" s="137">
        <v>104.59</v>
      </c>
      <c r="CK311" s="137">
        <v>383.53</v>
      </c>
      <c r="CL311" s="139">
        <v>1966.19</v>
      </c>
      <c r="CM311" s="186">
        <v>1688.21</v>
      </c>
      <c r="CN311" s="138">
        <v>0</v>
      </c>
      <c r="CO311" s="138">
        <v>1688.21</v>
      </c>
      <c r="CP311" s="137">
        <v>134</v>
      </c>
      <c r="CQ311" s="137">
        <v>25.28</v>
      </c>
      <c r="CR311" s="137">
        <v>138.72999999999999</v>
      </c>
      <c r="CS311" s="137">
        <v>106.48</v>
      </c>
      <c r="CT311" s="137">
        <v>404.49</v>
      </c>
      <c r="CU311" s="139">
        <v>2092.6999999999998</v>
      </c>
      <c r="CV311" s="218">
        <v>1688.21</v>
      </c>
      <c r="CW311" s="138">
        <v>0</v>
      </c>
      <c r="CX311" s="138">
        <v>1688.21</v>
      </c>
      <c r="CY311" s="137">
        <v>134</v>
      </c>
      <c r="CZ311" s="137">
        <v>25.28</v>
      </c>
      <c r="DA311" s="137">
        <v>138.72999999999999</v>
      </c>
      <c r="DB311" s="137">
        <v>-26.12</v>
      </c>
      <c r="DC311" s="137">
        <v>271.89</v>
      </c>
      <c r="DD311" s="139">
        <v>1960.1</v>
      </c>
      <c r="DE311" s="138">
        <v>3031.1</v>
      </c>
      <c r="DF311" s="138">
        <v>0</v>
      </c>
      <c r="DG311" s="138">
        <v>3031.1</v>
      </c>
      <c r="DH311" s="137">
        <v>-48</v>
      </c>
      <c r="DI311" s="137">
        <v>205.01</v>
      </c>
      <c r="DJ311" s="137">
        <v>1345.92</v>
      </c>
      <c r="DK311" s="137">
        <v>34.75</v>
      </c>
      <c r="DL311" s="137">
        <v>1537.68</v>
      </c>
      <c r="DM311" s="139">
        <v>4568.78</v>
      </c>
      <c r="DN311" s="135">
        <f t="shared" si="41"/>
        <v>7990.18</v>
      </c>
      <c r="DO311" s="135">
        <f t="shared" si="42"/>
        <v>0</v>
      </c>
      <c r="DP311" s="135">
        <f t="shared" si="43"/>
        <v>7990.18</v>
      </c>
      <c r="DQ311" s="137">
        <f t="shared" si="44"/>
        <v>340</v>
      </c>
      <c r="DR311" s="137">
        <f t="shared" si="45"/>
        <v>279.27</v>
      </c>
      <c r="DS311" s="137">
        <f t="shared" si="46"/>
        <v>1758.6200000000001</v>
      </c>
      <c r="DT311" s="137">
        <f t="shared" si="47"/>
        <v>219.7</v>
      </c>
      <c r="DU311" s="137">
        <f t="shared" si="48"/>
        <v>2597.59</v>
      </c>
      <c r="DV311" s="139">
        <f t="shared" si="49"/>
        <v>10587.77</v>
      </c>
      <c r="DW311" s="271">
        <f t="shared" si="50"/>
        <v>7990.18</v>
      </c>
      <c r="DX311" s="271"/>
      <c r="DY311" s="263">
        <f>E311-(DU311-(DO311*PARAM!Q311))</f>
        <v>-2597.59</v>
      </c>
      <c r="DZ311" s="263"/>
    </row>
    <row r="312" spans="1:333" x14ac:dyDescent="0.25">
      <c r="A312">
        <v>1966</v>
      </c>
      <c r="B312" t="s">
        <v>942</v>
      </c>
      <c r="C312" t="s">
        <v>943</v>
      </c>
      <c r="D312" s="74">
        <v>0</v>
      </c>
      <c r="G312" t="s">
        <v>173</v>
      </c>
      <c r="H312" t="s">
        <v>9</v>
      </c>
      <c r="I312" t="s">
        <v>277</v>
      </c>
      <c r="P312" s="185"/>
      <c r="AG312" s="185"/>
      <c r="BC312" s="202"/>
      <c r="BL312" s="186"/>
      <c r="CM312" s="186">
        <v>787.63580000000002</v>
      </c>
      <c r="CN312" s="138">
        <v>0</v>
      </c>
      <c r="CO312" s="138">
        <v>787.63580000000002</v>
      </c>
      <c r="CP312" s="137">
        <v>39.200000000000003</v>
      </c>
      <c r="CQ312" s="137">
        <v>19.6098</v>
      </c>
      <c r="CR312" s="137">
        <v>62.935600000000001</v>
      </c>
      <c r="CS312" s="137">
        <v>63.954799999999999</v>
      </c>
      <c r="CT312" s="137">
        <v>185.7002</v>
      </c>
      <c r="CU312" s="139">
        <v>973.33600000000001</v>
      </c>
      <c r="CV312" s="216"/>
      <c r="DE312" s="138">
        <v>0</v>
      </c>
      <c r="DF312" s="138">
        <v>0</v>
      </c>
      <c r="DG312" s="138">
        <v>0</v>
      </c>
      <c r="DH312" s="137">
        <v>-5.88</v>
      </c>
      <c r="DI312" s="137">
        <v>0</v>
      </c>
      <c r="DJ312" s="137">
        <v>0</v>
      </c>
      <c r="DK312" s="137">
        <v>1.3131999999999999</v>
      </c>
      <c r="DL312" s="137">
        <v>-4.5667999999999997</v>
      </c>
      <c r="DM312" s="139">
        <v>-4.5667999999999997</v>
      </c>
      <c r="DN312" s="135">
        <f t="shared" si="41"/>
        <v>787.63580000000002</v>
      </c>
      <c r="DO312" s="135">
        <f t="shared" si="42"/>
        <v>0</v>
      </c>
      <c r="DP312" s="135">
        <f t="shared" si="43"/>
        <v>787.63580000000002</v>
      </c>
      <c r="DQ312" s="137">
        <f t="shared" si="44"/>
        <v>33.32</v>
      </c>
      <c r="DR312" s="137">
        <f t="shared" si="45"/>
        <v>19.6098</v>
      </c>
      <c r="DS312" s="137">
        <f t="shared" si="46"/>
        <v>62.935600000000001</v>
      </c>
      <c r="DT312" s="137">
        <f t="shared" si="47"/>
        <v>65.268000000000001</v>
      </c>
      <c r="DU312" s="137">
        <f t="shared" si="48"/>
        <v>181.13339999999999</v>
      </c>
      <c r="DV312" s="139">
        <f t="shared" si="49"/>
        <v>968.76920000000007</v>
      </c>
      <c r="DW312" s="271">
        <f t="shared" si="50"/>
        <v>787.63580000000002</v>
      </c>
      <c r="DX312" s="271"/>
      <c r="DY312" s="263">
        <f>E312-(DU312-(DO312*PARAM!Q312))</f>
        <v>-181.13339999999999</v>
      </c>
      <c r="DZ312" s="263"/>
    </row>
    <row r="313" spans="1:333" x14ac:dyDescent="0.25">
      <c r="A313">
        <v>1968</v>
      </c>
      <c r="B313" t="s">
        <v>974</v>
      </c>
      <c r="C313" t="s">
        <v>212</v>
      </c>
      <c r="D313" s="74">
        <v>1</v>
      </c>
      <c r="G313" t="s">
        <v>173</v>
      </c>
      <c r="H313" t="s">
        <v>9</v>
      </c>
      <c r="I313" t="s">
        <v>277</v>
      </c>
      <c r="P313" s="185"/>
      <c r="AG313" s="185"/>
      <c r="BC313" s="202"/>
      <c r="CV313" s="216">
        <v>1622.047</v>
      </c>
      <c r="CW313" s="138">
        <v>0</v>
      </c>
      <c r="CX313" s="138">
        <v>1622.047</v>
      </c>
      <c r="CY313" s="137">
        <v>127.4</v>
      </c>
      <c r="CZ313" s="137">
        <v>40.474000000000004</v>
      </c>
      <c r="DA313" s="137">
        <v>168.07980000000001</v>
      </c>
      <c r="DB313" s="137">
        <v>123.7544</v>
      </c>
      <c r="DC313" s="137">
        <v>459.70819999999998</v>
      </c>
      <c r="DD313" s="139">
        <v>2081.7552000000001</v>
      </c>
      <c r="DE313" s="138">
        <v>2026.5223999999998</v>
      </c>
      <c r="DF313" s="138">
        <v>0</v>
      </c>
      <c r="DG313" s="138">
        <v>2026.5223999999998</v>
      </c>
      <c r="DH313" s="137">
        <v>26.46</v>
      </c>
      <c r="DI313" s="137">
        <v>121.7748</v>
      </c>
      <c r="DJ313" s="137">
        <v>436.98199999999997</v>
      </c>
      <c r="DK313" s="137">
        <v>150.76319999999998</v>
      </c>
      <c r="DL313" s="137">
        <v>735.98</v>
      </c>
      <c r="DM313" s="139">
        <v>2762.5023999999999</v>
      </c>
      <c r="DN313" s="135">
        <f t="shared" si="41"/>
        <v>3648.5693999999999</v>
      </c>
      <c r="DO313" s="135">
        <f t="shared" si="42"/>
        <v>0</v>
      </c>
      <c r="DP313" s="135">
        <f t="shared" si="43"/>
        <v>3648.5693999999999</v>
      </c>
      <c r="DQ313" s="137">
        <f t="shared" si="44"/>
        <v>153.86000000000001</v>
      </c>
      <c r="DR313" s="137">
        <f t="shared" si="45"/>
        <v>162.24880000000002</v>
      </c>
      <c r="DS313" s="137">
        <f t="shared" si="46"/>
        <v>605.06179999999995</v>
      </c>
      <c r="DT313" s="137">
        <f t="shared" si="47"/>
        <v>274.51760000000002</v>
      </c>
      <c r="DU313" s="137">
        <f t="shared" si="48"/>
        <v>1195.6882000000001</v>
      </c>
      <c r="DV313" s="139">
        <f t="shared" si="49"/>
        <v>4844.2575999999999</v>
      </c>
      <c r="DW313" s="271">
        <f t="shared" si="50"/>
        <v>3648.5693999999999</v>
      </c>
      <c r="DX313" s="271"/>
      <c r="DY313" s="263">
        <f>E313-(DU313-(DO313*PARAM!Q313))</f>
        <v>-1195.6882000000001</v>
      </c>
      <c r="DZ313" s="263"/>
    </row>
    <row r="314" spans="1:333" x14ac:dyDescent="0.25">
      <c r="D314" s="74"/>
      <c r="DN314" s="135"/>
    </row>
    <row r="316" spans="1:333" s="75" customFormat="1" ht="18.75" x14ac:dyDescent="0.3">
      <c r="A316" s="26" t="s">
        <v>45</v>
      </c>
      <c r="B316" s="27"/>
      <c r="C316" s="27"/>
      <c r="D316" s="27"/>
      <c r="E316" s="27"/>
      <c r="F316" s="27"/>
      <c r="G316" s="27"/>
      <c r="H316" s="27"/>
      <c r="I316" s="27"/>
      <c r="J316" s="169"/>
      <c r="K316" s="169"/>
      <c r="L316" s="169"/>
      <c r="M316" s="169"/>
      <c r="N316" s="169"/>
      <c r="O316" s="169"/>
      <c r="P316" s="169"/>
      <c r="Q316" s="169"/>
      <c r="R316" s="169"/>
      <c r="S316" s="169"/>
      <c r="T316" s="169"/>
      <c r="U316" s="169"/>
      <c r="V316" s="169"/>
      <c r="W316" s="169"/>
      <c r="X316" s="169"/>
      <c r="Y316" s="169"/>
      <c r="Z316" s="169"/>
      <c r="AA316" s="169"/>
      <c r="AB316" s="169"/>
      <c r="AC316" s="169"/>
      <c r="AD316" s="169"/>
      <c r="AE316" s="169"/>
      <c r="AF316" s="169"/>
      <c r="AG316" s="169"/>
      <c r="AH316" s="169"/>
      <c r="AI316" s="169"/>
      <c r="AJ316" s="169"/>
      <c r="AK316" s="169"/>
      <c r="AL316" s="169"/>
      <c r="AM316" s="169"/>
      <c r="AN316" s="169"/>
      <c r="AO316" s="169"/>
      <c r="AP316" s="169"/>
      <c r="AQ316" s="169"/>
      <c r="AR316" s="169"/>
      <c r="AS316" s="169"/>
      <c r="AT316" s="169"/>
      <c r="AU316" s="169"/>
      <c r="AV316" s="169"/>
      <c r="AW316" s="169"/>
      <c r="AX316" s="169"/>
      <c r="AY316" s="169"/>
      <c r="AZ316" s="169"/>
      <c r="BA316" s="169"/>
      <c r="BB316" s="169"/>
      <c r="BC316" s="169"/>
      <c r="BD316" s="169"/>
      <c r="BE316" s="169"/>
      <c r="BF316" s="169"/>
      <c r="BG316" s="169"/>
      <c r="BH316" s="169"/>
      <c r="BI316" s="169"/>
      <c r="BJ316" s="169"/>
      <c r="BK316" s="169"/>
      <c r="BL316" s="169"/>
      <c r="BM316" s="169"/>
      <c r="BN316" s="169"/>
      <c r="BO316" s="169"/>
      <c r="BP316" s="169"/>
      <c r="BQ316" s="169"/>
      <c r="BR316" s="169"/>
      <c r="BS316" s="169"/>
      <c r="BT316" s="169"/>
      <c r="BU316" s="169"/>
      <c r="BV316" s="169"/>
      <c r="BW316" s="169"/>
      <c r="BX316" s="169"/>
      <c r="BY316" s="169"/>
      <c r="BZ316" s="169"/>
      <c r="CA316" s="169"/>
      <c r="CB316" s="169"/>
      <c r="CC316" s="169"/>
      <c r="CD316" s="169"/>
      <c r="CE316" s="169"/>
      <c r="CF316" s="169"/>
      <c r="CG316" s="169"/>
      <c r="CH316" s="169"/>
      <c r="CI316" s="169"/>
      <c r="CJ316" s="169"/>
      <c r="CK316" s="169"/>
      <c r="CL316" s="169"/>
      <c r="CM316" s="169"/>
      <c r="CN316" s="169"/>
      <c r="CO316" s="169"/>
      <c r="CP316" s="169"/>
      <c r="CQ316" s="169"/>
      <c r="CR316" s="169"/>
      <c r="CS316" s="169"/>
      <c r="CT316" s="169"/>
      <c r="CU316" s="169"/>
      <c r="CV316" s="169"/>
      <c r="CW316" s="169"/>
      <c r="CX316" s="169"/>
      <c r="CY316" s="169"/>
      <c r="CZ316" s="169"/>
      <c r="DA316" s="169"/>
      <c r="DB316" s="169"/>
      <c r="DC316" s="169"/>
      <c r="DD316" s="169"/>
      <c r="DE316" s="169"/>
      <c r="DF316" s="169"/>
      <c r="DG316" s="169"/>
      <c r="DH316" s="169"/>
      <c r="DI316" s="169"/>
      <c r="DJ316" s="169"/>
      <c r="DK316" s="169"/>
      <c r="DL316" s="169"/>
      <c r="DM316" s="169"/>
      <c r="DN316" s="204"/>
      <c r="DO316" s="204"/>
      <c r="DP316" s="204"/>
      <c r="DQ316" s="204"/>
      <c r="DR316" s="204"/>
      <c r="DS316" s="204"/>
      <c r="DT316" s="204"/>
      <c r="DU316" s="204"/>
      <c r="DV316" s="204"/>
      <c r="DW316" s="204"/>
      <c r="DX316" s="204"/>
      <c r="DY316" s="204"/>
    </row>
    <row r="317" spans="1:333" x14ac:dyDescent="0.25">
      <c r="A317" s="24">
        <v>633</v>
      </c>
      <c r="B317" t="s">
        <v>46</v>
      </c>
      <c r="J317" s="140"/>
      <c r="K317" s="140"/>
      <c r="L317" s="140"/>
      <c r="M317" s="140"/>
      <c r="N317" s="141"/>
      <c r="O317" s="140"/>
      <c r="P317" s="140"/>
      <c r="Q317" s="153">
        <f t="shared" ref="Q317:Q318" si="51">N317</f>
        <v>0</v>
      </c>
      <c r="R317" s="154">
        <f>Q317</f>
        <v>0</v>
      </c>
      <c r="S317" s="140"/>
      <c r="T317" s="140"/>
      <c r="U317" s="140"/>
      <c r="V317" s="140"/>
      <c r="W317" s="141"/>
      <c r="X317" s="140"/>
      <c r="Y317" s="140"/>
      <c r="Z317" s="153">
        <f t="shared" ref="Z317:Z318" si="52">W317</f>
        <v>0</v>
      </c>
      <c r="AA317" s="154">
        <f>Z317</f>
        <v>0</v>
      </c>
      <c r="AB317" s="140"/>
      <c r="AC317" s="140"/>
      <c r="AD317" s="140"/>
      <c r="AE317" s="140"/>
      <c r="AF317" s="141"/>
      <c r="AG317" s="140"/>
      <c r="AH317" s="140"/>
      <c r="AI317" s="153">
        <f t="shared" ref="AI317:AI318" si="53">AF317</f>
        <v>0</v>
      </c>
      <c r="AJ317" s="154">
        <f>AI317</f>
        <v>0</v>
      </c>
      <c r="AK317" s="140"/>
      <c r="AL317" s="140"/>
      <c r="AM317" s="140"/>
      <c r="AN317" s="140"/>
      <c r="AO317" s="141"/>
      <c r="AP317" s="140"/>
      <c r="AQ317" s="140"/>
      <c r="AR317" s="153">
        <f t="shared" ref="AR317:AR318" si="54">AO317</f>
        <v>0</v>
      </c>
      <c r="AS317" s="154">
        <f>AR317</f>
        <v>0</v>
      </c>
      <c r="AT317" s="140"/>
      <c r="AU317" s="140"/>
      <c r="AV317" s="140"/>
      <c r="AW317" s="140"/>
      <c r="AX317" s="141"/>
      <c r="AY317" s="140"/>
      <c r="AZ317" s="140"/>
      <c r="BA317" s="153">
        <f t="shared" ref="BA317:BA318" si="55">AX317</f>
        <v>0</v>
      </c>
      <c r="BB317" s="154">
        <f>BA317</f>
        <v>0</v>
      </c>
      <c r="BC317" s="140"/>
      <c r="BD317" s="140"/>
      <c r="BE317" s="140"/>
      <c r="BF317" s="140"/>
      <c r="BG317" s="141"/>
      <c r="BH317" s="140"/>
      <c r="BI317" s="140"/>
      <c r="BJ317" s="153">
        <f t="shared" ref="BJ317:BJ318" si="56">BG317</f>
        <v>0</v>
      </c>
      <c r="BK317" s="154">
        <f>BJ317</f>
        <v>0</v>
      </c>
      <c r="BL317" s="140"/>
      <c r="BM317" s="140"/>
      <c r="BN317" s="140"/>
      <c r="BO317" s="140"/>
      <c r="BP317" s="141"/>
      <c r="BQ317" s="140"/>
      <c r="BR317" s="140"/>
      <c r="BS317" s="153">
        <f t="shared" ref="BS317:BS318" si="57">BP317</f>
        <v>0</v>
      </c>
      <c r="BT317" s="154">
        <f>BS317</f>
        <v>0</v>
      </c>
      <c r="BU317" s="140"/>
      <c r="BV317" s="140"/>
      <c r="BW317" s="140"/>
      <c r="BX317" s="140"/>
      <c r="BY317" s="141"/>
      <c r="BZ317" s="140"/>
      <c r="CA317" s="140"/>
      <c r="CB317" s="153">
        <f t="shared" ref="CB317:CB318" si="58">BY317</f>
        <v>0</v>
      </c>
      <c r="CC317" s="154">
        <f>CB317</f>
        <v>0</v>
      </c>
      <c r="CD317" s="140"/>
      <c r="CE317" s="140"/>
      <c r="CF317" s="140"/>
      <c r="CG317" s="140"/>
      <c r="CH317" s="141"/>
      <c r="CI317" s="140"/>
      <c r="CJ317" s="140"/>
      <c r="CK317" s="153">
        <f t="shared" ref="CK317:CK318" si="59">CH317</f>
        <v>0</v>
      </c>
      <c r="CL317" s="154">
        <f>CK317</f>
        <v>0</v>
      </c>
      <c r="CM317" s="140"/>
      <c r="CN317" s="140"/>
      <c r="CO317" s="140"/>
      <c r="CP317" s="140"/>
      <c r="CQ317" s="141"/>
      <c r="CR317" s="140"/>
      <c r="CS317" s="140"/>
      <c r="CT317" s="153">
        <f t="shared" ref="CT317:CT318" si="60">CQ317</f>
        <v>0</v>
      </c>
      <c r="CU317" s="154">
        <f>CT317</f>
        <v>0</v>
      </c>
      <c r="CV317" s="140"/>
      <c r="CW317" s="140"/>
      <c r="CX317" s="140"/>
      <c r="CY317" s="140"/>
      <c r="CZ317" s="141"/>
      <c r="DA317" s="140"/>
      <c r="DB317" s="140"/>
      <c r="DC317" s="153">
        <f t="shared" ref="DC317:DC318" si="61">CZ317</f>
        <v>0</v>
      </c>
      <c r="DD317" s="154">
        <f>DC317</f>
        <v>0</v>
      </c>
      <c r="DE317" s="140"/>
      <c r="DF317" s="140"/>
      <c r="DG317" s="140"/>
      <c r="DH317" s="140"/>
      <c r="DI317" s="141"/>
      <c r="DJ317" s="140"/>
      <c r="DK317" s="140"/>
      <c r="DL317" s="153">
        <f t="shared" ref="DL317:DL318" si="62">DI317</f>
        <v>0</v>
      </c>
      <c r="DM317" s="154">
        <f>DL317</f>
        <v>0</v>
      </c>
      <c r="DN317" s="140"/>
      <c r="DO317" s="140"/>
      <c r="DP317" s="140"/>
      <c r="DQ317" s="140"/>
      <c r="DR317" s="141">
        <f t="shared" ref="DN317:DS326" si="63">N317+W317+AF317+AO317+AX317+BG317+BP317+BP317+BY317+CH317+CQ317+CZ317+DI317</f>
        <v>0</v>
      </c>
      <c r="DS317" s="140"/>
      <c r="DT317" s="140"/>
      <c r="DU317" s="153">
        <f t="shared" ref="DU317:DU318" si="64">DR317</f>
        <v>0</v>
      </c>
      <c r="DV317" s="154">
        <f>DU317</f>
        <v>0</v>
      </c>
      <c r="DZ317" s="136"/>
      <c r="EA317" s="136"/>
      <c r="EB317" s="136"/>
      <c r="EC317" s="136"/>
      <c r="ED317" s="136"/>
      <c r="EE317" s="136"/>
      <c r="EF317" s="136"/>
      <c r="EG317" s="136"/>
      <c r="EH317" s="136"/>
      <c r="EI317" s="136"/>
      <c r="EJ317" s="136"/>
      <c r="EK317" s="136"/>
      <c r="EL317" s="136"/>
      <c r="EM317" s="136"/>
      <c r="EN317" s="136"/>
      <c r="EO317" s="136"/>
      <c r="EP317" s="136"/>
      <c r="EQ317" s="136"/>
      <c r="ER317" s="136"/>
      <c r="ES317" s="136"/>
      <c r="ET317" s="136"/>
      <c r="EU317" s="136"/>
      <c r="EV317" s="136"/>
      <c r="EW317" s="136"/>
      <c r="EX317" s="136"/>
      <c r="EY317" s="136"/>
      <c r="EZ317" s="136"/>
      <c r="FA317" s="136"/>
      <c r="FB317" s="136"/>
      <c r="FC317" s="136"/>
      <c r="FD317" s="136"/>
      <c r="FE317" s="136"/>
      <c r="FF317" s="136"/>
      <c r="FG317" s="136"/>
      <c r="FH317" s="136"/>
      <c r="FI317" s="136"/>
      <c r="FJ317" s="136"/>
      <c r="FK317" s="136"/>
      <c r="FL317" s="136"/>
      <c r="FM317" s="136"/>
      <c r="FN317" s="136"/>
      <c r="FO317" s="136"/>
      <c r="FP317" s="136"/>
      <c r="FQ317" s="136"/>
      <c r="FR317" s="136"/>
      <c r="FS317" s="136"/>
      <c r="FT317" s="136"/>
      <c r="FU317" s="136"/>
      <c r="FV317" s="136"/>
      <c r="FW317" s="136"/>
      <c r="FX317" s="136"/>
      <c r="FY317" s="136"/>
      <c r="FZ317" s="136"/>
      <c r="GA317" s="136"/>
      <c r="GB317" s="136"/>
      <c r="GC317" s="136"/>
      <c r="GD317" s="136"/>
      <c r="GE317" s="136"/>
      <c r="GF317" s="136"/>
      <c r="GG317" s="136"/>
      <c r="GH317" s="136"/>
      <c r="GI317" s="136"/>
      <c r="GJ317" s="136"/>
      <c r="GK317" s="136"/>
      <c r="GL317" s="136"/>
      <c r="GM317" s="136"/>
      <c r="GN317" s="136"/>
      <c r="GO317" s="136"/>
      <c r="GP317" s="136"/>
      <c r="GQ317" s="136"/>
      <c r="GR317" s="136"/>
      <c r="GS317" s="136"/>
      <c r="GT317" s="136"/>
      <c r="GU317" s="136"/>
      <c r="GV317" s="136"/>
      <c r="GW317" s="136"/>
      <c r="GX317" s="136"/>
      <c r="GY317" s="136"/>
      <c r="GZ317" s="136"/>
      <c r="HA317" s="136"/>
      <c r="HB317" s="136"/>
      <c r="HC317" s="136"/>
      <c r="HD317" s="136"/>
      <c r="HE317" s="136"/>
      <c r="HF317" s="136"/>
      <c r="HG317" s="136"/>
      <c r="HH317" s="136"/>
      <c r="HI317" s="136"/>
      <c r="HJ317" s="136"/>
      <c r="HK317" s="136"/>
      <c r="HL317" s="136"/>
      <c r="HM317" s="136"/>
      <c r="HN317" s="136"/>
      <c r="HO317" s="136"/>
      <c r="HP317" s="136"/>
      <c r="HQ317" s="136"/>
      <c r="HR317" s="136"/>
      <c r="HS317" s="136"/>
      <c r="HT317" s="136"/>
      <c r="HU317" s="136"/>
      <c r="HV317" s="136"/>
      <c r="HW317" s="136"/>
      <c r="HX317" s="136"/>
      <c r="HY317" s="136"/>
      <c r="HZ317" s="136"/>
      <c r="IA317" s="136"/>
      <c r="IB317" s="136"/>
      <c r="IC317" s="136"/>
      <c r="ID317" s="136"/>
      <c r="IE317" s="136"/>
      <c r="IF317" s="136"/>
      <c r="IG317" s="136"/>
      <c r="IH317" s="136"/>
      <c r="II317" s="136"/>
      <c r="IJ317" s="136"/>
      <c r="IK317" s="136"/>
      <c r="IL317" s="136"/>
      <c r="IM317" s="136"/>
      <c r="IN317" s="136"/>
      <c r="IO317" s="136"/>
      <c r="IP317" s="136"/>
      <c r="IQ317" s="136"/>
      <c r="IR317" s="136"/>
      <c r="IS317" s="136"/>
      <c r="IT317" s="136"/>
      <c r="IU317" s="136"/>
      <c r="IV317" s="136"/>
      <c r="IW317" s="136"/>
      <c r="IX317" s="136"/>
      <c r="IY317" s="136"/>
      <c r="IZ317" s="136"/>
      <c r="JA317" s="136"/>
      <c r="JB317" s="136"/>
      <c r="JC317" s="136"/>
      <c r="JD317" s="136"/>
      <c r="JE317" s="136"/>
      <c r="JF317" s="136"/>
      <c r="JG317" s="136"/>
      <c r="JH317" s="136"/>
      <c r="JI317" s="136"/>
      <c r="JJ317" s="136"/>
      <c r="JK317" s="136"/>
      <c r="JL317" s="136"/>
      <c r="JM317" s="136"/>
      <c r="JN317" s="136"/>
      <c r="JO317" s="136"/>
      <c r="JP317" s="136"/>
      <c r="JQ317" s="136"/>
      <c r="JR317" s="136"/>
      <c r="JS317" s="136"/>
      <c r="JT317" s="136"/>
      <c r="JU317" s="136"/>
      <c r="JV317" s="136"/>
      <c r="JW317" s="136"/>
      <c r="JX317" s="136"/>
      <c r="JY317" s="136"/>
      <c r="JZ317" s="136"/>
      <c r="KA317" s="136"/>
      <c r="KB317" s="136"/>
      <c r="KC317" s="136"/>
      <c r="KD317" s="136"/>
      <c r="KE317" s="136"/>
      <c r="KF317" s="136"/>
      <c r="KG317" s="136"/>
      <c r="KH317" s="136"/>
      <c r="KI317" s="136"/>
      <c r="KJ317" s="136"/>
      <c r="KK317" s="136"/>
      <c r="KL317" s="136"/>
      <c r="KM317" s="136"/>
      <c r="KN317" s="136"/>
      <c r="KO317" s="136"/>
      <c r="KP317" s="136"/>
      <c r="KQ317" s="136"/>
      <c r="KR317" s="136"/>
      <c r="KS317" s="136"/>
      <c r="KT317" s="136"/>
      <c r="KU317" s="136"/>
      <c r="KV317" s="136"/>
      <c r="KW317" s="136"/>
      <c r="KX317" s="136"/>
      <c r="KY317" s="136"/>
      <c r="KZ317" s="136"/>
      <c r="LA317" s="136"/>
      <c r="LB317" s="136"/>
      <c r="LC317" s="136"/>
      <c r="LD317" s="136"/>
      <c r="LE317" s="136"/>
      <c r="LF317" s="136"/>
      <c r="LG317" s="136"/>
      <c r="LH317" s="136"/>
      <c r="LI317" s="136"/>
      <c r="LJ317" s="136"/>
      <c r="LK317" s="136"/>
      <c r="LL317" s="136"/>
      <c r="LM317" s="136"/>
      <c r="LN317" s="136"/>
      <c r="LO317" s="136"/>
      <c r="LP317" s="136"/>
      <c r="LQ317" s="136"/>
      <c r="LR317" s="136"/>
      <c r="LS317" s="136"/>
      <c r="LT317" s="136"/>
      <c r="LU317" s="136"/>
    </row>
    <row r="318" spans="1:333" x14ac:dyDescent="0.25">
      <c r="A318" s="24">
        <v>633</v>
      </c>
      <c r="B318" t="s">
        <v>47</v>
      </c>
      <c r="J318" s="140"/>
      <c r="K318" s="140"/>
      <c r="L318" s="140"/>
      <c r="M318" s="140"/>
      <c r="N318" s="141"/>
      <c r="O318" s="140"/>
      <c r="P318" s="140"/>
      <c r="Q318" s="153">
        <f t="shared" si="51"/>
        <v>0</v>
      </c>
      <c r="R318" s="154">
        <f>Q318</f>
        <v>0</v>
      </c>
      <c r="S318" s="140"/>
      <c r="T318" s="140"/>
      <c r="U318" s="140"/>
      <c r="V318" s="140"/>
      <c r="W318" s="141"/>
      <c r="X318" s="140"/>
      <c r="Y318" s="140"/>
      <c r="Z318" s="153">
        <f t="shared" si="52"/>
        <v>0</v>
      </c>
      <c r="AA318" s="154">
        <f>Z318</f>
        <v>0</v>
      </c>
      <c r="AB318" s="140"/>
      <c r="AC318" s="140"/>
      <c r="AD318" s="140"/>
      <c r="AE318" s="140"/>
      <c r="AF318" s="141"/>
      <c r="AG318" s="140"/>
      <c r="AH318" s="140"/>
      <c r="AI318" s="153">
        <f t="shared" si="53"/>
        <v>0</v>
      </c>
      <c r="AJ318" s="154">
        <f>AI318</f>
        <v>0</v>
      </c>
      <c r="AK318" s="140"/>
      <c r="AL318" s="140"/>
      <c r="AM318" s="140"/>
      <c r="AN318" s="140"/>
      <c r="AO318" s="141"/>
      <c r="AP318" s="140"/>
      <c r="AQ318" s="140"/>
      <c r="AR318" s="153">
        <f t="shared" si="54"/>
        <v>0</v>
      </c>
      <c r="AS318" s="154">
        <f>AR318</f>
        <v>0</v>
      </c>
      <c r="AT318" s="140"/>
      <c r="AU318" s="140"/>
      <c r="AV318" s="140"/>
      <c r="AW318" s="140"/>
      <c r="AX318" s="141"/>
      <c r="AY318" s="140"/>
      <c r="AZ318" s="140"/>
      <c r="BA318" s="153">
        <f t="shared" si="55"/>
        <v>0</v>
      </c>
      <c r="BB318" s="154">
        <f>BA318</f>
        <v>0</v>
      </c>
      <c r="BC318" s="140"/>
      <c r="BD318" s="140"/>
      <c r="BE318" s="140"/>
      <c r="BF318" s="140"/>
      <c r="BG318" s="141"/>
      <c r="BH318" s="140"/>
      <c r="BI318" s="140"/>
      <c r="BJ318" s="153">
        <f t="shared" si="56"/>
        <v>0</v>
      </c>
      <c r="BK318" s="154">
        <f>BJ318</f>
        <v>0</v>
      </c>
      <c r="BL318" s="140"/>
      <c r="BM318" s="140"/>
      <c r="BN318" s="140"/>
      <c r="BO318" s="140"/>
      <c r="BP318" s="141"/>
      <c r="BQ318" s="140"/>
      <c r="BR318" s="140"/>
      <c r="BS318" s="153">
        <f t="shared" si="57"/>
        <v>0</v>
      </c>
      <c r="BT318" s="154">
        <f>BS318</f>
        <v>0</v>
      </c>
      <c r="BU318" s="140"/>
      <c r="BV318" s="140"/>
      <c r="BW318" s="140"/>
      <c r="BX318" s="140"/>
      <c r="BY318" s="141"/>
      <c r="BZ318" s="140"/>
      <c r="CA318" s="140"/>
      <c r="CB318" s="153">
        <f t="shared" si="58"/>
        <v>0</v>
      </c>
      <c r="CC318" s="154">
        <f>CB318</f>
        <v>0</v>
      </c>
      <c r="CD318" s="140"/>
      <c r="CE318" s="140"/>
      <c r="CF318" s="140"/>
      <c r="CG318" s="140"/>
      <c r="CH318" s="141"/>
      <c r="CI318" s="140"/>
      <c r="CJ318" s="140"/>
      <c r="CK318" s="153">
        <f t="shared" si="59"/>
        <v>0</v>
      </c>
      <c r="CL318" s="154">
        <f>CK318</f>
        <v>0</v>
      </c>
      <c r="CM318" s="140"/>
      <c r="CN318" s="140"/>
      <c r="CO318" s="140"/>
      <c r="CP318" s="140"/>
      <c r="CQ318" s="141"/>
      <c r="CR318" s="140"/>
      <c r="CS318" s="140"/>
      <c r="CT318" s="153">
        <f t="shared" si="60"/>
        <v>0</v>
      </c>
      <c r="CU318" s="154">
        <f>CT318</f>
        <v>0</v>
      </c>
      <c r="CV318" s="140"/>
      <c r="CW318" s="140"/>
      <c r="CX318" s="140"/>
      <c r="CY318" s="140"/>
      <c r="CZ318" s="141"/>
      <c r="DA318" s="140"/>
      <c r="DB318" s="140"/>
      <c r="DC318" s="153">
        <f t="shared" si="61"/>
        <v>0</v>
      </c>
      <c r="DD318" s="154">
        <f>DC318</f>
        <v>0</v>
      </c>
      <c r="DE318" s="140"/>
      <c r="DF318" s="140"/>
      <c r="DG318" s="140"/>
      <c r="DH318" s="140"/>
      <c r="DI318" s="141">
        <v>2992.38</v>
      </c>
      <c r="DJ318" s="140"/>
      <c r="DK318" s="140"/>
      <c r="DL318" s="153">
        <f t="shared" si="62"/>
        <v>2992.38</v>
      </c>
      <c r="DM318" s="154">
        <f>DL318</f>
        <v>2992.38</v>
      </c>
      <c r="DN318" s="140"/>
      <c r="DO318" s="140"/>
      <c r="DP318" s="140"/>
      <c r="DQ318" s="140"/>
      <c r="DR318" s="141">
        <f t="shared" si="63"/>
        <v>2992.38</v>
      </c>
      <c r="DS318" s="140"/>
      <c r="DT318" s="140"/>
      <c r="DU318" s="153">
        <f t="shared" si="64"/>
        <v>2992.38</v>
      </c>
      <c r="DV318" s="154">
        <f>DU318</f>
        <v>2992.38</v>
      </c>
      <c r="DZ318" s="136"/>
      <c r="EA318" s="136"/>
      <c r="EB318" s="136"/>
      <c r="EC318" s="136"/>
      <c r="ED318" s="136"/>
      <c r="EE318" s="136"/>
      <c r="EF318" s="136"/>
      <c r="EG318" s="136"/>
      <c r="EH318" s="136"/>
      <c r="EI318" s="136"/>
      <c r="EJ318" s="136"/>
      <c r="EK318" s="136"/>
      <c r="EL318" s="136"/>
      <c r="EM318" s="136"/>
      <c r="EN318" s="136"/>
      <c r="EO318" s="136"/>
      <c r="EP318" s="136"/>
      <c r="EQ318" s="136"/>
      <c r="ER318" s="136"/>
      <c r="ES318" s="136"/>
      <c r="ET318" s="136"/>
      <c r="EU318" s="136"/>
      <c r="EV318" s="136"/>
      <c r="EW318" s="136"/>
      <c r="EX318" s="136"/>
      <c r="EY318" s="136"/>
      <c r="EZ318" s="136"/>
      <c r="FA318" s="136"/>
      <c r="FB318" s="136"/>
      <c r="FC318" s="136"/>
      <c r="FD318" s="136"/>
      <c r="FE318" s="136"/>
      <c r="FF318" s="136"/>
      <c r="FG318" s="136"/>
      <c r="FH318" s="136"/>
      <c r="FI318" s="136"/>
      <c r="FJ318" s="136"/>
      <c r="FK318" s="136"/>
      <c r="FL318" s="136"/>
      <c r="FM318" s="136"/>
      <c r="FN318" s="136"/>
      <c r="FO318" s="136"/>
      <c r="FP318" s="136"/>
      <c r="FQ318" s="136"/>
      <c r="FR318" s="136"/>
      <c r="FS318" s="136"/>
      <c r="FT318" s="136"/>
      <c r="FU318" s="136"/>
      <c r="FV318" s="136"/>
      <c r="FW318" s="136"/>
      <c r="FX318" s="136"/>
      <c r="FY318" s="136"/>
      <c r="FZ318" s="136"/>
      <c r="GA318" s="136"/>
      <c r="GB318" s="136"/>
      <c r="GC318" s="136"/>
      <c r="GD318" s="136"/>
      <c r="GE318" s="136"/>
      <c r="GF318" s="136"/>
      <c r="GG318" s="136"/>
      <c r="GH318" s="136"/>
      <c r="GI318" s="136"/>
      <c r="GJ318" s="136"/>
      <c r="GK318" s="136"/>
      <c r="GL318" s="136"/>
      <c r="GM318" s="136"/>
      <c r="GN318" s="136"/>
      <c r="GO318" s="136"/>
      <c r="GP318" s="136"/>
      <c r="GQ318" s="136"/>
      <c r="GR318" s="136"/>
      <c r="GS318" s="136"/>
      <c r="GT318" s="136"/>
      <c r="GU318" s="136"/>
      <c r="GV318" s="136"/>
      <c r="GW318" s="136"/>
      <c r="GX318" s="136"/>
      <c r="GY318" s="136"/>
      <c r="GZ318" s="136"/>
      <c r="HA318" s="136"/>
      <c r="HB318" s="136"/>
      <c r="HC318" s="136"/>
      <c r="HD318" s="136"/>
      <c r="HE318" s="136"/>
      <c r="HF318" s="136"/>
      <c r="HG318" s="136"/>
      <c r="HH318" s="136"/>
      <c r="HI318" s="136"/>
      <c r="HJ318" s="136"/>
      <c r="HK318" s="136"/>
      <c r="HL318" s="136"/>
      <c r="HM318" s="136"/>
      <c r="HN318" s="136"/>
      <c r="HO318" s="136"/>
      <c r="HP318" s="136"/>
      <c r="HQ318" s="136"/>
      <c r="HR318" s="136"/>
      <c r="HS318" s="136"/>
      <c r="HT318" s="136"/>
      <c r="HU318" s="136"/>
      <c r="HV318" s="136"/>
      <c r="HW318" s="136"/>
      <c r="HX318" s="136"/>
      <c r="HY318" s="136"/>
      <c r="HZ318" s="136"/>
      <c r="IA318" s="136"/>
      <c r="IB318" s="136"/>
      <c r="IC318" s="136"/>
      <c r="ID318" s="136"/>
      <c r="IE318" s="136"/>
      <c r="IF318" s="136"/>
      <c r="IG318" s="136"/>
      <c r="IH318" s="136"/>
      <c r="II318" s="136"/>
      <c r="IJ318" s="136"/>
      <c r="IK318" s="136"/>
      <c r="IL318" s="136"/>
      <c r="IM318" s="136"/>
      <c r="IN318" s="136"/>
      <c r="IO318" s="136"/>
      <c r="IP318" s="136"/>
      <c r="IQ318" s="136"/>
      <c r="IR318" s="136"/>
      <c r="IS318" s="136"/>
      <c r="IT318" s="136"/>
      <c r="IU318" s="136"/>
      <c r="IV318" s="136"/>
      <c r="IW318" s="136"/>
      <c r="IX318" s="136"/>
      <c r="IY318" s="136"/>
      <c r="IZ318" s="136"/>
      <c r="JA318" s="136"/>
      <c r="JB318" s="136"/>
      <c r="JC318" s="136"/>
      <c r="JD318" s="136"/>
      <c r="JE318" s="136"/>
      <c r="JF318" s="136"/>
      <c r="JG318" s="136"/>
      <c r="JH318" s="136"/>
      <c r="JI318" s="136"/>
      <c r="JJ318" s="136"/>
      <c r="JK318" s="136"/>
      <c r="JL318" s="136"/>
      <c r="JM318" s="136"/>
      <c r="JN318" s="136"/>
      <c r="JO318" s="136"/>
      <c r="JP318" s="136"/>
      <c r="JQ318" s="136"/>
      <c r="JR318" s="136"/>
      <c r="JS318" s="136"/>
      <c r="JT318" s="136"/>
      <c r="JU318" s="136"/>
      <c r="JV318" s="136"/>
      <c r="JW318" s="136"/>
      <c r="JX318" s="136"/>
      <c r="JY318" s="136"/>
      <c r="JZ318" s="136"/>
      <c r="KA318" s="136"/>
      <c r="KB318" s="136"/>
      <c r="KC318" s="136"/>
      <c r="KD318" s="136"/>
      <c r="KE318" s="136"/>
      <c r="KF318" s="136"/>
      <c r="KG318" s="136"/>
      <c r="KH318" s="136"/>
      <c r="KI318" s="136"/>
      <c r="KJ318" s="136"/>
      <c r="KK318" s="136"/>
      <c r="KL318" s="136"/>
      <c r="KM318" s="136"/>
      <c r="KN318" s="136"/>
      <c r="KO318" s="136"/>
      <c r="KP318" s="136"/>
      <c r="KQ318" s="136"/>
      <c r="KR318" s="136"/>
      <c r="KS318" s="136"/>
      <c r="KT318" s="136"/>
      <c r="KU318" s="136"/>
      <c r="KV318" s="136"/>
      <c r="KW318" s="136"/>
      <c r="KX318" s="136"/>
      <c r="KY318" s="136"/>
      <c r="KZ318" s="136"/>
      <c r="LA318" s="136"/>
      <c r="LB318" s="136"/>
      <c r="LC318" s="136"/>
      <c r="LD318" s="136"/>
      <c r="LE318" s="136"/>
      <c r="LF318" s="136"/>
      <c r="LG318" s="136"/>
      <c r="LH318" s="136"/>
      <c r="LI318" s="136"/>
      <c r="LJ318" s="136"/>
      <c r="LK318" s="136"/>
      <c r="LL318" s="136"/>
      <c r="LM318" s="136"/>
      <c r="LN318" s="136"/>
      <c r="LO318" s="136"/>
      <c r="LP318" s="136"/>
      <c r="LQ318" s="136"/>
      <c r="LR318" s="136"/>
      <c r="LS318" s="136"/>
      <c r="LT318" s="136"/>
      <c r="LU318" s="136"/>
    </row>
    <row r="319" spans="1:333" x14ac:dyDescent="0.25">
      <c r="A319" s="24">
        <v>633</v>
      </c>
      <c r="B319" t="s">
        <v>48</v>
      </c>
      <c r="J319" s="140"/>
      <c r="K319" s="140"/>
      <c r="L319" s="140"/>
      <c r="M319" s="140"/>
      <c r="N319" s="141"/>
      <c r="O319" s="140"/>
      <c r="P319" s="140"/>
      <c r="Q319" s="153">
        <f>N319</f>
        <v>0</v>
      </c>
      <c r="R319" s="154">
        <f>Q319</f>
        <v>0</v>
      </c>
      <c r="S319" s="140"/>
      <c r="T319" s="140"/>
      <c r="U319" s="140"/>
      <c r="V319" s="140"/>
      <c r="W319" s="141"/>
      <c r="X319" s="140"/>
      <c r="Y319" s="140"/>
      <c r="Z319" s="153">
        <f>W319</f>
        <v>0</v>
      </c>
      <c r="AA319" s="154">
        <f>Z319</f>
        <v>0</v>
      </c>
      <c r="AB319" s="140"/>
      <c r="AC319" s="140"/>
      <c r="AD319" s="140"/>
      <c r="AE319" s="140"/>
      <c r="AF319" s="141"/>
      <c r="AG319" s="140"/>
      <c r="AH319" s="140"/>
      <c r="AI319" s="153">
        <f>AF319</f>
        <v>0</v>
      </c>
      <c r="AJ319" s="154">
        <f>AI319</f>
        <v>0</v>
      </c>
      <c r="AK319" s="140"/>
      <c r="AL319" s="140"/>
      <c r="AM319" s="140"/>
      <c r="AN319" s="140"/>
      <c r="AO319" s="141"/>
      <c r="AP319" s="140"/>
      <c r="AQ319" s="140"/>
      <c r="AR319" s="153">
        <f>AO319</f>
        <v>0</v>
      </c>
      <c r="AS319" s="154">
        <f>AR319</f>
        <v>0</v>
      </c>
      <c r="AT319" s="140"/>
      <c r="AU319" s="140"/>
      <c r="AV319" s="140"/>
      <c r="AW319" s="140"/>
      <c r="AX319" s="141"/>
      <c r="AY319" s="140"/>
      <c r="AZ319" s="140"/>
      <c r="BA319" s="153">
        <f>AX319</f>
        <v>0</v>
      </c>
      <c r="BB319" s="154">
        <f>BA319</f>
        <v>0</v>
      </c>
      <c r="BC319" s="140"/>
      <c r="BD319" s="140"/>
      <c r="BE319" s="140"/>
      <c r="BF319" s="140"/>
      <c r="BG319" s="141"/>
      <c r="BH319" s="140"/>
      <c r="BI319" s="140"/>
      <c r="BJ319" s="153">
        <f>BG319</f>
        <v>0</v>
      </c>
      <c r="BK319" s="154">
        <f>BJ319</f>
        <v>0</v>
      </c>
      <c r="BL319" s="140"/>
      <c r="BM319" s="140"/>
      <c r="BN319" s="140"/>
      <c r="BO319" s="140"/>
      <c r="BP319" s="141"/>
      <c r="BQ319" s="140"/>
      <c r="BR319" s="140"/>
      <c r="BS319" s="153">
        <f>BP319</f>
        <v>0</v>
      </c>
      <c r="BT319" s="154">
        <f>BS319</f>
        <v>0</v>
      </c>
      <c r="BU319" s="140"/>
      <c r="BV319" s="140"/>
      <c r="BW319" s="140"/>
      <c r="BX319" s="140"/>
      <c r="BY319" s="141"/>
      <c r="BZ319" s="140"/>
      <c r="CA319" s="140"/>
      <c r="CB319" s="153">
        <f>BY319</f>
        <v>0</v>
      </c>
      <c r="CC319" s="154">
        <f>CB319</f>
        <v>0</v>
      </c>
      <c r="CD319" s="140"/>
      <c r="CE319" s="140"/>
      <c r="CF319" s="140"/>
      <c r="CG319" s="140"/>
      <c r="CH319" s="141"/>
      <c r="CI319" s="140"/>
      <c r="CJ319" s="140"/>
      <c r="CK319" s="153">
        <f>CH319</f>
        <v>0</v>
      </c>
      <c r="CL319" s="154">
        <f>CK319</f>
        <v>0</v>
      </c>
      <c r="CM319" s="140"/>
      <c r="CN319" s="140"/>
      <c r="CO319" s="140"/>
      <c r="CP319" s="140"/>
      <c r="CQ319" s="141"/>
      <c r="CR319" s="140"/>
      <c r="CS319" s="140"/>
      <c r="CT319" s="153">
        <f>CQ319</f>
        <v>0</v>
      </c>
      <c r="CU319" s="154">
        <f>CT319</f>
        <v>0</v>
      </c>
      <c r="CV319" s="140"/>
      <c r="CW319" s="140"/>
      <c r="CX319" s="140"/>
      <c r="CY319" s="140"/>
      <c r="CZ319" s="141"/>
      <c r="DA319" s="140"/>
      <c r="DB319" s="140"/>
      <c r="DC319" s="153">
        <f>CZ319</f>
        <v>0</v>
      </c>
      <c r="DD319" s="154">
        <f>DC319</f>
        <v>0</v>
      </c>
      <c r="DE319" s="140"/>
      <c r="DF319" s="140"/>
      <c r="DG319" s="140"/>
      <c r="DH319" s="140"/>
      <c r="DI319" s="141"/>
      <c r="DJ319" s="140"/>
      <c r="DK319" s="140"/>
      <c r="DL319" s="153">
        <f>DI319</f>
        <v>0</v>
      </c>
      <c r="DM319" s="154">
        <f>DL319</f>
        <v>0</v>
      </c>
      <c r="DN319" s="140"/>
      <c r="DO319" s="140"/>
      <c r="DP319" s="140"/>
      <c r="DQ319" s="140"/>
      <c r="DR319" s="141">
        <f t="shared" si="63"/>
        <v>0</v>
      </c>
      <c r="DS319" s="140"/>
      <c r="DT319" s="140"/>
      <c r="DU319" s="153">
        <f>DR319</f>
        <v>0</v>
      </c>
      <c r="DV319" s="154">
        <f>DU319</f>
        <v>0</v>
      </c>
      <c r="DZ319" s="136"/>
      <c r="EA319" s="136"/>
      <c r="EB319" s="136"/>
      <c r="EC319" s="136"/>
      <c r="ED319" s="136"/>
      <c r="EE319" s="136"/>
      <c r="EF319" s="136"/>
      <c r="EG319" s="136"/>
      <c r="EH319" s="136"/>
      <c r="EI319" s="136"/>
      <c r="EJ319" s="136"/>
      <c r="EK319" s="136"/>
      <c r="EL319" s="136"/>
      <c r="EM319" s="136"/>
      <c r="EN319" s="136"/>
      <c r="EO319" s="136"/>
      <c r="EP319" s="136"/>
      <c r="EQ319" s="136"/>
      <c r="ER319" s="136"/>
      <c r="ES319" s="136"/>
      <c r="ET319" s="136"/>
      <c r="EU319" s="136"/>
      <c r="EV319" s="136"/>
      <c r="EW319" s="136"/>
      <c r="EX319" s="136"/>
      <c r="EY319" s="136"/>
      <c r="EZ319" s="136"/>
      <c r="FA319" s="136"/>
      <c r="FB319" s="136"/>
      <c r="FC319" s="136"/>
      <c r="FD319" s="136"/>
      <c r="FE319" s="136"/>
      <c r="FF319" s="136"/>
      <c r="FG319" s="136"/>
      <c r="FH319" s="136"/>
      <c r="FI319" s="136"/>
      <c r="FJ319" s="136"/>
      <c r="FK319" s="136"/>
      <c r="FL319" s="136"/>
      <c r="FM319" s="136"/>
      <c r="FN319" s="136"/>
      <c r="FO319" s="136"/>
      <c r="FP319" s="136"/>
      <c r="FQ319" s="136"/>
      <c r="FR319" s="136"/>
      <c r="FS319" s="136"/>
      <c r="FT319" s="136"/>
      <c r="FU319" s="136"/>
      <c r="FV319" s="136"/>
      <c r="FW319" s="136"/>
      <c r="FX319" s="136"/>
      <c r="FY319" s="136"/>
      <c r="FZ319" s="136"/>
      <c r="GA319" s="136"/>
      <c r="GB319" s="136"/>
      <c r="GC319" s="136"/>
      <c r="GD319" s="136"/>
      <c r="GE319" s="136"/>
      <c r="GF319" s="136"/>
      <c r="GG319" s="136"/>
      <c r="GH319" s="136"/>
      <c r="GI319" s="136"/>
      <c r="GJ319" s="136"/>
      <c r="GK319" s="136"/>
      <c r="GL319" s="136"/>
      <c r="GM319" s="136"/>
      <c r="GN319" s="136"/>
      <c r="GO319" s="136"/>
      <c r="GP319" s="136"/>
      <c r="GQ319" s="136"/>
      <c r="GR319" s="136"/>
      <c r="GS319" s="136"/>
      <c r="GT319" s="136"/>
      <c r="GU319" s="136"/>
      <c r="GV319" s="136"/>
      <c r="GW319" s="136"/>
      <c r="GX319" s="136"/>
      <c r="GY319" s="136"/>
      <c r="GZ319" s="136"/>
      <c r="HA319" s="136"/>
      <c r="HB319" s="136"/>
      <c r="HC319" s="136"/>
      <c r="HD319" s="136"/>
      <c r="HE319" s="136"/>
      <c r="HF319" s="136"/>
      <c r="HG319" s="136"/>
      <c r="HH319" s="136"/>
      <c r="HI319" s="136"/>
      <c r="HJ319" s="136"/>
      <c r="HK319" s="136"/>
      <c r="HL319" s="136"/>
      <c r="HM319" s="136"/>
      <c r="HN319" s="136"/>
      <c r="HO319" s="136"/>
      <c r="HP319" s="136"/>
      <c r="HQ319" s="136"/>
      <c r="HR319" s="136"/>
      <c r="HS319" s="136"/>
      <c r="HT319" s="136"/>
      <c r="HU319" s="136"/>
      <c r="HV319" s="136"/>
      <c r="HW319" s="136"/>
      <c r="HX319" s="136"/>
      <c r="HY319" s="136"/>
      <c r="HZ319" s="136"/>
      <c r="IA319" s="136"/>
      <c r="IB319" s="136"/>
      <c r="IC319" s="136"/>
      <c r="ID319" s="136"/>
      <c r="IE319" s="136"/>
      <c r="IF319" s="136"/>
      <c r="IG319" s="136"/>
      <c r="IH319" s="136"/>
      <c r="II319" s="136"/>
      <c r="IJ319" s="136"/>
      <c r="IK319" s="136"/>
      <c r="IL319" s="136"/>
      <c r="IM319" s="136"/>
      <c r="IN319" s="136"/>
      <c r="IO319" s="136"/>
      <c r="IP319" s="136"/>
      <c r="IQ319" s="136"/>
      <c r="IR319" s="136"/>
      <c r="IS319" s="136"/>
      <c r="IT319" s="136"/>
      <c r="IU319" s="136"/>
      <c r="IV319" s="136"/>
      <c r="IW319" s="136"/>
      <c r="IX319" s="136"/>
      <c r="IY319" s="136"/>
      <c r="IZ319" s="136"/>
      <c r="JA319" s="136"/>
      <c r="JB319" s="136"/>
      <c r="JC319" s="136"/>
      <c r="JD319" s="136"/>
      <c r="JE319" s="136"/>
      <c r="JF319" s="136"/>
      <c r="JG319" s="136"/>
      <c r="JH319" s="136"/>
      <c r="JI319" s="136"/>
      <c r="JJ319" s="136"/>
      <c r="JK319" s="136"/>
      <c r="JL319" s="136"/>
      <c r="JM319" s="136"/>
      <c r="JN319" s="136"/>
      <c r="JO319" s="136"/>
      <c r="JP319" s="136"/>
      <c r="JQ319" s="136"/>
      <c r="JR319" s="136"/>
      <c r="JS319" s="136"/>
      <c r="JT319" s="136"/>
      <c r="JU319" s="136"/>
      <c r="JV319" s="136"/>
      <c r="JW319" s="136"/>
      <c r="JX319" s="136"/>
      <c r="JY319" s="136"/>
      <c r="JZ319" s="136"/>
      <c r="KA319" s="136"/>
      <c r="KB319" s="136"/>
      <c r="KC319" s="136"/>
      <c r="KD319" s="136"/>
      <c r="KE319" s="136"/>
      <c r="KF319" s="136"/>
      <c r="KG319" s="136"/>
      <c r="KH319" s="136"/>
      <c r="KI319" s="136"/>
      <c r="KJ319" s="136"/>
      <c r="KK319" s="136"/>
      <c r="KL319" s="136"/>
      <c r="KM319" s="136"/>
      <c r="KN319" s="136"/>
      <c r="KO319" s="136"/>
      <c r="KP319" s="136"/>
      <c r="KQ319" s="136"/>
      <c r="KR319" s="136"/>
      <c r="KS319" s="136"/>
      <c r="KT319" s="136"/>
      <c r="KU319" s="136"/>
      <c r="KV319" s="136"/>
      <c r="KW319" s="136"/>
      <c r="KX319" s="136"/>
      <c r="KY319" s="136"/>
      <c r="KZ319" s="136"/>
      <c r="LA319" s="136"/>
      <c r="LB319" s="136"/>
      <c r="LC319" s="136"/>
      <c r="LD319" s="136"/>
      <c r="LE319" s="136"/>
      <c r="LF319" s="136"/>
      <c r="LG319" s="136"/>
      <c r="LH319" s="136"/>
      <c r="LI319" s="136"/>
      <c r="LJ319" s="136"/>
      <c r="LK319" s="136"/>
      <c r="LL319" s="136"/>
      <c r="LM319" s="136"/>
      <c r="LN319" s="136"/>
      <c r="LO319" s="136"/>
      <c r="LP319" s="136"/>
      <c r="LQ319" s="136"/>
      <c r="LR319" s="136"/>
      <c r="LS319" s="136"/>
      <c r="LT319" s="136"/>
      <c r="LU319" s="136"/>
    </row>
    <row r="320" spans="1:333" x14ac:dyDescent="0.25">
      <c r="A320" s="34">
        <v>6283</v>
      </c>
      <c r="B320" s="35" t="s">
        <v>60</v>
      </c>
      <c r="J320" s="140"/>
      <c r="K320" s="140"/>
      <c r="L320" s="140"/>
      <c r="M320" s="140"/>
      <c r="N320" s="140"/>
      <c r="O320" s="140"/>
      <c r="P320" s="140"/>
      <c r="Q320" s="140"/>
      <c r="R320" s="142">
        <v>0</v>
      </c>
      <c r="S320" s="140"/>
      <c r="T320" s="140"/>
      <c r="U320" s="140"/>
      <c r="V320" s="140"/>
      <c r="W320" s="140"/>
      <c r="X320" s="140"/>
      <c r="Y320" s="140"/>
      <c r="Z320" s="140"/>
      <c r="AA320" s="142">
        <v>0</v>
      </c>
      <c r="AB320" s="140"/>
      <c r="AC320" s="140"/>
      <c r="AD320" s="140"/>
      <c r="AE320" s="140"/>
      <c r="AF320" s="140"/>
      <c r="AG320" s="140"/>
      <c r="AH320" s="140"/>
      <c r="AI320" s="140"/>
      <c r="AJ320" s="142">
        <v>7906.8</v>
      </c>
      <c r="AK320" s="140"/>
      <c r="AL320" s="140"/>
      <c r="AM320" s="140"/>
      <c r="AN320" s="140"/>
      <c r="AO320" s="140"/>
      <c r="AP320" s="140"/>
      <c r="AQ320" s="140"/>
      <c r="AR320" s="140"/>
      <c r="AS320" s="142">
        <v>4577.6400000000003</v>
      </c>
      <c r="AT320" s="140"/>
      <c r="AU320" s="140"/>
      <c r="AV320" s="140"/>
      <c r="AW320" s="140"/>
      <c r="AX320" s="140"/>
      <c r="AY320" s="140"/>
      <c r="AZ320" s="140"/>
      <c r="BA320" s="140"/>
      <c r="BB320" s="142">
        <v>642.16</v>
      </c>
      <c r="BC320" s="140"/>
      <c r="BD320" s="140"/>
      <c r="BE320" s="140"/>
      <c r="BF320" s="140"/>
      <c r="BG320" s="140"/>
      <c r="BH320" s="140"/>
      <c r="BI320" s="140"/>
      <c r="BJ320" s="140"/>
      <c r="BK320" s="142">
        <v>3669.4</v>
      </c>
      <c r="BL320" s="140"/>
      <c r="BM320" s="140"/>
      <c r="BN320" s="140"/>
      <c r="BO320" s="140"/>
      <c r="BP320" s="140"/>
      <c r="BQ320" s="140"/>
      <c r="BR320" s="140"/>
      <c r="BS320" s="140"/>
      <c r="BT320" s="142">
        <v>5361.58</v>
      </c>
      <c r="BU320" s="140"/>
      <c r="BV320" s="140"/>
      <c r="BW320" s="140"/>
      <c r="BX320" s="140"/>
      <c r="BY320" s="140"/>
      <c r="BZ320" s="140"/>
      <c r="CA320" s="140"/>
      <c r="CB320" s="140"/>
      <c r="CC320" s="142">
        <v>1000</v>
      </c>
      <c r="CD320" s="140"/>
      <c r="CE320" s="140"/>
      <c r="CF320" s="140"/>
      <c r="CG320" s="140"/>
      <c r="CH320" s="140"/>
      <c r="CI320" s="140"/>
      <c r="CJ320" s="140"/>
      <c r="CK320" s="140"/>
      <c r="CL320" s="142">
        <v>1505.14</v>
      </c>
      <c r="CM320" s="140"/>
      <c r="CN320" s="140"/>
      <c r="CO320" s="140"/>
      <c r="CP320" s="140"/>
      <c r="CQ320" s="140"/>
      <c r="CR320" s="140"/>
      <c r="CS320" s="140"/>
      <c r="CT320" s="140"/>
      <c r="CU320" s="142">
        <v>-616.49</v>
      </c>
      <c r="CV320" s="140"/>
      <c r="CW320" s="140"/>
      <c r="CX320" s="140"/>
      <c r="CY320" s="140"/>
      <c r="CZ320" s="140"/>
      <c r="DA320" s="140"/>
      <c r="DB320" s="140"/>
      <c r="DC320" s="140"/>
      <c r="DD320" s="142">
        <v>19349.27</v>
      </c>
      <c r="DE320" s="140"/>
      <c r="DF320" s="140"/>
      <c r="DG320" s="140"/>
      <c r="DH320" s="140"/>
      <c r="DI320" s="140"/>
      <c r="DJ320" s="140"/>
      <c r="DK320" s="140"/>
      <c r="DL320" s="140"/>
      <c r="DM320" s="142">
        <v>18415.310000000001</v>
      </c>
      <c r="DN320" s="140"/>
      <c r="DO320" s="140"/>
      <c r="DP320" s="140"/>
      <c r="DQ320" s="140"/>
      <c r="DR320" s="140"/>
      <c r="DS320" s="140"/>
      <c r="DT320" s="140"/>
      <c r="DU320" s="140"/>
      <c r="DV320" s="213">
        <f>DM320+DD320+CU320+CL320+CC320+BT320+BK320+BB320+AS320+AJ320+AA320+R320</f>
        <v>61810.810000000012</v>
      </c>
      <c r="DZ320" s="136"/>
      <c r="EA320" s="136"/>
      <c r="EB320" s="136"/>
      <c r="EC320" s="136"/>
      <c r="ED320" s="136"/>
      <c r="EE320" s="136"/>
      <c r="EF320" s="136"/>
      <c r="EG320" s="136"/>
      <c r="EH320" s="136"/>
      <c r="EI320" s="136"/>
      <c r="EJ320" s="136"/>
      <c r="EK320" s="136"/>
      <c r="EL320" s="136"/>
      <c r="EM320" s="136"/>
      <c r="EN320" s="136"/>
      <c r="EO320" s="136"/>
      <c r="EP320" s="136"/>
      <c r="EQ320" s="136"/>
      <c r="ER320" s="136"/>
      <c r="ES320" s="136"/>
      <c r="ET320" s="136"/>
      <c r="EU320" s="136"/>
      <c r="EV320" s="136"/>
      <c r="EW320" s="136"/>
      <c r="EX320" s="136"/>
      <c r="EY320" s="136"/>
      <c r="EZ320" s="136"/>
      <c r="FA320" s="136"/>
      <c r="FB320" s="136"/>
      <c r="FC320" s="136"/>
      <c r="FD320" s="136"/>
      <c r="FE320" s="136"/>
      <c r="FF320" s="136"/>
      <c r="FG320" s="136"/>
      <c r="FH320" s="136"/>
      <c r="FI320" s="136"/>
      <c r="FJ320" s="136"/>
      <c r="FK320" s="136"/>
      <c r="FL320" s="136"/>
      <c r="FM320" s="136"/>
      <c r="FN320" s="136"/>
      <c r="FO320" s="136"/>
      <c r="FP320" s="136"/>
      <c r="FQ320" s="136"/>
      <c r="FR320" s="136"/>
      <c r="FS320" s="136"/>
      <c r="FT320" s="136"/>
      <c r="FU320" s="136"/>
      <c r="FV320" s="136"/>
      <c r="FW320" s="136"/>
      <c r="FX320" s="136"/>
      <c r="FY320" s="136"/>
      <c r="FZ320" s="136"/>
      <c r="GA320" s="136"/>
      <c r="GB320" s="136"/>
      <c r="GC320" s="136"/>
      <c r="GD320" s="136"/>
      <c r="GE320" s="136"/>
      <c r="GF320" s="136"/>
      <c r="GG320" s="136"/>
      <c r="GH320" s="136"/>
      <c r="GI320" s="136"/>
      <c r="GJ320" s="136"/>
      <c r="GK320" s="136"/>
      <c r="GL320" s="136"/>
      <c r="GM320" s="136"/>
      <c r="GN320" s="136"/>
      <c r="GO320" s="136"/>
      <c r="GP320" s="136"/>
      <c r="GQ320" s="136"/>
      <c r="GR320" s="136"/>
      <c r="GS320" s="136"/>
      <c r="GT320" s="136"/>
      <c r="GU320" s="136"/>
      <c r="GV320" s="136"/>
      <c r="GW320" s="136"/>
      <c r="GX320" s="136"/>
      <c r="GY320" s="136"/>
      <c r="GZ320" s="136"/>
      <c r="HA320" s="136"/>
      <c r="HB320" s="136"/>
      <c r="HC320" s="136"/>
      <c r="HD320" s="136"/>
      <c r="HE320" s="136"/>
      <c r="HF320" s="136"/>
      <c r="HG320" s="136"/>
      <c r="HH320" s="136"/>
      <c r="HI320" s="136"/>
      <c r="HJ320" s="136"/>
      <c r="HK320" s="136"/>
      <c r="HL320" s="136"/>
      <c r="HM320" s="136"/>
      <c r="HN320" s="136"/>
      <c r="HO320" s="136"/>
      <c r="HP320" s="136"/>
      <c r="HQ320" s="136"/>
      <c r="HR320" s="136"/>
      <c r="HS320" s="136"/>
      <c r="HT320" s="136"/>
      <c r="HU320" s="136"/>
      <c r="HV320" s="136"/>
      <c r="HW320" s="136"/>
      <c r="HX320" s="136"/>
      <c r="HY320" s="136"/>
      <c r="HZ320" s="136"/>
      <c r="IA320" s="136"/>
      <c r="IB320" s="136"/>
      <c r="IC320" s="136"/>
      <c r="ID320" s="136"/>
      <c r="IE320" s="136"/>
      <c r="IF320" s="136"/>
      <c r="IG320" s="136"/>
      <c r="IH320" s="136"/>
      <c r="II320" s="136"/>
      <c r="IJ320" s="136"/>
      <c r="IK320" s="136"/>
      <c r="IL320" s="136"/>
      <c r="IM320" s="136"/>
      <c r="IN320" s="136"/>
      <c r="IO320" s="136"/>
      <c r="IP320" s="136"/>
      <c r="IQ320" s="136"/>
      <c r="IR320" s="136"/>
      <c r="IS320" s="136"/>
      <c r="IT320" s="136"/>
      <c r="IU320" s="136"/>
      <c r="IV320" s="136"/>
      <c r="IW320" s="136"/>
      <c r="IX320" s="136"/>
      <c r="IY320" s="136"/>
      <c r="IZ320" s="136"/>
      <c r="JA320" s="136"/>
      <c r="JB320" s="136"/>
      <c r="JC320" s="136"/>
      <c r="JD320" s="136"/>
      <c r="JE320" s="136"/>
      <c r="JF320" s="136"/>
      <c r="JG320" s="136"/>
      <c r="JH320" s="136"/>
      <c r="JI320" s="136"/>
      <c r="JJ320" s="136"/>
      <c r="JK320" s="136"/>
      <c r="JL320" s="136"/>
      <c r="JM320" s="136"/>
      <c r="JN320" s="136"/>
      <c r="JO320" s="136"/>
      <c r="JP320" s="136"/>
      <c r="JQ320" s="136"/>
      <c r="JR320" s="136"/>
      <c r="JS320" s="136"/>
      <c r="JT320" s="136"/>
      <c r="JU320" s="136"/>
      <c r="JV320" s="136"/>
      <c r="JW320" s="136"/>
      <c r="JX320" s="136"/>
      <c r="JY320" s="136"/>
      <c r="JZ320" s="136"/>
      <c r="KA320" s="136"/>
      <c r="KB320" s="136"/>
      <c r="KC320" s="136"/>
      <c r="KD320" s="136"/>
      <c r="KE320" s="136"/>
      <c r="KF320" s="136"/>
      <c r="KG320" s="136"/>
      <c r="KH320" s="136"/>
      <c r="KI320" s="136"/>
      <c r="KJ320" s="136"/>
      <c r="KK320" s="136"/>
      <c r="KL320" s="136"/>
      <c r="KM320" s="136"/>
      <c r="KN320" s="136"/>
      <c r="KO320" s="136"/>
      <c r="KP320" s="136"/>
      <c r="KQ320" s="136"/>
      <c r="KR320" s="136"/>
      <c r="KS320" s="136"/>
      <c r="KT320" s="136"/>
      <c r="KU320" s="136"/>
      <c r="KV320" s="136"/>
      <c r="KW320" s="136"/>
      <c r="KX320" s="136"/>
      <c r="KY320" s="136"/>
      <c r="KZ320" s="136"/>
      <c r="LA320" s="136"/>
      <c r="LB320" s="136"/>
      <c r="LC320" s="136"/>
      <c r="LD320" s="136"/>
      <c r="LE320" s="136"/>
      <c r="LF320" s="136"/>
      <c r="LG320" s="136"/>
      <c r="LH320" s="136"/>
      <c r="LI320" s="136"/>
      <c r="LJ320" s="136"/>
      <c r="LK320" s="136"/>
      <c r="LL320" s="136"/>
      <c r="LM320" s="136"/>
      <c r="LN320" s="136"/>
      <c r="LO320" s="136"/>
      <c r="LP320" s="136"/>
      <c r="LQ320" s="136"/>
      <c r="LR320" s="136"/>
      <c r="LS320" s="136"/>
      <c r="LT320" s="136"/>
      <c r="LU320" s="136"/>
    </row>
    <row r="321" spans="1:333" x14ac:dyDescent="0.25">
      <c r="A321" s="34">
        <v>6284</v>
      </c>
      <c r="B321" s="35" t="s">
        <v>61</v>
      </c>
      <c r="J321" s="140"/>
      <c r="K321" s="140"/>
      <c r="L321" s="140"/>
      <c r="M321" s="140"/>
      <c r="N321" s="140"/>
      <c r="O321" s="140"/>
      <c r="P321" s="140"/>
      <c r="Q321" s="140"/>
      <c r="R321" s="142"/>
      <c r="S321" s="140"/>
      <c r="T321" s="140"/>
      <c r="U321" s="140"/>
      <c r="V321" s="140"/>
      <c r="W321" s="140"/>
      <c r="X321" s="140"/>
      <c r="Y321" s="140"/>
      <c r="Z321" s="140"/>
      <c r="AA321" s="142"/>
      <c r="AB321" s="140"/>
      <c r="AC321" s="140"/>
      <c r="AD321" s="140"/>
      <c r="AE321" s="140"/>
      <c r="AF321" s="140"/>
      <c r="AG321" s="140"/>
      <c r="AH321" s="140"/>
      <c r="AI321" s="140"/>
      <c r="AJ321" s="142"/>
      <c r="AK321" s="140"/>
      <c r="AL321" s="140"/>
      <c r="AM321" s="140"/>
      <c r="AN321" s="140"/>
      <c r="AO321" s="140"/>
      <c r="AP321" s="140"/>
      <c r="AQ321" s="140"/>
      <c r="AR321" s="140"/>
      <c r="AS321" s="142"/>
      <c r="AT321" s="140"/>
      <c r="AU321" s="140"/>
      <c r="AV321" s="140"/>
      <c r="AW321" s="140"/>
      <c r="AX321" s="140"/>
      <c r="AY321" s="140"/>
      <c r="AZ321" s="140"/>
      <c r="BA321" s="140"/>
      <c r="BB321" s="142"/>
      <c r="BC321" s="140"/>
      <c r="BD321" s="140"/>
      <c r="BE321" s="140"/>
      <c r="BF321" s="140"/>
      <c r="BG321" s="140"/>
      <c r="BH321" s="140"/>
      <c r="BI321" s="140"/>
      <c r="BJ321" s="140"/>
      <c r="BK321" s="142"/>
      <c r="BL321" s="140"/>
      <c r="BM321" s="140"/>
      <c r="BN321" s="140"/>
      <c r="BO321" s="140"/>
      <c r="BP321" s="140"/>
      <c r="BQ321" s="140"/>
      <c r="BR321" s="140"/>
      <c r="BS321" s="140"/>
      <c r="BT321" s="142"/>
      <c r="BU321" s="140"/>
      <c r="BV321" s="140"/>
      <c r="BW321" s="140"/>
      <c r="BX321" s="140"/>
      <c r="BY321" s="140"/>
      <c r="BZ321" s="140"/>
      <c r="CA321" s="140"/>
      <c r="CB321" s="140"/>
      <c r="CC321" s="142"/>
      <c r="CD321" s="140"/>
      <c r="CE321" s="140"/>
      <c r="CF321" s="140"/>
      <c r="CG321" s="140"/>
      <c r="CH321" s="140"/>
      <c r="CI321" s="140"/>
      <c r="CJ321" s="140"/>
      <c r="CK321" s="140"/>
      <c r="CL321" s="142"/>
      <c r="CM321" s="140"/>
      <c r="CN321" s="140"/>
      <c r="CO321" s="140"/>
      <c r="CP321" s="140"/>
      <c r="CQ321" s="140"/>
      <c r="CR321" s="140"/>
      <c r="CS321" s="140"/>
      <c r="CT321" s="140"/>
      <c r="CU321" s="142"/>
      <c r="CV321" s="140"/>
      <c r="CW321" s="140"/>
      <c r="CX321" s="140"/>
      <c r="CY321" s="140"/>
      <c r="CZ321" s="140"/>
      <c r="DA321" s="140"/>
      <c r="DB321" s="140"/>
      <c r="DC321" s="140"/>
      <c r="DD321" s="142"/>
      <c r="DE321" s="140"/>
      <c r="DF321" s="140"/>
      <c r="DG321" s="140"/>
      <c r="DH321" s="140"/>
      <c r="DI321" s="140"/>
      <c r="DJ321" s="140"/>
      <c r="DK321" s="140"/>
      <c r="DL321" s="140"/>
      <c r="DM321" s="142">
        <v>6240</v>
      </c>
      <c r="DN321" s="140"/>
      <c r="DO321" s="140"/>
      <c r="DP321" s="140"/>
      <c r="DQ321" s="140"/>
      <c r="DR321" s="140"/>
      <c r="DS321" s="140"/>
      <c r="DT321" s="140"/>
      <c r="DU321" s="140"/>
      <c r="DV321" s="213">
        <f>DM321+DD321+CU321+CL321+CC321+BT321+BK321+BB321+AS321+AJ321+AA321+R321</f>
        <v>6240</v>
      </c>
      <c r="DZ321" s="136"/>
      <c r="EA321" s="136"/>
      <c r="EB321" s="136"/>
      <c r="EC321" s="136"/>
      <c r="ED321" s="136"/>
      <c r="EE321" s="136"/>
      <c r="EF321" s="136"/>
      <c r="EG321" s="136"/>
      <c r="EH321" s="136"/>
      <c r="EI321" s="136"/>
      <c r="EJ321" s="136"/>
      <c r="EK321" s="136"/>
      <c r="EL321" s="136"/>
      <c r="EM321" s="136"/>
      <c r="EN321" s="136"/>
      <c r="EO321" s="136"/>
      <c r="EP321" s="136"/>
      <c r="EQ321" s="136"/>
      <c r="ER321" s="136"/>
      <c r="ES321" s="136"/>
      <c r="ET321" s="136"/>
      <c r="EU321" s="136"/>
      <c r="EV321" s="136"/>
      <c r="EW321" s="136"/>
      <c r="EX321" s="136"/>
      <c r="EY321" s="136"/>
      <c r="EZ321" s="136"/>
      <c r="FA321" s="136"/>
      <c r="FB321" s="136"/>
      <c r="FC321" s="136"/>
      <c r="FD321" s="136"/>
      <c r="FE321" s="136"/>
      <c r="FF321" s="136"/>
      <c r="FG321" s="136"/>
      <c r="FH321" s="136"/>
      <c r="FI321" s="136"/>
      <c r="FJ321" s="136"/>
      <c r="FK321" s="136"/>
      <c r="FL321" s="136"/>
      <c r="FM321" s="136"/>
      <c r="FN321" s="136"/>
      <c r="FO321" s="136"/>
      <c r="FP321" s="136"/>
      <c r="FQ321" s="136"/>
      <c r="FR321" s="136"/>
      <c r="FS321" s="136"/>
      <c r="FT321" s="136"/>
      <c r="FU321" s="136"/>
      <c r="FV321" s="136"/>
      <c r="FW321" s="136"/>
      <c r="FX321" s="136"/>
      <c r="FY321" s="136"/>
      <c r="FZ321" s="136"/>
      <c r="GA321" s="136"/>
      <c r="GB321" s="136"/>
      <c r="GC321" s="136"/>
      <c r="GD321" s="136"/>
      <c r="GE321" s="136"/>
      <c r="GF321" s="136"/>
      <c r="GG321" s="136"/>
      <c r="GH321" s="136"/>
      <c r="GI321" s="136"/>
      <c r="GJ321" s="136"/>
      <c r="GK321" s="136"/>
      <c r="GL321" s="136"/>
      <c r="GM321" s="136"/>
      <c r="GN321" s="136"/>
      <c r="GO321" s="136"/>
      <c r="GP321" s="136"/>
      <c r="GQ321" s="136"/>
      <c r="GR321" s="136"/>
      <c r="GS321" s="136"/>
      <c r="GT321" s="136"/>
      <c r="GU321" s="136"/>
      <c r="GV321" s="136"/>
      <c r="GW321" s="136"/>
      <c r="GX321" s="136"/>
      <c r="GY321" s="136"/>
      <c r="GZ321" s="136"/>
      <c r="HA321" s="136"/>
      <c r="HB321" s="136"/>
      <c r="HC321" s="136"/>
      <c r="HD321" s="136"/>
      <c r="HE321" s="136"/>
      <c r="HF321" s="136"/>
      <c r="HG321" s="136"/>
      <c r="HH321" s="136"/>
      <c r="HI321" s="136"/>
      <c r="HJ321" s="136"/>
      <c r="HK321" s="136"/>
      <c r="HL321" s="136"/>
      <c r="HM321" s="136"/>
      <c r="HN321" s="136"/>
      <c r="HO321" s="136"/>
      <c r="HP321" s="136"/>
      <c r="HQ321" s="136"/>
      <c r="HR321" s="136"/>
      <c r="HS321" s="136"/>
      <c r="HT321" s="136"/>
      <c r="HU321" s="136"/>
      <c r="HV321" s="136"/>
      <c r="HW321" s="136"/>
      <c r="HX321" s="136"/>
      <c r="HY321" s="136"/>
      <c r="HZ321" s="136"/>
      <c r="IA321" s="136"/>
      <c r="IB321" s="136"/>
      <c r="IC321" s="136"/>
      <c r="ID321" s="136"/>
      <c r="IE321" s="136"/>
      <c r="IF321" s="136"/>
      <c r="IG321" s="136"/>
      <c r="IH321" s="136"/>
      <c r="II321" s="136"/>
      <c r="IJ321" s="136"/>
      <c r="IK321" s="136"/>
      <c r="IL321" s="136"/>
      <c r="IM321" s="136"/>
      <c r="IN321" s="136"/>
      <c r="IO321" s="136"/>
      <c r="IP321" s="136"/>
      <c r="IQ321" s="136"/>
      <c r="IR321" s="136"/>
      <c r="IS321" s="136"/>
      <c r="IT321" s="136"/>
      <c r="IU321" s="136"/>
      <c r="IV321" s="136"/>
      <c r="IW321" s="136"/>
      <c r="IX321" s="136"/>
      <c r="IY321" s="136"/>
      <c r="IZ321" s="136"/>
      <c r="JA321" s="136"/>
      <c r="JB321" s="136"/>
      <c r="JC321" s="136"/>
      <c r="JD321" s="136"/>
      <c r="JE321" s="136"/>
      <c r="JF321" s="136"/>
      <c r="JG321" s="136"/>
      <c r="JH321" s="136"/>
      <c r="JI321" s="136"/>
      <c r="JJ321" s="136"/>
      <c r="JK321" s="136"/>
      <c r="JL321" s="136"/>
      <c r="JM321" s="136"/>
      <c r="JN321" s="136"/>
      <c r="JO321" s="136"/>
      <c r="JP321" s="136"/>
      <c r="JQ321" s="136"/>
      <c r="JR321" s="136"/>
      <c r="JS321" s="136"/>
      <c r="JT321" s="136"/>
      <c r="JU321" s="136"/>
      <c r="JV321" s="136"/>
      <c r="JW321" s="136"/>
      <c r="JX321" s="136"/>
      <c r="JY321" s="136"/>
      <c r="JZ321" s="136"/>
      <c r="KA321" s="136"/>
      <c r="KB321" s="136"/>
      <c r="KC321" s="136"/>
      <c r="KD321" s="136"/>
      <c r="KE321" s="136"/>
      <c r="KF321" s="136"/>
      <c r="KG321" s="136"/>
      <c r="KH321" s="136"/>
      <c r="KI321" s="136"/>
      <c r="KJ321" s="136"/>
      <c r="KK321" s="136"/>
      <c r="KL321" s="136"/>
      <c r="KM321" s="136"/>
      <c r="KN321" s="136"/>
      <c r="KO321" s="136"/>
      <c r="KP321" s="136"/>
      <c r="KQ321" s="136"/>
      <c r="KR321" s="136"/>
      <c r="KS321" s="136"/>
      <c r="KT321" s="136"/>
      <c r="KU321" s="136"/>
      <c r="KV321" s="136"/>
      <c r="KW321" s="136"/>
      <c r="KX321" s="136"/>
      <c r="KY321" s="136"/>
      <c r="KZ321" s="136"/>
      <c r="LA321" s="136"/>
      <c r="LB321" s="136"/>
      <c r="LC321" s="136"/>
      <c r="LD321" s="136"/>
      <c r="LE321" s="136"/>
      <c r="LF321" s="136"/>
      <c r="LG321" s="136"/>
      <c r="LH321" s="136"/>
      <c r="LI321" s="136"/>
      <c r="LJ321" s="136"/>
      <c r="LK321" s="136"/>
      <c r="LL321" s="136"/>
      <c r="LM321" s="136"/>
      <c r="LN321" s="136"/>
      <c r="LO321" s="136"/>
      <c r="LP321" s="136"/>
      <c r="LQ321" s="136"/>
      <c r="LR321" s="136"/>
      <c r="LS321" s="136"/>
      <c r="LT321" s="136"/>
      <c r="LU321" s="136"/>
    </row>
    <row r="322" spans="1:333" x14ac:dyDescent="0.25">
      <c r="A322" s="24" t="s">
        <v>56</v>
      </c>
      <c r="B322" t="s">
        <v>49</v>
      </c>
      <c r="F322" s="74"/>
      <c r="J322" s="140"/>
      <c r="K322" s="140"/>
      <c r="L322" s="140"/>
      <c r="M322" s="141"/>
      <c r="N322" s="140"/>
      <c r="O322" s="140"/>
      <c r="P322" s="140"/>
      <c r="Q322" s="153">
        <f>M322</f>
        <v>0</v>
      </c>
      <c r="R322" s="155">
        <f>Q322</f>
        <v>0</v>
      </c>
      <c r="S322" s="140"/>
      <c r="T322" s="140"/>
      <c r="U322" s="140"/>
      <c r="V322" s="141"/>
      <c r="W322" s="140"/>
      <c r="X322" s="140"/>
      <c r="Y322" s="140"/>
      <c r="Z322" s="153">
        <f>V322</f>
        <v>0</v>
      </c>
      <c r="AA322" s="155">
        <f>Z322</f>
        <v>0</v>
      </c>
      <c r="AB322" s="140"/>
      <c r="AC322" s="140"/>
      <c r="AD322" s="140"/>
      <c r="AE322" s="141"/>
      <c r="AF322" s="140"/>
      <c r="AG322" s="140"/>
      <c r="AH322" s="140"/>
      <c r="AI322" s="153">
        <f>AE322</f>
        <v>0</v>
      </c>
      <c r="AJ322" s="155">
        <f>AI322</f>
        <v>0</v>
      </c>
      <c r="AK322" s="140"/>
      <c r="AL322" s="140"/>
      <c r="AM322" s="140"/>
      <c r="AN322" s="141"/>
      <c r="AO322" s="140"/>
      <c r="AP322" s="140"/>
      <c r="AQ322" s="140"/>
      <c r="AR322" s="153">
        <f>AN322</f>
        <v>0</v>
      </c>
      <c r="AS322" s="155">
        <f>AR322</f>
        <v>0</v>
      </c>
      <c r="AT322" s="140"/>
      <c r="AU322" s="140"/>
      <c r="AV322" s="140"/>
      <c r="AW322" s="141"/>
      <c r="AX322" s="140"/>
      <c r="AY322" s="140"/>
      <c r="AZ322" s="140"/>
      <c r="BA322" s="153">
        <f>AW322</f>
        <v>0</v>
      </c>
      <c r="BB322" s="155">
        <f>BA322</f>
        <v>0</v>
      </c>
      <c r="BC322" s="140"/>
      <c r="BD322" s="140"/>
      <c r="BE322" s="140"/>
      <c r="BF322" s="141"/>
      <c r="BG322" s="140"/>
      <c r="BH322" s="140"/>
      <c r="BI322" s="140"/>
      <c r="BJ322" s="153">
        <f>BF322</f>
        <v>0</v>
      </c>
      <c r="BK322" s="155">
        <f>BJ322</f>
        <v>0</v>
      </c>
      <c r="BL322" s="140"/>
      <c r="BM322" s="140"/>
      <c r="BN322" s="140"/>
      <c r="BO322" s="141"/>
      <c r="BP322" s="140"/>
      <c r="BQ322" s="140"/>
      <c r="BR322" s="140"/>
      <c r="BS322" s="153">
        <f>BO322</f>
        <v>0</v>
      </c>
      <c r="BT322" s="155">
        <f>BS322</f>
        <v>0</v>
      </c>
      <c r="BU322" s="140"/>
      <c r="BV322" s="140"/>
      <c r="BW322" s="140"/>
      <c r="BX322" s="141"/>
      <c r="BY322" s="140"/>
      <c r="BZ322" s="140"/>
      <c r="CA322" s="140"/>
      <c r="CB322" s="153">
        <f>BX322</f>
        <v>0</v>
      </c>
      <c r="CC322" s="155">
        <f>CB322</f>
        <v>0</v>
      </c>
      <c r="CD322" s="140"/>
      <c r="CE322" s="140"/>
      <c r="CF322" s="140"/>
      <c r="CG322" s="141"/>
      <c r="CH322" s="140"/>
      <c r="CI322" s="140"/>
      <c r="CJ322" s="140"/>
      <c r="CK322" s="153">
        <f>CG322</f>
        <v>0</v>
      </c>
      <c r="CL322" s="155">
        <f>CK322</f>
        <v>0</v>
      </c>
      <c r="CM322" s="140"/>
      <c r="CN322" s="140"/>
      <c r="CO322" s="140"/>
      <c r="CP322" s="141"/>
      <c r="CQ322" s="140"/>
      <c r="CR322" s="140"/>
      <c r="CS322" s="140"/>
      <c r="CT322" s="153">
        <f>CP322</f>
        <v>0</v>
      </c>
      <c r="CU322" s="155">
        <f>CT322</f>
        <v>0</v>
      </c>
      <c r="CV322" s="140"/>
      <c r="CW322" s="140"/>
      <c r="CX322" s="140"/>
      <c r="CY322" s="141"/>
      <c r="CZ322" s="140"/>
      <c r="DA322" s="140"/>
      <c r="DB322" s="140"/>
      <c r="DC322" s="153">
        <f>CY322</f>
        <v>0</v>
      </c>
      <c r="DD322" s="155">
        <f>DC322</f>
        <v>0</v>
      </c>
      <c r="DE322" s="140"/>
      <c r="DF322" s="140"/>
      <c r="DG322" s="140"/>
      <c r="DH322" s="141"/>
      <c r="DI322" s="140"/>
      <c r="DJ322" s="140"/>
      <c r="DK322" s="140"/>
      <c r="DL322" s="153">
        <f>DH322</f>
        <v>0</v>
      </c>
      <c r="DM322" s="155">
        <f>DL322</f>
        <v>0</v>
      </c>
      <c r="DN322" s="140"/>
      <c r="DO322" s="140"/>
      <c r="DP322" s="140"/>
      <c r="DQ322" s="141">
        <f t="shared" si="63"/>
        <v>0</v>
      </c>
      <c r="DR322" s="140"/>
      <c r="DS322" s="140"/>
      <c r="DT322" s="140"/>
      <c r="DU322" s="153">
        <f>DQ322</f>
        <v>0</v>
      </c>
      <c r="DV322" s="155">
        <f>DU322</f>
        <v>0</v>
      </c>
      <c r="DZ322" s="136"/>
      <c r="EA322" s="136"/>
      <c r="EB322" s="136"/>
      <c r="EC322" s="136"/>
      <c r="ED322" s="136"/>
      <c r="EE322" s="136"/>
      <c r="EF322" s="136"/>
      <c r="EG322" s="136"/>
      <c r="EH322" s="136"/>
      <c r="EI322" s="136"/>
      <c r="EJ322" s="136"/>
      <c r="EK322" s="136"/>
      <c r="EL322" s="136"/>
      <c r="EM322" s="136"/>
      <c r="EN322" s="136"/>
      <c r="EO322" s="136"/>
      <c r="EP322" s="136"/>
      <c r="EQ322" s="136"/>
      <c r="ER322" s="136"/>
      <c r="ES322" s="136"/>
      <c r="ET322" s="136"/>
      <c r="EU322" s="136"/>
      <c r="EV322" s="136"/>
      <c r="EW322" s="136"/>
      <c r="EX322" s="136"/>
      <c r="EY322" s="136"/>
      <c r="EZ322" s="136"/>
      <c r="FA322" s="136"/>
      <c r="FB322" s="136"/>
      <c r="FC322" s="136"/>
      <c r="FD322" s="136"/>
      <c r="FE322" s="136"/>
      <c r="FF322" s="136"/>
      <c r="FG322" s="136"/>
      <c r="FH322" s="136"/>
      <c r="FI322" s="136"/>
      <c r="FJ322" s="136"/>
      <c r="FK322" s="136"/>
      <c r="FL322" s="136"/>
      <c r="FM322" s="136"/>
      <c r="FN322" s="136"/>
      <c r="FO322" s="136"/>
      <c r="FP322" s="136"/>
      <c r="FQ322" s="136"/>
      <c r="FR322" s="136"/>
      <c r="FS322" s="136"/>
      <c r="FT322" s="136"/>
      <c r="FU322" s="136"/>
      <c r="FV322" s="136"/>
      <c r="FW322" s="136"/>
      <c r="FX322" s="136"/>
      <c r="FY322" s="136"/>
      <c r="FZ322" s="136"/>
      <c r="GA322" s="136"/>
      <c r="GB322" s="136"/>
      <c r="GC322" s="136"/>
      <c r="GD322" s="136"/>
      <c r="GE322" s="136"/>
      <c r="GF322" s="136"/>
      <c r="GG322" s="136"/>
      <c r="GH322" s="136"/>
      <c r="GI322" s="136"/>
      <c r="GJ322" s="136"/>
      <c r="GK322" s="136"/>
      <c r="GL322" s="136"/>
      <c r="GM322" s="136"/>
      <c r="GN322" s="136"/>
      <c r="GO322" s="136"/>
      <c r="GP322" s="136"/>
      <c r="GQ322" s="136"/>
      <c r="GR322" s="136"/>
      <c r="GS322" s="136"/>
      <c r="GT322" s="136"/>
      <c r="GU322" s="136"/>
      <c r="GV322" s="136"/>
      <c r="GW322" s="136"/>
      <c r="GX322" s="136"/>
      <c r="GY322" s="136"/>
      <c r="GZ322" s="136"/>
      <c r="HA322" s="136"/>
      <c r="HB322" s="136"/>
      <c r="HC322" s="136"/>
      <c r="HD322" s="136"/>
      <c r="HE322" s="136"/>
      <c r="HF322" s="136"/>
      <c r="HG322" s="136"/>
      <c r="HH322" s="136"/>
      <c r="HI322" s="136"/>
      <c r="HJ322" s="136"/>
      <c r="HK322" s="136"/>
      <c r="HL322" s="136"/>
      <c r="HM322" s="136"/>
      <c r="HN322" s="136"/>
      <c r="HO322" s="136"/>
      <c r="HP322" s="136"/>
      <c r="HQ322" s="136"/>
      <c r="HR322" s="136"/>
      <c r="HS322" s="136"/>
      <c r="HT322" s="136"/>
      <c r="HU322" s="136"/>
      <c r="HV322" s="136"/>
      <c r="HW322" s="136"/>
      <c r="HX322" s="136"/>
      <c r="HY322" s="136"/>
      <c r="HZ322" s="136"/>
      <c r="IA322" s="136"/>
      <c r="IB322" s="136"/>
      <c r="IC322" s="136"/>
      <c r="ID322" s="136"/>
      <c r="IE322" s="136"/>
      <c r="IF322" s="136"/>
      <c r="IG322" s="136"/>
      <c r="IH322" s="136"/>
      <c r="II322" s="136"/>
      <c r="IJ322" s="136"/>
      <c r="IK322" s="136"/>
      <c r="IL322" s="136"/>
      <c r="IM322" s="136"/>
      <c r="IN322" s="136"/>
      <c r="IO322" s="136"/>
      <c r="IP322" s="136"/>
      <c r="IQ322" s="136"/>
      <c r="IR322" s="136"/>
      <c r="IS322" s="136"/>
      <c r="IT322" s="136"/>
      <c r="IU322" s="136"/>
      <c r="IV322" s="136"/>
      <c r="IW322" s="136"/>
      <c r="IX322" s="136"/>
      <c r="IY322" s="136"/>
      <c r="IZ322" s="136"/>
      <c r="JA322" s="136"/>
      <c r="JB322" s="136"/>
      <c r="JC322" s="136"/>
      <c r="JD322" s="136"/>
      <c r="JE322" s="136"/>
      <c r="JF322" s="136"/>
      <c r="JG322" s="136"/>
      <c r="JH322" s="136"/>
      <c r="JI322" s="136"/>
      <c r="JJ322" s="136"/>
      <c r="JK322" s="136"/>
      <c r="JL322" s="136"/>
      <c r="JM322" s="136"/>
      <c r="JN322" s="136"/>
      <c r="JO322" s="136"/>
      <c r="JP322" s="136"/>
      <c r="JQ322" s="136"/>
      <c r="JR322" s="136"/>
      <c r="JS322" s="136"/>
      <c r="JT322" s="136"/>
      <c r="JU322" s="136"/>
      <c r="JV322" s="136"/>
      <c r="JW322" s="136"/>
      <c r="JX322" s="136"/>
      <c r="JY322" s="136"/>
      <c r="JZ322" s="136"/>
      <c r="KA322" s="136"/>
      <c r="KB322" s="136"/>
      <c r="KC322" s="136"/>
      <c r="KD322" s="136"/>
      <c r="KE322" s="136"/>
      <c r="KF322" s="136"/>
      <c r="KG322" s="136"/>
      <c r="KH322" s="136"/>
      <c r="KI322" s="136"/>
      <c r="KJ322" s="136"/>
      <c r="KK322" s="136"/>
      <c r="KL322" s="136"/>
      <c r="KM322" s="136"/>
      <c r="KN322" s="136"/>
      <c r="KO322" s="136"/>
      <c r="KP322" s="136"/>
      <c r="KQ322" s="136"/>
      <c r="KR322" s="136"/>
      <c r="KS322" s="136"/>
      <c r="KT322" s="136"/>
      <c r="KU322" s="136"/>
      <c r="KV322" s="136"/>
      <c r="KW322" s="136"/>
      <c r="KX322" s="136"/>
      <c r="KY322" s="136"/>
      <c r="KZ322" s="136"/>
      <c r="LA322" s="136"/>
      <c r="LB322" s="136"/>
      <c r="LC322" s="136"/>
      <c r="LD322" s="136"/>
      <c r="LE322" s="136"/>
      <c r="LF322" s="136"/>
      <c r="LG322" s="136"/>
      <c r="LH322" s="136"/>
      <c r="LI322" s="136"/>
      <c r="LJ322" s="136"/>
      <c r="LK322" s="136"/>
      <c r="LL322" s="136"/>
      <c r="LM322" s="136"/>
      <c r="LN322" s="136"/>
      <c r="LO322" s="136"/>
      <c r="LP322" s="136"/>
      <c r="LQ322" s="136"/>
      <c r="LR322" s="136"/>
      <c r="LS322" s="136"/>
      <c r="LT322" s="136"/>
      <c r="LU322" s="136"/>
    </row>
    <row r="323" spans="1:333" x14ac:dyDescent="0.25">
      <c r="A323" s="24" t="s">
        <v>57</v>
      </c>
      <c r="B323" t="s">
        <v>50</v>
      </c>
      <c r="J323" s="141"/>
      <c r="K323" s="140"/>
      <c r="L323" s="153">
        <f t="shared" ref="L323:L324" si="65">J323</f>
        <v>0</v>
      </c>
      <c r="M323" s="140"/>
      <c r="N323" s="140"/>
      <c r="O323" s="153"/>
      <c r="P323" s="140"/>
      <c r="Q323" s="153">
        <f>O323</f>
        <v>0</v>
      </c>
      <c r="R323" s="155">
        <f>Q323</f>
        <v>0</v>
      </c>
      <c r="S323" s="141"/>
      <c r="T323" s="140"/>
      <c r="U323" s="153">
        <f>S323</f>
        <v>0</v>
      </c>
      <c r="V323" s="140"/>
      <c r="W323" s="140"/>
      <c r="X323" s="153"/>
      <c r="Y323" s="140"/>
      <c r="Z323" s="153">
        <f>X323</f>
        <v>0</v>
      </c>
      <c r="AA323" s="155">
        <f>Z323</f>
        <v>0</v>
      </c>
      <c r="AB323" s="141"/>
      <c r="AC323" s="140"/>
      <c r="AD323" s="153">
        <f>AB323</f>
        <v>0</v>
      </c>
      <c r="AE323" s="140"/>
      <c r="AF323" s="140"/>
      <c r="AG323" s="153"/>
      <c r="AH323" s="140"/>
      <c r="AI323" s="153">
        <f>AG323</f>
        <v>0</v>
      </c>
      <c r="AJ323" s="155">
        <f>AI323</f>
        <v>0</v>
      </c>
      <c r="AK323" s="141"/>
      <c r="AL323" s="140"/>
      <c r="AM323" s="153">
        <f>AK323</f>
        <v>0</v>
      </c>
      <c r="AN323" s="140"/>
      <c r="AO323" s="140"/>
      <c r="AP323" s="153"/>
      <c r="AQ323" s="140"/>
      <c r="AR323" s="153">
        <f>AP323</f>
        <v>0</v>
      </c>
      <c r="AS323" s="155">
        <f>AR323</f>
        <v>0</v>
      </c>
      <c r="AT323" s="141"/>
      <c r="AU323" s="140"/>
      <c r="AV323" s="153">
        <f>AT323</f>
        <v>0</v>
      </c>
      <c r="AW323" s="140"/>
      <c r="AX323" s="140"/>
      <c r="AY323" s="153"/>
      <c r="AZ323" s="140"/>
      <c r="BA323" s="153">
        <f>AY323</f>
        <v>0</v>
      </c>
      <c r="BB323" s="155">
        <f>BA323</f>
        <v>0</v>
      </c>
      <c r="BC323" s="141"/>
      <c r="BD323" s="140"/>
      <c r="BE323" s="153">
        <f>BC323</f>
        <v>0</v>
      </c>
      <c r="BF323" s="140"/>
      <c r="BG323" s="140"/>
      <c r="BH323" s="153"/>
      <c r="BI323" s="140"/>
      <c r="BJ323" s="153">
        <f>BH323</f>
        <v>0</v>
      </c>
      <c r="BK323" s="155">
        <f>BJ323</f>
        <v>0</v>
      </c>
      <c r="BL323" s="141"/>
      <c r="BM323" s="140"/>
      <c r="BN323" s="153">
        <f>BL323</f>
        <v>0</v>
      </c>
      <c r="BO323" s="140"/>
      <c r="BP323" s="140"/>
      <c r="BQ323" s="153"/>
      <c r="BR323" s="140"/>
      <c r="BS323" s="153">
        <f>BQ323</f>
        <v>0</v>
      </c>
      <c r="BT323" s="155">
        <f>BS323</f>
        <v>0</v>
      </c>
      <c r="BU323" s="141"/>
      <c r="BV323" s="140"/>
      <c r="BW323" s="153">
        <f>BU323</f>
        <v>0</v>
      </c>
      <c r="BX323" s="140"/>
      <c r="BY323" s="140"/>
      <c r="BZ323" s="153"/>
      <c r="CA323" s="140"/>
      <c r="CB323" s="153">
        <f>BZ323</f>
        <v>0</v>
      </c>
      <c r="CC323" s="155">
        <f>CB323</f>
        <v>0</v>
      </c>
      <c r="CD323" s="141"/>
      <c r="CE323" s="140"/>
      <c r="CF323" s="153">
        <f>CD323</f>
        <v>0</v>
      </c>
      <c r="CG323" s="140"/>
      <c r="CH323" s="140"/>
      <c r="CI323" s="153"/>
      <c r="CJ323" s="140"/>
      <c r="CK323" s="153">
        <f>CI323</f>
        <v>0</v>
      </c>
      <c r="CL323" s="155">
        <f>CK323</f>
        <v>0</v>
      </c>
      <c r="CM323" s="141"/>
      <c r="CN323" s="140"/>
      <c r="CO323" s="153">
        <f>CM323</f>
        <v>0</v>
      </c>
      <c r="CP323" s="140"/>
      <c r="CQ323" s="140"/>
      <c r="CR323" s="153"/>
      <c r="CS323" s="140"/>
      <c r="CT323" s="153">
        <f>CR323</f>
        <v>0</v>
      </c>
      <c r="CU323" s="155">
        <f>CT323</f>
        <v>0</v>
      </c>
      <c r="CV323" s="141"/>
      <c r="CW323" s="140"/>
      <c r="CX323" s="153">
        <f>CV323</f>
        <v>0</v>
      </c>
      <c r="CY323" s="140"/>
      <c r="CZ323" s="140"/>
      <c r="DA323" s="153"/>
      <c r="DB323" s="140"/>
      <c r="DC323" s="153">
        <f>DA323</f>
        <v>0</v>
      </c>
      <c r="DD323" s="155">
        <f>DC323</f>
        <v>0</v>
      </c>
      <c r="DE323" s="141">
        <f>139196+717650+754424</f>
        <v>1611270</v>
      </c>
      <c r="DF323" s="140"/>
      <c r="DG323" s="153">
        <f>DE323</f>
        <v>1611270</v>
      </c>
      <c r="DH323" s="153">
        <f>19014+98031+103054</f>
        <v>220099</v>
      </c>
      <c r="DI323" s="140"/>
      <c r="DJ323" s="153">
        <f>57223+295026+310144</f>
        <v>662393</v>
      </c>
      <c r="DK323" s="140"/>
      <c r="DL323" s="153">
        <f>DH323+DJ323</f>
        <v>882492</v>
      </c>
      <c r="DM323" s="155">
        <f>DG323+DL323</f>
        <v>2493762</v>
      </c>
      <c r="DN323" s="141">
        <f t="shared" si="63"/>
        <v>1611270</v>
      </c>
      <c r="DO323" s="140"/>
      <c r="DP323" s="153">
        <f>DN323</f>
        <v>1611270</v>
      </c>
      <c r="DQ323" s="140"/>
      <c r="DR323" s="140"/>
      <c r="DS323" s="153">
        <f t="shared" si="63"/>
        <v>662393</v>
      </c>
      <c r="DT323" s="140"/>
      <c r="DU323" s="153">
        <f>DS323</f>
        <v>662393</v>
      </c>
      <c r="DV323" s="155">
        <f>DU323</f>
        <v>662393</v>
      </c>
      <c r="DZ323" s="136"/>
      <c r="EA323" s="136"/>
      <c r="EB323" s="136"/>
      <c r="EC323" s="136"/>
      <c r="ED323" s="136"/>
      <c r="EE323" s="136"/>
      <c r="EF323" s="136"/>
      <c r="EG323" s="136"/>
      <c r="EH323" s="136"/>
      <c r="EI323" s="136"/>
      <c r="EJ323" s="136"/>
      <c r="EK323" s="136"/>
      <c r="EL323" s="136"/>
      <c r="EM323" s="136"/>
      <c r="EN323" s="136"/>
      <c r="EO323" s="136"/>
      <c r="EP323" s="136"/>
      <c r="EQ323" s="136"/>
      <c r="ER323" s="136"/>
      <c r="ES323" s="136"/>
      <c r="ET323" s="136"/>
      <c r="EU323" s="136"/>
      <c r="EV323" s="136"/>
      <c r="EW323" s="136"/>
      <c r="EX323" s="136"/>
      <c r="EY323" s="136"/>
      <c r="EZ323" s="136"/>
      <c r="FA323" s="136"/>
      <c r="FB323" s="136"/>
      <c r="FC323" s="136"/>
      <c r="FD323" s="136"/>
      <c r="FE323" s="136"/>
      <c r="FF323" s="136"/>
      <c r="FG323" s="136"/>
      <c r="FH323" s="136"/>
      <c r="FI323" s="136"/>
      <c r="FJ323" s="136"/>
      <c r="FK323" s="136"/>
      <c r="FL323" s="136"/>
      <c r="FM323" s="136"/>
      <c r="FN323" s="136"/>
      <c r="FO323" s="136"/>
      <c r="FP323" s="136"/>
      <c r="FQ323" s="136"/>
      <c r="FR323" s="136"/>
      <c r="FS323" s="136"/>
      <c r="FT323" s="136"/>
      <c r="FU323" s="136"/>
      <c r="FV323" s="136"/>
      <c r="FW323" s="136"/>
      <c r="FX323" s="136"/>
      <c r="FY323" s="136"/>
      <c r="FZ323" s="136"/>
      <c r="GA323" s="136"/>
      <c r="GB323" s="136"/>
      <c r="GC323" s="136"/>
      <c r="GD323" s="136"/>
      <c r="GE323" s="136"/>
      <c r="GF323" s="136"/>
      <c r="GG323" s="136"/>
      <c r="GH323" s="136"/>
      <c r="GI323" s="136"/>
      <c r="GJ323" s="136"/>
      <c r="GK323" s="136"/>
      <c r="GL323" s="136"/>
      <c r="GM323" s="136"/>
      <c r="GN323" s="136"/>
      <c r="GO323" s="136"/>
      <c r="GP323" s="136"/>
      <c r="GQ323" s="136"/>
      <c r="GR323" s="136"/>
      <c r="GS323" s="136"/>
      <c r="GT323" s="136"/>
      <c r="GU323" s="136"/>
      <c r="GV323" s="136"/>
      <c r="GW323" s="136"/>
      <c r="GX323" s="136"/>
      <c r="GY323" s="136"/>
      <c r="GZ323" s="136"/>
      <c r="HA323" s="136"/>
      <c r="HB323" s="136"/>
      <c r="HC323" s="136"/>
      <c r="HD323" s="136"/>
      <c r="HE323" s="136"/>
      <c r="HF323" s="136"/>
      <c r="HG323" s="136"/>
      <c r="HH323" s="136"/>
      <c r="HI323" s="136"/>
      <c r="HJ323" s="136"/>
      <c r="HK323" s="136"/>
      <c r="HL323" s="136"/>
      <c r="HM323" s="136"/>
      <c r="HN323" s="136"/>
      <c r="HO323" s="136"/>
      <c r="HP323" s="136"/>
      <c r="HQ323" s="136"/>
      <c r="HR323" s="136"/>
      <c r="HS323" s="136"/>
      <c r="HT323" s="136"/>
      <c r="HU323" s="136"/>
      <c r="HV323" s="136"/>
      <c r="HW323" s="136"/>
      <c r="HX323" s="136"/>
      <c r="HY323" s="136"/>
      <c r="HZ323" s="136"/>
      <c r="IA323" s="136"/>
      <c r="IB323" s="136"/>
      <c r="IC323" s="136"/>
      <c r="ID323" s="136"/>
      <c r="IE323" s="136"/>
      <c r="IF323" s="136"/>
      <c r="IG323" s="136"/>
      <c r="IH323" s="136"/>
      <c r="II323" s="136"/>
      <c r="IJ323" s="136"/>
      <c r="IK323" s="136"/>
      <c r="IL323" s="136"/>
      <c r="IM323" s="136"/>
      <c r="IN323" s="136"/>
      <c r="IO323" s="136"/>
      <c r="IP323" s="136"/>
      <c r="IQ323" s="136"/>
      <c r="IR323" s="136"/>
      <c r="IS323" s="136"/>
      <c r="IT323" s="136"/>
      <c r="IU323" s="136"/>
      <c r="IV323" s="136"/>
      <c r="IW323" s="136"/>
      <c r="IX323" s="136"/>
      <c r="IY323" s="136"/>
      <c r="IZ323" s="136"/>
      <c r="JA323" s="136"/>
      <c r="JB323" s="136"/>
      <c r="JC323" s="136"/>
      <c r="JD323" s="136"/>
      <c r="JE323" s="136"/>
      <c r="JF323" s="136"/>
      <c r="JG323" s="136"/>
      <c r="JH323" s="136"/>
      <c r="JI323" s="136"/>
      <c r="JJ323" s="136"/>
      <c r="JK323" s="136"/>
      <c r="JL323" s="136"/>
      <c r="JM323" s="136"/>
      <c r="JN323" s="136"/>
      <c r="JO323" s="136"/>
      <c r="JP323" s="136"/>
      <c r="JQ323" s="136"/>
      <c r="JR323" s="136"/>
      <c r="JS323" s="136"/>
      <c r="JT323" s="136"/>
      <c r="JU323" s="136"/>
      <c r="JV323" s="136"/>
      <c r="JW323" s="136"/>
      <c r="JX323" s="136"/>
      <c r="JY323" s="136"/>
      <c r="JZ323" s="136"/>
      <c r="KA323" s="136"/>
      <c r="KB323" s="136"/>
      <c r="KC323" s="136"/>
      <c r="KD323" s="136"/>
      <c r="KE323" s="136"/>
      <c r="KF323" s="136"/>
      <c r="KG323" s="136"/>
      <c r="KH323" s="136"/>
      <c r="KI323" s="136"/>
      <c r="KJ323" s="136"/>
      <c r="KK323" s="136"/>
      <c r="KL323" s="136"/>
      <c r="KM323" s="136"/>
      <c r="KN323" s="136"/>
      <c r="KO323" s="136"/>
      <c r="KP323" s="136"/>
      <c r="KQ323" s="136"/>
      <c r="KR323" s="136"/>
      <c r="KS323" s="136"/>
      <c r="KT323" s="136"/>
      <c r="KU323" s="136"/>
      <c r="KV323" s="136"/>
      <c r="KW323" s="136"/>
      <c r="KX323" s="136"/>
      <c r="KY323" s="136"/>
      <c r="KZ323" s="136"/>
      <c r="LA323" s="136"/>
      <c r="LB323" s="136"/>
      <c r="LC323" s="136"/>
      <c r="LD323" s="136"/>
      <c r="LE323" s="136"/>
      <c r="LF323" s="136"/>
      <c r="LG323" s="136"/>
      <c r="LH323" s="136"/>
      <c r="LI323" s="136"/>
      <c r="LJ323" s="136"/>
      <c r="LK323" s="136"/>
      <c r="LL323" s="136"/>
      <c r="LM323" s="136"/>
      <c r="LN323" s="136"/>
      <c r="LO323" s="136"/>
      <c r="LP323" s="136"/>
      <c r="LQ323" s="136"/>
      <c r="LR323" s="136"/>
      <c r="LS323" s="136"/>
      <c r="LT323" s="136"/>
      <c r="LU323" s="136"/>
    </row>
    <row r="324" spans="1:333" x14ac:dyDescent="0.25">
      <c r="A324" s="24" t="s">
        <v>57</v>
      </c>
      <c r="B324" t="s">
        <v>996</v>
      </c>
      <c r="J324" s="141"/>
      <c r="K324" s="140"/>
      <c r="L324" s="153">
        <f t="shared" si="65"/>
        <v>0</v>
      </c>
      <c r="M324" s="140"/>
      <c r="N324" s="140"/>
      <c r="O324" s="153"/>
      <c r="P324" s="140"/>
      <c r="Q324" s="153">
        <f t="shared" ref="Q324" si="66">SUM(M324:P324)</f>
        <v>0</v>
      </c>
      <c r="R324" s="155">
        <f>Q324+L324</f>
        <v>0</v>
      </c>
      <c r="S324" s="141"/>
      <c r="T324" s="140"/>
      <c r="U324" s="153">
        <f t="shared" ref="U324:U326" si="67">S324</f>
        <v>0</v>
      </c>
      <c r="V324" s="140"/>
      <c r="W324" s="140"/>
      <c r="X324" s="153"/>
      <c r="Y324" s="140"/>
      <c r="Z324" s="153">
        <f t="shared" ref="Z324" si="68">SUM(V324:Y324)</f>
        <v>0</v>
      </c>
      <c r="AA324" s="155">
        <f>Z324+U324</f>
        <v>0</v>
      </c>
      <c r="AB324" s="141"/>
      <c r="AC324" s="140"/>
      <c r="AD324" s="153">
        <f t="shared" ref="AD324:AD326" si="69">AB324</f>
        <v>0</v>
      </c>
      <c r="AE324" s="140"/>
      <c r="AF324" s="140"/>
      <c r="AG324" s="153"/>
      <c r="AH324" s="140"/>
      <c r="AI324" s="153">
        <f t="shared" ref="AI324" si="70">SUM(AE324:AH324)</f>
        <v>0</v>
      </c>
      <c r="AJ324" s="155">
        <f>AI324+AD324</f>
        <v>0</v>
      </c>
      <c r="AK324" s="141"/>
      <c r="AL324" s="140"/>
      <c r="AM324" s="153">
        <f t="shared" ref="AM324:AM326" si="71">AK324</f>
        <v>0</v>
      </c>
      <c r="AN324" s="140"/>
      <c r="AO324" s="140"/>
      <c r="AP324" s="153"/>
      <c r="AQ324" s="140"/>
      <c r="AR324" s="153">
        <f t="shared" ref="AR324" si="72">SUM(AN324:AQ324)</f>
        <v>0</v>
      </c>
      <c r="AS324" s="155">
        <f>AR324+AM324</f>
        <v>0</v>
      </c>
      <c r="AT324" s="141"/>
      <c r="AU324" s="140"/>
      <c r="AV324" s="153">
        <f t="shared" ref="AV324:AV326" si="73">AT324</f>
        <v>0</v>
      </c>
      <c r="AW324" s="140"/>
      <c r="AX324" s="140"/>
      <c r="AY324" s="153"/>
      <c r="AZ324" s="140"/>
      <c r="BA324" s="153">
        <f t="shared" ref="BA324" si="74">SUM(AW324:AZ324)</f>
        <v>0</v>
      </c>
      <c r="BB324" s="155">
        <f>BA324+AV324</f>
        <v>0</v>
      </c>
      <c r="BC324" s="141"/>
      <c r="BD324" s="140"/>
      <c r="BE324" s="153">
        <f t="shared" ref="BE324:BE326" si="75">BC324</f>
        <v>0</v>
      </c>
      <c r="BF324" s="140"/>
      <c r="BG324" s="140"/>
      <c r="BH324" s="153"/>
      <c r="BI324" s="140"/>
      <c r="BJ324" s="153">
        <f t="shared" ref="BJ324" si="76">SUM(BF324:BI324)</f>
        <v>0</v>
      </c>
      <c r="BK324" s="155">
        <f>BJ324+BE324</f>
        <v>0</v>
      </c>
      <c r="BL324" s="141"/>
      <c r="BM324" s="140"/>
      <c r="BN324" s="153">
        <f t="shared" ref="BN324:BN326" si="77">BL324</f>
        <v>0</v>
      </c>
      <c r="BO324" s="140"/>
      <c r="BP324" s="140"/>
      <c r="BQ324" s="153"/>
      <c r="BR324" s="140"/>
      <c r="BS324" s="153">
        <f t="shared" ref="BS324" si="78">SUM(BO324:BR324)</f>
        <v>0</v>
      </c>
      <c r="BT324" s="155">
        <f>BS324+BN324</f>
        <v>0</v>
      </c>
      <c r="BU324" s="141"/>
      <c r="BV324" s="140"/>
      <c r="BW324" s="153">
        <f t="shared" ref="BW324:BW326" si="79">BU324</f>
        <v>0</v>
      </c>
      <c r="BX324" s="140"/>
      <c r="BY324" s="140"/>
      <c r="BZ324" s="153"/>
      <c r="CA324" s="140"/>
      <c r="CB324" s="153">
        <f t="shared" ref="CB324" si="80">SUM(BX324:CA324)</f>
        <v>0</v>
      </c>
      <c r="CC324" s="155">
        <f>CB324+BW324</f>
        <v>0</v>
      </c>
      <c r="CD324" s="141"/>
      <c r="CE324" s="140"/>
      <c r="CF324" s="153">
        <f t="shared" ref="CF324:CF326" si="81">CD324</f>
        <v>0</v>
      </c>
      <c r="CG324" s="140"/>
      <c r="CH324" s="140"/>
      <c r="CI324" s="153"/>
      <c r="CJ324" s="140"/>
      <c r="CK324" s="153">
        <f t="shared" ref="CK324" si="82">SUM(CG324:CJ324)</f>
        <v>0</v>
      </c>
      <c r="CL324" s="155">
        <f>CK324+CF324</f>
        <v>0</v>
      </c>
      <c r="CM324" s="141"/>
      <c r="CN324" s="140"/>
      <c r="CO324" s="153">
        <f t="shared" ref="CO324:CO326" si="83">CM324</f>
        <v>0</v>
      </c>
      <c r="CP324" s="140"/>
      <c r="CQ324" s="140"/>
      <c r="CR324" s="153"/>
      <c r="CS324" s="140"/>
      <c r="CT324" s="153">
        <f t="shared" ref="CT324" si="84">SUM(CP324:CS324)</f>
        <v>0</v>
      </c>
      <c r="CU324" s="155">
        <f>CT324+CO324</f>
        <v>0</v>
      </c>
      <c r="CV324" s="141"/>
      <c r="CW324" s="140"/>
      <c r="CX324" s="153">
        <f t="shared" ref="CX324:CX326" si="85">CV324</f>
        <v>0</v>
      </c>
      <c r="CY324" s="140"/>
      <c r="CZ324" s="140"/>
      <c r="DA324" s="153"/>
      <c r="DB324" s="140"/>
      <c r="DC324" s="153">
        <f t="shared" ref="DC324" si="86">SUM(CY324:DB324)</f>
        <v>0</v>
      </c>
      <c r="DD324" s="155">
        <f>DC324+CX324</f>
        <v>0</v>
      </c>
      <c r="DE324" s="141">
        <f>-6169.27-3165.69-5015.39</f>
        <v>-14350.350000000002</v>
      </c>
      <c r="DF324" s="140"/>
      <c r="DG324" s="153">
        <f t="shared" ref="DG324:DG326" si="87">DE324</f>
        <v>-14350.350000000002</v>
      </c>
      <c r="DH324" s="153">
        <f>-334.45-162.16-256.9</f>
        <v>-753.51</v>
      </c>
      <c r="DI324" s="140"/>
      <c r="DJ324" s="153">
        <f>-1012.98-488.03-773.19</f>
        <v>-2274.1999999999998</v>
      </c>
      <c r="DK324" s="140"/>
      <c r="DL324" s="153">
        <f t="shared" ref="DL324" si="88">SUM(DH324:DK324)</f>
        <v>-3027.71</v>
      </c>
      <c r="DM324" s="155">
        <f>DG324+DL324</f>
        <v>-17378.060000000001</v>
      </c>
      <c r="DN324" s="141">
        <f t="shared" si="63"/>
        <v>-14350.350000000002</v>
      </c>
      <c r="DO324" s="140"/>
      <c r="DP324" s="153">
        <f t="shared" ref="DP324:DP326" si="89">DN324</f>
        <v>-14350.350000000002</v>
      </c>
      <c r="DQ324" s="140"/>
      <c r="DR324" s="140"/>
      <c r="DS324" s="153">
        <f t="shared" si="63"/>
        <v>-2274.1999999999998</v>
      </c>
      <c r="DT324" s="140"/>
      <c r="DU324" s="153">
        <f t="shared" ref="DU324" si="90">SUM(DQ324:DT324)</f>
        <v>-2274.1999999999998</v>
      </c>
      <c r="DV324" s="155">
        <f>DU324+DP324</f>
        <v>-16624.550000000003</v>
      </c>
      <c r="DZ324" s="136"/>
      <c r="EA324" s="136"/>
      <c r="EB324" s="136"/>
      <c r="EC324" s="136"/>
      <c r="ED324" s="136"/>
      <c r="EE324" s="136"/>
      <c r="EF324" s="136"/>
      <c r="EG324" s="136"/>
      <c r="EH324" s="136"/>
      <c r="EI324" s="136"/>
      <c r="EJ324" s="136"/>
      <c r="EK324" s="136"/>
      <c r="EL324" s="136"/>
      <c r="EM324" s="136"/>
      <c r="EN324" s="136"/>
      <c r="EO324" s="136"/>
      <c r="EP324" s="136"/>
      <c r="EQ324" s="136"/>
      <c r="ER324" s="136"/>
      <c r="ES324" s="136"/>
      <c r="ET324" s="136"/>
      <c r="EU324" s="136"/>
      <c r="EV324" s="136"/>
      <c r="EW324" s="136"/>
      <c r="EX324" s="136"/>
      <c r="EY324" s="136"/>
      <c r="EZ324" s="136"/>
      <c r="FA324" s="136"/>
      <c r="FB324" s="136"/>
      <c r="FC324" s="136"/>
      <c r="FD324" s="136"/>
      <c r="FE324" s="136"/>
      <c r="FF324" s="136"/>
      <c r="FG324" s="136"/>
      <c r="FH324" s="136"/>
      <c r="FI324" s="136"/>
      <c r="FJ324" s="136"/>
      <c r="FK324" s="136"/>
      <c r="FL324" s="136"/>
      <c r="FM324" s="136"/>
      <c r="FN324" s="136"/>
      <c r="FO324" s="136"/>
      <c r="FP324" s="136"/>
      <c r="FQ324" s="136"/>
      <c r="FR324" s="136"/>
      <c r="FS324" s="136"/>
      <c r="FT324" s="136"/>
      <c r="FU324" s="136"/>
      <c r="FV324" s="136"/>
      <c r="FW324" s="136"/>
      <c r="FX324" s="136"/>
      <c r="FY324" s="136"/>
      <c r="FZ324" s="136"/>
      <c r="GA324" s="136"/>
      <c r="GB324" s="136"/>
      <c r="GC324" s="136"/>
      <c r="GD324" s="136"/>
      <c r="GE324" s="136"/>
      <c r="GF324" s="136"/>
      <c r="GG324" s="136"/>
      <c r="GH324" s="136"/>
      <c r="GI324" s="136"/>
      <c r="GJ324" s="136"/>
      <c r="GK324" s="136"/>
      <c r="GL324" s="136"/>
      <c r="GM324" s="136"/>
      <c r="GN324" s="136"/>
      <c r="GO324" s="136"/>
      <c r="GP324" s="136"/>
      <c r="GQ324" s="136"/>
      <c r="GR324" s="136"/>
      <c r="GS324" s="136"/>
      <c r="GT324" s="136"/>
      <c r="GU324" s="136"/>
      <c r="GV324" s="136"/>
      <c r="GW324" s="136"/>
      <c r="GX324" s="136"/>
      <c r="GY324" s="136"/>
      <c r="GZ324" s="136"/>
      <c r="HA324" s="136"/>
      <c r="HB324" s="136"/>
      <c r="HC324" s="136"/>
      <c r="HD324" s="136"/>
      <c r="HE324" s="136"/>
      <c r="HF324" s="136"/>
      <c r="HG324" s="136"/>
      <c r="HH324" s="136"/>
      <c r="HI324" s="136"/>
      <c r="HJ324" s="136"/>
      <c r="HK324" s="136"/>
      <c r="HL324" s="136"/>
      <c r="HM324" s="136"/>
      <c r="HN324" s="136"/>
      <c r="HO324" s="136"/>
      <c r="HP324" s="136"/>
      <c r="HQ324" s="136"/>
      <c r="HR324" s="136"/>
      <c r="HS324" s="136"/>
      <c r="HT324" s="136"/>
      <c r="HU324" s="136"/>
      <c r="HV324" s="136"/>
      <c r="HW324" s="136"/>
      <c r="HX324" s="136"/>
      <c r="HY324" s="136"/>
      <c r="HZ324" s="136"/>
      <c r="IA324" s="136"/>
      <c r="IB324" s="136"/>
      <c r="IC324" s="136"/>
      <c r="ID324" s="136"/>
      <c r="IE324" s="136"/>
      <c r="IF324" s="136"/>
      <c r="IG324" s="136"/>
      <c r="IH324" s="136"/>
      <c r="II324" s="136"/>
      <c r="IJ324" s="136"/>
      <c r="IK324" s="136"/>
      <c r="IL324" s="136"/>
      <c r="IM324" s="136"/>
      <c r="IN324" s="136"/>
      <c r="IO324" s="136"/>
      <c r="IP324" s="136"/>
      <c r="IQ324" s="136"/>
      <c r="IR324" s="136"/>
      <c r="IS324" s="136"/>
      <c r="IT324" s="136"/>
      <c r="IU324" s="136"/>
      <c r="IV324" s="136"/>
      <c r="IW324" s="136"/>
      <c r="IX324" s="136"/>
      <c r="IY324" s="136"/>
      <c r="IZ324" s="136"/>
      <c r="JA324" s="136"/>
      <c r="JB324" s="136"/>
      <c r="JC324" s="136"/>
      <c r="JD324" s="136"/>
      <c r="JE324" s="136"/>
      <c r="JF324" s="136"/>
      <c r="JG324" s="136"/>
      <c r="JH324" s="136"/>
      <c r="JI324" s="136"/>
      <c r="JJ324" s="136"/>
      <c r="JK324" s="136"/>
      <c r="JL324" s="136"/>
      <c r="JM324" s="136"/>
      <c r="JN324" s="136"/>
      <c r="JO324" s="136"/>
      <c r="JP324" s="136"/>
      <c r="JQ324" s="136"/>
      <c r="JR324" s="136"/>
      <c r="JS324" s="136"/>
      <c r="JT324" s="136"/>
      <c r="JU324" s="136"/>
      <c r="JV324" s="136"/>
      <c r="JW324" s="136"/>
      <c r="JX324" s="136"/>
      <c r="JY324" s="136"/>
      <c r="JZ324" s="136"/>
      <c r="KA324" s="136"/>
      <c r="KB324" s="136"/>
      <c r="KC324" s="136"/>
      <c r="KD324" s="136"/>
      <c r="KE324" s="136"/>
      <c r="KF324" s="136"/>
      <c r="KG324" s="136"/>
      <c r="KH324" s="136"/>
      <c r="KI324" s="136"/>
      <c r="KJ324" s="136"/>
      <c r="KK324" s="136"/>
      <c r="KL324" s="136"/>
      <c r="KM324" s="136"/>
      <c r="KN324" s="136"/>
      <c r="KO324" s="136"/>
      <c r="KP324" s="136"/>
      <c r="KQ324" s="136"/>
      <c r="KR324" s="136"/>
      <c r="KS324" s="136"/>
      <c r="KT324" s="136"/>
      <c r="KU324" s="136"/>
      <c r="KV324" s="136"/>
      <c r="KW324" s="136"/>
      <c r="KX324" s="136"/>
      <c r="KY324" s="136"/>
      <c r="KZ324" s="136"/>
      <c r="LA324" s="136"/>
      <c r="LB324" s="136"/>
      <c r="LC324" s="136"/>
      <c r="LD324" s="136"/>
      <c r="LE324" s="136"/>
      <c r="LF324" s="136"/>
      <c r="LG324" s="136"/>
      <c r="LH324" s="136"/>
      <c r="LI324" s="136"/>
      <c r="LJ324" s="136"/>
      <c r="LK324" s="136"/>
      <c r="LL324" s="136"/>
      <c r="LM324" s="136"/>
      <c r="LN324" s="136"/>
      <c r="LO324" s="136"/>
      <c r="LP324" s="136"/>
      <c r="LQ324" s="136"/>
      <c r="LR324" s="136"/>
      <c r="LS324" s="136"/>
      <c r="LT324" s="136"/>
      <c r="LU324" s="136"/>
    </row>
    <row r="325" spans="1:333" x14ac:dyDescent="0.25">
      <c r="A325" s="24" t="s">
        <v>58</v>
      </c>
      <c r="B325" t="s">
        <v>979</v>
      </c>
      <c r="J325" s="153">
        <v>904.64</v>
      </c>
      <c r="K325" s="140"/>
      <c r="L325" s="153">
        <f>J325</f>
        <v>904.64</v>
      </c>
      <c r="M325" s="140"/>
      <c r="N325" s="140"/>
      <c r="O325" s="140"/>
      <c r="P325" s="140"/>
      <c r="Q325" s="140"/>
      <c r="R325" s="155">
        <f>+L325</f>
        <v>904.64</v>
      </c>
      <c r="S325" s="153">
        <v>618.97</v>
      </c>
      <c r="T325" s="140"/>
      <c r="U325" s="153">
        <f t="shared" si="67"/>
        <v>618.97</v>
      </c>
      <c r="V325" s="140"/>
      <c r="W325" s="140"/>
      <c r="X325" s="140"/>
      <c r="Y325" s="140"/>
      <c r="Z325" s="140"/>
      <c r="AA325" s="155">
        <f>+U325</f>
        <v>618.97</v>
      </c>
      <c r="AB325" s="153">
        <v>285.68</v>
      </c>
      <c r="AC325" s="140"/>
      <c r="AD325" s="153">
        <f t="shared" si="69"/>
        <v>285.68</v>
      </c>
      <c r="AE325" s="140"/>
      <c r="AF325" s="140"/>
      <c r="AG325" s="140"/>
      <c r="AH325" s="140"/>
      <c r="AI325" s="140"/>
      <c r="AJ325" s="155">
        <f>+AD325</f>
        <v>285.68</v>
      </c>
      <c r="AK325" s="153">
        <v>666.58</v>
      </c>
      <c r="AL325" s="140"/>
      <c r="AM325" s="153">
        <f t="shared" si="71"/>
        <v>666.58</v>
      </c>
      <c r="AN325" s="140"/>
      <c r="AO325" s="140"/>
      <c r="AP325" s="140"/>
      <c r="AQ325" s="140"/>
      <c r="AR325" s="140"/>
      <c r="AS325" s="155">
        <f>+AM325</f>
        <v>666.58</v>
      </c>
      <c r="AT325" s="153">
        <v>618.97</v>
      </c>
      <c r="AU325" s="140"/>
      <c r="AV325" s="153">
        <f t="shared" si="73"/>
        <v>618.97</v>
      </c>
      <c r="AW325" s="140"/>
      <c r="AX325" s="140"/>
      <c r="AY325" s="140"/>
      <c r="AZ325" s="140"/>
      <c r="BA325" s="140"/>
      <c r="BB325" s="155">
        <f>+AV325</f>
        <v>618.97</v>
      </c>
      <c r="BC325" s="153">
        <v>1333.15</v>
      </c>
      <c r="BD325" s="140"/>
      <c r="BE325" s="153">
        <f t="shared" si="75"/>
        <v>1333.15</v>
      </c>
      <c r="BF325" s="140"/>
      <c r="BG325" s="140"/>
      <c r="BH325" s="140"/>
      <c r="BI325" s="140"/>
      <c r="BJ325" s="140"/>
      <c r="BK325" s="155">
        <f>+BE325</f>
        <v>1333.15</v>
      </c>
      <c r="BL325" s="153">
        <v>285.68</v>
      </c>
      <c r="BM325" s="140"/>
      <c r="BN325" s="153">
        <f t="shared" si="77"/>
        <v>285.68</v>
      </c>
      <c r="BO325" s="140"/>
      <c r="BP325" s="140"/>
      <c r="BQ325" s="140"/>
      <c r="BR325" s="140"/>
      <c r="BS325" s="140"/>
      <c r="BT325" s="155">
        <f>+BN325</f>
        <v>285.68</v>
      </c>
      <c r="BU325" s="153"/>
      <c r="BV325" s="140"/>
      <c r="BW325" s="153">
        <f t="shared" si="79"/>
        <v>0</v>
      </c>
      <c r="BX325" s="140"/>
      <c r="BY325" s="140"/>
      <c r="BZ325" s="140"/>
      <c r="CA325" s="140"/>
      <c r="CB325" s="140"/>
      <c r="CC325" s="155">
        <f>+BW325</f>
        <v>0</v>
      </c>
      <c r="CD325" s="153">
        <v>618.97</v>
      </c>
      <c r="CE325" s="140"/>
      <c r="CF325" s="153">
        <f t="shared" si="81"/>
        <v>618.97</v>
      </c>
      <c r="CG325" s="140"/>
      <c r="CH325" s="140"/>
      <c r="CI325" s="140"/>
      <c r="CJ325" s="140"/>
      <c r="CK325" s="140"/>
      <c r="CL325" s="155">
        <f>+CF325</f>
        <v>618.97</v>
      </c>
      <c r="CM325" s="153">
        <v>285.68</v>
      </c>
      <c r="CN325" s="140"/>
      <c r="CO325" s="153">
        <f t="shared" si="83"/>
        <v>285.68</v>
      </c>
      <c r="CP325" s="140"/>
      <c r="CQ325" s="140"/>
      <c r="CR325" s="140"/>
      <c r="CS325" s="140"/>
      <c r="CT325" s="140"/>
      <c r="CU325" s="155">
        <f>+CO325</f>
        <v>285.68</v>
      </c>
      <c r="CV325" s="153">
        <f>190.45+190.45+285.68+380.9</f>
        <v>1047.48</v>
      </c>
      <c r="CW325" s="140"/>
      <c r="CX325" s="153">
        <f t="shared" si="85"/>
        <v>1047.48</v>
      </c>
      <c r="CY325" s="140"/>
      <c r="CZ325" s="140"/>
      <c r="DA325" s="140"/>
      <c r="DB325" s="140"/>
      <c r="DC325" s="140"/>
      <c r="DD325" s="155">
        <f>+CX325</f>
        <v>1047.48</v>
      </c>
      <c r="DE325" s="153">
        <f>285.68+285.68</f>
        <v>571.36</v>
      </c>
      <c r="DF325" s="140"/>
      <c r="DG325" s="153">
        <f t="shared" si="87"/>
        <v>571.36</v>
      </c>
      <c r="DH325" s="140"/>
      <c r="DI325" s="140"/>
      <c r="DJ325" s="140"/>
      <c r="DK325" s="140"/>
      <c r="DL325" s="140"/>
      <c r="DM325" s="155">
        <f>+DG325</f>
        <v>571.36</v>
      </c>
      <c r="DN325" s="153">
        <f t="shared" si="63"/>
        <v>7522.8400000000011</v>
      </c>
      <c r="DO325" s="140"/>
      <c r="DP325" s="153">
        <f t="shared" si="89"/>
        <v>7522.8400000000011</v>
      </c>
      <c r="DQ325" s="140"/>
      <c r="DR325" s="140"/>
      <c r="DS325" s="140"/>
      <c r="DT325" s="140"/>
      <c r="DU325" s="140"/>
      <c r="DV325" s="155">
        <f>+DP325</f>
        <v>7522.8400000000011</v>
      </c>
      <c r="DZ325" s="136"/>
      <c r="EA325" s="136"/>
      <c r="EB325" s="136"/>
      <c r="EC325" s="136"/>
      <c r="ED325" s="136"/>
      <c r="EE325" s="136"/>
      <c r="EF325" s="136"/>
      <c r="EG325" s="136"/>
      <c r="EH325" s="136"/>
      <c r="EI325" s="136"/>
      <c r="EJ325" s="136"/>
      <c r="EK325" s="136"/>
      <c r="EL325" s="136"/>
      <c r="EM325" s="136"/>
      <c r="EN325" s="136"/>
      <c r="EO325" s="136"/>
      <c r="EP325" s="136"/>
      <c r="EQ325" s="136"/>
      <c r="ER325" s="136"/>
      <c r="ES325" s="136"/>
      <c r="ET325" s="136"/>
      <c r="EU325" s="136"/>
      <c r="EV325" s="136"/>
      <c r="EW325" s="136"/>
      <c r="EX325" s="136"/>
      <c r="EY325" s="136"/>
      <c r="EZ325" s="136"/>
      <c r="FA325" s="136"/>
      <c r="FB325" s="136"/>
      <c r="FC325" s="136"/>
      <c r="FD325" s="136"/>
      <c r="FE325" s="136"/>
      <c r="FF325" s="136"/>
      <c r="FG325" s="136"/>
      <c r="FH325" s="136"/>
      <c r="FI325" s="136"/>
      <c r="FJ325" s="136"/>
      <c r="FK325" s="136"/>
      <c r="FL325" s="136"/>
      <c r="FM325" s="136"/>
      <c r="FN325" s="136"/>
      <c r="FO325" s="136"/>
      <c r="FP325" s="136"/>
      <c r="FQ325" s="136"/>
      <c r="FR325" s="136"/>
      <c r="FS325" s="136"/>
      <c r="FT325" s="136"/>
      <c r="FU325" s="136"/>
      <c r="FV325" s="136"/>
      <c r="FW325" s="136"/>
      <c r="FX325" s="136"/>
      <c r="FY325" s="136"/>
      <c r="FZ325" s="136"/>
      <c r="GA325" s="136"/>
      <c r="GB325" s="136"/>
      <c r="GC325" s="136"/>
      <c r="GD325" s="136"/>
      <c r="GE325" s="136"/>
      <c r="GF325" s="136"/>
      <c r="GG325" s="136"/>
      <c r="GH325" s="136"/>
      <c r="GI325" s="136"/>
      <c r="GJ325" s="136"/>
      <c r="GK325" s="136"/>
      <c r="GL325" s="136"/>
      <c r="GM325" s="136"/>
      <c r="GN325" s="136"/>
      <c r="GO325" s="136"/>
      <c r="GP325" s="136"/>
      <c r="GQ325" s="136"/>
      <c r="GR325" s="136"/>
      <c r="GS325" s="136"/>
      <c r="GT325" s="136"/>
      <c r="GU325" s="136"/>
      <c r="GV325" s="136"/>
      <c r="GW325" s="136"/>
      <c r="GX325" s="136"/>
      <c r="GY325" s="136"/>
      <c r="GZ325" s="136"/>
      <c r="HA325" s="136"/>
      <c r="HB325" s="136"/>
      <c r="HC325" s="136"/>
      <c r="HD325" s="136"/>
      <c r="HE325" s="136"/>
      <c r="HF325" s="136"/>
      <c r="HG325" s="136"/>
      <c r="HH325" s="136"/>
      <c r="HI325" s="136"/>
      <c r="HJ325" s="136"/>
      <c r="HK325" s="136"/>
      <c r="HL325" s="136"/>
      <c r="HM325" s="136"/>
      <c r="HN325" s="136"/>
      <c r="HO325" s="136"/>
      <c r="HP325" s="136"/>
      <c r="HQ325" s="136"/>
      <c r="HR325" s="136"/>
      <c r="HS325" s="136"/>
      <c r="HT325" s="136"/>
      <c r="HU325" s="136"/>
      <c r="HV325" s="136"/>
      <c r="HW325" s="136"/>
      <c r="HX325" s="136"/>
      <c r="HY325" s="136"/>
      <c r="HZ325" s="136"/>
      <c r="IA325" s="136"/>
      <c r="IB325" s="136"/>
      <c r="IC325" s="136"/>
      <c r="ID325" s="136"/>
      <c r="IE325" s="136"/>
      <c r="IF325" s="136"/>
      <c r="IG325" s="136"/>
      <c r="IH325" s="136"/>
      <c r="II325" s="136"/>
      <c r="IJ325" s="136"/>
      <c r="IK325" s="136"/>
      <c r="IL325" s="136"/>
      <c r="IM325" s="136"/>
      <c r="IN325" s="136"/>
      <c r="IO325" s="136"/>
      <c r="IP325" s="136"/>
      <c r="IQ325" s="136"/>
      <c r="IR325" s="136"/>
      <c r="IS325" s="136"/>
      <c r="IT325" s="136"/>
      <c r="IU325" s="136"/>
      <c r="IV325" s="136"/>
      <c r="IW325" s="136"/>
      <c r="IX325" s="136"/>
      <c r="IY325" s="136"/>
      <c r="IZ325" s="136"/>
      <c r="JA325" s="136"/>
      <c r="JB325" s="136"/>
      <c r="JC325" s="136"/>
      <c r="JD325" s="136"/>
      <c r="JE325" s="136"/>
      <c r="JF325" s="136"/>
      <c r="JG325" s="136"/>
      <c r="JH325" s="136"/>
      <c r="JI325" s="136"/>
      <c r="JJ325" s="136"/>
      <c r="JK325" s="136"/>
      <c r="JL325" s="136"/>
      <c r="JM325" s="136"/>
      <c r="JN325" s="136"/>
      <c r="JO325" s="136"/>
      <c r="JP325" s="136"/>
      <c r="JQ325" s="136"/>
      <c r="JR325" s="136"/>
      <c r="JS325" s="136"/>
      <c r="JT325" s="136"/>
      <c r="JU325" s="136"/>
      <c r="JV325" s="136"/>
      <c r="JW325" s="136"/>
      <c r="JX325" s="136"/>
      <c r="JY325" s="136"/>
      <c r="JZ325" s="136"/>
      <c r="KA325" s="136"/>
      <c r="KB325" s="136"/>
      <c r="KC325" s="136"/>
      <c r="KD325" s="136"/>
      <c r="KE325" s="136"/>
      <c r="KF325" s="136"/>
      <c r="KG325" s="136"/>
      <c r="KH325" s="136"/>
      <c r="KI325" s="136"/>
      <c r="KJ325" s="136"/>
      <c r="KK325" s="136"/>
      <c r="KL325" s="136"/>
      <c r="KM325" s="136"/>
      <c r="KN325" s="136"/>
      <c r="KO325" s="136"/>
      <c r="KP325" s="136"/>
      <c r="KQ325" s="136"/>
      <c r="KR325" s="136"/>
      <c r="KS325" s="136"/>
      <c r="KT325" s="136"/>
      <c r="KU325" s="136"/>
      <c r="KV325" s="136"/>
      <c r="KW325" s="136"/>
      <c r="KX325" s="136"/>
      <c r="KY325" s="136"/>
      <c r="KZ325" s="136"/>
      <c r="LA325" s="136"/>
      <c r="LB325" s="136"/>
      <c r="LC325" s="136"/>
      <c r="LD325" s="136"/>
      <c r="LE325" s="136"/>
      <c r="LF325" s="136"/>
      <c r="LG325" s="136"/>
      <c r="LH325" s="136"/>
      <c r="LI325" s="136"/>
      <c r="LJ325" s="136"/>
      <c r="LK325" s="136"/>
      <c r="LL325" s="136"/>
      <c r="LM325" s="136"/>
      <c r="LN325" s="136"/>
      <c r="LO325" s="136"/>
      <c r="LP325" s="136"/>
      <c r="LQ325" s="136"/>
      <c r="LR325" s="136"/>
      <c r="LS325" s="136"/>
      <c r="LT325" s="136"/>
      <c r="LU325" s="136"/>
    </row>
    <row r="326" spans="1:333" x14ac:dyDescent="0.25">
      <c r="A326" s="24" t="s">
        <v>12</v>
      </c>
      <c r="B326" t="s">
        <v>53</v>
      </c>
      <c r="J326" s="153"/>
      <c r="K326" s="140"/>
      <c r="L326" s="153">
        <f t="shared" ref="L326:L327" si="91">J326</f>
        <v>0</v>
      </c>
      <c r="M326" s="140"/>
      <c r="N326" s="140"/>
      <c r="O326" s="140"/>
      <c r="P326" s="140"/>
      <c r="Q326" s="140"/>
      <c r="R326" s="155">
        <f t="shared" ref="R326:R327" si="92">+L326</f>
        <v>0</v>
      </c>
      <c r="S326" s="153"/>
      <c r="T326" s="140"/>
      <c r="U326" s="153">
        <f t="shared" si="67"/>
        <v>0</v>
      </c>
      <c r="V326" s="140"/>
      <c r="W326" s="140"/>
      <c r="X326" s="140"/>
      <c r="Y326" s="140"/>
      <c r="Z326" s="140"/>
      <c r="AA326" s="155">
        <f t="shared" ref="AA326:AA327" si="93">+U326</f>
        <v>0</v>
      </c>
      <c r="AB326" s="153">
        <v>8065</v>
      </c>
      <c r="AC326" s="140"/>
      <c r="AD326" s="153">
        <f t="shared" si="69"/>
        <v>8065</v>
      </c>
      <c r="AE326" s="140"/>
      <c r="AF326" s="140"/>
      <c r="AG326" s="140"/>
      <c r="AH326" s="140"/>
      <c r="AI326" s="140"/>
      <c r="AJ326" s="155">
        <f t="shared" ref="AJ326:AJ327" si="94">+AD326</f>
        <v>8065</v>
      </c>
      <c r="AK326" s="153"/>
      <c r="AL326" s="140"/>
      <c r="AM326" s="153">
        <f t="shared" si="71"/>
        <v>0</v>
      </c>
      <c r="AN326" s="140"/>
      <c r="AO326" s="140"/>
      <c r="AP326" s="140"/>
      <c r="AQ326" s="140"/>
      <c r="AR326" s="140"/>
      <c r="AS326" s="155">
        <f t="shared" ref="AS326:AS327" si="95">+AM326</f>
        <v>0</v>
      </c>
      <c r="AT326" s="153"/>
      <c r="AU326" s="140"/>
      <c r="AV326" s="153">
        <f t="shared" si="73"/>
        <v>0</v>
      </c>
      <c r="AW326" s="140"/>
      <c r="AX326" s="140"/>
      <c r="AY326" s="140"/>
      <c r="AZ326" s="140"/>
      <c r="BA326" s="140"/>
      <c r="BB326" s="155">
        <f t="shared" ref="BB326:BB327" si="96">+AV326</f>
        <v>0</v>
      </c>
      <c r="BC326" s="153"/>
      <c r="BD326" s="140"/>
      <c r="BE326" s="153">
        <f t="shared" si="75"/>
        <v>0</v>
      </c>
      <c r="BF326" s="140"/>
      <c r="BG326" s="140"/>
      <c r="BH326" s="140"/>
      <c r="BI326" s="140"/>
      <c r="BJ326" s="140"/>
      <c r="BK326" s="155">
        <f t="shared" ref="BK326:BK327" si="97">+BE326</f>
        <v>0</v>
      </c>
      <c r="BL326" s="153"/>
      <c r="BM326" s="140"/>
      <c r="BN326" s="153">
        <f t="shared" si="77"/>
        <v>0</v>
      </c>
      <c r="BO326" s="140"/>
      <c r="BP326" s="140"/>
      <c r="BQ326" s="140"/>
      <c r="BR326" s="140"/>
      <c r="BS326" s="140"/>
      <c r="BT326" s="155">
        <f t="shared" ref="BT326:BT327" si="98">+BN326</f>
        <v>0</v>
      </c>
      <c r="BU326" s="153"/>
      <c r="BV326" s="140"/>
      <c r="BW326" s="153">
        <f t="shared" si="79"/>
        <v>0</v>
      </c>
      <c r="BX326" s="140"/>
      <c r="BY326" s="140"/>
      <c r="BZ326" s="140"/>
      <c r="CA326" s="140"/>
      <c r="CB326" s="140"/>
      <c r="CC326" s="155">
        <f t="shared" ref="CC326:CC327" si="99">+BW326</f>
        <v>0</v>
      </c>
      <c r="CD326" s="153"/>
      <c r="CE326" s="140"/>
      <c r="CF326" s="153">
        <f t="shared" si="81"/>
        <v>0</v>
      </c>
      <c r="CG326" s="140"/>
      <c r="CH326" s="140"/>
      <c r="CI326" s="140"/>
      <c r="CJ326" s="140"/>
      <c r="CK326" s="140"/>
      <c r="CL326" s="155">
        <f t="shared" ref="CL326:CL327" si="100">+CF326</f>
        <v>0</v>
      </c>
      <c r="CM326" s="153"/>
      <c r="CN326" s="140"/>
      <c r="CO326" s="153">
        <f t="shared" si="83"/>
        <v>0</v>
      </c>
      <c r="CP326" s="140"/>
      <c r="CQ326" s="140"/>
      <c r="CR326" s="140"/>
      <c r="CS326" s="140"/>
      <c r="CT326" s="140"/>
      <c r="CU326" s="155">
        <f t="shared" ref="CU326:CU327" si="101">+CO326</f>
        <v>0</v>
      </c>
      <c r="CV326" s="153"/>
      <c r="CW326" s="140"/>
      <c r="CX326" s="153">
        <f t="shared" si="85"/>
        <v>0</v>
      </c>
      <c r="CY326" s="140"/>
      <c r="CZ326" s="140"/>
      <c r="DA326" s="140"/>
      <c r="DB326" s="140"/>
      <c r="DC326" s="140"/>
      <c r="DD326" s="155">
        <f t="shared" ref="DD326:DD327" si="102">+CX326</f>
        <v>0</v>
      </c>
      <c r="DE326" s="153"/>
      <c r="DF326" s="140"/>
      <c r="DG326" s="153">
        <f t="shared" si="87"/>
        <v>0</v>
      </c>
      <c r="DH326" s="140"/>
      <c r="DI326" s="140"/>
      <c r="DJ326" s="140"/>
      <c r="DK326" s="140"/>
      <c r="DL326" s="140"/>
      <c r="DM326" s="155">
        <f t="shared" ref="DM326:DM327" si="103">+DG326</f>
        <v>0</v>
      </c>
      <c r="DN326" s="153">
        <f t="shared" si="63"/>
        <v>8065</v>
      </c>
      <c r="DO326" s="140"/>
      <c r="DP326" s="153">
        <f t="shared" si="89"/>
        <v>8065</v>
      </c>
      <c r="DQ326" s="140"/>
      <c r="DR326" s="140"/>
      <c r="DS326" s="140"/>
      <c r="DT326" s="140"/>
      <c r="DU326" s="140"/>
      <c r="DV326" s="155">
        <f t="shared" ref="DV326:DV327" si="104">+DP326</f>
        <v>8065</v>
      </c>
      <c r="DZ326" s="136"/>
      <c r="EA326" s="136"/>
      <c r="EB326" s="136"/>
      <c r="EC326" s="136"/>
      <c r="ED326" s="136"/>
      <c r="EE326" s="136"/>
      <c r="EF326" s="136"/>
      <c r="EG326" s="136"/>
      <c r="EH326" s="136"/>
      <c r="EI326" s="136"/>
      <c r="EJ326" s="136"/>
      <c r="EK326" s="136"/>
      <c r="EL326" s="136"/>
      <c r="EM326" s="136"/>
      <c r="EN326" s="136"/>
      <c r="EO326" s="136"/>
      <c r="EP326" s="136"/>
      <c r="EQ326" s="136"/>
      <c r="ER326" s="136"/>
      <c r="ES326" s="136"/>
      <c r="ET326" s="136"/>
      <c r="EU326" s="136"/>
      <c r="EV326" s="136"/>
      <c r="EW326" s="136"/>
      <c r="EX326" s="136"/>
      <c r="EY326" s="136"/>
      <c r="EZ326" s="136"/>
      <c r="FA326" s="136"/>
      <c r="FB326" s="136"/>
      <c r="FC326" s="136"/>
      <c r="FD326" s="136"/>
      <c r="FE326" s="136"/>
      <c r="FF326" s="136"/>
      <c r="FG326" s="136"/>
      <c r="FH326" s="136"/>
      <c r="FI326" s="136"/>
      <c r="FJ326" s="136"/>
      <c r="FK326" s="136"/>
      <c r="FL326" s="136"/>
      <c r="FM326" s="136"/>
      <c r="FN326" s="136"/>
      <c r="FO326" s="136"/>
      <c r="FP326" s="136"/>
      <c r="FQ326" s="136"/>
      <c r="FR326" s="136"/>
      <c r="FS326" s="136"/>
      <c r="FT326" s="136"/>
      <c r="FU326" s="136"/>
      <c r="FV326" s="136"/>
      <c r="FW326" s="136"/>
      <c r="FX326" s="136"/>
      <c r="FY326" s="136"/>
      <c r="FZ326" s="136"/>
      <c r="GA326" s="136"/>
      <c r="GB326" s="136"/>
      <c r="GC326" s="136"/>
      <c r="GD326" s="136"/>
      <c r="GE326" s="136"/>
      <c r="GF326" s="136"/>
      <c r="GG326" s="136"/>
      <c r="GH326" s="136"/>
      <c r="GI326" s="136"/>
      <c r="GJ326" s="136"/>
      <c r="GK326" s="136"/>
      <c r="GL326" s="136"/>
      <c r="GM326" s="136"/>
      <c r="GN326" s="136"/>
      <c r="GO326" s="136"/>
      <c r="GP326" s="136"/>
      <c r="GQ326" s="136"/>
      <c r="GR326" s="136"/>
      <c r="GS326" s="136"/>
      <c r="GT326" s="136"/>
      <c r="GU326" s="136"/>
      <c r="GV326" s="136"/>
      <c r="GW326" s="136"/>
      <c r="GX326" s="136"/>
      <c r="GY326" s="136"/>
      <c r="GZ326" s="136"/>
      <c r="HA326" s="136"/>
      <c r="HB326" s="136"/>
      <c r="HC326" s="136"/>
      <c r="HD326" s="136"/>
      <c r="HE326" s="136"/>
      <c r="HF326" s="136"/>
      <c r="HG326" s="136"/>
      <c r="HH326" s="136"/>
      <c r="HI326" s="136"/>
      <c r="HJ326" s="136"/>
      <c r="HK326" s="136"/>
      <c r="HL326" s="136"/>
      <c r="HM326" s="136"/>
      <c r="HN326" s="136"/>
      <c r="HO326" s="136"/>
      <c r="HP326" s="136"/>
      <c r="HQ326" s="136"/>
      <c r="HR326" s="136"/>
      <c r="HS326" s="136"/>
      <c r="HT326" s="136"/>
      <c r="HU326" s="136"/>
      <c r="HV326" s="136"/>
      <c r="HW326" s="136"/>
      <c r="HX326" s="136"/>
      <c r="HY326" s="136"/>
      <c r="HZ326" s="136"/>
      <c r="IA326" s="136"/>
      <c r="IB326" s="136"/>
      <c r="IC326" s="136"/>
      <c r="ID326" s="136"/>
      <c r="IE326" s="136"/>
      <c r="IF326" s="136"/>
      <c r="IG326" s="136"/>
      <c r="IH326" s="136"/>
      <c r="II326" s="136"/>
      <c r="IJ326" s="136"/>
      <c r="IK326" s="136"/>
      <c r="IL326" s="136"/>
      <c r="IM326" s="136"/>
      <c r="IN326" s="136"/>
      <c r="IO326" s="136"/>
      <c r="IP326" s="136"/>
      <c r="IQ326" s="136"/>
      <c r="IR326" s="136"/>
      <c r="IS326" s="136"/>
      <c r="IT326" s="136"/>
      <c r="IU326" s="136"/>
      <c r="IV326" s="136"/>
      <c r="IW326" s="136"/>
      <c r="IX326" s="136"/>
      <c r="IY326" s="136"/>
      <c r="IZ326" s="136"/>
      <c r="JA326" s="136"/>
      <c r="JB326" s="136"/>
      <c r="JC326" s="136"/>
      <c r="JD326" s="136"/>
      <c r="JE326" s="136"/>
      <c r="JF326" s="136"/>
      <c r="JG326" s="136"/>
      <c r="JH326" s="136"/>
      <c r="JI326" s="136"/>
      <c r="JJ326" s="136"/>
      <c r="JK326" s="136"/>
      <c r="JL326" s="136"/>
      <c r="JM326" s="136"/>
      <c r="JN326" s="136"/>
      <c r="JO326" s="136"/>
      <c r="JP326" s="136"/>
      <c r="JQ326" s="136"/>
      <c r="JR326" s="136"/>
      <c r="JS326" s="136"/>
      <c r="JT326" s="136"/>
      <c r="JU326" s="136"/>
      <c r="JV326" s="136"/>
      <c r="JW326" s="136"/>
      <c r="JX326" s="136"/>
      <c r="JY326" s="136"/>
      <c r="JZ326" s="136"/>
      <c r="KA326" s="136"/>
      <c r="KB326" s="136"/>
      <c r="KC326" s="136"/>
      <c r="KD326" s="136"/>
      <c r="KE326" s="136"/>
      <c r="KF326" s="136"/>
      <c r="KG326" s="136"/>
      <c r="KH326" s="136"/>
      <c r="KI326" s="136"/>
      <c r="KJ326" s="136"/>
      <c r="KK326" s="136"/>
      <c r="KL326" s="136"/>
      <c r="KM326" s="136"/>
      <c r="KN326" s="136"/>
      <c r="KO326" s="136"/>
      <c r="KP326" s="136"/>
      <c r="KQ326" s="136"/>
      <c r="KR326" s="136"/>
      <c r="KS326" s="136"/>
      <c r="KT326" s="136"/>
      <c r="KU326" s="136"/>
      <c r="KV326" s="136"/>
      <c r="KW326" s="136"/>
      <c r="KX326" s="136"/>
      <c r="KY326" s="136"/>
      <c r="KZ326" s="136"/>
      <c r="LA326" s="136"/>
      <c r="LB326" s="136"/>
      <c r="LC326" s="136"/>
      <c r="LD326" s="136"/>
      <c r="LE326" s="136"/>
      <c r="LF326" s="136"/>
      <c r="LG326" s="136"/>
      <c r="LH326" s="136"/>
      <c r="LI326" s="136"/>
      <c r="LJ326" s="136"/>
      <c r="LK326" s="136"/>
      <c r="LL326" s="136"/>
      <c r="LM326" s="136"/>
      <c r="LN326" s="136"/>
      <c r="LO326" s="136"/>
      <c r="LP326" s="136"/>
      <c r="LQ326" s="136"/>
      <c r="LR326" s="136"/>
      <c r="LS326" s="136"/>
      <c r="LT326" s="136"/>
      <c r="LU326" s="136"/>
    </row>
    <row r="327" spans="1:333" x14ac:dyDescent="0.25">
      <c r="A327" s="24">
        <v>647</v>
      </c>
      <c r="B327" t="s">
        <v>54</v>
      </c>
      <c r="J327" s="141"/>
      <c r="K327" s="140"/>
      <c r="L327" s="153">
        <f t="shared" si="91"/>
        <v>0</v>
      </c>
      <c r="M327" s="140"/>
      <c r="N327" s="140"/>
      <c r="O327" s="140"/>
      <c r="P327" s="140"/>
      <c r="Q327" s="140"/>
      <c r="R327" s="155">
        <f t="shared" si="92"/>
        <v>0</v>
      </c>
      <c r="S327" s="140"/>
      <c r="T327" s="140"/>
      <c r="U327" s="140"/>
      <c r="V327" s="140"/>
      <c r="W327" s="140"/>
      <c r="X327" s="140"/>
      <c r="Y327" s="141"/>
      <c r="Z327" s="141"/>
      <c r="AA327" s="155">
        <f t="shared" si="93"/>
        <v>0</v>
      </c>
      <c r="AB327" s="141"/>
      <c r="AC327" s="140"/>
      <c r="AD327" s="153"/>
      <c r="AE327" s="140"/>
      <c r="AF327" s="140"/>
      <c r="AG327" s="140"/>
      <c r="AH327" s="140"/>
      <c r="AI327" s="140"/>
      <c r="AJ327" s="155">
        <f t="shared" si="94"/>
        <v>0</v>
      </c>
      <c r="AK327" s="141"/>
      <c r="AL327" s="140"/>
      <c r="AM327" s="153"/>
      <c r="AN327" s="140"/>
      <c r="AO327" s="140"/>
      <c r="AP327" s="140"/>
      <c r="AQ327" s="140"/>
      <c r="AR327" s="140"/>
      <c r="AS327" s="155">
        <f t="shared" si="95"/>
        <v>0</v>
      </c>
      <c r="AT327" s="141"/>
      <c r="AU327" s="140"/>
      <c r="AV327" s="153"/>
      <c r="AW327" s="140"/>
      <c r="AX327" s="140"/>
      <c r="AY327" s="140"/>
      <c r="AZ327" s="140"/>
      <c r="BA327" s="140"/>
      <c r="BB327" s="155">
        <f t="shared" si="96"/>
        <v>0</v>
      </c>
      <c r="BC327" s="140"/>
      <c r="BD327" s="140"/>
      <c r="BE327" s="140"/>
      <c r="BF327" s="140"/>
      <c r="BG327" s="140"/>
      <c r="BH327" s="140"/>
      <c r="BI327" s="140"/>
      <c r="BJ327" s="140"/>
      <c r="BK327" s="155">
        <f t="shared" si="97"/>
        <v>0</v>
      </c>
      <c r="BL327" s="141"/>
      <c r="BM327" s="140"/>
      <c r="BN327" s="153"/>
      <c r="BO327" s="140"/>
      <c r="BP327" s="140"/>
      <c r="BQ327" s="140"/>
      <c r="BR327" s="140"/>
      <c r="BS327" s="140"/>
      <c r="BT327" s="155">
        <f t="shared" si="98"/>
        <v>0</v>
      </c>
      <c r="BU327" s="141"/>
      <c r="BV327" s="140"/>
      <c r="BW327" s="153"/>
      <c r="BX327" s="140"/>
      <c r="BY327" s="140"/>
      <c r="BZ327" s="140"/>
      <c r="CA327" s="140"/>
      <c r="CB327" s="140"/>
      <c r="CC327" s="155">
        <f t="shared" si="99"/>
        <v>0</v>
      </c>
      <c r="CD327" s="141"/>
      <c r="CE327" s="140"/>
      <c r="CF327" s="153"/>
      <c r="CG327" s="140"/>
      <c r="CH327" s="140"/>
      <c r="CI327" s="140"/>
      <c r="CJ327" s="140"/>
      <c r="CK327" s="140"/>
      <c r="CL327" s="155">
        <f t="shared" si="100"/>
        <v>0</v>
      </c>
      <c r="CM327" s="141"/>
      <c r="CN327" s="140"/>
      <c r="CO327" s="153"/>
      <c r="CP327" s="140"/>
      <c r="CQ327" s="140"/>
      <c r="CR327" s="140"/>
      <c r="CS327" s="140"/>
      <c r="CT327" s="140"/>
      <c r="CU327" s="155">
        <f t="shared" si="101"/>
        <v>0</v>
      </c>
      <c r="CV327" s="141"/>
      <c r="CW327" s="140"/>
      <c r="CX327" s="153"/>
      <c r="CY327" s="140"/>
      <c r="CZ327" s="140"/>
      <c r="DA327" s="140"/>
      <c r="DB327" s="140"/>
      <c r="DC327" s="140"/>
      <c r="DD327" s="155">
        <f t="shared" si="102"/>
        <v>0</v>
      </c>
      <c r="DE327" s="141"/>
      <c r="DF327" s="140"/>
      <c r="DG327" s="153"/>
      <c r="DH327" s="140"/>
      <c r="DI327" s="140"/>
      <c r="DJ327" s="140"/>
      <c r="DK327" s="140"/>
      <c r="DL327" s="140"/>
      <c r="DM327" s="155">
        <f t="shared" si="103"/>
        <v>0</v>
      </c>
      <c r="DN327" s="141"/>
      <c r="DO327" s="140"/>
      <c r="DP327" s="153"/>
      <c r="DQ327" s="140"/>
      <c r="DR327" s="140"/>
      <c r="DS327" s="140"/>
      <c r="DT327" s="140">
        <f t="shared" ref="DT327" si="105">P327+Y327+AH327+AQ327+AZ327+BI327+BR327+BR327+CA327+CJ327+CS327+DB327+DK327</f>
        <v>0</v>
      </c>
      <c r="DU327" s="140"/>
      <c r="DV327" s="155">
        <f t="shared" si="104"/>
        <v>0</v>
      </c>
      <c r="DZ327" s="136"/>
      <c r="EA327" s="136"/>
      <c r="EB327" s="136"/>
      <c r="EC327" s="136"/>
      <c r="ED327" s="136"/>
      <c r="EE327" s="136"/>
      <c r="EF327" s="136"/>
      <c r="EG327" s="136"/>
      <c r="EH327" s="136"/>
      <c r="EI327" s="136"/>
      <c r="EJ327" s="136"/>
      <c r="EK327" s="136"/>
      <c r="EL327" s="136"/>
      <c r="EM327" s="136"/>
      <c r="EN327" s="136"/>
      <c r="EO327" s="136"/>
      <c r="EP327" s="136"/>
      <c r="EQ327" s="136"/>
      <c r="ER327" s="136"/>
      <c r="ES327" s="136"/>
      <c r="ET327" s="136"/>
      <c r="EU327" s="136"/>
      <c r="EV327" s="136"/>
      <c r="EW327" s="136"/>
      <c r="EX327" s="136"/>
      <c r="EY327" s="136"/>
      <c r="EZ327" s="136"/>
      <c r="FA327" s="136"/>
      <c r="FB327" s="136"/>
      <c r="FC327" s="136"/>
      <c r="FD327" s="136"/>
      <c r="FE327" s="136"/>
      <c r="FF327" s="136"/>
      <c r="FG327" s="136"/>
      <c r="FH327" s="136"/>
      <c r="FI327" s="136"/>
      <c r="FJ327" s="136"/>
      <c r="FK327" s="136"/>
      <c r="FL327" s="136"/>
      <c r="FM327" s="136"/>
      <c r="FN327" s="136"/>
      <c r="FO327" s="136"/>
      <c r="FP327" s="136"/>
      <c r="FQ327" s="136"/>
      <c r="FR327" s="136"/>
      <c r="FS327" s="136"/>
      <c r="FT327" s="136"/>
      <c r="FU327" s="136"/>
      <c r="FV327" s="136"/>
      <c r="FW327" s="136"/>
      <c r="FX327" s="136"/>
      <c r="FY327" s="136"/>
      <c r="FZ327" s="136"/>
      <c r="GA327" s="136"/>
      <c r="GB327" s="136"/>
      <c r="GC327" s="136"/>
      <c r="GD327" s="136"/>
      <c r="GE327" s="136"/>
      <c r="GF327" s="136"/>
      <c r="GG327" s="136"/>
      <c r="GH327" s="136"/>
      <c r="GI327" s="136"/>
      <c r="GJ327" s="136"/>
      <c r="GK327" s="136"/>
      <c r="GL327" s="136"/>
      <c r="GM327" s="136"/>
      <c r="GN327" s="136"/>
      <c r="GO327" s="136"/>
      <c r="GP327" s="136"/>
      <c r="GQ327" s="136"/>
      <c r="GR327" s="136"/>
      <c r="GS327" s="136"/>
      <c r="GT327" s="136"/>
      <c r="GU327" s="136"/>
      <c r="GV327" s="136"/>
      <c r="GW327" s="136"/>
      <c r="GX327" s="136"/>
      <c r="GY327" s="136"/>
      <c r="GZ327" s="136"/>
      <c r="HA327" s="136"/>
      <c r="HB327" s="136"/>
      <c r="HC327" s="136"/>
      <c r="HD327" s="136"/>
      <c r="HE327" s="136"/>
      <c r="HF327" s="136"/>
      <c r="HG327" s="136"/>
      <c r="HH327" s="136"/>
      <c r="HI327" s="136"/>
      <c r="HJ327" s="136"/>
      <c r="HK327" s="136"/>
      <c r="HL327" s="136"/>
      <c r="HM327" s="136"/>
      <c r="HN327" s="136"/>
      <c r="HO327" s="136"/>
      <c r="HP327" s="136"/>
      <c r="HQ327" s="136"/>
      <c r="HR327" s="136"/>
      <c r="HS327" s="136"/>
      <c r="HT327" s="136"/>
      <c r="HU327" s="136"/>
      <c r="HV327" s="136"/>
      <c r="HW327" s="136"/>
      <c r="HX327" s="136"/>
      <c r="HY327" s="136"/>
      <c r="HZ327" s="136"/>
      <c r="IA327" s="136"/>
      <c r="IB327" s="136"/>
      <c r="IC327" s="136"/>
      <c r="ID327" s="136"/>
      <c r="IE327" s="136"/>
      <c r="IF327" s="136"/>
      <c r="IG327" s="136"/>
      <c r="IH327" s="136"/>
      <c r="II327" s="136"/>
      <c r="IJ327" s="136"/>
      <c r="IK327" s="136"/>
      <c r="IL327" s="136"/>
      <c r="IM327" s="136"/>
      <c r="IN327" s="136"/>
      <c r="IO327" s="136"/>
      <c r="IP327" s="136"/>
      <c r="IQ327" s="136"/>
      <c r="IR327" s="136"/>
      <c r="IS327" s="136"/>
      <c r="IT327" s="136"/>
      <c r="IU327" s="136"/>
      <c r="IV327" s="136"/>
      <c r="IW327" s="136"/>
      <c r="IX327" s="136"/>
      <c r="IY327" s="136"/>
      <c r="IZ327" s="136"/>
      <c r="JA327" s="136"/>
      <c r="JB327" s="136"/>
      <c r="JC327" s="136"/>
      <c r="JD327" s="136"/>
      <c r="JE327" s="136"/>
      <c r="JF327" s="136"/>
      <c r="JG327" s="136"/>
      <c r="JH327" s="136"/>
      <c r="JI327" s="136"/>
      <c r="JJ327" s="136"/>
      <c r="JK327" s="136"/>
      <c r="JL327" s="136"/>
      <c r="JM327" s="136"/>
      <c r="JN327" s="136"/>
      <c r="JO327" s="136"/>
      <c r="JP327" s="136"/>
      <c r="JQ327" s="136"/>
      <c r="JR327" s="136"/>
      <c r="JS327" s="136"/>
      <c r="JT327" s="136"/>
      <c r="JU327" s="136"/>
      <c r="JV327" s="136"/>
      <c r="JW327" s="136"/>
      <c r="JX327" s="136"/>
      <c r="JY327" s="136"/>
      <c r="JZ327" s="136"/>
      <c r="KA327" s="136"/>
      <c r="KB327" s="136"/>
      <c r="KC327" s="136"/>
      <c r="KD327" s="136"/>
      <c r="KE327" s="136"/>
      <c r="KF327" s="136"/>
      <c r="KG327" s="136"/>
      <c r="KH327" s="136"/>
      <c r="KI327" s="136"/>
      <c r="KJ327" s="136"/>
      <c r="KK327" s="136"/>
      <c r="KL327" s="136"/>
      <c r="KM327" s="136"/>
      <c r="KN327" s="136"/>
      <c r="KO327" s="136"/>
      <c r="KP327" s="136"/>
      <c r="KQ327" s="136"/>
      <c r="KR327" s="136"/>
      <c r="KS327" s="136"/>
      <c r="KT327" s="136"/>
      <c r="KU327" s="136"/>
      <c r="KV327" s="136"/>
      <c r="KW327" s="136"/>
      <c r="KX327" s="136"/>
      <c r="KY327" s="136"/>
      <c r="KZ327" s="136"/>
      <c r="LA327" s="136"/>
      <c r="LB327" s="136"/>
      <c r="LC327" s="136"/>
      <c r="LD327" s="136"/>
      <c r="LE327" s="136"/>
      <c r="LF327" s="136"/>
      <c r="LG327" s="136"/>
      <c r="LH327" s="136"/>
      <c r="LI327" s="136"/>
      <c r="LJ327" s="136"/>
      <c r="LK327" s="136"/>
      <c r="LL327" s="136"/>
      <c r="LM327" s="136"/>
      <c r="LN327" s="136"/>
      <c r="LO327" s="136"/>
      <c r="LP327" s="136"/>
      <c r="LQ327" s="136"/>
      <c r="LR327" s="136"/>
      <c r="LS327" s="136"/>
      <c r="LT327" s="136"/>
      <c r="LU327" s="136"/>
    </row>
    <row r="328" spans="1:333" x14ac:dyDescent="0.25">
      <c r="A328" s="24">
        <v>647</v>
      </c>
      <c r="B328" t="s">
        <v>991</v>
      </c>
      <c r="J328" s="141"/>
      <c r="K328" s="140"/>
      <c r="L328" s="153"/>
      <c r="M328" s="140"/>
      <c r="N328" s="140"/>
      <c r="O328" s="140"/>
      <c r="P328" s="140"/>
      <c r="Q328" s="140"/>
      <c r="R328" s="155"/>
      <c r="S328" s="140"/>
      <c r="T328" s="140"/>
      <c r="U328" s="140"/>
      <c r="V328" s="140"/>
      <c r="W328" s="140"/>
      <c r="X328" s="140"/>
      <c r="Y328" s="141"/>
      <c r="Z328" s="141"/>
      <c r="AA328" s="155"/>
      <c r="AB328" s="141"/>
      <c r="AC328" s="140"/>
      <c r="AD328" s="153"/>
      <c r="AE328" s="140"/>
      <c r="AF328" s="140"/>
      <c r="AG328" s="140"/>
      <c r="AH328" s="140"/>
      <c r="AI328" s="140"/>
      <c r="AJ328" s="155"/>
      <c r="AK328" s="141"/>
      <c r="AL328" s="140"/>
      <c r="AM328" s="153"/>
      <c r="AN328" s="140"/>
      <c r="AO328" s="140"/>
      <c r="AP328" s="140"/>
      <c r="AQ328" s="140"/>
      <c r="AR328" s="140"/>
      <c r="AS328" s="155"/>
      <c r="AT328" s="141"/>
      <c r="AU328" s="140"/>
      <c r="AV328" s="153"/>
      <c r="AW328" s="140"/>
      <c r="AX328" s="140"/>
      <c r="AY328" s="140"/>
      <c r="AZ328" s="140"/>
      <c r="BA328" s="140"/>
      <c r="BB328" s="155"/>
      <c r="BC328" s="140"/>
      <c r="BD328" s="140"/>
      <c r="BE328" s="140"/>
      <c r="BF328" s="140"/>
      <c r="BG328" s="140"/>
      <c r="BH328" s="140"/>
      <c r="BI328" s="140"/>
      <c r="BJ328" s="140"/>
      <c r="BK328" s="155"/>
      <c r="BL328" s="141"/>
      <c r="BM328" s="140"/>
      <c r="BN328" s="153"/>
      <c r="BO328" s="140"/>
      <c r="BP328" s="140"/>
      <c r="BQ328" s="140"/>
      <c r="BR328" s="140"/>
      <c r="BS328" s="140"/>
      <c r="BT328" s="155"/>
      <c r="BU328" s="141"/>
      <c r="BV328" s="140"/>
      <c r="BW328" s="153"/>
      <c r="BX328" s="140"/>
      <c r="BY328" s="140"/>
      <c r="BZ328" s="140"/>
      <c r="CA328" s="140"/>
      <c r="CB328" s="140"/>
      <c r="CC328" s="155"/>
      <c r="CD328" s="140"/>
      <c r="CE328" s="140"/>
      <c r="CF328" s="140"/>
      <c r="CG328" s="140"/>
      <c r="CH328" s="140"/>
      <c r="CI328" s="140"/>
      <c r="CJ328" s="153">
        <v>1145.46</v>
      </c>
      <c r="CK328" s="141">
        <f>SUM(CG328:CJ328)</f>
        <v>1145.46</v>
      </c>
      <c r="CL328" s="155">
        <f>+CK328</f>
        <v>1145.46</v>
      </c>
      <c r="CM328" s="140"/>
      <c r="CN328" s="140"/>
      <c r="CO328" s="140"/>
      <c r="CP328" s="140"/>
      <c r="CQ328" s="140"/>
      <c r="CR328" s="140"/>
      <c r="CS328" s="153">
        <v>-540.11</v>
      </c>
      <c r="CT328" s="153">
        <f>CS328</f>
        <v>-540.11</v>
      </c>
      <c r="CU328" s="155">
        <f>CT328</f>
        <v>-540.11</v>
      </c>
      <c r="CV328" s="141"/>
      <c r="CW328" s="140"/>
      <c r="CX328" s="153"/>
      <c r="CY328" s="140"/>
      <c r="CZ328" s="140"/>
      <c r="DA328" s="140"/>
      <c r="DB328" s="140"/>
      <c r="DC328" s="140"/>
      <c r="DD328" s="155"/>
      <c r="DE328" s="141"/>
      <c r="DF328" s="140"/>
      <c r="DG328" s="153"/>
      <c r="DH328" s="140"/>
      <c r="DI328" s="140"/>
      <c r="DJ328" s="140"/>
      <c r="DK328" s="153">
        <f>-20.4-168.3-774.3+56.1</f>
        <v>-906.9</v>
      </c>
      <c r="DL328" s="153">
        <f>DK328</f>
        <v>-906.9</v>
      </c>
      <c r="DM328" s="155">
        <f>DL328</f>
        <v>-906.9</v>
      </c>
      <c r="DN328" s="141"/>
      <c r="DO328" s="140"/>
      <c r="DP328" s="153"/>
      <c r="DQ328" s="140"/>
      <c r="DR328" s="140"/>
      <c r="DS328" s="140"/>
      <c r="DT328" s="140"/>
      <c r="DU328" s="140"/>
      <c r="DV328" s="155"/>
      <c r="DZ328" s="136"/>
      <c r="EA328" s="136"/>
      <c r="EB328" s="136"/>
      <c r="EC328" s="136"/>
      <c r="ED328" s="136"/>
      <c r="EE328" s="136"/>
      <c r="EF328" s="136"/>
      <c r="EG328" s="136"/>
      <c r="EH328" s="136"/>
      <c r="EI328" s="136"/>
      <c r="EJ328" s="136"/>
      <c r="EK328" s="136"/>
      <c r="EL328" s="136"/>
      <c r="EM328" s="136"/>
      <c r="EN328" s="136"/>
      <c r="EO328" s="136"/>
      <c r="EP328" s="136"/>
      <c r="EQ328" s="136"/>
      <c r="ER328" s="136"/>
      <c r="ES328" s="136"/>
      <c r="ET328" s="136"/>
      <c r="EU328" s="136"/>
      <c r="EV328" s="136"/>
      <c r="EW328" s="136"/>
      <c r="EX328" s="136"/>
      <c r="EY328" s="136"/>
      <c r="EZ328" s="136"/>
      <c r="FA328" s="136"/>
      <c r="FB328" s="136"/>
      <c r="FC328" s="136"/>
      <c r="FD328" s="136"/>
      <c r="FE328" s="136"/>
      <c r="FF328" s="136"/>
      <c r="FG328" s="136"/>
      <c r="FH328" s="136"/>
      <c r="FI328" s="136"/>
      <c r="FJ328" s="136"/>
      <c r="FK328" s="136"/>
      <c r="FL328" s="136"/>
      <c r="FM328" s="136"/>
      <c r="FN328" s="136"/>
      <c r="FO328" s="136"/>
      <c r="FP328" s="136"/>
      <c r="FQ328" s="136"/>
      <c r="FR328" s="136"/>
      <c r="FS328" s="136"/>
      <c r="FT328" s="136"/>
      <c r="FU328" s="136"/>
      <c r="FV328" s="136"/>
      <c r="FW328" s="136"/>
      <c r="FX328" s="136"/>
      <c r="FY328" s="136"/>
      <c r="FZ328" s="136"/>
      <c r="GA328" s="136"/>
      <c r="GB328" s="136"/>
      <c r="GC328" s="136"/>
      <c r="GD328" s="136"/>
      <c r="GE328" s="136"/>
      <c r="GF328" s="136"/>
      <c r="GG328" s="136"/>
      <c r="GH328" s="136"/>
      <c r="GI328" s="136"/>
      <c r="GJ328" s="136"/>
      <c r="GK328" s="136"/>
      <c r="GL328" s="136"/>
      <c r="GM328" s="136"/>
      <c r="GN328" s="136"/>
      <c r="GO328" s="136"/>
      <c r="GP328" s="136"/>
      <c r="GQ328" s="136"/>
      <c r="GR328" s="136"/>
      <c r="GS328" s="136"/>
      <c r="GT328" s="136"/>
      <c r="GU328" s="136"/>
      <c r="GV328" s="136"/>
      <c r="GW328" s="136"/>
      <c r="GX328" s="136"/>
      <c r="GY328" s="136"/>
      <c r="GZ328" s="136"/>
      <c r="HA328" s="136"/>
      <c r="HB328" s="136"/>
      <c r="HC328" s="136"/>
      <c r="HD328" s="136"/>
      <c r="HE328" s="136"/>
      <c r="HF328" s="136"/>
      <c r="HG328" s="136"/>
      <c r="HH328" s="136"/>
      <c r="HI328" s="136"/>
      <c r="HJ328" s="136"/>
      <c r="HK328" s="136"/>
      <c r="HL328" s="136"/>
      <c r="HM328" s="136"/>
      <c r="HN328" s="136"/>
      <c r="HO328" s="136"/>
      <c r="HP328" s="136"/>
      <c r="HQ328" s="136"/>
      <c r="HR328" s="136"/>
      <c r="HS328" s="136"/>
      <c r="HT328" s="136"/>
      <c r="HU328" s="136"/>
      <c r="HV328" s="136"/>
      <c r="HW328" s="136"/>
      <c r="HX328" s="136"/>
      <c r="HY328" s="136"/>
      <c r="HZ328" s="136"/>
      <c r="IA328" s="136"/>
      <c r="IB328" s="136"/>
      <c r="IC328" s="136"/>
      <c r="ID328" s="136"/>
      <c r="IE328" s="136"/>
      <c r="IF328" s="136"/>
      <c r="IG328" s="136"/>
      <c r="IH328" s="136"/>
      <c r="II328" s="136"/>
      <c r="IJ328" s="136"/>
      <c r="IK328" s="136"/>
      <c r="IL328" s="136"/>
      <c r="IM328" s="136"/>
      <c r="IN328" s="136"/>
      <c r="IO328" s="136"/>
      <c r="IP328" s="136"/>
      <c r="IQ328" s="136"/>
      <c r="IR328" s="136"/>
      <c r="IS328" s="136"/>
      <c r="IT328" s="136"/>
      <c r="IU328" s="136"/>
      <c r="IV328" s="136"/>
      <c r="IW328" s="136"/>
      <c r="IX328" s="136"/>
      <c r="IY328" s="136"/>
      <c r="IZ328" s="136"/>
      <c r="JA328" s="136"/>
      <c r="JB328" s="136"/>
      <c r="JC328" s="136"/>
      <c r="JD328" s="136"/>
      <c r="JE328" s="136"/>
      <c r="JF328" s="136"/>
      <c r="JG328" s="136"/>
      <c r="JH328" s="136"/>
      <c r="JI328" s="136"/>
      <c r="JJ328" s="136"/>
      <c r="JK328" s="136"/>
      <c r="JL328" s="136"/>
      <c r="JM328" s="136"/>
      <c r="JN328" s="136"/>
      <c r="JO328" s="136"/>
      <c r="JP328" s="136"/>
      <c r="JQ328" s="136"/>
      <c r="JR328" s="136"/>
      <c r="JS328" s="136"/>
      <c r="JT328" s="136"/>
      <c r="JU328" s="136"/>
      <c r="JV328" s="136"/>
      <c r="JW328" s="136"/>
      <c r="JX328" s="136"/>
      <c r="JY328" s="136"/>
      <c r="JZ328" s="136"/>
      <c r="KA328" s="136"/>
      <c r="KB328" s="136"/>
      <c r="KC328" s="136"/>
      <c r="KD328" s="136"/>
      <c r="KE328" s="136"/>
      <c r="KF328" s="136"/>
      <c r="KG328" s="136"/>
      <c r="KH328" s="136"/>
      <c r="KI328" s="136"/>
      <c r="KJ328" s="136"/>
      <c r="KK328" s="136"/>
      <c r="KL328" s="136"/>
      <c r="KM328" s="136"/>
      <c r="KN328" s="136"/>
      <c r="KO328" s="136"/>
      <c r="KP328" s="136"/>
      <c r="KQ328" s="136"/>
      <c r="KR328" s="136"/>
      <c r="KS328" s="136"/>
      <c r="KT328" s="136"/>
      <c r="KU328" s="136"/>
      <c r="KV328" s="136"/>
      <c r="KW328" s="136"/>
      <c r="KX328" s="136"/>
      <c r="KY328" s="136"/>
      <c r="KZ328" s="136"/>
      <c r="LA328" s="136"/>
      <c r="LB328" s="136"/>
      <c r="LC328" s="136"/>
      <c r="LD328" s="136"/>
      <c r="LE328" s="136"/>
      <c r="LF328" s="136"/>
      <c r="LG328" s="136"/>
      <c r="LH328" s="136"/>
      <c r="LI328" s="136"/>
      <c r="LJ328" s="136"/>
      <c r="LK328" s="136"/>
      <c r="LL328" s="136"/>
      <c r="LM328" s="136"/>
      <c r="LN328" s="136"/>
      <c r="LO328" s="136"/>
      <c r="LP328" s="136"/>
      <c r="LQ328" s="136"/>
      <c r="LR328" s="136"/>
      <c r="LS328" s="136"/>
      <c r="LT328" s="136"/>
      <c r="LU328" s="136"/>
    </row>
    <row r="329" spans="1:333" x14ac:dyDescent="0.25">
      <c r="A329" s="24" t="s">
        <v>12</v>
      </c>
      <c r="B329" t="s">
        <v>994</v>
      </c>
      <c r="J329" s="141"/>
      <c r="K329" s="140"/>
      <c r="L329" s="153"/>
      <c r="M329" s="140"/>
      <c r="N329" s="140"/>
      <c r="O329" s="140"/>
      <c r="P329" s="140"/>
      <c r="Q329" s="140"/>
      <c r="R329" s="155"/>
      <c r="S329" s="140"/>
      <c r="T329" s="140"/>
      <c r="U329" s="140"/>
      <c r="V329" s="140"/>
      <c r="W329" s="140"/>
      <c r="X329" s="140"/>
      <c r="Y329" s="141"/>
      <c r="Z329" s="141"/>
      <c r="AA329" s="155"/>
      <c r="AB329" s="141"/>
      <c r="AC329" s="140"/>
      <c r="AD329" s="153"/>
      <c r="AE329" s="140"/>
      <c r="AF329" s="140"/>
      <c r="AG329" s="140"/>
      <c r="AH329" s="140"/>
      <c r="AI329" s="140"/>
      <c r="AJ329" s="155"/>
      <c r="AK329" s="141"/>
      <c r="AL329" s="140"/>
      <c r="AM329" s="153"/>
      <c r="AN329" s="140"/>
      <c r="AO329" s="140"/>
      <c r="AP329" s="140"/>
      <c r="AQ329" s="140"/>
      <c r="AR329" s="140"/>
      <c r="AS329" s="155"/>
      <c r="AT329" s="141"/>
      <c r="AU329" s="140"/>
      <c r="AV329" s="153"/>
      <c r="AW329" s="140"/>
      <c r="AX329" s="140"/>
      <c r="AY329" s="140"/>
      <c r="AZ329" s="140"/>
      <c r="BA329" s="140"/>
      <c r="BB329" s="155"/>
      <c r="BC329" s="140"/>
      <c r="BD329" s="140"/>
      <c r="BE329" s="140"/>
      <c r="BF329" s="140"/>
      <c r="BG329" s="140"/>
      <c r="BH329" s="140"/>
      <c r="BI329" s="140"/>
      <c r="BJ329" s="140"/>
      <c r="BK329" s="155"/>
      <c r="BL329" s="141"/>
      <c r="BM329" s="140"/>
      <c r="BN329" s="153"/>
      <c r="BO329" s="140"/>
      <c r="BP329" s="140"/>
      <c r="BQ329" s="140"/>
      <c r="BR329" s="140"/>
      <c r="BS329" s="140"/>
      <c r="BT329" s="155"/>
      <c r="BU329" s="141"/>
      <c r="BV329" s="140"/>
      <c r="BW329" s="153"/>
      <c r="BX329" s="140"/>
      <c r="BY329" s="140"/>
      <c r="BZ329" s="140"/>
      <c r="CA329" s="140"/>
      <c r="CB329" s="140"/>
      <c r="CC329" s="155"/>
      <c r="CD329" s="140"/>
      <c r="CE329" s="140"/>
      <c r="CF329" s="140"/>
      <c r="CG329" s="140"/>
      <c r="CH329" s="140"/>
      <c r="CI329" s="140"/>
      <c r="CJ329" s="153"/>
      <c r="CK329" s="141"/>
      <c r="CL329" s="155"/>
      <c r="CM329" s="153">
        <f>409+2002.27</f>
        <v>2411.27</v>
      </c>
      <c r="CN329" s="140"/>
      <c r="CO329" s="153">
        <f>CM329</f>
        <v>2411.27</v>
      </c>
      <c r="CP329" s="140"/>
      <c r="CQ329" s="140"/>
      <c r="CR329" s="140"/>
      <c r="CS329" s="153"/>
      <c r="CT329" s="141">
        <f>SUM(CP329:CS329)</f>
        <v>0</v>
      </c>
      <c r="CU329" s="155">
        <f>CO329+CT329</f>
        <v>2411.27</v>
      </c>
      <c r="CV329" s="141"/>
      <c r="CW329" s="140"/>
      <c r="CX329" s="153"/>
      <c r="CY329" s="140"/>
      <c r="CZ329" s="140"/>
      <c r="DA329" s="140"/>
      <c r="DB329" s="140"/>
      <c r="DC329" s="140"/>
      <c r="DD329" s="155"/>
      <c r="DE329" s="141">
        <v>1530.7</v>
      </c>
      <c r="DF329" s="140"/>
      <c r="DG329" s="153">
        <f>DE329</f>
        <v>1530.7</v>
      </c>
      <c r="DH329" s="140"/>
      <c r="DI329" s="140"/>
      <c r="DJ329" s="140"/>
      <c r="DK329" s="140"/>
      <c r="DL329" s="140"/>
      <c r="DM329" s="155">
        <f>DG329</f>
        <v>1530.7</v>
      </c>
      <c r="DN329" s="141"/>
      <c r="DO329" s="140"/>
      <c r="DP329" s="153"/>
      <c r="DQ329" s="140"/>
      <c r="DR329" s="140"/>
      <c r="DS329" s="140"/>
      <c r="DT329" s="140"/>
      <c r="DU329" s="140"/>
      <c r="DV329" s="155"/>
      <c r="DZ329" s="136"/>
      <c r="EA329" s="136"/>
      <c r="EB329" s="136"/>
      <c r="EC329" s="136"/>
      <c r="ED329" s="136"/>
      <c r="EE329" s="136"/>
      <c r="EF329" s="136"/>
      <c r="EG329" s="136"/>
      <c r="EH329" s="136"/>
      <c r="EI329" s="136"/>
      <c r="EJ329" s="136"/>
      <c r="EK329" s="136"/>
      <c r="EL329" s="136"/>
      <c r="EM329" s="136"/>
      <c r="EN329" s="136"/>
      <c r="EO329" s="136"/>
      <c r="EP329" s="136"/>
      <c r="EQ329" s="136"/>
      <c r="ER329" s="136"/>
      <c r="ES329" s="136"/>
      <c r="ET329" s="136"/>
      <c r="EU329" s="136"/>
      <c r="EV329" s="136"/>
      <c r="EW329" s="136"/>
      <c r="EX329" s="136"/>
      <c r="EY329" s="136"/>
      <c r="EZ329" s="136"/>
      <c r="FA329" s="136"/>
      <c r="FB329" s="136"/>
      <c r="FC329" s="136"/>
      <c r="FD329" s="136"/>
      <c r="FE329" s="136"/>
      <c r="FF329" s="136"/>
      <c r="FG329" s="136"/>
      <c r="FH329" s="136"/>
      <c r="FI329" s="136"/>
      <c r="FJ329" s="136"/>
      <c r="FK329" s="136"/>
      <c r="FL329" s="136"/>
      <c r="FM329" s="136"/>
      <c r="FN329" s="136"/>
      <c r="FO329" s="136"/>
      <c r="FP329" s="136"/>
      <c r="FQ329" s="136"/>
      <c r="FR329" s="136"/>
      <c r="FS329" s="136"/>
      <c r="FT329" s="136"/>
      <c r="FU329" s="136"/>
      <c r="FV329" s="136"/>
      <c r="FW329" s="136"/>
      <c r="FX329" s="136"/>
      <c r="FY329" s="136"/>
      <c r="FZ329" s="136"/>
      <c r="GA329" s="136"/>
      <c r="GB329" s="136"/>
      <c r="GC329" s="136"/>
      <c r="GD329" s="136"/>
      <c r="GE329" s="136"/>
      <c r="GF329" s="136"/>
      <c r="GG329" s="136"/>
      <c r="GH329" s="136"/>
      <c r="GI329" s="136"/>
      <c r="GJ329" s="136"/>
      <c r="GK329" s="136"/>
      <c r="GL329" s="136"/>
      <c r="GM329" s="136"/>
      <c r="GN329" s="136"/>
      <c r="GO329" s="136"/>
      <c r="GP329" s="136"/>
      <c r="GQ329" s="136"/>
      <c r="GR329" s="136"/>
      <c r="GS329" s="136"/>
      <c r="GT329" s="136"/>
      <c r="GU329" s="136"/>
      <c r="GV329" s="136"/>
      <c r="GW329" s="136"/>
      <c r="GX329" s="136"/>
      <c r="GY329" s="136"/>
      <c r="GZ329" s="136"/>
      <c r="HA329" s="136"/>
      <c r="HB329" s="136"/>
      <c r="HC329" s="136"/>
      <c r="HD329" s="136"/>
      <c r="HE329" s="136"/>
      <c r="HF329" s="136"/>
      <c r="HG329" s="136"/>
      <c r="HH329" s="136"/>
      <c r="HI329" s="136"/>
      <c r="HJ329" s="136"/>
      <c r="HK329" s="136"/>
      <c r="HL329" s="136"/>
      <c r="HM329" s="136"/>
      <c r="HN329" s="136"/>
      <c r="HO329" s="136"/>
      <c r="HP329" s="136"/>
      <c r="HQ329" s="136"/>
      <c r="HR329" s="136"/>
      <c r="HS329" s="136"/>
      <c r="HT329" s="136"/>
      <c r="HU329" s="136"/>
      <c r="HV329" s="136"/>
      <c r="HW329" s="136"/>
      <c r="HX329" s="136"/>
      <c r="HY329" s="136"/>
      <c r="HZ329" s="136"/>
      <c r="IA329" s="136"/>
      <c r="IB329" s="136"/>
      <c r="IC329" s="136"/>
      <c r="ID329" s="136"/>
      <c r="IE329" s="136"/>
      <c r="IF329" s="136"/>
      <c r="IG329" s="136"/>
      <c r="IH329" s="136"/>
      <c r="II329" s="136"/>
      <c r="IJ329" s="136"/>
      <c r="IK329" s="136"/>
      <c r="IL329" s="136"/>
      <c r="IM329" s="136"/>
      <c r="IN329" s="136"/>
      <c r="IO329" s="136"/>
      <c r="IP329" s="136"/>
      <c r="IQ329" s="136"/>
      <c r="IR329" s="136"/>
      <c r="IS329" s="136"/>
      <c r="IT329" s="136"/>
      <c r="IU329" s="136"/>
      <c r="IV329" s="136"/>
      <c r="IW329" s="136"/>
      <c r="IX329" s="136"/>
      <c r="IY329" s="136"/>
      <c r="IZ329" s="136"/>
      <c r="JA329" s="136"/>
      <c r="JB329" s="136"/>
      <c r="JC329" s="136"/>
      <c r="JD329" s="136"/>
      <c r="JE329" s="136"/>
      <c r="JF329" s="136"/>
      <c r="JG329" s="136"/>
      <c r="JH329" s="136"/>
      <c r="JI329" s="136"/>
      <c r="JJ329" s="136"/>
      <c r="JK329" s="136"/>
      <c r="JL329" s="136"/>
      <c r="JM329" s="136"/>
      <c r="JN329" s="136"/>
      <c r="JO329" s="136"/>
      <c r="JP329" s="136"/>
      <c r="JQ329" s="136"/>
      <c r="JR329" s="136"/>
      <c r="JS329" s="136"/>
      <c r="JT329" s="136"/>
      <c r="JU329" s="136"/>
      <c r="JV329" s="136"/>
      <c r="JW329" s="136"/>
      <c r="JX329" s="136"/>
      <c r="JY329" s="136"/>
      <c r="JZ329" s="136"/>
      <c r="KA329" s="136"/>
      <c r="KB329" s="136"/>
      <c r="KC329" s="136"/>
      <c r="KD329" s="136"/>
      <c r="KE329" s="136"/>
      <c r="KF329" s="136"/>
      <c r="KG329" s="136"/>
      <c r="KH329" s="136"/>
      <c r="KI329" s="136"/>
      <c r="KJ329" s="136"/>
      <c r="KK329" s="136"/>
      <c r="KL329" s="136"/>
      <c r="KM329" s="136"/>
      <c r="KN329" s="136"/>
      <c r="KO329" s="136"/>
      <c r="KP329" s="136"/>
      <c r="KQ329" s="136"/>
      <c r="KR329" s="136"/>
      <c r="KS329" s="136"/>
      <c r="KT329" s="136"/>
      <c r="KU329" s="136"/>
      <c r="KV329" s="136"/>
      <c r="KW329" s="136"/>
      <c r="KX329" s="136"/>
      <c r="KY329" s="136"/>
      <c r="KZ329" s="136"/>
      <c r="LA329" s="136"/>
      <c r="LB329" s="136"/>
      <c r="LC329" s="136"/>
      <c r="LD329" s="136"/>
      <c r="LE329" s="136"/>
      <c r="LF329" s="136"/>
      <c r="LG329" s="136"/>
      <c r="LH329" s="136"/>
      <c r="LI329" s="136"/>
      <c r="LJ329" s="136"/>
      <c r="LK329" s="136"/>
      <c r="LL329" s="136"/>
      <c r="LM329" s="136"/>
      <c r="LN329" s="136"/>
      <c r="LO329" s="136"/>
      <c r="LP329" s="136"/>
      <c r="LQ329" s="136"/>
      <c r="LR329" s="136"/>
      <c r="LS329" s="136"/>
      <c r="LT329" s="136"/>
      <c r="LU329" s="136"/>
    </row>
    <row r="330" spans="1:333" x14ac:dyDescent="0.25">
      <c r="A330" s="24" t="s">
        <v>992</v>
      </c>
      <c r="B330" t="s">
        <v>993</v>
      </c>
      <c r="J330" s="141"/>
      <c r="K330" s="140"/>
      <c r="L330" s="153"/>
      <c r="M330" s="140"/>
      <c r="N330" s="140"/>
      <c r="O330" s="140"/>
      <c r="P330" s="140"/>
      <c r="Q330" s="140"/>
      <c r="R330" s="155"/>
      <c r="S330" s="140"/>
      <c r="T330" s="140"/>
      <c r="U330" s="140"/>
      <c r="V330" s="140"/>
      <c r="W330" s="140"/>
      <c r="X330" s="140"/>
      <c r="Y330" s="141"/>
      <c r="Z330" s="141"/>
      <c r="AA330" s="155"/>
      <c r="AB330" s="141"/>
      <c r="AC330" s="140"/>
      <c r="AD330" s="153"/>
      <c r="AE330" s="140"/>
      <c r="AF330" s="140"/>
      <c r="AG330" s="140"/>
      <c r="AH330" s="140"/>
      <c r="AI330" s="140"/>
      <c r="AJ330" s="155"/>
      <c r="AK330" s="141"/>
      <c r="AL330" s="140"/>
      <c r="AM330" s="153"/>
      <c r="AN330" s="140"/>
      <c r="AO330" s="140"/>
      <c r="AP330" s="140"/>
      <c r="AQ330" s="140"/>
      <c r="AR330" s="140"/>
      <c r="AS330" s="155"/>
      <c r="AT330" s="141"/>
      <c r="AU330" s="140"/>
      <c r="AV330" s="153"/>
      <c r="AW330" s="140"/>
      <c r="AX330" s="140"/>
      <c r="AY330" s="140"/>
      <c r="AZ330" s="140"/>
      <c r="BA330" s="140"/>
      <c r="BB330" s="155"/>
      <c r="BC330" s="140"/>
      <c r="BD330" s="140"/>
      <c r="BE330" s="140"/>
      <c r="BF330" s="140"/>
      <c r="BG330" s="140"/>
      <c r="BH330" s="140"/>
      <c r="BI330" s="140"/>
      <c r="BJ330" s="140"/>
      <c r="BK330" s="155"/>
      <c r="BL330" s="141"/>
      <c r="BM330" s="140"/>
      <c r="BN330" s="153"/>
      <c r="BO330" s="140"/>
      <c r="BP330" s="140"/>
      <c r="BQ330" s="140"/>
      <c r="BR330" s="140"/>
      <c r="BS330" s="140"/>
      <c r="BT330" s="155"/>
      <c r="BU330" s="141"/>
      <c r="BV330" s="140"/>
      <c r="BW330" s="153"/>
      <c r="BX330" s="140"/>
      <c r="BY330" s="140"/>
      <c r="BZ330" s="140"/>
      <c r="CA330" s="140"/>
      <c r="CB330" s="140"/>
      <c r="CC330" s="155"/>
      <c r="CD330" s="140"/>
      <c r="CE330" s="140"/>
      <c r="CF330" s="140"/>
      <c r="CG330" s="140"/>
      <c r="CH330" s="140"/>
      <c r="CI330" s="140"/>
      <c r="CJ330" s="153"/>
      <c r="CK330" s="141"/>
      <c r="CL330" s="155"/>
      <c r="CM330" s="153">
        <v>265.35000000000002</v>
      </c>
      <c r="CN330" s="140"/>
      <c r="CO330" s="153">
        <f>CM330</f>
        <v>265.35000000000002</v>
      </c>
      <c r="CP330" s="140"/>
      <c r="CQ330" s="140"/>
      <c r="CR330" s="140"/>
      <c r="CS330" s="153"/>
      <c r="CT330" s="141">
        <f t="shared" ref="CT330" si="106">SUM(CP330:CS330)</f>
        <v>0</v>
      </c>
      <c r="CU330" s="155">
        <f>CO330+CT330</f>
        <v>265.35000000000002</v>
      </c>
      <c r="CV330" s="141"/>
      <c r="CW330" s="140"/>
      <c r="CX330" s="153"/>
      <c r="CY330" s="140"/>
      <c r="CZ330" s="140"/>
      <c r="DA330" s="140"/>
      <c r="DB330" s="140"/>
      <c r="DC330" s="140"/>
      <c r="DD330" s="155"/>
      <c r="DE330" s="141">
        <f>-10381.28</f>
        <v>-10381.280000000001</v>
      </c>
      <c r="DF330" s="140"/>
      <c r="DG330" s="153">
        <f>DE330</f>
        <v>-10381.280000000001</v>
      </c>
      <c r="DH330" s="153">
        <v>-1609.96</v>
      </c>
      <c r="DI330" s="153">
        <f>-243.14-60.79</f>
        <v>-303.93</v>
      </c>
      <c r="DJ330" s="153">
        <f>-7198.27-127.38</f>
        <v>-7325.6500000000005</v>
      </c>
      <c r="DK330" s="153">
        <v>-273.08999999999997</v>
      </c>
      <c r="DL330" s="153">
        <f>DH330+DI330+DJ330+DK330</f>
        <v>-9512.630000000001</v>
      </c>
      <c r="DM330" s="155">
        <f>DL330+DG330</f>
        <v>-19893.910000000003</v>
      </c>
      <c r="DN330" s="141"/>
      <c r="DO330" s="140"/>
      <c r="DP330" s="153"/>
      <c r="DQ330" s="140"/>
      <c r="DR330" s="140"/>
      <c r="DS330" s="140"/>
      <c r="DT330" s="140"/>
      <c r="DU330" s="140"/>
      <c r="DV330" s="155"/>
      <c r="DZ330" s="136"/>
      <c r="EA330" s="136"/>
      <c r="EB330" s="136"/>
      <c r="EC330" s="136"/>
      <c r="ED330" s="136"/>
      <c r="EE330" s="136"/>
      <c r="EF330" s="136"/>
      <c r="EG330" s="136"/>
      <c r="EH330" s="136"/>
      <c r="EI330" s="136"/>
      <c r="EJ330" s="136"/>
      <c r="EK330" s="136"/>
      <c r="EL330" s="136"/>
      <c r="EM330" s="136"/>
      <c r="EN330" s="136"/>
      <c r="EO330" s="136"/>
      <c r="EP330" s="136"/>
      <c r="EQ330" s="136"/>
      <c r="ER330" s="136"/>
      <c r="ES330" s="136"/>
      <c r="ET330" s="136"/>
      <c r="EU330" s="136"/>
      <c r="EV330" s="136"/>
      <c r="EW330" s="136"/>
      <c r="EX330" s="136"/>
      <c r="EY330" s="136"/>
      <c r="EZ330" s="136"/>
      <c r="FA330" s="136"/>
      <c r="FB330" s="136"/>
      <c r="FC330" s="136"/>
      <c r="FD330" s="136"/>
      <c r="FE330" s="136"/>
      <c r="FF330" s="136"/>
      <c r="FG330" s="136"/>
      <c r="FH330" s="136"/>
      <c r="FI330" s="136"/>
      <c r="FJ330" s="136"/>
      <c r="FK330" s="136"/>
      <c r="FL330" s="136"/>
      <c r="FM330" s="136"/>
      <c r="FN330" s="136"/>
      <c r="FO330" s="136"/>
      <c r="FP330" s="136"/>
      <c r="FQ330" s="136"/>
      <c r="FR330" s="136"/>
      <c r="FS330" s="136"/>
      <c r="FT330" s="136"/>
      <c r="FU330" s="136"/>
      <c r="FV330" s="136"/>
      <c r="FW330" s="136"/>
      <c r="FX330" s="136"/>
      <c r="FY330" s="136"/>
      <c r="FZ330" s="136"/>
      <c r="GA330" s="136"/>
      <c r="GB330" s="136"/>
      <c r="GC330" s="136"/>
      <c r="GD330" s="136"/>
      <c r="GE330" s="136"/>
      <c r="GF330" s="136"/>
      <c r="GG330" s="136"/>
      <c r="GH330" s="136"/>
      <c r="GI330" s="136"/>
      <c r="GJ330" s="136"/>
      <c r="GK330" s="136"/>
      <c r="GL330" s="136"/>
      <c r="GM330" s="136"/>
      <c r="GN330" s="136"/>
      <c r="GO330" s="136"/>
      <c r="GP330" s="136"/>
      <c r="GQ330" s="136"/>
      <c r="GR330" s="136"/>
      <c r="GS330" s="136"/>
      <c r="GT330" s="136"/>
      <c r="GU330" s="136"/>
      <c r="GV330" s="136"/>
      <c r="GW330" s="136"/>
      <c r="GX330" s="136"/>
      <c r="GY330" s="136"/>
      <c r="GZ330" s="136"/>
      <c r="HA330" s="136"/>
      <c r="HB330" s="136"/>
      <c r="HC330" s="136"/>
      <c r="HD330" s="136"/>
      <c r="HE330" s="136"/>
      <c r="HF330" s="136"/>
      <c r="HG330" s="136"/>
      <c r="HH330" s="136"/>
      <c r="HI330" s="136"/>
      <c r="HJ330" s="136"/>
      <c r="HK330" s="136"/>
      <c r="HL330" s="136"/>
      <c r="HM330" s="136"/>
      <c r="HN330" s="136"/>
      <c r="HO330" s="136"/>
      <c r="HP330" s="136"/>
      <c r="HQ330" s="136"/>
      <c r="HR330" s="136"/>
      <c r="HS330" s="136"/>
      <c r="HT330" s="136"/>
      <c r="HU330" s="136"/>
      <c r="HV330" s="136"/>
      <c r="HW330" s="136"/>
      <c r="HX330" s="136"/>
      <c r="HY330" s="136"/>
      <c r="HZ330" s="136"/>
      <c r="IA330" s="136"/>
      <c r="IB330" s="136"/>
      <c r="IC330" s="136"/>
      <c r="ID330" s="136"/>
      <c r="IE330" s="136"/>
      <c r="IF330" s="136"/>
      <c r="IG330" s="136"/>
      <c r="IH330" s="136"/>
      <c r="II330" s="136"/>
      <c r="IJ330" s="136"/>
      <c r="IK330" s="136"/>
      <c r="IL330" s="136"/>
      <c r="IM330" s="136"/>
      <c r="IN330" s="136"/>
      <c r="IO330" s="136"/>
      <c r="IP330" s="136"/>
      <c r="IQ330" s="136"/>
      <c r="IR330" s="136"/>
      <c r="IS330" s="136"/>
      <c r="IT330" s="136"/>
      <c r="IU330" s="136"/>
      <c r="IV330" s="136"/>
      <c r="IW330" s="136"/>
      <c r="IX330" s="136"/>
      <c r="IY330" s="136"/>
      <c r="IZ330" s="136"/>
      <c r="JA330" s="136"/>
      <c r="JB330" s="136"/>
      <c r="JC330" s="136"/>
      <c r="JD330" s="136"/>
      <c r="JE330" s="136"/>
      <c r="JF330" s="136"/>
      <c r="JG330" s="136"/>
      <c r="JH330" s="136"/>
      <c r="JI330" s="136"/>
      <c r="JJ330" s="136"/>
      <c r="JK330" s="136"/>
      <c r="JL330" s="136"/>
      <c r="JM330" s="136"/>
      <c r="JN330" s="136"/>
      <c r="JO330" s="136"/>
      <c r="JP330" s="136"/>
      <c r="JQ330" s="136"/>
      <c r="JR330" s="136"/>
      <c r="JS330" s="136"/>
      <c r="JT330" s="136"/>
      <c r="JU330" s="136"/>
      <c r="JV330" s="136"/>
      <c r="JW330" s="136"/>
      <c r="JX330" s="136"/>
      <c r="JY330" s="136"/>
      <c r="JZ330" s="136"/>
      <c r="KA330" s="136"/>
      <c r="KB330" s="136"/>
      <c r="KC330" s="136"/>
      <c r="KD330" s="136"/>
      <c r="KE330" s="136"/>
      <c r="KF330" s="136"/>
      <c r="KG330" s="136"/>
      <c r="KH330" s="136"/>
      <c r="KI330" s="136"/>
      <c r="KJ330" s="136"/>
      <c r="KK330" s="136"/>
      <c r="KL330" s="136"/>
      <c r="KM330" s="136"/>
      <c r="KN330" s="136"/>
      <c r="KO330" s="136"/>
      <c r="KP330" s="136"/>
      <c r="KQ330" s="136"/>
      <c r="KR330" s="136"/>
      <c r="KS330" s="136"/>
      <c r="KT330" s="136"/>
      <c r="KU330" s="136"/>
      <c r="KV330" s="136"/>
      <c r="KW330" s="136"/>
      <c r="KX330" s="136"/>
      <c r="KY330" s="136"/>
      <c r="KZ330" s="136"/>
      <c r="LA330" s="136"/>
      <c r="LB330" s="136"/>
      <c r="LC330" s="136"/>
      <c r="LD330" s="136"/>
      <c r="LE330" s="136"/>
      <c r="LF330" s="136"/>
      <c r="LG330" s="136"/>
      <c r="LH330" s="136"/>
      <c r="LI330" s="136"/>
      <c r="LJ330" s="136"/>
      <c r="LK330" s="136"/>
      <c r="LL330" s="136"/>
      <c r="LM330" s="136"/>
      <c r="LN330" s="136"/>
      <c r="LO330" s="136"/>
      <c r="LP330" s="136"/>
      <c r="LQ330" s="136"/>
      <c r="LR330" s="136"/>
      <c r="LS330" s="136"/>
      <c r="LT330" s="136"/>
      <c r="LU330" s="136"/>
    </row>
    <row r="331" spans="1:333" x14ac:dyDescent="0.25">
      <c r="A331" s="24" t="s">
        <v>989</v>
      </c>
      <c r="B331" s="7" t="s">
        <v>990</v>
      </c>
      <c r="J331" s="140"/>
      <c r="K331" s="140"/>
      <c r="L331" s="140"/>
      <c r="M331" s="140"/>
      <c r="N331" s="140"/>
      <c r="O331" s="140"/>
      <c r="P331" s="141">
        <v>23.81</v>
      </c>
      <c r="Q331" s="141">
        <f>SUM(M331:P331)</f>
        <v>23.81</v>
      </c>
      <c r="R331" s="155">
        <f>Q331</f>
        <v>23.81</v>
      </c>
      <c r="S331" s="140"/>
      <c r="T331" s="140"/>
      <c r="U331" s="140"/>
      <c r="V331" s="140"/>
      <c r="W331" s="140"/>
      <c r="X331" s="140"/>
      <c r="Y331" s="141"/>
      <c r="Z331" s="141">
        <f>SUM(V331:Y331)</f>
        <v>0</v>
      </c>
      <c r="AA331" s="155">
        <f>Z331</f>
        <v>0</v>
      </c>
      <c r="AB331" s="140"/>
      <c r="AC331" s="140"/>
      <c r="AD331" s="140"/>
      <c r="AE331" s="140"/>
      <c r="AF331" s="140"/>
      <c r="AG331" s="140"/>
      <c r="AH331" s="141"/>
      <c r="AI331" s="141">
        <f>SUM(AE331:AH331)</f>
        <v>0</v>
      </c>
      <c r="AJ331" s="155">
        <f>AI331</f>
        <v>0</v>
      </c>
      <c r="AK331" s="140"/>
      <c r="AL331" s="140"/>
      <c r="AM331" s="140"/>
      <c r="AN331" s="140"/>
      <c r="AO331" s="140"/>
      <c r="AP331" s="140"/>
      <c r="AQ331" s="141"/>
      <c r="AR331" s="141">
        <f>SUM(AN331:AQ331)</f>
        <v>0</v>
      </c>
      <c r="AS331" s="155">
        <f>AR331</f>
        <v>0</v>
      </c>
      <c r="AT331" s="140"/>
      <c r="AU331" s="140"/>
      <c r="AV331" s="140"/>
      <c r="AW331" s="140"/>
      <c r="AX331" s="140"/>
      <c r="AY331" s="140"/>
      <c r="AZ331" s="141"/>
      <c r="BA331" s="141">
        <f>SUM(AW331:AZ331)</f>
        <v>0</v>
      </c>
      <c r="BB331" s="155">
        <f>BA331</f>
        <v>0</v>
      </c>
      <c r="BC331" s="153">
        <v>1653.32</v>
      </c>
      <c r="BD331" s="140"/>
      <c r="BE331" s="153">
        <f>BC331</f>
        <v>1653.32</v>
      </c>
      <c r="BF331" s="140">
        <v>165</v>
      </c>
      <c r="BG331" s="140">
        <v>21.5</v>
      </c>
      <c r="BH331" s="140">
        <v>603.95000000000005</v>
      </c>
      <c r="BI331" s="141">
        <v>29.39</v>
      </c>
      <c r="BJ331" s="141">
        <f>SUM(BF331:BI331)</f>
        <v>819.84</v>
      </c>
      <c r="BK331" s="155">
        <f>BJ331+BE331</f>
        <v>2473.16</v>
      </c>
      <c r="BL331" s="140"/>
      <c r="BM331" s="140"/>
      <c r="BN331" s="140"/>
      <c r="BO331" s="140"/>
      <c r="BP331" s="140"/>
      <c r="BQ331" s="140"/>
      <c r="BR331" s="141"/>
      <c r="BS331" s="141">
        <f>SUM(BO331:BR331)</f>
        <v>0</v>
      </c>
      <c r="BT331" s="155">
        <f>BS331</f>
        <v>0</v>
      </c>
      <c r="BU331" s="140"/>
      <c r="BV331" s="140"/>
      <c r="BW331" s="140"/>
      <c r="BX331" s="140"/>
      <c r="BY331" s="140"/>
      <c r="BZ331" s="140"/>
      <c r="CA331" s="141"/>
      <c r="CB331" s="141">
        <f>SUM(BX331:CA331)</f>
        <v>0</v>
      </c>
      <c r="CC331" s="155">
        <f>CB331</f>
        <v>0</v>
      </c>
      <c r="CD331" s="217">
        <v>-21.98</v>
      </c>
      <c r="CE331" s="140"/>
      <c r="CF331" s="153">
        <f>CD331</f>
        <v>-21.98</v>
      </c>
      <c r="CG331" s="140"/>
      <c r="CH331" s="140"/>
      <c r="CI331" s="140"/>
      <c r="CJ331" s="141"/>
      <c r="CK331" s="141">
        <f>SUM(CG331:CJ331)</f>
        <v>0</v>
      </c>
      <c r="CL331" s="155">
        <f>CK331+CF331</f>
        <v>-21.98</v>
      </c>
      <c r="CM331" s="140"/>
      <c r="CN331" s="140"/>
      <c r="CO331" s="140"/>
      <c r="CP331" s="140"/>
      <c r="CQ331" s="140"/>
      <c r="CR331" s="140"/>
      <c r="CS331" s="141"/>
      <c r="CT331" s="141">
        <f>SUM(CP331:CS331)</f>
        <v>0</v>
      </c>
      <c r="CU331" s="155">
        <f>CT331</f>
        <v>0</v>
      </c>
      <c r="CV331" s="140"/>
      <c r="CW331" s="140"/>
      <c r="CX331" s="140"/>
      <c r="CY331" s="140"/>
      <c r="CZ331" s="140"/>
      <c r="DA331" s="140"/>
      <c r="DB331" s="141"/>
      <c r="DC331" s="141">
        <f>SUM(CY331:DB331)</f>
        <v>0</v>
      </c>
      <c r="DD331" s="155">
        <f>DC331</f>
        <v>0</v>
      </c>
      <c r="DE331" s="140"/>
      <c r="DF331" s="140"/>
      <c r="DG331" s="140"/>
      <c r="DH331" s="140"/>
      <c r="DI331" s="140"/>
      <c r="DJ331" s="140"/>
      <c r="DK331" s="141"/>
      <c r="DL331" s="141">
        <f>SUM(DH331:DK331)</f>
        <v>0</v>
      </c>
      <c r="DM331" s="155">
        <f>DL331</f>
        <v>0</v>
      </c>
      <c r="DN331" s="140"/>
      <c r="DO331" s="140"/>
      <c r="DP331" s="140"/>
      <c r="DQ331" s="140"/>
      <c r="DR331" s="140"/>
      <c r="DS331" s="140"/>
      <c r="DT331" s="141"/>
      <c r="DU331" s="141">
        <f>SUM(DQ331:DT331)</f>
        <v>0</v>
      </c>
      <c r="DV331" s="155">
        <f>DU331</f>
        <v>0</v>
      </c>
      <c r="DZ331" s="136"/>
      <c r="EA331" s="136"/>
      <c r="EB331" s="136"/>
      <c r="EC331" s="136"/>
      <c r="ED331" s="136"/>
      <c r="EE331" s="136"/>
      <c r="EF331" s="136"/>
      <c r="EG331" s="136"/>
      <c r="EH331" s="136"/>
      <c r="EI331" s="136"/>
      <c r="EJ331" s="136"/>
      <c r="EK331" s="136"/>
      <c r="EL331" s="136"/>
      <c r="EM331" s="136"/>
      <c r="EN331" s="136"/>
      <c r="EO331" s="136"/>
      <c r="EP331" s="136"/>
      <c r="EQ331" s="136"/>
      <c r="ER331" s="136"/>
      <c r="ES331" s="136"/>
      <c r="ET331" s="136"/>
      <c r="EU331" s="136"/>
      <c r="EV331" s="136"/>
      <c r="EW331" s="136"/>
      <c r="EX331" s="136"/>
      <c r="EY331" s="136"/>
      <c r="EZ331" s="136"/>
      <c r="FA331" s="136"/>
      <c r="FB331" s="136"/>
      <c r="FC331" s="136"/>
      <c r="FD331" s="136"/>
      <c r="FE331" s="136"/>
      <c r="FF331" s="136"/>
      <c r="FG331" s="136"/>
      <c r="FH331" s="136"/>
      <c r="FI331" s="136"/>
      <c r="FJ331" s="136"/>
      <c r="FK331" s="136"/>
      <c r="FL331" s="136"/>
      <c r="FM331" s="136"/>
      <c r="FN331" s="136"/>
      <c r="FO331" s="136"/>
      <c r="FP331" s="136"/>
      <c r="FQ331" s="136"/>
      <c r="FR331" s="136"/>
      <c r="FS331" s="136"/>
      <c r="FT331" s="136"/>
      <c r="FU331" s="136"/>
      <c r="FV331" s="136"/>
      <c r="FW331" s="136"/>
      <c r="FX331" s="136"/>
      <c r="FY331" s="136"/>
      <c r="FZ331" s="136"/>
      <c r="GA331" s="136"/>
      <c r="GB331" s="136"/>
      <c r="GC331" s="136"/>
      <c r="GD331" s="136"/>
      <c r="GE331" s="136"/>
      <c r="GF331" s="136"/>
      <c r="GG331" s="136"/>
      <c r="GH331" s="136"/>
      <c r="GI331" s="136"/>
      <c r="GJ331" s="136"/>
      <c r="GK331" s="136"/>
      <c r="GL331" s="136"/>
      <c r="GM331" s="136"/>
      <c r="GN331" s="136"/>
      <c r="GO331" s="136"/>
      <c r="GP331" s="136"/>
      <c r="GQ331" s="136"/>
      <c r="GR331" s="136"/>
      <c r="GS331" s="136"/>
      <c r="GT331" s="136"/>
      <c r="GU331" s="136"/>
      <c r="GV331" s="136"/>
      <c r="GW331" s="136"/>
      <c r="GX331" s="136"/>
      <c r="GY331" s="136"/>
      <c r="GZ331" s="136"/>
      <c r="HA331" s="136"/>
      <c r="HB331" s="136"/>
      <c r="HC331" s="136"/>
      <c r="HD331" s="136"/>
      <c r="HE331" s="136"/>
      <c r="HF331" s="136"/>
      <c r="HG331" s="136"/>
      <c r="HH331" s="136"/>
      <c r="HI331" s="136"/>
      <c r="HJ331" s="136"/>
      <c r="HK331" s="136"/>
      <c r="HL331" s="136"/>
      <c r="HM331" s="136"/>
      <c r="HN331" s="136"/>
      <c r="HO331" s="136"/>
      <c r="HP331" s="136"/>
      <c r="HQ331" s="136"/>
      <c r="HR331" s="136"/>
      <c r="HS331" s="136"/>
      <c r="HT331" s="136"/>
      <c r="HU331" s="136"/>
      <c r="HV331" s="136"/>
      <c r="HW331" s="136"/>
      <c r="HX331" s="136"/>
      <c r="HY331" s="136"/>
      <c r="HZ331" s="136"/>
      <c r="IA331" s="136"/>
      <c r="IB331" s="136"/>
      <c r="IC331" s="136"/>
      <c r="ID331" s="136"/>
      <c r="IE331" s="136"/>
      <c r="IF331" s="136"/>
      <c r="IG331" s="136"/>
      <c r="IH331" s="136"/>
      <c r="II331" s="136"/>
      <c r="IJ331" s="136"/>
      <c r="IK331" s="136"/>
      <c r="IL331" s="136"/>
      <c r="IM331" s="136"/>
      <c r="IN331" s="136"/>
      <c r="IO331" s="136"/>
      <c r="IP331" s="136"/>
      <c r="IQ331" s="136"/>
      <c r="IR331" s="136"/>
      <c r="IS331" s="136"/>
      <c r="IT331" s="136"/>
      <c r="IU331" s="136"/>
      <c r="IV331" s="136"/>
      <c r="IW331" s="136"/>
      <c r="IX331" s="136"/>
      <c r="IY331" s="136"/>
      <c r="IZ331" s="136"/>
      <c r="JA331" s="136"/>
      <c r="JB331" s="136"/>
      <c r="JC331" s="136"/>
      <c r="JD331" s="136"/>
      <c r="JE331" s="136"/>
      <c r="JF331" s="136"/>
      <c r="JG331" s="136"/>
      <c r="JH331" s="136"/>
      <c r="JI331" s="136"/>
      <c r="JJ331" s="136"/>
      <c r="JK331" s="136"/>
      <c r="JL331" s="136"/>
      <c r="JM331" s="136"/>
      <c r="JN331" s="136"/>
      <c r="JO331" s="136"/>
      <c r="JP331" s="136"/>
      <c r="JQ331" s="136"/>
      <c r="JR331" s="136"/>
      <c r="JS331" s="136"/>
      <c r="JT331" s="136"/>
      <c r="JU331" s="136"/>
      <c r="JV331" s="136"/>
      <c r="JW331" s="136"/>
      <c r="JX331" s="136"/>
      <c r="JY331" s="136"/>
      <c r="JZ331" s="136"/>
      <c r="KA331" s="136"/>
      <c r="KB331" s="136"/>
      <c r="KC331" s="136"/>
      <c r="KD331" s="136"/>
      <c r="KE331" s="136"/>
      <c r="KF331" s="136"/>
      <c r="KG331" s="136"/>
      <c r="KH331" s="136"/>
      <c r="KI331" s="136"/>
      <c r="KJ331" s="136"/>
      <c r="KK331" s="136"/>
      <c r="KL331" s="136"/>
      <c r="KM331" s="136"/>
      <c r="KN331" s="136"/>
      <c r="KO331" s="136"/>
      <c r="KP331" s="136"/>
      <c r="KQ331" s="136"/>
      <c r="KR331" s="136"/>
      <c r="KS331" s="136"/>
      <c r="KT331" s="136"/>
      <c r="KU331" s="136"/>
      <c r="KV331" s="136"/>
      <c r="KW331" s="136"/>
      <c r="KX331" s="136"/>
      <c r="KY331" s="136"/>
      <c r="KZ331" s="136"/>
      <c r="LA331" s="136"/>
      <c r="LB331" s="136"/>
      <c r="LC331" s="136"/>
      <c r="LD331" s="136"/>
      <c r="LE331" s="136"/>
      <c r="LF331" s="136"/>
      <c r="LG331" s="136"/>
      <c r="LH331" s="136"/>
      <c r="LI331" s="136"/>
      <c r="LJ331" s="136"/>
      <c r="LK331" s="136"/>
      <c r="LL331" s="136"/>
      <c r="LM331" s="136"/>
      <c r="LN331" s="136"/>
      <c r="LO331" s="136"/>
      <c r="LP331" s="136"/>
      <c r="LQ331" s="136"/>
      <c r="LR331" s="136"/>
      <c r="LS331" s="136"/>
      <c r="LT331" s="136"/>
      <c r="LU331" s="136"/>
    </row>
    <row r="332" spans="1:333" x14ac:dyDescent="0.25">
      <c r="A332" s="24"/>
      <c r="B332" s="7" t="s">
        <v>995</v>
      </c>
      <c r="J332" s="140"/>
      <c r="K332" s="140"/>
      <c r="L332" s="140"/>
      <c r="M332" s="140"/>
      <c r="N332" s="140"/>
      <c r="O332" s="140"/>
      <c r="P332" s="141"/>
      <c r="Q332" s="141"/>
      <c r="R332" s="155"/>
      <c r="S332" s="140"/>
      <c r="T332" s="140"/>
      <c r="U332" s="140"/>
      <c r="V332" s="140"/>
      <c r="W332" s="140"/>
      <c r="X332" s="140"/>
      <c r="Y332" s="141"/>
      <c r="Z332" s="141"/>
      <c r="AA332" s="155"/>
      <c r="AB332" s="140"/>
      <c r="AC332" s="140"/>
      <c r="AD332" s="140"/>
      <c r="AE332" s="140"/>
      <c r="AF332" s="140"/>
      <c r="AG332" s="140"/>
      <c r="AH332" s="141"/>
      <c r="AI332" s="141"/>
      <c r="AJ332" s="155"/>
      <c r="AK332" s="140"/>
      <c r="AL332" s="140"/>
      <c r="AM332" s="140"/>
      <c r="AN332" s="140"/>
      <c r="AO332" s="140"/>
      <c r="AP332" s="140"/>
      <c r="AQ332" s="141"/>
      <c r="AR332" s="141"/>
      <c r="AS332" s="155"/>
      <c r="AT332" s="140"/>
      <c r="AU332" s="140"/>
      <c r="AV332" s="140"/>
      <c r="AW332" s="140"/>
      <c r="AX332" s="140"/>
      <c r="AY332" s="140"/>
      <c r="AZ332" s="141"/>
      <c r="BA332" s="141"/>
      <c r="BB332" s="155"/>
      <c r="BC332" s="153"/>
      <c r="BD332" s="140"/>
      <c r="BE332" s="153"/>
      <c r="BF332" s="140"/>
      <c r="BG332" s="140"/>
      <c r="BH332" s="140"/>
      <c r="BI332" s="141"/>
      <c r="BJ332" s="141"/>
      <c r="BK332" s="155"/>
      <c r="BL332" s="140"/>
      <c r="BM332" s="140"/>
      <c r="BN332" s="140"/>
      <c r="BO332" s="140"/>
      <c r="BP332" s="140"/>
      <c r="BQ332" s="140"/>
      <c r="BR332" s="141"/>
      <c r="BS332" s="141"/>
      <c r="BT332" s="155"/>
      <c r="BU332" s="140"/>
      <c r="BV332" s="140"/>
      <c r="BW332" s="140"/>
      <c r="BX332" s="140"/>
      <c r="BY332" s="140"/>
      <c r="BZ332" s="140"/>
      <c r="CA332" s="141"/>
      <c r="CB332" s="141"/>
      <c r="CC332" s="155"/>
      <c r="CD332" s="217"/>
      <c r="CE332" s="140"/>
      <c r="CF332" s="153"/>
      <c r="CG332" s="140"/>
      <c r="CH332" s="140"/>
      <c r="CI332" s="140"/>
      <c r="CJ332" s="141"/>
      <c r="CK332" s="141"/>
      <c r="CL332" s="155"/>
      <c r="CM332" s="140"/>
      <c r="CN332" s="140"/>
      <c r="CO332" s="140"/>
      <c r="CP332" s="140"/>
      <c r="CQ332" s="140"/>
      <c r="CR332" s="140"/>
      <c r="CS332" s="141"/>
      <c r="CT332" s="141"/>
      <c r="CU332" s="155"/>
      <c r="CV332" s="153">
        <f>-106.53-484.07</f>
        <v>-590.6</v>
      </c>
      <c r="CW332" s="140"/>
      <c r="CX332" s="153">
        <f>CV332</f>
        <v>-590.6</v>
      </c>
      <c r="CY332" s="153">
        <v>-83</v>
      </c>
      <c r="CZ332" s="153">
        <v>-8.91</v>
      </c>
      <c r="DA332" s="153">
        <v>-252.55</v>
      </c>
      <c r="DB332" s="153">
        <v>-10.54</v>
      </c>
      <c r="DC332" s="141">
        <f>CY332+CZ332+DA332+DB332</f>
        <v>-355.00000000000006</v>
      </c>
      <c r="DD332" s="155">
        <f>CX332+DC332</f>
        <v>-945.60000000000014</v>
      </c>
      <c r="DE332" s="140"/>
      <c r="DF332" s="140"/>
      <c r="DG332" s="140"/>
      <c r="DH332" s="140"/>
      <c r="DI332" s="140"/>
      <c r="DJ332" s="140"/>
      <c r="DK332" s="141"/>
      <c r="DL332" s="141"/>
      <c r="DM332" s="155"/>
      <c r="DN332" s="140"/>
      <c r="DO332" s="140"/>
      <c r="DP332" s="140"/>
      <c r="DQ332" s="140"/>
      <c r="DR332" s="140"/>
      <c r="DS332" s="140"/>
      <c r="DT332" s="141"/>
      <c r="DU332" s="141"/>
      <c r="DV332" s="155"/>
      <c r="DZ332" s="136"/>
      <c r="EA332" s="136"/>
      <c r="EB332" s="136"/>
      <c r="EC332" s="136"/>
      <c r="ED332" s="136"/>
      <c r="EE332" s="136"/>
      <c r="EF332" s="136"/>
      <c r="EG332" s="136"/>
      <c r="EH332" s="136"/>
      <c r="EI332" s="136"/>
      <c r="EJ332" s="136"/>
      <c r="EK332" s="136"/>
      <c r="EL332" s="136"/>
      <c r="EM332" s="136"/>
      <c r="EN332" s="136"/>
      <c r="EO332" s="136"/>
      <c r="EP332" s="136"/>
      <c r="EQ332" s="136"/>
      <c r="ER332" s="136"/>
      <c r="ES332" s="136"/>
      <c r="ET332" s="136"/>
      <c r="EU332" s="136"/>
      <c r="EV332" s="136"/>
      <c r="EW332" s="136"/>
      <c r="EX332" s="136"/>
      <c r="EY332" s="136"/>
      <c r="EZ332" s="136"/>
      <c r="FA332" s="136"/>
      <c r="FB332" s="136"/>
      <c r="FC332" s="136"/>
      <c r="FD332" s="136"/>
      <c r="FE332" s="136"/>
      <c r="FF332" s="136"/>
      <c r="FG332" s="136"/>
      <c r="FH332" s="136"/>
      <c r="FI332" s="136"/>
      <c r="FJ332" s="136"/>
      <c r="FK332" s="136"/>
      <c r="FL332" s="136"/>
      <c r="FM332" s="136"/>
      <c r="FN332" s="136"/>
      <c r="FO332" s="136"/>
      <c r="FP332" s="136"/>
      <c r="FQ332" s="136"/>
      <c r="FR332" s="136"/>
      <c r="FS332" s="136"/>
      <c r="FT332" s="136"/>
      <c r="FU332" s="136"/>
      <c r="FV332" s="136"/>
      <c r="FW332" s="136"/>
      <c r="FX332" s="136"/>
      <c r="FY332" s="136"/>
      <c r="FZ332" s="136"/>
      <c r="GA332" s="136"/>
      <c r="GB332" s="136"/>
      <c r="GC332" s="136"/>
      <c r="GD332" s="136"/>
      <c r="GE332" s="136"/>
      <c r="GF332" s="136"/>
      <c r="GG332" s="136"/>
      <c r="GH332" s="136"/>
      <c r="GI332" s="136"/>
      <c r="GJ332" s="136"/>
      <c r="GK332" s="136"/>
      <c r="GL332" s="136"/>
      <c r="GM332" s="136"/>
      <c r="GN332" s="136"/>
      <c r="GO332" s="136"/>
      <c r="GP332" s="136"/>
      <c r="GQ332" s="136"/>
      <c r="GR332" s="136"/>
      <c r="GS332" s="136"/>
      <c r="GT332" s="136"/>
      <c r="GU332" s="136"/>
      <c r="GV332" s="136"/>
      <c r="GW332" s="136"/>
      <c r="GX332" s="136"/>
      <c r="GY332" s="136"/>
      <c r="GZ332" s="136"/>
      <c r="HA332" s="136"/>
      <c r="HB332" s="136"/>
      <c r="HC332" s="136"/>
      <c r="HD332" s="136"/>
      <c r="HE332" s="136"/>
      <c r="HF332" s="136"/>
      <c r="HG332" s="136"/>
      <c r="HH332" s="136"/>
      <c r="HI332" s="136"/>
      <c r="HJ332" s="136"/>
      <c r="HK332" s="136"/>
      <c r="HL332" s="136"/>
      <c r="HM332" s="136"/>
      <c r="HN332" s="136"/>
      <c r="HO332" s="136"/>
      <c r="HP332" s="136"/>
      <c r="HQ332" s="136"/>
      <c r="HR332" s="136"/>
      <c r="HS332" s="136"/>
      <c r="HT332" s="136"/>
      <c r="HU332" s="136"/>
      <c r="HV332" s="136"/>
      <c r="HW332" s="136"/>
      <c r="HX332" s="136"/>
      <c r="HY332" s="136"/>
      <c r="HZ332" s="136"/>
      <c r="IA332" s="136"/>
      <c r="IB332" s="136"/>
      <c r="IC332" s="136"/>
      <c r="ID332" s="136"/>
      <c r="IE332" s="136"/>
      <c r="IF332" s="136"/>
      <c r="IG332" s="136"/>
      <c r="IH332" s="136"/>
      <c r="II332" s="136"/>
      <c r="IJ332" s="136"/>
      <c r="IK332" s="136"/>
      <c r="IL332" s="136"/>
      <c r="IM332" s="136"/>
      <c r="IN332" s="136"/>
      <c r="IO332" s="136"/>
      <c r="IP332" s="136"/>
      <c r="IQ332" s="136"/>
      <c r="IR332" s="136"/>
      <c r="IS332" s="136"/>
      <c r="IT332" s="136"/>
      <c r="IU332" s="136"/>
      <c r="IV332" s="136"/>
      <c r="IW332" s="136"/>
      <c r="IX332" s="136"/>
      <c r="IY332" s="136"/>
      <c r="IZ332" s="136"/>
      <c r="JA332" s="136"/>
      <c r="JB332" s="136"/>
      <c r="JC332" s="136"/>
      <c r="JD332" s="136"/>
      <c r="JE332" s="136"/>
      <c r="JF332" s="136"/>
      <c r="JG332" s="136"/>
      <c r="JH332" s="136"/>
      <c r="JI332" s="136"/>
      <c r="JJ332" s="136"/>
      <c r="JK332" s="136"/>
      <c r="JL332" s="136"/>
      <c r="JM332" s="136"/>
      <c r="JN332" s="136"/>
      <c r="JO332" s="136"/>
      <c r="JP332" s="136"/>
      <c r="JQ332" s="136"/>
      <c r="JR332" s="136"/>
      <c r="JS332" s="136"/>
      <c r="JT332" s="136"/>
      <c r="JU332" s="136"/>
      <c r="JV332" s="136"/>
      <c r="JW332" s="136"/>
      <c r="JX332" s="136"/>
      <c r="JY332" s="136"/>
      <c r="JZ332" s="136"/>
      <c r="KA332" s="136"/>
      <c r="KB332" s="136"/>
      <c r="KC332" s="136"/>
      <c r="KD332" s="136"/>
      <c r="KE332" s="136"/>
      <c r="KF332" s="136"/>
      <c r="KG332" s="136"/>
      <c r="KH332" s="136"/>
      <c r="KI332" s="136"/>
      <c r="KJ332" s="136"/>
      <c r="KK332" s="136"/>
      <c r="KL332" s="136"/>
      <c r="KM332" s="136"/>
      <c r="KN332" s="136"/>
      <c r="KO332" s="136"/>
      <c r="KP332" s="136"/>
      <c r="KQ332" s="136"/>
      <c r="KR332" s="136"/>
      <c r="KS332" s="136"/>
      <c r="KT332" s="136"/>
      <c r="KU332" s="136"/>
      <c r="KV332" s="136"/>
      <c r="KW332" s="136"/>
      <c r="KX332" s="136"/>
      <c r="KY332" s="136"/>
      <c r="KZ332" s="136"/>
      <c r="LA332" s="136"/>
      <c r="LB332" s="136"/>
      <c r="LC332" s="136"/>
      <c r="LD332" s="136"/>
      <c r="LE332" s="136"/>
      <c r="LF332" s="136"/>
      <c r="LG332" s="136"/>
      <c r="LH332" s="136"/>
      <c r="LI332" s="136"/>
      <c r="LJ332" s="136"/>
      <c r="LK332" s="136"/>
      <c r="LL332" s="136"/>
      <c r="LM332" s="136"/>
      <c r="LN332" s="136"/>
      <c r="LO332" s="136"/>
      <c r="LP332" s="136"/>
      <c r="LQ332" s="136"/>
      <c r="LR332" s="136"/>
      <c r="LS332" s="136"/>
      <c r="LT332" s="136"/>
      <c r="LU332" s="136"/>
    </row>
    <row r="333" spans="1:333" x14ac:dyDescent="0.25">
      <c r="A333" s="24"/>
      <c r="B333" s="7" t="s">
        <v>909</v>
      </c>
      <c r="J333" s="153"/>
      <c r="K333" s="153"/>
      <c r="L333" s="153">
        <f>J333+K333</f>
        <v>0</v>
      </c>
      <c r="M333" s="153"/>
      <c r="N333" s="153"/>
      <c r="O333" s="153"/>
      <c r="P333" s="141"/>
      <c r="Q333" s="141">
        <f t="shared" ref="Q333:Q334" si="107">SUM(M333:P333)</f>
        <v>0</v>
      </c>
      <c r="R333" s="155">
        <f>Q333+L333</f>
        <v>0</v>
      </c>
      <c r="S333" s="153"/>
      <c r="T333" s="153"/>
      <c r="U333" s="153"/>
      <c r="V333" s="153"/>
      <c r="W333" s="153"/>
      <c r="X333" s="153"/>
      <c r="Y333" s="141"/>
      <c r="Z333" s="141">
        <f t="shared" ref="Z333:Z334" si="108">SUM(V333:Y333)</f>
        <v>0</v>
      </c>
      <c r="AA333" s="155">
        <f>Z333+U333</f>
        <v>0</v>
      </c>
      <c r="AB333" s="153"/>
      <c r="AC333" s="153"/>
      <c r="AD333" s="153"/>
      <c r="AE333" s="153"/>
      <c r="AF333" s="153"/>
      <c r="AG333" s="153"/>
      <c r="AH333" s="141"/>
      <c r="AI333" s="141">
        <f t="shared" ref="AI333:AI334" si="109">SUM(AE333:AH333)</f>
        <v>0</v>
      </c>
      <c r="AJ333" s="155">
        <f>AI333+AD333</f>
        <v>0</v>
      </c>
      <c r="AK333" s="153"/>
      <c r="AL333" s="153"/>
      <c r="AM333" s="153"/>
      <c r="AN333" s="153"/>
      <c r="AO333" s="153"/>
      <c r="AP333" s="153"/>
      <c r="AQ333" s="141"/>
      <c r="AR333" s="141">
        <f t="shared" ref="AR333:AR334" si="110">SUM(AN333:AQ333)</f>
        <v>0</v>
      </c>
      <c r="AS333" s="155">
        <f>AR333+AM333</f>
        <v>0</v>
      </c>
      <c r="AT333" s="153"/>
      <c r="AU333" s="153"/>
      <c r="AV333" s="153"/>
      <c r="AW333" s="153"/>
      <c r="AX333" s="153"/>
      <c r="AY333" s="153"/>
      <c r="AZ333" s="141"/>
      <c r="BA333" s="141">
        <f t="shared" ref="BA333:BA334" si="111">SUM(AW333:AZ333)</f>
        <v>0</v>
      </c>
      <c r="BB333" s="155">
        <f>BA333+AV333</f>
        <v>0</v>
      </c>
      <c r="BC333" s="153">
        <v>9.92</v>
      </c>
      <c r="BD333" s="153">
        <v>3415</v>
      </c>
      <c r="BE333" s="153">
        <v>3424.92</v>
      </c>
      <c r="BF333" s="153">
        <v>144.19999999999999</v>
      </c>
      <c r="BG333" s="153">
        <v>0.15</v>
      </c>
      <c r="BH333" s="153">
        <v>685.13</v>
      </c>
      <c r="BI333" s="141">
        <v>45.9</v>
      </c>
      <c r="BJ333" s="141">
        <f t="shared" ref="BJ333:BJ334" si="112">SUM(BF333:BI333)</f>
        <v>875.38</v>
      </c>
      <c r="BK333" s="155">
        <f>BJ333+BE333</f>
        <v>4300.3</v>
      </c>
      <c r="BL333" s="153"/>
      <c r="BM333" s="153"/>
      <c r="BN333" s="153"/>
      <c r="BO333" s="153"/>
      <c r="BP333" s="153"/>
      <c r="BQ333" s="153"/>
      <c r="BR333" s="141"/>
      <c r="BS333" s="141">
        <f t="shared" ref="BS333:BS334" si="113">SUM(BO333:BR333)</f>
        <v>0</v>
      </c>
      <c r="BT333" s="155">
        <f>BS333+BN333</f>
        <v>0</v>
      </c>
      <c r="BU333" s="153"/>
      <c r="BV333" s="153"/>
      <c r="BW333" s="153"/>
      <c r="BX333" s="153"/>
      <c r="BY333" s="153"/>
      <c r="BZ333" s="153"/>
      <c r="CA333" s="141"/>
      <c r="CB333" s="141">
        <f t="shared" ref="CB333:CB334" si="114">SUM(BX333:CA333)</f>
        <v>0</v>
      </c>
      <c r="CC333" s="155">
        <f>CB333+BW333</f>
        <v>0</v>
      </c>
      <c r="CD333" s="153"/>
      <c r="CE333" s="153"/>
      <c r="CF333" s="153"/>
      <c r="CG333" s="153"/>
      <c r="CH333" s="153"/>
      <c r="CI333" s="153"/>
      <c r="CJ333" s="141"/>
      <c r="CK333" s="141">
        <f t="shared" ref="CK333:CK334" si="115">SUM(CG333:CJ333)</f>
        <v>0</v>
      </c>
      <c r="CL333" s="155">
        <f>CK333+CF333</f>
        <v>0</v>
      </c>
      <c r="CM333" s="153"/>
      <c r="CN333" s="153"/>
      <c r="CO333" s="153"/>
      <c r="CP333" s="153"/>
      <c r="CQ333" s="153"/>
      <c r="CR333" s="153"/>
      <c r="CS333" s="141"/>
      <c r="CT333" s="141">
        <f t="shared" ref="CT333:CT334" si="116">SUM(CP333:CS333)</f>
        <v>0</v>
      </c>
      <c r="CU333" s="155">
        <f>CT333+CO333</f>
        <v>0</v>
      </c>
      <c r="CV333" s="153"/>
      <c r="CW333" s="153"/>
      <c r="CX333" s="153"/>
      <c r="CY333" s="153"/>
      <c r="CZ333" s="153"/>
      <c r="DA333" s="153"/>
      <c r="DB333" s="141"/>
      <c r="DC333" s="141">
        <f t="shared" ref="DC333:DC334" si="117">SUM(CY333:DB333)</f>
        <v>0</v>
      </c>
      <c r="DD333" s="155">
        <f>DC333+CX333</f>
        <v>0</v>
      </c>
      <c r="DE333" s="153"/>
      <c r="DF333" s="153"/>
      <c r="DG333" s="153"/>
      <c r="DH333" s="153"/>
      <c r="DI333" s="153"/>
      <c r="DJ333" s="153"/>
      <c r="DK333" s="141"/>
      <c r="DL333" s="141">
        <f t="shared" ref="DL333:DL334" si="118">SUM(DH333:DK333)</f>
        <v>0</v>
      </c>
      <c r="DM333" s="155">
        <f>DL333+DG333</f>
        <v>0</v>
      </c>
      <c r="DN333" s="153"/>
      <c r="DO333" s="153"/>
      <c r="DP333" s="153"/>
      <c r="DQ333" s="153"/>
      <c r="DR333" s="153"/>
      <c r="DS333" s="153"/>
      <c r="DT333" s="141"/>
      <c r="DU333" s="141">
        <f t="shared" ref="DU333:DU334" si="119">SUM(DQ333:DT333)</f>
        <v>0</v>
      </c>
      <c r="DV333" s="155">
        <f>DU333+DP333</f>
        <v>0</v>
      </c>
      <c r="DZ333" s="136"/>
      <c r="EA333" s="136"/>
      <c r="EB333" s="136"/>
      <c r="EC333" s="136"/>
      <c r="ED333" s="136"/>
      <c r="EE333" s="136"/>
      <c r="EF333" s="136"/>
      <c r="EG333" s="136"/>
      <c r="EH333" s="136"/>
      <c r="EI333" s="136"/>
      <c r="EJ333" s="136"/>
      <c r="EK333" s="136"/>
      <c r="EL333" s="136"/>
      <c r="EM333" s="136"/>
      <c r="EN333" s="136"/>
      <c r="EO333" s="136"/>
      <c r="EP333" s="136"/>
      <c r="EQ333" s="136"/>
      <c r="ER333" s="136"/>
      <c r="ES333" s="136"/>
      <c r="ET333" s="136"/>
      <c r="EU333" s="136"/>
      <c r="EV333" s="136"/>
      <c r="EW333" s="136"/>
      <c r="EX333" s="136"/>
      <c r="EY333" s="136"/>
      <c r="EZ333" s="136"/>
      <c r="FA333" s="136"/>
      <c r="FB333" s="136"/>
      <c r="FC333" s="136"/>
      <c r="FD333" s="136"/>
      <c r="FE333" s="136"/>
      <c r="FF333" s="136"/>
      <c r="FG333" s="136"/>
      <c r="FH333" s="136"/>
      <c r="FI333" s="136"/>
      <c r="FJ333" s="136"/>
      <c r="FK333" s="136"/>
      <c r="FL333" s="136"/>
      <c r="FM333" s="136"/>
      <c r="FN333" s="136"/>
      <c r="FO333" s="136"/>
      <c r="FP333" s="136"/>
      <c r="FQ333" s="136"/>
      <c r="FR333" s="136"/>
      <c r="FS333" s="136"/>
      <c r="FT333" s="136"/>
      <c r="FU333" s="136"/>
      <c r="FV333" s="136"/>
      <c r="FW333" s="136"/>
      <c r="FX333" s="136"/>
      <c r="FY333" s="136"/>
      <c r="FZ333" s="136"/>
      <c r="GA333" s="136"/>
      <c r="GB333" s="136"/>
      <c r="GC333" s="136"/>
      <c r="GD333" s="136"/>
      <c r="GE333" s="136"/>
      <c r="GF333" s="136"/>
      <c r="GG333" s="136"/>
      <c r="GH333" s="136"/>
      <c r="GI333" s="136"/>
      <c r="GJ333" s="136"/>
      <c r="GK333" s="136"/>
      <c r="GL333" s="136"/>
      <c r="GM333" s="136"/>
      <c r="GN333" s="136"/>
      <c r="GO333" s="136"/>
      <c r="GP333" s="136"/>
      <c r="GQ333" s="136"/>
      <c r="GR333" s="136"/>
      <c r="GS333" s="136"/>
      <c r="GT333" s="136"/>
      <c r="GU333" s="136"/>
      <c r="GV333" s="136"/>
      <c r="GW333" s="136"/>
      <c r="GX333" s="136"/>
      <c r="GY333" s="136"/>
      <c r="GZ333" s="136"/>
      <c r="HA333" s="136"/>
      <c r="HB333" s="136"/>
      <c r="HC333" s="136"/>
      <c r="HD333" s="136"/>
      <c r="HE333" s="136"/>
      <c r="HF333" s="136"/>
      <c r="HG333" s="136"/>
      <c r="HH333" s="136"/>
      <c r="HI333" s="136"/>
      <c r="HJ333" s="136"/>
      <c r="HK333" s="136"/>
      <c r="HL333" s="136"/>
      <c r="HM333" s="136"/>
      <c r="HN333" s="136"/>
      <c r="HO333" s="136"/>
      <c r="HP333" s="136"/>
      <c r="HQ333" s="136"/>
      <c r="HR333" s="136"/>
      <c r="HS333" s="136"/>
      <c r="HT333" s="136"/>
      <c r="HU333" s="136"/>
      <c r="HV333" s="136"/>
      <c r="HW333" s="136"/>
      <c r="HX333" s="136"/>
      <c r="HY333" s="136"/>
      <c r="HZ333" s="136"/>
      <c r="IA333" s="136"/>
      <c r="IB333" s="136"/>
      <c r="IC333" s="136"/>
      <c r="ID333" s="136"/>
      <c r="IE333" s="136"/>
      <c r="IF333" s="136"/>
      <c r="IG333" s="136"/>
      <c r="IH333" s="136"/>
      <c r="II333" s="136"/>
      <c r="IJ333" s="136"/>
      <c r="IK333" s="136"/>
      <c r="IL333" s="136"/>
      <c r="IM333" s="136"/>
      <c r="IN333" s="136"/>
      <c r="IO333" s="136"/>
      <c r="IP333" s="136"/>
      <c r="IQ333" s="136"/>
      <c r="IR333" s="136"/>
      <c r="IS333" s="136"/>
      <c r="IT333" s="136"/>
      <c r="IU333" s="136"/>
      <c r="IV333" s="136"/>
      <c r="IW333" s="136"/>
      <c r="IX333" s="136"/>
      <c r="IY333" s="136"/>
      <c r="IZ333" s="136"/>
      <c r="JA333" s="136"/>
      <c r="JB333" s="136"/>
      <c r="JC333" s="136"/>
      <c r="JD333" s="136"/>
      <c r="JE333" s="136"/>
      <c r="JF333" s="136"/>
      <c r="JG333" s="136"/>
      <c r="JH333" s="136"/>
      <c r="JI333" s="136"/>
      <c r="JJ333" s="136"/>
      <c r="JK333" s="136"/>
      <c r="JL333" s="136"/>
      <c r="JM333" s="136"/>
      <c r="JN333" s="136"/>
      <c r="JO333" s="136"/>
      <c r="JP333" s="136"/>
      <c r="JQ333" s="136"/>
      <c r="JR333" s="136"/>
      <c r="JS333" s="136"/>
      <c r="JT333" s="136"/>
      <c r="JU333" s="136"/>
      <c r="JV333" s="136"/>
      <c r="JW333" s="136"/>
      <c r="JX333" s="136"/>
      <c r="JY333" s="136"/>
      <c r="JZ333" s="136"/>
      <c r="KA333" s="136"/>
      <c r="KB333" s="136"/>
      <c r="KC333" s="136"/>
      <c r="KD333" s="136"/>
      <c r="KE333" s="136"/>
      <c r="KF333" s="136"/>
      <c r="KG333" s="136"/>
      <c r="KH333" s="136"/>
      <c r="KI333" s="136"/>
      <c r="KJ333" s="136"/>
      <c r="KK333" s="136"/>
      <c r="KL333" s="136"/>
      <c r="KM333" s="136"/>
      <c r="KN333" s="136"/>
      <c r="KO333" s="136"/>
      <c r="KP333" s="136"/>
      <c r="KQ333" s="136"/>
      <c r="KR333" s="136"/>
      <c r="KS333" s="136"/>
      <c r="KT333" s="136"/>
      <c r="KU333" s="136"/>
      <c r="KV333" s="136"/>
      <c r="KW333" s="136"/>
      <c r="KX333" s="136"/>
      <c r="KY333" s="136"/>
      <c r="KZ333" s="136"/>
      <c r="LA333" s="136"/>
      <c r="LB333" s="136"/>
      <c r="LC333" s="136"/>
      <c r="LD333" s="136"/>
      <c r="LE333" s="136"/>
      <c r="LF333" s="136"/>
      <c r="LG333" s="136"/>
      <c r="LH333" s="136"/>
      <c r="LI333" s="136"/>
      <c r="LJ333" s="136"/>
      <c r="LK333" s="136"/>
      <c r="LL333" s="136"/>
      <c r="LM333" s="136"/>
      <c r="LN333" s="136"/>
      <c r="LO333" s="136"/>
      <c r="LP333" s="136"/>
      <c r="LQ333" s="136"/>
      <c r="LR333" s="136"/>
      <c r="LS333" s="136"/>
      <c r="LT333" s="136"/>
      <c r="LU333" s="136"/>
    </row>
    <row r="334" spans="1:333" x14ac:dyDescent="0.25">
      <c r="A334" s="24"/>
      <c r="B334" t="s">
        <v>55</v>
      </c>
      <c r="J334" s="153"/>
      <c r="K334" s="153"/>
      <c r="L334" s="153">
        <f>J334+K334</f>
        <v>0</v>
      </c>
      <c r="M334" s="153">
        <v>-7744</v>
      </c>
      <c r="N334" s="153"/>
      <c r="O334" s="153"/>
      <c r="P334" s="153"/>
      <c r="Q334" s="141">
        <f t="shared" si="107"/>
        <v>-7744</v>
      </c>
      <c r="R334" s="155">
        <f>Q334+L334</f>
        <v>-7744</v>
      </c>
      <c r="S334" s="153"/>
      <c r="T334" s="153"/>
      <c r="U334" s="153"/>
      <c r="V334" s="153"/>
      <c r="W334" s="153"/>
      <c r="X334" s="153"/>
      <c r="Y334" s="153"/>
      <c r="Z334" s="141">
        <f t="shared" si="108"/>
        <v>0</v>
      </c>
      <c r="AA334" s="155">
        <f>Z334+U334</f>
        <v>0</v>
      </c>
      <c r="AB334" s="153"/>
      <c r="AC334" s="153"/>
      <c r="AD334" s="153"/>
      <c r="AE334" s="153"/>
      <c r="AF334" s="153"/>
      <c r="AG334" s="153"/>
      <c r="AH334" s="153"/>
      <c r="AI334" s="141">
        <f t="shared" si="109"/>
        <v>0</v>
      </c>
      <c r="AJ334" s="155">
        <f>AI334+AD334</f>
        <v>0</v>
      </c>
      <c r="AK334" s="153"/>
      <c r="AL334" s="153"/>
      <c r="AM334" s="153"/>
      <c r="AN334" s="153"/>
      <c r="AO334" s="153"/>
      <c r="AP334" s="153"/>
      <c r="AQ334" s="153">
        <v>-17421.04</v>
      </c>
      <c r="AR334" s="141">
        <f t="shared" si="110"/>
        <v>-17421.04</v>
      </c>
      <c r="AS334" s="155">
        <f>AR334+AM334</f>
        <v>-17421.04</v>
      </c>
      <c r="AT334" s="153">
        <v>11360.22</v>
      </c>
      <c r="AU334" s="153"/>
      <c r="AV334" s="153">
        <f>AT334</f>
        <v>11360.22</v>
      </c>
      <c r="AW334" s="153">
        <v>991.7</v>
      </c>
      <c r="AX334" s="153"/>
      <c r="AY334" s="153">
        <v>3003.68</v>
      </c>
      <c r="AZ334" s="153">
        <v>-947.87</v>
      </c>
      <c r="BA334" s="141">
        <f t="shared" si="111"/>
        <v>3047.51</v>
      </c>
      <c r="BB334" s="155">
        <f>BA334+AV334</f>
        <v>14407.73</v>
      </c>
      <c r="BC334" s="153"/>
      <c r="BD334" s="153"/>
      <c r="BE334" s="153"/>
      <c r="BF334" s="153"/>
      <c r="BG334" s="153"/>
      <c r="BH334" s="153"/>
      <c r="BI334" s="153"/>
      <c r="BJ334" s="141">
        <f t="shared" si="112"/>
        <v>0</v>
      </c>
      <c r="BK334" s="155">
        <f>BJ334+BE334</f>
        <v>0</v>
      </c>
      <c r="BL334" s="153"/>
      <c r="BM334" s="153"/>
      <c r="BN334" s="153"/>
      <c r="BO334" s="153"/>
      <c r="BP334" s="153"/>
      <c r="BQ334" s="153"/>
      <c r="BR334" s="153"/>
      <c r="BS334" s="141">
        <f t="shared" si="113"/>
        <v>0</v>
      </c>
      <c r="BT334" s="155">
        <f>BS334+BN334</f>
        <v>0</v>
      </c>
      <c r="BU334" s="153"/>
      <c r="BV334" s="153"/>
      <c r="BW334" s="153"/>
      <c r="BX334" s="153"/>
      <c r="BY334" s="153"/>
      <c r="BZ334" s="153"/>
      <c r="CA334" s="153"/>
      <c r="CB334" s="141">
        <f t="shared" si="114"/>
        <v>0</v>
      </c>
      <c r="CC334" s="155">
        <f>CB334+BW334</f>
        <v>0</v>
      </c>
      <c r="CD334" s="153"/>
      <c r="CE334" s="153"/>
      <c r="CF334" s="153"/>
      <c r="CG334" s="153"/>
      <c r="CH334" s="153"/>
      <c r="CI334" s="153"/>
      <c r="CJ334" s="153"/>
      <c r="CK334" s="141">
        <f t="shared" si="115"/>
        <v>0</v>
      </c>
      <c r="CL334" s="155">
        <f>CK334+CF334</f>
        <v>0</v>
      </c>
      <c r="CM334" s="153"/>
      <c r="CN334" s="153"/>
      <c r="CO334" s="153"/>
      <c r="CP334" s="153"/>
      <c r="CQ334" s="153"/>
      <c r="CR334" s="153"/>
      <c r="CS334" s="153"/>
      <c r="CT334" s="141">
        <f t="shared" si="116"/>
        <v>0</v>
      </c>
      <c r="CU334" s="155">
        <f>CT334+CO334</f>
        <v>0</v>
      </c>
      <c r="CV334" s="153"/>
      <c r="CW334" s="153"/>
      <c r="CX334" s="153"/>
      <c r="CY334" s="153"/>
      <c r="CZ334" s="153"/>
      <c r="DA334" s="153"/>
      <c r="DB334" s="153"/>
      <c r="DC334" s="141">
        <f t="shared" si="117"/>
        <v>0</v>
      </c>
      <c r="DD334" s="155">
        <f>DC334+CX334</f>
        <v>0</v>
      </c>
      <c r="DE334" s="153">
        <v>-1687256.64</v>
      </c>
      <c r="DF334" s="153"/>
      <c r="DG334" s="153">
        <f>DE334+DF334</f>
        <v>-1687256.64</v>
      </c>
      <c r="DH334" s="153">
        <v>-218083.4</v>
      </c>
      <c r="DI334" s="153"/>
      <c r="DJ334" s="153">
        <v>-683255.71</v>
      </c>
      <c r="DK334" s="153"/>
      <c r="DL334" s="141">
        <f t="shared" si="118"/>
        <v>-901339.11</v>
      </c>
      <c r="DM334" s="155">
        <f>DL334+DG334</f>
        <v>-2588595.75</v>
      </c>
      <c r="DN334" s="153"/>
      <c r="DO334" s="153"/>
      <c r="DP334" s="153"/>
      <c r="DQ334" s="153"/>
      <c r="DR334" s="153"/>
      <c r="DS334" s="153"/>
      <c r="DT334" s="153"/>
      <c r="DU334" s="141">
        <f t="shared" si="119"/>
        <v>0</v>
      </c>
      <c r="DV334" s="155">
        <f>DU334+DP334</f>
        <v>0</v>
      </c>
      <c r="DZ334" s="136"/>
      <c r="EA334" s="136"/>
      <c r="EB334" s="136"/>
      <c r="EC334" s="136"/>
      <c r="ED334" s="136"/>
      <c r="EE334" s="136"/>
      <c r="EF334" s="136"/>
      <c r="EG334" s="136"/>
      <c r="EH334" s="136"/>
      <c r="EI334" s="136"/>
      <c r="EJ334" s="136"/>
      <c r="EK334" s="136"/>
      <c r="EL334" s="136"/>
      <c r="EM334" s="136"/>
      <c r="EN334" s="136"/>
      <c r="EO334" s="136"/>
      <c r="EP334" s="136"/>
      <c r="EQ334" s="136"/>
      <c r="ER334" s="136"/>
      <c r="ES334" s="136"/>
      <c r="ET334" s="136"/>
      <c r="EU334" s="136"/>
      <c r="EV334" s="136"/>
      <c r="EW334" s="136"/>
      <c r="EX334" s="136"/>
      <c r="EY334" s="136"/>
      <c r="EZ334" s="136"/>
      <c r="FA334" s="136"/>
      <c r="FB334" s="136"/>
      <c r="FC334" s="136"/>
      <c r="FD334" s="136"/>
      <c r="FE334" s="136"/>
      <c r="FF334" s="136"/>
      <c r="FG334" s="136"/>
      <c r="FH334" s="136"/>
      <c r="FI334" s="136"/>
      <c r="FJ334" s="136"/>
      <c r="FK334" s="136"/>
      <c r="FL334" s="136"/>
      <c r="FM334" s="136"/>
      <c r="FN334" s="136"/>
      <c r="FO334" s="136"/>
      <c r="FP334" s="136"/>
      <c r="FQ334" s="136"/>
      <c r="FR334" s="136"/>
      <c r="FS334" s="136"/>
      <c r="FT334" s="136"/>
      <c r="FU334" s="136"/>
      <c r="FV334" s="136"/>
      <c r="FW334" s="136"/>
      <c r="FX334" s="136"/>
      <c r="FY334" s="136"/>
      <c r="FZ334" s="136"/>
      <c r="GA334" s="136"/>
      <c r="GB334" s="136"/>
      <c r="GC334" s="136"/>
      <c r="GD334" s="136"/>
      <c r="GE334" s="136"/>
      <c r="GF334" s="136"/>
      <c r="GG334" s="136"/>
      <c r="GH334" s="136"/>
      <c r="GI334" s="136"/>
      <c r="GJ334" s="136"/>
      <c r="GK334" s="136"/>
      <c r="GL334" s="136"/>
      <c r="GM334" s="136"/>
      <c r="GN334" s="136"/>
      <c r="GO334" s="136"/>
      <c r="GP334" s="136"/>
      <c r="GQ334" s="136"/>
      <c r="GR334" s="136"/>
      <c r="GS334" s="136"/>
      <c r="GT334" s="136"/>
      <c r="GU334" s="136"/>
      <c r="GV334" s="136"/>
      <c r="GW334" s="136"/>
      <c r="GX334" s="136"/>
      <c r="GY334" s="136"/>
      <c r="GZ334" s="136"/>
      <c r="HA334" s="136"/>
      <c r="HB334" s="136"/>
      <c r="HC334" s="136"/>
      <c r="HD334" s="136"/>
      <c r="HE334" s="136"/>
      <c r="HF334" s="136"/>
      <c r="HG334" s="136"/>
      <c r="HH334" s="136"/>
      <c r="HI334" s="136"/>
      <c r="HJ334" s="136"/>
      <c r="HK334" s="136"/>
      <c r="HL334" s="136"/>
      <c r="HM334" s="136"/>
      <c r="HN334" s="136"/>
      <c r="HO334" s="136"/>
      <c r="HP334" s="136"/>
      <c r="HQ334" s="136"/>
      <c r="HR334" s="136"/>
      <c r="HS334" s="136"/>
      <c r="HT334" s="136"/>
      <c r="HU334" s="136"/>
      <c r="HV334" s="136"/>
      <c r="HW334" s="136"/>
      <c r="HX334" s="136"/>
      <c r="HY334" s="136"/>
      <c r="HZ334" s="136"/>
      <c r="IA334" s="136"/>
      <c r="IB334" s="136"/>
      <c r="IC334" s="136"/>
      <c r="ID334" s="136"/>
      <c r="IE334" s="136"/>
      <c r="IF334" s="136"/>
      <c r="IG334" s="136"/>
      <c r="IH334" s="136"/>
      <c r="II334" s="136"/>
      <c r="IJ334" s="136"/>
      <c r="IK334" s="136"/>
      <c r="IL334" s="136"/>
      <c r="IM334" s="136"/>
      <c r="IN334" s="136"/>
      <c r="IO334" s="136"/>
      <c r="IP334" s="136"/>
      <c r="IQ334" s="136"/>
      <c r="IR334" s="136"/>
      <c r="IS334" s="136"/>
      <c r="IT334" s="136"/>
      <c r="IU334" s="136"/>
      <c r="IV334" s="136"/>
      <c r="IW334" s="136"/>
      <c r="IX334" s="136"/>
      <c r="IY334" s="136"/>
      <c r="IZ334" s="136"/>
      <c r="JA334" s="136"/>
      <c r="JB334" s="136"/>
      <c r="JC334" s="136"/>
      <c r="JD334" s="136"/>
      <c r="JE334" s="136"/>
      <c r="JF334" s="136"/>
      <c r="JG334" s="136"/>
      <c r="JH334" s="136"/>
      <c r="JI334" s="136"/>
      <c r="JJ334" s="136"/>
      <c r="JK334" s="136"/>
      <c r="JL334" s="136"/>
      <c r="JM334" s="136"/>
      <c r="JN334" s="136"/>
      <c r="JO334" s="136"/>
      <c r="JP334" s="136"/>
      <c r="JQ334" s="136"/>
      <c r="JR334" s="136"/>
      <c r="JS334" s="136"/>
      <c r="JT334" s="136"/>
      <c r="JU334" s="136"/>
      <c r="JV334" s="136"/>
      <c r="JW334" s="136"/>
      <c r="JX334" s="136"/>
      <c r="JY334" s="136"/>
      <c r="JZ334" s="136"/>
      <c r="KA334" s="136"/>
      <c r="KB334" s="136"/>
      <c r="KC334" s="136"/>
      <c r="KD334" s="136"/>
      <c r="KE334" s="136"/>
      <c r="KF334" s="136"/>
      <c r="KG334" s="136"/>
      <c r="KH334" s="136"/>
      <c r="KI334" s="136"/>
      <c r="KJ334" s="136"/>
      <c r="KK334" s="136"/>
      <c r="KL334" s="136"/>
      <c r="KM334" s="136"/>
      <c r="KN334" s="136"/>
      <c r="KO334" s="136"/>
      <c r="KP334" s="136"/>
      <c r="KQ334" s="136"/>
      <c r="KR334" s="136"/>
      <c r="KS334" s="136"/>
      <c r="KT334" s="136"/>
      <c r="KU334" s="136"/>
      <c r="KV334" s="136"/>
      <c r="KW334" s="136"/>
      <c r="KX334" s="136"/>
      <c r="KY334" s="136"/>
      <c r="KZ334" s="136"/>
      <c r="LA334" s="136"/>
      <c r="LB334" s="136"/>
      <c r="LC334" s="136"/>
      <c r="LD334" s="136"/>
      <c r="LE334" s="136"/>
      <c r="LF334" s="136"/>
      <c r="LG334" s="136"/>
      <c r="LH334" s="136"/>
      <c r="LI334" s="136"/>
      <c r="LJ334" s="136"/>
      <c r="LK334" s="136"/>
      <c r="LL334" s="136"/>
      <c r="LM334" s="136"/>
      <c r="LN334" s="136"/>
      <c r="LO334" s="136"/>
      <c r="LP334" s="136"/>
      <c r="LQ334" s="136"/>
      <c r="LR334" s="136"/>
      <c r="LS334" s="136"/>
      <c r="LT334" s="136"/>
      <c r="LU334" s="136"/>
    </row>
    <row r="335" spans="1:333" s="18" customFormat="1" x14ac:dyDescent="0.25">
      <c r="A335" s="156"/>
      <c r="B335" s="28"/>
      <c r="C335" s="28"/>
      <c r="D335" s="28"/>
      <c r="E335" s="28"/>
      <c r="F335" s="28"/>
      <c r="G335" s="28"/>
      <c r="H335" s="28"/>
      <c r="I335" s="28"/>
      <c r="J335" s="187"/>
      <c r="K335" s="187"/>
      <c r="L335" s="187"/>
      <c r="M335" s="188"/>
      <c r="N335" s="188"/>
      <c r="O335" s="188"/>
      <c r="P335" s="188"/>
      <c r="Q335" s="188"/>
      <c r="R335" s="189"/>
      <c r="S335" s="187"/>
      <c r="T335" s="187"/>
      <c r="U335" s="187"/>
      <c r="V335" s="188"/>
      <c r="W335" s="188"/>
      <c r="X335" s="188"/>
      <c r="Y335" s="188"/>
      <c r="Z335" s="188"/>
      <c r="AA335" s="189"/>
      <c r="AB335" s="187"/>
      <c r="AC335" s="187"/>
      <c r="AD335" s="187"/>
      <c r="AE335" s="188"/>
      <c r="AF335" s="188"/>
      <c r="AG335" s="188"/>
      <c r="AH335" s="188"/>
      <c r="AI335" s="188"/>
      <c r="AJ335" s="189"/>
      <c r="AK335" s="187"/>
      <c r="AL335" s="187"/>
      <c r="AM335" s="187"/>
      <c r="AN335" s="188"/>
      <c r="AO335" s="188"/>
      <c r="AP335" s="188"/>
      <c r="AQ335" s="188"/>
      <c r="AR335" s="188"/>
      <c r="AS335" s="189"/>
      <c r="AT335" s="187"/>
      <c r="AU335" s="187"/>
      <c r="AV335" s="187"/>
      <c r="AW335" s="188"/>
      <c r="AX335" s="188"/>
      <c r="AY335" s="188"/>
      <c r="AZ335" s="188"/>
      <c r="BA335" s="188"/>
      <c r="BB335" s="189"/>
      <c r="BC335" s="187"/>
      <c r="BD335" s="187"/>
      <c r="BE335" s="187"/>
      <c r="BF335" s="188"/>
      <c r="BG335" s="188"/>
      <c r="BH335" s="188"/>
      <c r="BI335" s="188"/>
      <c r="BJ335" s="188"/>
      <c r="BK335" s="189"/>
      <c r="BL335" s="187"/>
      <c r="BM335" s="187"/>
      <c r="BN335" s="187"/>
      <c r="BO335" s="188"/>
      <c r="BP335" s="188"/>
      <c r="BQ335" s="188"/>
      <c r="BR335" s="188"/>
      <c r="BS335" s="188"/>
      <c r="BT335" s="189"/>
      <c r="BU335" s="187"/>
      <c r="BV335" s="187"/>
      <c r="BW335" s="187"/>
      <c r="BX335" s="188"/>
      <c r="BY335" s="188"/>
      <c r="BZ335" s="188"/>
      <c r="CA335" s="188"/>
      <c r="CB335" s="188"/>
      <c r="CC335" s="189"/>
      <c r="CD335" s="187"/>
      <c r="CE335" s="187"/>
      <c r="CF335" s="187"/>
      <c r="CG335" s="188"/>
      <c r="CH335" s="188"/>
      <c r="CI335" s="188"/>
      <c r="CJ335" s="188"/>
      <c r="CK335" s="188"/>
      <c r="CL335" s="189"/>
      <c r="CM335" s="187"/>
      <c r="CN335" s="187"/>
      <c r="CO335" s="187"/>
      <c r="CP335" s="188"/>
      <c r="CQ335" s="188"/>
      <c r="CR335" s="188"/>
      <c r="CS335" s="188"/>
      <c r="CT335" s="188"/>
      <c r="CU335" s="189"/>
      <c r="CV335" s="187"/>
      <c r="CW335" s="187"/>
      <c r="CX335" s="187"/>
      <c r="CY335" s="188"/>
      <c r="CZ335" s="188"/>
      <c r="DA335" s="188"/>
      <c r="DB335" s="188"/>
      <c r="DC335" s="188"/>
      <c r="DD335" s="189"/>
      <c r="DE335" s="187"/>
      <c r="DF335" s="187"/>
      <c r="DG335" s="187"/>
      <c r="DH335" s="188"/>
      <c r="DI335" s="188"/>
      <c r="DJ335" s="188"/>
      <c r="DK335" s="188"/>
      <c r="DL335" s="188"/>
      <c r="DM335" s="189"/>
      <c r="DN335" s="170"/>
      <c r="DO335" s="170"/>
      <c r="DP335" s="170"/>
      <c r="DQ335" s="170"/>
      <c r="DR335" s="170"/>
      <c r="DS335" s="170"/>
      <c r="DT335" s="170"/>
      <c r="DU335" s="170"/>
      <c r="DV335" s="170"/>
      <c r="DW335" s="174"/>
      <c r="DX335" s="160"/>
      <c r="DY335" s="160"/>
    </row>
    <row r="336" spans="1:333" s="64" customFormat="1" x14ac:dyDescent="0.25">
      <c r="A336" s="281" t="s">
        <v>911</v>
      </c>
      <c r="B336" s="281"/>
      <c r="C336" s="63" t="s">
        <v>981</v>
      </c>
      <c r="J336" s="171">
        <f>SUM(J4:J334)</f>
        <v>659433.40260000003</v>
      </c>
      <c r="K336" s="171">
        <f t="shared" ref="K336:AA336" si="120">SUM(K4:K334)</f>
        <v>0</v>
      </c>
      <c r="L336" s="171">
        <f t="shared" si="120"/>
        <v>659433.40260000003</v>
      </c>
      <c r="M336" s="171">
        <f>SUM(M4:M334)</f>
        <v>58610.95</v>
      </c>
      <c r="N336" s="171">
        <f t="shared" si="120"/>
        <v>12038.647599999993</v>
      </c>
      <c r="O336" s="171">
        <f t="shared" si="120"/>
        <v>237463.56070000012</v>
      </c>
      <c r="P336" s="171">
        <f t="shared" si="120"/>
        <v>30396.853299999995</v>
      </c>
      <c r="Q336" s="171">
        <f t="shared" si="120"/>
        <v>338510.01159999985</v>
      </c>
      <c r="R336" s="171">
        <f t="shared" si="120"/>
        <v>997943.41419999942</v>
      </c>
      <c r="S336" s="171">
        <f t="shared" si="120"/>
        <v>652402.7290000004</v>
      </c>
      <c r="T336" s="171">
        <f t="shared" si="120"/>
        <v>0</v>
      </c>
      <c r="U336" s="171">
        <f t="shared" si="120"/>
        <v>652402.7290000004</v>
      </c>
      <c r="V336" s="171">
        <f t="shared" si="120"/>
        <v>65327.799999999996</v>
      </c>
      <c r="W336" s="171">
        <f t="shared" si="120"/>
        <v>12530.476999999995</v>
      </c>
      <c r="X336" s="171">
        <f t="shared" si="120"/>
        <v>235908.35009999987</v>
      </c>
      <c r="Y336" s="171">
        <f t="shared" si="120"/>
        <v>28236.153900000012</v>
      </c>
      <c r="Z336" s="171">
        <f t="shared" si="120"/>
        <v>342002.78099999973</v>
      </c>
      <c r="AA336" s="171">
        <f t="shared" si="120"/>
        <v>994405.50999999943</v>
      </c>
      <c r="AB336" s="171">
        <f>SUM(AB4:AB334)</f>
        <v>616812.10770000052</v>
      </c>
      <c r="AC336" s="171">
        <f t="shared" ref="AC336:CN336" si="121">SUM(AC4:AC334)</f>
        <v>0</v>
      </c>
      <c r="AD336" s="171">
        <f t="shared" si="121"/>
        <v>616812.10770000052</v>
      </c>
      <c r="AE336" s="171">
        <f t="shared" si="121"/>
        <v>60484.18</v>
      </c>
      <c r="AF336" s="171">
        <f t="shared" si="121"/>
        <v>11370.443699999996</v>
      </c>
      <c r="AG336" s="171">
        <f>SUM(AG4:AG334)</f>
        <v>219156.73399999994</v>
      </c>
      <c r="AH336" s="171">
        <f t="shared" si="121"/>
        <v>32494.652500000004</v>
      </c>
      <c r="AI336" s="171">
        <f t="shared" si="121"/>
        <v>323506.01019999996</v>
      </c>
      <c r="AJ336" s="171">
        <f t="shared" si="121"/>
        <v>948224.91790000012</v>
      </c>
      <c r="AK336" s="171">
        <f t="shared" si="121"/>
        <v>627653.8172000004</v>
      </c>
      <c r="AL336" s="171">
        <f t="shared" si="121"/>
        <v>0</v>
      </c>
      <c r="AM336" s="171">
        <f t="shared" si="121"/>
        <v>627653.8172000004</v>
      </c>
      <c r="AN336" s="171">
        <f t="shared" si="121"/>
        <v>62610.459999999992</v>
      </c>
      <c r="AO336" s="171">
        <f t="shared" si="121"/>
        <v>12056.982800000002</v>
      </c>
      <c r="AP336" s="171">
        <f t="shared" si="121"/>
        <v>226784.55319999991</v>
      </c>
      <c r="AQ336" s="171">
        <f t="shared" si="121"/>
        <v>12343.657299999973</v>
      </c>
      <c r="AR336" s="171">
        <f t="shared" si="121"/>
        <v>313795.65330000006</v>
      </c>
      <c r="AS336" s="171">
        <f t="shared" si="121"/>
        <v>946027.1105000003</v>
      </c>
      <c r="AT336" s="171">
        <f t="shared" si="121"/>
        <v>661950.28150000027</v>
      </c>
      <c r="AU336" s="171">
        <f t="shared" si="121"/>
        <v>230946.72279999952</v>
      </c>
      <c r="AV336" s="171">
        <f t="shared" si="121"/>
        <v>892897.0042999998</v>
      </c>
      <c r="AW336" s="171">
        <f t="shared" si="121"/>
        <v>93535.65</v>
      </c>
      <c r="AX336" s="171">
        <f t="shared" si="121"/>
        <v>12681.33290000001</v>
      </c>
      <c r="AY336" s="171">
        <f t="shared" si="121"/>
        <v>288014.66349999979</v>
      </c>
      <c r="AZ336" s="171">
        <f t="shared" si="121"/>
        <v>28862.313699999973</v>
      </c>
      <c r="BA336" s="171">
        <f t="shared" si="121"/>
        <v>423093.96009999962</v>
      </c>
      <c r="BB336" s="171">
        <f t="shared" si="121"/>
        <v>1316633.1244000001</v>
      </c>
      <c r="BC336" s="171">
        <f>SUM(BC4:BC334)</f>
        <v>953587.17449999938</v>
      </c>
      <c r="BD336" s="171">
        <f t="shared" si="121"/>
        <v>3415</v>
      </c>
      <c r="BE336" s="171">
        <f>SUM(BE4:BE334)</f>
        <v>957002.17449999938</v>
      </c>
      <c r="BF336" s="171">
        <f t="shared" si="121"/>
        <v>101899.45999999998</v>
      </c>
      <c r="BG336" s="171">
        <f t="shared" si="121"/>
        <v>17976.217600000004</v>
      </c>
      <c r="BH336" s="171">
        <f t="shared" si="121"/>
        <v>377914.69610000012</v>
      </c>
      <c r="BI336" s="171">
        <f t="shared" si="121"/>
        <v>34324.474099999992</v>
      </c>
      <c r="BJ336" s="171">
        <f t="shared" si="121"/>
        <v>532114.84779999976</v>
      </c>
      <c r="BK336" s="171">
        <f t="shared" si="121"/>
        <v>1492786.422299999</v>
      </c>
      <c r="BL336" s="171">
        <f t="shared" si="121"/>
        <v>613771.46009999979</v>
      </c>
      <c r="BM336" s="171">
        <f t="shared" si="121"/>
        <v>0</v>
      </c>
      <c r="BN336" s="171">
        <f t="shared" si="121"/>
        <v>613771.46009999979</v>
      </c>
      <c r="BO336" s="171">
        <f t="shared" si="121"/>
        <v>61060.9</v>
      </c>
      <c r="BP336" s="171">
        <f t="shared" si="121"/>
        <v>11855.921399999999</v>
      </c>
      <c r="BQ336" s="171">
        <f t="shared" si="121"/>
        <v>221431.5485</v>
      </c>
      <c r="BR336" s="171">
        <f t="shared" si="121"/>
        <v>28517.651999999984</v>
      </c>
      <c r="BS336" s="171">
        <f t="shared" si="121"/>
        <v>322866.02190000011</v>
      </c>
      <c r="BT336" s="171">
        <f t="shared" si="121"/>
        <v>941999.06200000027</v>
      </c>
      <c r="BU336" s="171">
        <f t="shared" si="121"/>
        <v>604761.40330000001</v>
      </c>
      <c r="BV336" s="171">
        <f t="shared" si="121"/>
        <v>0</v>
      </c>
      <c r="BW336" s="171">
        <f t="shared" si="121"/>
        <v>604761.40330000001</v>
      </c>
      <c r="BX336" s="171">
        <f t="shared" si="121"/>
        <v>60233.26</v>
      </c>
      <c r="BY336" s="171">
        <f t="shared" si="121"/>
        <v>12375.416399999998</v>
      </c>
      <c r="BZ336" s="171">
        <f t="shared" si="121"/>
        <v>217787.72170000005</v>
      </c>
      <c r="CA336" s="171">
        <f t="shared" si="121"/>
        <v>30195.626200000006</v>
      </c>
      <c r="CB336" s="171">
        <f t="shared" si="121"/>
        <v>320592.02430000011</v>
      </c>
      <c r="CC336" s="171">
        <f t="shared" si="121"/>
        <v>926353.4275999997</v>
      </c>
      <c r="CD336" s="171">
        <f t="shared" si="121"/>
        <v>621308.59860000003</v>
      </c>
      <c r="CE336" s="171">
        <f t="shared" si="121"/>
        <v>36316.155200000001</v>
      </c>
      <c r="CF336" s="171">
        <f t="shared" si="121"/>
        <v>657624.75379999983</v>
      </c>
      <c r="CG336" s="171">
        <f t="shared" si="121"/>
        <v>67810.779999999984</v>
      </c>
      <c r="CH336" s="171">
        <f t="shared" si="121"/>
        <v>13346.875099999994</v>
      </c>
      <c r="CI336" s="171">
        <f t="shared" si="121"/>
        <v>246369.85949999996</v>
      </c>
      <c r="CJ336" s="171">
        <f t="shared" si="121"/>
        <v>26466.138699999989</v>
      </c>
      <c r="CK336" s="171">
        <f t="shared" si="121"/>
        <v>353993.65330000012</v>
      </c>
      <c r="CL336" s="171">
        <f t="shared" si="121"/>
        <v>1013123.5470999994</v>
      </c>
      <c r="CM336" s="171">
        <f t="shared" si="121"/>
        <v>587958.98810000019</v>
      </c>
      <c r="CN336" s="171">
        <f t="shared" si="121"/>
        <v>0</v>
      </c>
      <c r="CO336" s="171">
        <f t="shared" ref="CO336:DV336" si="122">SUM(CO4:CO334)</f>
        <v>587958.98810000019</v>
      </c>
      <c r="CP336" s="171">
        <f t="shared" si="122"/>
        <v>60497.83</v>
      </c>
      <c r="CQ336" s="171">
        <f t="shared" si="122"/>
        <v>11070.862699999994</v>
      </c>
      <c r="CR336" s="171">
        <f t="shared" si="122"/>
        <v>207354.88270000002</v>
      </c>
      <c r="CS336" s="171">
        <f t="shared" si="122"/>
        <v>21214.847000000002</v>
      </c>
      <c r="CT336" s="171">
        <f t="shared" si="122"/>
        <v>300138.42239999992</v>
      </c>
      <c r="CU336" s="171">
        <f t="shared" si="122"/>
        <v>887480.92049999966</v>
      </c>
      <c r="CV336" s="171">
        <f t="shared" si="122"/>
        <v>677430.8000000004</v>
      </c>
      <c r="CW336" s="171">
        <f t="shared" si="122"/>
        <v>0</v>
      </c>
      <c r="CX336" s="171">
        <f t="shared" si="122"/>
        <v>677430.8000000004</v>
      </c>
      <c r="CY336" s="171">
        <f t="shared" si="122"/>
        <v>71120.429999999993</v>
      </c>
      <c r="CZ336" s="171">
        <f t="shared" si="122"/>
        <v>13997.538100000003</v>
      </c>
      <c r="DA336" s="171">
        <f t="shared" si="122"/>
        <v>252022.65750000012</v>
      </c>
      <c r="DB336" s="171">
        <f t="shared" si="122"/>
        <v>26125.473999999987</v>
      </c>
      <c r="DC336" s="171">
        <f t="shared" si="122"/>
        <v>363266.09960000013</v>
      </c>
      <c r="DD336" s="171">
        <f t="shared" si="122"/>
        <v>1060046.1696000001</v>
      </c>
      <c r="DE336" s="171">
        <f t="shared" si="122"/>
        <v>896791.04160000035</v>
      </c>
      <c r="DF336" s="171">
        <f t="shared" si="122"/>
        <v>0</v>
      </c>
      <c r="DG336" s="171">
        <f t="shared" si="122"/>
        <v>896791.04160000035</v>
      </c>
      <c r="DH336" s="171">
        <f t="shared" si="122"/>
        <v>111055.99999999997</v>
      </c>
      <c r="DI336" s="171">
        <f t="shared" si="122"/>
        <v>99153.82130000004</v>
      </c>
      <c r="DJ336" s="171">
        <f t="shared" si="122"/>
        <v>413394.48160000029</v>
      </c>
      <c r="DK336" s="171">
        <f t="shared" si="122"/>
        <v>35194.470899999986</v>
      </c>
      <c r="DL336" s="171">
        <f t="shared" si="122"/>
        <v>658798.7737999995</v>
      </c>
      <c r="DM336" s="171">
        <f t="shared" si="122"/>
        <v>1580245.1254000007</v>
      </c>
      <c r="DN336" s="171">
        <f t="shared" si="122"/>
        <v>9855167.2041999977</v>
      </c>
      <c r="DO336" s="171">
        <f t="shared" si="122"/>
        <v>267262.8779999995</v>
      </c>
      <c r="DP336" s="171">
        <f t="shared" si="122"/>
        <v>10122430.082199994</v>
      </c>
      <c r="DQ336" s="171">
        <f t="shared" si="122"/>
        <v>881121.66999999993</v>
      </c>
      <c r="DR336" s="171">
        <f t="shared" si="122"/>
        <v>240745.72660000011</v>
      </c>
      <c r="DS336" s="171">
        <f t="shared" si="122"/>
        <v>3830144.8591000005</v>
      </c>
      <c r="DT336" s="171">
        <f t="shared" si="122"/>
        <v>353227.30359999993</v>
      </c>
      <c r="DU336" s="171">
        <f t="shared" si="122"/>
        <v>5305239.559299998</v>
      </c>
      <c r="DV336" s="171">
        <f t="shared" si="122"/>
        <v>13884450.4515</v>
      </c>
      <c r="DW336" s="174"/>
      <c r="DX336" s="174"/>
      <c r="DY336" s="174"/>
    </row>
    <row r="337" spans="1:333" s="64" customFormat="1" x14ac:dyDescent="0.25">
      <c r="A337" s="281"/>
      <c r="B337" s="281"/>
      <c r="C337" s="65" t="s">
        <v>982</v>
      </c>
      <c r="J337" s="175">
        <v>659433.43999999994</v>
      </c>
      <c r="K337" s="176">
        <v>0</v>
      </c>
      <c r="L337" s="176">
        <f>J337+K337</f>
        <v>659433.43999999994</v>
      </c>
      <c r="M337" s="176">
        <v>58610.95</v>
      </c>
      <c r="N337" s="176">
        <v>12038.67</v>
      </c>
      <c r="O337" s="176">
        <v>237463.76</v>
      </c>
      <c r="P337" s="176">
        <v>30398.639999999999</v>
      </c>
      <c r="Q337" s="176">
        <f>M337+N337+O337+P337</f>
        <v>338512.02</v>
      </c>
      <c r="R337" s="184">
        <f>Q337+L337</f>
        <v>997945.46</v>
      </c>
      <c r="S337" s="178">
        <v>652402.73</v>
      </c>
      <c r="T337" s="178">
        <v>0</v>
      </c>
      <c r="U337" s="178">
        <f>S337+T337</f>
        <v>652402.73</v>
      </c>
      <c r="V337" s="179">
        <v>65327.8</v>
      </c>
      <c r="W337" s="179">
        <v>12530.49</v>
      </c>
      <c r="X337" s="179">
        <v>235908.64</v>
      </c>
      <c r="Y337" s="179">
        <v>28236.93</v>
      </c>
      <c r="Z337" s="179">
        <f>Y337+X337+W337+V337</f>
        <v>342003.86</v>
      </c>
      <c r="AA337" s="206">
        <f>Z337+U337</f>
        <v>994406.59</v>
      </c>
      <c r="AB337" s="178">
        <v>616808.62</v>
      </c>
      <c r="AC337" s="178">
        <v>0</v>
      </c>
      <c r="AD337" s="178">
        <f>AB337+AC337</f>
        <v>616808.62</v>
      </c>
      <c r="AE337" s="179">
        <v>60484.18</v>
      </c>
      <c r="AF337" s="179">
        <v>11370.47</v>
      </c>
      <c r="AG337" s="179">
        <v>219156.95</v>
      </c>
      <c r="AH337" s="179">
        <v>32495.16</v>
      </c>
      <c r="AI337" s="179">
        <f>AH337+AG337+AF337+AE337</f>
        <v>323506.76</v>
      </c>
      <c r="AJ337" s="206">
        <f>AI337+AD337+AJ320+AJ321</f>
        <v>948222.18</v>
      </c>
      <c r="AK337" s="178">
        <v>627653.85</v>
      </c>
      <c r="AL337" s="178">
        <v>0</v>
      </c>
      <c r="AM337" s="178">
        <f>AK337+AL337</f>
        <v>627653.85</v>
      </c>
      <c r="AN337" s="179">
        <v>62610.46</v>
      </c>
      <c r="AO337" s="179">
        <v>12056.99</v>
      </c>
      <c r="AP337" s="179">
        <v>226784.83</v>
      </c>
      <c r="AQ337" s="179">
        <v>12346.9</v>
      </c>
      <c r="AR337" s="179">
        <f>AQ337+AP337+AO337+AN337</f>
        <v>313799.18</v>
      </c>
      <c r="AS337" s="206">
        <f>AR337+AM337+AS320+AS321</f>
        <v>946030.67</v>
      </c>
      <c r="AT337" s="178">
        <v>661950.31999999995</v>
      </c>
      <c r="AU337" s="178">
        <v>230946.75</v>
      </c>
      <c r="AV337" s="178">
        <f>AT337+AU337</f>
        <v>892897.07</v>
      </c>
      <c r="AW337" s="179">
        <v>93535.64</v>
      </c>
      <c r="AX337" s="179">
        <v>12681.37</v>
      </c>
      <c r="AY337" s="179">
        <v>288014.87</v>
      </c>
      <c r="AZ337" s="179">
        <v>28862.79</v>
      </c>
      <c r="BA337" s="179">
        <f>AZ337+AY337+AX337+AW337</f>
        <v>423094.67</v>
      </c>
      <c r="BB337" s="205">
        <f>BA337+AV337+BB320</f>
        <v>1316633.8999999999</v>
      </c>
      <c r="BC337" s="178">
        <v>953588.81</v>
      </c>
      <c r="BD337" s="178">
        <v>3415</v>
      </c>
      <c r="BE337" s="178">
        <f>BC337+BD337</f>
        <v>957003.81</v>
      </c>
      <c r="BF337" s="179">
        <v>101899.46</v>
      </c>
      <c r="BG337" s="179">
        <v>17976.21</v>
      </c>
      <c r="BH337" s="179">
        <v>377914.98</v>
      </c>
      <c r="BI337" s="179">
        <v>34328.980000000003</v>
      </c>
      <c r="BJ337" s="179">
        <f>BI337+BH337+BG337+BF337</f>
        <v>532119.63</v>
      </c>
      <c r="BK337" s="205">
        <f>BJ337+BE337+BK320</f>
        <v>1492792.8399999999</v>
      </c>
      <c r="BL337" s="178">
        <v>613771.49</v>
      </c>
      <c r="BM337" s="178">
        <v>0</v>
      </c>
      <c r="BN337" s="178">
        <f>BL337+BM337</f>
        <v>613771.49</v>
      </c>
      <c r="BO337" s="179">
        <v>61060.9</v>
      </c>
      <c r="BP337" s="179">
        <v>11855.96</v>
      </c>
      <c r="BQ337" s="179">
        <v>221431.88</v>
      </c>
      <c r="BR337" s="179">
        <v>28518.79</v>
      </c>
      <c r="BS337" s="179">
        <f>BR337+BQ337+BP337+BO337</f>
        <v>322867.53000000003</v>
      </c>
      <c r="BT337" s="205">
        <f>BS337+BN337+BT320</f>
        <v>942000.6</v>
      </c>
      <c r="BU337" s="178">
        <v>604761.43000000005</v>
      </c>
      <c r="BV337" s="178">
        <v>0</v>
      </c>
      <c r="BW337" s="178">
        <f>BV337+BU337</f>
        <v>604761.43000000005</v>
      </c>
      <c r="BX337" s="179">
        <v>60233.26</v>
      </c>
      <c r="BY337" s="179">
        <v>12375.44</v>
      </c>
      <c r="BZ337" s="179">
        <v>217788.02</v>
      </c>
      <c r="CA337" s="179">
        <v>30195.72</v>
      </c>
      <c r="CB337" s="179">
        <f>CA337+BZ337+BY337+BX337</f>
        <v>320592.44</v>
      </c>
      <c r="CC337" s="205">
        <f>CB337+BW337+CC320+CC321</f>
        <v>926353.87000000011</v>
      </c>
      <c r="CD337" s="178">
        <v>621308.63</v>
      </c>
      <c r="CE337" s="178">
        <v>36316.160000000003</v>
      </c>
      <c r="CF337" s="178">
        <f>CE337+CD337</f>
        <v>657624.79</v>
      </c>
      <c r="CG337" s="179">
        <v>67810.78</v>
      </c>
      <c r="CH337" s="179">
        <v>13346.88</v>
      </c>
      <c r="CI337" s="179">
        <v>246370.02</v>
      </c>
      <c r="CJ337" s="179">
        <v>26467.43</v>
      </c>
      <c r="CK337" s="179">
        <f>CJ337+CI337+CH337+CG337</f>
        <v>353995.11</v>
      </c>
      <c r="CL337" s="206">
        <f>CK337+CF337+CL320</f>
        <v>1013125.04</v>
      </c>
      <c r="CM337" s="178">
        <v>587959.02</v>
      </c>
      <c r="CN337" s="178">
        <v>0</v>
      </c>
      <c r="CO337" s="178">
        <f>CM337+CN337</f>
        <v>587959.02</v>
      </c>
      <c r="CP337" s="179">
        <v>60497.83</v>
      </c>
      <c r="CQ337" s="179">
        <v>11070.88</v>
      </c>
      <c r="CR337" s="179">
        <v>207355.15</v>
      </c>
      <c r="CS337" s="179">
        <v>21215.25</v>
      </c>
      <c r="CT337" s="179">
        <f>CS337+CR337+CQ337+CP337</f>
        <v>300139.11</v>
      </c>
      <c r="CU337" s="206">
        <f>CT337+CO337+CU320</f>
        <v>887481.64</v>
      </c>
      <c r="CV337" s="178">
        <v>677415.77</v>
      </c>
      <c r="CW337" s="178">
        <v>0</v>
      </c>
      <c r="CX337" s="178">
        <f>CV337+CW337</f>
        <v>677415.77</v>
      </c>
      <c r="CY337" s="179">
        <v>71122.429999999993</v>
      </c>
      <c r="CZ337" s="179">
        <v>13997.38</v>
      </c>
      <c r="DA337" s="179">
        <v>251821.74</v>
      </c>
      <c r="DB337" s="179">
        <v>26126.18</v>
      </c>
      <c r="DC337" s="179">
        <f>DB337+DA337+CZ337+CY337</f>
        <v>363067.73</v>
      </c>
      <c r="DD337" s="206">
        <f>DC337+CX337+DD320</f>
        <v>1059832.77</v>
      </c>
      <c r="DE337" s="178">
        <v>903089.32</v>
      </c>
      <c r="DF337" s="178">
        <v>0</v>
      </c>
      <c r="DG337" s="178">
        <f>DE337+DF337</f>
        <v>903089.32</v>
      </c>
      <c r="DH337" s="179">
        <v>111056</v>
      </c>
      <c r="DI337" s="179">
        <v>99198.92</v>
      </c>
      <c r="DJ337" s="179">
        <v>413439.33</v>
      </c>
      <c r="DK337" s="179">
        <v>35197.89</v>
      </c>
      <c r="DL337" s="179">
        <f>DK337+DJ337+DI337+DH337</f>
        <v>658892.14</v>
      </c>
      <c r="DM337" s="206">
        <f>DL337+DG337+DM320+DM321</f>
        <v>1586636.77</v>
      </c>
      <c r="DN337" s="200">
        <f>DE337+CV337+CM337+CD337+BU337+BL337+BC337+AT337+AK337+AB337+S337+J337</f>
        <v>8180143.4299999997</v>
      </c>
      <c r="DO337" s="200">
        <f>K337+T337+AC337+AU337+BD337+AL337+BM337+BV337+CE337+CN337+CW337+DF337</f>
        <v>270677.91000000003</v>
      </c>
      <c r="DP337" s="173">
        <f t="shared" ref="DP337:DU337" si="123">L337+U337+AD337+AV337+BE337+AM337+BN337+BW337+CF337+CO337+CX337+DG337</f>
        <v>8450821.3399999999</v>
      </c>
      <c r="DQ337" s="200">
        <f t="shared" si="123"/>
        <v>874249.69</v>
      </c>
      <c r="DR337" s="200">
        <f t="shared" si="123"/>
        <v>240499.66000000003</v>
      </c>
      <c r="DS337" s="200">
        <f t="shared" si="123"/>
        <v>3143450.17</v>
      </c>
      <c r="DT337" s="200">
        <f t="shared" si="123"/>
        <v>334390.65999999997</v>
      </c>
      <c r="DU337" s="173">
        <f t="shared" si="123"/>
        <v>4592590.18</v>
      </c>
      <c r="DV337" s="200">
        <f>R337+AA337+AJ337+BB337+BK337+AS337+BT337+CC337+CL337+CU337+DD337+DM337</f>
        <v>13111462.329999998</v>
      </c>
      <c r="DW337" s="174" t="s">
        <v>987</v>
      </c>
      <c r="DX337" s="174"/>
      <c r="DY337" s="174"/>
    </row>
    <row r="338" spans="1:333" s="64" customFormat="1" x14ac:dyDescent="0.25">
      <c r="A338" s="281"/>
      <c r="B338" s="281"/>
      <c r="C338" s="161" t="s">
        <v>910</v>
      </c>
      <c r="D338" s="162"/>
      <c r="E338" s="162"/>
      <c r="F338" s="162"/>
      <c r="G338" s="162"/>
      <c r="H338" s="162"/>
      <c r="I338" s="162"/>
      <c r="J338" s="180">
        <f>J336-J337</f>
        <v>-3.739999991375953E-2</v>
      </c>
      <c r="K338" s="180">
        <f t="shared" ref="K338:BV338" si="124">K336-K337</f>
        <v>0</v>
      </c>
      <c r="L338" s="180">
        <f t="shared" si="124"/>
        <v>-3.739999991375953E-2</v>
      </c>
      <c r="M338" s="180">
        <f t="shared" si="124"/>
        <v>0</v>
      </c>
      <c r="N338" s="180">
        <f t="shared" si="124"/>
        <v>-2.2400000007110066E-2</v>
      </c>
      <c r="O338" s="180">
        <f t="shared" si="124"/>
        <v>-0.19929999989108182</v>
      </c>
      <c r="P338" s="180">
        <f t="shared" si="124"/>
        <v>-1.7867000000042026</v>
      </c>
      <c r="Q338" s="180">
        <f t="shared" si="124"/>
        <v>-2.0084000001661479</v>
      </c>
      <c r="R338" s="180">
        <f t="shared" si="124"/>
        <v>-2.0458000005455688</v>
      </c>
      <c r="S338" s="180">
        <f t="shared" si="124"/>
        <v>-9.99999581836164E-4</v>
      </c>
      <c r="T338" s="180">
        <f t="shared" si="124"/>
        <v>0</v>
      </c>
      <c r="U338" s="180">
        <f t="shared" si="124"/>
        <v>-9.99999581836164E-4</v>
      </c>
      <c r="V338" s="180">
        <f t="shared" si="124"/>
        <v>0</v>
      </c>
      <c r="W338" s="180">
        <f t="shared" si="124"/>
        <v>-1.3000000004467438E-2</v>
      </c>
      <c r="X338" s="180">
        <f t="shared" si="124"/>
        <v>-0.28990000014891848</v>
      </c>
      <c r="Y338" s="180">
        <f t="shared" si="124"/>
        <v>-0.77609999998821877</v>
      </c>
      <c r="Z338" s="180">
        <f t="shared" si="124"/>
        <v>-1.079000000259839</v>
      </c>
      <c r="AA338" s="180">
        <f t="shared" si="124"/>
        <v>-1.0800000005401671</v>
      </c>
      <c r="AB338" s="180">
        <f t="shared" si="124"/>
        <v>3.4877000005217269</v>
      </c>
      <c r="AC338" s="180">
        <f t="shared" si="124"/>
        <v>0</v>
      </c>
      <c r="AD338" s="180">
        <f t="shared" si="124"/>
        <v>3.4877000005217269</v>
      </c>
      <c r="AE338" s="180">
        <f t="shared" si="124"/>
        <v>0</v>
      </c>
      <c r="AF338" s="180">
        <f t="shared" si="124"/>
        <v>-2.6300000003175228E-2</v>
      </c>
      <c r="AG338" s="180">
        <f t="shared" si="124"/>
        <v>-0.21600000007310882</v>
      </c>
      <c r="AH338" s="180">
        <f t="shared" si="124"/>
        <v>-0.50749999999607098</v>
      </c>
      <c r="AI338" s="180">
        <f t="shared" si="124"/>
        <v>-0.74980000004870817</v>
      </c>
      <c r="AJ338" s="180">
        <f t="shared" si="124"/>
        <v>2.7379000000655651</v>
      </c>
      <c r="AK338" s="180">
        <f t="shared" si="124"/>
        <v>-3.2799999578855932E-2</v>
      </c>
      <c r="AL338" s="180">
        <f t="shared" si="124"/>
        <v>0</v>
      </c>
      <c r="AM338" s="180">
        <f t="shared" si="124"/>
        <v>-3.2799999578855932E-2</v>
      </c>
      <c r="AN338" s="180">
        <f t="shared" si="124"/>
        <v>0</v>
      </c>
      <c r="AO338" s="180">
        <f t="shared" si="124"/>
        <v>-7.1999999981926521E-3</v>
      </c>
      <c r="AP338" s="180">
        <f t="shared" si="124"/>
        <v>-0.27680000007967465</v>
      </c>
      <c r="AQ338" s="180">
        <f t="shared" si="124"/>
        <v>-3.2427000000261614</v>
      </c>
      <c r="AR338" s="180">
        <f t="shared" si="124"/>
        <v>-3.5266999999294057</v>
      </c>
      <c r="AS338" s="180">
        <f t="shared" si="124"/>
        <v>-3.5594999997410923</v>
      </c>
      <c r="AT338" s="180">
        <f t="shared" si="124"/>
        <v>-3.8499999674968421E-2</v>
      </c>
      <c r="AU338" s="180">
        <f t="shared" si="124"/>
        <v>-2.7200000477023423E-2</v>
      </c>
      <c r="AV338" s="180">
        <f t="shared" si="124"/>
        <v>-6.5700000151991844E-2</v>
      </c>
      <c r="AW338" s="180">
        <f t="shared" si="124"/>
        <v>9.9999999947613105E-3</v>
      </c>
      <c r="AX338" s="180">
        <f t="shared" si="124"/>
        <v>-3.7099999990459764E-2</v>
      </c>
      <c r="AY338" s="180">
        <f t="shared" si="124"/>
        <v>-0.20650000020395964</v>
      </c>
      <c r="AZ338" s="180">
        <f t="shared" si="124"/>
        <v>-0.47630000002754969</v>
      </c>
      <c r="BA338" s="180">
        <f t="shared" si="124"/>
        <v>-0.70990000036545098</v>
      </c>
      <c r="BB338" s="180">
        <f t="shared" si="124"/>
        <v>-0.77559999981895089</v>
      </c>
      <c r="BC338" s="180">
        <f t="shared" si="124"/>
        <v>-1.6355000006733462</v>
      </c>
      <c r="BD338" s="180">
        <f t="shared" si="124"/>
        <v>0</v>
      </c>
      <c r="BE338" s="180">
        <f t="shared" si="124"/>
        <v>-1.6355000006733462</v>
      </c>
      <c r="BF338" s="180">
        <f t="shared" si="124"/>
        <v>0</v>
      </c>
      <c r="BG338" s="180">
        <f t="shared" si="124"/>
        <v>7.6000000044587068E-3</v>
      </c>
      <c r="BH338" s="180">
        <f t="shared" si="124"/>
        <v>-0.28389999986393377</v>
      </c>
      <c r="BI338" s="180">
        <f t="shared" si="124"/>
        <v>-4.5059000000110245</v>
      </c>
      <c r="BJ338" s="180">
        <f t="shared" si="124"/>
        <v>-4.7822000002488494</v>
      </c>
      <c r="BK338" s="180">
        <f t="shared" si="124"/>
        <v>-6.4177000008057803</v>
      </c>
      <c r="BL338" s="180">
        <f t="shared" si="124"/>
        <v>-2.9900000197812915E-2</v>
      </c>
      <c r="BM338" s="180">
        <f t="shared" si="124"/>
        <v>0</v>
      </c>
      <c r="BN338" s="180">
        <f t="shared" si="124"/>
        <v>-2.9900000197812915E-2</v>
      </c>
      <c r="BO338" s="180">
        <f t="shared" si="124"/>
        <v>0</v>
      </c>
      <c r="BP338" s="180">
        <f t="shared" si="124"/>
        <v>-3.8599999999860302E-2</v>
      </c>
      <c r="BQ338" s="180">
        <f t="shared" si="124"/>
        <v>-0.33150000000023283</v>
      </c>
      <c r="BR338" s="180">
        <f t="shared" si="124"/>
        <v>-1.1380000000172004</v>
      </c>
      <c r="BS338" s="180">
        <f t="shared" si="124"/>
        <v>-1.5080999999190681</v>
      </c>
      <c r="BT338" s="180">
        <f t="shared" si="124"/>
        <v>-1.5379999997094274</v>
      </c>
      <c r="BU338" s="180">
        <f t="shared" si="124"/>
        <v>-2.6700000045821071E-2</v>
      </c>
      <c r="BV338" s="180">
        <f t="shared" si="124"/>
        <v>0</v>
      </c>
      <c r="BW338" s="180">
        <f t="shared" ref="BW338:DM338" si="125">BW336-BW337</f>
        <v>-2.6700000045821071E-2</v>
      </c>
      <c r="BX338" s="180">
        <f t="shared" si="125"/>
        <v>0</v>
      </c>
      <c r="BY338" s="180">
        <f t="shared" si="125"/>
        <v>-2.3600000002261368E-2</v>
      </c>
      <c r="BZ338" s="180">
        <f t="shared" si="125"/>
        <v>-0.29829999993671663</v>
      </c>
      <c r="CA338" s="180">
        <f t="shared" si="125"/>
        <v>-9.3799999995098915E-2</v>
      </c>
      <c r="CB338" s="180">
        <f t="shared" si="125"/>
        <v>-0.41569999989587814</v>
      </c>
      <c r="CC338" s="180">
        <f t="shared" si="125"/>
        <v>-0.44240000040736049</v>
      </c>
      <c r="CD338" s="180">
        <f t="shared" si="125"/>
        <v>-3.1399999978020787E-2</v>
      </c>
      <c r="CE338" s="180">
        <f t="shared" si="125"/>
        <v>-4.8000000024330802E-3</v>
      </c>
      <c r="CF338" s="180">
        <f t="shared" si="125"/>
        <v>-3.6200000206008554E-2</v>
      </c>
      <c r="CG338" s="180">
        <f t="shared" si="125"/>
        <v>0</v>
      </c>
      <c r="CH338" s="180">
        <f t="shared" si="125"/>
        <v>-4.900000005363836E-3</v>
      </c>
      <c r="CI338" s="180">
        <f t="shared" si="125"/>
        <v>-0.16050000002724119</v>
      </c>
      <c r="CJ338" s="180">
        <f t="shared" si="125"/>
        <v>-1.2913000000116881</v>
      </c>
      <c r="CK338" s="180">
        <f t="shared" si="125"/>
        <v>-1.4566999998642132</v>
      </c>
      <c r="CL338" s="180">
        <f t="shared" si="125"/>
        <v>-1.4929000006522983</v>
      </c>
      <c r="CM338" s="180">
        <f t="shared" si="125"/>
        <v>-3.189999982714653E-2</v>
      </c>
      <c r="CN338" s="180">
        <f t="shared" si="125"/>
        <v>0</v>
      </c>
      <c r="CO338" s="180">
        <f t="shared" si="125"/>
        <v>-3.189999982714653E-2</v>
      </c>
      <c r="CP338" s="180">
        <f t="shared" si="125"/>
        <v>0</v>
      </c>
      <c r="CQ338" s="180">
        <f t="shared" si="125"/>
        <v>-1.7300000004979665E-2</v>
      </c>
      <c r="CR338" s="180">
        <f t="shared" si="125"/>
        <v>-0.26729999997769482</v>
      </c>
      <c r="CS338" s="180">
        <f t="shared" si="125"/>
        <v>-0.40299999999842839</v>
      </c>
      <c r="CT338" s="180">
        <f t="shared" si="125"/>
        <v>-0.68760000006295741</v>
      </c>
      <c r="CU338" s="180">
        <f t="shared" si="125"/>
        <v>-0.71950000035576522</v>
      </c>
      <c r="CV338" s="180">
        <f t="shared" si="125"/>
        <v>15.030000000377186</v>
      </c>
      <c r="CW338" s="180">
        <f t="shared" si="125"/>
        <v>0</v>
      </c>
      <c r="CX338" s="180">
        <f t="shared" si="125"/>
        <v>15.030000000377186</v>
      </c>
      <c r="CY338" s="180">
        <f t="shared" si="125"/>
        <v>-2</v>
      </c>
      <c r="CZ338" s="180">
        <f t="shared" si="125"/>
        <v>0.15810000000419677</v>
      </c>
      <c r="DA338" s="180">
        <f t="shared" si="125"/>
        <v>200.91750000012689</v>
      </c>
      <c r="DB338" s="180">
        <f t="shared" si="125"/>
        <v>-0.70600000001286389</v>
      </c>
      <c r="DC338" s="180">
        <f t="shared" si="125"/>
        <v>198.36960000015097</v>
      </c>
      <c r="DD338" s="180">
        <f t="shared" si="125"/>
        <v>213.3996000001207</v>
      </c>
      <c r="DE338" s="180">
        <f t="shared" si="125"/>
        <v>-6298.2783999996027</v>
      </c>
      <c r="DF338" s="180">
        <f t="shared" si="125"/>
        <v>0</v>
      </c>
      <c r="DG338" s="180">
        <f t="shared" si="125"/>
        <v>-6298.2783999996027</v>
      </c>
      <c r="DH338" s="180">
        <f t="shared" si="125"/>
        <v>0</v>
      </c>
      <c r="DI338" s="180">
        <f t="shared" si="125"/>
        <v>-45.098699999958626</v>
      </c>
      <c r="DJ338" s="180">
        <f t="shared" si="125"/>
        <v>-44.848399999726098</v>
      </c>
      <c r="DK338" s="180">
        <f t="shared" si="125"/>
        <v>-3.4191000000137137</v>
      </c>
      <c r="DL338" s="180">
        <f t="shared" si="125"/>
        <v>-93.366200000513345</v>
      </c>
      <c r="DM338" s="180">
        <f t="shared" si="125"/>
        <v>-6391.6445999993011</v>
      </c>
      <c r="DN338" s="181">
        <f>DN336-DN337</f>
        <v>1675023.774199998</v>
      </c>
      <c r="DO338" s="181">
        <f t="shared" ref="DO338:DV338" si="126">DO336-DO337</f>
        <v>-3415.0320000005304</v>
      </c>
      <c r="DP338" s="181">
        <f t="shared" si="126"/>
        <v>1671608.7421999946</v>
      </c>
      <c r="DQ338" s="181">
        <f t="shared" si="126"/>
        <v>6871.9799999999814</v>
      </c>
      <c r="DR338" s="181">
        <f t="shared" si="126"/>
        <v>246.06660000007832</v>
      </c>
      <c r="DS338" s="181">
        <f t="shared" si="126"/>
        <v>686694.68910000054</v>
      </c>
      <c r="DT338" s="181">
        <f t="shared" si="126"/>
        <v>18836.643599999952</v>
      </c>
      <c r="DU338" s="181">
        <f t="shared" si="126"/>
        <v>712649.37929999828</v>
      </c>
      <c r="DV338" s="181">
        <f t="shared" si="126"/>
        <v>772988.12150000222</v>
      </c>
      <c r="DW338" s="174"/>
      <c r="DX338" s="174"/>
      <c r="DY338" s="174"/>
    </row>
    <row r="339" spans="1:333" s="64" customFormat="1" x14ac:dyDescent="0.25">
      <c r="C339" s="65"/>
      <c r="J339" s="175"/>
      <c r="K339" s="176"/>
      <c r="L339" s="176"/>
      <c r="M339" s="182"/>
      <c r="N339" s="182"/>
      <c r="O339" s="182"/>
      <c r="P339" s="179"/>
      <c r="Q339" s="179"/>
      <c r="R339" s="177"/>
      <c r="S339" s="178"/>
      <c r="T339" s="179"/>
      <c r="U339" s="179"/>
      <c r="V339" s="179"/>
      <c r="W339" s="179"/>
      <c r="X339" s="179"/>
      <c r="Y339" s="179"/>
      <c r="Z339" s="179"/>
      <c r="AA339" s="205"/>
      <c r="AB339" s="178"/>
      <c r="AC339" s="179"/>
      <c r="AD339" s="179"/>
      <c r="AE339" s="179"/>
      <c r="AF339" s="179"/>
      <c r="AG339" s="179"/>
      <c r="AH339" s="179"/>
      <c r="AI339" s="179"/>
      <c r="AJ339" s="205"/>
      <c r="AK339" s="178"/>
      <c r="AL339" s="179"/>
      <c r="AM339" s="179"/>
      <c r="AN339" s="179"/>
      <c r="AO339" s="179"/>
      <c r="AP339" s="179"/>
      <c r="AQ339" s="179"/>
      <c r="AR339" s="179"/>
      <c r="AS339" s="205"/>
      <c r="AT339" s="178"/>
      <c r="AU339" s="179"/>
      <c r="AV339" s="179"/>
      <c r="AW339" s="179"/>
      <c r="AX339" s="179"/>
      <c r="AY339" s="179"/>
      <c r="AZ339" s="179"/>
      <c r="BA339" s="179"/>
      <c r="BB339" s="205"/>
      <c r="BC339" s="178"/>
      <c r="BD339" s="179"/>
      <c r="BE339" s="179"/>
      <c r="BF339" s="179"/>
      <c r="BG339" s="179"/>
      <c r="BH339" s="179"/>
      <c r="BI339" s="179"/>
      <c r="BJ339" s="179"/>
      <c r="BK339" s="205"/>
      <c r="BL339" s="178"/>
      <c r="BM339" s="179"/>
      <c r="BN339" s="179"/>
      <c r="BO339" s="179"/>
      <c r="BP339" s="179"/>
      <c r="BQ339" s="179"/>
      <c r="BR339" s="179"/>
      <c r="BS339" s="179"/>
      <c r="BT339" s="205"/>
      <c r="BU339" s="178"/>
      <c r="BV339" s="179"/>
      <c r="BW339" s="179"/>
      <c r="BX339" s="179"/>
      <c r="BY339" s="179"/>
      <c r="BZ339" s="179"/>
      <c r="CA339" s="179"/>
      <c r="CB339" s="179"/>
      <c r="CC339" s="205"/>
      <c r="CD339" s="178"/>
      <c r="CE339" s="179"/>
      <c r="CF339" s="179"/>
      <c r="CG339" s="179"/>
      <c r="CH339" s="179"/>
      <c r="CI339" s="179"/>
      <c r="CJ339" s="179"/>
      <c r="CK339" s="179"/>
      <c r="CL339" s="205"/>
      <c r="CM339" s="178"/>
      <c r="CN339" s="179"/>
      <c r="CO339" s="179"/>
      <c r="CP339" s="179"/>
      <c r="CQ339" s="179"/>
      <c r="CR339" s="179"/>
      <c r="CS339" s="179"/>
      <c r="CT339" s="179"/>
      <c r="CU339" s="205"/>
      <c r="CV339" s="178"/>
      <c r="CW339" s="179"/>
      <c r="CX339" s="179"/>
      <c r="CY339" s="179"/>
      <c r="CZ339" s="179"/>
      <c r="DA339" s="179"/>
      <c r="DB339" s="179"/>
      <c r="DC339" s="179"/>
      <c r="DD339" s="205"/>
      <c r="DE339" s="178"/>
      <c r="DF339" s="179"/>
      <c r="DG339" s="179"/>
      <c r="DH339" s="179"/>
      <c r="DI339" s="179"/>
      <c r="DJ339" s="179"/>
      <c r="DK339" s="179"/>
      <c r="DL339" s="179"/>
      <c r="DM339" s="205"/>
      <c r="DN339" s="173"/>
      <c r="DO339" s="174"/>
      <c r="DP339" s="174"/>
      <c r="DQ339" s="174"/>
      <c r="DR339" s="174"/>
      <c r="DS339" s="174"/>
      <c r="DT339" s="174"/>
      <c r="DU339" s="174"/>
      <c r="DV339" s="174"/>
      <c r="DW339" s="174"/>
      <c r="DX339" s="174"/>
      <c r="DY339" s="174"/>
    </row>
    <row r="340" spans="1:333" s="64" customFormat="1" x14ac:dyDescent="0.25">
      <c r="A340" s="282" t="s">
        <v>977</v>
      </c>
      <c r="B340" s="282"/>
      <c r="C340" s="65" t="s">
        <v>983</v>
      </c>
      <c r="J340" s="179">
        <f>J337</f>
        <v>659433.43999999994</v>
      </c>
      <c r="K340" s="179">
        <v>0</v>
      </c>
      <c r="L340" s="179">
        <f>J340+K340</f>
        <v>659433.43999999994</v>
      </c>
      <c r="M340" s="179">
        <v>58610.95</v>
      </c>
      <c r="N340" s="179">
        <f>N337</f>
        <v>12038.67</v>
      </c>
      <c r="O340" s="179">
        <f>O337</f>
        <v>237463.76</v>
      </c>
      <c r="P340" s="179">
        <f>P337</f>
        <v>30398.639999999999</v>
      </c>
      <c r="Q340" s="179">
        <f>Q337</f>
        <v>338512.02</v>
      </c>
      <c r="R340" s="179">
        <f t="shared" ref="R340" si="127">Q340+L340</f>
        <v>997945.46</v>
      </c>
      <c r="S340" s="179">
        <f>J340+S337</f>
        <v>1311836.17</v>
      </c>
      <c r="T340" s="179">
        <f t="shared" ref="T340:CE340" si="128">K340+T337</f>
        <v>0</v>
      </c>
      <c r="U340" s="179">
        <f t="shared" si="128"/>
        <v>1311836.17</v>
      </c>
      <c r="V340" s="179">
        <f t="shared" si="128"/>
        <v>123938.75</v>
      </c>
      <c r="W340" s="179">
        <f t="shared" si="128"/>
        <v>24569.16</v>
      </c>
      <c r="X340" s="179">
        <f t="shared" si="128"/>
        <v>473372.4</v>
      </c>
      <c r="Y340" s="179">
        <f t="shared" si="128"/>
        <v>58635.57</v>
      </c>
      <c r="Z340" s="179">
        <f t="shared" si="128"/>
        <v>680515.88</v>
      </c>
      <c r="AA340" s="179">
        <f t="shared" si="128"/>
        <v>1992352.0499999998</v>
      </c>
      <c r="AB340" s="179">
        <f t="shared" si="128"/>
        <v>1928644.79</v>
      </c>
      <c r="AC340" s="179">
        <f t="shared" si="128"/>
        <v>0</v>
      </c>
      <c r="AD340" s="179">
        <f t="shared" si="128"/>
        <v>1928644.79</v>
      </c>
      <c r="AE340" s="179">
        <f t="shared" si="128"/>
        <v>184422.93</v>
      </c>
      <c r="AF340" s="179">
        <f t="shared" si="128"/>
        <v>35939.629999999997</v>
      </c>
      <c r="AG340" s="179">
        <f t="shared" si="128"/>
        <v>692529.35000000009</v>
      </c>
      <c r="AH340" s="179">
        <f t="shared" si="128"/>
        <v>91130.73</v>
      </c>
      <c r="AI340" s="179">
        <f t="shared" si="128"/>
        <v>1004022.64</v>
      </c>
      <c r="AJ340" s="179">
        <f t="shared" si="128"/>
        <v>2940574.23</v>
      </c>
      <c r="AK340" s="179">
        <f t="shared" si="128"/>
        <v>2556298.64</v>
      </c>
      <c r="AL340" s="179">
        <f t="shared" si="128"/>
        <v>0</v>
      </c>
      <c r="AM340" s="179">
        <f t="shared" si="128"/>
        <v>2556298.64</v>
      </c>
      <c r="AN340" s="179">
        <f t="shared" si="128"/>
        <v>247033.38999999998</v>
      </c>
      <c r="AO340" s="179">
        <f t="shared" si="128"/>
        <v>47996.619999999995</v>
      </c>
      <c r="AP340" s="179">
        <f t="shared" si="128"/>
        <v>919314.18</v>
      </c>
      <c r="AQ340" s="179">
        <f t="shared" si="128"/>
        <v>103477.62999999999</v>
      </c>
      <c r="AR340" s="179">
        <f t="shared" si="128"/>
        <v>1317821.82</v>
      </c>
      <c r="AS340" s="179">
        <f t="shared" si="128"/>
        <v>3886604.9</v>
      </c>
      <c r="AT340" s="179">
        <f t="shared" si="128"/>
        <v>3218248.96</v>
      </c>
      <c r="AU340" s="179">
        <f t="shared" si="128"/>
        <v>230946.75</v>
      </c>
      <c r="AV340" s="179">
        <f t="shared" si="128"/>
        <v>3449195.71</v>
      </c>
      <c r="AW340" s="179">
        <f t="shared" si="128"/>
        <v>340569.02999999997</v>
      </c>
      <c r="AX340" s="179">
        <f t="shared" si="128"/>
        <v>60677.99</v>
      </c>
      <c r="AY340" s="179">
        <f t="shared" si="128"/>
        <v>1207329.05</v>
      </c>
      <c r="AZ340" s="179">
        <f t="shared" si="128"/>
        <v>132340.41999999998</v>
      </c>
      <c r="BA340" s="179">
        <f t="shared" si="128"/>
        <v>1740916.49</v>
      </c>
      <c r="BB340" s="179">
        <f t="shared" si="128"/>
        <v>5203238.8</v>
      </c>
      <c r="BC340" s="179">
        <f t="shared" si="128"/>
        <v>4171837.77</v>
      </c>
      <c r="BD340" s="179">
        <f t="shared" si="128"/>
        <v>234361.75</v>
      </c>
      <c r="BE340" s="179">
        <f t="shared" si="128"/>
        <v>4406199.5199999996</v>
      </c>
      <c r="BF340" s="179">
        <f t="shared" si="128"/>
        <v>442468.49</v>
      </c>
      <c r="BG340" s="179">
        <f t="shared" si="128"/>
        <v>78654.2</v>
      </c>
      <c r="BH340" s="179">
        <f t="shared" si="128"/>
        <v>1585244.03</v>
      </c>
      <c r="BI340" s="179">
        <f t="shared" si="128"/>
        <v>166669.4</v>
      </c>
      <c r="BJ340" s="179">
        <f t="shared" si="128"/>
        <v>2273036.12</v>
      </c>
      <c r="BK340" s="179">
        <f t="shared" si="128"/>
        <v>6696031.6399999997</v>
      </c>
      <c r="BL340" s="179">
        <f t="shared" si="128"/>
        <v>4785609.26</v>
      </c>
      <c r="BM340" s="179">
        <f t="shared" si="128"/>
        <v>234361.75</v>
      </c>
      <c r="BN340" s="179">
        <f t="shared" si="128"/>
        <v>5019971.01</v>
      </c>
      <c r="BO340" s="179">
        <f t="shared" si="128"/>
        <v>503529.39</v>
      </c>
      <c r="BP340" s="179">
        <f t="shared" si="128"/>
        <v>90510.16</v>
      </c>
      <c r="BQ340" s="179">
        <f t="shared" si="128"/>
        <v>1806675.9100000001</v>
      </c>
      <c r="BR340" s="179">
        <f t="shared" si="128"/>
        <v>195188.19</v>
      </c>
      <c r="BS340" s="179">
        <f t="shared" si="128"/>
        <v>2595903.6500000004</v>
      </c>
      <c r="BT340" s="179">
        <f t="shared" si="128"/>
        <v>7638032.2399999993</v>
      </c>
      <c r="BU340" s="179">
        <f t="shared" si="128"/>
        <v>5390370.6899999995</v>
      </c>
      <c r="BV340" s="179">
        <f t="shared" si="128"/>
        <v>234361.75</v>
      </c>
      <c r="BW340" s="179">
        <f t="shared" si="128"/>
        <v>5624732.4399999995</v>
      </c>
      <c r="BX340" s="179">
        <f t="shared" si="128"/>
        <v>563762.65</v>
      </c>
      <c r="BY340" s="179">
        <f t="shared" si="128"/>
        <v>102885.6</v>
      </c>
      <c r="BZ340" s="179">
        <f t="shared" si="128"/>
        <v>2024463.9300000002</v>
      </c>
      <c r="CA340" s="179">
        <f t="shared" si="128"/>
        <v>225383.91</v>
      </c>
      <c r="CB340" s="179">
        <f t="shared" si="128"/>
        <v>2916496.0900000003</v>
      </c>
      <c r="CC340" s="179">
        <f t="shared" si="128"/>
        <v>8564386.1099999994</v>
      </c>
      <c r="CD340" s="179">
        <f t="shared" si="128"/>
        <v>6011679.3199999994</v>
      </c>
      <c r="CE340" s="179">
        <f t="shared" si="128"/>
        <v>270677.91000000003</v>
      </c>
      <c r="CF340" s="179">
        <f t="shared" ref="CF340:DM340" si="129">BW340+CF337</f>
        <v>6282357.2299999995</v>
      </c>
      <c r="CG340" s="179">
        <f t="shared" si="129"/>
        <v>631573.43000000005</v>
      </c>
      <c r="CH340" s="179">
        <f t="shared" si="129"/>
        <v>116232.48000000001</v>
      </c>
      <c r="CI340" s="179">
        <f t="shared" si="129"/>
        <v>2270833.9500000002</v>
      </c>
      <c r="CJ340" s="179">
        <f t="shared" si="129"/>
        <v>251851.34</v>
      </c>
      <c r="CK340" s="179">
        <f t="shared" si="129"/>
        <v>3270491.2</v>
      </c>
      <c r="CL340" s="179">
        <f t="shared" si="129"/>
        <v>9577511.1499999985</v>
      </c>
      <c r="CM340" s="179">
        <f t="shared" si="129"/>
        <v>6599638.3399999999</v>
      </c>
      <c r="CN340" s="179">
        <f t="shared" si="129"/>
        <v>270677.91000000003</v>
      </c>
      <c r="CO340" s="179">
        <f t="shared" si="129"/>
        <v>6870316.25</v>
      </c>
      <c r="CP340" s="179">
        <f t="shared" si="129"/>
        <v>692071.26</v>
      </c>
      <c r="CQ340" s="179">
        <f t="shared" si="129"/>
        <v>127303.36000000002</v>
      </c>
      <c r="CR340" s="179">
        <f t="shared" si="129"/>
        <v>2478189.1</v>
      </c>
      <c r="CS340" s="179">
        <f t="shared" si="129"/>
        <v>273066.58999999997</v>
      </c>
      <c r="CT340" s="179">
        <f t="shared" si="129"/>
        <v>3570630.31</v>
      </c>
      <c r="CU340" s="179">
        <f t="shared" si="129"/>
        <v>10464992.789999999</v>
      </c>
      <c r="CV340" s="179">
        <f t="shared" si="129"/>
        <v>7277054.1099999994</v>
      </c>
      <c r="CW340" s="179">
        <f t="shared" si="129"/>
        <v>270677.91000000003</v>
      </c>
      <c r="CX340" s="179">
        <f t="shared" si="129"/>
        <v>7547732.0199999996</v>
      </c>
      <c r="CY340" s="179">
        <f t="shared" si="129"/>
        <v>763193.69</v>
      </c>
      <c r="CZ340" s="179">
        <f t="shared" si="129"/>
        <v>141300.74000000002</v>
      </c>
      <c r="DA340" s="179">
        <f t="shared" si="129"/>
        <v>2730010.84</v>
      </c>
      <c r="DB340" s="179">
        <f t="shared" si="129"/>
        <v>299192.76999999996</v>
      </c>
      <c r="DC340" s="179">
        <f t="shared" si="129"/>
        <v>3933698.04</v>
      </c>
      <c r="DD340" s="179">
        <f t="shared" si="129"/>
        <v>11524825.559999999</v>
      </c>
      <c r="DE340" s="179">
        <f t="shared" si="129"/>
        <v>8180143.4299999997</v>
      </c>
      <c r="DF340" s="179">
        <f t="shared" si="129"/>
        <v>270677.91000000003</v>
      </c>
      <c r="DG340" s="179">
        <f t="shared" si="129"/>
        <v>8450821.3399999999</v>
      </c>
      <c r="DH340" s="179">
        <f t="shared" si="129"/>
        <v>874249.69</v>
      </c>
      <c r="DI340" s="179">
        <f t="shared" si="129"/>
        <v>240499.66000000003</v>
      </c>
      <c r="DJ340" s="179">
        <f t="shared" si="129"/>
        <v>3143450.17</v>
      </c>
      <c r="DK340" s="179">
        <f t="shared" si="129"/>
        <v>334390.65999999997</v>
      </c>
      <c r="DL340" s="179">
        <f t="shared" si="129"/>
        <v>4592590.18</v>
      </c>
      <c r="DM340" s="212">
        <f t="shared" si="129"/>
        <v>13111462.329999998</v>
      </c>
      <c r="DN340" s="173" t="s">
        <v>988</v>
      </c>
      <c r="DO340" s="174"/>
      <c r="DP340" s="174"/>
      <c r="DQ340" s="174"/>
      <c r="DR340" s="174"/>
      <c r="DS340" s="174"/>
      <c r="DT340" s="174"/>
      <c r="DU340" s="174"/>
      <c r="DV340" s="174"/>
      <c r="DW340" s="174"/>
      <c r="DX340" s="174"/>
      <c r="DY340" s="174"/>
    </row>
    <row r="341" spans="1:333" s="64" customFormat="1" x14ac:dyDescent="0.25">
      <c r="A341" s="282"/>
      <c r="B341" s="282"/>
      <c r="C341" s="65" t="s">
        <v>986</v>
      </c>
      <c r="J341" s="179">
        <v>659433</v>
      </c>
      <c r="K341" s="179">
        <v>0</v>
      </c>
      <c r="L341" s="179">
        <f>J341+K341</f>
        <v>659433</v>
      </c>
      <c r="M341" s="179">
        <v>58611</v>
      </c>
      <c r="N341" s="179">
        <v>12039</v>
      </c>
      <c r="O341" s="179">
        <v>237464</v>
      </c>
      <c r="P341" s="179">
        <v>30399</v>
      </c>
      <c r="Q341" s="179">
        <f>M341+N341+O341+P341</f>
        <v>338513</v>
      </c>
      <c r="R341" s="179">
        <f>Q341+L341</f>
        <v>997946</v>
      </c>
      <c r="S341" s="179">
        <v>1311836</v>
      </c>
      <c r="T341" s="179">
        <v>0</v>
      </c>
      <c r="U341" s="179">
        <v>1311836</v>
      </c>
      <c r="V341" s="179">
        <v>123939</v>
      </c>
      <c r="W341" s="179">
        <v>24569</v>
      </c>
      <c r="X341" s="179">
        <v>473372</v>
      </c>
      <c r="Y341" s="179">
        <v>58636</v>
      </c>
      <c r="Z341" s="179">
        <f>Y341+X341+W341+V341</f>
        <v>680516</v>
      </c>
      <c r="AA341" s="179">
        <f>Z341+U341</f>
        <v>1992352</v>
      </c>
      <c r="AB341" s="179">
        <v>1928645</v>
      </c>
      <c r="AC341" s="179">
        <v>0</v>
      </c>
      <c r="AD341" s="179">
        <f>AB341+AC341</f>
        <v>1928645</v>
      </c>
      <c r="AE341" s="179">
        <v>184423</v>
      </c>
      <c r="AF341" s="179">
        <v>35940</v>
      </c>
      <c r="AG341" s="179">
        <v>692529</v>
      </c>
      <c r="AH341" s="179">
        <v>91131</v>
      </c>
      <c r="AI341" s="179">
        <f>+AH341+AE341+AF341+AG341</f>
        <v>1004023</v>
      </c>
      <c r="AJ341" s="179">
        <f>AD341+AI341+7907</f>
        <v>2940575</v>
      </c>
      <c r="AK341" s="179">
        <v>2556299</v>
      </c>
      <c r="AL341" s="179">
        <v>0</v>
      </c>
      <c r="AM341" s="179">
        <f t="shared" ref="AM341" si="130">AK341+AL341</f>
        <v>2556299</v>
      </c>
      <c r="AN341" s="179">
        <v>247033</v>
      </c>
      <c r="AO341" s="179">
        <v>47997</v>
      </c>
      <c r="AP341" s="179">
        <v>919314</v>
      </c>
      <c r="AQ341" s="179">
        <v>103478</v>
      </c>
      <c r="AR341" s="179">
        <f t="shared" ref="AR341:AR342" si="131">+AQ341+AP341+AO341+AN341</f>
        <v>1317822</v>
      </c>
      <c r="AS341" s="179">
        <f>AM341+AR341+12484</f>
        <v>3886605</v>
      </c>
      <c r="AT341" s="179">
        <v>3218249</v>
      </c>
      <c r="AU341" s="179">
        <v>230947</v>
      </c>
      <c r="AV341" s="179">
        <f>AT341+AU341</f>
        <v>3449196</v>
      </c>
      <c r="AW341" s="179">
        <v>340569</v>
      </c>
      <c r="AX341" s="179">
        <v>60678</v>
      </c>
      <c r="AY341" s="179">
        <v>1207329</v>
      </c>
      <c r="AZ341" s="179">
        <v>132340</v>
      </c>
      <c r="BA341" s="179">
        <f>AW341+AX341+AY341+AZ341</f>
        <v>1740916</v>
      </c>
      <c r="BB341" s="179">
        <f>AV341+BA341+13127</f>
        <v>5203239</v>
      </c>
      <c r="BC341" s="179">
        <v>4171838</v>
      </c>
      <c r="BD341" s="179">
        <v>234362</v>
      </c>
      <c r="BE341" s="179">
        <f>BC341+BD341</f>
        <v>4406200</v>
      </c>
      <c r="BF341" s="179">
        <v>442468</v>
      </c>
      <c r="BG341" s="179">
        <v>78654</v>
      </c>
      <c r="BH341" s="179">
        <v>1585244</v>
      </c>
      <c r="BI341" s="179">
        <v>166669</v>
      </c>
      <c r="BJ341" s="179">
        <f>BF341+BG341+BH341+BI341</f>
        <v>2273035</v>
      </c>
      <c r="BK341" s="179">
        <f>BE341+BJ341+16796</f>
        <v>6696031</v>
      </c>
      <c r="BL341" s="179">
        <v>4785609</v>
      </c>
      <c r="BM341" s="179">
        <v>234362</v>
      </c>
      <c r="BN341" s="179">
        <f>BL341+BM341</f>
        <v>5019971</v>
      </c>
      <c r="BO341" s="179">
        <v>503529</v>
      </c>
      <c r="BP341" s="179">
        <v>90510</v>
      </c>
      <c r="BQ341" s="179">
        <v>1806676</v>
      </c>
      <c r="BR341" s="179">
        <v>195188</v>
      </c>
      <c r="BS341" s="179">
        <f>BO341+BP341+BQ341+BR341</f>
        <v>2595903</v>
      </c>
      <c r="BT341" s="179">
        <f>BN341+BS341+22158</f>
        <v>7638032</v>
      </c>
      <c r="BU341" s="179">
        <v>5390371</v>
      </c>
      <c r="BV341" s="179">
        <v>234362</v>
      </c>
      <c r="BW341" s="179">
        <f>BU341+BV341</f>
        <v>5624733</v>
      </c>
      <c r="BX341" s="179">
        <v>563763</v>
      </c>
      <c r="BY341" s="179">
        <v>102886</v>
      </c>
      <c r="BZ341" s="179">
        <v>2024464</v>
      </c>
      <c r="CA341" s="179">
        <v>225384</v>
      </c>
      <c r="CB341" s="179">
        <f>BX341+BY341+BZ341+CA341</f>
        <v>2916497</v>
      </c>
      <c r="CC341" s="179">
        <f>BW341+CB341+23158</f>
        <v>8564388</v>
      </c>
      <c r="CD341" s="179">
        <v>6011679</v>
      </c>
      <c r="CE341" s="179">
        <v>270678</v>
      </c>
      <c r="CF341" s="179">
        <f>CD341+CE341</f>
        <v>6282357</v>
      </c>
      <c r="CG341" s="179">
        <v>631573</v>
      </c>
      <c r="CH341" s="179">
        <v>116232</v>
      </c>
      <c r="CI341" s="179">
        <v>2270834</v>
      </c>
      <c r="CJ341" s="179">
        <v>251851</v>
      </c>
      <c r="CK341" s="179">
        <f>CG341+CH341+CI341+CJ341</f>
        <v>3270490</v>
      </c>
      <c r="CL341" s="179">
        <f>CK341+CF341+24663</f>
        <v>9577510</v>
      </c>
      <c r="CM341" s="179">
        <v>6599638</v>
      </c>
      <c r="CN341" s="179">
        <v>270678</v>
      </c>
      <c r="CO341" s="179">
        <f>CM341+CN341</f>
        <v>6870316</v>
      </c>
      <c r="CP341" s="179">
        <v>692071</v>
      </c>
      <c r="CQ341" s="179">
        <v>127303</v>
      </c>
      <c r="CR341" s="179">
        <v>2478189</v>
      </c>
      <c r="CS341" s="179">
        <v>273067</v>
      </c>
      <c r="CT341" s="179">
        <f>CS341+CR341+CQ341+CP341</f>
        <v>3570630</v>
      </c>
      <c r="CU341" s="179">
        <f>CT341+CO341+24046</f>
        <v>10464992</v>
      </c>
      <c r="CV341" s="179">
        <v>7277054</v>
      </c>
      <c r="CW341" s="179">
        <v>270678</v>
      </c>
      <c r="CX341" s="179">
        <f>CV341+CW341</f>
        <v>7547732</v>
      </c>
      <c r="CY341" s="179">
        <v>763194</v>
      </c>
      <c r="CZ341" s="179">
        <v>141301</v>
      </c>
      <c r="DA341" s="179">
        <v>2730011</v>
      </c>
      <c r="DB341" s="179">
        <v>299193</v>
      </c>
      <c r="DC341" s="179">
        <f>DB341+DA341+CZ341+CY341</f>
        <v>3933699</v>
      </c>
      <c r="DD341" s="179">
        <f>DC341+CX341+43396</f>
        <v>11524827</v>
      </c>
      <c r="DE341" s="179">
        <v>8180143</v>
      </c>
      <c r="DF341" s="179">
        <v>270678</v>
      </c>
      <c r="DG341" s="179">
        <f>DE341+DF341</f>
        <v>8450821</v>
      </c>
      <c r="DH341" s="179">
        <v>874250</v>
      </c>
      <c r="DI341" s="179">
        <v>240500</v>
      </c>
      <c r="DJ341" s="179">
        <v>3143450</v>
      </c>
      <c r="DK341" s="179">
        <v>334391</v>
      </c>
      <c r="DL341" s="179">
        <f>DK341+DJ341+DI341+DH341</f>
        <v>4592591</v>
      </c>
      <c r="DM341" s="179">
        <f>DL341+DG341+61811+6240</f>
        <v>13111463</v>
      </c>
      <c r="DN341" s="173"/>
      <c r="DO341" s="174"/>
      <c r="DP341" s="174"/>
      <c r="DQ341" s="174"/>
      <c r="DR341" s="174"/>
      <c r="DS341" s="174"/>
      <c r="DT341" s="174"/>
      <c r="DU341" s="174"/>
      <c r="DV341" s="174"/>
      <c r="DW341" s="174"/>
      <c r="DX341" s="174"/>
      <c r="DY341" s="174"/>
    </row>
    <row r="342" spans="1:333" s="64" customFormat="1" x14ac:dyDescent="0.25">
      <c r="A342" s="282"/>
      <c r="B342" s="282"/>
      <c r="C342" s="161" t="s">
        <v>63</v>
      </c>
      <c r="D342" s="162"/>
      <c r="E342" s="162"/>
      <c r="F342" s="162"/>
      <c r="G342" s="162"/>
      <c r="H342" s="162"/>
      <c r="I342" s="162"/>
      <c r="J342" s="183">
        <f t="shared" ref="J342:Q342" si="132">J340-J341</f>
        <v>0.43999999994412065</v>
      </c>
      <c r="K342" s="183">
        <f t="shared" si="132"/>
        <v>0</v>
      </c>
      <c r="L342" s="183">
        <f t="shared" si="132"/>
        <v>0.43999999994412065</v>
      </c>
      <c r="M342" s="183">
        <f t="shared" si="132"/>
        <v>-5.0000000002910383E-2</v>
      </c>
      <c r="N342" s="183">
        <f t="shared" si="132"/>
        <v>-0.32999999999992724</v>
      </c>
      <c r="O342" s="183">
        <f t="shared" si="132"/>
        <v>-0.23999999999068677</v>
      </c>
      <c r="P342" s="183">
        <f t="shared" si="132"/>
        <v>-0.36000000000058208</v>
      </c>
      <c r="Q342" s="183">
        <f t="shared" si="132"/>
        <v>-0.97999999998137355</v>
      </c>
      <c r="R342" s="183">
        <f>R340-R341</f>
        <v>-0.5400000000372529</v>
      </c>
      <c r="S342" s="183">
        <f>S340-S341</f>
        <v>0.16999999992549419</v>
      </c>
      <c r="T342" s="183">
        <f t="shared" ref="T342:AC342" si="133">T340-T341</f>
        <v>0</v>
      </c>
      <c r="U342" s="183">
        <f t="shared" si="133"/>
        <v>0.16999999992549419</v>
      </c>
      <c r="V342" s="183">
        <f t="shared" si="133"/>
        <v>-0.25</v>
      </c>
      <c r="W342" s="183">
        <f t="shared" si="133"/>
        <v>0.15999999999985448</v>
      </c>
      <c r="X342" s="183">
        <f t="shared" si="133"/>
        <v>0.40000000002328306</v>
      </c>
      <c r="Y342" s="183">
        <f t="shared" si="133"/>
        <v>-0.43000000000029104</v>
      </c>
      <c r="Z342" s="183">
        <f t="shared" si="133"/>
        <v>-0.11999999999534339</v>
      </c>
      <c r="AA342" s="183">
        <f t="shared" si="133"/>
        <v>4.9999999813735485E-2</v>
      </c>
      <c r="AB342" s="183">
        <f t="shared" si="133"/>
        <v>-0.2099999999627471</v>
      </c>
      <c r="AC342" s="183">
        <f t="shared" si="133"/>
        <v>0</v>
      </c>
      <c r="AD342" s="183">
        <f>AD340-AD341</f>
        <v>-0.2099999999627471</v>
      </c>
      <c r="AE342" s="183">
        <f t="shared" ref="AE342:AI342" si="134">AE340-AE341</f>
        <v>-7.0000000006984919E-2</v>
      </c>
      <c r="AF342" s="183">
        <f t="shared" si="134"/>
        <v>-0.37000000000261934</v>
      </c>
      <c r="AG342" s="183">
        <f t="shared" si="134"/>
        <v>0.35000000009313226</v>
      </c>
      <c r="AH342" s="183">
        <f t="shared" si="134"/>
        <v>-0.27000000000407454</v>
      </c>
      <c r="AI342" s="183">
        <f t="shared" si="134"/>
        <v>-0.35999999998603016</v>
      </c>
      <c r="AJ342" s="183">
        <f t="shared" ref="AJ342" si="135">AD342+AI342</f>
        <v>-0.56999999994877726</v>
      </c>
      <c r="AK342" s="183">
        <f>AK340-AK341</f>
        <v>-0.35999999986961484</v>
      </c>
      <c r="AL342" s="183">
        <f>AL340-AL341</f>
        <v>0</v>
      </c>
      <c r="AM342" s="183">
        <f>AM340-AM341</f>
        <v>-0.35999999986961484</v>
      </c>
      <c r="AN342" s="183">
        <f>AN340-AN341</f>
        <v>0.38999999998486601</v>
      </c>
      <c r="AO342" s="183">
        <f t="shared" ref="AO342:AQ342" si="136">AO340-AO341</f>
        <v>-0.38000000000465661</v>
      </c>
      <c r="AP342" s="183">
        <f t="shared" si="136"/>
        <v>0.18000000005122274</v>
      </c>
      <c r="AQ342" s="183">
        <f t="shared" si="136"/>
        <v>-0.3700000000098953</v>
      </c>
      <c r="AR342" s="183">
        <f t="shared" si="131"/>
        <v>-0.17999999997846317</v>
      </c>
      <c r="AS342" s="183">
        <f>AS340-AS341</f>
        <v>-0.10000000009313226</v>
      </c>
      <c r="AT342" s="183">
        <f t="shared" ref="AT342:AZ342" si="137">AT340-AT341</f>
        <v>-4.0000000037252903E-2</v>
      </c>
      <c r="AU342" s="183">
        <f t="shared" si="137"/>
        <v>-0.25</v>
      </c>
      <c r="AV342" s="183">
        <f t="shared" si="137"/>
        <v>-0.2900000000372529</v>
      </c>
      <c r="AW342" s="183">
        <f t="shared" si="137"/>
        <v>2.9999999969732016E-2</v>
      </c>
      <c r="AX342" s="183">
        <f t="shared" si="137"/>
        <v>-1.0000000002037268E-2</v>
      </c>
      <c r="AY342" s="183">
        <f t="shared" si="137"/>
        <v>5.0000000046566129E-2</v>
      </c>
      <c r="AZ342" s="183">
        <f t="shared" si="137"/>
        <v>0.41999999998370185</v>
      </c>
      <c r="BA342" s="183">
        <f>BA340-BA341</f>
        <v>0.48999999999068677</v>
      </c>
      <c r="BB342" s="183">
        <f>BB340-BB341</f>
        <v>-0.20000000018626451</v>
      </c>
      <c r="BC342" s="183">
        <f>BC340-BC341</f>
        <v>-0.22999999998137355</v>
      </c>
      <c r="BD342" s="183">
        <f t="shared" ref="BD342:BR342" si="138">BD340-BD341</f>
        <v>-0.25</v>
      </c>
      <c r="BE342" s="183">
        <f t="shared" si="138"/>
        <v>-0.48000000044703484</v>
      </c>
      <c r="BF342" s="183">
        <f t="shared" si="138"/>
        <v>0.48999999999068677</v>
      </c>
      <c r="BG342" s="183">
        <f t="shared" si="138"/>
        <v>0.19999999999708962</v>
      </c>
      <c r="BH342" s="183">
        <f t="shared" si="138"/>
        <v>3.0000000027939677E-2</v>
      </c>
      <c r="BI342" s="183">
        <f t="shared" si="138"/>
        <v>0.39999999999417923</v>
      </c>
      <c r="BJ342" s="183">
        <f t="shared" si="138"/>
        <v>1.1200000001117587</v>
      </c>
      <c r="BK342" s="183">
        <f t="shared" si="138"/>
        <v>0.63999999966472387</v>
      </c>
      <c r="BL342" s="183">
        <f t="shared" si="138"/>
        <v>0.25999999977648258</v>
      </c>
      <c r="BM342" s="183">
        <f t="shared" si="138"/>
        <v>-0.25</v>
      </c>
      <c r="BN342" s="183">
        <f t="shared" si="138"/>
        <v>9.9999997764825821E-3</v>
      </c>
      <c r="BO342" s="183">
        <f t="shared" si="138"/>
        <v>0.39000000001396984</v>
      </c>
      <c r="BP342" s="183">
        <f t="shared" si="138"/>
        <v>0.16000000000349246</v>
      </c>
      <c r="BQ342" s="183">
        <f t="shared" si="138"/>
        <v>-8.9999999850988388E-2</v>
      </c>
      <c r="BR342" s="183">
        <f t="shared" si="138"/>
        <v>0.19000000000232831</v>
      </c>
      <c r="BS342" s="183">
        <f>BS340-BS341</f>
        <v>0.65000000037252903</v>
      </c>
      <c r="BT342" s="183">
        <f>BT340-BT341</f>
        <v>0.23999999929219484</v>
      </c>
      <c r="BU342" s="183">
        <f t="shared" ref="BU342:CB342" si="139">BU340-BU341</f>
        <v>-0.31000000052154064</v>
      </c>
      <c r="BV342" s="183">
        <f t="shared" si="139"/>
        <v>-0.25</v>
      </c>
      <c r="BW342" s="183">
        <f t="shared" si="139"/>
        <v>-0.56000000052154064</v>
      </c>
      <c r="BX342" s="183">
        <f t="shared" si="139"/>
        <v>-0.34999999997671694</v>
      </c>
      <c r="BY342" s="183">
        <f t="shared" si="139"/>
        <v>-0.39999999999417923</v>
      </c>
      <c r="BZ342" s="183">
        <f t="shared" si="139"/>
        <v>-6.9999999832361937E-2</v>
      </c>
      <c r="CA342" s="183">
        <f t="shared" si="139"/>
        <v>-8.999999999650754E-2</v>
      </c>
      <c r="CB342" s="183">
        <f t="shared" si="139"/>
        <v>-0.90999999968335032</v>
      </c>
      <c r="CC342" s="183">
        <f>CC340-CC341</f>
        <v>-1.8900000005960464</v>
      </c>
      <c r="CD342" s="183">
        <f t="shared" ref="CD342:CK342" si="140">CD340-CD341</f>
        <v>0.31999999936670065</v>
      </c>
      <c r="CE342" s="183">
        <f t="shared" si="140"/>
        <v>-8.999999996740371E-2</v>
      </c>
      <c r="CF342" s="183">
        <f t="shared" si="140"/>
        <v>0.22999999951571226</v>
      </c>
      <c r="CG342" s="183">
        <f t="shared" si="140"/>
        <v>0.43000000005122274</v>
      </c>
      <c r="CH342" s="183">
        <f t="shared" si="140"/>
        <v>0.48000000001047738</v>
      </c>
      <c r="CI342" s="183">
        <f t="shared" si="140"/>
        <v>-4.9999999813735485E-2</v>
      </c>
      <c r="CJ342" s="183">
        <f t="shared" si="140"/>
        <v>0.33999999999650754</v>
      </c>
      <c r="CK342" s="183">
        <f t="shared" si="140"/>
        <v>1.2000000001862645</v>
      </c>
      <c r="CL342" s="183">
        <f>CL340-CL341</f>
        <v>1.1499999985098839</v>
      </c>
      <c r="CM342" s="183">
        <f t="shared" ref="CM342:CT342" si="141">CM340-CM341</f>
        <v>0.33999999985098839</v>
      </c>
      <c r="CN342" s="183">
        <f t="shared" si="141"/>
        <v>-8.999999996740371E-2</v>
      </c>
      <c r="CO342" s="183">
        <f t="shared" si="141"/>
        <v>0.25</v>
      </c>
      <c r="CP342" s="183">
        <f t="shared" si="141"/>
        <v>0.26000000000931323</v>
      </c>
      <c r="CQ342" s="183">
        <f t="shared" si="141"/>
        <v>0.36000000001513399</v>
      </c>
      <c r="CR342" s="183">
        <f t="shared" si="141"/>
        <v>0.10000000009313226</v>
      </c>
      <c r="CS342" s="183">
        <f t="shared" si="141"/>
        <v>-0.41000000003259629</v>
      </c>
      <c r="CT342" s="183">
        <f t="shared" si="141"/>
        <v>0.31000000005587935</v>
      </c>
      <c r="CU342" s="183">
        <f>CU340-CU341</f>
        <v>0.78999999910593033</v>
      </c>
      <c r="CV342" s="183">
        <f t="shared" ref="CV342:DC342" si="142">CV340-CV341</f>
        <v>0.10999999940395355</v>
      </c>
      <c r="CW342" s="183">
        <f t="shared" si="142"/>
        <v>-8.999999996740371E-2</v>
      </c>
      <c r="CX342" s="183">
        <f t="shared" si="142"/>
        <v>1.9999999552965164E-2</v>
      </c>
      <c r="CY342" s="183">
        <f t="shared" si="142"/>
        <v>-0.31000000005587935</v>
      </c>
      <c r="CZ342" s="183">
        <f t="shared" si="142"/>
        <v>-0.2599999999802094</v>
      </c>
      <c r="DA342" s="183">
        <f t="shared" si="142"/>
        <v>-0.16000000014901161</v>
      </c>
      <c r="DB342" s="183">
        <f t="shared" si="142"/>
        <v>-0.23000000003958121</v>
      </c>
      <c r="DC342" s="183">
        <f t="shared" si="142"/>
        <v>-0.9599999999627471</v>
      </c>
      <c r="DD342" s="183">
        <f>DD340-DD341</f>
        <v>-1.4400000013411045</v>
      </c>
      <c r="DE342" s="183">
        <f t="shared" ref="DE342:DM342" si="143">DE340-DE341</f>
        <v>0.42999999970197678</v>
      </c>
      <c r="DF342" s="183">
        <f t="shared" si="143"/>
        <v>-8.999999996740371E-2</v>
      </c>
      <c r="DG342" s="183">
        <f t="shared" si="143"/>
        <v>0.33999999985098839</v>
      </c>
      <c r="DH342" s="183">
        <f t="shared" si="143"/>
        <v>-0.31000000005587935</v>
      </c>
      <c r="DI342" s="183">
        <f t="shared" si="143"/>
        <v>-0.33999999996740371</v>
      </c>
      <c r="DJ342" s="183">
        <f t="shared" si="143"/>
        <v>0.16999999992549419</v>
      </c>
      <c r="DK342" s="183">
        <f t="shared" si="143"/>
        <v>-0.34000000002561137</v>
      </c>
      <c r="DL342" s="183">
        <f t="shared" si="143"/>
        <v>-0.82000000029802322</v>
      </c>
      <c r="DM342" s="183">
        <f t="shared" si="143"/>
        <v>-0.67000000178813934</v>
      </c>
      <c r="DN342" s="181"/>
      <c r="DO342" s="214"/>
      <c r="DP342" s="214"/>
      <c r="DQ342" s="214"/>
      <c r="DR342" s="214"/>
      <c r="DS342" s="214"/>
      <c r="DT342" s="214"/>
      <c r="DU342" s="214"/>
      <c r="DV342" s="214"/>
      <c r="DW342" s="174"/>
      <c r="DX342" s="174"/>
      <c r="DY342" s="174"/>
    </row>
    <row r="343" spans="1:333" s="18" customFormat="1" x14ac:dyDescent="0.25">
      <c r="J343" s="138"/>
      <c r="K343" s="138"/>
      <c r="L343" s="138"/>
      <c r="M343" s="137"/>
      <c r="N343" s="137"/>
      <c r="O343" s="137"/>
      <c r="P343" s="137"/>
      <c r="Q343" s="137"/>
      <c r="R343" s="139"/>
      <c r="S343" s="138"/>
      <c r="T343" s="138"/>
      <c r="U343" s="138"/>
      <c r="V343" s="137"/>
      <c r="W343" s="137"/>
      <c r="X343" s="137"/>
      <c r="Y343" s="137"/>
      <c r="Z343" s="137"/>
      <c r="AA343" s="139"/>
      <c r="AB343" s="138"/>
      <c r="AC343" s="138"/>
      <c r="AD343" s="138"/>
      <c r="AE343" s="137"/>
      <c r="AF343" s="137"/>
      <c r="AG343" s="137"/>
      <c r="AH343" s="137"/>
      <c r="AI343" s="137"/>
      <c r="AJ343" s="139"/>
      <c r="AK343" s="138"/>
      <c r="AL343" s="138"/>
      <c r="AM343" s="138"/>
      <c r="AN343" s="137"/>
      <c r="AO343" s="137"/>
      <c r="AP343" s="137"/>
      <c r="AQ343" s="137"/>
      <c r="AR343" s="137"/>
      <c r="AS343" s="139"/>
      <c r="AT343" s="138"/>
      <c r="AU343" s="138"/>
      <c r="AV343" s="138"/>
      <c r="AW343" s="137"/>
      <c r="AX343" s="137"/>
      <c r="AY343" s="137"/>
      <c r="AZ343" s="137"/>
      <c r="BA343" s="137"/>
      <c r="BB343" s="139"/>
      <c r="BC343" s="138"/>
      <c r="BD343" s="138"/>
      <c r="BE343" s="138"/>
      <c r="BF343" s="137"/>
      <c r="BG343" s="137"/>
      <c r="BH343" s="137"/>
      <c r="BI343" s="137"/>
      <c r="BJ343" s="137"/>
      <c r="BK343" s="139"/>
      <c r="BL343" s="138"/>
      <c r="BM343" s="138"/>
      <c r="BN343" s="138"/>
      <c r="BO343" s="137"/>
      <c r="BP343" s="137"/>
      <c r="BQ343" s="137"/>
      <c r="BR343" s="137"/>
      <c r="BS343" s="137"/>
      <c r="BT343" s="139"/>
      <c r="BU343" s="138"/>
      <c r="BV343" s="138"/>
      <c r="BW343" s="138"/>
      <c r="BX343" s="137"/>
      <c r="BY343" s="137"/>
      <c r="BZ343" s="137"/>
      <c r="CA343" s="137"/>
      <c r="CB343" s="137"/>
      <c r="CC343" s="139"/>
      <c r="CD343" s="138"/>
      <c r="CE343" s="138"/>
      <c r="CF343" s="138"/>
      <c r="CG343" s="137"/>
      <c r="CH343" s="137"/>
      <c r="CI343" s="137"/>
      <c r="CJ343" s="137"/>
      <c r="CK343" s="137"/>
      <c r="CL343" s="139"/>
      <c r="CM343" s="138"/>
      <c r="CN343" s="138"/>
      <c r="CO343" s="138"/>
      <c r="CP343" s="137"/>
      <c r="CQ343" s="137"/>
      <c r="CR343" s="137"/>
      <c r="CS343" s="137"/>
      <c r="CT343" s="137"/>
      <c r="CU343" s="139"/>
      <c r="CV343" s="138"/>
      <c r="CW343" s="138"/>
      <c r="CX343" s="138"/>
      <c r="CY343" s="137"/>
      <c r="CZ343" s="137"/>
      <c r="DA343" s="137"/>
      <c r="DB343" s="137"/>
      <c r="DC343" s="137"/>
      <c r="DD343" s="139"/>
      <c r="DE343" s="138"/>
      <c r="DF343" s="138"/>
      <c r="DG343" s="138"/>
      <c r="DH343" s="137"/>
      <c r="DI343" s="137"/>
      <c r="DJ343" s="137"/>
      <c r="DK343" s="137"/>
      <c r="DL343" s="137"/>
      <c r="DM343" s="139"/>
      <c r="DN343" s="160"/>
      <c r="DO343" s="160"/>
      <c r="DP343" s="160"/>
      <c r="DQ343" s="160"/>
      <c r="DR343" s="160"/>
      <c r="DS343" s="160"/>
      <c r="DT343" s="160"/>
      <c r="DU343" s="160"/>
      <c r="DV343" s="160"/>
      <c r="DW343" s="160"/>
      <c r="DX343" s="160"/>
      <c r="DY343" s="160"/>
    </row>
    <row r="344" spans="1:333" x14ac:dyDescent="0.25">
      <c r="A344" s="24"/>
      <c r="J344" s="270" t="s">
        <v>984</v>
      </c>
      <c r="K344" s="270"/>
      <c r="L344" s="270"/>
      <c r="M344" s="270"/>
      <c r="N344" s="270"/>
      <c r="O344" s="270"/>
      <c r="P344" s="270"/>
      <c r="Q344" s="270"/>
      <c r="R344" s="270"/>
      <c r="S344" s="270" t="s">
        <v>984</v>
      </c>
      <c r="T344" s="270"/>
      <c r="U344" s="270"/>
      <c r="V344" s="270"/>
      <c r="W344" s="270"/>
      <c r="X344" s="270"/>
      <c r="Y344" s="270"/>
      <c r="Z344" s="270"/>
      <c r="AA344" s="270"/>
      <c r="AB344" s="270" t="s">
        <v>984</v>
      </c>
      <c r="AC344" s="270"/>
      <c r="AD344" s="270"/>
      <c r="AE344" s="270"/>
      <c r="AF344" s="270"/>
      <c r="AG344" s="270"/>
      <c r="AH344" s="270"/>
      <c r="AI344" s="270"/>
      <c r="AJ344" s="270"/>
      <c r="AK344" s="270" t="s">
        <v>984</v>
      </c>
      <c r="AL344" s="270"/>
      <c r="AM344" s="270"/>
      <c r="AN344" s="270"/>
      <c r="AO344" s="270"/>
      <c r="AP344" s="270"/>
      <c r="AQ344" s="270"/>
      <c r="AR344" s="270"/>
      <c r="AS344" s="270"/>
      <c r="AT344" s="270" t="s">
        <v>984</v>
      </c>
      <c r="AU344" s="270"/>
      <c r="AV344" s="270"/>
      <c r="AW344" s="270"/>
      <c r="AX344" s="270"/>
      <c r="AY344" s="270"/>
      <c r="AZ344" s="270"/>
      <c r="BA344" s="270"/>
      <c r="BB344" s="270"/>
      <c r="BC344" s="270" t="s">
        <v>984</v>
      </c>
      <c r="BD344" s="270"/>
      <c r="BE344" s="270"/>
      <c r="BF344" s="270"/>
      <c r="BG344" s="270"/>
      <c r="BH344" s="270"/>
      <c r="BI344" s="270"/>
      <c r="BJ344" s="270"/>
      <c r="BK344" s="270"/>
      <c r="BL344" s="270" t="s">
        <v>984</v>
      </c>
      <c r="BM344" s="270"/>
      <c r="BN344" s="270"/>
      <c r="BO344" s="270"/>
      <c r="BP344" s="270"/>
      <c r="BQ344" s="270"/>
      <c r="BR344" s="270"/>
      <c r="BS344" s="270"/>
      <c r="BT344" s="270"/>
      <c r="BU344" s="270" t="s">
        <v>984</v>
      </c>
      <c r="BV344" s="270"/>
      <c r="BW344" s="270"/>
      <c r="BX344" s="270"/>
      <c r="BY344" s="270"/>
      <c r="BZ344" s="270"/>
      <c r="CA344" s="270"/>
      <c r="CB344" s="270"/>
      <c r="CC344" s="270"/>
      <c r="CD344" s="270" t="s">
        <v>984</v>
      </c>
      <c r="CE344" s="270"/>
      <c r="CF344" s="270"/>
      <c r="CG344" s="270"/>
      <c r="CH344" s="270"/>
      <c r="CI344" s="270"/>
      <c r="CJ344" s="270"/>
      <c r="CK344" s="270"/>
      <c r="CL344" s="270"/>
      <c r="CM344" s="270" t="s">
        <v>984</v>
      </c>
      <c r="CN344" s="270"/>
      <c r="CO344" s="270"/>
      <c r="CP344" s="270"/>
      <c r="CQ344" s="270"/>
      <c r="CR344" s="270"/>
      <c r="CS344" s="270"/>
      <c r="CT344" s="270"/>
      <c r="CU344" s="270"/>
      <c r="DZ344" s="136"/>
      <c r="EA344" s="136"/>
      <c r="EB344" s="136"/>
      <c r="EC344" s="136"/>
      <c r="ED344" s="136"/>
      <c r="EE344" s="136"/>
      <c r="EF344" s="136"/>
      <c r="EG344" s="136"/>
      <c r="EH344" s="136"/>
      <c r="EI344" s="136"/>
      <c r="EJ344" s="136"/>
      <c r="EK344" s="136"/>
      <c r="EL344" s="136"/>
      <c r="EM344" s="136"/>
      <c r="EN344" s="136"/>
      <c r="EO344" s="136"/>
      <c r="EP344" s="136"/>
      <c r="EQ344" s="136"/>
      <c r="ER344" s="136"/>
      <c r="ES344" s="136"/>
      <c r="ET344" s="136"/>
      <c r="EU344" s="136"/>
      <c r="EV344" s="136"/>
      <c r="EW344" s="136"/>
      <c r="EX344" s="136"/>
      <c r="EY344" s="136"/>
      <c r="EZ344" s="136"/>
      <c r="FA344" s="136"/>
      <c r="FB344" s="136"/>
      <c r="FC344" s="136"/>
      <c r="FD344" s="136"/>
      <c r="FE344" s="136"/>
      <c r="FF344" s="136"/>
      <c r="FG344" s="136"/>
      <c r="FH344" s="136"/>
      <c r="FI344" s="136"/>
      <c r="FJ344" s="136"/>
      <c r="FK344" s="136"/>
      <c r="FL344" s="136"/>
      <c r="FM344" s="136"/>
      <c r="FN344" s="136"/>
      <c r="FO344" s="136"/>
      <c r="FP344" s="136"/>
      <c r="FQ344" s="136"/>
      <c r="FR344" s="136"/>
      <c r="FS344" s="136"/>
      <c r="FT344" s="136"/>
      <c r="FU344" s="136"/>
      <c r="FV344" s="136"/>
      <c r="FW344" s="136"/>
      <c r="FX344" s="136"/>
      <c r="FY344" s="136"/>
      <c r="FZ344" s="136"/>
      <c r="GA344" s="136"/>
      <c r="GB344" s="136"/>
      <c r="GC344" s="136"/>
      <c r="GD344" s="136"/>
      <c r="GE344" s="136"/>
      <c r="GF344" s="136"/>
      <c r="GG344" s="136"/>
      <c r="GH344" s="136"/>
      <c r="GI344" s="136"/>
      <c r="GJ344" s="136"/>
      <c r="GK344" s="136"/>
      <c r="GL344" s="136"/>
      <c r="GM344" s="136"/>
      <c r="GN344" s="136"/>
      <c r="GO344" s="136"/>
      <c r="GP344" s="136"/>
      <c r="GQ344" s="136"/>
      <c r="GR344" s="136"/>
      <c r="GS344" s="136"/>
      <c r="GT344" s="136"/>
      <c r="GU344" s="136"/>
      <c r="GV344" s="136"/>
      <c r="GW344" s="136"/>
      <c r="GX344" s="136"/>
      <c r="GY344" s="136"/>
      <c r="GZ344" s="136"/>
      <c r="HA344" s="136"/>
      <c r="HB344" s="136"/>
      <c r="HC344" s="136"/>
      <c r="HD344" s="136"/>
      <c r="HE344" s="136"/>
      <c r="HF344" s="136"/>
      <c r="HG344" s="136"/>
      <c r="HH344" s="136"/>
      <c r="HI344" s="136"/>
      <c r="HJ344" s="136"/>
      <c r="HK344" s="136"/>
      <c r="HL344" s="136"/>
      <c r="HM344" s="136"/>
      <c r="HN344" s="136"/>
      <c r="HO344" s="136"/>
      <c r="HP344" s="136"/>
      <c r="HQ344" s="136"/>
      <c r="HR344" s="136"/>
      <c r="HS344" s="136"/>
      <c r="HT344" s="136"/>
      <c r="HU344" s="136"/>
      <c r="HV344" s="136"/>
      <c r="HW344" s="136"/>
      <c r="HX344" s="136"/>
      <c r="HY344" s="136"/>
      <c r="HZ344" s="136"/>
      <c r="IA344" s="136"/>
      <c r="IB344" s="136"/>
      <c r="IC344" s="136"/>
      <c r="ID344" s="136"/>
      <c r="IE344" s="136"/>
      <c r="IF344" s="136"/>
      <c r="IG344" s="136"/>
      <c r="IH344" s="136"/>
      <c r="II344" s="136"/>
      <c r="IJ344" s="136"/>
      <c r="IK344" s="136"/>
      <c r="IL344" s="136"/>
      <c r="IM344" s="136"/>
      <c r="IN344" s="136"/>
      <c r="IO344" s="136"/>
      <c r="IP344" s="136"/>
      <c r="IQ344" s="136"/>
      <c r="IR344" s="136"/>
      <c r="IS344" s="136"/>
      <c r="IT344" s="136"/>
      <c r="IU344" s="136"/>
      <c r="IV344" s="136"/>
      <c r="IW344" s="136"/>
      <c r="IX344" s="136"/>
      <c r="IY344" s="136"/>
      <c r="IZ344" s="136"/>
      <c r="JA344" s="136"/>
      <c r="JB344" s="136"/>
      <c r="JC344" s="136"/>
      <c r="JD344" s="136"/>
      <c r="JE344" s="136"/>
      <c r="JF344" s="136"/>
      <c r="JG344" s="136"/>
      <c r="JH344" s="136"/>
      <c r="JI344" s="136"/>
      <c r="JJ344" s="136"/>
      <c r="JK344" s="136"/>
      <c r="JL344" s="136"/>
      <c r="JM344" s="136"/>
      <c r="JN344" s="136"/>
      <c r="JO344" s="136"/>
      <c r="JP344" s="136"/>
      <c r="JQ344" s="136"/>
      <c r="JR344" s="136"/>
      <c r="JS344" s="136"/>
      <c r="JT344" s="136"/>
      <c r="JU344" s="136"/>
      <c r="JV344" s="136"/>
      <c r="JW344" s="136"/>
      <c r="JX344" s="136"/>
      <c r="JY344" s="136"/>
      <c r="JZ344" s="136"/>
      <c r="KA344" s="136"/>
      <c r="KB344" s="136"/>
      <c r="KC344" s="136"/>
      <c r="KD344" s="136"/>
      <c r="KE344" s="136"/>
      <c r="KF344" s="136"/>
      <c r="KG344" s="136"/>
      <c r="KH344" s="136"/>
      <c r="KI344" s="136"/>
      <c r="KJ344" s="136"/>
      <c r="KK344" s="136"/>
      <c r="KL344" s="136"/>
      <c r="KM344" s="136"/>
      <c r="KN344" s="136"/>
      <c r="KO344" s="136"/>
      <c r="KP344" s="136"/>
      <c r="KQ344" s="136"/>
      <c r="KR344" s="136"/>
      <c r="KS344" s="136"/>
      <c r="KT344" s="136"/>
      <c r="KU344" s="136"/>
      <c r="KV344" s="136"/>
      <c r="KW344" s="136"/>
      <c r="KX344" s="136"/>
      <c r="KY344" s="136"/>
      <c r="KZ344" s="136"/>
      <c r="LA344" s="136"/>
      <c r="LB344" s="136"/>
      <c r="LC344" s="136"/>
      <c r="LD344" s="136"/>
      <c r="LE344" s="136"/>
      <c r="LF344" s="136"/>
      <c r="LG344" s="136"/>
      <c r="LH344" s="136"/>
      <c r="LI344" s="136"/>
      <c r="LJ344" s="136"/>
      <c r="LK344" s="136"/>
      <c r="LL344" s="136"/>
      <c r="LM344" s="136"/>
      <c r="LN344" s="136"/>
      <c r="LO344" s="136"/>
      <c r="LP344" s="136"/>
      <c r="LQ344" s="136"/>
      <c r="LR344" s="136"/>
      <c r="LS344" s="136"/>
      <c r="LT344" s="136"/>
      <c r="LU344" s="136"/>
    </row>
  </sheetData>
  <autoFilter ref="A3:DZ313">
    <filterColumn colId="126" showButton="0"/>
    <filterColumn colId="128" showButton="0"/>
  </autoFilter>
  <mergeCells count="648">
    <mergeCell ref="S2:AA2"/>
    <mergeCell ref="AB2:AJ2"/>
    <mergeCell ref="AK2:AS2"/>
    <mergeCell ref="AT2:BB2"/>
    <mergeCell ref="DW11:DX11"/>
    <mergeCell ref="DY11:DZ11"/>
    <mergeCell ref="DW12:DX12"/>
    <mergeCell ref="DY12:DZ12"/>
    <mergeCell ref="DW2:DZ2"/>
    <mergeCell ref="CV2:DD2"/>
    <mergeCell ref="DE2:DM2"/>
    <mergeCell ref="DY8:DZ8"/>
    <mergeCell ref="DY9:DZ9"/>
    <mergeCell ref="DW10:DX10"/>
    <mergeCell ref="DY10:DZ10"/>
    <mergeCell ref="DW3:DX3"/>
    <mergeCell ref="DY3:DZ3"/>
    <mergeCell ref="A336:B338"/>
    <mergeCell ref="A340:B342"/>
    <mergeCell ref="BL344:BT344"/>
    <mergeCell ref="BU344:CC344"/>
    <mergeCell ref="CD344:CL344"/>
    <mergeCell ref="CM344:CU344"/>
    <mergeCell ref="J2:R2"/>
    <mergeCell ref="BC2:BK2"/>
    <mergeCell ref="DW14:DX14"/>
    <mergeCell ref="DW15:DX15"/>
    <mergeCell ref="DW16:DX16"/>
    <mergeCell ref="DW13:DX13"/>
    <mergeCell ref="DW8:DX8"/>
    <mergeCell ref="DW9:DX9"/>
    <mergeCell ref="DW20:DX20"/>
    <mergeCell ref="DW26:DX26"/>
    <mergeCell ref="DW32:DX32"/>
    <mergeCell ref="DW38:DX38"/>
    <mergeCell ref="DW44:DX44"/>
    <mergeCell ref="DW50:DX50"/>
    <mergeCell ref="DW56:DX56"/>
    <mergeCell ref="DW62:DX62"/>
    <mergeCell ref="DW68:DX68"/>
    <mergeCell ref="DW74:DX74"/>
    <mergeCell ref="DW4:DX4"/>
    <mergeCell ref="DY4:DZ4"/>
    <mergeCell ref="DN2:DV2"/>
    <mergeCell ref="BL2:BT2"/>
    <mergeCell ref="BU2:CC2"/>
    <mergeCell ref="CD2:CL2"/>
    <mergeCell ref="CM2:CU2"/>
    <mergeCell ref="DW5:DX5"/>
    <mergeCell ref="DY5:DZ5"/>
    <mergeCell ref="DW6:DX6"/>
    <mergeCell ref="DY6:DZ6"/>
    <mergeCell ref="DW7:DX7"/>
    <mergeCell ref="DY20:DZ20"/>
    <mergeCell ref="DW21:DX21"/>
    <mergeCell ref="DY21:DZ21"/>
    <mergeCell ref="DW22:DX22"/>
    <mergeCell ref="DY22:DZ22"/>
    <mergeCell ref="DW18:DX18"/>
    <mergeCell ref="DY18:DZ18"/>
    <mergeCell ref="DW19:DX19"/>
    <mergeCell ref="DY19:DZ19"/>
    <mergeCell ref="DW17:DX17"/>
    <mergeCell ref="DY17:DZ17"/>
    <mergeCell ref="DY7:DZ7"/>
    <mergeCell ref="DY14:DZ14"/>
    <mergeCell ref="DY15:DZ15"/>
    <mergeCell ref="DY16:DZ16"/>
    <mergeCell ref="DY13:DZ13"/>
    <mergeCell ref="DY26:DZ26"/>
    <mergeCell ref="DW27:DX27"/>
    <mergeCell ref="DY27:DZ27"/>
    <mergeCell ref="DW28:DX28"/>
    <mergeCell ref="DY28:DZ28"/>
    <mergeCell ref="DW23:DX23"/>
    <mergeCell ref="DY23:DZ23"/>
    <mergeCell ref="DW24:DX24"/>
    <mergeCell ref="DY24:DZ24"/>
    <mergeCell ref="DW25:DX25"/>
    <mergeCell ref="DY25:DZ25"/>
    <mergeCell ref="DY32:DZ32"/>
    <mergeCell ref="DW33:DX33"/>
    <mergeCell ref="DY33:DZ33"/>
    <mergeCell ref="DW34:DX34"/>
    <mergeCell ref="DY34:DZ34"/>
    <mergeCell ref="DW29:DX29"/>
    <mergeCell ref="DY29:DZ29"/>
    <mergeCell ref="DW30:DX30"/>
    <mergeCell ref="DY30:DZ30"/>
    <mergeCell ref="DW31:DX31"/>
    <mergeCell ref="DY31:DZ31"/>
    <mergeCell ref="DY38:DZ38"/>
    <mergeCell ref="DW39:DX39"/>
    <mergeCell ref="DY39:DZ39"/>
    <mergeCell ref="DW40:DX40"/>
    <mergeCell ref="DY40:DZ40"/>
    <mergeCell ref="DW35:DX35"/>
    <mergeCell ref="DY35:DZ35"/>
    <mergeCell ref="DW36:DX36"/>
    <mergeCell ref="DY36:DZ36"/>
    <mergeCell ref="DW37:DX37"/>
    <mergeCell ref="DY37:DZ37"/>
    <mergeCell ref="DY44:DZ44"/>
    <mergeCell ref="DW45:DX45"/>
    <mergeCell ref="DY45:DZ45"/>
    <mergeCell ref="DW46:DX46"/>
    <mergeCell ref="DY46:DZ46"/>
    <mergeCell ref="DW41:DX41"/>
    <mergeCell ref="DY41:DZ41"/>
    <mergeCell ref="DW42:DX42"/>
    <mergeCell ref="DY42:DZ42"/>
    <mergeCell ref="DW43:DX43"/>
    <mergeCell ref="DY43:DZ43"/>
    <mergeCell ref="DY50:DZ50"/>
    <mergeCell ref="DW51:DX51"/>
    <mergeCell ref="DY51:DZ51"/>
    <mergeCell ref="DW52:DX52"/>
    <mergeCell ref="DY52:DZ52"/>
    <mergeCell ref="DW47:DX47"/>
    <mergeCell ref="DY47:DZ47"/>
    <mergeCell ref="DW48:DX48"/>
    <mergeCell ref="DY48:DZ48"/>
    <mergeCell ref="DW49:DX49"/>
    <mergeCell ref="DY49:DZ49"/>
    <mergeCell ref="DY56:DZ56"/>
    <mergeCell ref="DW57:DX57"/>
    <mergeCell ref="DY57:DZ57"/>
    <mergeCell ref="DW58:DX58"/>
    <mergeCell ref="DY58:DZ58"/>
    <mergeCell ref="DW53:DX53"/>
    <mergeCell ref="DY53:DZ53"/>
    <mergeCell ref="DW54:DX54"/>
    <mergeCell ref="DY54:DZ54"/>
    <mergeCell ref="DW55:DX55"/>
    <mergeCell ref="DY55:DZ55"/>
    <mergeCell ref="DY62:DZ62"/>
    <mergeCell ref="DW63:DX63"/>
    <mergeCell ref="DY63:DZ63"/>
    <mergeCell ref="DW64:DX64"/>
    <mergeCell ref="DY64:DZ64"/>
    <mergeCell ref="DW59:DX59"/>
    <mergeCell ref="DY59:DZ59"/>
    <mergeCell ref="DW60:DX60"/>
    <mergeCell ref="DY60:DZ60"/>
    <mergeCell ref="DW61:DX61"/>
    <mergeCell ref="DY61:DZ61"/>
    <mergeCell ref="DY68:DZ68"/>
    <mergeCell ref="DW69:DX69"/>
    <mergeCell ref="DY69:DZ69"/>
    <mergeCell ref="DW70:DX70"/>
    <mergeCell ref="DY70:DZ70"/>
    <mergeCell ref="DW65:DX65"/>
    <mergeCell ref="DY65:DZ65"/>
    <mergeCell ref="DW66:DX66"/>
    <mergeCell ref="DY66:DZ66"/>
    <mergeCell ref="DW67:DX67"/>
    <mergeCell ref="DY67:DZ67"/>
    <mergeCell ref="DY74:DZ74"/>
    <mergeCell ref="DW75:DX75"/>
    <mergeCell ref="DY75:DZ75"/>
    <mergeCell ref="DW76:DX76"/>
    <mergeCell ref="DY76:DZ76"/>
    <mergeCell ref="DW71:DX71"/>
    <mergeCell ref="DY71:DZ71"/>
    <mergeCell ref="DW72:DX72"/>
    <mergeCell ref="DY72:DZ72"/>
    <mergeCell ref="DW73:DX73"/>
    <mergeCell ref="DY73:DZ73"/>
    <mergeCell ref="DW80:DX80"/>
    <mergeCell ref="DY80:DZ80"/>
    <mergeCell ref="DW81:DX81"/>
    <mergeCell ref="DY81:DZ81"/>
    <mergeCell ref="DW82:DX82"/>
    <mergeCell ref="DY82:DZ82"/>
    <mergeCell ref="DW77:DX77"/>
    <mergeCell ref="DY77:DZ77"/>
    <mergeCell ref="DW78:DX78"/>
    <mergeCell ref="DY78:DZ78"/>
    <mergeCell ref="DW79:DX79"/>
    <mergeCell ref="DY79:DZ79"/>
    <mergeCell ref="DW86:DX86"/>
    <mergeCell ref="DY86:DZ86"/>
    <mergeCell ref="DW87:DX87"/>
    <mergeCell ref="DY87:DZ87"/>
    <mergeCell ref="DW88:DX88"/>
    <mergeCell ref="DY88:DZ88"/>
    <mergeCell ref="DW83:DX83"/>
    <mergeCell ref="DY83:DZ83"/>
    <mergeCell ref="DW84:DX84"/>
    <mergeCell ref="DY84:DZ84"/>
    <mergeCell ref="DW85:DX85"/>
    <mergeCell ref="DY85:DZ85"/>
    <mergeCell ref="DW92:DX92"/>
    <mergeCell ref="DY92:DZ92"/>
    <mergeCell ref="DW93:DX93"/>
    <mergeCell ref="DY93:DZ93"/>
    <mergeCell ref="DW94:DX94"/>
    <mergeCell ref="DY94:DZ94"/>
    <mergeCell ref="DW89:DX89"/>
    <mergeCell ref="DY89:DZ89"/>
    <mergeCell ref="DW90:DX90"/>
    <mergeCell ref="DY90:DZ90"/>
    <mergeCell ref="DW91:DX91"/>
    <mergeCell ref="DY91:DZ91"/>
    <mergeCell ref="DW98:DX98"/>
    <mergeCell ref="DY98:DZ98"/>
    <mergeCell ref="DW99:DX99"/>
    <mergeCell ref="DY99:DZ99"/>
    <mergeCell ref="DW100:DX100"/>
    <mergeCell ref="DY100:DZ100"/>
    <mergeCell ref="DW95:DX95"/>
    <mergeCell ref="DY95:DZ95"/>
    <mergeCell ref="DW96:DX96"/>
    <mergeCell ref="DY96:DZ96"/>
    <mergeCell ref="DW97:DX97"/>
    <mergeCell ref="DY97:DZ97"/>
    <mergeCell ref="DW104:DX104"/>
    <mergeCell ref="DY104:DZ104"/>
    <mergeCell ref="DW105:DX105"/>
    <mergeCell ref="DY105:DZ105"/>
    <mergeCell ref="DW106:DX106"/>
    <mergeCell ref="DY106:DZ106"/>
    <mergeCell ref="DW101:DX101"/>
    <mergeCell ref="DY101:DZ101"/>
    <mergeCell ref="DW102:DX102"/>
    <mergeCell ref="DY102:DZ102"/>
    <mergeCell ref="DW103:DX103"/>
    <mergeCell ref="DY103:DZ103"/>
    <mergeCell ref="DW110:DX110"/>
    <mergeCell ref="DY110:DZ110"/>
    <mergeCell ref="DW111:DX111"/>
    <mergeCell ref="DY111:DZ111"/>
    <mergeCell ref="DW112:DX112"/>
    <mergeCell ref="DY112:DZ112"/>
    <mergeCell ref="DW107:DX107"/>
    <mergeCell ref="DY107:DZ107"/>
    <mergeCell ref="DW108:DX108"/>
    <mergeCell ref="DY108:DZ108"/>
    <mergeCell ref="DW109:DX109"/>
    <mergeCell ref="DY109:DZ109"/>
    <mergeCell ref="DW116:DX116"/>
    <mergeCell ref="DY116:DZ116"/>
    <mergeCell ref="DW117:DX117"/>
    <mergeCell ref="DY117:DZ117"/>
    <mergeCell ref="DW118:DX118"/>
    <mergeCell ref="DY118:DZ118"/>
    <mergeCell ref="DW113:DX113"/>
    <mergeCell ref="DY113:DZ113"/>
    <mergeCell ref="DW114:DX114"/>
    <mergeCell ref="DY114:DZ114"/>
    <mergeCell ref="DW115:DX115"/>
    <mergeCell ref="DY115:DZ115"/>
    <mergeCell ref="DW122:DX122"/>
    <mergeCell ref="DY122:DZ122"/>
    <mergeCell ref="DW123:DX123"/>
    <mergeCell ref="DY123:DZ123"/>
    <mergeCell ref="DW124:DX124"/>
    <mergeCell ref="DY124:DZ124"/>
    <mergeCell ref="DW119:DX119"/>
    <mergeCell ref="DY119:DZ119"/>
    <mergeCell ref="DW120:DX120"/>
    <mergeCell ref="DY120:DZ120"/>
    <mergeCell ref="DW121:DX121"/>
    <mergeCell ref="DY121:DZ121"/>
    <mergeCell ref="DW128:DX128"/>
    <mergeCell ref="DY128:DZ128"/>
    <mergeCell ref="DW129:DX129"/>
    <mergeCell ref="DY129:DZ129"/>
    <mergeCell ref="DW130:DX130"/>
    <mergeCell ref="DY130:DZ130"/>
    <mergeCell ref="DW125:DX125"/>
    <mergeCell ref="DY125:DZ125"/>
    <mergeCell ref="DW126:DX126"/>
    <mergeCell ref="DY126:DZ126"/>
    <mergeCell ref="DW127:DX127"/>
    <mergeCell ref="DY127:DZ127"/>
    <mergeCell ref="DW134:DX134"/>
    <mergeCell ref="DY134:DZ134"/>
    <mergeCell ref="DW135:DX135"/>
    <mergeCell ref="DY135:DZ135"/>
    <mergeCell ref="DW136:DX136"/>
    <mergeCell ref="DY136:DZ136"/>
    <mergeCell ref="DW131:DX131"/>
    <mergeCell ref="DY131:DZ131"/>
    <mergeCell ref="DW132:DX132"/>
    <mergeCell ref="DY132:DZ132"/>
    <mergeCell ref="DW133:DX133"/>
    <mergeCell ref="DY133:DZ133"/>
    <mergeCell ref="DW140:DX140"/>
    <mergeCell ref="DY140:DZ140"/>
    <mergeCell ref="DW141:DX141"/>
    <mergeCell ref="DY141:DZ141"/>
    <mergeCell ref="DW142:DX142"/>
    <mergeCell ref="DY142:DZ142"/>
    <mergeCell ref="DW137:DX137"/>
    <mergeCell ref="DY137:DZ137"/>
    <mergeCell ref="DW138:DX138"/>
    <mergeCell ref="DY138:DZ138"/>
    <mergeCell ref="DW139:DX139"/>
    <mergeCell ref="DY139:DZ139"/>
    <mergeCell ref="DW146:DX146"/>
    <mergeCell ref="DY146:DZ146"/>
    <mergeCell ref="DW147:DX147"/>
    <mergeCell ref="DY147:DZ147"/>
    <mergeCell ref="DW148:DX148"/>
    <mergeCell ref="DY148:DZ148"/>
    <mergeCell ref="DW143:DX143"/>
    <mergeCell ref="DY143:DZ143"/>
    <mergeCell ref="DW144:DX144"/>
    <mergeCell ref="DY144:DZ144"/>
    <mergeCell ref="DW145:DX145"/>
    <mergeCell ref="DY145:DZ145"/>
    <mergeCell ref="DW152:DX152"/>
    <mergeCell ref="DY152:DZ152"/>
    <mergeCell ref="DW153:DX153"/>
    <mergeCell ref="DY153:DZ153"/>
    <mergeCell ref="DW154:DX154"/>
    <mergeCell ref="DY154:DZ154"/>
    <mergeCell ref="DW149:DX149"/>
    <mergeCell ref="DY149:DZ149"/>
    <mergeCell ref="DW150:DX150"/>
    <mergeCell ref="DY150:DZ150"/>
    <mergeCell ref="DW151:DX151"/>
    <mergeCell ref="DY151:DZ151"/>
    <mergeCell ref="DW158:DX158"/>
    <mergeCell ref="DY158:DZ158"/>
    <mergeCell ref="DW159:DX159"/>
    <mergeCell ref="DY159:DZ159"/>
    <mergeCell ref="DW160:DX160"/>
    <mergeCell ref="DY160:DZ160"/>
    <mergeCell ref="DW155:DX155"/>
    <mergeCell ref="DY155:DZ155"/>
    <mergeCell ref="DW156:DX156"/>
    <mergeCell ref="DY156:DZ156"/>
    <mergeCell ref="DW157:DX157"/>
    <mergeCell ref="DY157:DZ157"/>
    <mergeCell ref="DW164:DX164"/>
    <mergeCell ref="DY164:DZ164"/>
    <mergeCell ref="DW165:DX165"/>
    <mergeCell ref="DY165:DZ165"/>
    <mergeCell ref="DW166:DX166"/>
    <mergeCell ref="DY166:DZ166"/>
    <mergeCell ref="DW161:DX161"/>
    <mergeCell ref="DY161:DZ161"/>
    <mergeCell ref="DW162:DX162"/>
    <mergeCell ref="DY162:DZ162"/>
    <mergeCell ref="DW163:DX163"/>
    <mergeCell ref="DY163:DZ163"/>
    <mergeCell ref="DW170:DX170"/>
    <mergeCell ref="DY170:DZ170"/>
    <mergeCell ref="DW171:DX171"/>
    <mergeCell ref="DY171:DZ171"/>
    <mergeCell ref="DW172:DX172"/>
    <mergeCell ref="DY172:DZ172"/>
    <mergeCell ref="DW167:DX167"/>
    <mergeCell ref="DY167:DZ167"/>
    <mergeCell ref="DW168:DX168"/>
    <mergeCell ref="DY168:DZ168"/>
    <mergeCell ref="DW169:DX169"/>
    <mergeCell ref="DY169:DZ169"/>
    <mergeCell ref="DW176:DX176"/>
    <mergeCell ref="DY176:DZ176"/>
    <mergeCell ref="DW177:DX177"/>
    <mergeCell ref="DY177:DZ177"/>
    <mergeCell ref="DW178:DX178"/>
    <mergeCell ref="DY178:DZ178"/>
    <mergeCell ref="DW173:DX173"/>
    <mergeCell ref="DY173:DZ173"/>
    <mergeCell ref="DW174:DX174"/>
    <mergeCell ref="DY174:DZ174"/>
    <mergeCell ref="DW175:DX175"/>
    <mergeCell ref="DY175:DZ175"/>
    <mergeCell ref="DW182:DX182"/>
    <mergeCell ref="DY182:DZ182"/>
    <mergeCell ref="DW183:DX183"/>
    <mergeCell ref="DY183:DZ183"/>
    <mergeCell ref="DW184:DX184"/>
    <mergeCell ref="DY184:DZ184"/>
    <mergeCell ref="DW179:DX179"/>
    <mergeCell ref="DY179:DZ179"/>
    <mergeCell ref="DW180:DX180"/>
    <mergeCell ref="DY180:DZ180"/>
    <mergeCell ref="DW181:DX181"/>
    <mergeCell ref="DY181:DZ181"/>
    <mergeCell ref="DW188:DX188"/>
    <mergeCell ref="DY188:DZ188"/>
    <mergeCell ref="DW189:DX189"/>
    <mergeCell ref="DY189:DZ189"/>
    <mergeCell ref="DW190:DX190"/>
    <mergeCell ref="DY190:DZ190"/>
    <mergeCell ref="DW185:DX185"/>
    <mergeCell ref="DY185:DZ185"/>
    <mergeCell ref="DW186:DX186"/>
    <mergeCell ref="DY186:DZ186"/>
    <mergeCell ref="DW187:DX187"/>
    <mergeCell ref="DY187:DZ187"/>
    <mergeCell ref="DW194:DX194"/>
    <mergeCell ref="DY194:DZ194"/>
    <mergeCell ref="DW195:DX195"/>
    <mergeCell ref="DY195:DZ195"/>
    <mergeCell ref="DW196:DX196"/>
    <mergeCell ref="DY196:DZ196"/>
    <mergeCell ref="DW191:DX191"/>
    <mergeCell ref="DY191:DZ191"/>
    <mergeCell ref="DW192:DX192"/>
    <mergeCell ref="DY192:DZ192"/>
    <mergeCell ref="DW193:DX193"/>
    <mergeCell ref="DY193:DZ193"/>
    <mergeCell ref="DW200:DX200"/>
    <mergeCell ref="DY200:DZ200"/>
    <mergeCell ref="DW201:DX201"/>
    <mergeCell ref="DY201:DZ201"/>
    <mergeCell ref="DW202:DX202"/>
    <mergeCell ref="DY202:DZ202"/>
    <mergeCell ref="DW197:DX197"/>
    <mergeCell ref="DY197:DZ197"/>
    <mergeCell ref="DW198:DX198"/>
    <mergeCell ref="DY198:DZ198"/>
    <mergeCell ref="DW199:DX199"/>
    <mergeCell ref="DY199:DZ199"/>
    <mergeCell ref="DW206:DX206"/>
    <mergeCell ref="DY206:DZ206"/>
    <mergeCell ref="DW207:DX207"/>
    <mergeCell ref="DY207:DZ207"/>
    <mergeCell ref="DW208:DX208"/>
    <mergeCell ref="DY208:DZ208"/>
    <mergeCell ref="DW203:DX203"/>
    <mergeCell ref="DY203:DZ203"/>
    <mergeCell ref="DW204:DX204"/>
    <mergeCell ref="DY204:DZ204"/>
    <mergeCell ref="DW205:DX205"/>
    <mergeCell ref="DY205:DZ205"/>
    <mergeCell ref="DW212:DX212"/>
    <mergeCell ref="DY212:DZ212"/>
    <mergeCell ref="DW213:DX213"/>
    <mergeCell ref="DY213:DZ213"/>
    <mergeCell ref="DW214:DX214"/>
    <mergeCell ref="DY214:DZ214"/>
    <mergeCell ref="DW209:DX209"/>
    <mergeCell ref="DY209:DZ209"/>
    <mergeCell ref="DW210:DX210"/>
    <mergeCell ref="DY210:DZ210"/>
    <mergeCell ref="DW211:DX211"/>
    <mergeCell ref="DY211:DZ211"/>
    <mergeCell ref="DW218:DX218"/>
    <mergeCell ref="DY218:DZ218"/>
    <mergeCell ref="DW219:DX219"/>
    <mergeCell ref="DY219:DZ219"/>
    <mergeCell ref="DW220:DX220"/>
    <mergeCell ref="DY220:DZ220"/>
    <mergeCell ref="DW215:DX215"/>
    <mergeCell ref="DY215:DZ215"/>
    <mergeCell ref="DW216:DX216"/>
    <mergeCell ref="DY216:DZ216"/>
    <mergeCell ref="DW217:DX217"/>
    <mergeCell ref="DY217:DZ217"/>
    <mergeCell ref="DW224:DX224"/>
    <mergeCell ref="DY224:DZ224"/>
    <mergeCell ref="DW225:DX225"/>
    <mergeCell ref="DY225:DZ225"/>
    <mergeCell ref="DW226:DX226"/>
    <mergeCell ref="DY226:DZ226"/>
    <mergeCell ref="DW221:DX221"/>
    <mergeCell ref="DY221:DZ221"/>
    <mergeCell ref="DW222:DX222"/>
    <mergeCell ref="DY222:DZ222"/>
    <mergeCell ref="DW223:DX223"/>
    <mergeCell ref="DY223:DZ223"/>
    <mergeCell ref="DW230:DX230"/>
    <mergeCell ref="DY230:DZ230"/>
    <mergeCell ref="DW231:DX231"/>
    <mergeCell ref="DY231:DZ231"/>
    <mergeCell ref="DW232:DX232"/>
    <mergeCell ref="DY232:DZ232"/>
    <mergeCell ref="DW227:DX227"/>
    <mergeCell ref="DY227:DZ227"/>
    <mergeCell ref="DW228:DX228"/>
    <mergeCell ref="DY228:DZ228"/>
    <mergeCell ref="DW229:DX229"/>
    <mergeCell ref="DY229:DZ229"/>
    <mergeCell ref="DW236:DX236"/>
    <mergeCell ref="DY236:DZ236"/>
    <mergeCell ref="DW237:DX237"/>
    <mergeCell ref="DY237:DZ237"/>
    <mergeCell ref="DW238:DX238"/>
    <mergeCell ref="DY238:DZ238"/>
    <mergeCell ref="DW233:DX233"/>
    <mergeCell ref="DY233:DZ233"/>
    <mergeCell ref="DW234:DX234"/>
    <mergeCell ref="DY234:DZ234"/>
    <mergeCell ref="DW235:DX235"/>
    <mergeCell ref="DY235:DZ235"/>
    <mergeCell ref="DW242:DX242"/>
    <mergeCell ref="DY242:DZ242"/>
    <mergeCell ref="DW243:DX243"/>
    <mergeCell ref="DY243:DZ243"/>
    <mergeCell ref="DW244:DX244"/>
    <mergeCell ref="DY244:DZ244"/>
    <mergeCell ref="DW239:DX239"/>
    <mergeCell ref="DY239:DZ239"/>
    <mergeCell ref="DW240:DX240"/>
    <mergeCell ref="DY240:DZ240"/>
    <mergeCell ref="DW241:DX241"/>
    <mergeCell ref="DY241:DZ241"/>
    <mergeCell ref="DW248:DX248"/>
    <mergeCell ref="DY248:DZ248"/>
    <mergeCell ref="DW249:DX249"/>
    <mergeCell ref="DY249:DZ249"/>
    <mergeCell ref="DW250:DX250"/>
    <mergeCell ref="DY250:DZ250"/>
    <mergeCell ref="DW245:DX245"/>
    <mergeCell ref="DY245:DZ245"/>
    <mergeCell ref="DW246:DX246"/>
    <mergeCell ref="DY246:DZ246"/>
    <mergeCell ref="DW247:DX247"/>
    <mergeCell ref="DY247:DZ247"/>
    <mergeCell ref="DW254:DX254"/>
    <mergeCell ref="DY254:DZ254"/>
    <mergeCell ref="DW255:DX255"/>
    <mergeCell ref="DY255:DZ255"/>
    <mergeCell ref="DW256:DX256"/>
    <mergeCell ref="DY256:DZ256"/>
    <mergeCell ref="DW251:DX251"/>
    <mergeCell ref="DY251:DZ251"/>
    <mergeCell ref="DW252:DX252"/>
    <mergeCell ref="DY252:DZ252"/>
    <mergeCell ref="DW253:DX253"/>
    <mergeCell ref="DY253:DZ253"/>
    <mergeCell ref="DW260:DX260"/>
    <mergeCell ref="DY260:DZ260"/>
    <mergeCell ref="DW261:DX261"/>
    <mergeCell ref="DY261:DZ261"/>
    <mergeCell ref="DW262:DX262"/>
    <mergeCell ref="DY262:DZ262"/>
    <mergeCell ref="DW257:DX257"/>
    <mergeCell ref="DY257:DZ257"/>
    <mergeCell ref="DW258:DX258"/>
    <mergeCell ref="DY258:DZ258"/>
    <mergeCell ref="DW259:DX259"/>
    <mergeCell ref="DY259:DZ259"/>
    <mergeCell ref="DW266:DX266"/>
    <mergeCell ref="DY266:DZ266"/>
    <mergeCell ref="DW267:DX267"/>
    <mergeCell ref="DY267:DZ267"/>
    <mergeCell ref="DW268:DX268"/>
    <mergeCell ref="DY268:DZ268"/>
    <mergeCell ref="DW263:DX263"/>
    <mergeCell ref="DY263:DZ263"/>
    <mergeCell ref="DW264:DX264"/>
    <mergeCell ref="DY264:DZ264"/>
    <mergeCell ref="DW265:DX265"/>
    <mergeCell ref="DY265:DZ265"/>
    <mergeCell ref="DW272:DX272"/>
    <mergeCell ref="DY272:DZ272"/>
    <mergeCell ref="DW273:DX273"/>
    <mergeCell ref="DY273:DZ273"/>
    <mergeCell ref="DW274:DX274"/>
    <mergeCell ref="DY274:DZ274"/>
    <mergeCell ref="DW269:DX269"/>
    <mergeCell ref="DY269:DZ269"/>
    <mergeCell ref="DW270:DX270"/>
    <mergeCell ref="DY270:DZ270"/>
    <mergeCell ref="DW271:DX271"/>
    <mergeCell ref="DY271:DZ271"/>
    <mergeCell ref="DW278:DX278"/>
    <mergeCell ref="DY278:DZ278"/>
    <mergeCell ref="DW279:DX279"/>
    <mergeCell ref="DY279:DZ279"/>
    <mergeCell ref="DW280:DX280"/>
    <mergeCell ref="DY280:DZ280"/>
    <mergeCell ref="DW275:DX275"/>
    <mergeCell ref="DY275:DZ275"/>
    <mergeCell ref="DW276:DX276"/>
    <mergeCell ref="DY276:DZ276"/>
    <mergeCell ref="DW277:DX277"/>
    <mergeCell ref="DY277:DZ277"/>
    <mergeCell ref="DW284:DX284"/>
    <mergeCell ref="DY284:DZ284"/>
    <mergeCell ref="DW285:DX285"/>
    <mergeCell ref="DY285:DZ285"/>
    <mergeCell ref="DW286:DX286"/>
    <mergeCell ref="DY286:DZ286"/>
    <mergeCell ref="DW281:DX281"/>
    <mergeCell ref="DY281:DZ281"/>
    <mergeCell ref="DW282:DX282"/>
    <mergeCell ref="DY282:DZ282"/>
    <mergeCell ref="DW283:DX283"/>
    <mergeCell ref="DY283:DZ283"/>
    <mergeCell ref="DW290:DX290"/>
    <mergeCell ref="DY290:DZ290"/>
    <mergeCell ref="DW291:DX291"/>
    <mergeCell ref="DY291:DZ291"/>
    <mergeCell ref="DW292:DX292"/>
    <mergeCell ref="DY292:DZ292"/>
    <mergeCell ref="DW287:DX287"/>
    <mergeCell ref="DY287:DZ287"/>
    <mergeCell ref="DW288:DX288"/>
    <mergeCell ref="DY288:DZ288"/>
    <mergeCell ref="DW289:DX289"/>
    <mergeCell ref="DY289:DZ289"/>
    <mergeCell ref="DW296:DX296"/>
    <mergeCell ref="DY296:DZ296"/>
    <mergeCell ref="DW297:DX297"/>
    <mergeCell ref="DY297:DZ297"/>
    <mergeCell ref="DW298:DX298"/>
    <mergeCell ref="DY298:DZ298"/>
    <mergeCell ref="DW293:DX293"/>
    <mergeCell ref="DY293:DZ293"/>
    <mergeCell ref="DW294:DX294"/>
    <mergeCell ref="DY294:DZ294"/>
    <mergeCell ref="DW295:DX295"/>
    <mergeCell ref="DY295:DZ295"/>
    <mergeCell ref="DW302:DX302"/>
    <mergeCell ref="DY302:DZ302"/>
    <mergeCell ref="DW303:DX303"/>
    <mergeCell ref="DY303:DZ303"/>
    <mergeCell ref="DW304:DX304"/>
    <mergeCell ref="DY304:DZ304"/>
    <mergeCell ref="DW299:DX299"/>
    <mergeCell ref="DY299:DZ299"/>
    <mergeCell ref="DW300:DX300"/>
    <mergeCell ref="DY300:DZ300"/>
    <mergeCell ref="DW301:DX301"/>
    <mergeCell ref="DY301:DZ301"/>
    <mergeCell ref="DW308:DX308"/>
    <mergeCell ref="DY308:DZ308"/>
    <mergeCell ref="DW309:DX309"/>
    <mergeCell ref="DY309:DZ309"/>
    <mergeCell ref="DW310:DX310"/>
    <mergeCell ref="DY310:DZ310"/>
    <mergeCell ref="DW305:DX305"/>
    <mergeCell ref="DY305:DZ305"/>
    <mergeCell ref="DW306:DX306"/>
    <mergeCell ref="DY306:DZ306"/>
    <mergeCell ref="DW307:DX307"/>
    <mergeCell ref="DY307:DZ307"/>
    <mergeCell ref="J344:R344"/>
    <mergeCell ref="S344:AA344"/>
    <mergeCell ref="AB344:AJ344"/>
    <mergeCell ref="AK344:AS344"/>
    <mergeCell ref="AT344:BB344"/>
    <mergeCell ref="BC344:BK344"/>
    <mergeCell ref="DW311:DX311"/>
    <mergeCell ref="DY311:DZ311"/>
    <mergeCell ref="DW312:DX312"/>
    <mergeCell ref="DY312:DZ312"/>
    <mergeCell ref="DW313:DX313"/>
    <mergeCell ref="DY313:DZ313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FF00"/>
  </sheetPr>
  <dimension ref="A1:EB73"/>
  <sheetViews>
    <sheetView zoomScale="80" zoomScaleNormal="80" workbookViewId="0">
      <pane xSplit="9" ySplit="3" topLeftCell="J25" activePane="bottomRight" state="frozen"/>
      <selection activeCell="H24" sqref="H24"/>
      <selection pane="topRight" activeCell="H24" sqref="H24"/>
      <selection pane="bottomLeft" activeCell="H24" sqref="H24"/>
      <selection pane="bottomRight" activeCell="A46" sqref="A46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1" width="13.28515625" style="138" customWidth="1"/>
    <col min="12" max="12" width="13.7109375" style="138" customWidth="1"/>
    <col min="13" max="17" width="13.28515625" style="137" customWidth="1"/>
    <col min="18" max="18" width="14.28515625" style="139" customWidth="1"/>
    <col min="19" max="21" width="13.28515625" style="138" customWidth="1"/>
    <col min="22" max="26" width="13.28515625" style="137" customWidth="1"/>
    <col min="27" max="27" width="13.28515625" style="139" customWidth="1"/>
    <col min="28" max="30" width="13.28515625" style="138" customWidth="1"/>
    <col min="31" max="35" width="13.28515625" style="137" customWidth="1"/>
    <col min="36" max="36" width="13.28515625" style="139" customWidth="1"/>
    <col min="37" max="39" width="13.28515625" style="138" customWidth="1"/>
    <col min="40" max="44" width="13.28515625" style="137" customWidth="1"/>
    <col min="45" max="45" width="14.5703125" style="139" customWidth="1"/>
    <col min="46" max="46" width="14.28515625" style="138" customWidth="1"/>
    <col min="47" max="47" width="13.28515625" style="138" customWidth="1"/>
    <col min="48" max="48" width="14" style="138" customWidth="1"/>
    <col min="49" max="53" width="13.28515625" style="137" customWidth="1"/>
    <col min="54" max="54" width="13.28515625" style="139" customWidth="1"/>
    <col min="55" max="55" width="14.5703125" style="138" customWidth="1"/>
    <col min="56" max="57" width="13.28515625" style="138" customWidth="1"/>
    <col min="58" max="62" width="13.28515625" style="137" customWidth="1"/>
    <col min="63" max="63" width="13.28515625" style="139" customWidth="1"/>
    <col min="64" max="66" width="13.28515625" style="138" customWidth="1"/>
    <col min="67" max="71" width="13.28515625" style="137" customWidth="1"/>
    <col min="72" max="72" width="13.28515625" style="139" customWidth="1"/>
    <col min="73" max="75" width="13.28515625" style="138" customWidth="1"/>
    <col min="76" max="80" width="13.28515625" style="137" customWidth="1"/>
    <col min="81" max="81" width="13.28515625" style="139" customWidth="1"/>
    <col min="82" max="82" width="14" style="138" customWidth="1"/>
    <col min="83" max="83" width="13.28515625" style="138" customWidth="1"/>
    <col min="84" max="84" width="13.85546875" style="138" customWidth="1"/>
    <col min="85" max="89" width="13.28515625" style="137" customWidth="1"/>
    <col min="90" max="90" width="14" style="139" customWidth="1"/>
    <col min="91" max="91" width="14.28515625" style="138" customWidth="1"/>
    <col min="92" max="92" width="13.28515625" style="138" customWidth="1"/>
    <col min="93" max="93" width="13.85546875" style="138" customWidth="1"/>
    <col min="94" max="98" width="13.28515625" style="137" customWidth="1"/>
    <col min="99" max="99" width="13.28515625" style="139" customWidth="1"/>
    <col min="100" max="102" width="13.28515625" style="138" customWidth="1"/>
    <col min="103" max="107" width="13.28515625" style="137" customWidth="1"/>
    <col min="108" max="108" width="13.28515625" style="139" customWidth="1"/>
    <col min="109" max="111" width="13.28515625" style="138" customWidth="1"/>
    <col min="112" max="116" width="13.28515625" style="137" customWidth="1"/>
    <col min="117" max="117" width="13.28515625" style="139" customWidth="1"/>
    <col min="118" max="118" width="15.7109375" style="160" bestFit="1" customWidth="1"/>
    <col min="119" max="119" width="16.28515625" style="160" bestFit="1" customWidth="1"/>
    <col min="120" max="120" width="16.140625" style="160" customWidth="1"/>
    <col min="121" max="121" width="16.28515625" style="160" bestFit="1" customWidth="1"/>
    <col min="122" max="124" width="14.42578125" style="160" bestFit="1" customWidth="1"/>
    <col min="125" max="125" width="20.5703125" style="160" customWidth="1"/>
    <col min="126" max="126" width="17.85546875" style="160" bestFit="1" customWidth="1"/>
    <col min="127" max="127" width="20.42578125" style="160" customWidth="1"/>
    <col min="128" max="128" width="8.85546875" style="160" customWidth="1"/>
    <col min="129" max="131" width="11.42578125" style="160"/>
    <col min="132" max="132" width="14.140625" style="160" customWidth="1"/>
    <col min="133" max="16384" width="11.42578125" style="18"/>
  </cols>
  <sheetData>
    <row r="1" spans="1:132" customFormat="1" ht="15.75" thickBot="1" x14ac:dyDescent="0.3">
      <c r="A1" s="7"/>
      <c r="J1" s="138"/>
      <c r="K1" s="138"/>
      <c r="L1" s="166"/>
      <c r="M1" s="137"/>
      <c r="N1" s="137"/>
      <c r="O1" s="137"/>
      <c r="P1" s="137"/>
      <c r="Q1" s="167"/>
      <c r="R1" s="168"/>
      <c r="S1" s="138"/>
      <c r="T1" s="138"/>
      <c r="U1" s="166"/>
      <c r="V1" s="137"/>
      <c r="W1" s="137"/>
      <c r="X1" s="137"/>
      <c r="Y1" s="137"/>
      <c r="Z1" s="167"/>
      <c r="AA1" s="168"/>
      <c r="AB1" s="138"/>
      <c r="AC1" s="138"/>
      <c r="AD1" s="166"/>
      <c r="AE1" s="137"/>
      <c r="AF1" s="137"/>
      <c r="AG1" s="137"/>
      <c r="AH1" s="137"/>
      <c r="AI1" s="167"/>
      <c r="AJ1" s="168"/>
      <c r="AK1" s="138"/>
      <c r="AL1" s="138"/>
      <c r="AM1" s="166"/>
      <c r="AN1" s="137"/>
      <c r="AO1" s="137"/>
      <c r="AP1" s="137"/>
      <c r="AQ1" s="137"/>
      <c r="AR1" s="167"/>
      <c r="AS1" s="168"/>
      <c r="AT1" s="138"/>
      <c r="AU1" s="138"/>
      <c r="AV1" s="166"/>
      <c r="AW1" s="137"/>
      <c r="AX1" s="137"/>
      <c r="AY1" s="137"/>
      <c r="AZ1" s="137"/>
      <c r="BA1" s="167"/>
      <c r="BB1" s="168"/>
      <c r="BC1" s="138"/>
      <c r="BD1" s="138"/>
      <c r="BE1" s="166"/>
      <c r="BF1" s="137"/>
      <c r="BG1" s="137"/>
      <c r="BH1" s="137"/>
      <c r="BI1" s="137"/>
      <c r="BJ1" s="167"/>
      <c r="BK1" s="168"/>
      <c r="BL1" s="138"/>
      <c r="BM1" s="138"/>
      <c r="BN1" s="166"/>
      <c r="BO1" s="137"/>
      <c r="BP1" s="137"/>
      <c r="BQ1" s="137"/>
      <c r="BR1" s="137"/>
      <c r="BS1" s="167"/>
      <c r="BT1" s="168"/>
      <c r="BU1" s="138"/>
      <c r="BV1" s="138"/>
      <c r="BW1" s="166"/>
      <c r="BX1" s="137"/>
      <c r="BY1" s="137"/>
      <c r="BZ1" s="137"/>
      <c r="CA1" s="137"/>
      <c r="CB1" s="167"/>
      <c r="CC1" s="168"/>
      <c r="CD1" s="138"/>
      <c r="CE1" s="138"/>
      <c r="CF1" s="166"/>
      <c r="CG1" s="137"/>
      <c r="CH1" s="137"/>
      <c r="CI1" s="137"/>
      <c r="CJ1" s="137"/>
      <c r="CK1" s="167"/>
      <c r="CL1" s="168"/>
      <c r="CM1" s="138"/>
      <c r="CN1" s="138"/>
      <c r="CO1" s="166"/>
      <c r="CP1" s="137"/>
      <c r="CQ1" s="137"/>
      <c r="CR1" s="137"/>
      <c r="CS1" s="137"/>
      <c r="CT1" s="167"/>
      <c r="CU1" s="168"/>
      <c r="CV1" s="138"/>
      <c r="CW1" s="138"/>
      <c r="CX1" s="166"/>
      <c r="CY1" s="137"/>
      <c r="CZ1" s="137"/>
      <c r="DA1" s="137"/>
      <c r="DB1" s="137"/>
      <c r="DC1" s="167"/>
      <c r="DD1" s="168"/>
      <c r="DE1" s="138"/>
      <c r="DF1" s="138"/>
      <c r="DG1" s="166"/>
      <c r="DH1" s="137"/>
      <c r="DI1" s="137"/>
      <c r="DJ1" s="137"/>
      <c r="DK1" s="137"/>
      <c r="DL1" s="167"/>
      <c r="DM1" s="168"/>
      <c r="DN1" s="136"/>
      <c r="DO1" s="136"/>
      <c r="DP1" s="136"/>
      <c r="DQ1" s="136"/>
      <c r="DR1" s="136"/>
      <c r="DS1" s="136"/>
      <c r="DT1" s="136"/>
      <c r="DU1" s="136"/>
      <c r="DV1" s="136"/>
      <c r="DW1" s="136"/>
      <c r="DX1" s="136"/>
      <c r="DY1" s="136"/>
      <c r="DZ1" s="136"/>
      <c r="EA1" s="136"/>
      <c r="EB1" s="136"/>
    </row>
    <row r="2" spans="1:132" customFormat="1" ht="15.75" thickBot="1" x14ac:dyDescent="0.3">
      <c r="A2" s="8"/>
      <c r="J2" s="275" t="s">
        <v>28</v>
      </c>
      <c r="K2" s="276"/>
      <c r="L2" s="276"/>
      <c r="M2" s="276"/>
      <c r="N2" s="276"/>
      <c r="O2" s="276"/>
      <c r="P2" s="276"/>
      <c r="Q2" s="276"/>
      <c r="R2" s="277"/>
      <c r="S2" s="278" t="s">
        <v>29</v>
      </c>
      <c r="T2" s="279"/>
      <c r="U2" s="279"/>
      <c r="V2" s="279"/>
      <c r="W2" s="279"/>
      <c r="X2" s="279"/>
      <c r="Y2" s="279"/>
      <c r="Z2" s="279"/>
      <c r="AA2" s="280"/>
      <c r="AB2" s="275" t="s">
        <v>30</v>
      </c>
      <c r="AC2" s="276"/>
      <c r="AD2" s="276"/>
      <c r="AE2" s="276"/>
      <c r="AF2" s="276"/>
      <c r="AG2" s="276"/>
      <c r="AH2" s="276"/>
      <c r="AI2" s="276"/>
      <c r="AJ2" s="277"/>
      <c r="AK2" s="278" t="s">
        <v>31</v>
      </c>
      <c r="AL2" s="279"/>
      <c r="AM2" s="279"/>
      <c r="AN2" s="279"/>
      <c r="AO2" s="279"/>
      <c r="AP2" s="279"/>
      <c r="AQ2" s="279"/>
      <c r="AR2" s="279"/>
      <c r="AS2" s="280"/>
      <c r="AT2" s="275" t="s">
        <v>32</v>
      </c>
      <c r="AU2" s="276"/>
      <c r="AV2" s="276"/>
      <c r="AW2" s="276"/>
      <c r="AX2" s="276"/>
      <c r="AY2" s="276"/>
      <c r="AZ2" s="276"/>
      <c r="BA2" s="276"/>
      <c r="BB2" s="277"/>
      <c r="BC2" s="278" t="s">
        <v>33</v>
      </c>
      <c r="BD2" s="279"/>
      <c r="BE2" s="279"/>
      <c r="BF2" s="279"/>
      <c r="BG2" s="279"/>
      <c r="BH2" s="279"/>
      <c r="BI2" s="279"/>
      <c r="BJ2" s="279"/>
      <c r="BK2" s="280"/>
      <c r="BL2" s="275" t="s">
        <v>34</v>
      </c>
      <c r="BM2" s="276"/>
      <c r="BN2" s="276"/>
      <c r="BO2" s="276"/>
      <c r="BP2" s="276"/>
      <c r="BQ2" s="276"/>
      <c r="BR2" s="276"/>
      <c r="BS2" s="276"/>
      <c r="BT2" s="277"/>
      <c r="BU2" s="278" t="s">
        <v>35</v>
      </c>
      <c r="BV2" s="279"/>
      <c r="BW2" s="279"/>
      <c r="BX2" s="279"/>
      <c r="BY2" s="279"/>
      <c r="BZ2" s="279"/>
      <c r="CA2" s="279"/>
      <c r="CB2" s="279"/>
      <c r="CC2" s="280"/>
      <c r="CD2" s="275" t="s">
        <v>36</v>
      </c>
      <c r="CE2" s="276"/>
      <c r="CF2" s="276"/>
      <c r="CG2" s="276"/>
      <c r="CH2" s="276"/>
      <c r="CI2" s="276"/>
      <c r="CJ2" s="276"/>
      <c r="CK2" s="276"/>
      <c r="CL2" s="277"/>
      <c r="CM2" s="278" t="s">
        <v>37</v>
      </c>
      <c r="CN2" s="279"/>
      <c r="CO2" s="279"/>
      <c r="CP2" s="279"/>
      <c r="CQ2" s="279"/>
      <c r="CR2" s="279"/>
      <c r="CS2" s="279"/>
      <c r="CT2" s="279"/>
      <c r="CU2" s="280"/>
      <c r="CV2" s="275" t="s">
        <v>38</v>
      </c>
      <c r="CW2" s="276"/>
      <c r="CX2" s="276"/>
      <c r="CY2" s="276"/>
      <c r="CZ2" s="276"/>
      <c r="DA2" s="276"/>
      <c r="DB2" s="276"/>
      <c r="DC2" s="276"/>
      <c r="DD2" s="277"/>
      <c r="DE2" s="278" t="s">
        <v>39</v>
      </c>
      <c r="DF2" s="279"/>
      <c r="DG2" s="279"/>
      <c r="DH2" s="279"/>
      <c r="DI2" s="279"/>
      <c r="DJ2" s="279"/>
      <c r="DK2" s="279"/>
      <c r="DL2" s="279"/>
      <c r="DM2" s="280"/>
      <c r="DN2" s="272" t="s">
        <v>80</v>
      </c>
      <c r="DO2" s="273"/>
      <c r="DP2" s="273"/>
      <c r="DQ2" s="273"/>
      <c r="DR2" s="273"/>
      <c r="DS2" s="273"/>
      <c r="DT2" s="273"/>
      <c r="DU2" s="273"/>
      <c r="DV2" s="274"/>
      <c r="DW2" s="290" t="s">
        <v>151</v>
      </c>
      <c r="DX2" s="291"/>
      <c r="DY2" s="291"/>
      <c r="DZ2" s="292"/>
      <c r="EA2" s="136"/>
      <c r="EB2" s="136"/>
    </row>
    <row r="3" spans="1:132" s="76" customFormat="1" ht="33" customHeight="1" thickBot="1" x14ac:dyDescent="0.3">
      <c r="A3" s="190" t="s">
        <v>0</v>
      </c>
      <c r="B3" s="191" t="s">
        <v>1</v>
      </c>
      <c r="C3" s="191" t="s">
        <v>2</v>
      </c>
      <c r="D3" s="191" t="s">
        <v>10</v>
      </c>
      <c r="E3" s="191" t="s">
        <v>40</v>
      </c>
      <c r="F3" s="191" t="s">
        <v>41</v>
      </c>
      <c r="G3" s="191" t="s">
        <v>8</v>
      </c>
      <c r="H3" s="191" t="s">
        <v>3</v>
      </c>
      <c r="I3" s="191" t="s">
        <v>4</v>
      </c>
      <c r="J3" s="192" t="s">
        <v>12</v>
      </c>
      <c r="K3" s="193" t="s">
        <v>13</v>
      </c>
      <c r="L3" s="193" t="s">
        <v>14</v>
      </c>
      <c r="M3" s="194" t="s">
        <v>15</v>
      </c>
      <c r="N3" s="194">
        <v>633</v>
      </c>
      <c r="O3" s="194">
        <v>645</v>
      </c>
      <c r="P3" s="194">
        <v>647</v>
      </c>
      <c r="Q3" s="194" t="s">
        <v>16</v>
      </c>
      <c r="R3" s="195" t="s">
        <v>17</v>
      </c>
      <c r="S3" s="196" t="s">
        <v>12</v>
      </c>
      <c r="T3" s="193" t="s">
        <v>13</v>
      </c>
      <c r="U3" s="193" t="s">
        <v>14</v>
      </c>
      <c r="V3" s="194" t="s">
        <v>15</v>
      </c>
      <c r="W3" s="194">
        <v>633</v>
      </c>
      <c r="X3" s="194">
        <v>645</v>
      </c>
      <c r="Y3" s="194">
        <v>647</v>
      </c>
      <c r="Z3" s="194" t="s">
        <v>16</v>
      </c>
      <c r="AA3" s="195" t="s">
        <v>17</v>
      </c>
      <c r="AB3" s="196" t="s">
        <v>12</v>
      </c>
      <c r="AC3" s="193" t="s">
        <v>13</v>
      </c>
      <c r="AD3" s="193" t="s">
        <v>14</v>
      </c>
      <c r="AE3" s="194" t="s">
        <v>15</v>
      </c>
      <c r="AF3" s="194">
        <v>633</v>
      </c>
      <c r="AG3" s="197" t="s">
        <v>43</v>
      </c>
      <c r="AH3" s="194">
        <v>647</v>
      </c>
      <c r="AI3" s="194" t="s">
        <v>16</v>
      </c>
      <c r="AJ3" s="195" t="s">
        <v>17</v>
      </c>
      <c r="AK3" s="196" t="s">
        <v>12</v>
      </c>
      <c r="AL3" s="193" t="s">
        <v>13</v>
      </c>
      <c r="AM3" s="193" t="s">
        <v>14</v>
      </c>
      <c r="AN3" s="194" t="s">
        <v>15</v>
      </c>
      <c r="AO3" s="194">
        <v>633</v>
      </c>
      <c r="AP3" s="194">
        <v>645</v>
      </c>
      <c r="AQ3" s="194">
        <v>647</v>
      </c>
      <c r="AR3" s="194" t="s">
        <v>16</v>
      </c>
      <c r="AS3" s="195" t="s">
        <v>17</v>
      </c>
      <c r="AT3" s="196" t="s">
        <v>12</v>
      </c>
      <c r="AU3" s="193" t="s">
        <v>13</v>
      </c>
      <c r="AV3" s="193" t="s">
        <v>14</v>
      </c>
      <c r="AW3" s="194" t="s">
        <v>15</v>
      </c>
      <c r="AX3" s="194">
        <v>633</v>
      </c>
      <c r="AY3" s="194">
        <v>645</v>
      </c>
      <c r="AZ3" s="194">
        <v>647</v>
      </c>
      <c r="BA3" s="194" t="s">
        <v>16</v>
      </c>
      <c r="BB3" s="195" t="s">
        <v>17</v>
      </c>
      <c r="BC3" s="196" t="s">
        <v>12</v>
      </c>
      <c r="BD3" s="193" t="s">
        <v>13</v>
      </c>
      <c r="BE3" s="193" t="s">
        <v>14</v>
      </c>
      <c r="BF3" s="194" t="s">
        <v>15</v>
      </c>
      <c r="BG3" s="194">
        <v>633</v>
      </c>
      <c r="BH3" s="194">
        <v>645</v>
      </c>
      <c r="BI3" s="194">
        <v>647</v>
      </c>
      <c r="BJ3" s="194" t="s">
        <v>16</v>
      </c>
      <c r="BK3" s="195" t="s">
        <v>17</v>
      </c>
      <c r="BL3" s="196" t="s">
        <v>12</v>
      </c>
      <c r="BM3" s="193" t="s">
        <v>13</v>
      </c>
      <c r="BN3" s="193" t="s">
        <v>14</v>
      </c>
      <c r="BO3" s="194" t="s">
        <v>15</v>
      </c>
      <c r="BP3" s="194">
        <v>633</v>
      </c>
      <c r="BQ3" s="194">
        <v>645</v>
      </c>
      <c r="BR3" s="194">
        <v>647</v>
      </c>
      <c r="BS3" s="194" t="s">
        <v>16</v>
      </c>
      <c r="BT3" s="195" t="s">
        <v>17</v>
      </c>
      <c r="BU3" s="196" t="s">
        <v>12</v>
      </c>
      <c r="BV3" s="193" t="s">
        <v>13</v>
      </c>
      <c r="BW3" s="193" t="s">
        <v>14</v>
      </c>
      <c r="BX3" s="194" t="s">
        <v>15</v>
      </c>
      <c r="BY3" s="194">
        <v>633</v>
      </c>
      <c r="BZ3" s="194">
        <v>645</v>
      </c>
      <c r="CA3" s="194">
        <v>647</v>
      </c>
      <c r="CB3" s="194" t="s">
        <v>16</v>
      </c>
      <c r="CC3" s="195" t="s">
        <v>17</v>
      </c>
      <c r="CD3" s="196" t="s">
        <v>12</v>
      </c>
      <c r="CE3" s="193" t="s">
        <v>13</v>
      </c>
      <c r="CF3" s="193" t="s">
        <v>14</v>
      </c>
      <c r="CG3" s="194" t="s">
        <v>15</v>
      </c>
      <c r="CH3" s="194">
        <v>633</v>
      </c>
      <c r="CI3" s="194">
        <v>645</v>
      </c>
      <c r="CJ3" s="194">
        <v>647</v>
      </c>
      <c r="CK3" s="194" t="s">
        <v>16</v>
      </c>
      <c r="CL3" s="195" t="s">
        <v>17</v>
      </c>
      <c r="CM3" s="196" t="s">
        <v>12</v>
      </c>
      <c r="CN3" s="193" t="s">
        <v>13</v>
      </c>
      <c r="CO3" s="193" t="s">
        <v>14</v>
      </c>
      <c r="CP3" s="194" t="s">
        <v>15</v>
      </c>
      <c r="CQ3" s="194">
        <v>633</v>
      </c>
      <c r="CR3" s="194">
        <v>645</v>
      </c>
      <c r="CS3" s="194">
        <v>647</v>
      </c>
      <c r="CT3" s="194" t="s">
        <v>16</v>
      </c>
      <c r="CU3" s="195" t="s">
        <v>17</v>
      </c>
      <c r="CV3" s="196" t="s">
        <v>12</v>
      </c>
      <c r="CW3" s="193" t="s">
        <v>13</v>
      </c>
      <c r="CX3" s="193" t="s">
        <v>14</v>
      </c>
      <c r="CY3" s="194" t="s">
        <v>15</v>
      </c>
      <c r="CZ3" s="194">
        <v>633</v>
      </c>
      <c r="DA3" s="194">
        <v>645</v>
      </c>
      <c r="DB3" s="194">
        <v>647</v>
      </c>
      <c r="DC3" s="194" t="s">
        <v>16</v>
      </c>
      <c r="DD3" s="195" t="s">
        <v>17</v>
      </c>
      <c r="DE3" s="196" t="s">
        <v>12</v>
      </c>
      <c r="DF3" s="193" t="s">
        <v>13</v>
      </c>
      <c r="DG3" s="193" t="s">
        <v>14</v>
      </c>
      <c r="DH3" s="194" t="s">
        <v>15</v>
      </c>
      <c r="DI3" s="194">
        <v>633</v>
      </c>
      <c r="DJ3" s="194">
        <v>645</v>
      </c>
      <c r="DK3" s="194">
        <v>647</v>
      </c>
      <c r="DL3" s="194" t="s">
        <v>16</v>
      </c>
      <c r="DM3" s="195" t="s">
        <v>17</v>
      </c>
      <c r="DN3" s="196" t="s">
        <v>71</v>
      </c>
      <c r="DO3" s="193" t="s">
        <v>79</v>
      </c>
      <c r="DP3" s="198" t="s">
        <v>78</v>
      </c>
      <c r="DQ3" s="194" t="s">
        <v>72</v>
      </c>
      <c r="DR3" s="194" t="s">
        <v>73</v>
      </c>
      <c r="DS3" s="194" t="s">
        <v>74</v>
      </c>
      <c r="DT3" s="194" t="s">
        <v>75</v>
      </c>
      <c r="DU3" s="199" t="s">
        <v>76</v>
      </c>
      <c r="DV3" s="195" t="s">
        <v>77</v>
      </c>
      <c r="DW3" s="286" t="s">
        <v>153</v>
      </c>
      <c r="DX3" s="287"/>
      <c r="DY3" s="288" t="s">
        <v>152</v>
      </c>
      <c r="DZ3" s="288"/>
    </row>
    <row r="4" spans="1:132" x14ac:dyDescent="0.25">
      <c r="A4" s="18">
        <v>489</v>
      </c>
      <c r="B4" s="18" t="s">
        <v>592</v>
      </c>
      <c r="C4" s="18" t="s">
        <v>184</v>
      </c>
      <c r="D4" s="20">
        <v>1</v>
      </c>
      <c r="E4" s="64">
        <v>23980.44</v>
      </c>
      <c r="F4" s="64">
        <v>42826.25</v>
      </c>
      <c r="G4" s="18" t="s">
        <v>157</v>
      </c>
      <c r="H4" s="18" t="s">
        <v>6</v>
      </c>
      <c r="I4" s="18" t="s">
        <v>593</v>
      </c>
      <c r="J4" s="138">
        <v>3345.11</v>
      </c>
      <c r="K4" s="138">
        <v>0</v>
      </c>
      <c r="L4" s="138">
        <v>3345.11</v>
      </c>
      <c r="M4" s="137">
        <v>365</v>
      </c>
      <c r="N4" s="137">
        <v>42.88</v>
      </c>
      <c r="O4" s="137">
        <v>1267.5899999999999</v>
      </c>
      <c r="P4" s="137">
        <v>59.2</v>
      </c>
      <c r="Q4" s="137">
        <v>1734.67</v>
      </c>
      <c r="R4" s="139">
        <v>5079.78</v>
      </c>
      <c r="S4" s="138">
        <v>3300.91</v>
      </c>
      <c r="T4" s="138">
        <v>0</v>
      </c>
      <c r="U4" s="138">
        <v>3300.91</v>
      </c>
      <c r="V4" s="137">
        <v>365</v>
      </c>
      <c r="W4" s="137">
        <v>42.88</v>
      </c>
      <c r="X4" s="137">
        <v>1268.8699999999999</v>
      </c>
      <c r="Y4" s="137">
        <v>140.21</v>
      </c>
      <c r="Z4" s="137">
        <v>1816.96</v>
      </c>
      <c r="AA4" s="139">
        <v>5117.87</v>
      </c>
      <c r="AB4" s="186">
        <v>3300.91</v>
      </c>
      <c r="AC4" s="138">
        <v>0</v>
      </c>
      <c r="AD4" s="138">
        <v>3300.91</v>
      </c>
      <c r="AE4" s="137">
        <v>365</v>
      </c>
      <c r="AF4" s="137">
        <v>42.88</v>
      </c>
      <c r="AG4" s="137">
        <v>1268.23</v>
      </c>
      <c r="AH4" s="137">
        <v>175.91</v>
      </c>
      <c r="AI4" s="137">
        <v>1852.02</v>
      </c>
      <c r="AJ4" s="139">
        <v>5152.93</v>
      </c>
      <c r="AK4" s="138">
        <v>3331.82</v>
      </c>
      <c r="AL4" s="138">
        <v>0</v>
      </c>
      <c r="AM4" s="138">
        <v>3331.82</v>
      </c>
      <c r="AN4" s="137">
        <v>370</v>
      </c>
      <c r="AO4" s="137">
        <v>43.28</v>
      </c>
      <c r="AP4" s="137">
        <v>1279.77</v>
      </c>
      <c r="AQ4" s="137">
        <v>161.15</v>
      </c>
      <c r="AR4" s="137">
        <v>1854.2</v>
      </c>
      <c r="AS4" s="139">
        <v>5186.0200000000004</v>
      </c>
      <c r="AT4" s="138">
        <v>3300.91</v>
      </c>
      <c r="AU4" s="138">
        <v>948.61</v>
      </c>
      <c r="AV4" s="138">
        <v>4249.5200000000004</v>
      </c>
      <c r="AW4" s="137">
        <v>495</v>
      </c>
      <c r="AX4" s="137">
        <v>42.88</v>
      </c>
      <c r="AY4" s="137">
        <v>1457.95</v>
      </c>
      <c r="AZ4" s="137">
        <v>147.82</v>
      </c>
      <c r="BA4" s="137">
        <v>2143.65</v>
      </c>
      <c r="BB4" s="139">
        <v>6393.17</v>
      </c>
      <c r="BC4" s="138">
        <v>5080.4799999999996</v>
      </c>
      <c r="BD4" s="138">
        <v>0</v>
      </c>
      <c r="BE4" s="138">
        <v>5080.4799999999996</v>
      </c>
      <c r="BF4" s="137">
        <v>591</v>
      </c>
      <c r="BG4" s="137">
        <v>64.06</v>
      </c>
      <c r="BH4" s="137">
        <v>2193.0300000000002</v>
      </c>
      <c r="BI4" s="137">
        <v>172.56</v>
      </c>
      <c r="BJ4" s="137">
        <v>3020.65</v>
      </c>
      <c r="BK4" s="139">
        <v>8101.13</v>
      </c>
      <c r="BL4" s="138">
        <v>3300.91</v>
      </c>
      <c r="BM4" s="138">
        <v>0</v>
      </c>
      <c r="BN4" s="138">
        <v>3300.91</v>
      </c>
      <c r="BO4" s="137">
        <v>365</v>
      </c>
      <c r="BP4" s="137">
        <v>42.88</v>
      </c>
      <c r="BQ4" s="137">
        <v>1278.7</v>
      </c>
      <c r="BR4" s="137">
        <v>156.05000000000001</v>
      </c>
      <c r="BS4" s="137">
        <v>1842.63</v>
      </c>
      <c r="BT4" s="139">
        <v>5143.54</v>
      </c>
      <c r="BU4" s="138">
        <v>3300.91</v>
      </c>
      <c r="BV4" s="138">
        <v>0</v>
      </c>
      <c r="BW4" s="138">
        <v>3300.91</v>
      </c>
      <c r="BX4" s="137">
        <v>365</v>
      </c>
      <c r="BY4" s="137">
        <v>42.88</v>
      </c>
      <c r="BZ4" s="137">
        <v>1278.7</v>
      </c>
      <c r="CA4" s="137">
        <v>166.25</v>
      </c>
      <c r="CB4" s="137">
        <v>1852.83</v>
      </c>
      <c r="CC4" s="139">
        <v>5153.74</v>
      </c>
      <c r="CD4" s="138">
        <v>3343.5</v>
      </c>
      <c r="CE4" s="138">
        <v>0</v>
      </c>
      <c r="CF4" s="138">
        <v>3343.5</v>
      </c>
      <c r="CG4" s="137">
        <v>371</v>
      </c>
      <c r="CH4" s="137">
        <v>43.44</v>
      </c>
      <c r="CI4" s="137">
        <v>1293.53</v>
      </c>
      <c r="CJ4" s="137">
        <v>59.74</v>
      </c>
      <c r="CK4" s="137">
        <v>1767.71</v>
      </c>
      <c r="CL4" s="139">
        <v>5111.21</v>
      </c>
      <c r="CM4" s="138">
        <v>3280.6</v>
      </c>
      <c r="CN4" s="138">
        <v>0</v>
      </c>
      <c r="CO4" s="138">
        <v>3280.6</v>
      </c>
      <c r="CP4" s="137">
        <v>371</v>
      </c>
      <c r="CQ4" s="137">
        <v>42.62</v>
      </c>
      <c r="CR4" s="137">
        <v>1276.45</v>
      </c>
      <c r="CS4" s="137">
        <v>109.88</v>
      </c>
      <c r="CT4" s="137">
        <v>1799.95</v>
      </c>
      <c r="CU4" s="139">
        <v>5080.55</v>
      </c>
      <c r="CV4" s="138">
        <v>3300.91</v>
      </c>
      <c r="CW4" s="138">
        <v>0</v>
      </c>
      <c r="CX4" s="138">
        <v>3300.91</v>
      </c>
      <c r="CY4" s="137">
        <v>365</v>
      </c>
      <c r="CZ4" s="137">
        <v>42.88</v>
      </c>
      <c r="DA4" s="137">
        <v>1278.7</v>
      </c>
      <c r="DB4" s="137">
        <v>120.35</v>
      </c>
      <c r="DC4" s="137">
        <v>1806.93</v>
      </c>
      <c r="DD4" s="139">
        <v>5107.84</v>
      </c>
      <c r="DE4" s="138">
        <v>4953.57</v>
      </c>
      <c r="DF4" s="138">
        <v>0</v>
      </c>
      <c r="DG4" s="138">
        <v>4953.57</v>
      </c>
      <c r="DH4" s="137">
        <v>596</v>
      </c>
      <c r="DI4" s="137">
        <v>493.53</v>
      </c>
      <c r="DJ4" s="137">
        <v>1558.52</v>
      </c>
      <c r="DK4" s="137">
        <v>188.67</v>
      </c>
      <c r="DL4" s="137">
        <v>2836.72</v>
      </c>
      <c r="DM4" s="139">
        <v>7790.29</v>
      </c>
      <c r="DN4" s="135">
        <f>J4+S4+AB4+AK4+AT4+BC4+BL4+BU4+CD4+CM4+CV4+DE4</f>
        <v>43140.54</v>
      </c>
      <c r="DO4" s="135">
        <f t="shared" ref="DO4:DP19" si="0">K4+T4+AC4+AL4+AU4+BD4+BM4+BV4+CE4+CN4+CW4+DF4</f>
        <v>948.61</v>
      </c>
      <c r="DP4" s="135">
        <f t="shared" si="0"/>
        <v>44089.15</v>
      </c>
      <c r="DQ4" s="137">
        <f t="shared" ref="DQ4" si="1">M4+V4+AE4+AN4+AW4+BF4+BO4+BX4+CG4+CP4+CY4+DH4</f>
        <v>4984</v>
      </c>
      <c r="DR4" s="137">
        <f t="shared" ref="DR4" si="2">N4+W4+AF4+AO4+AX4+BG4+BP4+BY4+CH4+CQ4+CZ4+DI4</f>
        <v>987.08999999999992</v>
      </c>
      <c r="DS4" s="137">
        <f t="shared" ref="DS4" si="3">O4+X4+AG4+AP4+AY4+BH4+BQ4+BZ4+CI4+CR4+DA4+DJ4</f>
        <v>16700.040000000005</v>
      </c>
      <c r="DT4" s="137">
        <f t="shared" ref="DT4" si="4">P4+Y4+AH4+AQ4+AZ4+BI4+BR4+CA4+CJ4+CS4+DB4+DK4</f>
        <v>1657.79</v>
      </c>
      <c r="DU4" s="137">
        <f t="shared" ref="DU4" si="5">Q4+Z4+AI4+AR4+BA4+BJ4+BS4+CB4+CK4+CT4+DC4+DL4</f>
        <v>24328.920000000002</v>
      </c>
      <c r="DV4" s="135">
        <f>DP4+DU4</f>
        <v>68418.070000000007</v>
      </c>
      <c r="DW4" s="271">
        <f>DN4-F4</f>
        <v>314.29000000000087</v>
      </c>
      <c r="DX4" s="271"/>
      <c r="DY4" s="289">
        <f>E4-(DU4-(DO4*PARAM!Q4))</f>
        <v>-17.699693000002299</v>
      </c>
      <c r="DZ4" s="289"/>
    </row>
    <row r="5" spans="1:132" x14ac:dyDescent="0.25">
      <c r="A5" s="18">
        <v>514</v>
      </c>
      <c r="B5" s="18" t="s">
        <v>500</v>
      </c>
      <c r="C5" s="18" t="s">
        <v>287</v>
      </c>
      <c r="D5" s="20">
        <v>1</v>
      </c>
      <c r="E5" s="64">
        <v>15352.56</v>
      </c>
      <c r="F5" s="64">
        <v>26229.48</v>
      </c>
      <c r="G5" s="18" t="s">
        <v>157</v>
      </c>
      <c r="H5" s="18" t="s">
        <v>6</v>
      </c>
      <c r="I5" s="18" t="s">
        <v>360</v>
      </c>
      <c r="J5" s="138">
        <v>2828.48</v>
      </c>
      <c r="K5" s="138">
        <v>0</v>
      </c>
      <c r="L5" s="138">
        <v>2828.48</v>
      </c>
      <c r="M5" s="137">
        <v>282</v>
      </c>
      <c r="N5" s="137">
        <v>35.35</v>
      </c>
      <c r="O5" s="137">
        <v>1029.3499999999999</v>
      </c>
      <c r="P5" s="137">
        <v>151.76</v>
      </c>
      <c r="Q5" s="137">
        <v>1498.46</v>
      </c>
      <c r="R5" s="139">
        <v>4326.9399999999996</v>
      </c>
      <c r="S5" s="138">
        <v>2723.97</v>
      </c>
      <c r="T5" s="138">
        <v>0</v>
      </c>
      <c r="U5" s="138">
        <v>2723.97</v>
      </c>
      <c r="V5" s="137">
        <v>283</v>
      </c>
      <c r="W5" s="137">
        <v>35.380000000000003</v>
      </c>
      <c r="X5" s="137">
        <v>1031.1600000000001</v>
      </c>
      <c r="Y5" s="137">
        <v>140.16999999999999</v>
      </c>
      <c r="Z5" s="137">
        <v>1489.71</v>
      </c>
      <c r="AA5" s="139">
        <v>4213.68</v>
      </c>
      <c r="AB5" s="186">
        <v>2721.88</v>
      </c>
      <c r="AC5" s="138">
        <v>0</v>
      </c>
      <c r="AD5" s="138">
        <v>2721.88</v>
      </c>
      <c r="AE5" s="137">
        <v>282</v>
      </c>
      <c r="AF5" s="137">
        <v>35.35</v>
      </c>
      <c r="AG5" s="137">
        <v>1029.8699999999999</v>
      </c>
      <c r="AH5" s="137">
        <v>165.63</v>
      </c>
      <c r="AI5" s="137">
        <v>1512.85</v>
      </c>
      <c r="AJ5" s="139">
        <v>4234.7299999999996</v>
      </c>
      <c r="AK5" s="138">
        <v>2783.41</v>
      </c>
      <c r="AL5" s="138">
        <v>0</v>
      </c>
      <c r="AM5" s="138">
        <v>2783.41</v>
      </c>
      <c r="AN5" s="137">
        <v>291</v>
      </c>
      <c r="AO5" s="137">
        <v>36.15</v>
      </c>
      <c r="AP5" s="137">
        <v>1052.3599999999999</v>
      </c>
      <c r="AQ5" s="137">
        <v>156.52000000000001</v>
      </c>
      <c r="AR5" s="137">
        <v>1536.03</v>
      </c>
      <c r="AS5" s="139">
        <v>4319.4399999999996</v>
      </c>
      <c r="AT5" s="138">
        <v>2721.88</v>
      </c>
      <c r="AU5" s="138">
        <v>948.61</v>
      </c>
      <c r="AV5" s="138">
        <v>3670.49</v>
      </c>
      <c r="AW5" s="137">
        <v>412</v>
      </c>
      <c r="AX5" s="137">
        <v>35.35</v>
      </c>
      <c r="AY5" s="137">
        <v>1219.5899999999999</v>
      </c>
      <c r="AZ5" s="137">
        <v>61.04</v>
      </c>
      <c r="BA5" s="137">
        <v>1727.98</v>
      </c>
      <c r="BB5" s="139">
        <v>5398.47</v>
      </c>
      <c r="BC5" s="138">
        <v>12679.97</v>
      </c>
      <c r="BD5" s="138">
        <v>0</v>
      </c>
      <c r="BE5" s="138">
        <v>12679.97</v>
      </c>
      <c r="BF5" s="137">
        <v>1052</v>
      </c>
      <c r="BG5" s="137">
        <v>423.6</v>
      </c>
      <c r="BH5" s="137">
        <v>6139.3</v>
      </c>
      <c r="BI5" s="137">
        <v>200.93</v>
      </c>
      <c r="BJ5" s="137">
        <v>7815.83</v>
      </c>
      <c r="BK5" s="139">
        <v>20495.8</v>
      </c>
      <c r="BL5" s="138">
        <v>0</v>
      </c>
      <c r="BM5" s="138">
        <v>0</v>
      </c>
      <c r="BN5" s="138">
        <v>0</v>
      </c>
      <c r="BO5" s="137">
        <v>-3</v>
      </c>
      <c r="BP5" s="137">
        <v>0</v>
      </c>
      <c r="BQ5" s="137">
        <v>0</v>
      </c>
      <c r="BR5" s="137">
        <v>0</v>
      </c>
      <c r="BS5" s="137">
        <v>-3</v>
      </c>
      <c r="BT5" s="139">
        <v>-3</v>
      </c>
      <c r="BU5" s="138">
        <v>0</v>
      </c>
      <c r="BV5" s="138">
        <v>0</v>
      </c>
      <c r="BW5" s="138">
        <v>0</v>
      </c>
      <c r="BX5" s="137">
        <v>0</v>
      </c>
      <c r="BY5" s="137">
        <v>0</v>
      </c>
      <c r="BZ5" s="137">
        <v>0</v>
      </c>
      <c r="CA5" s="137">
        <v>0</v>
      </c>
      <c r="CB5" s="137">
        <v>0</v>
      </c>
      <c r="CC5" s="139">
        <v>0</v>
      </c>
      <c r="CD5" s="138">
        <v>0</v>
      </c>
      <c r="CE5" s="138">
        <v>0</v>
      </c>
      <c r="CF5" s="138">
        <v>0</v>
      </c>
      <c r="CG5" s="137">
        <v>0</v>
      </c>
      <c r="CH5" s="137">
        <v>0</v>
      </c>
      <c r="CI5" s="137">
        <v>0</v>
      </c>
      <c r="CJ5" s="137">
        <v>0</v>
      </c>
      <c r="CK5" s="137">
        <v>0</v>
      </c>
      <c r="CL5" s="139">
        <v>0</v>
      </c>
      <c r="CM5" s="138">
        <v>0</v>
      </c>
      <c r="CN5" s="138">
        <v>0</v>
      </c>
      <c r="CO5" s="138">
        <v>0</v>
      </c>
      <c r="CP5" s="137">
        <v>0</v>
      </c>
      <c r="CQ5" s="137">
        <v>0</v>
      </c>
      <c r="CR5" s="137">
        <v>0</v>
      </c>
      <c r="CS5" s="137">
        <v>0</v>
      </c>
      <c r="CT5" s="137">
        <v>0</v>
      </c>
      <c r="CU5" s="139">
        <v>0</v>
      </c>
      <c r="DN5" s="135">
        <f t="shared" ref="DN5:DP46" si="6">J5+S5+AB5+AK5+AT5+BC5+BL5+BU5+CD5+CM5+CV5+DE5</f>
        <v>26459.589999999997</v>
      </c>
      <c r="DO5" s="135">
        <f t="shared" si="0"/>
        <v>948.61</v>
      </c>
      <c r="DP5" s="135">
        <f t="shared" si="0"/>
        <v>27408.199999999997</v>
      </c>
      <c r="DQ5" s="137">
        <f t="shared" ref="DQ5:DQ46" si="7">M5+V5+AE5+AN5+AW5+BF5+BO5+BX5+CG5+CP5+CY5+DH5</f>
        <v>2599</v>
      </c>
      <c r="DR5" s="137">
        <f t="shared" ref="DR5:DR46" si="8">N5+W5+AF5+AO5+AX5+BG5+BP5+BY5+CH5+CQ5+CZ5+DI5</f>
        <v>601.18000000000006</v>
      </c>
      <c r="DS5" s="137">
        <f t="shared" ref="DS5:DS46" si="9">O5+X5+AG5+AP5+AY5+BH5+BQ5+BZ5+CI5+CR5+DA5+DJ5</f>
        <v>11501.630000000001</v>
      </c>
      <c r="DT5" s="137">
        <f t="shared" ref="DT5:DT46" si="10">P5+Y5+AH5+AQ5+AZ5+BI5+BR5+CA5+CJ5+CS5+DB5+DK5</f>
        <v>876.05</v>
      </c>
      <c r="DU5" s="137">
        <f t="shared" ref="DU5:DU46" si="11">Q5+Z5+AI5+AR5+BA5+BJ5+BS5+CB5+CK5+CT5+DC5+DL5</f>
        <v>15577.86</v>
      </c>
      <c r="DV5" s="135">
        <f t="shared" ref="DV5:DV46" si="12">DP5+DU5</f>
        <v>42986.06</v>
      </c>
      <c r="DW5" s="271">
        <f t="shared" ref="DW5:DW46" si="13">DP5-F5</f>
        <v>1178.7199999999975</v>
      </c>
      <c r="DX5" s="271"/>
      <c r="DY5" s="289">
        <f>E5-(DU5-(DO5*PARAM!Q5))</f>
        <v>-225.30000000000109</v>
      </c>
      <c r="DZ5" s="289"/>
    </row>
    <row r="6" spans="1:132" x14ac:dyDescent="0.25">
      <c r="A6" s="18">
        <v>531</v>
      </c>
      <c r="B6" s="18" t="s">
        <v>546</v>
      </c>
      <c r="C6" s="18" t="s">
        <v>184</v>
      </c>
      <c r="D6" s="20">
        <v>1</v>
      </c>
      <c r="E6" s="64">
        <v>17787.8</v>
      </c>
      <c r="F6" s="64">
        <v>32210.9</v>
      </c>
      <c r="G6" s="18" t="s">
        <v>157</v>
      </c>
      <c r="H6" s="18" t="s">
        <v>6</v>
      </c>
      <c r="I6" s="18" t="s">
        <v>360</v>
      </c>
      <c r="J6" s="138">
        <v>2595.79</v>
      </c>
      <c r="K6" s="138">
        <v>0</v>
      </c>
      <c r="L6" s="138">
        <v>2595.79</v>
      </c>
      <c r="M6" s="137">
        <v>252</v>
      </c>
      <c r="N6" s="137">
        <v>32.39</v>
      </c>
      <c r="O6" s="137">
        <v>946.31</v>
      </c>
      <c r="P6" s="137">
        <v>106.84</v>
      </c>
      <c r="Q6" s="137">
        <v>1337.54</v>
      </c>
      <c r="R6" s="139">
        <v>3933.33</v>
      </c>
      <c r="S6" s="138">
        <v>2488.16</v>
      </c>
      <c r="T6" s="138">
        <v>0</v>
      </c>
      <c r="U6" s="138">
        <v>2488.16</v>
      </c>
      <c r="V6" s="137">
        <v>250</v>
      </c>
      <c r="W6" s="137">
        <v>32.31</v>
      </c>
      <c r="X6" s="137">
        <v>944.03</v>
      </c>
      <c r="Y6" s="137">
        <v>115.59</v>
      </c>
      <c r="Z6" s="137">
        <v>1341.93</v>
      </c>
      <c r="AA6" s="139">
        <v>3830.09</v>
      </c>
      <c r="AB6" s="186">
        <v>2483.8200000000002</v>
      </c>
      <c r="AC6" s="138">
        <v>0</v>
      </c>
      <c r="AD6" s="138">
        <v>2483.8200000000002</v>
      </c>
      <c r="AE6" s="137">
        <v>250</v>
      </c>
      <c r="AF6" s="137">
        <v>32.26</v>
      </c>
      <c r="AG6" s="137">
        <v>939.48</v>
      </c>
      <c r="AH6" s="137">
        <v>105.31</v>
      </c>
      <c r="AI6" s="137">
        <v>1327.05</v>
      </c>
      <c r="AJ6" s="139">
        <v>3810.87</v>
      </c>
      <c r="AK6" s="138">
        <v>2542.41</v>
      </c>
      <c r="AL6" s="138">
        <v>0</v>
      </c>
      <c r="AM6" s="138">
        <v>2542.41</v>
      </c>
      <c r="AN6" s="137">
        <v>258</v>
      </c>
      <c r="AO6" s="137">
        <v>33.020000000000003</v>
      </c>
      <c r="AP6" s="137">
        <v>964.34</v>
      </c>
      <c r="AQ6" s="137">
        <v>121.64</v>
      </c>
      <c r="AR6" s="137">
        <v>1377</v>
      </c>
      <c r="AS6" s="139">
        <v>3919.41</v>
      </c>
      <c r="AT6" s="138">
        <v>2511.09</v>
      </c>
      <c r="AU6" s="138">
        <v>948.61</v>
      </c>
      <c r="AV6" s="138">
        <v>3459.7</v>
      </c>
      <c r="AW6" s="137">
        <v>383</v>
      </c>
      <c r="AX6" s="137">
        <v>32.61</v>
      </c>
      <c r="AY6" s="137">
        <v>1142.6300000000001</v>
      </c>
      <c r="AZ6" s="137">
        <v>123.6</v>
      </c>
      <c r="BA6" s="137">
        <v>1681.84</v>
      </c>
      <c r="BB6" s="139">
        <v>5141.54</v>
      </c>
      <c r="BC6" s="138">
        <v>3918.97</v>
      </c>
      <c r="BD6" s="138">
        <v>0</v>
      </c>
      <c r="BE6" s="138">
        <v>3918.97</v>
      </c>
      <c r="BF6" s="137">
        <v>419</v>
      </c>
      <c r="BG6" s="137">
        <v>48.28</v>
      </c>
      <c r="BH6" s="137">
        <v>1393.06</v>
      </c>
      <c r="BI6" s="137">
        <v>129.91</v>
      </c>
      <c r="BJ6" s="137">
        <v>1990.25</v>
      </c>
      <c r="BK6" s="139">
        <v>5909.22</v>
      </c>
      <c r="BL6" s="138">
        <v>2382.48</v>
      </c>
      <c r="BM6" s="138">
        <v>0</v>
      </c>
      <c r="BN6" s="138">
        <v>2382.48</v>
      </c>
      <c r="BO6" s="137">
        <v>234</v>
      </c>
      <c r="BP6" s="137">
        <v>30.94</v>
      </c>
      <c r="BQ6" s="137">
        <v>904.32</v>
      </c>
      <c r="BR6" s="137">
        <v>103.49</v>
      </c>
      <c r="BS6" s="137">
        <v>1272.75</v>
      </c>
      <c r="BT6" s="139">
        <v>3655.23</v>
      </c>
      <c r="BU6" s="138">
        <v>2078.37</v>
      </c>
      <c r="BV6" s="138">
        <v>0</v>
      </c>
      <c r="BW6" s="138">
        <v>2078.37</v>
      </c>
      <c r="BX6" s="137">
        <v>194</v>
      </c>
      <c r="BY6" s="137">
        <v>26.99</v>
      </c>
      <c r="BZ6" s="137">
        <v>798.78</v>
      </c>
      <c r="CA6" s="137">
        <v>113.4</v>
      </c>
      <c r="CB6" s="137">
        <v>1133.17</v>
      </c>
      <c r="CC6" s="139">
        <v>3211.54</v>
      </c>
      <c r="CD6" s="138">
        <v>2532.6999999999998</v>
      </c>
      <c r="CE6" s="138">
        <v>0</v>
      </c>
      <c r="CF6" s="138">
        <v>2532.6999999999998</v>
      </c>
      <c r="CG6" s="137">
        <v>256</v>
      </c>
      <c r="CH6" s="137">
        <v>32.89</v>
      </c>
      <c r="CI6" s="137">
        <v>960.79</v>
      </c>
      <c r="CJ6" s="137">
        <v>70.47</v>
      </c>
      <c r="CK6" s="137">
        <v>1320.15</v>
      </c>
      <c r="CL6" s="139">
        <v>3852.85</v>
      </c>
      <c r="CM6" s="138">
        <v>2503.23</v>
      </c>
      <c r="CN6" s="138">
        <v>0</v>
      </c>
      <c r="CO6" s="138">
        <v>2503.23</v>
      </c>
      <c r="CP6" s="137">
        <v>261</v>
      </c>
      <c r="CQ6" s="137">
        <v>32.5</v>
      </c>
      <c r="CR6" s="137">
        <v>940.32</v>
      </c>
      <c r="CS6" s="137">
        <v>44.45</v>
      </c>
      <c r="CT6" s="137">
        <v>1278.27</v>
      </c>
      <c r="CU6" s="139">
        <v>3781.5</v>
      </c>
      <c r="CV6" s="138">
        <v>2483.8200000000002</v>
      </c>
      <c r="CW6" s="138">
        <v>0</v>
      </c>
      <c r="CX6" s="138">
        <v>2483.8200000000002</v>
      </c>
      <c r="CY6" s="137">
        <v>249</v>
      </c>
      <c r="CZ6" s="137">
        <v>32.26</v>
      </c>
      <c r="DA6" s="137">
        <v>909.46</v>
      </c>
      <c r="DB6" s="137">
        <v>79.81</v>
      </c>
      <c r="DC6" s="137">
        <v>1270.53</v>
      </c>
      <c r="DD6" s="139">
        <v>3754.35</v>
      </c>
      <c r="DE6" s="138">
        <v>3706.2</v>
      </c>
      <c r="DF6" s="138">
        <v>0</v>
      </c>
      <c r="DG6" s="138">
        <v>3706.2</v>
      </c>
      <c r="DH6" s="137">
        <v>420</v>
      </c>
      <c r="DI6" s="137">
        <v>367.06</v>
      </c>
      <c r="DJ6" s="137">
        <v>1448.09</v>
      </c>
      <c r="DK6" s="137">
        <v>157.61000000000001</v>
      </c>
      <c r="DL6" s="137">
        <v>2392.7600000000002</v>
      </c>
      <c r="DM6" s="139">
        <v>6098.96</v>
      </c>
      <c r="DN6" s="135">
        <f t="shared" si="6"/>
        <v>32227.040000000001</v>
      </c>
      <c r="DO6" s="135">
        <f t="shared" si="0"/>
        <v>948.61</v>
      </c>
      <c r="DP6" s="135">
        <f t="shared" si="0"/>
        <v>33175.65</v>
      </c>
      <c r="DQ6" s="137">
        <f t="shared" si="7"/>
        <v>3426</v>
      </c>
      <c r="DR6" s="137">
        <f t="shared" si="8"/>
        <v>733.51</v>
      </c>
      <c r="DS6" s="137">
        <f t="shared" si="9"/>
        <v>12291.61</v>
      </c>
      <c r="DT6" s="137">
        <f t="shared" si="10"/>
        <v>1272.1199999999999</v>
      </c>
      <c r="DU6" s="137">
        <f t="shared" si="11"/>
        <v>17723.240000000002</v>
      </c>
      <c r="DV6" s="135">
        <f t="shared" si="12"/>
        <v>50898.89</v>
      </c>
      <c r="DW6" s="271">
        <f t="shared" si="13"/>
        <v>964.75</v>
      </c>
      <c r="DX6" s="271"/>
      <c r="DY6" s="289">
        <f>E6-(DU6-(DO6*PARAM!Q6))</f>
        <v>64.559999999997672</v>
      </c>
      <c r="DZ6" s="289"/>
    </row>
    <row r="7" spans="1:132" x14ac:dyDescent="0.25">
      <c r="A7" s="18">
        <v>550</v>
      </c>
      <c r="B7" s="18" t="s">
        <v>358</v>
      </c>
      <c r="C7" s="18" t="s">
        <v>359</v>
      </c>
      <c r="D7" s="20">
        <v>0</v>
      </c>
      <c r="E7" s="64">
        <v>7672.84</v>
      </c>
      <c r="F7" s="64">
        <v>13563.1</v>
      </c>
      <c r="G7" s="18" t="s">
        <v>157</v>
      </c>
      <c r="H7" s="18" t="s">
        <v>6</v>
      </c>
      <c r="I7" s="18" t="s">
        <v>360</v>
      </c>
      <c r="J7" s="138">
        <v>2107.6</v>
      </c>
      <c r="K7" s="138">
        <v>0</v>
      </c>
      <c r="L7" s="138">
        <v>2107.6</v>
      </c>
      <c r="M7" s="137">
        <v>186</v>
      </c>
      <c r="N7" s="137">
        <v>26.28</v>
      </c>
      <c r="O7" s="137">
        <v>774.74</v>
      </c>
      <c r="P7" s="137">
        <v>118.66</v>
      </c>
      <c r="Q7" s="137">
        <v>1105.68</v>
      </c>
      <c r="R7" s="139">
        <v>3213.28</v>
      </c>
      <c r="S7" s="138">
        <v>1942.05</v>
      </c>
      <c r="T7" s="138">
        <v>0</v>
      </c>
      <c r="U7" s="138">
        <v>1942.05</v>
      </c>
      <c r="V7" s="137">
        <v>175</v>
      </c>
      <c r="W7" s="137">
        <v>25.21</v>
      </c>
      <c r="X7" s="137">
        <v>718.12</v>
      </c>
      <c r="Y7" s="137">
        <v>34.47</v>
      </c>
      <c r="Z7" s="137">
        <v>952.8</v>
      </c>
      <c r="AA7" s="139">
        <v>2894.85</v>
      </c>
      <c r="AB7" s="186">
        <v>9995.75</v>
      </c>
      <c r="AC7" s="138">
        <v>0</v>
      </c>
      <c r="AD7" s="138">
        <v>9995.75</v>
      </c>
      <c r="AE7" s="137">
        <v>509</v>
      </c>
      <c r="AF7" s="137">
        <v>269.45999999999998</v>
      </c>
      <c r="AG7" s="137">
        <v>4751.68</v>
      </c>
      <c r="AH7" s="137">
        <v>141.69999999999999</v>
      </c>
      <c r="AI7" s="137">
        <v>5671.84</v>
      </c>
      <c r="AJ7" s="139">
        <v>15667.59</v>
      </c>
      <c r="AK7" s="138">
        <v>0</v>
      </c>
      <c r="AL7" s="138">
        <v>0</v>
      </c>
      <c r="AM7" s="138">
        <v>0</v>
      </c>
      <c r="AN7" s="137">
        <v>0</v>
      </c>
      <c r="AO7" s="137">
        <v>0</v>
      </c>
      <c r="AP7" s="137">
        <v>0</v>
      </c>
      <c r="AQ7" s="137">
        <v>0</v>
      </c>
      <c r="AR7" s="137">
        <v>0</v>
      </c>
      <c r="AS7" s="139">
        <v>0</v>
      </c>
      <c r="AT7" s="138">
        <v>0</v>
      </c>
      <c r="AU7" s="138">
        <v>779.47</v>
      </c>
      <c r="AV7" s="138">
        <v>779.47</v>
      </c>
      <c r="AW7" s="137">
        <v>66</v>
      </c>
      <c r="AX7" s="137">
        <v>0</v>
      </c>
      <c r="AY7" s="137">
        <v>155.88999999999999</v>
      </c>
      <c r="AZ7" s="137">
        <v>10.45</v>
      </c>
      <c r="BA7" s="137">
        <v>232.34</v>
      </c>
      <c r="BB7" s="139">
        <v>1011.81</v>
      </c>
      <c r="BC7" s="138">
        <v>28.6</v>
      </c>
      <c r="BD7" s="138">
        <v>0</v>
      </c>
      <c r="BE7" s="138">
        <v>28.6</v>
      </c>
      <c r="BF7" s="137">
        <v>0</v>
      </c>
      <c r="BG7" s="137">
        <v>0</v>
      </c>
      <c r="BH7" s="137">
        <v>0</v>
      </c>
      <c r="BI7" s="137">
        <v>0.39</v>
      </c>
      <c r="BJ7" s="137">
        <v>0.39</v>
      </c>
      <c r="BK7" s="139">
        <v>28.99</v>
      </c>
      <c r="BL7" s="138">
        <v>0</v>
      </c>
      <c r="BM7" s="138">
        <v>0</v>
      </c>
      <c r="BN7" s="138">
        <v>0</v>
      </c>
      <c r="BO7" s="137">
        <v>-1</v>
      </c>
      <c r="BP7" s="137">
        <v>0</v>
      </c>
      <c r="BQ7" s="137">
        <v>0</v>
      </c>
      <c r="BR7" s="137">
        <v>0</v>
      </c>
      <c r="BS7" s="137">
        <v>-1</v>
      </c>
      <c r="BT7" s="139">
        <v>-1</v>
      </c>
      <c r="CD7" s="138">
        <v>0</v>
      </c>
      <c r="CE7" s="138">
        <v>0</v>
      </c>
      <c r="CF7" s="138">
        <v>0</v>
      </c>
      <c r="CG7" s="137">
        <v>0</v>
      </c>
      <c r="CH7" s="137">
        <v>0</v>
      </c>
      <c r="CI7" s="137">
        <v>0</v>
      </c>
      <c r="CJ7" s="137">
        <v>0</v>
      </c>
      <c r="CK7" s="137">
        <v>0</v>
      </c>
      <c r="CL7" s="139">
        <v>0</v>
      </c>
      <c r="CM7" s="138">
        <v>0</v>
      </c>
      <c r="CN7" s="138">
        <v>0</v>
      </c>
      <c r="CO7" s="138">
        <v>0</v>
      </c>
      <c r="CP7" s="137">
        <v>0</v>
      </c>
      <c r="CQ7" s="137">
        <v>0</v>
      </c>
      <c r="CR7" s="137">
        <v>0</v>
      </c>
      <c r="CS7" s="137">
        <v>0</v>
      </c>
      <c r="CT7" s="137">
        <v>0</v>
      </c>
      <c r="CU7" s="139">
        <v>0</v>
      </c>
      <c r="DN7" s="135">
        <f t="shared" si="6"/>
        <v>14074</v>
      </c>
      <c r="DO7" s="135">
        <f t="shared" si="0"/>
        <v>779.47</v>
      </c>
      <c r="DP7" s="135">
        <f t="shared" si="0"/>
        <v>14853.47</v>
      </c>
      <c r="DQ7" s="137">
        <f t="shared" si="7"/>
        <v>935</v>
      </c>
      <c r="DR7" s="137">
        <f t="shared" si="8"/>
        <v>320.95</v>
      </c>
      <c r="DS7" s="137">
        <f t="shared" si="9"/>
        <v>6400.4300000000012</v>
      </c>
      <c r="DT7" s="137">
        <f t="shared" si="10"/>
        <v>305.66999999999996</v>
      </c>
      <c r="DU7" s="137">
        <f t="shared" si="11"/>
        <v>7962.05</v>
      </c>
      <c r="DV7" s="135">
        <f t="shared" si="12"/>
        <v>22815.52</v>
      </c>
      <c r="DW7" s="271">
        <f t="shared" si="13"/>
        <v>1290.369999999999</v>
      </c>
      <c r="DX7" s="271"/>
      <c r="DY7" s="289">
        <f>E7-(DU7-(DO7*PARAM!Q7))</f>
        <v>-289.21000000000004</v>
      </c>
      <c r="DZ7" s="289"/>
    </row>
    <row r="8" spans="1:132" x14ac:dyDescent="0.25">
      <c r="A8" s="18">
        <v>576</v>
      </c>
      <c r="B8" s="18" t="s">
        <v>650</v>
      </c>
      <c r="C8" s="18" t="s">
        <v>481</v>
      </c>
      <c r="D8" s="20">
        <v>1</v>
      </c>
      <c r="E8" s="64">
        <v>23930.720000000001</v>
      </c>
      <c r="F8" s="64">
        <v>42568.160000000003</v>
      </c>
      <c r="G8" s="18" t="s">
        <v>157</v>
      </c>
      <c r="H8" s="18" t="s">
        <v>6</v>
      </c>
      <c r="I8" s="18" t="s">
        <v>227</v>
      </c>
      <c r="J8" s="138">
        <v>3302.13</v>
      </c>
      <c r="K8" s="138">
        <v>0</v>
      </c>
      <c r="L8" s="138">
        <v>3302.13</v>
      </c>
      <c r="M8" s="137">
        <v>356</v>
      </c>
      <c r="N8" s="137">
        <v>16.149999999999999</v>
      </c>
      <c r="O8" s="137">
        <v>1241.82</v>
      </c>
      <c r="P8" s="137">
        <v>160.32</v>
      </c>
      <c r="Q8" s="137">
        <v>1774.29</v>
      </c>
      <c r="R8" s="139">
        <v>5076.42</v>
      </c>
      <c r="S8" s="138">
        <v>3223.92</v>
      </c>
      <c r="T8" s="138">
        <v>0</v>
      </c>
      <c r="U8" s="138">
        <v>3223.92</v>
      </c>
      <c r="V8" s="137">
        <v>355</v>
      </c>
      <c r="W8" s="137">
        <v>16.11</v>
      </c>
      <c r="X8" s="137">
        <v>1240.1099999999999</v>
      </c>
      <c r="Y8" s="137">
        <v>138.85</v>
      </c>
      <c r="Z8" s="137">
        <v>1750.07</v>
      </c>
      <c r="AA8" s="139">
        <v>4973.99</v>
      </c>
      <c r="AB8" s="186">
        <v>3223.92</v>
      </c>
      <c r="AC8" s="138">
        <v>0</v>
      </c>
      <c r="AD8" s="138">
        <v>3223.92</v>
      </c>
      <c r="AE8" s="137">
        <v>355</v>
      </c>
      <c r="AF8" s="137">
        <v>16.11</v>
      </c>
      <c r="AG8" s="137">
        <v>1239.48</v>
      </c>
      <c r="AH8" s="137">
        <v>164.35</v>
      </c>
      <c r="AI8" s="137">
        <v>1774.94</v>
      </c>
      <c r="AJ8" s="139">
        <v>4998.8599999999997</v>
      </c>
      <c r="AK8" s="138">
        <v>2310.61</v>
      </c>
      <c r="AL8" s="138">
        <v>0</v>
      </c>
      <c r="AM8" s="138">
        <v>2310.61</v>
      </c>
      <c r="AN8" s="137">
        <v>230</v>
      </c>
      <c r="AO8" s="137">
        <v>11.54</v>
      </c>
      <c r="AP8" s="137">
        <v>920.94</v>
      </c>
      <c r="AQ8" s="137">
        <v>41.02</v>
      </c>
      <c r="AR8" s="137">
        <v>1203.5</v>
      </c>
      <c r="AS8" s="139">
        <v>3514.11</v>
      </c>
      <c r="AT8" s="138">
        <v>3223.92</v>
      </c>
      <c r="AU8" s="138">
        <v>853.75</v>
      </c>
      <c r="AV8" s="138">
        <v>4077.67</v>
      </c>
      <c r="AW8" s="137">
        <v>471</v>
      </c>
      <c r="AX8" s="137">
        <v>16.11</v>
      </c>
      <c r="AY8" s="137">
        <v>1410.23</v>
      </c>
      <c r="AZ8" s="137">
        <v>119.7</v>
      </c>
      <c r="BA8" s="137">
        <v>2017.04</v>
      </c>
      <c r="BB8" s="139">
        <v>6094.71</v>
      </c>
      <c r="BC8" s="138">
        <v>4946.9799999999996</v>
      </c>
      <c r="BD8" s="138">
        <v>0</v>
      </c>
      <c r="BE8" s="138">
        <v>4946.9799999999996</v>
      </c>
      <c r="BF8" s="137">
        <v>578</v>
      </c>
      <c r="BG8" s="137">
        <v>24.15</v>
      </c>
      <c r="BH8" s="137">
        <v>2128.2199999999998</v>
      </c>
      <c r="BI8" s="137">
        <v>184.25</v>
      </c>
      <c r="BJ8" s="137">
        <v>2914.62</v>
      </c>
      <c r="BK8" s="139">
        <v>7861.6</v>
      </c>
      <c r="BL8" s="138">
        <v>3223.92</v>
      </c>
      <c r="BM8" s="138">
        <v>0</v>
      </c>
      <c r="BN8" s="138">
        <v>3223.92</v>
      </c>
      <c r="BO8" s="137">
        <v>353</v>
      </c>
      <c r="BP8" s="137">
        <v>16.11</v>
      </c>
      <c r="BQ8" s="137">
        <v>1240.45</v>
      </c>
      <c r="BR8" s="137">
        <v>118.45</v>
      </c>
      <c r="BS8" s="137">
        <v>1728.01</v>
      </c>
      <c r="BT8" s="139">
        <v>4951.93</v>
      </c>
      <c r="BU8" s="138">
        <v>3223.92</v>
      </c>
      <c r="BV8" s="138">
        <v>0</v>
      </c>
      <c r="BW8" s="138">
        <v>3223.92</v>
      </c>
      <c r="BX8" s="137">
        <v>355</v>
      </c>
      <c r="BY8" s="137">
        <v>16.11</v>
      </c>
      <c r="BZ8" s="137">
        <v>1240.26</v>
      </c>
      <c r="CA8" s="137">
        <v>149.05000000000001</v>
      </c>
      <c r="CB8" s="137">
        <v>1760.42</v>
      </c>
      <c r="CC8" s="139">
        <v>4984.34</v>
      </c>
      <c r="CD8" s="138">
        <v>3340.89</v>
      </c>
      <c r="CE8" s="138">
        <v>0</v>
      </c>
      <c r="CF8" s="138">
        <v>3340.89</v>
      </c>
      <c r="CG8" s="137">
        <v>371</v>
      </c>
      <c r="CH8" s="137">
        <v>16.690000000000001</v>
      </c>
      <c r="CI8" s="137">
        <v>1283.17</v>
      </c>
      <c r="CJ8" s="137">
        <v>146.02000000000001</v>
      </c>
      <c r="CK8" s="137">
        <v>1816.88</v>
      </c>
      <c r="CL8" s="139">
        <v>5157.7700000000004</v>
      </c>
      <c r="CM8" s="138">
        <v>3203.79</v>
      </c>
      <c r="CN8" s="138">
        <v>0</v>
      </c>
      <c r="CO8" s="138">
        <v>3203.79</v>
      </c>
      <c r="CP8" s="137">
        <v>360</v>
      </c>
      <c r="CQ8" s="137">
        <v>16.010000000000002</v>
      </c>
      <c r="CR8" s="137">
        <v>1236.74</v>
      </c>
      <c r="CS8" s="137">
        <v>107.89</v>
      </c>
      <c r="CT8" s="137">
        <v>1720.64</v>
      </c>
      <c r="CU8" s="139">
        <v>4924.43</v>
      </c>
      <c r="CV8" s="138">
        <v>3840.74</v>
      </c>
      <c r="CW8" s="138">
        <v>0</v>
      </c>
      <c r="CX8" s="138">
        <v>3840.74</v>
      </c>
      <c r="CY8" s="137">
        <v>440</v>
      </c>
      <c r="CZ8" s="137">
        <v>19.190000000000001</v>
      </c>
      <c r="DA8" s="137">
        <v>1699.85</v>
      </c>
      <c r="DB8" s="137">
        <v>139.59</v>
      </c>
      <c r="DC8" s="137">
        <v>2298.63</v>
      </c>
      <c r="DD8" s="139">
        <v>6139.37</v>
      </c>
      <c r="DE8" s="138">
        <v>4898.2</v>
      </c>
      <c r="DF8" s="138">
        <v>0</v>
      </c>
      <c r="DG8" s="138">
        <v>4898.2</v>
      </c>
      <c r="DH8" s="137">
        <v>588</v>
      </c>
      <c r="DI8" s="137">
        <v>441.97</v>
      </c>
      <c r="DJ8" s="137">
        <v>1411.35</v>
      </c>
      <c r="DK8" s="137">
        <v>186.41</v>
      </c>
      <c r="DL8" s="137">
        <v>2627.73</v>
      </c>
      <c r="DM8" s="139">
        <v>7525.93</v>
      </c>
      <c r="DN8" s="135">
        <f t="shared" si="6"/>
        <v>41962.939999999995</v>
      </c>
      <c r="DO8" s="135">
        <f t="shared" si="0"/>
        <v>853.75</v>
      </c>
      <c r="DP8" s="135">
        <f t="shared" si="0"/>
        <v>42816.689999999995</v>
      </c>
      <c r="DQ8" s="137">
        <f t="shared" si="7"/>
        <v>4812</v>
      </c>
      <c r="DR8" s="137">
        <f t="shared" si="8"/>
        <v>626.25</v>
      </c>
      <c r="DS8" s="137">
        <f t="shared" si="9"/>
        <v>16292.62</v>
      </c>
      <c r="DT8" s="137">
        <f t="shared" si="10"/>
        <v>1655.9</v>
      </c>
      <c r="DU8" s="137">
        <f t="shared" si="11"/>
        <v>23386.77</v>
      </c>
      <c r="DV8" s="135">
        <f t="shared" si="12"/>
        <v>66203.459999999992</v>
      </c>
      <c r="DW8" s="271">
        <f t="shared" si="13"/>
        <v>248.52999999999156</v>
      </c>
      <c r="DX8" s="271"/>
      <c r="DY8" s="289">
        <f>E8-(DU8-(DO8*PARAM!Q8))</f>
        <v>543.95000000000073</v>
      </c>
      <c r="DZ8" s="289"/>
    </row>
    <row r="9" spans="1:132" x14ac:dyDescent="0.25">
      <c r="A9" s="18">
        <v>584</v>
      </c>
      <c r="B9" s="18" t="s">
        <v>509</v>
      </c>
      <c r="C9" s="18" t="s">
        <v>181</v>
      </c>
      <c r="D9" s="20">
        <v>0.6</v>
      </c>
      <c r="E9" s="64">
        <v>11374.5</v>
      </c>
      <c r="F9" s="64">
        <v>20423.64</v>
      </c>
      <c r="G9" s="18" t="s">
        <v>157</v>
      </c>
      <c r="H9" s="18" t="s">
        <v>6</v>
      </c>
      <c r="I9" s="18" t="s">
        <v>360</v>
      </c>
      <c r="J9" s="138">
        <v>1647.81</v>
      </c>
      <c r="K9" s="138">
        <v>0</v>
      </c>
      <c r="L9" s="138">
        <v>1647.81</v>
      </c>
      <c r="M9" s="137">
        <v>125</v>
      </c>
      <c r="N9" s="137">
        <v>20.54</v>
      </c>
      <c r="O9" s="137">
        <v>613.53</v>
      </c>
      <c r="P9" s="137">
        <v>95.28</v>
      </c>
      <c r="Q9" s="137">
        <v>854.35</v>
      </c>
      <c r="R9" s="139">
        <v>2502.16</v>
      </c>
      <c r="S9" s="138">
        <v>1576.08</v>
      </c>
      <c r="T9" s="138">
        <v>0</v>
      </c>
      <c r="U9" s="138">
        <v>1576.08</v>
      </c>
      <c r="V9" s="137">
        <v>125</v>
      </c>
      <c r="W9" s="137">
        <v>20.45</v>
      </c>
      <c r="X9" s="137">
        <v>611.69000000000005</v>
      </c>
      <c r="Y9" s="137">
        <v>89.18</v>
      </c>
      <c r="Z9" s="137">
        <v>846.32</v>
      </c>
      <c r="AA9" s="139">
        <v>2422.4</v>
      </c>
      <c r="AB9" s="186">
        <v>1576.08</v>
      </c>
      <c r="AC9" s="138">
        <v>0</v>
      </c>
      <c r="AD9" s="138">
        <v>1576.08</v>
      </c>
      <c r="AE9" s="137">
        <v>125</v>
      </c>
      <c r="AF9" s="137">
        <v>20.45</v>
      </c>
      <c r="AG9" s="137">
        <v>611.37</v>
      </c>
      <c r="AH9" s="137">
        <v>94.28</v>
      </c>
      <c r="AI9" s="137">
        <v>851.1</v>
      </c>
      <c r="AJ9" s="139">
        <v>2427.1799999999998</v>
      </c>
      <c r="AK9" s="138">
        <v>1588.46</v>
      </c>
      <c r="AL9" s="138">
        <v>0</v>
      </c>
      <c r="AM9" s="138">
        <v>1588.46</v>
      </c>
      <c r="AN9" s="137">
        <v>127</v>
      </c>
      <c r="AO9" s="137">
        <v>20.61</v>
      </c>
      <c r="AP9" s="137">
        <v>615.91</v>
      </c>
      <c r="AQ9" s="137">
        <v>79.2</v>
      </c>
      <c r="AR9" s="137">
        <v>842.72</v>
      </c>
      <c r="AS9" s="139">
        <v>2431.1799999999998</v>
      </c>
      <c r="AT9" s="138">
        <v>1590.48</v>
      </c>
      <c r="AU9" s="138">
        <v>569.16999999999996</v>
      </c>
      <c r="AV9" s="138">
        <v>2159.65</v>
      </c>
      <c r="AW9" s="137">
        <v>204</v>
      </c>
      <c r="AX9" s="137">
        <v>20.64</v>
      </c>
      <c r="AY9" s="137">
        <v>730.46</v>
      </c>
      <c r="AZ9" s="137">
        <v>81.760000000000005</v>
      </c>
      <c r="BA9" s="137">
        <v>1036.8599999999999</v>
      </c>
      <c r="BB9" s="139">
        <v>3196.51</v>
      </c>
      <c r="BC9" s="138">
        <v>2480.09</v>
      </c>
      <c r="BD9" s="138">
        <v>0</v>
      </c>
      <c r="BE9" s="138">
        <v>2480.09</v>
      </c>
      <c r="BF9" s="137">
        <v>232</v>
      </c>
      <c r="BG9" s="137">
        <v>30.58</v>
      </c>
      <c r="BH9" s="137">
        <v>1037.1600000000001</v>
      </c>
      <c r="BI9" s="137">
        <v>99.59</v>
      </c>
      <c r="BJ9" s="137">
        <v>1399.33</v>
      </c>
      <c r="BK9" s="139">
        <v>3879.42</v>
      </c>
      <c r="BL9" s="138">
        <v>1580.35</v>
      </c>
      <c r="BM9" s="138">
        <v>0</v>
      </c>
      <c r="BN9" s="138">
        <v>1580.35</v>
      </c>
      <c r="BO9" s="137">
        <v>123</v>
      </c>
      <c r="BP9" s="137">
        <v>20.51</v>
      </c>
      <c r="BQ9" s="137">
        <v>612.95000000000005</v>
      </c>
      <c r="BR9" s="137">
        <v>73.95</v>
      </c>
      <c r="BS9" s="137">
        <v>830.41</v>
      </c>
      <c r="BT9" s="139">
        <v>2410.7600000000002</v>
      </c>
      <c r="BU9" s="138">
        <v>1576.08</v>
      </c>
      <c r="BV9" s="138">
        <v>0</v>
      </c>
      <c r="BW9" s="138">
        <v>1576.08</v>
      </c>
      <c r="BX9" s="137">
        <v>124</v>
      </c>
      <c r="BY9" s="137">
        <v>20.45</v>
      </c>
      <c r="BZ9" s="137">
        <v>611.37</v>
      </c>
      <c r="CA9" s="137">
        <v>27.98</v>
      </c>
      <c r="CB9" s="137">
        <v>783.8</v>
      </c>
      <c r="CC9" s="139">
        <v>2359.88</v>
      </c>
      <c r="CD9" s="138">
        <v>1646.93</v>
      </c>
      <c r="CE9" s="138">
        <v>0</v>
      </c>
      <c r="CF9" s="138">
        <v>1646.93</v>
      </c>
      <c r="CG9" s="137">
        <v>134</v>
      </c>
      <c r="CH9" s="137">
        <v>21.37</v>
      </c>
      <c r="CI9" s="137">
        <v>637.28</v>
      </c>
      <c r="CJ9" s="137">
        <v>44.53</v>
      </c>
      <c r="CK9" s="137">
        <v>837.18</v>
      </c>
      <c r="CL9" s="139">
        <v>2484.11</v>
      </c>
      <c r="CM9" s="138">
        <v>1574.69</v>
      </c>
      <c r="CN9" s="138">
        <v>0</v>
      </c>
      <c r="CO9" s="138">
        <v>1574.69</v>
      </c>
      <c r="CP9" s="137">
        <v>133</v>
      </c>
      <c r="CQ9" s="137">
        <v>20.43</v>
      </c>
      <c r="CR9" s="137">
        <v>615.66999999999996</v>
      </c>
      <c r="CS9" s="137">
        <v>73.849999999999994</v>
      </c>
      <c r="CT9" s="137">
        <v>842.95</v>
      </c>
      <c r="CU9" s="139">
        <v>2417.64</v>
      </c>
      <c r="CV9" s="138">
        <v>1576.08</v>
      </c>
      <c r="CW9" s="138">
        <v>0</v>
      </c>
      <c r="CX9" s="138">
        <v>1576.08</v>
      </c>
      <c r="CY9" s="137">
        <v>124</v>
      </c>
      <c r="CZ9" s="137">
        <v>20.45</v>
      </c>
      <c r="DA9" s="137">
        <v>611.37</v>
      </c>
      <c r="DB9" s="137">
        <v>27.98</v>
      </c>
      <c r="DC9" s="137">
        <v>783.8</v>
      </c>
      <c r="DD9" s="139">
        <v>2359.88</v>
      </c>
      <c r="DE9" s="138">
        <v>2351.77</v>
      </c>
      <c r="DF9" s="138">
        <v>0</v>
      </c>
      <c r="DG9" s="138">
        <v>2351.77</v>
      </c>
      <c r="DH9" s="137">
        <v>234</v>
      </c>
      <c r="DI9" s="137">
        <v>235.92</v>
      </c>
      <c r="DJ9" s="137">
        <v>753.56</v>
      </c>
      <c r="DK9" s="137">
        <v>114.5</v>
      </c>
      <c r="DL9" s="137">
        <v>1337.98</v>
      </c>
      <c r="DM9" s="139">
        <v>3689.75</v>
      </c>
      <c r="DN9" s="135">
        <f t="shared" si="6"/>
        <v>20764.899999999998</v>
      </c>
      <c r="DO9" s="135">
        <f t="shared" si="0"/>
        <v>569.16999999999996</v>
      </c>
      <c r="DP9" s="135">
        <f t="shared" si="0"/>
        <v>21334.070000000003</v>
      </c>
      <c r="DQ9" s="137">
        <f t="shared" si="7"/>
        <v>1810</v>
      </c>
      <c r="DR9" s="137">
        <f t="shared" si="8"/>
        <v>472.4</v>
      </c>
      <c r="DS9" s="137">
        <f t="shared" si="9"/>
        <v>8062.32</v>
      </c>
      <c r="DT9" s="137">
        <f t="shared" si="10"/>
        <v>902.08</v>
      </c>
      <c r="DU9" s="137">
        <f t="shared" si="11"/>
        <v>11246.8</v>
      </c>
      <c r="DV9" s="135">
        <f t="shared" si="12"/>
        <v>32580.870000000003</v>
      </c>
      <c r="DW9" s="271">
        <f t="shared" si="13"/>
        <v>910.43000000000393</v>
      </c>
      <c r="DX9" s="271"/>
      <c r="DY9" s="289">
        <f>E9-(DU9-(DO9*PARAM!Q9))</f>
        <v>127.70000000000073</v>
      </c>
      <c r="DZ9" s="289"/>
    </row>
    <row r="10" spans="1:132" x14ac:dyDescent="0.25">
      <c r="A10" s="18">
        <v>614</v>
      </c>
      <c r="B10" s="18" t="s">
        <v>734</v>
      </c>
      <c r="C10" s="18" t="s">
        <v>735</v>
      </c>
      <c r="D10" s="20">
        <v>0</v>
      </c>
      <c r="E10" s="64">
        <v>8010.1</v>
      </c>
      <c r="F10" s="64">
        <v>14583.65</v>
      </c>
      <c r="G10" s="18" t="s">
        <v>157</v>
      </c>
      <c r="H10" s="18" t="s">
        <v>6</v>
      </c>
      <c r="I10" s="18" t="s">
        <v>360</v>
      </c>
      <c r="J10" s="138">
        <v>2421.36</v>
      </c>
      <c r="K10" s="138">
        <v>0</v>
      </c>
      <c r="L10" s="138">
        <v>2421.36</v>
      </c>
      <c r="M10" s="137">
        <v>239</v>
      </c>
      <c r="N10" s="137">
        <v>31.17</v>
      </c>
      <c r="O10" s="137">
        <v>863.62</v>
      </c>
      <c r="P10" s="137">
        <v>42.89</v>
      </c>
      <c r="Q10" s="137">
        <v>1176.68</v>
      </c>
      <c r="R10" s="139">
        <v>3598.04</v>
      </c>
      <c r="S10" s="138">
        <v>2342.84</v>
      </c>
      <c r="T10" s="138">
        <v>0</v>
      </c>
      <c r="U10" s="138">
        <v>2342.84</v>
      </c>
      <c r="V10" s="137">
        <v>230</v>
      </c>
      <c r="W10" s="137">
        <v>30.42</v>
      </c>
      <c r="X10" s="137">
        <v>812.36</v>
      </c>
      <c r="Y10" s="137">
        <v>41.6</v>
      </c>
      <c r="Z10" s="137">
        <v>1114.3800000000001</v>
      </c>
      <c r="AA10" s="139">
        <v>3457.22</v>
      </c>
      <c r="AB10" s="186">
        <v>9970.2199999999993</v>
      </c>
      <c r="AC10" s="138">
        <v>0</v>
      </c>
      <c r="AD10" s="138">
        <v>9970.2199999999993</v>
      </c>
      <c r="AE10" s="137">
        <v>465</v>
      </c>
      <c r="AF10" s="137">
        <v>276.64999999999998</v>
      </c>
      <c r="AG10" s="137">
        <v>4656.78</v>
      </c>
      <c r="AH10" s="137">
        <v>158.49</v>
      </c>
      <c r="AI10" s="137">
        <v>5556.92</v>
      </c>
      <c r="AJ10" s="139">
        <v>15527.14</v>
      </c>
      <c r="AK10" s="138">
        <v>0</v>
      </c>
      <c r="AL10" s="138">
        <v>0</v>
      </c>
      <c r="AM10" s="138">
        <v>0</v>
      </c>
      <c r="AN10" s="137">
        <v>0</v>
      </c>
      <c r="AO10" s="137">
        <v>0</v>
      </c>
      <c r="AP10" s="137">
        <v>0</v>
      </c>
      <c r="AQ10" s="137">
        <v>0</v>
      </c>
      <c r="AR10" s="137">
        <v>0</v>
      </c>
      <c r="AS10" s="139">
        <v>0</v>
      </c>
      <c r="AT10" s="138">
        <v>0</v>
      </c>
      <c r="AU10" s="138">
        <v>948.61</v>
      </c>
      <c r="AV10" s="138">
        <v>948.61</v>
      </c>
      <c r="AW10" s="137">
        <v>81</v>
      </c>
      <c r="AX10" s="137">
        <v>0</v>
      </c>
      <c r="AY10" s="137">
        <v>189.72</v>
      </c>
      <c r="AZ10" s="137">
        <v>12.71</v>
      </c>
      <c r="BA10" s="137">
        <v>283.43</v>
      </c>
      <c r="BB10" s="139">
        <v>1232.04</v>
      </c>
      <c r="BC10" s="138">
        <v>0</v>
      </c>
      <c r="BD10" s="138">
        <v>0</v>
      </c>
      <c r="BE10" s="138">
        <v>0</v>
      </c>
      <c r="BF10" s="137">
        <v>0</v>
      </c>
      <c r="BG10" s="137">
        <v>0</v>
      </c>
      <c r="BH10" s="137">
        <v>0</v>
      </c>
      <c r="BI10" s="137">
        <v>0</v>
      </c>
      <c r="BJ10" s="137">
        <v>0</v>
      </c>
      <c r="BK10" s="139">
        <v>0</v>
      </c>
      <c r="BL10" s="138">
        <v>0</v>
      </c>
      <c r="BM10" s="138">
        <v>0</v>
      </c>
      <c r="BN10" s="138">
        <v>0</v>
      </c>
      <c r="BO10" s="137">
        <v>-1</v>
      </c>
      <c r="BP10" s="137">
        <v>0</v>
      </c>
      <c r="BQ10" s="137">
        <v>0</v>
      </c>
      <c r="BR10" s="137">
        <v>0</v>
      </c>
      <c r="BS10" s="137">
        <v>-1</v>
      </c>
      <c r="BT10" s="139">
        <v>-1</v>
      </c>
      <c r="CD10" s="138">
        <v>0</v>
      </c>
      <c r="CE10" s="138">
        <v>0</v>
      </c>
      <c r="CF10" s="138">
        <v>0</v>
      </c>
      <c r="CG10" s="137">
        <v>0</v>
      </c>
      <c r="CH10" s="137">
        <v>0</v>
      </c>
      <c r="CI10" s="137">
        <v>0</v>
      </c>
      <c r="CJ10" s="137">
        <v>0</v>
      </c>
      <c r="CK10" s="137">
        <v>0</v>
      </c>
      <c r="CL10" s="139">
        <v>0</v>
      </c>
      <c r="CM10" s="138">
        <v>0</v>
      </c>
      <c r="CN10" s="138">
        <v>0</v>
      </c>
      <c r="CO10" s="138">
        <v>0</v>
      </c>
      <c r="CP10" s="137">
        <v>0</v>
      </c>
      <c r="CQ10" s="137">
        <v>0</v>
      </c>
      <c r="CR10" s="137">
        <v>0</v>
      </c>
      <c r="CS10" s="137">
        <v>0</v>
      </c>
      <c r="CT10" s="137">
        <v>0</v>
      </c>
      <c r="CU10" s="139">
        <v>0</v>
      </c>
      <c r="DN10" s="135">
        <f t="shared" si="6"/>
        <v>14734.42</v>
      </c>
      <c r="DO10" s="135">
        <f t="shared" si="0"/>
        <v>948.61</v>
      </c>
      <c r="DP10" s="135">
        <f t="shared" si="0"/>
        <v>15683.03</v>
      </c>
      <c r="DQ10" s="137">
        <f t="shared" si="7"/>
        <v>1014</v>
      </c>
      <c r="DR10" s="137">
        <f t="shared" si="8"/>
        <v>338.24</v>
      </c>
      <c r="DS10" s="137">
        <f t="shared" si="9"/>
        <v>6522.4800000000005</v>
      </c>
      <c r="DT10" s="137">
        <f t="shared" si="10"/>
        <v>255.69000000000003</v>
      </c>
      <c r="DU10" s="137">
        <f t="shared" si="11"/>
        <v>8130.4100000000008</v>
      </c>
      <c r="DV10" s="135">
        <f t="shared" si="12"/>
        <v>23813.440000000002</v>
      </c>
      <c r="DW10" s="271">
        <f t="shared" si="13"/>
        <v>1099.380000000001</v>
      </c>
      <c r="DX10" s="271"/>
      <c r="DY10" s="289">
        <f>E10-(DU10-(DO10*PARAM!Q10))</f>
        <v>-120.3100000000004</v>
      </c>
      <c r="DZ10" s="289"/>
    </row>
    <row r="11" spans="1:132" x14ac:dyDescent="0.25">
      <c r="A11" s="18">
        <v>752</v>
      </c>
      <c r="B11" s="18" t="s">
        <v>666</v>
      </c>
      <c r="C11" s="18" t="s">
        <v>667</v>
      </c>
      <c r="D11" s="20">
        <v>1</v>
      </c>
      <c r="E11" s="64">
        <v>33294.51</v>
      </c>
      <c r="F11" s="64">
        <v>54401.32</v>
      </c>
      <c r="G11" s="18" t="s">
        <v>157</v>
      </c>
      <c r="H11" s="18" t="s">
        <v>6</v>
      </c>
      <c r="I11" s="18" t="s">
        <v>668</v>
      </c>
      <c r="J11" s="138">
        <v>4215.74</v>
      </c>
      <c r="K11" s="138">
        <v>0</v>
      </c>
      <c r="L11" s="138">
        <v>4215.74</v>
      </c>
      <c r="M11" s="137">
        <v>479</v>
      </c>
      <c r="N11" s="137">
        <v>53.53</v>
      </c>
      <c r="O11" s="137">
        <v>1809.93</v>
      </c>
      <c r="P11" s="137">
        <v>168.45</v>
      </c>
      <c r="Q11" s="137">
        <v>2510.91</v>
      </c>
      <c r="R11" s="139">
        <v>6726.65</v>
      </c>
      <c r="S11" s="138">
        <v>4119.54</v>
      </c>
      <c r="T11" s="138">
        <v>0</v>
      </c>
      <c r="U11" s="138">
        <v>4119.54</v>
      </c>
      <c r="V11" s="137">
        <v>479</v>
      </c>
      <c r="W11" s="137">
        <v>53.53</v>
      </c>
      <c r="X11" s="137">
        <v>1811.63</v>
      </c>
      <c r="Y11" s="137">
        <v>136.56</v>
      </c>
      <c r="Z11" s="137">
        <v>2480.7199999999998</v>
      </c>
      <c r="AA11" s="139">
        <v>6600.26</v>
      </c>
      <c r="AB11" s="186">
        <v>4119.54</v>
      </c>
      <c r="AC11" s="138">
        <v>0</v>
      </c>
      <c r="AD11" s="138">
        <v>4119.54</v>
      </c>
      <c r="AE11" s="137">
        <v>479</v>
      </c>
      <c r="AF11" s="137">
        <v>53.53</v>
      </c>
      <c r="AG11" s="137">
        <v>1810.78</v>
      </c>
      <c r="AH11" s="137">
        <v>70.260000000000005</v>
      </c>
      <c r="AI11" s="137">
        <v>2413.5700000000002</v>
      </c>
      <c r="AJ11" s="139">
        <v>6533.11</v>
      </c>
      <c r="AK11" s="138">
        <v>4209.9399999999996</v>
      </c>
      <c r="AL11" s="138">
        <v>0</v>
      </c>
      <c r="AM11" s="138">
        <v>4209.9399999999996</v>
      </c>
      <c r="AN11" s="137">
        <v>491</v>
      </c>
      <c r="AO11" s="137">
        <v>54.7</v>
      </c>
      <c r="AP11" s="137">
        <v>1847.67</v>
      </c>
      <c r="AQ11" s="137">
        <v>122.48</v>
      </c>
      <c r="AR11" s="137">
        <v>2515.85</v>
      </c>
      <c r="AS11" s="139">
        <v>6725.79</v>
      </c>
      <c r="AT11" s="138">
        <v>4179.24</v>
      </c>
      <c r="AU11" s="138">
        <v>891.69</v>
      </c>
      <c r="AV11" s="138">
        <v>5070.93</v>
      </c>
      <c r="AW11" s="137">
        <v>608</v>
      </c>
      <c r="AX11" s="137">
        <v>54.29</v>
      </c>
      <c r="AY11" s="137">
        <v>2013.49</v>
      </c>
      <c r="AZ11" s="137">
        <v>83.02</v>
      </c>
      <c r="BA11" s="137">
        <v>2758.8</v>
      </c>
      <c r="BB11" s="139">
        <v>7829.73</v>
      </c>
      <c r="BC11" s="138">
        <v>6373.01</v>
      </c>
      <c r="BD11" s="138">
        <v>0</v>
      </c>
      <c r="BE11" s="138">
        <v>6373.01</v>
      </c>
      <c r="BF11" s="137">
        <v>759</v>
      </c>
      <c r="BG11" s="137">
        <v>79.98</v>
      </c>
      <c r="BH11" s="137">
        <v>2752.26</v>
      </c>
      <c r="BI11" s="137">
        <v>100.78</v>
      </c>
      <c r="BJ11" s="137">
        <v>3692.02</v>
      </c>
      <c r="BK11" s="139">
        <v>10065.030000000001</v>
      </c>
      <c r="BL11" s="138">
        <v>4119.54</v>
      </c>
      <c r="BM11" s="138">
        <v>0</v>
      </c>
      <c r="BN11" s="138">
        <v>4119.54</v>
      </c>
      <c r="BO11" s="137">
        <v>479</v>
      </c>
      <c r="BP11" s="137">
        <v>53.53</v>
      </c>
      <c r="BQ11" s="137">
        <v>1810.78</v>
      </c>
      <c r="BR11" s="137">
        <v>151.86000000000001</v>
      </c>
      <c r="BS11" s="137">
        <v>2495.17</v>
      </c>
      <c r="BT11" s="139">
        <v>6614.71</v>
      </c>
      <c r="BU11" s="138">
        <v>4119.54</v>
      </c>
      <c r="BV11" s="138">
        <v>0</v>
      </c>
      <c r="BW11" s="138">
        <v>4119.54</v>
      </c>
      <c r="BX11" s="137">
        <v>479</v>
      </c>
      <c r="BY11" s="137">
        <v>53.53</v>
      </c>
      <c r="BZ11" s="137">
        <v>1810.78</v>
      </c>
      <c r="CA11" s="137">
        <v>146.76</v>
      </c>
      <c r="CB11" s="137">
        <v>2490.0700000000002</v>
      </c>
      <c r="CC11" s="139">
        <v>6609.61</v>
      </c>
      <c r="CD11" s="138">
        <v>4254.9399999999996</v>
      </c>
      <c r="CE11" s="138">
        <v>0</v>
      </c>
      <c r="CF11" s="138">
        <v>4254.9399999999996</v>
      </c>
      <c r="CG11" s="137">
        <v>498</v>
      </c>
      <c r="CH11" s="137">
        <v>55.28</v>
      </c>
      <c r="CI11" s="137">
        <v>1866.04</v>
      </c>
      <c r="CJ11" s="137">
        <v>72.099999999999994</v>
      </c>
      <c r="CK11" s="137">
        <v>2491.42</v>
      </c>
      <c r="CL11" s="139">
        <v>6746.36</v>
      </c>
      <c r="CM11" s="138">
        <v>4138.59</v>
      </c>
      <c r="CN11" s="138">
        <v>0</v>
      </c>
      <c r="CO11" s="138">
        <v>4138.59</v>
      </c>
      <c r="CP11" s="137">
        <v>489</v>
      </c>
      <c r="CQ11" s="137">
        <v>53.77</v>
      </c>
      <c r="CR11" s="137">
        <v>1823.34</v>
      </c>
      <c r="CS11" s="137">
        <v>121.52</v>
      </c>
      <c r="CT11" s="137">
        <v>2487.63</v>
      </c>
      <c r="CU11" s="139">
        <v>6626.22</v>
      </c>
      <c r="CV11" s="138">
        <v>4847.1899999999996</v>
      </c>
      <c r="CW11" s="138">
        <v>0</v>
      </c>
      <c r="CX11" s="138">
        <v>4847.1899999999996</v>
      </c>
      <c r="CY11" s="137">
        <v>579</v>
      </c>
      <c r="CZ11" s="137">
        <v>62.98</v>
      </c>
      <c r="DA11" s="137">
        <v>2107.81</v>
      </c>
      <c r="DB11" s="137">
        <v>80.13</v>
      </c>
      <c r="DC11" s="137">
        <v>2829.92</v>
      </c>
      <c r="DD11" s="139">
        <v>7677.11</v>
      </c>
      <c r="DE11" s="138">
        <v>6276.42</v>
      </c>
      <c r="DF11" s="138">
        <v>0</v>
      </c>
      <c r="DG11" s="138">
        <v>6276.42</v>
      </c>
      <c r="DH11" s="137">
        <v>774</v>
      </c>
      <c r="DI11" s="137">
        <v>627.85</v>
      </c>
      <c r="DJ11" s="137">
        <v>2580.52</v>
      </c>
      <c r="DK11" s="137">
        <v>176</v>
      </c>
      <c r="DL11" s="137">
        <v>4158.37</v>
      </c>
      <c r="DM11" s="139">
        <v>10434.790000000001</v>
      </c>
      <c r="DN11" s="135">
        <f t="shared" si="6"/>
        <v>54973.23000000001</v>
      </c>
      <c r="DO11" s="135">
        <f t="shared" si="0"/>
        <v>891.69</v>
      </c>
      <c r="DP11" s="135">
        <f t="shared" si="0"/>
        <v>55864.92</v>
      </c>
      <c r="DQ11" s="137">
        <f t="shared" si="7"/>
        <v>6593</v>
      </c>
      <c r="DR11" s="137">
        <f t="shared" si="8"/>
        <v>1256.5</v>
      </c>
      <c r="DS11" s="137">
        <f t="shared" si="9"/>
        <v>24045.030000000002</v>
      </c>
      <c r="DT11" s="137">
        <f t="shared" si="10"/>
        <v>1429.92</v>
      </c>
      <c r="DU11" s="137">
        <f t="shared" si="11"/>
        <v>33324.450000000004</v>
      </c>
      <c r="DV11" s="135">
        <f t="shared" si="12"/>
        <v>89189.37</v>
      </c>
      <c r="DW11" s="271">
        <f t="shared" si="13"/>
        <v>1463.5999999999985</v>
      </c>
      <c r="DX11" s="271"/>
      <c r="DY11" s="289">
        <f>E11-(DU11-(DO11*PARAM!Q11))</f>
        <v>-29.940000000002328</v>
      </c>
      <c r="DZ11" s="289"/>
    </row>
    <row r="12" spans="1:132" x14ac:dyDescent="0.25">
      <c r="A12" s="18">
        <v>772</v>
      </c>
      <c r="B12" s="18" t="s">
        <v>261</v>
      </c>
      <c r="C12" s="18" t="s">
        <v>262</v>
      </c>
      <c r="D12" s="20">
        <v>1</v>
      </c>
      <c r="E12" s="64">
        <v>22391.93</v>
      </c>
      <c r="F12" s="64">
        <v>40016.120000000003</v>
      </c>
      <c r="G12" s="18" t="s">
        <v>157</v>
      </c>
      <c r="H12" s="18" t="s">
        <v>6</v>
      </c>
      <c r="I12" s="18" t="s">
        <v>227</v>
      </c>
      <c r="J12" s="138">
        <v>3156.48</v>
      </c>
      <c r="K12" s="138">
        <v>0</v>
      </c>
      <c r="L12" s="138">
        <v>3156.48</v>
      </c>
      <c r="M12" s="137">
        <v>335</v>
      </c>
      <c r="N12" s="137">
        <v>40.020000000000003</v>
      </c>
      <c r="O12" s="137">
        <v>1185.54</v>
      </c>
      <c r="P12" s="137">
        <v>147.51</v>
      </c>
      <c r="Q12" s="137">
        <v>1708.07</v>
      </c>
      <c r="R12" s="139">
        <v>4864.55</v>
      </c>
      <c r="S12" s="138">
        <v>3081.08</v>
      </c>
      <c r="T12" s="138">
        <v>0</v>
      </c>
      <c r="U12" s="138">
        <v>3081.08</v>
      </c>
      <c r="V12" s="137">
        <v>335</v>
      </c>
      <c r="W12" s="137">
        <v>40.020000000000003</v>
      </c>
      <c r="X12" s="137">
        <v>1186.76</v>
      </c>
      <c r="Y12" s="137">
        <v>115.9</v>
      </c>
      <c r="Z12" s="137">
        <v>1677.68</v>
      </c>
      <c r="AA12" s="139">
        <v>4758.76</v>
      </c>
      <c r="AB12" s="186">
        <v>3081.08</v>
      </c>
      <c r="AC12" s="138">
        <v>0</v>
      </c>
      <c r="AD12" s="138">
        <v>3081.08</v>
      </c>
      <c r="AE12" s="137">
        <v>335</v>
      </c>
      <c r="AF12" s="137">
        <v>40.020000000000003</v>
      </c>
      <c r="AG12" s="137">
        <v>1186.1500000000001</v>
      </c>
      <c r="AH12" s="137">
        <v>141.4</v>
      </c>
      <c r="AI12" s="137">
        <v>1702.57</v>
      </c>
      <c r="AJ12" s="139">
        <v>4783.6499999999996</v>
      </c>
      <c r="AK12" s="138">
        <v>3097.76</v>
      </c>
      <c r="AL12" s="138">
        <v>0</v>
      </c>
      <c r="AM12" s="138">
        <v>3097.76</v>
      </c>
      <c r="AN12" s="137">
        <v>338</v>
      </c>
      <c r="AO12" s="137">
        <v>40.24</v>
      </c>
      <c r="AP12" s="137">
        <v>1192.3599999999999</v>
      </c>
      <c r="AQ12" s="137">
        <v>111.11</v>
      </c>
      <c r="AR12" s="137">
        <v>1681.71</v>
      </c>
      <c r="AS12" s="139">
        <v>4779.47</v>
      </c>
      <c r="AT12" s="138">
        <v>3108.81</v>
      </c>
      <c r="AU12" s="138">
        <v>948.61</v>
      </c>
      <c r="AV12" s="138">
        <v>4057.42</v>
      </c>
      <c r="AW12" s="137">
        <v>468</v>
      </c>
      <c r="AX12" s="137">
        <v>40.380000000000003</v>
      </c>
      <c r="AY12" s="137">
        <v>1386.22</v>
      </c>
      <c r="AZ12" s="137">
        <v>149.51</v>
      </c>
      <c r="BA12" s="137">
        <v>2044.11</v>
      </c>
      <c r="BB12" s="139">
        <v>6101.53</v>
      </c>
      <c r="BC12" s="138">
        <v>4690.93</v>
      </c>
      <c r="BD12" s="138">
        <v>0</v>
      </c>
      <c r="BE12" s="138">
        <v>4690.93</v>
      </c>
      <c r="BF12" s="137">
        <v>546</v>
      </c>
      <c r="BG12" s="137">
        <v>59.77</v>
      </c>
      <c r="BH12" s="137">
        <v>2029.12</v>
      </c>
      <c r="BI12" s="137">
        <v>164.51</v>
      </c>
      <c r="BJ12" s="137">
        <v>2799.4</v>
      </c>
      <c r="BK12" s="139">
        <v>7490.33</v>
      </c>
      <c r="BL12" s="138">
        <v>3081.08</v>
      </c>
      <c r="BM12" s="138">
        <v>0</v>
      </c>
      <c r="BN12" s="138">
        <v>3081.08</v>
      </c>
      <c r="BO12" s="137">
        <v>334</v>
      </c>
      <c r="BP12" s="137">
        <v>40.020000000000003</v>
      </c>
      <c r="BQ12" s="137">
        <v>1186.1500000000001</v>
      </c>
      <c r="BR12" s="137">
        <v>151.6</v>
      </c>
      <c r="BS12" s="137">
        <v>1711.77</v>
      </c>
      <c r="BT12" s="139">
        <v>4792.8500000000004</v>
      </c>
      <c r="BU12" s="138">
        <v>3081.08</v>
      </c>
      <c r="BV12" s="138">
        <v>0</v>
      </c>
      <c r="BW12" s="138">
        <v>3081.08</v>
      </c>
      <c r="BX12" s="137">
        <v>335</v>
      </c>
      <c r="BY12" s="137">
        <v>40.020000000000003</v>
      </c>
      <c r="BZ12" s="137">
        <v>1186.1500000000001</v>
      </c>
      <c r="CA12" s="137">
        <v>146.5</v>
      </c>
      <c r="CB12" s="137">
        <v>1707.67</v>
      </c>
      <c r="CC12" s="139">
        <v>4788.75</v>
      </c>
      <c r="CD12" s="138">
        <v>3100.99</v>
      </c>
      <c r="CE12" s="138">
        <v>0</v>
      </c>
      <c r="CF12" s="138">
        <v>3100.99</v>
      </c>
      <c r="CG12" s="137">
        <v>338</v>
      </c>
      <c r="CH12" s="137">
        <v>40.28</v>
      </c>
      <c r="CI12" s="137">
        <v>1193.5899999999999</v>
      </c>
      <c r="CJ12" s="137">
        <v>121.36</v>
      </c>
      <c r="CK12" s="137">
        <v>1693.23</v>
      </c>
      <c r="CL12" s="139">
        <v>4794.22</v>
      </c>
      <c r="CM12" s="138">
        <v>3081.08</v>
      </c>
      <c r="CN12" s="138">
        <v>0</v>
      </c>
      <c r="CO12" s="138">
        <v>3081.08</v>
      </c>
      <c r="CP12" s="137">
        <v>343</v>
      </c>
      <c r="CQ12" s="137">
        <v>40.020000000000003</v>
      </c>
      <c r="CR12" s="137">
        <v>1190.95</v>
      </c>
      <c r="CS12" s="137">
        <v>115.9</v>
      </c>
      <c r="CT12" s="137">
        <v>1689.87</v>
      </c>
      <c r="CU12" s="139">
        <v>4770.95</v>
      </c>
      <c r="CV12" s="138">
        <v>3100.13</v>
      </c>
      <c r="CW12" s="138">
        <v>0</v>
      </c>
      <c r="CX12" s="138">
        <v>3100.13</v>
      </c>
      <c r="CY12" s="137">
        <v>338</v>
      </c>
      <c r="CZ12" s="137">
        <v>40.270000000000003</v>
      </c>
      <c r="DA12" s="137">
        <v>1193.26</v>
      </c>
      <c r="DB12" s="137">
        <v>55.05</v>
      </c>
      <c r="DC12" s="137">
        <v>1626.58</v>
      </c>
      <c r="DD12" s="139">
        <v>4726.71</v>
      </c>
      <c r="DE12" s="138">
        <v>4628.51</v>
      </c>
      <c r="DF12" s="138">
        <v>0</v>
      </c>
      <c r="DG12" s="138">
        <v>4628.51</v>
      </c>
      <c r="DH12" s="137">
        <v>549</v>
      </c>
      <c r="DI12" s="137">
        <v>461.07</v>
      </c>
      <c r="DJ12" s="137">
        <v>1488.06</v>
      </c>
      <c r="DK12" s="137">
        <v>199.5</v>
      </c>
      <c r="DL12" s="137">
        <v>2697.63</v>
      </c>
      <c r="DM12" s="139">
        <v>7326.14</v>
      </c>
      <c r="DN12" s="135">
        <f t="shared" si="6"/>
        <v>40289.01</v>
      </c>
      <c r="DO12" s="135">
        <f t="shared" si="0"/>
        <v>948.61</v>
      </c>
      <c r="DP12" s="135">
        <f t="shared" si="0"/>
        <v>41237.620000000003</v>
      </c>
      <c r="DQ12" s="137">
        <f t="shared" si="7"/>
        <v>4594</v>
      </c>
      <c r="DR12" s="137">
        <f t="shared" si="8"/>
        <v>922.12999999999988</v>
      </c>
      <c r="DS12" s="137">
        <f t="shared" si="9"/>
        <v>15604.310000000001</v>
      </c>
      <c r="DT12" s="137">
        <f t="shared" si="10"/>
        <v>1619.85</v>
      </c>
      <c r="DU12" s="137">
        <f t="shared" si="11"/>
        <v>22740.289999999997</v>
      </c>
      <c r="DV12" s="135">
        <f t="shared" si="12"/>
        <v>63977.91</v>
      </c>
      <c r="DW12" s="271">
        <f t="shared" si="13"/>
        <v>1221.5</v>
      </c>
      <c r="DX12" s="271"/>
      <c r="DY12" s="289">
        <f>E12-(DU12-(DO12*PARAM!Q12))</f>
        <v>-348.35999999999694</v>
      </c>
      <c r="DZ12" s="289"/>
    </row>
    <row r="13" spans="1:132" x14ac:dyDescent="0.25">
      <c r="A13" s="18">
        <v>1000</v>
      </c>
      <c r="B13" s="18" t="s">
        <v>621</v>
      </c>
      <c r="C13" s="18" t="s">
        <v>622</v>
      </c>
      <c r="D13" s="20">
        <v>0.9</v>
      </c>
      <c r="E13" s="64">
        <v>22591.43</v>
      </c>
      <c r="F13" s="64">
        <v>39487.42</v>
      </c>
      <c r="G13" s="18" t="s">
        <v>157</v>
      </c>
      <c r="H13" s="18" t="s">
        <v>6</v>
      </c>
      <c r="I13" s="18" t="s">
        <v>248</v>
      </c>
      <c r="J13" s="138">
        <v>3227.48</v>
      </c>
      <c r="K13" s="138">
        <v>0</v>
      </c>
      <c r="L13" s="138">
        <v>3227.48</v>
      </c>
      <c r="M13" s="137">
        <v>342</v>
      </c>
      <c r="N13" s="137">
        <v>78.209999999999994</v>
      </c>
      <c r="O13" s="137">
        <v>1204.28</v>
      </c>
      <c r="P13" s="137">
        <v>158.88</v>
      </c>
      <c r="Q13" s="137">
        <v>1783.37</v>
      </c>
      <c r="R13" s="139">
        <v>5010.8500000000004</v>
      </c>
      <c r="S13" s="138">
        <v>3043.77</v>
      </c>
      <c r="T13" s="138">
        <v>0</v>
      </c>
      <c r="U13" s="138">
        <v>3043.77</v>
      </c>
      <c r="V13" s="137">
        <v>330</v>
      </c>
      <c r="W13" s="137">
        <v>76.03</v>
      </c>
      <c r="X13" s="137">
        <v>1172.8</v>
      </c>
      <c r="Y13" s="137">
        <v>130.55000000000001</v>
      </c>
      <c r="Z13" s="137">
        <v>1709.38</v>
      </c>
      <c r="AA13" s="139">
        <v>4753.1499999999996</v>
      </c>
      <c r="AB13" s="186">
        <v>2996.16</v>
      </c>
      <c r="AC13" s="138">
        <v>0</v>
      </c>
      <c r="AD13" s="138">
        <v>2996.16</v>
      </c>
      <c r="AE13" s="137">
        <v>323</v>
      </c>
      <c r="AF13" s="137">
        <v>74.84</v>
      </c>
      <c r="AG13" s="137">
        <v>1154.42</v>
      </c>
      <c r="AH13" s="137">
        <v>160.30000000000001</v>
      </c>
      <c r="AI13" s="137">
        <v>1712.56</v>
      </c>
      <c r="AJ13" s="139">
        <v>4708.72</v>
      </c>
      <c r="AK13" s="138">
        <v>3008.99</v>
      </c>
      <c r="AL13" s="138">
        <v>0</v>
      </c>
      <c r="AM13" s="138">
        <v>3008.99</v>
      </c>
      <c r="AN13" s="137">
        <v>325</v>
      </c>
      <c r="AO13" s="137">
        <v>75.16</v>
      </c>
      <c r="AP13" s="137">
        <v>1159.21</v>
      </c>
      <c r="AQ13" s="137">
        <v>145.22999999999999</v>
      </c>
      <c r="AR13" s="137">
        <v>1704.6</v>
      </c>
      <c r="AS13" s="139">
        <v>4713.59</v>
      </c>
      <c r="AT13" s="138">
        <v>2996.16</v>
      </c>
      <c r="AU13" s="138">
        <v>828.14</v>
      </c>
      <c r="AV13" s="138">
        <v>3824.3</v>
      </c>
      <c r="AW13" s="137">
        <v>436</v>
      </c>
      <c r="AX13" s="137">
        <v>74.84</v>
      </c>
      <c r="AY13" s="137">
        <v>1320.05</v>
      </c>
      <c r="AZ13" s="137">
        <v>125.5</v>
      </c>
      <c r="BA13" s="137">
        <v>1956.39</v>
      </c>
      <c r="BB13" s="139">
        <v>5780.69</v>
      </c>
      <c r="BC13" s="138">
        <v>4674.3500000000004</v>
      </c>
      <c r="BD13" s="138">
        <v>0</v>
      </c>
      <c r="BE13" s="138">
        <v>4674.3500000000004</v>
      </c>
      <c r="BF13" s="137">
        <v>536</v>
      </c>
      <c r="BG13" s="137">
        <v>113.23</v>
      </c>
      <c r="BH13" s="137">
        <v>1999.41</v>
      </c>
      <c r="BI13" s="137">
        <v>179.29</v>
      </c>
      <c r="BJ13" s="137">
        <v>2827.93</v>
      </c>
      <c r="BK13" s="139">
        <v>7502.28</v>
      </c>
      <c r="BL13" s="138">
        <v>2996.16</v>
      </c>
      <c r="BM13" s="138">
        <v>0</v>
      </c>
      <c r="BN13" s="138">
        <v>2996.16</v>
      </c>
      <c r="BO13" s="137">
        <v>321</v>
      </c>
      <c r="BP13" s="137">
        <v>74.84</v>
      </c>
      <c r="BQ13" s="137">
        <v>1154.42</v>
      </c>
      <c r="BR13" s="137">
        <v>109.3</v>
      </c>
      <c r="BS13" s="137">
        <v>1659.56</v>
      </c>
      <c r="BT13" s="139">
        <v>4655.72</v>
      </c>
      <c r="BU13" s="138">
        <v>2996.16</v>
      </c>
      <c r="BV13" s="138">
        <v>0</v>
      </c>
      <c r="BW13" s="138">
        <v>2996.16</v>
      </c>
      <c r="BX13" s="137">
        <v>323</v>
      </c>
      <c r="BY13" s="137">
        <v>74.84</v>
      </c>
      <c r="BZ13" s="137">
        <v>1154.42</v>
      </c>
      <c r="CA13" s="137">
        <v>145</v>
      </c>
      <c r="CB13" s="137">
        <v>1697.26</v>
      </c>
      <c r="CC13" s="139">
        <v>4693.42</v>
      </c>
      <c r="CD13" s="138">
        <v>3109.42</v>
      </c>
      <c r="CE13" s="138">
        <v>0</v>
      </c>
      <c r="CF13" s="138">
        <v>3109.42</v>
      </c>
      <c r="CG13" s="137">
        <v>339</v>
      </c>
      <c r="CH13" s="137">
        <v>77.67</v>
      </c>
      <c r="CI13" s="137">
        <v>1196.73</v>
      </c>
      <c r="CJ13" s="137">
        <v>111.32</v>
      </c>
      <c r="CK13" s="137">
        <v>1724.72</v>
      </c>
      <c r="CL13" s="139">
        <v>4834.1400000000003</v>
      </c>
      <c r="CM13" s="138">
        <v>3091.54</v>
      </c>
      <c r="CN13" s="138">
        <v>0</v>
      </c>
      <c r="CO13" s="138">
        <v>3091.54</v>
      </c>
      <c r="CP13" s="137">
        <v>345</v>
      </c>
      <c r="CQ13" s="137">
        <v>77.22</v>
      </c>
      <c r="CR13" s="137">
        <v>1194.8499999999999</v>
      </c>
      <c r="CS13" s="137">
        <v>54.88</v>
      </c>
      <c r="CT13" s="137">
        <v>1671.95</v>
      </c>
      <c r="CU13" s="139">
        <v>4763.49</v>
      </c>
      <c r="CV13" s="138">
        <v>2996.16</v>
      </c>
      <c r="CW13" s="138">
        <v>0</v>
      </c>
      <c r="CX13" s="138">
        <v>2996.16</v>
      </c>
      <c r="CY13" s="137">
        <v>323</v>
      </c>
      <c r="CZ13" s="137">
        <v>74.84</v>
      </c>
      <c r="DA13" s="137">
        <v>1154.42</v>
      </c>
      <c r="DB13" s="137">
        <v>99.1</v>
      </c>
      <c r="DC13" s="137">
        <v>1651.36</v>
      </c>
      <c r="DD13" s="139">
        <v>4647.5200000000004</v>
      </c>
      <c r="DE13" s="138">
        <v>4474.55</v>
      </c>
      <c r="DF13" s="138">
        <v>0</v>
      </c>
      <c r="DG13" s="138">
        <v>4474.55</v>
      </c>
      <c r="DH13" s="137">
        <v>530</v>
      </c>
      <c r="DI13" s="137">
        <v>505.23</v>
      </c>
      <c r="DJ13" s="137">
        <v>1434.69</v>
      </c>
      <c r="DK13" s="137">
        <v>166.17</v>
      </c>
      <c r="DL13" s="137">
        <v>2636.09</v>
      </c>
      <c r="DM13" s="139">
        <v>7110.64</v>
      </c>
      <c r="DN13" s="135">
        <f t="shared" si="6"/>
        <v>39610.900000000009</v>
      </c>
      <c r="DO13" s="135">
        <f t="shared" si="0"/>
        <v>828.14</v>
      </c>
      <c r="DP13" s="135">
        <f t="shared" si="0"/>
        <v>40439.040000000008</v>
      </c>
      <c r="DQ13" s="137">
        <f t="shared" si="7"/>
        <v>4473</v>
      </c>
      <c r="DR13" s="137">
        <f t="shared" si="8"/>
        <v>1376.9500000000003</v>
      </c>
      <c r="DS13" s="137">
        <f t="shared" si="9"/>
        <v>15299.7</v>
      </c>
      <c r="DT13" s="137">
        <f t="shared" si="10"/>
        <v>1585.52</v>
      </c>
      <c r="DU13" s="137">
        <f t="shared" si="11"/>
        <v>22735.170000000002</v>
      </c>
      <c r="DV13" s="135">
        <f t="shared" si="12"/>
        <v>63174.210000000006</v>
      </c>
      <c r="DW13" s="271">
        <f t="shared" si="13"/>
        <v>951.6200000000099</v>
      </c>
      <c r="DX13" s="271"/>
      <c r="DY13" s="289">
        <f>E13-(DU13-(DO13*PARAM!Q13))</f>
        <v>-143.7400000000016</v>
      </c>
      <c r="DZ13" s="289"/>
    </row>
    <row r="14" spans="1:132" x14ac:dyDescent="0.25">
      <c r="A14" s="18">
        <v>1176</v>
      </c>
      <c r="B14" s="18" t="s">
        <v>286</v>
      </c>
      <c r="C14" s="18" t="s">
        <v>287</v>
      </c>
      <c r="D14" s="20">
        <v>1</v>
      </c>
      <c r="E14" s="64">
        <v>25540.66</v>
      </c>
      <c r="F14" s="64">
        <v>44783.12</v>
      </c>
      <c r="G14" s="18" t="s">
        <v>157</v>
      </c>
      <c r="H14" s="18" t="s">
        <v>6</v>
      </c>
      <c r="I14" s="18" t="s">
        <v>288</v>
      </c>
      <c r="J14" s="138">
        <v>3592.63</v>
      </c>
      <c r="K14" s="138">
        <v>0</v>
      </c>
      <c r="L14" s="138">
        <v>3592.63</v>
      </c>
      <c r="M14" s="137">
        <v>400</v>
      </c>
      <c r="N14" s="137">
        <v>88.85</v>
      </c>
      <c r="O14" s="137">
        <v>1366.87</v>
      </c>
      <c r="P14" s="137">
        <v>139.62</v>
      </c>
      <c r="Q14" s="137">
        <v>1995.34</v>
      </c>
      <c r="R14" s="139">
        <v>5587.97</v>
      </c>
      <c r="S14" s="138">
        <v>3455.36</v>
      </c>
      <c r="T14" s="138">
        <v>0</v>
      </c>
      <c r="U14" s="138">
        <v>3455.36</v>
      </c>
      <c r="V14" s="137">
        <v>387</v>
      </c>
      <c r="W14" s="137">
        <v>86.32</v>
      </c>
      <c r="X14" s="137">
        <v>1333.15</v>
      </c>
      <c r="Y14" s="137">
        <v>142.85</v>
      </c>
      <c r="Z14" s="137">
        <v>1949.32</v>
      </c>
      <c r="AA14" s="139">
        <v>5404.68</v>
      </c>
      <c r="AB14" s="186">
        <v>3452.15</v>
      </c>
      <c r="AC14" s="138">
        <v>0</v>
      </c>
      <c r="AD14" s="138">
        <v>3452.15</v>
      </c>
      <c r="AE14" s="137">
        <v>387</v>
      </c>
      <c r="AF14" s="137">
        <v>86.24</v>
      </c>
      <c r="AG14" s="137">
        <v>1331.33</v>
      </c>
      <c r="AH14" s="137">
        <v>178.5</v>
      </c>
      <c r="AI14" s="137">
        <v>1983.07</v>
      </c>
      <c r="AJ14" s="139">
        <v>5435.22</v>
      </c>
      <c r="AK14" s="138">
        <v>3452.15</v>
      </c>
      <c r="AL14" s="138">
        <v>0</v>
      </c>
      <c r="AM14" s="138">
        <v>3452.15</v>
      </c>
      <c r="AN14" s="137">
        <v>387</v>
      </c>
      <c r="AO14" s="137">
        <v>86.24</v>
      </c>
      <c r="AP14" s="137">
        <v>1331.33</v>
      </c>
      <c r="AQ14" s="137">
        <v>163.19999999999999</v>
      </c>
      <c r="AR14" s="137">
        <v>1967.77</v>
      </c>
      <c r="AS14" s="139">
        <v>5419.92</v>
      </c>
      <c r="AT14" s="138">
        <v>3452.15</v>
      </c>
      <c r="AU14" s="138">
        <v>948.61</v>
      </c>
      <c r="AV14" s="138">
        <v>4400.76</v>
      </c>
      <c r="AW14" s="137">
        <v>515</v>
      </c>
      <c r="AX14" s="137">
        <v>86.24</v>
      </c>
      <c r="AY14" s="137">
        <v>1521.05</v>
      </c>
      <c r="AZ14" s="137">
        <v>160.62</v>
      </c>
      <c r="BA14" s="137">
        <v>2282.91</v>
      </c>
      <c r="BB14" s="139">
        <v>6683.67</v>
      </c>
      <c r="BC14" s="138">
        <v>5274.14</v>
      </c>
      <c r="BD14" s="138">
        <v>0</v>
      </c>
      <c r="BE14" s="138">
        <v>5274.14</v>
      </c>
      <c r="BF14" s="137">
        <v>621</v>
      </c>
      <c r="BG14" s="137">
        <v>128.74</v>
      </c>
      <c r="BH14" s="137">
        <v>2232.21</v>
      </c>
      <c r="BI14" s="137">
        <v>193</v>
      </c>
      <c r="BJ14" s="137">
        <v>3174.95</v>
      </c>
      <c r="BK14" s="139">
        <v>8449.09</v>
      </c>
      <c r="BL14" s="138">
        <v>3482.87</v>
      </c>
      <c r="BM14" s="138">
        <v>0</v>
      </c>
      <c r="BN14" s="138">
        <v>3482.87</v>
      </c>
      <c r="BO14" s="137">
        <v>388</v>
      </c>
      <c r="BP14" s="137">
        <v>87.01</v>
      </c>
      <c r="BQ14" s="137">
        <v>1342.02</v>
      </c>
      <c r="BR14" s="137">
        <v>138.13</v>
      </c>
      <c r="BS14" s="137">
        <v>1955.16</v>
      </c>
      <c r="BT14" s="139">
        <v>5438.03</v>
      </c>
      <c r="BU14" s="138">
        <v>3452.15</v>
      </c>
      <c r="BV14" s="138">
        <v>0</v>
      </c>
      <c r="BW14" s="138">
        <v>3452.15</v>
      </c>
      <c r="BX14" s="137">
        <v>386</v>
      </c>
      <c r="BY14" s="137">
        <v>86.24</v>
      </c>
      <c r="BZ14" s="137">
        <v>1331.33</v>
      </c>
      <c r="CA14" s="137">
        <v>158.1</v>
      </c>
      <c r="CB14" s="137">
        <v>1961.67</v>
      </c>
      <c r="CC14" s="139">
        <v>5413.82</v>
      </c>
      <c r="CD14" s="138">
        <v>3595.51</v>
      </c>
      <c r="CE14" s="138">
        <v>0</v>
      </c>
      <c r="CF14" s="138">
        <v>3595.51</v>
      </c>
      <c r="CG14" s="137">
        <v>406</v>
      </c>
      <c r="CH14" s="137">
        <v>89.83</v>
      </c>
      <c r="CI14" s="137">
        <v>1381.24</v>
      </c>
      <c r="CJ14" s="137">
        <v>109.05</v>
      </c>
      <c r="CK14" s="137">
        <v>1986.12</v>
      </c>
      <c r="CL14" s="139">
        <v>5581.63</v>
      </c>
      <c r="CM14" s="138">
        <v>3452.15</v>
      </c>
      <c r="CN14" s="138">
        <v>0</v>
      </c>
      <c r="CO14" s="138">
        <v>3452.15</v>
      </c>
      <c r="CP14" s="137">
        <v>395</v>
      </c>
      <c r="CQ14" s="137">
        <v>86.24</v>
      </c>
      <c r="CR14" s="137">
        <v>1336.13</v>
      </c>
      <c r="CS14" s="137">
        <v>163.19999999999999</v>
      </c>
      <c r="CT14" s="137">
        <v>1980.57</v>
      </c>
      <c r="CU14" s="139">
        <v>5432.72</v>
      </c>
      <c r="CV14" s="138">
        <v>3452.15</v>
      </c>
      <c r="CW14" s="138">
        <v>0</v>
      </c>
      <c r="CX14" s="138">
        <v>3452.15</v>
      </c>
      <c r="CY14" s="137">
        <v>386</v>
      </c>
      <c r="CZ14" s="137">
        <v>86.24</v>
      </c>
      <c r="DA14" s="137">
        <v>1331.33</v>
      </c>
      <c r="DB14" s="137">
        <v>142.80000000000001</v>
      </c>
      <c r="DC14" s="137">
        <v>1946.37</v>
      </c>
      <c r="DD14" s="139">
        <v>5398.52</v>
      </c>
      <c r="DE14" s="138">
        <v>5162.18</v>
      </c>
      <c r="DF14" s="138">
        <v>0</v>
      </c>
      <c r="DG14" s="138">
        <v>5162.18</v>
      </c>
      <c r="DH14" s="137">
        <v>626</v>
      </c>
      <c r="DI14" s="137">
        <v>579.87</v>
      </c>
      <c r="DJ14" s="137">
        <v>4323.1099999999997</v>
      </c>
      <c r="DK14" s="137">
        <v>176.2</v>
      </c>
      <c r="DL14" s="137">
        <v>5705.18</v>
      </c>
      <c r="DM14" s="139">
        <v>10867.36</v>
      </c>
      <c r="DN14" s="135">
        <f t="shared" si="6"/>
        <v>45275.590000000004</v>
      </c>
      <c r="DO14" s="135">
        <f t="shared" si="0"/>
        <v>948.61</v>
      </c>
      <c r="DP14" s="135">
        <f t="shared" si="0"/>
        <v>46224.200000000004</v>
      </c>
      <c r="DQ14" s="137">
        <f t="shared" si="7"/>
        <v>5284</v>
      </c>
      <c r="DR14" s="137">
        <f t="shared" si="8"/>
        <v>1578.06</v>
      </c>
      <c r="DS14" s="137">
        <f t="shared" si="9"/>
        <v>20161.099999999999</v>
      </c>
      <c r="DT14" s="137">
        <f t="shared" si="10"/>
        <v>1865.27</v>
      </c>
      <c r="DU14" s="137">
        <f t="shared" si="11"/>
        <v>28888.43</v>
      </c>
      <c r="DV14" s="135">
        <f t="shared" si="12"/>
        <v>75112.63</v>
      </c>
      <c r="DW14" s="271">
        <f t="shared" si="13"/>
        <v>1441.0800000000017</v>
      </c>
      <c r="DX14" s="271"/>
      <c r="DY14" s="289">
        <f>E14-(DU14-(DO14*PARAM!Q14))</f>
        <v>-3347.7700000000004</v>
      </c>
      <c r="DZ14" s="289"/>
    </row>
    <row r="15" spans="1:132" x14ac:dyDescent="0.25">
      <c r="A15" s="18">
        <v>1185</v>
      </c>
      <c r="B15" s="18" t="s">
        <v>861</v>
      </c>
      <c r="C15" s="18" t="s">
        <v>641</v>
      </c>
      <c r="D15" s="20">
        <v>0</v>
      </c>
      <c r="E15" s="64"/>
      <c r="F15" s="64"/>
      <c r="G15" s="18" t="s">
        <v>157</v>
      </c>
      <c r="H15" s="18" t="s">
        <v>6</v>
      </c>
      <c r="I15" s="18" t="s">
        <v>248</v>
      </c>
      <c r="AB15" s="186"/>
      <c r="AT15" s="138">
        <v>0</v>
      </c>
      <c r="AU15" s="138">
        <v>379.44</v>
      </c>
      <c r="AV15" s="138">
        <v>379.44</v>
      </c>
      <c r="AW15" s="137">
        <v>16</v>
      </c>
      <c r="AX15" s="137">
        <v>0</v>
      </c>
      <c r="AY15" s="137">
        <v>75.89</v>
      </c>
      <c r="AZ15" s="137">
        <v>5.09</v>
      </c>
      <c r="BA15" s="137">
        <v>96.98</v>
      </c>
      <c r="BB15" s="139">
        <v>476.42</v>
      </c>
      <c r="DN15" s="135">
        <f t="shared" si="6"/>
        <v>0</v>
      </c>
      <c r="DO15" s="135">
        <f t="shared" si="0"/>
        <v>379.44</v>
      </c>
      <c r="DP15" s="135">
        <f t="shared" si="0"/>
        <v>379.44</v>
      </c>
      <c r="DQ15" s="137">
        <f t="shared" si="7"/>
        <v>16</v>
      </c>
      <c r="DR15" s="137">
        <f t="shared" si="8"/>
        <v>0</v>
      </c>
      <c r="DS15" s="137">
        <f t="shared" si="9"/>
        <v>75.89</v>
      </c>
      <c r="DT15" s="137">
        <f t="shared" si="10"/>
        <v>5.09</v>
      </c>
      <c r="DU15" s="137">
        <f t="shared" si="11"/>
        <v>96.98</v>
      </c>
      <c r="DV15" s="135">
        <f t="shared" si="12"/>
        <v>476.42</v>
      </c>
      <c r="DW15" s="271">
        <f t="shared" si="13"/>
        <v>379.44</v>
      </c>
      <c r="DX15" s="271"/>
      <c r="DY15" s="289">
        <f>E15-(DU15-(DO15*PARAM!Q15))</f>
        <v>-96.98</v>
      </c>
      <c r="DZ15" s="289"/>
    </row>
    <row r="16" spans="1:132" x14ac:dyDescent="0.25">
      <c r="A16" s="18">
        <v>1188</v>
      </c>
      <c r="B16" s="18" t="s">
        <v>314</v>
      </c>
      <c r="C16" s="18" t="s">
        <v>315</v>
      </c>
      <c r="D16" s="20">
        <v>1</v>
      </c>
      <c r="E16" s="64">
        <v>25547.81</v>
      </c>
      <c r="F16" s="64">
        <v>44796.49</v>
      </c>
      <c r="G16" s="18" t="s">
        <v>157</v>
      </c>
      <c r="H16" s="18" t="s">
        <v>6</v>
      </c>
      <c r="I16" s="18" t="s">
        <v>248</v>
      </c>
      <c r="J16" s="138">
        <v>3491.46</v>
      </c>
      <c r="K16" s="138">
        <v>0</v>
      </c>
      <c r="L16" s="138">
        <v>3491.46</v>
      </c>
      <c r="M16" s="137">
        <v>387</v>
      </c>
      <c r="N16" s="137">
        <v>86.25</v>
      </c>
      <c r="O16" s="137">
        <v>1330.79</v>
      </c>
      <c r="P16" s="137">
        <v>158.63</v>
      </c>
      <c r="Q16" s="137">
        <v>1962.67</v>
      </c>
      <c r="R16" s="139">
        <v>5454.13</v>
      </c>
      <c r="S16" s="138">
        <v>3454.78</v>
      </c>
      <c r="T16" s="138">
        <v>0</v>
      </c>
      <c r="U16" s="138">
        <v>3454.78</v>
      </c>
      <c r="V16" s="137">
        <v>387</v>
      </c>
      <c r="W16" s="137">
        <v>86.31</v>
      </c>
      <c r="X16" s="137">
        <v>1332.93</v>
      </c>
      <c r="Y16" s="137">
        <v>142.84</v>
      </c>
      <c r="Z16" s="137">
        <v>1949.08</v>
      </c>
      <c r="AA16" s="139">
        <v>5403.86</v>
      </c>
      <c r="AB16" s="186">
        <v>3452.46</v>
      </c>
      <c r="AC16" s="138">
        <v>0</v>
      </c>
      <c r="AD16" s="138">
        <v>3452.46</v>
      </c>
      <c r="AE16" s="137">
        <v>387</v>
      </c>
      <c r="AF16" s="137">
        <v>86.25</v>
      </c>
      <c r="AG16" s="137">
        <v>1331.47</v>
      </c>
      <c r="AH16" s="137">
        <v>168.31</v>
      </c>
      <c r="AI16" s="137">
        <v>1973.03</v>
      </c>
      <c r="AJ16" s="139">
        <v>5425.49</v>
      </c>
      <c r="AK16" s="138">
        <v>3512.28</v>
      </c>
      <c r="AL16" s="138">
        <v>0</v>
      </c>
      <c r="AM16" s="138">
        <v>3512.28</v>
      </c>
      <c r="AN16" s="137">
        <v>395</v>
      </c>
      <c r="AO16" s="137">
        <v>87.75</v>
      </c>
      <c r="AP16" s="137">
        <v>1352.28</v>
      </c>
      <c r="AQ16" s="137">
        <v>148.72</v>
      </c>
      <c r="AR16" s="137">
        <v>1983.75</v>
      </c>
      <c r="AS16" s="139">
        <v>5496.03</v>
      </c>
      <c r="AT16" s="138">
        <v>3489.06</v>
      </c>
      <c r="AU16" s="138">
        <v>929.63</v>
      </c>
      <c r="AV16" s="138">
        <v>4418.6899999999996</v>
      </c>
      <c r="AW16" s="137">
        <v>518</v>
      </c>
      <c r="AX16" s="137">
        <v>87.16</v>
      </c>
      <c r="AY16" s="137">
        <v>1530.12</v>
      </c>
      <c r="AZ16" s="137">
        <v>150.66999999999999</v>
      </c>
      <c r="BA16" s="137">
        <v>2285.9499999999998</v>
      </c>
      <c r="BB16" s="139">
        <v>6704.64</v>
      </c>
      <c r="BC16" s="138">
        <v>5228.54</v>
      </c>
      <c r="BD16" s="138">
        <v>0</v>
      </c>
      <c r="BE16" s="138">
        <v>5228.54</v>
      </c>
      <c r="BF16" s="137">
        <v>622</v>
      </c>
      <c r="BG16" s="137">
        <v>128.9</v>
      </c>
      <c r="BH16" s="137">
        <v>2234.8200000000002</v>
      </c>
      <c r="BI16" s="137">
        <v>177.09</v>
      </c>
      <c r="BJ16" s="137">
        <v>3162.81</v>
      </c>
      <c r="BK16" s="139">
        <v>8391.35</v>
      </c>
      <c r="BL16" s="138">
        <v>3457.26</v>
      </c>
      <c r="BM16" s="138">
        <v>0</v>
      </c>
      <c r="BN16" s="138">
        <v>3457.26</v>
      </c>
      <c r="BO16" s="137">
        <v>385</v>
      </c>
      <c r="BP16" s="137">
        <v>86.37</v>
      </c>
      <c r="BQ16" s="137">
        <v>1333.11</v>
      </c>
      <c r="BR16" s="137">
        <v>158.16999999999999</v>
      </c>
      <c r="BS16" s="137">
        <v>1962.65</v>
      </c>
      <c r="BT16" s="139">
        <v>5419.91</v>
      </c>
      <c r="BU16" s="138">
        <v>3452.46</v>
      </c>
      <c r="BV16" s="138">
        <v>0</v>
      </c>
      <c r="BW16" s="138">
        <v>3452.46</v>
      </c>
      <c r="BX16" s="137">
        <v>386</v>
      </c>
      <c r="BY16" s="137">
        <v>86.25</v>
      </c>
      <c r="BZ16" s="137">
        <v>1331.47</v>
      </c>
      <c r="CA16" s="137">
        <v>163.21</v>
      </c>
      <c r="CB16" s="137">
        <v>1966.93</v>
      </c>
      <c r="CC16" s="139">
        <v>5419.39</v>
      </c>
      <c r="CD16" s="138">
        <v>3562.93</v>
      </c>
      <c r="CE16" s="138">
        <v>0</v>
      </c>
      <c r="CF16" s="138">
        <v>3562.93</v>
      </c>
      <c r="CG16" s="137">
        <v>402</v>
      </c>
      <c r="CH16" s="137">
        <v>89.01</v>
      </c>
      <c r="CI16" s="137">
        <v>1369.92</v>
      </c>
      <c r="CJ16" s="137">
        <v>134.12</v>
      </c>
      <c r="CK16" s="137">
        <v>1995.05</v>
      </c>
      <c r="CL16" s="139">
        <v>5557.98</v>
      </c>
      <c r="CM16" s="138">
        <v>3464.52</v>
      </c>
      <c r="CN16" s="138">
        <v>0</v>
      </c>
      <c r="CO16" s="138">
        <v>3464.52</v>
      </c>
      <c r="CP16" s="137">
        <v>396</v>
      </c>
      <c r="CQ16" s="137">
        <v>86.55</v>
      </c>
      <c r="CR16" s="137">
        <v>1340.44</v>
      </c>
      <c r="CS16" s="137">
        <v>153.18</v>
      </c>
      <c r="CT16" s="137">
        <v>1976.17</v>
      </c>
      <c r="CU16" s="139">
        <v>5440.69</v>
      </c>
      <c r="CV16" s="138">
        <v>3455.66</v>
      </c>
      <c r="CW16" s="138">
        <v>0</v>
      </c>
      <c r="CX16" s="138">
        <v>3455.66</v>
      </c>
      <c r="CY16" s="137">
        <v>387</v>
      </c>
      <c r="CZ16" s="137">
        <v>86.33</v>
      </c>
      <c r="DA16" s="137">
        <v>1332.54</v>
      </c>
      <c r="DB16" s="137">
        <v>137.75</v>
      </c>
      <c r="DC16" s="137">
        <v>1943.62</v>
      </c>
      <c r="DD16" s="139">
        <v>5399.28</v>
      </c>
      <c r="DE16" s="138">
        <v>5100.6400000000003</v>
      </c>
      <c r="DF16" s="138">
        <v>0</v>
      </c>
      <c r="DG16" s="138">
        <v>5100.6400000000003</v>
      </c>
      <c r="DH16" s="137">
        <v>615</v>
      </c>
      <c r="DI16" s="137">
        <v>577.28</v>
      </c>
      <c r="DJ16" s="137">
        <v>1597.11</v>
      </c>
      <c r="DK16" s="137">
        <v>175.37</v>
      </c>
      <c r="DL16" s="137">
        <v>2964.76</v>
      </c>
      <c r="DM16" s="139">
        <v>8065.4</v>
      </c>
      <c r="DN16" s="135">
        <f t="shared" si="6"/>
        <v>45122.05</v>
      </c>
      <c r="DO16" s="135">
        <f t="shared" si="0"/>
        <v>929.63</v>
      </c>
      <c r="DP16" s="135">
        <f t="shared" si="0"/>
        <v>46051.679999999993</v>
      </c>
      <c r="DQ16" s="137">
        <f t="shared" si="7"/>
        <v>5267</v>
      </c>
      <c r="DR16" s="137">
        <f t="shared" si="8"/>
        <v>1574.4099999999999</v>
      </c>
      <c r="DS16" s="137">
        <f t="shared" si="9"/>
        <v>17417</v>
      </c>
      <c r="DT16" s="137">
        <f t="shared" si="10"/>
        <v>1868.0600000000004</v>
      </c>
      <c r="DU16" s="137">
        <f t="shared" si="11"/>
        <v>26126.469999999994</v>
      </c>
      <c r="DV16" s="135">
        <f t="shared" si="12"/>
        <v>72178.149999999994</v>
      </c>
      <c r="DW16" s="271">
        <f t="shared" si="13"/>
        <v>1255.1899999999951</v>
      </c>
      <c r="DX16" s="271"/>
      <c r="DY16" s="289">
        <f>E16-(DU16-(DO16*PARAM!Q16))</f>
        <v>-578.65999999999258</v>
      </c>
      <c r="DZ16" s="289"/>
    </row>
    <row r="17" spans="1:130" x14ac:dyDescent="0.25">
      <c r="A17" s="18">
        <v>1204</v>
      </c>
      <c r="B17" s="18" t="s">
        <v>865</v>
      </c>
      <c r="C17" s="18" t="s">
        <v>245</v>
      </c>
      <c r="D17" s="20">
        <v>0</v>
      </c>
      <c r="E17" s="64"/>
      <c r="F17" s="64"/>
      <c r="G17" s="18" t="s">
        <v>157</v>
      </c>
      <c r="H17" s="18" t="s">
        <v>6</v>
      </c>
      <c r="I17" s="18" t="s">
        <v>360</v>
      </c>
      <c r="AB17" s="186"/>
      <c r="AT17" s="138">
        <v>0</v>
      </c>
      <c r="AU17" s="138">
        <v>313.04000000000002</v>
      </c>
      <c r="AV17" s="138">
        <v>313.04000000000002</v>
      </c>
      <c r="AW17" s="137">
        <v>13</v>
      </c>
      <c r="AX17" s="137">
        <v>0</v>
      </c>
      <c r="AY17" s="137">
        <v>62.61</v>
      </c>
      <c r="AZ17" s="137">
        <v>4.2</v>
      </c>
      <c r="BA17" s="137">
        <v>79.81</v>
      </c>
      <c r="BB17" s="139">
        <v>392.85</v>
      </c>
      <c r="DN17" s="135">
        <f t="shared" si="6"/>
        <v>0</v>
      </c>
      <c r="DO17" s="135">
        <f t="shared" si="0"/>
        <v>313.04000000000002</v>
      </c>
      <c r="DP17" s="135">
        <f t="shared" si="0"/>
        <v>313.04000000000002</v>
      </c>
      <c r="DQ17" s="137">
        <f t="shared" si="7"/>
        <v>13</v>
      </c>
      <c r="DR17" s="137">
        <f t="shared" si="8"/>
        <v>0</v>
      </c>
      <c r="DS17" s="137">
        <f t="shared" si="9"/>
        <v>62.61</v>
      </c>
      <c r="DT17" s="137">
        <f t="shared" si="10"/>
        <v>4.2</v>
      </c>
      <c r="DU17" s="137">
        <f t="shared" si="11"/>
        <v>79.81</v>
      </c>
      <c r="DV17" s="135">
        <f t="shared" si="12"/>
        <v>392.85</v>
      </c>
      <c r="DW17" s="271">
        <f t="shared" si="13"/>
        <v>313.04000000000002</v>
      </c>
      <c r="DX17" s="271"/>
      <c r="DY17" s="289">
        <f>E17-(DU17-(DO17*PARAM!Q17))</f>
        <v>-79.81</v>
      </c>
      <c r="DZ17" s="289"/>
    </row>
    <row r="18" spans="1:130" x14ac:dyDescent="0.25">
      <c r="A18" s="18">
        <v>1227</v>
      </c>
      <c r="B18" s="18" t="s">
        <v>220</v>
      </c>
      <c r="C18" s="18" t="s">
        <v>221</v>
      </c>
      <c r="D18" s="20">
        <v>0.8</v>
      </c>
      <c r="E18" s="64">
        <v>18654.240000000002</v>
      </c>
      <c r="F18" s="64">
        <v>22850.880000000001</v>
      </c>
      <c r="G18" s="18" t="s">
        <v>157</v>
      </c>
      <c r="H18" s="18" t="s">
        <v>6</v>
      </c>
      <c r="I18" s="18" t="s">
        <v>156</v>
      </c>
      <c r="J18" s="138">
        <v>2646.9</v>
      </c>
      <c r="K18" s="138">
        <v>0</v>
      </c>
      <c r="L18" s="138">
        <v>2646.9</v>
      </c>
      <c r="M18" s="137">
        <v>269</v>
      </c>
      <c r="N18" s="137">
        <v>39</v>
      </c>
      <c r="O18" s="137">
        <v>1007</v>
      </c>
      <c r="P18" s="137">
        <v>102.9</v>
      </c>
      <c r="Q18" s="137">
        <v>1417.9</v>
      </c>
      <c r="R18" s="139">
        <v>4064.8</v>
      </c>
      <c r="S18" s="138">
        <v>2602.6999999999998</v>
      </c>
      <c r="T18" s="138">
        <v>0</v>
      </c>
      <c r="U18" s="138">
        <v>2602.6999999999998</v>
      </c>
      <c r="V18" s="137">
        <v>269</v>
      </c>
      <c r="W18" s="137">
        <v>39</v>
      </c>
      <c r="X18" s="137">
        <v>1008.02</v>
      </c>
      <c r="Y18" s="137">
        <v>102.32</v>
      </c>
      <c r="Z18" s="137">
        <v>1418.34</v>
      </c>
      <c r="AA18" s="139">
        <v>4021.04</v>
      </c>
      <c r="AB18" s="186">
        <v>638.88</v>
      </c>
      <c r="AC18" s="138">
        <v>0</v>
      </c>
      <c r="AD18" s="138">
        <v>638.88</v>
      </c>
      <c r="AE18" s="137">
        <v>2</v>
      </c>
      <c r="AF18" s="137">
        <v>9.5399999999999991</v>
      </c>
      <c r="AG18" s="137">
        <v>322.61</v>
      </c>
      <c r="AH18" s="137">
        <v>98.03</v>
      </c>
      <c r="AI18" s="137">
        <v>432.18</v>
      </c>
      <c r="AJ18" s="139">
        <v>1071.06</v>
      </c>
      <c r="AK18" s="138">
        <v>1997.98</v>
      </c>
      <c r="AL18" s="138">
        <v>0</v>
      </c>
      <c r="AM18" s="138">
        <v>1997.98</v>
      </c>
      <c r="AN18" s="137">
        <v>186</v>
      </c>
      <c r="AO18" s="137">
        <v>29.93</v>
      </c>
      <c r="AP18" s="137">
        <v>796.61</v>
      </c>
      <c r="AQ18" s="137">
        <v>35.479999999999997</v>
      </c>
      <c r="AR18" s="137">
        <v>1048.02</v>
      </c>
      <c r="AS18" s="139">
        <v>3046</v>
      </c>
      <c r="AT18" s="138">
        <v>1049.32</v>
      </c>
      <c r="AU18" s="138">
        <v>758.88</v>
      </c>
      <c r="AV18" s="138">
        <v>1808.2</v>
      </c>
      <c r="AW18" s="137">
        <v>160</v>
      </c>
      <c r="AX18" s="137">
        <v>15.7</v>
      </c>
      <c r="AY18" s="137">
        <v>617.77</v>
      </c>
      <c r="AZ18" s="137">
        <v>28.8</v>
      </c>
      <c r="BA18" s="137">
        <v>822.27</v>
      </c>
      <c r="BB18" s="139">
        <v>2630.47</v>
      </c>
      <c r="BC18" s="138">
        <v>2330.98</v>
      </c>
      <c r="BD18" s="138">
        <v>0</v>
      </c>
      <c r="BE18" s="138">
        <v>2330.98</v>
      </c>
      <c r="BF18" s="137">
        <v>227</v>
      </c>
      <c r="BG18" s="137">
        <v>34.07</v>
      </c>
      <c r="BH18" s="137">
        <v>1060.71</v>
      </c>
      <c r="BI18" s="137">
        <v>41.13</v>
      </c>
      <c r="BJ18" s="137">
        <v>1362.91</v>
      </c>
      <c r="BK18" s="139">
        <v>3693.89</v>
      </c>
      <c r="BL18" s="138">
        <v>1022.52</v>
      </c>
      <c r="BM18" s="138">
        <v>0</v>
      </c>
      <c r="BN18" s="138">
        <v>1022.52</v>
      </c>
      <c r="BO18" s="137">
        <v>52</v>
      </c>
      <c r="BP18" s="137">
        <v>15.3</v>
      </c>
      <c r="BQ18" s="137">
        <v>454.18</v>
      </c>
      <c r="BR18" s="137">
        <v>18.149999999999999</v>
      </c>
      <c r="BS18" s="137">
        <v>539.63</v>
      </c>
      <c r="BT18" s="139">
        <v>1562.15</v>
      </c>
      <c r="BU18" s="138">
        <v>2602.6999999999998</v>
      </c>
      <c r="BV18" s="138">
        <v>0</v>
      </c>
      <c r="BW18" s="138">
        <v>2602.6999999999998</v>
      </c>
      <c r="BX18" s="137">
        <v>268</v>
      </c>
      <c r="BY18" s="137">
        <v>39</v>
      </c>
      <c r="BZ18" s="137">
        <v>1007.51</v>
      </c>
      <c r="CA18" s="137">
        <v>46.22</v>
      </c>
      <c r="CB18" s="137">
        <v>1360.73</v>
      </c>
      <c r="CC18" s="139">
        <v>3963.43</v>
      </c>
      <c r="CD18" s="138">
        <v>2684.49</v>
      </c>
      <c r="CE18" s="138">
        <v>0</v>
      </c>
      <c r="CF18" s="138">
        <v>2684.49</v>
      </c>
      <c r="CG18" s="137">
        <v>280</v>
      </c>
      <c r="CH18" s="137">
        <v>40.229999999999997</v>
      </c>
      <c r="CI18" s="137">
        <v>1038.05</v>
      </c>
      <c r="CJ18" s="137">
        <v>47.66</v>
      </c>
      <c r="CK18" s="137">
        <v>1405.94</v>
      </c>
      <c r="CL18" s="139">
        <v>4090.43</v>
      </c>
      <c r="CM18" s="138">
        <v>33152.03</v>
      </c>
      <c r="CN18" s="138">
        <v>0</v>
      </c>
      <c r="CO18" s="138">
        <v>33152.03</v>
      </c>
      <c r="CP18" s="137">
        <v>486</v>
      </c>
      <c r="CQ18" s="137">
        <v>311.95999999999998</v>
      </c>
      <c r="CR18" s="137">
        <v>8864.42</v>
      </c>
      <c r="CS18" s="137">
        <v>468.2</v>
      </c>
      <c r="CT18" s="137">
        <v>10130.58</v>
      </c>
      <c r="CU18" s="139">
        <v>43282.61</v>
      </c>
      <c r="CV18" s="138">
        <v>0</v>
      </c>
      <c r="CW18" s="138">
        <v>0</v>
      </c>
      <c r="CX18" s="138">
        <v>0</v>
      </c>
      <c r="CY18" s="137">
        <v>0</v>
      </c>
      <c r="CZ18" s="137">
        <v>0</v>
      </c>
      <c r="DA18" s="137">
        <v>0</v>
      </c>
      <c r="DB18" s="137">
        <v>0</v>
      </c>
      <c r="DC18" s="137">
        <v>0</v>
      </c>
      <c r="DD18" s="139">
        <v>0</v>
      </c>
      <c r="DE18" s="138">
        <v>0</v>
      </c>
      <c r="DF18" s="138">
        <v>0</v>
      </c>
      <c r="DG18" s="138">
        <v>0</v>
      </c>
      <c r="DH18" s="137">
        <v>0</v>
      </c>
      <c r="DI18" s="137">
        <v>0</v>
      </c>
      <c r="DJ18" s="137">
        <v>0</v>
      </c>
      <c r="DK18" s="137">
        <v>0</v>
      </c>
      <c r="DL18" s="137">
        <v>0</v>
      </c>
      <c r="DM18" s="139">
        <v>0</v>
      </c>
      <c r="DN18" s="135">
        <f t="shared" si="6"/>
        <v>50728.5</v>
      </c>
      <c r="DO18" s="135">
        <f t="shared" si="0"/>
        <v>758.88</v>
      </c>
      <c r="DP18" s="135">
        <f t="shared" si="0"/>
        <v>51487.38</v>
      </c>
      <c r="DQ18" s="137">
        <f t="shared" si="7"/>
        <v>2199</v>
      </c>
      <c r="DR18" s="137">
        <f t="shared" si="8"/>
        <v>573.73</v>
      </c>
      <c r="DS18" s="137">
        <f t="shared" si="9"/>
        <v>16176.880000000001</v>
      </c>
      <c r="DT18" s="137">
        <f t="shared" si="10"/>
        <v>988.88999999999987</v>
      </c>
      <c r="DU18" s="137">
        <f t="shared" si="11"/>
        <v>19938.5</v>
      </c>
      <c r="DV18" s="135">
        <f t="shared" si="12"/>
        <v>71425.88</v>
      </c>
      <c r="DW18" s="271">
        <f t="shared" si="13"/>
        <v>28636.499999999996</v>
      </c>
      <c r="DX18" s="271"/>
      <c r="DY18" s="289">
        <f>E18-(DU18-(DO18*PARAM!Q18))</f>
        <v>-1284.2599999999984</v>
      </c>
      <c r="DZ18" s="289"/>
    </row>
    <row r="19" spans="1:130" x14ac:dyDescent="0.25">
      <c r="A19" s="18">
        <v>1246</v>
      </c>
      <c r="B19" s="18" t="s">
        <v>525</v>
      </c>
      <c r="C19" s="18" t="s">
        <v>377</v>
      </c>
      <c r="D19" s="20">
        <v>0.8</v>
      </c>
      <c r="E19" s="64">
        <v>20484.28</v>
      </c>
      <c r="F19" s="64">
        <v>35788.32</v>
      </c>
      <c r="G19" s="18" t="s">
        <v>157</v>
      </c>
      <c r="H19" s="18" t="s">
        <v>6</v>
      </c>
      <c r="I19" s="18" t="s">
        <v>248</v>
      </c>
      <c r="J19" s="138">
        <v>2524.34</v>
      </c>
      <c r="K19" s="138">
        <v>0</v>
      </c>
      <c r="L19" s="138">
        <v>2524.34</v>
      </c>
      <c r="M19" s="137">
        <v>248</v>
      </c>
      <c r="N19" s="137">
        <v>61.29</v>
      </c>
      <c r="O19" s="137">
        <v>951.56</v>
      </c>
      <c r="P19" s="137">
        <v>121.02</v>
      </c>
      <c r="Q19" s="137">
        <v>1381.87</v>
      </c>
      <c r="R19" s="139">
        <v>3906.21</v>
      </c>
      <c r="S19" s="138">
        <v>2454.14</v>
      </c>
      <c r="T19" s="138">
        <v>0</v>
      </c>
      <c r="U19" s="138">
        <v>2454.14</v>
      </c>
      <c r="V19" s="137">
        <v>248</v>
      </c>
      <c r="W19" s="137">
        <v>61.29</v>
      </c>
      <c r="X19" s="137">
        <v>952.5</v>
      </c>
      <c r="Y19" s="137">
        <v>99.68</v>
      </c>
      <c r="Z19" s="137">
        <v>1361.47</v>
      </c>
      <c r="AA19" s="139">
        <v>3815.61</v>
      </c>
      <c r="AB19" s="186">
        <v>2454.14</v>
      </c>
      <c r="AC19" s="138">
        <v>0</v>
      </c>
      <c r="AD19" s="138">
        <v>2454.14</v>
      </c>
      <c r="AE19" s="137">
        <v>248</v>
      </c>
      <c r="AF19" s="137">
        <v>61.29</v>
      </c>
      <c r="AG19" s="137">
        <v>952.03</v>
      </c>
      <c r="AH19" s="137">
        <v>130.28</v>
      </c>
      <c r="AI19" s="137">
        <v>1391.6</v>
      </c>
      <c r="AJ19" s="139">
        <v>3845.74</v>
      </c>
      <c r="AK19" s="138">
        <v>1714.08</v>
      </c>
      <c r="AL19" s="138">
        <v>0</v>
      </c>
      <c r="AM19" s="138">
        <v>1714.08</v>
      </c>
      <c r="AN19" s="137">
        <v>147</v>
      </c>
      <c r="AO19" s="137">
        <v>42.79</v>
      </c>
      <c r="AP19" s="137">
        <v>695.33</v>
      </c>
      <c r="AQ19" s="137">
        <v>106.93</v>
      </c>
      <c r="AR19" s="137">
        <v>992.05</v>
      </c>
      <c r="AS19" s="139">
        <v>2706.13</v>
      </c>
      <c r="AT19" s="138">
        <v>2494</v>
      </c>
      <c r="AU19" s="138">
        <v>720.94</v>
      </c>
      <c r="AV19" s="138">
        <v>3214.94</v>
      </c>
      <c r="AW19" s="137">
        <v>352</v>
      </c>
      <c r="AX19" s="137">
        <v>62.29</v>
      </c>
      <c r="AY19" s="137">
        <v>1111.1099999999999</v>
      </c>
      <c r="AZ19" s="137">
        <v>79.44</v>
      </c>
      <c r="BA19" s="137">
        <v>1604.84</v>
      </c>
      <c r="BB19" s="139">
        <v>4819.78</v>
      </c>
      <c r="BC19" s="138">
        <v>3820.84</v>
      </c>
      <c r="BD19" s="138">
        <v>0</v>
      </c>
      <c r="BE19" s="138">
        <v>3820.84</v>
      </c>
      <c r="BF19" s="137">
        <v>416</v>
      </c>
      <c r="BG19" s="137">
        <v>91.56</v>
      </c>
      <c r="BH19" s="137">
        <v>1623.85</v>
      </c>
      <c r="BI19" s="137">
        <v>102.87</v>
      </c>
      <c r="BJ19" s="137">
        <v>2234.2800000000002</v>
      </c>
      <c r="BK19" s="139">
        <v>6055.12</v>
      </c>
      <c r="BL19" s="138">
        <v>2469.38</v>
      </c>
      <c r="BM19" s="138">
        <v>0</v>
      </c>
      <c r="BN19" s="138">
        <v>2469.38</v>
      </c>
      <c r="BO19" s="137">
        <v>249</v>
      </c>
      <c r="BP19" s="137">
        <v>61.66</v>
      </c>
      <c r="BQ19" s="137">
        <v>957.73</v>
      </c>
      <c r="BR19" s="137">
        <v>130.54</v>
      </c>
      <c r="BS19" s="137">
        <v>1398.93</v>
      </c>
      <c r="BT19" s="139">
        <v>3868.31</v>
      </c>
      <c r="BU19" s="138">
        <v>3062.04</v>
      </c>
      <c r="BV19" s="138">
        <v>0</v>
      </c>
      <c r="BW19" s="138">
        <v>3062.04</v>
      </c>
      <c r="BX19" s="137">
        <v>332</v>
      </c>
      <c r="BY19" s="137">
        <v>76.489999999999995</v>
      </c>
      <c r="BZ19" s="137">
        <v>1179.03</v>
      </c>
      <c r="CA19" s="137">
        <v>166.57</v>
      </c>
      <c r="CB19" s="137">
        <v>1754.09</v>
      </c>
      <c r="CC19" s="139">
        <v>4816.13</v>
      </c>
      <c r="CD19" s="138">
        <v>3134.68</v>
      </c>
      <c r="CE19" s="138">
        <v>0</v>
      </c>
      <c r="CF19" s="138">
        <v>3134.68</v>
      </c>
      <c r="CG19" s="137">
        <v>342</v>
      </c>
      <c r="CH19" s="137">
        <v>78.3</v>
      </c>
      <c r="CI19" s="137">
        <v>1206.1500000000001</v>
      </c>
      <c r="CJ19" s="137">
        <v>147.46</v>
      </c>
      <c r="CK19" s="137">
        <v>1773.91</v>
      </c>
      <c r="CL19" s="139">
        <v>4908.59</v>
      </c>
      <c r="CM19" s="138">
        <v>3043.52</v>
      </c>
      <c r="CN19" s="138">
        <v>0</v>
      </c>
      <c r="CO19" s="138">
        <v>3043.52</v>
      </c>
      <c r="CP19" s="137">
        <v>338</v>
      </c>
      <c r="CQ19" s="137">
        <v>76.02</v>
      </c>
      <c r="CR19" s="137">
        <v>1176.9100000000001</v>
      </c>
      <c r="CS19" s="137">
        <v>79.55</v>
      </c>
      <c r="CT19" s="137">
        <v>1670.48</v>
      </c>
      <c r="CU19" s="139">
        <v>4714</v>
      </c>
      <c r="CV19" s="138">
        <v>3594.31</v>
      </c>
      <c r="CW19" s="138">
        <v>0</v>
      </c>
      <c r="CX19" s="138">
        <v>3594.31</v>
      </c>
      <c r="CY19" s="137">
        <v>406</v>
      </c>
      <c r="CZ19" s="137">
        <v>89.8</v>
      </c>
      <c r="DA19" s="137">
        <v>1377.76</v>
      </c>
      <c r="DB19" s="137">
        <v>140.33000000000001</v>
      </c>
      <c r="DC19" s="137">
        <v>2013.89</v>
      </c>
      <c r="DD19" s="139">
        <v>5608.2</v>
      </c>
      <c r="DE19" s="138">
        <v>4605.84</v>
      </c>
      <c r="DF19" s="138">
        <v>0</v>
      </c>
      <c r="DG19" s="138">
        <v>4605.84</v>
      </c>
      <c r="DH19" s="137">
        <v>549</v>
      </c>
      <c r="DI19" s="137">
        <v>466.24</v>
      </c>
      <c r="DJ19" s="137">
        <v>1535.72</v>
      </c>
      <c r="DK19" s="137">
        <v>81.8</v>
      </c>
      <c r="DL19" s="137">
        <v>2632.76</v>
      </c>
      <c r="DM19" s="139">
        <v>7238.6</v>
      </c>
      <c r="DN19" s="135">
        <f t="shared" si="6"/>
        <v>35371.31</v>
      </c>
      <c r="DO19" s="135">
        <f t="shared" si="0"/>
        <v>720.94</v>
      </c>
      <c r="DP19" s="135">
        <f t="shared" si="0"/>
        <v>36092.25</v>
      </c>
      <c r="DQ19" s="137">
        <f t="shared" si="7"/>
        <v>3875</v>
      </c>
      <c r="DR19" s="137">
        <f t="shared" si="8"/>
        <v>1229.02</v>
      </c>
      <c r="DS19" s="137">
        <f t="shared" si="9"/>
        <v>13719.679999999998</v>
      </c>
      <c r="DT19" s="137">
        <f t="shared" si="10"/>
        <v>1386.4699999999998</v>
      </c>
      <c r="DU19" s="137">
        <f t="shared" si="11"/>
        <v>20210.169999999998</v>
      </c>
      <c r="DV19" s="135">
        <f t="shared" si="12"/>
        <v>56302.42</v>
      </c>
      <c r="DW19" s="271">
        <f t="shared" si="13"/>
        <v>303.93000000000029</v>
      </c>
      <c r="DX19" s="271"/>
      <c r="DY19" s="289">
        <f>E19-(DU19-(DO19*PARAM!Q19))</f>
        <v>274.11000000000058</v>
      </c>
      <c r="DZ19" s="289"/>
    </row>
    <row r="20" spans="1:130" x14ac:dyDescent="0.25">
      <c r="A20" s="18">
        <v>1264</v>
      </c>
      <c r="B20" s="18" t="s">
        <v>588</v>
      </c>
      <c r="C20" s="18" t="s">
        <v>281</v>
      </c>
      <c r="D20" s="20">
        <v>0</v>
      </c>
      <c r="E20" s="64">
        <v>8678.3700000000008</v>
      </c>
      <c r="F20" s="64">
        <v>15309.08</v>
      </c>
      <c r="G20" s="18" t="s">
        <v>157</v>
      </c>
      <c r="H20" s="18" t="s">
        <v>6</v>
      </c>
      <c r="I20" s="18" t="s">
        <v>156</v>
      </c>
      <c r="J20" s="138">
        <v>1815.76</v>
      </c>
      <c r="K20" s="138">
        <v>0</v>
      </c>
      <c r="L20" s="138">
        <v>1815.76</v>
      </c>
      <c r="M20" s="137">
        <v>159</v>
      </c>
      <c r="N20" s="137">
        <v>9.06</v>
      </c>
      <c r="O20" s="137">
        <v>713.33</v>
      </c>
      <c r="P20" s="137">
        <v>32.229999999999997</v>
      </c>
      <c r="Q20" s="137">
        <v>913.62</v>
      </c>
      <c r="R20" s="139">
        <v>2729.38</v>
      </c>
      <c r="S20" s="138">
        <v>1815.76</v>
      </c>
      <c r="T20" s="138">
        <v>0</v>
      </c>
      <c r="U20" s="138">
        <v>1815.76</v>
      </c>
      <c r="V20" s="137">
        <v>160</v>
      </c>
      <c r="W20" s="137">
        <v>9.06</v>
      </c>
      <c r="X20" s="137">
        <v>714.05</v>
      </c>
      <c r="Y20" s="137">
        <v>32.229999999999997</v>
      </c>
      <c r="Z20" s="137">
        <v>915.34</v>
      </c>
      <c r="AA20" s="139">
        <v>2731.1</v>
      </c>
      <c r="AB20" s="186">
        <v>11716.92</v>
      </c>
      <c r="AC20" s="138">
        <v>0</v>
      </c>
      <c r="AD20" s="138">
        <v>11716.92</v>
      </c>
      <c r="AE20" s="137">
        <v>675</v>
      </c>
      <c r="AF20" s="137">
        <v>211.97</v>
      </c>
      <c r="AG20" s="137">
        <v>5388.13</v>
      </c>
      <c r="AH20" s="137">
        <v>186.84</v>
      </c>
      <c r="AI20" s="137">
        <v>6461.94</v>
      </c>
      <c r="AJ20" s="139">
        <v>18178.86</v>
      </c>
      <c r="AK20" s="138">
        <v>0</v>
      </c>
      <c r="AL20" s="138">
        <v>0</v>
      </c>
      <c r="AM20" s="138">
        <v>0</v>
      </c>
      <c r="AN20" s="137">
        <v>0</v>
      </c>
      <c r="AO20" s="137">
        <v>0</v>
      </c>
      <c r="AP20" s="137">
        <v>0</v>
      </c>
      <c r="AQ20" s="137">
        <v>0</v>
      </c>
      <c r="AR20" s="137">
        <v>0</v>
      </c>
      <c r="AS20" s="139">
        <v>0</v>
      </c>
      <c r="AT20" s="138">
        <v>0</v>
      </c>
      <c r="AU20" s="138">
        <v>387.03</v>
      </c>
      <c r="AV20" s="138">
        <v>387.03</v>
      </c>
      <c r="AW20" s="137">
        <v>38</v>
      </c>
      <c r="AX20" s="137">
        <v>0</v>
      </c>
      <c r="AY20" s="137">
        <v>77.41</v>
      </c>
      <c r="AZ20" s="137">
        <v>5.18</v>
      </c>
      <c r="BA20" s="137">
        <v>120.59</v>
      </c>
      <c r="BB20" s="139">
        <v>507.62</v>
      </c>
      <c r="BC20" s="138">
        <v>0</v>
      </c>
      <c r="BD20" s="138">
        <v>0</v>
      </c>
      <c r="BE20" s="138">
        <v>0</v>
      </c>
      <c r="BF20" s="137">
        <v>0</v>
      </c>
      <c r="BG20" s="137">
        <v>0</v>
      </c>
      <c r="BH20" s="137">
        <v>0</v>
      </c>
      <c r="BI20" s="137">
        <v>0</v>
      </c>
      <c r="BJ20" s="137">
        <v>0</v>
      </c>
      <c r="BK20" s="139">
        <v>0</v>
      </c>
      <c r="BL20" s="138">
        <v>0</v>
      </c>
      <c r="BM20" s="138">
        <v>0</v>
      </c>
      <c r="BN20" s="138">
        <v>0</v>
      </c>
      <c r="BO20" s="137">
        <v>-4</v>
      </c>
      <c r="BP20" s="137">
        <v>0</v>
      </c>
      <c r="BQ20" s="137">
        <v>0</v>
      </c>
      <c r="BR20" s="137">
        <v>0</v>
      </c>
      <c r="BS20" s="137">
        <v>-4</v>
      </c>
      <c r="BT20" s="139">
        <v>-4</v>
      </c>
      <c r="CD20" s="138">
        <v>0</v>
      </c>
      <c r="CE20" s="138">
        <v>0</v>
      </c>
      <c r="CF20" s="138">
        <v>0</v>
      </c>
      <c r="CG20" s="137">
        <v>0</v>
      </c>
      <c r="CH20" s="137">
        <v>0</v>
      </c>
      <c r="CI20" s="137">
        <v>0</v>
      </c>
      <c r="CJ20" s="137">
        <v>0</v>
      </c>
      <c r="CK20" s="137">
        <v>0</v>
      </c>
      <c r="CL20" s="139">
        <v>0</v>
      </c>
      <c r="CM20" s="138">
        <v>0</v>
      </c>
      <c r="CN20" s="138">
        <v>0</v>
      </c>
      <c r="CO20" s="138">
        <v>0</v>
      </c>
      <c r="CP20" s="137">
        <v>0</v>
      </c>
      <c r="CQ20" s="137">
        <v>0</v>
      </c>
      <c r="CR20" s="137">
        <v>0</v>
      </c>
      <c r="CS20" s="137">
        <v>0</v>
      </c>
      <c r="CT20" s="137">
        <v>0</v>
      </c>
      <c r="CU20" s="139">
        <v>0</v>
      </c>
      <c r="DN20" s="135">
        <f t="shared" si="6"/>
        <v>15348.44</v>
      </c>
      <c r="DO20" s="135">
        <f t="shared" si="6"/>
        <v>387.03</v>
      </c>
      <c r="DP20" s="135">
        <f t="shared" si="6"/>
        <v>15735.470000000001</v>
      </c>
      <c r="DQ20" s="137">
        <f t="shared" si="7"/>
        <v>1028</v>
      </c>
      <c r="DR20" s="137">
        <f t="shared" si="8"/>
        <v>230.09</v>
      </c>
      <c r="DS20" s="137">
        <f t="shared" si="9"/>
        <v>6892.92</v>
      </c>
      <c r="DT20" s="137">
        <f t="shared" si="10"/>
        <v>256.48</v>
      </c>
      <c r="DU20" s="137">
        <f t="shared" si="11"/>
        <v>8407.49</v>
      </c>
      <c r="DV20" s="135">
        <f t="shared" si="12"/>
        <v>24142.959999999999</v>
      </c>
      <c r="DW20" s="271">
        <f t="shared" si="13"/>
        <v>426.39000000000124</v>
      </c>
      <c r="DX20" s="271"/>
      <c r="DY20" s="289">
        <f>E20-(DU20-(DO20*PARAM!Q20))</f>
        <v>270.88000000000102</v>
      </c>
      <c r="DZ20" s="289"/>
    </row>
    <row r="21" spans="1:130" x14ac:dyDescent="0.25">
      <c r="A21" s="18">
        <v>1314</v>
      </c>
      <c r="B21" s="18" t="s">
        <v>718</v>
      </c>
      <c r="C21" s="18" t="s">
        <v>315</v>
      </c>
      <c r="D21" s="20">
        <v>0.8</v>
      </c>
      <c r="E21" s="64">
        <v>17185.63</v>
      </c>
      <c r="F21" s="64">
        <v>28278.19</v>
      </c>
      <c r="G21" s="18" t="s">
        <v>157</v>
      </c>
      <c r="H21" s="18" t="s">
        <v>6</v>
      </c>
      <c r="I21" s="18" t="s">
        <v>156</v>
      </c>
      <c r="J21" s="138">
        <v>2844.22</v>
      </c>
      <c r="K21" s="138">
        <v>0</v>
      </c>
      <c r="L21" s="138">
        <v>2844.22</v>
      </c>
      <c r="M21" s="137">
        <v>293</v>
      </c>
      <c r="N21" s="137">
        <v>41.65</v>
      </c>
      <c r="O21" s="137">
        <v>1077.78</v>
      </c>
      <c r="P21" s="137">
        <v>121.61</v>
      </c>
      <c r="Q21" s="137">
        <v>1534.04</v>
      </c>
      <c r="R21" s="139">
        <v>4378.26</v>
      </c>
      <c r="S21" s="138">
        <v>2750.82</v>
      </c>
      <c r="T21" s="138">
        <v>0</v>
      </c>
      <c r="U21" s="138">
        <v>2750.82</v>
      </c>
      <c r="V21" s="137">
        <v>290</v>
      </c>
      <c r="W21" s="137">
        <v>41.22</v>
      </c>
      <c r="X21" s="137">
        <v>1068.96</v>
      </c>
      <c r="Y21" s="137">
        <v>64.14</v>
      </c>
      <c r="Z21" s="137">
        <v>1464.32</v>
      </c>
      <c r="AA21" s="139">
        <v>4215.1400000000003</v>
      </c>
      <c r="AB21" s="186">
        <v>2747.44</v>
      </c>
      <c r="AC21" s="138">
        <v>0</v>
      </c>
      <c r="AD21" s="138">
        <v>2747.44</v>
      </c>
      <c r="AE21" s="137">
        <v>288</v>
      </c>
      <c r="AF21" s="137">
        <v>41.17</v>
      </c>
      <c r="AG21" s="137">
        <v>1067.24</v>
      </c>
      <c r="AH21" s="137">
        <v>48.78</v>
      </c>
      <c r="AI21" s="137">
        <v>1445.19</v>
      </c>
      <c r="AJ21" s="139">
        <v>4192.63</v>
      </c>
      <c r="AK21" s="138">
        <v>2751.41</v>
      </c>
      <c r="AL21" s="138">
        <v>0</v>
      </c>
      <c r="AM21" s="138">
        <v>2751.41</v>
      </c>
      <c r="AN21" s="137">
        <v>290</v>
      </c>
      <c r="AO21" s="137">
        <v>41.23</v>
      </c>
      <c r="AP21" s="137">
        <v>1068.6400000000001</v>
      </c>
      <c r="AQ21" s="137">
        <v>48.85</v>
      </c>
      <c r="AR21" s="137">
        <v>1448.72</v>
      </c>
      <c r="AS21" s="139">
        <v>4200.13</v>
      </c>
      <c r="AT21" s="138">
        <v>2743.47</v>
      </c>
      <c r="AU21" s="138">
        <v>758.88</v>
      </c>
      <c r="AV21" s="138">
        <v>3502.35</v>
      </c>
      <c r="AW21" s="137">
        <v>391</v>
      </c>
      <c r="AX21" s="137">
        <v>41.11</v>
      </c>
      <c r="AY21" s="137">
        <v>1217.67</v>
      </c>
      <c r="AZ21" s="137">
        <v>58.88</v>
      </c>
      <c r="BA21" s="137">
        <v>1708.66</v>
      </c>
      <c r="BB21" s="139">
        <v>5211.01</v>
      </c>
      <c r="BC21" s="138">
        <v>14774.77</v>
      </c>
      <c r="BD21" s="138">
        <v>0</v>
      </c>
      <c r="BE21" s="138">
        <v>14774.77</v>
      </c>
      <c r="BF21" s="137">
        <v>1366</v>
      </c>
      <c r="BG21" s="137">
        <v>505.92</v>
      </c>
      <c r="BH21" s="137">
        <v>7462.93</v>
      </c>
      <c r="BI21" s="137">
        <v>228.94</v>
      </c>
      <c r="BJ21" s="137">
        <v>9563.7900000000009</v>
      </c>
      <c r="BK21" s="139">
        <v>24338.560000000001</v>
      </c>
      <c r="BL21" s="138">
        <v>0</v>
      </c>
      <c r="BM21" s="138">
        <v>0</v>
      </c>
      <c r="BN21" s="138">
        <v>0</v>
      </c>
      <c r="BO21" s="137">
        <v>-3</v>
      </c>
      <c r="BP21" s="137">
        <v>0</v>
      </c>
      <c r="BQ21" s="137">
        <v>0</v>
      </c>
      <c r="BR21" s="137">
        <v>0</v>
      </c>
      <c r="BS21" s="137">
        <v>-3</v>
      </c>
      <c r="BT21" s="139">
        <v>-3</v>
      </c>
      <c r="BU21" s="138">
        <v>0</v>
      </c>
      <c r="BV21" s="138">
        <v>0</v>
      </c>
      <c r="BW21" s="138">
        <v>0</v>
      </c>
      <c r="BX21" s="137">
        <v>0</v>
      </c>
      <c r="BY21" s="137">
        <v>0</v>
      </c>
      <c r="BZ21" s="137">
        <v>0</v>
      </c>
      <c r="CA21" s="137">
        <v>0</v>
      </c>
      <c r="CB21" s="137">
        <v>0</v>
      </c>
      <c r="CC21" s="139">
        <v>0</v>
      </c>
      <c r="CD21" s="138">
        <v>0</v>
      </c>
      <c r="CE21" s="138">
        <v>0</v>
      </c>
      <c r="CF21" s="138">
        <v>0</v>
      </c>
      <c r="CG21" s="137">
        <v>0</v>
      </c>
      <c r="CH21" s="137">
        <v>0</v>
      </c>
      <c r="CI21" s="137">
        <v>0</v>
      </c>
      <c r="CJ21" s="137">
        <v>0</v>
      </c>
      <c r="CK21" s="137">
        <v>0</v>
      </c>
      <c r="CL21" s="139">
        <v>0</v>
      </c>
      <c r="CM21" s="138">
        <v>0</v>
      </c>
      <c r="CN21" s="138">
        <v>0</v>
      </c>
      <c r="CO21" s="138">
        <v>0</v>
      </c>
      <c r="CP21" s="137">
        <v>0</v>
      </c>
      <c r="CQ21" s="137">
        <v>0</v>
      </c>
      <c r="CR21" s="137">
        <v>0</v>
      </c>
      <c r="CS21" s="137">
        <v>0</v>
      </c>
      <c r="CT21" s="137">
        <v>0</v>
      </c>
      <c r="CU21" s="139">
        <v>0</v>
      </c>
      <c r="DN21" s="135">
        <f t="shared" si="6"/>
        <v>28612.129999999997</v>
      </c>
      <c r="DO21" s="135">
        <f t="shared" si="6"/>
        <v>758.88</v>
      </c>
      <c r="DP21" s="135">
        <f t="shared" si="6"/>
        <v>29371.010000000002</v>
      </c>
      <c r="DQ21" s="137">
        <f t="shared" si="7"/>
        <v>2915</v>
      </c>
      <c r="DR21" s="137">
        <f t="shared" si="8"/>
        <v>712.3</v>
      </c>
      <c r="DS21" s="137">
        <f t="shared" si="9"/>
        <v>12963.220000000001</v>
      </c>
      <c r="DT21" s="137">
        <f t="shared" si="10"/>
        <v>571.20000000000005</v>
      </c>
      <c r="DU21" s="137">
        <f t="shared" si="11"/>
        <v>17161.72</v>
      </c>
      <c r="DV21" s="135">
        <f t="shared" si="12"/>
        <v>46532.73</v>
      </c>
      <c r="DW21" s="271">
        <f t="shared" si="13"/>
        <v>1092.8200000000033</v>
      </c>
      <c r="DX21" s="271"/>
      <c r="DY21" s="289">
        <f>E21-(DU21-(DO21*PARAM!Q21))</f>
        <v>23.909999999999854</v>
      </c>
      <c r="DZ21" s="289"/>
    </row>
    <row r="22" spans="1:130" x14ac:dyDescent="0.25">
      <c r="A22" s="18">
        <v>1318</v>
      </c>
      <c r="B22" s="18" t="s">
        <v>893</v>
      </c>
      <c r="C22" s="18" t="s">
        <v>245</v>
      </c>
      <c r="D22" s="20">
        <v>0</v>
      </c>
      <c r="E22" s="64"/>
      <c r="F22" s="64"/>
      <c r="G22" s="18" t="s">
        <v>157</v>
      </c>
      <c r="H22" s="18" t="s">
        <v>6</v>
      </c>
      <c r="I22" s="18" t="s">
        <v>156</v>
      </c>
      <c r="AB22" s="186"/>
      <c r="AT22" s="138">
        <v>0</v>
      </c>
      <c r="AU22" s="138">
        <v>355.73</v>
      </c>
      <c r="AV22" s="138">
        <v>355.73</v>
      </c>
      <c r="AW22" s="137">
        <v>15</v>
      </c>
      <c r="AX22" s="137">
        <v>0</v>
      </c>
      <c r="AY22" s="137">
        <v>71.150000000000006</v>
      </c>
      <c r="AZ22" s="137">
        <v>4.7699999999999996</v>
      </c>
      <c r="BA22" s="137">
        <v>90.92</v>
      </c>
      <c r="BB22" s="139">
        <v>446.65</v>
      </c>
      <c r="DN22" s="135">
        <f t="shared" si="6"/>
        <v>0</v>
      </c>
      <c r="DO22" s="135">
        <f t="shared" si="6"/>
        <v>355.73</v>
      </c>
      <c r="DP22" s="135">
        <f t="shared" si="6"/>
        <v>355.73</v>
      </c>
      <c r="DQ22" s="137">
        <f t="shared" si="7"/>
        <v>15</v>
      </c>
      <c r="DR22" s="137">
        <f t="shared" si="8"/>
        <v>0</v>
      </c>
      <c r="DS22" s="137">
        <f t="shared" si="9"/>
        <v>71.150000000000006</v>
      </c>
      <c r="DT22" s="137">
        <f t="shared" si="10"/>
        <v>4.7699999999999996</v>
      </c>
      <c r="DU22" s="137">
        <f t="shared" si="11"/>
        <v>90.92</v>
      </c>
      <c r="DV22" s="135">
        <f t="shared" si="12"/>
        <v>446.65000000000003</v>
      </c>
      <c r="DW22" s="271">
        <f t="shared" si="13"/>
        <v>355.73</v>
      </c>
      <c r="DX22" s="271"/>
      <c r="DY22" s="289">
        <f>E22-(DU22-(DO22*PARAM!Q22))</f>
        <v>-90.92</v>
      </c>
      <c r="DZ22" s="289"/>
    </row>
    <row r="23" spans="1:130" x14ac:dyDescent="0.25">
      <c r="A23" s="18">
        <v>1344</v>
      </c>
      <c r="B23" s="18" t="s">
        <v>684</v>
      </c>
      <c r="C23" s="18" t="s">
        <v>414</v>
      </c>
      <c r="D23" s="20">
        <v>1</v>
      </c>
      <c r="E23" s="64">
        <v>31669.17</v>
      </c>
      <c r="F23" s="64">
        <v>51434.94</v>
      </c>
      <c r="G23" s="18" t="s">
        <v>157</v>
      </c>
      <c r="H23" s="18" t="s">
        <v>6</v>
      </c>
      <c r="I23" s="18" t="s">
        <v>685</v>
      </c>
      <c r="J23" s="138">
        <v>3984.59</v>
      </c>
      <c r="K23" s="138">
        <v>0</v>
      </c>
      <c r="L23" s="138">
        <v>3984.59</v>
      </c>
      <c r="M23" s="137">
        <v>447</v>
      </c>
      <c r="N23" s="137">
        <v>58.33</v>
      </c>
      <c r="O23" s="137">
        <v>1716.68</v>
      </c>
      <c r="P23" s="137">
        <v>155.11000000000001</v>
      </c>
      <c r="Q23" s="137">
        <v>2377.12</v>
      </c>
      <c r="R23" s="139">
        <v>6361.71</v>
      </c>
      <c r="S23" s="138">
        <v>3890.99</v>
      </c>
      <c r="T23" s="138">
        <v>0</v>
      </c>
      <c r="U23" s="138">
        <v>3890.99</v>
      </c>
      <c r="V23" s="137">
        <v>447</v>
      </c>
      <c r="W23" s="137">
        <v>58.33</v>
      </c>
      <c r="X23" s="137">
        <v>1718.24</v>
      </c>
      <c r="Y23" s="137">
        <v>169.16</v>
      </c>
      <c r="Z23" s="137">
        <v>2392.73</v>
      </c>
      <c r="AA23" s="139">
        <v>6283.72</v>
      </c>
      <c r="AB23" s="186">
        <v>3890.99</v>
      </c>
      <c r="AC23" s="138">
        <v>0</v>
      </c>
      <c r="AD23" s="138">
        <v>3890.99</v>
      </c>
      <c r="AE23" s="137">
        <v>447</v>
      </c>
      <c r="AF23" s="137">
        <v>58.33</v>
      </c>
      <c r="AG23" s="137">
        <v>1717.46</v>
      </c>
      <c r="AH23" s="137">
        <v>184.46</v>
      </c>
      <c r="AI23" s="137">
        <v>2407.25</v>
      </c>
      <c r="AJ23" s="139">
        <v>6298.24</v>
      </c>
      <c r="AK23" s="138">
        <v>3983.61</v>
      </c>
      <c r="AL23" s="138">
        <v>0</v>
      </c>
      <c r="AM23" s="138">
        <v>3983.61</v>
      </c>
      <c r="AN23" s="137">
        <v>460</v>
      </c>
      <c r="AO23" s="137">
        <v>59.72</v>
      </c>
      <c r="AP23" s="137">
        <v>1755.25</v>
      </c>
      <c r="AQ23" s="137">
        <v>175.52</v>
      </c>
      <c r="AR23" s="137">
        <v>2450.4899999999998</v>
      </c>
      <c r="AS23" s="139">
        <v>6434.1</v>
      </c>
      <c r="AT23" s="138">
        <v>3932.21</v>
      </c>
      <c r="AU23" s="138">
        <v>948.61</v>
      </c>
      <c r="AV23" s="138">
        <v>4880.82</v>
      </c>
      <c r="AW23" s="137">
        <v>582</v>
      </c>
      <c r="AX23" s="137">
        <v>58.95</v>
      </c>
      <c r="AY23" s="137">
        <v>1924.01</v>
      </c>
      <c r="AZ23" s="137">
        <v>151.83000000000001</v>
      </c>
      <c r="BA23" s="137">
        <v>2716.79</v>
      </c>
      <c r="BB23" s="139">
        <v>7597.61</v>
      </c>
      <c r="BC23" s="138">
        <v>6024.9</v>
      </c>
      <c r="BD23" s="138">
        <v>0</v>
      </c>
      <c r="BE23" s="138">
        <v>6024.9</v>
      </c>
      <c r="BF23" s="137">
        <v>712</v>
      </c>
      <c r="BG23" s="137">
        <v>87.1</v>
      </c>
      <c r="BH23" s="137">
        <v>2605.0300000000002</v>
      </c>
      <c r="BI23" s="137">
        <v>192.96</v>
      </c>
      <c r="BJ23" s="137">
        <v>3597.09</v>
      </c>
      <c r="BK23" s="139">
        <v>9621.99</v>
      </c>
      <c r="BL23" s="138">
        <v>3890.99</v>
      </c>
      <c r="BM23" s="138">
        <v>0</v>
      </c>
      <c r="BN23" s="138">
        <v>3890.99</v>
      </c>
      <c r="BO23" s="137">
        <v>447</v>
      </c>
      <c r="BP23" s="137">
        <v>58.33</v>
      </c>
      <c r="BQ23" s="137">
        <v>1717.46</v>
      </c>
      <c r="BR23" s="137">
        <v>148.76</v>
      </c>
      <c r="BS23" s="137">
        <v>2371.5500000000002</v>
      </c>
      <c r="BT23" s="139">
        <v>6262.54</v>
      </c>
      <c r="BU23" s="138">
        <v>3890.99</v>
      </c>
      <c r="BV23" s="138">
        <v>0</v>
      </c>
      <c r="BW23" s="138">
        <v>3890.99</v>
      </c>
      <c r="BX23" s="137">
        <v>447</v>
      </c>
      <c r="BY23" s="137">
        <v>58.33</v>
      </c>
      <c r="BZ23" s="137">
        <v>1717.46</v>
      </c>
      <c r="CA23" s="137">
        <v>148.76</v>
      </c>
      <c r="CB23" s="137">
        <v>2371.5500000000002</v>
      </c>
      <c r="CC23" s="139">
        <v>6262.54</v>
      </c>
      <c r="CD23" s="138">
        <v>3994.86</v>
      </c>
      <c r="CE23" s="138">
        <v>0</v>
      </c>
      <c r="CF23" s="138">
        <v>3994.86</v>
      </c>
      <c r="CG23" s="137">
        <v>461</v>
      </c>
      <c r="CH23" s="137">
        <v>59.88</v>
      </c>
      <c r="CI23" s="137">
        <v>1759.86</v>
      </c>
      <c r="CJ23" s="137">
        <v>124.67</v>
      </c>
      <c r="CK23" s="137">
        <v>2405.41</v>
      </c>
      <c r="CL23" s="139">
        <v>6400.27</v>
      </c>
      <c r="CM23" s="138">
        <v>3890.99</v>
      </c>
      <c r="CN23" s="138">
        <v>0</v>
      </c>
      <c r="CO23" s="138">
        <v>3890.99</v>
      </c>
      <c r="CP23" s="137">
        <v>455</v>
      </c>
      <c r="CQ23" s="137">
        <v>58.33</v>
      </c>
      <c r="CR23" s="137">
        <v>1722.26</v>
      </c>
      <c r="CS23" s="137">
        <v>107.96</v>
      </c>
      <c r="CT23" s="137">
        <v>2343.5500000000002</v>
      </c>
      <c r="CU23" s="139">
        <v>6234.54</v>
      </c>
      <c r="CV23" s="138">
        <v>4540.1899999999996</v>
      </c>
      <c r="CW23" s="138">
        <v>0</v>
      </c>
      <c r="CX23" s="138">
        <v>4540.1899999999996</v>
      </c>
      <c r="CY23" s="137">
        <v>537</v>
      </c>
      <c r="CZ23" s="137">
        <v>68.069999999999993</v>
      </c>
      <c r="DA23" s="137">
        <v>1982.46</v>
      </c>
      <c r="DB23" s="137">
        <v>152.47</v>
      </c>
      <c r="DC23" s="137">
        <v>2740</v>
      </c>
      <c r="DD23" s="139">
        <v>7280.19</v>
      </c>
      <c r="DE23" s="138">
        <v>6047.87</v>
      </c>
      <c r="DF23" s="138">
        <v>0</v>
      </c>
      <c r="DG23" s="138">
        <v>6047.87</v>
      </c>
      <c r="DH23" s="137">
        <v>744</v>
      </c>
      <c r="DI23" s="137">
        <v>606.91999999999996</v>
      </c>
      <c r="DJ23" s="137">
        <v>2493.4499999999998</v>
      </c>
      <c r="DK23" s="137">
        <v>172.92</v>
      </c>
      <c r="DL23" s="137">
        <v>4017.29</v>
      </c>
      <c r="DM23" s="139">
        <v>10065.16</v>
      </c>
      <c r="DN23" s="135">
        <f t="shared" si="6"/>
        <v>51963.18</v>
      </c>
      <c r="DO23" s="135">
        <f t="shared" si="6"/>
        <v>948.61</v>
      </c>
      <c r="DP23" s="135">
        <f t="shared" si="6"/>
        <v>52911.79</v>
      </c>
      <c r="DQ23" s="137">
        <f t="shared" si="7"/>
        <v>6186</v>
      </c>
      <c r="DR23" s="137">
        <f t="shared" si="8"/>
        <v>1290.6199999999999</v>
      </c>
      <c r="DS23" s="137">
        <f t="shared" si="9"/>
        <v>22829.62</v>
      </c>
      <c r="DT23" s="137">
        <f t="shared" si="10"/>
        <v>1884.5800000000002</v>
      </c>
      <c r="DU23" s="137">
        <f t="shared" si="11"/>
        <v>32190.82</v>
      </c>
      <c r="DV23" s="135">
        <f t="shared" si="12"/>
        <v>85102.61</v>
      </c>
      <c r="DW23" s="271">
        <f t="shared" si="13"/>
        <v>1476.8499999999985</v>
      </c>
      <c r="DX23" s="271"/>
      <c r="DY23" s="289">
        <f>E23-(DU23-(DO23*PARAM!Q23))</f>
        <v>-521.65000000000146</v>
      </c>
      <c r="DZ23" s="289"/>
    </row>
    <row r="24" spans="1:130" x14ac:dyDescent="0.25">
      <c r="A24" s="18">
        <v>1356</v>
      </c>
      <c r="B24" s="18" t="s">
        <v>405</v>
      </c>
      <c r="C24" s="18" t="s">
        <v>406</v>
      </c>
      <c r="D24" s="20">
        <v>0.8</v>
      </c>
      <c r="E24" s="64">
        <v>18419.37</v>
      </c>
      <c r="F24" s="64">
        <v>32711.85</v>
      </c>
      <c r="G24" s="18" t="s">
        <v>157</v>
      </c>
      <c r="H24" s="18" t="s">
        <v>6</v>
      </c>
      <c r="I24" s="18" t="s">
        <v>156</v>
      </c>
      <c r="J24" s="138">
        <v>2571.7800000000002</v>
      </c>
      <c r="K24" s="138">
        <v>0</v>
      </c>
      <c r="L24" s="138">
        <v>2571.7800000000002</v>
      </c>
      <c r="M24" s="137">
        <v>256</v>
      </c>
      <c r="N24" s="137">
        <v>37.6</v>
      </c>
      <c r="O24" s="137">
        <v>972.2</v>
      </c>
      <c r="P24" s="137">
        <v>111.69</v>
      </c>
      <c r="Q24" s="137">
        <v>1377.49</v>
      </c>
      <c r="R24" s="139">
        <v>3949.27</v>
      </c>
      <c r="S24" s="138">
        <v>2509.38</v>
      </c>
      <c r="T24" s="138">
        <v>0</v>
      </c>
      <c r="U24" s="138">
        <v>2509.38</v>
      </c>
      <c r="V24" s="137">
        <v>256</v>
      </c>
      <c r="W24" s="137">
        <v>37.6</v>
      </c>
      <c r="X24" s="137">
        <v>973.18</v>
      </c>
      <c r="Y24" s="137">
        <v>105.76</v>
      </c>
      <c r="Z24" s="137">
        <v>1372.54</v>
      </c>
      <c r="AA24" s="139">
        <v>3881.92</v>
      </c>
      <c r="AB24" s="186">
        <v>2524.61</v>
      </c>
      <c r="AC24" s="138">
        <v>0</v>
      </c>
      <c r="AD24" s="138">
        <v>2524.61</v>
      </c>
      <c r="AE24" s="137">
        <v>258</v>
      </c>
      <c r="AF24" s="137">
        <v>37.83</v>
      </c>
      <c r="AG24" s="137">
        <v>978.36</v>
      </c>
      <c r="AH24" s="137">
        <v>131.52000000000001</v>
      </c>
      <c r="AI24" s="137">
        <v>1405.71</v>
      </c>
      <c r="AJ24" s="139">
        <v>3930.32</v>
      </c>
      <c r="AK24" s="138">
        <v>2524.61</v>
      </c>
      <c r="AL24" s="138">
        <v>0</v>
      </c>
      <c r="AM24" s="138">
        <v>2524.61</v>
      </c>
      <c r="AN24" s="137">
        <v>258</v>
      </c>
      <c r="AO24" s="137">
        <v>37.83</v>
      </c>
      <c r="AP24" s="137">
        <v>978.36</v>
      </c>
      <c r="AQ24" s="137">
        <v>131.52000000000001</v>
      </c>
      <c r="AR24" s="137">
        <v>1405.71</v>
      </c>
      <c r="AS24" s="139">
        <v>3930.32</v>
      </c>
      <c r="AT24" s="138">
        <v>2392.91</v>
      </c>
      <c r="AU24" s="138">
        <v>743.71</v>
      </c>
      <c r="AV24" s="138">
        <v>3136.62</v>
      </c>
      <c r="AW24" s="137">
        <v>341</v>
      </c>
      <c r="AX24" s="137">
        <v>35.85</v>
      </c>
      <c r="AY24" s="137">
        <v>1081.46</v>
      </c>
      <c r="AZ24" s="137">
        <v>98.35</v>
      </c>
      <c r="BA24" s="137">
        <v>1556.66</v>
      </c>
      <c r="BB24" s="139">
        <v>4693.28</v>
      </c>
      <c r="BC24" s="138">
        <v>2990.57</v>
      </c>
      <c r="BD24" s="138">
        <v>0</v>
      </c>
      <c r="BE24" s="138">
        <v>2990.57</v>
      </c>
      <c r="BF24" s="137">
        <v>304</v>
      </c>
      <c r="BG24" s="137">
        <v>42.6</v>
      </c>
      <c r="BH24" s="137">
        <v>1290.22</v>
      </c>
      <c r="BI24" s="137">
        <v>123.85</v>
      </c>
      <c r="BJ24" s="137">
        <v>1760.67</v>
      </c>
      <c r="BK24" s="139">
        <v>4751.24</v>
      </c>
      <c r="BL24" s="138">
        <v>2524.61</v>
      </c>
      <c r="BM24" s="138">
        <v>0</v>
      </c>
      <c r="BN24" s="138">
        <v>2524.61</v>
      </c>
      <c r="BO24" s="137">
        <v>256</v>
      </c>
      <c r="BP24" s="137">
        <v>37.83</v>
      </c>
      <c r="BQ24" s="137">
        <v>978.36</v>
      </c>
      <c r="BR24" s="137">
        <v>44.82</v>
      </c>
      <c r="BS24" s="137">
        <v>1317.01</v>
      </c>
      <c r="BT24" s="139">
        <v>3841.62</v>
      </c>
      <c r="BU24" s="138">
        <v>2524.61</v>
      </c>
      <c r="BV24" s="138">
        <v>0</v>
      </c>
      <c r="BW24" s="138">
        <v>2524.61</v>
      </c>
      <c r="BX24" s="137">
        <v>258</v>
      </c>
      <c r="BY24" s="137">
        <v>37.83</v>
      </c>
      <c r="BZ24" s="137">
        <v>978.36</v>
      </c>
      <c r="CA24" s="137">
        <v>90.72</v>
      </c>
      <c r="CB24" s="137">
        <v>1364.91</v>
      </c>
      <c r="CC24" s="139">
        <v>3889.52</v>
      </c>
      <c r="CD24" s="138">
        <v>2628.06</v>
      </c>
      <c r="CE24" s="138">
        <v>0</v>
      </c>
      <c r="CF24" s="138">
        <v>2628.06</v>
      </c>
      <c r="CG24" s="137">
        <v>272</v>
      </c>
      <c r="CH24" s="137">
        <v>39.380000000000003</v>
      </c>
      <c r="CI24" s="137">
        <v>1017</v>
      </c>
      <c r="CJ24" s="137">
        <v>112.97</v>
      </c>
      <c r="CK24" s="137">
        <v>1441.35</v>
      </c>
      <c r="CL24" s="139">
        <v>4069.41</v>
      </c>
      <c r="CM24" s="138">
        <v>2509.75</v>
      </c>
      <c r="CN24" s="138">
        <v>0</v>
      </c>
      <c r="CO24" s="138">
        <v>2509.75</v>
      </c>
      <c r="CP24" s="137">
        <v>264</v>
      </c>
      <c r="CQ24" s="137">
        <v>37.61</v>
      </c>
      <c r="CR24" s="137">
        <v>977.59</v>
      </c>
      <c r="CS24" s="137">
        <v>64.959999999999994</v>
      </c>
      <c r="CT24" s="137">
        <v>1344.16</v>
      </c>
      <c r="CU24" s="139">
        <v>3853.91</v>
      </c>
      <c r="CV24" s="138">
        <v>2524.61</v>
      </c>
      <c r="CW24" s="138">
        <v>0</v>
      </c>
      <c r="CX24" s="138">
        <v>2524.61</v>
      </c>
      <c r="CY24" s="137">
        <v>258</v>
      </c>
      <c r="CZ24" s="137">
        <v>37.83</v>
      </c>
      <c r="DA24" s="137">
        <v>978.36</v>
      </c>
      <c r="DB24" s="137">
        <v>106.02</v>
      </c>
      <c r="DC24" s="137">
        <v>1380.21</v>
      </c>
      <c r="DD24" s="139">
        <v>3904.82</v>
      </c>
      <c r="DE24" s="138">
        <v>3767.99</v>
      </c>
      <c r="DF24" s="138">
        <v>0</v>
      </c>
      <c r="DG24" s="138">
        <v>3767.99</v>
      </c>
      <c r="DH24" s="137">
        <v>431</v>
      </c>
      <c r="DI24" s="137">
        <v>374</v>
      </c>
      <c r="DJ24" s="137">
        <v>1272.22</v>
      </c>
      <c r="DK24" s="137">
        <v>133.22</v>
      </c>
      <c r="DL24" s="137">
        <v>2210.44</v>
      </c>
      <c r="DM24" s="139">
        <v>5978.43</v>
      </c>
      <c r="DN24" s="135">
        <f t="shared" si="6"/>
        <v>31993.490000000005</v>
      </c>
      <c r="DO24" s="135">
        <f t="shared" si="6"/>
        <v>743.71</v>
      </c>
      <c r="DP24" s="135">
        <f t="shared" si="6"/>
        <v>32737.200000000004</v>
      </c>
      <c r="DQ24" s="137">
        <f t="shared" si="7"/>
        <v>3412</v>
      </c>
      <c r="DR24" s="137">
        <f t="shared" si="8"/>
        <v>793.79</v>
      </c>
      <c r="DS24" s="137">
        <f t="shared" si="9"/>
        <v>12475.67</v>
      </c>
      <c r="DT24" s="137">
        <f t="shared" si="10"/>
        <v>1255.4000000000003</v>
      </c>
      <c r="DU24" s="137">
        <f t="shared" si="11"/>
        <v>17936.859999999997</v>
      </c>
      <c r="DV24" s="135">
        <f t="shared" si="12"/>
        <v>50674.06</v>
      </c>
      <c r="DW24" s="271">
        <f t="shared" si="13"/>
        <v>25.350000000005821</v>
      </c>
      <c r="DX24" s="271"/>
      <c r="DY24" s="289">
        <f>E24-(DU24-(DO24*PARAM!Q24))</f>
        <v>482.51000000000204</v>
      </c>
      <c r="DZ24" s="289"/>
    </row>
    <row r="25" spans="1:130" x14ac:dyDescent="0.25">
      <c r="A25" s="18">
        <v>1378</v>
      </c>
      <c r="B25" s="18" t="s">
        <v>861</v>
      </c>
      <c r="C25" s="18" t="s">
        <v>240</v>
      </c>
      <c r="D25" s="20">
        <v>0</v>
      </c>
      <c r="E25" s="64"/>
      <c r="F25" s="64"/>
      <c r="G25" s="18" t="s">
        <v>157</v>
      </c>
      <c r="H25" s="18" t="s">
        <v>6</v>
      </c>
      <c r="I25" s="18" t="s">
        <v>360</v>
      </c>
      <c r="AB25" s="186"/>
      <c r="AT25" s="138">
        <v>0</v>
      </c>
      <c r="AU25" s="138">
        <v>284.58</v>
      </c>
      <c r="AV25" s="138">
        <v>284.58</v>
      </c>
      <c r="AW25" s="137">
        <v>12</v>
      </c>
      <c r="AX25" s="137">
        <v>0</v>
      </c>
      <c r="AY25" s="137">
        <v>56.91</v>
      </c>
      <c r="AZ25" s="137">
        <v>3.81</v>
      </c>
      <c r="BA25" s="137">
        <v>72.72</v>
      </c>
      <c r="BB25" s="139">
        <v>357.3</v>
      </c>
      <c r="DN25" s="135">
        <f t="shared" si="6"/>
        <v>0</v>
      </c>
      <c r="DO25" s="135">
        <f t="shared" si="6"/>
        <v>284.58</v>
      </c>
      <c r="DP25" s="135">
        <f t="shared" si="6"/>
        <v>284.58</v>
      </c>
      <c r="DQ25" s="137">
        <f t="shared" si="7"/>
        <v>12</v>
      </c>
      <c r="DR25" s="137">
        <f t="shared" si="8"/>
        <v>0</v>
      </c>
      <c r="DS25" s="137">
        <f t="shared" si="9"/>
        <v>56.91</v>
      </c>
      <c r="DT25" s="137">
        <f t="shared" si="10"/>
        <v>3.81</v>
      </c>
      <c r="DU25" s="137">
        <f t="shared" si="11"/>
        <v>72.72</v>
      </c>
      <c r="DV25" s="135">
        <f t="shared" si="12"/>
        <v>357.29999999999995</v>
      </c>
      <c r="DW25" s="271">
        <f t="shared" si="13"/>
        <v>284.58</v>
      </c>
      <c r="DX25" s="271"/>
      <c r="DY25" s="289">
        <f>E25-(DU25-(DO25*PARAM!Q25))</f>
        <v>-72.72</v>
      </c>
      <c r="DZ25" s="289"/>
    </row>
    <row r="26" spans="1:130" x14ac:dyDescent="0.25">
      <c r="A26" s="18">
        <v>1407</v>
      </c>
      <c r="B26" s="18" t="s">
        <v>313</v>
      </c>
      <c r="C26" s="18" t="s">
        <v>206</v>
      </c>
      <c r="D26" s="20">
        <v>1</v>
      </c>
      <c r="E26" s="64">
        <v>20747.71</v>
      </c>
      <c r="F26" s="64">
        <v>36254.71</v>
      </c>
      <c r="G26" s="18" t="s">
        <v>157</v>
      </c>
      <c r="H26" s="18" t="s">
        <v>6</v>
      </c>
      <c r="I26" s="18" t="s">
        <v>176</v>
      </c>
      <c r="J26" s="138">
        <v>2886.4</v>
      </c>
      <c r="K26" s="138">
        <v>0</v>
      </c>
      <c r="L26" s="138">
        <v>2886.4</v>
      </c>
      <c r="M26" s="137">
        <v>295</v>
      </c>
      <c r="N26" s="137">
        <v>69.819999999999993</v>
      </c>
      <c r="O26" s="137">
        <v>1078.93</v>
      </c>
      <c r="P26" s="137">
        <v>50.85</v>
      </c>
      <c r="Q26" s="137">
        <v>1494.6</v>
      </c>
      <c r="R26" s="139">
        <v>4381</v>
      </c>
      <c r="S26" s="138">
        <v>2795.4</v>
      </c>
      <c r="T26" s="138">
        <v>0</v>
      </c>
      <c r="U26" s="138">
        <v>2795.4</v>
      </c>
      <c r="V26" s="137">
        <v>295</v>
      </c>
      <c r="W26" s="137">
        <v>69.819999999999993</v>
      </c>
      <c r="X26" s="137">
        <v>1080.03</v>
      </c>
      <c r="Y26" s="137">
        <v>49.64</v>
      </c>
      <c r="Z26" s="137">
        <v>1494.49</v>
      </c>
      <c r="AA26" s="139">
        <v>4289.8900000000003</v>
      </c>
      <c r="AB26" s="186">
        <v>2795.4</v>
      </c>
      <c r="AC26" s="138">
        <v>0</v>
      </c>
      <c r="AD26" s="138">
        <v>2795.4</v>
      </c>
      <c r="AE26" s="137">
        <v>295</v>
      </c>
      <c r="AF26" s="137">
        <v>69.819999999999993</v>
      </c>
      <c r="AG26" s="137">
        <v>1079.48</v>
      </c>
      <c r="AH26" s="137">
        <v>49.64</v>
      </c>
      <c r="AI26" s="137">
        <v>1493.94</v>
      </c>
      <c r="AJ26" s="139">
        <v>4289.34</v>
      </c>
      <c r="AK26" s="138">
        <v>2818.5</v>
      </c>
      <c r="AL26" s="138">
        <v>0</v>
      </c>
      <c r="AM26" s="138">
        <v>2818.5</v>
      </c>
      <c r="AN26" s="137">
        <v>298</v>
      </c>
      <c r="AO26" s="137">
        <v>70.400000000000006</v>
      </c>
      <c r="AP26" s="137">
        <v>1088.08</v>
      </c>
      <c r="AQ26" s="137">
        <v>50.05</v>
      </c>
      <c r="AR26" s="137">
        <v>1506.53</v>
      </c>
      <c r="AS26" s="139">
        <v>4325.03</v>
      </c>
      <c r="AT26" s="138">
        <v>2825.59</v>
      </c>
      <c r="AU26" s="138">
        <v>948.61</v>
      </c>
      <c r="AV26" s="138">
        <v>3774.2</v>
      </c>
      <c r="AW26" s="137">
        <v>429</v>
      </c>
      <c r="AX26" s="137">
        <v>70.569999999999993</v>
      </c>
      <c r="AY26" s="137">
        <v>1280.47</v>
      </c>
      <c r="AZ26" s="137">
        <v>144.49</v>
      </c>
      <c r="BA26" s="137">
        <v>1924.53</v>
      </c>
      <c r="BB26" s="139">
        <v>5698.73</v>
      </c>
      <c r="BC26" s="138">
        <v>4379.42</v>
      </c>
      <c r="BD26" s="138">
        <v>0</v>
      </c>
      <c r="BE26" s="138">
        <v>4379.42</v>
      </c>
      <c r="BF26" s="137">
        <v>486</v>
      </c>
      <c r="BG26" s="137">
        <v>104.23</v>
      </c>
      <c r="BH26" s="137">
        <v>1843.4</v>
      </c>
      <c r="BI26" s="137">
        <v>76.87</v>
      </c>
      <c r="BJ26" s="137">
        <v>2510.5</v>
      </c>
      <c r="BK26" s="139">
        <v>6889.92</v>
      </c>
      <c r="BL26" s="138">
        <v>2795.4</v>
      </c>
      <c r="BM26" s="138">
        <v>0</v>
      </c>
      <c r="BN26" s="138">
        <v>2795.4</v>
      </c>
      <c r="BO26" s="137">
        <v>294</v>
      </c>
      <c r="BP26" s="137">
        <v>69.819999999999993</v>
      </c>
      <c r="BQ26" s="137">
        <v>1079.48</v>
      </c>
      <c r="BR26" s="137">
        <v>49.64</v>
      </c>
      <c r="BS26" s="137">
        <v>1492.94</v>
      </c>
      <c r="BT26" s="139">
        <v>4288.34</v>
      </c>
      <c r="BU26" s="138">
        <v>2795.4</v>
      </c>
      <c r="BV26" s="138">
        <v>0</v>
      </c>
      <c r="BW26" s="138">
        <v>2795.4</v>
      </c>
      <c r="BX26" s="137">
        <v>295</v>
      </c>
      <c r="BY26" s="137">
        <v>69.819999999999993</v>
      </c>
      <c r="BZ26" s="137">
        <v>1079.48</v>
      </c>
      <c r="CA26" s="137">
        <v>151.63999999999999</v>
      </c>
      <c r="CB26" s="137">
        <v>1595.94</v>
      </c>
      <c r="CC26" s="139">
        <v>4391.34</v>
      </c>
      <c r="CD26" s="138">
        <v>2844.82</v>
      </c>
      <c r="CE26" s="138">
        <v>0</v>
      </c>
      <c r="CF26" s="138">
        <v>2844.82</v>
      </c>
      <c r="CG26" s="137">
        <v>302</v>
      </c>
      <c r="CH26" s="137">
        <v>71.05</v>
      </c>
      <c r="CI26" s="137">
        <v>1097.9100000000001</v>
      </c>
      <c r="CJ26" s="137">
        <v>147.41</v>
      </c>
      <c r="CK26" s="137">
        <v>1618.37</v>
      </c>
      <c r="CL26" s="139">
        <v>4463.1899999999996</v>
      </c>
      <c r="CM26" s="138">
        <v>2834.44</v>
      </c>
      <c r="CN26" s="138">
        <v>0</v>
      </c>
      <c r="CO26" s="138">
        <v>2834.44</v>
      </c>
      <c r="CP26" s="137">
        <v>309</v>
      </c>
      <c r="CQ26" s="137">
        <v>70.8</v>
      </c>
      <c r="CR26" s="137">
        <v>1098.8499999999999</v>
      </c>
      <c r="CS26" s="137">
        <v>106.42</v>
      </c>
      <c r="CT26" s="137">
        <v>1585.07</v>
      </c>
      <c r="CU26" s="139">
        <v>4419.51</v>
      </c>
      <c r="CV26" s="138">
        <v>2795.4</v>
      </c>
      <c r="CW26" s="138">
        <v>0</v>
      </c>
      <c r="CX26" s="138">
        <v>2795.4</v>
      </c>
      <c r="CY26" s="137">
        <v>295</v>
      </c>
      <c r="CZ26" s="137">
        <v>69.819999999999993</v>
      </c>
      <c r="DA26" s="137">
        <v>1079.48</v>
      </c>
      <c r="DB26" s="137">
        <v>146.54</v>
      </c>
      <c r="DC26" s="137">
        <v>1590.84</v>
      </c>
      <c r="DD26" s="139">
        <v>4386.24</v>
      </c>
      <c r="DE26" s="138">
        <v>4169.9799999999996</v>
      </c>
      <c r="DF26" s="138">
        <v>0</v>
      </c>
      <c r="DG26" s="138">
        <v>4169.9799999999996</v>
      </c>
      <c r="DH26" s="137">
        <v>490</v>
      </c>
      <c r="DI26" s="137">
        <v>468.26</v>
      </c>
      <c r="DJ26" s="137">
        <v>1342.57</v>
      </c>
      <c r="DK26" s="137">
        <v>165.86</v>
      </c>
      <c r="DL26" s="137">
        <v>2466.69</v>
      </c>
      <c r="DM26" s="139">
        <v>6636.67</v>
      </c>
      <c r="DN26" s="135">
        <f t="shared" si="6"/>
        <v>36736.15</v>
      </c>
      <c r="DO26" s="135">
        <f t="shared" si="6"/>
        <v>948.61</v>
      </c>
      <c r="DP26" s="135">
        <f t="shared" si="6"/>
        <v>37684.759999999995</v>
      </c>
      <c r="DQ26" s="137">
        <f t="shared" si="7"/>
        <v>4083</v>
      </c>
      <c r="DR26" s="137">
        <f t="shared" si="8"/>
        <v>1274.2299999999998</v>
      </c>
      <c r="DS26" s="137">
        <f t="shared" si="9"/>
        <v>14228.16</v>
      </c>
      <c r="DT26" s="137">
        <f t="shared" si="10"/>
        <v>1189.0499999999997</v>
      </c>
      <c r="DU26" s="137">
        <f t="shared" si="11"/>
        <v>20774.439999999999</v>
      </c>
      <c r="DV26" s="135">
        <f t="shared" si="12"/>
        <v>58459.199999999997</v>
      </c>
      <c r="DW26" s="271">
        <f t="shared" si="13"/>
        <v>1430.0499999999956</v>
      </c>
      <c r="DX26" s="271"/>
      <c r="DY26" s="289">
        <f>E26-(DU26-(DO26*PARAM!Q26))</f>
        <v>-26.729999999999563</v>
      </c>
      <c r="DZ26" s="289"/>
    </row>
    <row r="27" spans="1:130" x14ac:dyDescent="0.25">
      <c r="A27" s="18">
        <v>1438</v>
      </c>
      <c r="B27" s="18" t="s">
        <v>521</v>
      </c>
      <c r="C27" s="18" t="s">
        <v>302</v>
      </c>
      <c r="D27" s="20">
        <v>0.9</v>
      </c>
      <c r="E27" s="64">
        <v>18831.060000000001</v>
      </c>
      <c r="F27" s="64">
        <v>33453.86</v>
      </c>
      <c r="G27" s="18" t="s">
        <v>157</v>
      </c>
      <c r="H27" s="18" t="s">
        <v>6</v>
      </c>
      <c r="I27" s="18" t="s">
        <v>156</v>
      </c>
      <c r="J27" s="138">
        <v>2649.63</v>
      </c>
      <c r="K27" s="138">
        <v>0</v>
      </c>
      <c r="L27" s="138">
        <v>2649.63</v>
      </c>
      <c r="M27" s="137">
        <v>263</v>
      </c>
      <c r="N27" s="137">
        <v>12.81</v>
      </c>
      <c r="O27" s="137">
        <v>992.46</v>
      </c>
      <c r="P27" s="137">
        <v>138.47999999999999</v>
      </c>
      <c r="Q27" s="137">
        <v>1406.75</v>
      </c>
      <c r="R27" s="139">
        <v>4056.38</v>
      </c>
      <c r="S27" s="138">
        <v>2580.9699999999998</v>
      </c>
      <c r="T27" s="138">
        <v>0</v>
      </c>
      <c r="U27" s="138">
        <v>2580.9699999999998</v>
      </c>
      <c r="V27" s="137">
        <v>265</v>
      </c>
      <c r="W27" s="137">
        <v>12.89</v>
      </c>
      <c r="X27" s="137">
        <v>999.92</v>
      </c>
      <c r="Y27" s="137">
        <v>117.22</v>
      </c>
      <c r="Z27" s="137">
        <v>1395.03</v>
      </c>
      <c r="AA27" s="139">
        <v>3976</v>
      </c>
      <c r="AB27" s="186">
        <v>2580.9699999999998</v>
      </c>
      <c r="AC27" s="138">
        <v>0</v>
      </c>
      <c r="AD27" s="138">
        <v>2580.9699999999998</v>
      </c>
      <c r="AE27" s="137">
        <v>265</v>
      </c>
      <c r="AF27" s="137">
        <v>12.89</v>
      </c>
      <c r="AG27" s="137">
        <v>999.4</v>
      </c>
      <c r="AH27" s="137">
        <v>152.91999999999999</v>
      </c>
      <c r="AI27" s="137">
        <v>1430.21</v>
      </c>
      <c r="AJ27" s="139">
        <v>4011.18</v>
      </c>
      <c r="AK27" s="138">
        <v>2589.3000000000002</v>
      </c>
      <c r="AL27" s="138">
        <v>0</v>
      </c>
      <c r="AM27" s="138">
        <v>2589.3000000000002</v>
      </c>
      <c r="AN27" s="137">
        <v>267</v>
      </c>
      <c r="AO27" s="137">
        <v>12.93</v>
      </c>
      <c r="AP27" s="137">
        <v>1002.51</v>
      </c>
      <c r="AQ27" s="137">
        <v>153.07</v>
      </c>
      <c r="AR27" s="137">
        <v>1435.51</v>
      </c>
      <c r="AS27" s="139">
        <v>4024.81</v>
      </c>
      <c r="AT27" s="138">
        <v>2580.9699999999998</v>
      </c>
      <c r="AU27" s="138">
        <v>853.75</v>
      </c>
      <c r="AV27" s="138">
        <v>3434.72</v>
      </c>
      <c r="AW27" s="137">
        <v>381</v>
      </c>
      <c r="AX27" s="137">
        <v>12.89</v>
      </c>
      <c r="AY27" s="137">
        <v>1170.1500000000001</v>
      </c>
      <c r="AZ27" s="137">
        <v>57.27</v>
      </c>
      <c r="BA27" s="137">
        <v>1621.31</v>
      </c>
      <c r="BB27" s="139">
        <v>5056.03</v>
      </c>
      <c r="BC27" s="138">
        <v>4059.76</v>
      </c>
      <c r="BD27" s="138">
        <v>0</v>
      </c>
      <c r="BE27" s="138">
        <v>4059.76</v>
      </c>
      <c r="BF27" s="137">
        <v>442</v>
      </c>
      <c r="BG27" s="137">
        <v>19.25</v>
      </c>
      <c r="BH27" s="137">
        <v>1704.88</v>
      </c>
      <c r="BI27" s="137">
        <v>157.88999999999999</v>
      </c>
      <c r="BJ27" s="137">
        <v>2324.02</v>
      </c>
      <c r="BK27" s="139">
        <v>6383.78</v>
      </c>
      <c r="BL27" s="138">
        <v>2580.9699999999998</v>
      </c>
      <c r="BM27" s="138">
        <v>0</v>
      </c>
      <c r="BN27" s="138">
        <v>2580.9699999999998</v>
      </c>
      <c r="BO27" s="137">
        <v>264</v>
      </c>
      <c r="BP27" s="137">
        <v>12.89</v>
      </c>
      <c r="BQ27" s="137">
        <v>999.4</v>
      </c>
      <c r="BR27" s="137">
        <v>122.32</v>
      </c>
      <c r="BS27" s="137">
        <v>1398.61</v>
      </c>
      <c r="BT27" s="139">
        <v>3979.58</v>
      </c>
      <c r="BU27" s="138">
        <v>2580.9699999999998</v>
      </c>
      <c r="BV27" s="138">
        <v>0</v>
      </c>
      <c r="BW27" s="138">
        <v>2580.9699999999998</v>
      </c>
      <c r="BX27" s="137">
        <v>265</v>
      </c>
      <c r="BY27" s="137">
        <v>12.89</v>
      </c>
      <c r="BZ27" s="137">
        <v>999.4</v>
      </c>
      <c r="CA27" s="137">
        <v>152.91999999999999</v>
      </c>
      <c r="CB27" s="137">
        <v>1430.21</v>
      </c>
      <c r="CC27" s="139">
        <v>4011.18</v>
      </c>
      <c r="CD27" s="138">
        <v>2611.1799999999998</v>
      </c>
      <c r="CE27" s="138">
        <v>0</v>
      </c>
      <c r="CF27" s="138">
        <v>2611.1799999999998</v>
      </c>
      <c r="CG27" s="137">
        <v>270</v>
      </c>
      <c r="CH27" s="137">
        <v>13.04</v>
      </c>
      <c r="CI27" s="137">
        <v>1010.68</v>
      </c>
      <c r="CJ27" s="137">
        <v>148.37</v>
      </c>
      <c r="CK27" s="137">
        <v>1442.09</v>
      </c>
      <c r="CL27" s="139">
        <v>4053.27</v>
      </c>
      <c r="CM27" s="138">
        <v>2584.33</v>
      </c>
      <c r="CN27" s="138">
        <v>0</v>
      </c>
      <c r="CO27" s="138">
        <v>2584.33</v>
      </c>
      <c r="CP27" s="137">
        <v>274</v>
      </c>
      <c r="CQ27" s="137">
        <v>12.91</v>
      </c>
      <c r="CR27" s="137">
        <v>1005.44</v>
      </c>
      <c r="CS27" s="137">
        <v>45.88</v>
      </c>
      <c r="CT27" s="137">
        <v>1338.23</v>
      </c>
      <c r="CU27" s="139">
        <v>3922.56</v>
      </c>
      <c r="CV27" s="138">
        <v>2580.9699999999998</v>
      </c>
      <c r="CW27" s="138">
        <v>0</v>
      </c>
      <c r="CX27" s="138">
        <v>2580.9699999999998</v>
      </c>
      <c r="CY27" s="137">
        <v>265</v>
      </c>
      <c r="CZ27" s="137">
        <v>12.89</v>
      </c>
      <c r="DA27" s="137">
        <v>999.4</v>
      </c>
      <c r="DB27" s="137">
        <v>112.12</v>
      </c>
      <c r="DC27" s="137">
        <v>1389.41</v>
      </c>
      <c r="DD27" s="139">
        <v>3970.38</v>
      </c>
      <c r="DE27" s="138">
        <v>3851.76</v>
      </c>
      <c r="DF27" s="138">
        <v>0</v>
      </c>
      <c r="DG27" s="138">
        <v>3851.76</v>
      </c>
      <c r="DH27" s="137">
        <v>447</v>
      </c>
      <c r="DI27" s="137">
        <v>354.31</v>
      </c>
      <c r="DJ27" s="137">
        <v>1242.94</v>
      </c>
      <c r="DK27" s="137">
        <v>139.80000000000001</v>
      </c>
      <c r="DL27" s="137">
        <v>2184.0500000000002</v>
      </c>
      <c r="DM27" s="139">
        <v>6035.81</v>
      </c>
      <c r="DN27" s="135">
        <f t="shared" si="6"/>
        <v>33831.780000000006</v>
      </c>
      <c r="DO27" s="135">
        <f t="shared" si="6"/>
        <v>853.75</v>
      </c>
      <c r="DP27" s="135">
        <f t="shared" si="6"/>
        <v>34685.530000000006</v>
      </c>
      <c r="DQ27" s="137">
        <f t="shared" si="7"/>
        <v>3668</v>
      </c>
      <c r="DR27" s="137">
        <f t="shared" si="8"/>
        <v>502.59</v>
      </c>
      <c r="DS27" s="137">
        <f t="shared" si="9"/>
        <v>13126.580000000002</v>
      </c>
      <c r="DT27" s="137">
        <f t="shared" si="10"/>
        <v>1498.26</v>
      </c>
      <c r="DU27" s="137">
        <f t="shared" si="11"/>
        <v>18795.43</v>
      </c>
      <c r="DV27" s="135">
        <f t="shared" si="12"/>
        <v>53480.960000000006</v>
      </c>
      <c r="DW27" s="271">
        <f t="shared" si="13"/>
        <v>1231.6700000000055</v>
      </c>
      <c r="DX27" s="271"/>
      <c r="DY27" s="289">
        <f>E27-(DU27-(DO27*PARAM!Q27))</f>
        <v>35.630000000001019</v>
      </c>
      <c r="DZ27" s="289"/>
    </row>
    <row r="28" spans="1:130" x14ac:dyDescent="0.25">
      <c r="A28" s="18">
        <v>1636</v>
      </c>
      <c r="B28" s="18" t="s">
        <v>601</v>
      </c>
      <c r="C28" s="18" t="s">
        <v>602</v>
      </c>
      <c r="D28" s="20">
        <v>1</v>
      </c>
      <c r="E28" s="64">
        <v>68435.7</v>
      </c>
      <c r="F28" s="64">
        <v>104943.38</v>
      </c>
      <c r="G28" s="18" t="s">
        <v>157</v>
      </c>
      <c r="H28" s="18" t="s">
        <v>6</v>
      </c>
      <c r="I28" s="18" t="s">
        <v>603</v>
      </c>
      <c r="J28" s="138">
        <v>7409.48</v>
      </c>
      <c r="K28" s="138">
        <v>0</v>
      </c>
      <c r="L28" s="138">
        <v>7409.48</v>
      </c>
      <c r="M28" s="137">
        <v>972</v>
      </c>
      <c r="N28" s="137">
        <v>189.01</v>
      </c>
      <c r="O28" s="137">
        <v>3514.04</v>
      </c>
      <c r="P28" s="137">
        <v>196.5</v>
      </c>
      <c r="Q28" s="137">
        <v>4871.55</v>
      </c>
      <c r="R28" s="139">
        <v>12281.03</v>
      </c>
      <c r="S28" s="138">
        <v>7164.91</v>
      </c>
      <c r="T28" s="138">
        <v>0</v>
      </c>
      <c r="U28" s="138">
        <v>7164.91</v>
      </c>
      <c r="V28" s="137">
        <v>938</v>
      </c>
      <c r="W28" s="137">
        <v>182.9</v>
      </c>
      <c r="X28" s="137">
        <v>3408.01</v>
      </c>
      <c r="Y28" s="137">
        <v>172.78</v>
      </c>
      <c r="Z28" s="137">
        <v>4701.6899999999996</v>
      </c>
      <c r="AA28" s="139">
        <v>11866.6</v>
      </c>
      <c r="AB28" s="186">
        <v>7164.91</v>
      </c>
      <c r="AC28" s="138">
        <v>0</v>
      </c>
      <c r="AD28" s="138">
        <v>7164.91</v>
      </c>
      <c r="AE28" s="137">
        <v>938</v>
      </c>
      <c r="AF28" s="137">
        <v>182.9</v>
      </c>
      <c r="AG28" s="137">
        <v>3406.27</v>
      </c>
      <c r="AH28" s="137">
        <v>223.78</v>
      </c>
      <c r="AI28" s="137">
        <v>4750.95</v>
      </c>
      <c r="AJ28" s="139">
        <v>11915.86</v>
      </c>
      <c r="AK28" s="138">
        <v>7164.91</v>
      </c>
      <c r="AL28" s="138">
        <v>0</v>
      </c>
      <c r="AM28" s="138">
        <v>7164.91</v>
      </c>
      <c r="AN28" s="137">
        <v>938</v>
      </c>
      <c r="AO28" s="137">
        <v>182.9</v>
      </c>
      <c r="AP28" s="137">
        <v>3406.27</v>
      </c>
      <c r="AQ28" s="137">
        <v>193.18</v>
      </c>
      <c r="AR28" s="137">
        <v>4720.3500000000004</v>
      </c>
      <c r="AS28" s="139">
        <v>11885.26</v>
      </c>
      <c r="AT28" s="138">
        <v>7164.91</v>
      </c>
      <c r="AU28" s="138">
        <v>948.61</v>
      </c>
      <c r="AV28" s="138">
        <v>8113.52</v>
      </c>
      <c r="AW28" s="137">
        <v>1067</v>
      </c>
      <c r="AX28" s="137">
        <v>182.9</v>
      </c>
      <c r="AY28" s="137">
        <v>3596</v>
      </c>
      <c r="AZ28" s="137">
        <v>210.99</v>
      </c>
      <c r="BA28" s="137">
        <v>5056.8900000000003</v>
      </c>
      <c r="BB28" s="139">
        <v>13170.41</v>
      </c>
      <c r="BC28" s="138">
        <v>10692.92</v>
      </c>
      <c r="BD28" s="138">
        <v>0</v>
      </c>
      <c r="BE28" s="138">
        <v>10692.92</v>
      </c>
      <c r="BF28" s="137">
        <v>1433</v>
      </c>
      <c r="BG28" s="137">
        <v>271.10000000000002</v>
      </c>
      <c r="BH28" s="137">
        <v>4986.17</v>
      </c>
      <c r="BI28" s="137">
        <v>261.43</v>
      </c>
      <c r="BJ28" s="137">
        <v>6951.7</v>
      </c>
      <c r="BK28" s="139">
        <v>17644.62</v>
      </c>
      <c r="BL28" s="138">
        <v>7164.91</v>
      </c>
      <c r="BM28" s="138">
        <v>0</v>
      </c>
      <c r="BN28" s="138">
        <v>7164.91</v>
      </c>
      <c r="BO28" s="137">
        <v>935</v>
      </c>
      <c r="BP28" s="137">
        <v>182.9</v>
      </c>
      <c r="BQ28" s="137">
        <v>3406.27</v>
      </c>
      <c r="BR28" s="137">
        <v>198.28</v>
      </c>
      <c r="BS28" s="137">
        <v>4722.45</v>
      </c>
      <c r="BT28" s="139">
        <v>11887.36</v>
      </c>
      <c r="BU28" s="138">
        <v>7164.91</v>
      </c>
      <c r="BV28" s="138">
        <v>0</v>
      </c>
      <c r="BW28" s="138">
        <v>7164.91</v>
      </c>
      <c r="BX28" s="137">
        <v>937</v>
      </c>
      <c r="BY28" s="137">
        <v>182.9</v>
      </c>
      <c r="BZ28" s="137">
        <v>3406.27</v>
      </c>
      <c r="CA28" s="137">
        <v>213.58</v>
      </c>
      <c r="CB28" s="137">
        <v>4739.75</v>
      </c>
      <c r="CC28" s="139">
        <v>11904.66</v>
      </c>
      <c r="CD28" s="138">
        <v>7451.27</v>
      </c>
      <c r="CE28" s="138">
        <v>7389.06</v>
      </c>
      <c r="CF28" s="138">
        <v>14840.33</v>
      </c>
      <c r="CG28" s="137">
        <v>2016</v>
      </c>
      <c r="CH28" s="137">
        <v>374.79</v>
      </c>
      <c r="CI28" s="137">
        <v>6843.03</v>
      </c>
      <c r="CJ28" s="137">
        <v>266.66000000000003</v>
      </c>
      <c r="CK28" s="137">
        <v>9500.48</v>
      </c>
      <c r="CL28" s="139">
        <v>24340.81</v>
      </c>
      <c r="CM28" s="138">
        <v>7164.91</v>
      </c>
      <c r="CN28" s="138">
        <v>0</v>
      </c>
      <c r="CO28" s="138">
        <v>7164.91</v>
      </c>
      <c r="CP28" s="137">
        <v>939</v>
      </c>
      <c r="CQ28" s="137">
        <v>181.61</v>
      </c>
      <c r="CR28" s="137">
        <v>3388.17</v>
      </c>
      <c r="CS28" s="137">
        <v>208.47</v>
      </c>
      <c r="CT28" s="137">
        <v>4717.25</v>
      </c>
      <c r="CU28" s="139">
        <v>11882.16</v>
      </c>
      <c r="CV28" s="138">
        <v>11002.54</v>
      </c>
      <c r="CW28" s="138">
        <v>0</v>
      </c>
      <c r="CX28" s="138">
        <v>11002.54</v>
      </c>
      <c r="CY28" s="137">
        <v>1469</v>
      </c>
      <c r="CZ28" s="137">
        <v>277.56</v>
      </c>
      <c r="DA28" s="137">
        <v>5101.93</v>
      </c>
      <c r="DB28" s="137">
        <v>240.12</v>
      </c>
      <c r="DC28" s="137">
        <v>7088.61</v>
      </c>
      <c r="DD28" s="139">
        <v>18091.150000000001</v>
      </c>
      <c r="DE28" s="138">
        <v>11317.34</v>
      </c>
      <c r="DF28" s="138">
        <v>0</v>
      </c>
      <c r="DG28" s="138">
        <v>11317.34</v>
      </c>
      <c r="DH28" s="137">
        <v>1518</v>
      </c>
      <c r="DI28" s="137">
        <v>1356.18</v>
      </c>
      <c r="DJ28" s="137">
        <v>5242.93</v>
      </c>
      <c r="DK28" s="137">
        <v>259.68</v>
      </c>
      <c r="DL28" s="137">
        <v>8376.7900000000009</v>
      </c>
      <c r="DM28" s="139">
        <v>19694.13</v>
      </c>
      <c r="DN28" s="135">
        <f t="shared" si="6"/>
        <v>98027.920000000013</v>
      </c>
      <c r="DO28" s="135">
        <f t="shared" si="6"/>
        <v>8337.67</v>
      </c>
      <c r="DP28" s="135">
        <f t="shared" si="6"/>
        <v>106365.59</v>
      </c>
      <c r="DQ28" s="137">
        <f t="shared" si="7"/>
        <v>14100</v>
      </c>
      <c r="DR28" s="137">
        <f t="shared" si="8"/>
        <v>3747.6500000000005</v>
      </c>
      <c r="DS28" s="137">
        <f t="shared" si="9"/>
        <v>49705.36</v>
      </c>
      <c r="DT28" s="137">
        <f t="shared" si="10"/>
        <v>2645.45</v>
      </c>
      <c r="DU28" s="137">
        <f t="shared" si="11"/>
        <v>70198.459999999992</v>
      </c>
      <c r="DV28" s="135">
        <f t="shared" si="12"/>
        <v>176564.05</v>
      </c>
      <c r="DW28" s="271">
        <f t="shared" si="13"/>
        <v>1422.2099999999919</v>
      </c>
      <c r="DX28" s="271"/>
      <c r="DY28" s="289">
        <f>E28-(DU28-(DO28*PARAM!Q28))</f>
        <v>-1762.7599999999948</v>
      </c>
      <c r="DZ28" s="289"/>
    </row>
    <row r="29" spans="1:130" x14ac:dyDescent="0.25">
      <c r="A29" s="18">
        <v>1645</v>
      </c>
      <c r="B29" s="18" t="s">
        <v>322</v>
      </c>
      <c r="C29" s="18" t="s">
        <v>323</v>
      </c>
      <c r="D29" s="20">
        <v>1</v>
      </c>
      <c r="E29" s="64">
        <v>17058.41</v>
      </c>
      <c r="F29" s="64">
        <v>30258.9</v>
      </c>
      <c r="G29" s="18" t="s">
        <v>157</v>
      </c>
      <c r="H29" s="18" t="s">
        <v>6</v>
      </c>
      <c r="I29" s="18" t="s">
        <v>176</v>
      </c>
      <c r="J29" s="138">
        <v>2392.5700000000002</v>
      </c>
      <c r="K29" s="138">
        <v>0</v>
      </c>
      <c r="L29" s="138">
        <v>2392.5700000000002</v>
      </c>
      <c r="M29" s="137">
        <v>235</v>
      </c>
      <c r="N29" s="137">
        <v>35.340000000000003</v>
      </c>
      <c r="O29" s="137">
        <v>845.05</v>
      </c>
      <c r="P29" s="137">
        <v>144.35</v>
      </c>
      <c r="Q29" s="137">
        <v>1259.74</v>
      </c>
      <c r="R29" s="139">
        <v>3652.31</v>
      </c>
      <c r="S29" s="138">
        <v>2331.46</v>
      </c>
      <c r="T29" s="138">
        <v>0</v>
      </c>
      <c r="U29" s="138">
        <v>2331.46</v>
      </c>
      <c r="V29" s="137">
        <v>231</v>
      </c>
      <c r="W29" s="137">
        <v>34.93</v>
      </c>
      <c r="X29" s="137">
        <v>821</v>
      </c>
      <c r="Y29" s="137">
        <v>112.79</v>
      </c>
      <c r="Z29" s="137">
        <v>1199.72</v>
      </c>
      <c r="AA29" s="139">
        <v>3531.18</v>
      </c>
      <c r="AB29" s="186">
        <v>1561.08</v>
      </c>
      <c r="AC29" s="138">
        <v>0</v>
      </c>
      <c r="AD29" s="138">
        <v>1561.08</v>
      </c>
      <c r="AE29" s="137">
        <v>127</v>
      </c>
      <c r="AF29" s="137">
        <v>23.37</v>
      </c>
      <c r="AG29" s="137">
        <v>580.20000000000005</v>
      </c>
      <c r="AH29" s="137">
        <v>145.01</v>
      </c>
      <c r="AI29" s="137">
        <v>875.58</v>
      </c>
      <c r="AJ29" s="139">
        <v>2436.66</v>
      </c>
      <c r="AK29" s="138">
        <v>2331.46</v>
      </c>
      <c r="AL29" s="138">
        <v>0</v>
      </c>
      <c r="AM29" s="138">
        <v>2331.46</v>
      </c>
      <c r="AN29" s="137">
        <v>231</v>
      </c>
      <c r="AO29" s="137">
        <v>34.93</v>
      </c>
      <c r="AP29" s="137">
        <v>820.54</v>
      </c>
      <c r="AQ29" s="137">
        <v>122.99</v>
      </c>
      <c r="AR29" s="137">
        <v>1209.46</v>
      </c>
      <c r="AS29" s="139">
        <v>3540.92</v>
      </c>
      <c r="AT29" s="138">
        <v>2339.85</v>
      </c>
      <c r="AU29" s="138">
        <v>882.21</v>
      </c>
      <c r="AV29" s="138">
        <v>3222.06</v>
      </c>
      <c r="AW29" s="137">
        <v>352</v>
      </c>
      <c r="AX29" s="137">
        <v>35.06</v>
      </c>
      <c r="AY29" s="137">
        <v>1004.47</v>
      </c>
      <c r="AZ29" s="137">
        <v>134.96</v>
      </c>
      <c r="BA29" s="137">
        <v>1526.49</v>
      </c>
      <c r="BB29" s="139">
        <v>4748.55</v>
      </c>
      <c r="BC29" s="138">
        <v>3569.93</v>
      </c>
      <c r="BD29" s="138">
        <v>0</v>
      </c>
      <c r="BE29" s="138">
        <v>3569.93</v>
      </c>
      <c r="BF29" s="137">
        <v>390</v>
      </c>
      <c r="BG29" s="137">
        <v>52.14</v>
      </c>
      <c r="BH29" s="137">
        <v>1334.65</v>
      </c>
      <c r="BI29" s="137">
        <v>144.6</v>
      </c>
      <c r="BJ29" s="137">
        <v>1921.39</v>
      </c>
      <c r="BK29" s="139">
        <v>5491.32</v>
      </c>
      <c r="BL29" s="138">
        <v>2334.35</v>
      </c>
      <c r="BM29" s="138">
        <v>0</v>
      </c>
      <c r="BN29" s="138">
        <v>2334.35</v>
      </c>
      <c r="BO29" s="137">
        <v>229</v>
      </c>
      <c r="BP29" s="137">
        <v>34.979999999999997</v>
      </c>
      <c r="BQ29" s="137">
        <v>823.14</v>
      </c>
      <c r="BR29" s="137">
        <v>143.44</v>
      </c>
      <c r="BS29" s="137">
        <v>1230.56</v>
      </c>
      <c r="BT29" s="139">
        <v>3564.91</v>
      </c>
      <c r="BU29" s="138">
        <v>2331.46</v>
      </c>
      <c r="BV29" s="138">
        <v>0</v>
      </c>
      <c r="BW29" s="138">
        <v>2331.46</v>
      </c>
      <c r="BX29" s="137">
        <v>230</v>
      </c>
      <c r="BY29" s="137">
        <v>34.93</v>
      </c>
      <c r="BZ29" s="137">
        <v>820.54</v>
      </c>
      <c r="CA29" s="137">
        <v>148.49</v>
      </c>
      <c r="CB29" s="137">
        <v>1233.96</v>
      </c>
      <c r="CC29" s="139">
        <v>3565.42</v>
      </c>
      <c r="CD29" s="138">
        <v>2400.8200000000002</v>
      </c>
      <c r="CE29" s="138">
        <v>0</v>
      </c>
      <c r="CF29" s="138">
        <v>2400.8200000000002</v>
      </c>
      <c r="CG29" s="137">
        <v>240</v>
      </c>
      <c r="CH29" s="137">
        <v>35.97</v>
      </c>
      <c r="CI29" s="137">
        <v>1457.57</v>
      </c>
      <c r="CJ29" s="137">
        <v>93.62</v>
      </c>
      <c r="CK29" s="137">
        <v>1827.16</v>
      </c>
      <c r="CL29" s="139">
        <v>4227.9799999999996</v>
      </c>
      <c r="CM29" s="138">
        <v>2337.2399999999998</v>
      </c>
      <c r="CN29" s="138">
        <v>0</v>
      </c>
      <c r="CO29" s="138">
        <v>2337.2399999999998</v>
      </c>
      <c r="CP29" s="137">
        <v>240</v>
      </c>
      <c r="CQ29" s="137">
        <v>35.01</v>
      </c>
      <c r="CR29" s="137">
        <v>882.36</v>
      </c>
      <c r="CS29" s="137">
        <v>82.28</v>
      </c>
      <c r="CT29" s="137">
        <v>1239.6500000000001</v>
      </c>
      <c r="CU29" s="139">
        <v>3576.89</v>
      </c>
      <c r="CV29" s="138">
        <v>2331.46</v>
      </c>
      <c r="CW29" s="138">
        <v>0</v>
      </c>
      <c r="CX29" s="138">
        <v>2331.46</v>
      </c>
      <c r="CY29" s="137">
        <v>230</v>
      </c>
      <c r="CZ29" s="137">
        <v>34.93</v>
      </c>
      <c r="DA29" s="137">
        <v>872.24</v>
      </c>
      <c r="DB29" s="137">
        <v>122.99</v>
      </c>
      <c r="DC29" s="137">
        <v>1260.1600000000001</v>
      </c>
      <c r="DD29" s="139">
        <v>3591.62</v>
      </c>
      <c r="DE29" s="138">
        <v>3507.51</v>
      </c>
      <c r="DF29" s="138">
        <v>0</v>
      </c>
      <c r="DG29" s="138">
        <v>3507.51</v>
      </c>
      <c r="DH29" s="137">
        <v>398</v>
      </c>
      <c r="DI29" s="137">
        <v>348.7</v>
      </c>
      <c r="DJ29" s="137">
        <v>1800.72</v>
      </c>
      <c r="DK29" s="137">
        <v>150.33000000000001</v>
      </c>
      <c r="DL29" s="137">
        <v>2697.75</v>
      </c>
      <c r="DM29" s="139">
        <v>6205.26</v>
      </c>
      <c r="DN29" s="135">
        <f t="shared" si="6"/>
        <v>29769.190000000002</v>
      </c>
      <c r="DO29" s="135">
        <f t="shared" si="6"/>
        <v>882.21</v>
      </c>
      <c r="DP29" s="135">
        <f t="shared" si="6"/>
        <v>30651.4</v>
      </c>
      <c r="DQ29" s="137">
        <f t="shared" si="7"/>
        <v>3133</v>
      </c>
      <c r="DR29" s="137">
        <f t="shared" si="8"/>
        <v>740.29</v>
      </c>
      <c r="DS29" s="137">
        <f t="shared" si="9"/>
        <v>12062.48</v>
      </c>
      <c r="DT29" s="137">
        <f t="shared" si="10"/>
        <v>1545.85</v>
      </c>
      <c r="DU29" s="137">
        <f t="shared" si="11"/>
        <v>17481.620000000003</v>
      </c>
      <c r="DV29" s="135">
        <f t="shared" si="12"/>
        <v>48133.020000000004</v>
      </c>
      <c r="DW29" s="271">
        <f t="shared" si="13"/>
        <v>392.5</v>
      </c>
      <c r="DX29" s="271"/>
      <c r="DY29" s="289">
        <f>E29-(DU29-(DO29*PARAM!Q29))</f>
        <v>-423.21000000000276</v>
      </c>
      <c r="DZ29" s="289"/>
    </row>
    <row r="30" spans="1:130" x14ac:dyDescent="0.25">
      <c r="A30" s="18">
        <v>1659</v>
      </c>
      <c r="B30" s="18" t="s">
        <v>225</v>
      </c>
      <c r="C30" s="18" t="s">
        <v>226</v>
      </c>
      <c r="D30" s="20">
        <v>0.8</v>
      </c>
      <c r="E30" s="64">
        <v>14189.25</v>
      </c>
      <c r="F30" s="64">
        <v>26082.2</v>
      </c>
      <c r="G30" s="18" t="s">
        <v>157</v>
      </c>
      <c r="H30" s="18" t="s">
        <v>6</v>
      </c>
      <c r="I30" s="18" t="s">
        <v>227</v>
      </c>
      <c r="J30" s="138">
        <v>2012.29</v>
      </c>
      <c r="K30" s="138">
        <v>0</v>
      </c>
      <c r="L30" s="138">
        <v>2012.29</v>
      </c>
      <c r="M30" s="137">
        <v>182</v>
      </c>
      <c r="N30" s="137">
        <v>10.050000000000001</v>
      </c>
      <c r="O30" s="137">
        <v>749.66</v>
      </c>
      <c r="P30" s="137">
        <v>35.72</v>
      </c>
      <c r="Q30" s="137">
        <v>977.43</v>
      </c>
      <c r="R30" s="139">
        <v>2989.72</v>
      </c>
      <c r="S30" s="138">
        <v>2012.29</v>
      </c>
      <c r="T30" s="138">
        <v>0</v>
      </c>
      <c r="U30" s="138">
        <v>2012.29</v>
      </c>
      <c r="V30" s="137">
        <v>182</v>
      </c>
      <c r="W30" s="137">
        <v>10.050000000000001</v>
      </c>
      <c r="X30" s="137">
        <v>750.46</v>
      </c>
      <c r="Y30" s="137">
        <v>86.72</v>
      </c>
      <c r="Z30" s="137">
        <v>1029.23</v>
      </c>
      <c r="AA30" s="139">
        <v>3041.52</v>
      </c>
      <c r="AB30" s="186">
        <v>2012.29</v>
      </c>
      <c r="AC30" s="138">
        <v>0</v>
      </c>
      <c r="AD30" s="138">
        <v>2012.29</v>
      </c>
      <c r="AE30" s="137">
        <v>182</v>
      </c>
      <c r="AF30" s="137">
        <v>10.050000000000001</v>
      </c>
      <c r="AG30" s="137">
        <v>750.06</v>
      </c>
      <c r="AH30" s="137">
        <v>132.62</v>
      </c>
      <c r="AI30" s="137">
        <v>1074.73</v>
      </c>
      <c r="AJ30" s="139">
        <v>3087.02</v>
      </c>
      <c r="AK30" s="138">
        <v>2046.21</v>
      </c>
      <c r="AL30" s="138">
        <v>0</v>
      </c>
      <c r="AM30" s="138">
        <v>2046.21</v>
      </c>
      <c r="AN30" s="137">
        <v>187</v>
      </c>
      <c r="AO30" s="137">
        <v>10.220000000000001</v>
      </c>
      <c r="AP30" s="137">
        <v>762.71</v>
      </c>
      <c r="AQ30" s="137">
        <v>97.53</v>
      </c>
      <c r="AR30" s="137">
        <v>1057.46</v>
      </c>
      <c r="AS30" s="139">
        <v>3103.67</v>
      </c>
      <c r="AT30" s="138">
        <v>2157.1</v>
      </c>
      <c r="AU30" s="138">
        <v>929.63</v>
      </c>
      <c r="AV30" s="138">
        <v>3086.73</v>
      </c>
      <c r="AW30" s="137">
        <v>329</v>
      </c>
      <c r="AX30" s="137">
        <v>10.77</v>
      </c>
      <c r="AY30" s="137">
        <v>990.09</v>
      </c>
      <c r="AZ30" s="137">
        <v>101.75</v>
      </c>
      <c r="BA30" s="137">
        <v>1431.61</v>
      </c>
      <c r="BB30" s="139">
        <v>4518.34</v>
      </c>
      <c r="BC30" s="138">
        <v>3120.71</v>
      </c>
      <c r="BD30" s="138">
        <v>0</v>
      </c>
      <c r="BE30" s="138">
        <v>3120.71</v>
      </c>
      <c r="BF30" s="137">
        <v>329</v>
      </c>
      <c r="BG30" s="137">
        <v>15.34</v>
      </c>
      <c r="BH30" s="137">
        <v>1145.51</v>
      </c>
      <c r="BI30" s="137">
        <v>96</v>
      </c>
      <c r="BJ30" s="137">
        <v>1585.85</v>
      </c>
      <c r="BK30" s="139">
        <v>4706.5600000000004</v>
      </c>
      <c r="BL30" s="138">
        <v>2012.29</v>
      </c>
      <c r="BM30" s="138">
        <v>0</v>
      </c>
      <c r="BN30" s="138">
        <v>2012.29</v>
      </c>
      <c r="BO30" s="137">
        <v>182</v>
      </c>
      <c r="BP30" s="137">
        <v>10.050000000000001</v>
      </c>
      <c r="BQ30" s="137">
        <v>750.06</v>
      </c>
      <c r="BR30" s="137">
        <v>112.22</v>
      </c>
      <c r="BS30" s="137">
        <v>1054.33</v>
      </c>
      <c r="BT30" s="139">
        <v>3066.62</v>
      </c>
      <c r="BU30" s="138">
        <v>2012.29</v>
      </c>
      <c r="BV30" s="138">
        <v>0</v>
      </c>
      <c r="BW30" s="138">
        <v>2012.29</v>
      </c>
      <c r="BX30" s="137">
        <v>182</v>
      </c>
      <c r="BY30" s="137">
        <v>10.050000000000001</v>
      </c>
      <c r="BZ30" s="137">
        <v>750.06</v>
      </c>
      <c r="CA30" s="137">
        <v>117.32</v>
      </c>
      <c r="CB30" s="137">
        <v>1059.43</v>
      </c>
      <c r="CC30" s="139">
        <v>3071.72</v>
      </c>
      <c r="CD30" s="138">
        <v>2245.09</v>
      </c>
      <c r="CE30" s="138">
        <v>0</v>
      </c>
      <c r="CF30" s="138">
        <v>2245.09</v>
      </c>
      <c r="CG30" s="137">
        <v>214</v>
      </c>
      <c r="CH30" s="137">
        <v>11.21</v>
      </c>
      <c r="CI30" s="137">
        <v>836.99</v>
      </c>
      <c r="CJ30" s="137">
        <v>39.86</v>
      </c>
      <c r="CK30" s="137">
        <v>1102.06</v>
      </c>
      <c r="CL30" s="139">
        <v>3347.15</v>
      </c>
      <c r="CM30" s="138">
        <v>2000.33</v>
      </c>
      <c r="CN30" s="138">
        <v>0</v>
      </c>
      <c r="CO30" s="138">
        <v>2000.33</v>
      </c>
      <c r="CP30" s="137">
        <v>181</v>
      </c>
      <c r="CQ30" s="137">
        <v>9.99</v>
      </c>
      <c r="CR30" s="137">
        <v>745.62</v>
      </c>
      <c r="CS30" s="137">
        <v>55.91</v>
      </c>
      <c r="CT30" s="137">
        <v>992.52</v>
      </c>
      <c r="CU30" s="139">
        <v>2992.85</v>
      </c>
      <c r="CV30" s="138">
        <v>2012.29</v>
      </c>
      <c r="CW30" s="138">
        <v>0</v>
      </c>
      <c r="CX30" s="138">
        <v>2012.29</v>
      </c>
      <c r="CY30" s="137">
        <v>182</v>
      </c>
      <c r="CZ30" s="137">
        <v>10.050000000000001</v>
      </c>
      <c r="DA30" s="137">
        <v>750.06</v>
      </c>
      <c r="DB30" s="137">
        <v>117.32</v>
      </c>
      <c r="DC30" s="137">
        <v>1059.43</v>
      </c>
      <c r="DD30" s="139">
        <v>3071.72</v>
      </c>
      <c r="DE30" s="138">
        <v>2999.76</v>
      </c>
      <c r="DF30" s="138">
        <v>0</v>
      </c>
      <c r="DG30" s="138">
        <v>2999.76</v>
      </c>
      <c r="DH30" s="137">
        <v>318</v>
      </c>
      <c r="DI30" s="137">
        <v>280.58999999999997</v>
      </c>
      <c r="DJ30" s="137">
        <v>1118.81</v>
      </c>
      <c r="DK30" s="137">
        <v>120.91</v>
      </c>
      <c r="DL30" s="137">
        <v>1838.31</v>
      </c>
      <c r="DM30" s="139">
        <v>4838.07</v>
      </c>
      <c r="DN30" s="135">
        <f t="shared" si="6"/>
        <v>26642.940000000002</v>
      </c>
      <c r="DO30" s="135">
        <f t="shared" si="6"/>
        <v>929.63</v>
      </c>
      <c r="DP30" s="135">
        <f t="shared" si="6"/>
        <v>27572.570000000007</v>
      </c>
      <c r="DQ30" s="137">
        <f t="shared" si="7"/>
        <v>2650</v>
      </c>
      <c r="DR30" s="137">
        <f t="shared" si="8"/>
        <v>398.41999999999996</v>
      </c>
      <c r="DS30" s="137">
        <f t="shared" si="9"/>
        <v>10100.089999999998</v>
      </c>
      <c r="DT30" s="137">
        <f t="shared" si="10"/>
        <v>1113.8800000000001</v>
      </c>
      <c r="DU30" s="137">
        <f t="shared" si="11"/>
        <v>14262.39</v>
      </c>
      <c r="DV30" s="135">
        <f t="shared" si="12"/>
        <v>41834.960000000006</v>
      </c>
      <c r="DW30" s="271">
        <f t="shared" si="13"/>
        <v>1490.3700000000063</v>
      </c>
      <c r="DX30" s="271"/>
      <c r="DY30" s="289">
        <f>E30-(DU30-(DO30*PARAM!Q30))</f>
        <v>-73.139999999999418</v>
      </c>
      <c r="DZ30" s="289"/>
    </row>
    <row r="31" spans="1:130" x14ac:dyDescent="0.25">
      <c r="A31" s="18">
        <v>1660</v>
      </c>
      <c r="B31" s="18" t="s">
        <v>246</v>
      </c>
      <c r="C31" s="18" t="s">
        <v>247</v>
      </c>
      <c r="D31" s="20">
        <v>1</v>
      </c>
      <c r="E31" s="64">
        <v>19412.89</v>
      </c>
      <c r="F31" s="64">
        <v>34502.519999999997</v>
      </c>
      <c r="G31" s="18" t="s">
        <v>157</v>
      </c>
      <c r="H31" s="18" t="s">
        <v>6</v>
      </c>
      <c r="I31" s="18" t="s">
        <v>248</v>
      </c>
      <c r="J31" s="138">
        <v>2590.33</v>
      </c>
      <c r="K31" s="138">
        <v>0</v>
      </c>
      <c r="L31" s="138">
        <v>2590.33</v>
      </c>
      <c r="M31" s="137">
        <v>256</v>
      </c>
      <c r="N31" s="137">
        <v>12.54</v>
      </c>
      <c r="O31" s="137">
        <v>972.3</v>
      </c>
      <c r="P31" s="137">
        <v>147.63999999999999</v>
      </c>
      <c r="Q31" s="137">
        <v>1388.48</v>
      </c>
      <c r="R31" s="139">
        <v>3978.81</v>
      </c>
      <c r="S31" s="138">
        <v>2509.73</v>
      </c>
      <c r="T31" s="138">
        <v>0</v>
      </c>
      <c r="U31" s="138">
        <v>2509.73</v>
      </c>
      <c r="V31" s="137">
        <v>256</v>
      </c>
      <c r="W31" s="137">
        <v>12.54</v>
      </c>
      <c r="X31" s="137">
        <v>973.28</v>
      </c>
      <c r="Y31" s="137">
        <v>100.66</v>
      </c>
      <c r="Z31" s="137">
        <v>1342.48</v>
      </c>
      <c r="AA31" s="139">
        <v>3852.21</v>
      </c>
      <c r="AB31" s="186">
        <v>2509.73</v>
      </c>
      <c r="AC31" s="138">
        <v>0</v>
      </c>
      <c r="AD31" s="138">
        <v>2509.73</v>
      </c>
      <c r="AE31" s="137">
        <v>256</v>
      </c>
      <c r="AF31" s="137">
        <v>12.54</v>
      </c>
      <c r="AG31" s="137">
        <v>972.79</v>
      </c>
      <c r="AH31" s="137">
        <v>161.86000000000001</v>
      </c>
      <c r="AI31" s="137">
        <v>1403.19</v>
      </c>
      <c r="AJ31" s="139">
        <v>3912.92</v>
      </c>
      <c r="AK31" s="138">
        <v>2509.73</v>
      </c>
      <c r="AL31" s="138">
        <v>0</v>
      </c>
      <c r="AM31" s="138">
        <v>2509.73</v>
      </c>
      <c r="AN31" s="137">
        <v>256</v>
      </c>
      <c r="AO31" s="137">
        <v>12.54</v>
      </c>
      <c r="AP31" s="137">
        <v>972.79</v>
      </c>
      <c r="AQ31" s="137">
        <v>44.56</v>
      </c>
      <c r="AR31" s="137">
        <v>1285.8900000000001</v>
      </c>
      <c r="AS31" s="139">
        <v>3795.62</v>
      </c>
      <c r="AT31" s="138">
        <v>2509.73</v>
      </c>
      <c r="AU31" s="138">
        <v>825.29</v>
      </c>
      <c r="AV31" s="138">
        <v>3335.02</v>
      </c>
      <c r="AW31" s="137">
        <v>368</v>
      </c>
      <c r="AX31" s="137">
        <v>12.54</v>
      </c>
      <c r="AY31" s="137">
        <v>1137.8499999999999</v>
      </c>
      <c r="AZ31" s="137">
        <v>55.62</v>
      </c>
      <c r="BA31" s="137">
        <v>1574.01</v>
      </c>
      <c r="BB31" s="139">
        <v>4909.03</v>
      </c>
      <c r="BC31" s="138">
        <v>3794.91</v>
      </c>
      <c r="BD31" s="138">
        <v>0</v>
      </c>
      <c r="BE31" s="138">
        <v>3794.91</v>
      </c>
      <c r="BF31" s="137">
        <v>427</v>
      </c>
      <c r="BG31" s="137">
        <v>18.7</v>
      </c>
      <c r="BH31" s="137">
        <v>1433.24</v>
      </c>
      <c r="BI31" s="137">
        <v>67.16</v>
      </c>
      <c r="BJ31" s="137">
        <v>1946.1</v>
      </c>
      <c r="BK31" s="139">
        <v>5741.01</v>
      </c>
      <c r="BL31" s="138">
        <v>2509.73</v>
      </c>
      <c r="BM31" s="138">
        <v>0</v>
      </c>
      <c r="BN31" s="138">
        <v>2509.73</v>
      </c>
      <c r="BO31" s="137">
        <v>252</v>
      </c>
      <c r="BP31" s="137">
        <v>12.54</v>
      </c>
      <c r="BQ31" s="137">
        <v>972.79</v>
      </c>
      <c r="BR31" s="137">
        <v>44.56</v>
      </c>
      <c r="BS31" s="137">
        <v>1281.8900000000001</v>
      </c>
      <c r="BT31" s="139">
        <v>3791.62</v>
      </c>
      <c r="BU31" s="138">
        <v>2528.77</v>
      </c>
      <c r="BV31" s="138">
        <v>0</v>
      </c>
      <c r="BW31" s="138">
        <v>2528.77</v>
      </c>
      <c r="BX31" s="137">
        <v>258</v>
      </c>
      <c r="BY31" s="137">
        <v>12.63</v>
      </c>
      <c r="BZ31" s="137">
        <v>979.9</v>
      </c>
      <c r="CA31" s="137">
        <v>44.9</v>
      </c>
      <c r="CB31" s="137">
        <v>1295.43</v>
      </c>
      <c r="CC31" s="139">
        <v>3824.2</v>
      </c>
      <c r="CD31" s="138">
        <v>2528.77</v>
      </c>
      <c r="CE31" s="138">
        <v>0</v>
      </c>
      <c r="CF31" s="138">
        <v>2528.77</v>
      </c>
      <c r="CG31" s="137">
        <v>258</v>
      </c>
      <c r="CH31" s="137">
        <v>12.63</v>
      </c>
      <c r="CI31" s="137">
        <v>979.9</v>
      </c>
      <c r="CJ31" s="137">
        <v>44.9</v>
      </c>
      <c r="CK31" s="137">
        <v>1295.43</v>
      </c>
      <c r="CL31" s="139">
        <v>3824.2</v>
      </c>
      <c r="CM31" s="138">
        <v>2528.77</v>
      </c>
      <c r="CN31" s="138">
        <v>0</v>
      </c>
      <c r="CO31" s="138">
        <v>2528.77</v>
      </c>
      <c r="CP31" s="137">
        <v>266</v>
      </c>
      <c r="CQ31" s="137">
        <v>12.63</v>
      </c>
      <c r="CR31" s="137">
        <v>984.7</v>
      </c>
      <c r="CS31" s="137">
        <v>44.9</v>
      </c>
      <c r="CT31" s="137">
        <v>1308.23</v>
      </c>
      <c r="CU31" s="139">
        <v>3837</v>
      </c>
      <c r="CV31" s="138">
        <v>4171.43</v>
      </c>
      <c r="CW31" s="138">
        <v>0</v>
      </c>
      <c r="CX31" s="138">
        <v>4171.43</v>
      </c>
      <c r="CY31" s="137">
        <v>486</v>
      </c>
      <c r="CZ31" s="137">
        <v>20.85</v>
      </c>
      <c r="DA31" s="137">
        <v>1843.4</v>
      </c>
      <c r="DB31" s="137">
        <v>114.87</v>
      </c>
      <c r="DC31" s="137">
        <v>2465.12</v>
      </c>
      <c r="DD31" s="139">
        <v>6636.55</v>
      </c>
      <c r="DE31" s="138">
        <v>3985.73</v>
      </c>
      <c r="DF31" s="138">
        <v>0</v>
      </c>
      <c r="DG31" s="138">
        <v>3985.73</v>
      </c>
      <c r="DH31" s="137">
        <v>464</v>
      </c>
      <c r="DI31" s="137">
        <v>365.05</v>
      </c>
      <c r="DJ31" s="137">
        <v>1273.78</v>
      </c>
      <c r="DK31" s="137">
        <v>172.78</v>
      </c>
      <c r="DL31" s="137">
        <v>2275.61</v>
      </c>
      <c r="DM31" s="139">
        <v>6261.34</v>
      </c>
      <c r="DN31" s="135">
        <f t="shared" si="6"/>
        <v>34677.360000000001</v>
      </c>
      <c r="DO31" s="135">
        <f t="shared" si="6"/>
        <v>825.29</v>
      </c>
      <c r="DP31" s="135">
        <f t="shared" si="6"/>
        <v>35502.65</v>
      </c>
      <c r="DQ31" s="137">
        <f t="shared" si="7"/>
        <v>3803</v>
      </c>
      <c r="DR31" s="137">
        <f t="shared" si="8"/>
        <v>517.73</v>
      </c>
      <c r="DS31" s="137">
        <f t="shared" si="9"/>
        <v>13496.720000000001</v>
      </c>
      <c r="DT31" s="137">
        <f t="shared" si="10"/>
        <v>1044.4099999999999</v>
      </c>
      <c r="DU31" s="137">
        <f t="shared" si="11"/>
        <v>18861.86</v>
      </c>
      <c r="DV31" s="135">
        <f t="shared" si="12"/>
        <v>54364.51</v>
      </c>
      <c r="DW31" s="271">
        <f t="shared" si="13"/>
        <v>1000.1300000000047</v>
      </c>
      <c r="DX31" s="271"/>
      <c r="DY31" s="289">
        <f>E31-(DU31-(DO31*PARAM!Q31))</f>
        <v>551.02999999999884</v>
      </c>
      <c r="DZ31" s="289"/>
    </row>
    <row r="32" spans="1:130" x14ac:dyDescent="0.25">
      <c r="A32" s="18">
        <v>1665</v>
      </c>
      <c r="B32" s="18" t="s">
        <v>306</v>
      </c>
      <c r="C32" s="18" t="s">
        <v>307</v>
      </c>
      <c r="D32" s="20">
        <v>1</v>
      </c>
      <c r="E32" s="64">
        <v>18001.419999999998</v>
      </c>
      <c r="F32" s="64">
        <v>32074.21</v>
      </c>
      <c r="G32" s="18" t="s">
        <v>157</v>
      </c>
      <c r="H32" s="18" t="s">
        <v>6</v>
      </c>
      <c r="I32" s="18" t="s">
        <v>227</v>
      </c>
      <c r="J32" s="138">
        <v>2581.42</v>
      </c>
      <c r="K32" s="138">
        <v>0</v>
      </c>
      <c r="L32" s="138">
        <v>2581.42</v>
      </c>
      <c r="M32" s="137">
        <v>255</v>
      </c>
      <c r="N32" s="137">
        <v>12.49</v>
      </c>
      <c r="O32" s="137">
        <v>968.99</v>
      </c>
      <c r="P32" s="137">
        <v>218.88</v>
      </c>
      <c r="Q32" s="137">
        <v>1455.36</v>
      </c>
      <c r="R32" s="139">
        <v>4036.78</v>
      </c>
      <c r="S32" s="138">
        <v>2471.63</v>
      </c>
      <c r="T32" s="138">
        <v>0</v>
      </c>
      <c r="U32" s="138">
        <v>2471.63</v>
      </c>
      <c r="V32" s="137">
        <v>250</v>
      </c>
      <c r="W32" s="137">
        <v>12.34</v>
      </c>
      <c r="X32" s="137">
        <v>949.2</v>
      </c>
      <c r="Y32" s="137">
        <v>125.49</v>
      </c>
      <c r="Z32" s="137">
        <v>1337.03</v>
      </c>
      <c r="AA32" s="139">
        <v>3808.66</v>
      </c>
      <c r="AB32" s="186">
        <v>2471.63</v>
      </c>
      <c r="AC32" s="138">
        <v>0</v>
      </c>
      <c r="AD32" s="138">
        <v>2471.63</v>
      </c>
      <c r="AE32" s="137">
        <v>250</v>
      </c>
      <c r="AF32" s="137">
        <v>12.34</v>
      </c>
      <c r="AG32" s="137">
        <v>948.71</v>
      </c>
      <c r="AH32" s="137">
        <v>130.59</v>
      </c>
      <c r="AI32" s="137">
        <v>1341.64</v>
      </c>
      <c r="AJ32" s="139">
        <v>3813.27</v>
      </c>
      <c r="AK32" s="138">
        <v>2471.63</v>
      </c>
      <c r="AL32" s="138">
        <v>0</v>
      </c>
      <c r="AM32" s="138">
        <v>2471.63</v>
      </c>
      <c r="AN32" s="137">
        <v>250</v>
      </c>
      <c r="AO32" s="137">
        <v>12.34</v>
      </c>
      <c r="AP32" s="137">
        <v>948.71</v>
      </c>
      <c r="AQ32" s="137">
        <v>125.49</v>
      </c>
      <c r="AR32" s="137">
        <v>1336.54</v>
      </c>
      <c r="AS32" s="139">
        <v>3808.17</v>
      </c>
      <c r="AT32" s="138">
        <v>2473.2199999999998</v>
      </c>
      <c r="AU32" s="138">
        <v>948.61</v>
      </c>
      <c r="AV32" s="138">
        <v>3421.83</v>
      </c>
      <c r="AW32" s="137">
        <v>380</v>
      </c>
      <c r="AX32" s="137">
        <v>12.35</v>
      </c>
      <c r="AY32" s="137">
        <v>1139.74</v>
      </c>
      <c r="AZ32" s="137">
        <v>112.73</v>
      </c>
      <c r="BA32" s="137">
        <v>1644.82</v>
      </c>
      <c r="BB32" s="139">
        <v>5066.6499999999996</v>
      </c>
      <c r="BC32" s="138">
        <v>3580.61</v>
      </c>
      <c r="BD32" s="138">
        <v>0</v>
      </c>
      <c r="BE32" s="138">
        <v>3580.61</v>
      </c>
      <c r="BF32" s="137">
        <v>380</v>
      </c>
      <c r="BG32" s="137">
        <v>16.98</v>
      </c>
      <c r="BH32" s="137">
        <v>1311.79</v>
      </c>
      <c r="BI32" s="137">
        <v>169.88</v>
      </c>
      <c r="BJ32" s="137">
        <v>1878.65</v>
      </c>
      <c r="BK32" s="139">
        <v>5459.26</v>
      </c>
      <c r="BL32" s="138">
        <v>2471.63</v>
      </c>
      <c r="BM32" s="138">
        <v>0</v>
      </c>
      <c r="BN32" s="138">
        <v>2471.63</v>
      </c>
      <c r="BO32" s="137">
        <v>250</v>
      </c>
      <c r="BP32" s="137">
        <v>12.34</v>
      </c>
      <c r="BQ32" s="137">
        <v>948.71</v>
      </c>
      <c r="BR32" s="137">
        <v>120.39</v>
      </c>
      <c r="BS32" s="137">
        <v>1331.44</v>
      </c>
      <c r="BT32" s="139">
        <v>3803.07</v>
      </c>
      <c r="BU32" s="138">
        <v>2471.63</v>
      </c>
      <c r="BV32" s="138">
        <v>0</v>
      </c>
      <c r="BW32" s="138">
        <v>2471.63</v>
      </c>
      <c r="BX32" s="137">
        <v>250</v>
      </c>
      <c r="BY32" s="137">
        <v>12.34</v>
      </c>
      <c r="BZ32" s="137">
        <v>948.71</v>
      </c>
      <c r="CA32" s="137">
        <v>120.39</v>
      </c>
      <c r="CB32" s="137">
        <v>1331.44</v>
      </c>
      <c r="CC32" s="139">
        <v>3803.07</v>
      </c>
      <c r="CD32" s="138">
        <v>2531.09</v>
      </c>
      <c r="CE32" s="138">
        <v>0</v>
      </c>
      <c r="CF32" s="138">
        <v>2531.09</v>
      </c>
      <c r="CG32" s="137">
        <v>259</v>
      </c>
      <c r="CH32" s="137">
        <v>12.64</v>
      </c>
      <c r="CI32" s="137">
        <v>1039.32</v>
      </c>
      <c r="CJ32" s="137">
        <v>141.83000000000001</v>
      </c>
      <c r="CK32" s="137">
        <v>1452.79</v>
      </c>
      <c r="CL32" s="139">
        <v>3983.88</v>
      </c>
      <c r="CM32" s="138">
        <v>2471.63</v>
      </c>
      <c r="CN32" s="138">
        <v>0</v>
      </c>
      <c r="CO32" s="138">
        <v>2471.63</v>
      </c>
      <c r="CP32" s="137">
        <v>258</v>
      </c>
      <c r="CQ32" s="137">
        <v>12.34</v>
      </c>
      <c r="CR32" s="137">
        <v>963.39</v>
      </c>
      <c r="CS32" s="137">
        <v>74.489999999999995</v>
      </c>
      <c r="CT32" s="137">
        <v>1308.22</v>
      </c>
      <c r="CU32" s="139">
        <v>3779.85</v>
      </c>
      <c r="CV32" s="138">
        <v>928.08</v>
      </c>
      <c r="CW32" s="138">
        <v>0</v>
      </c>
      <c r="CX32" s="138">
        <v>928.08</v>
      </c>
      <c r="CY32" s="137">
        <v>41</v>
      </c>
      <c r="CZ32" s="137">
        <v>4.63</v>
      </c>
      <c r="DA32" s="137">
        <v>420.26</v>
      </c>
      <c r="DB32" s="137">
        <v>87.88</v>
      </c>
      <c r="DC32" s="137">
        <v>553.77</v>
      </c>
      <c r="DD32" s="139">
        <v>1481.85</v>
      </c>
      <c r="DE32" s="138">
        <v>2363.75</v>
      </c>
      <c r="DF32" s="138">
        <v>0</v>
      </c>
      <c r="DG32" s="138">
        <v>2363.75</v>
      </c>
      <c r="DH32" s="137">
        <v>240</v>
      </c>
      <c r="DI32" s="137">
        <v>301.74</v>
      </c>
      <c r="DJ32" s="137">
        <v>990.35</v>
      </c>
      <c r="DK32" s="137">
        <v>43.32</v>
      </c>
      <c r="DL32" s="137">
        <v>1575.41</v>
      </c>
      <c r="DM32" s="139">
        <v>3939.16</v>
      </c>
      <c r="DN32" s="135">
        <f t="shared" si="6"/>
        <v>29287.950000000004</v>
      </c>
      <c r="DO32" s="135">
        <f t="shared" si="6"/>
        <v>948.61</v>
      </c>
      <c r="DP32" s="135">
        <f t="shared" si="6"/>
        <v>30236.560000000005</v>
      </c>
      <c r="DQ32" s="137">
        <f t="shared" si="7"/>
        <v>3063</v>
      </c>
      <c r="DR32" s="137">
        <f t="shared" si="8"/>
        <v>434.87</v>
      </c>
      <c r="DS32" s="137">
        <f t="shared" si="9"/>
        <v>11577.880000000001</v>
      </c>
      <c r="DT32" s="137">
        <f t="shared" si="10"/>
        <v>1471.36</v>
      </c>
      <c r="DU32" s="137">
        <f t="shared" si="11"/>
        <v>16547.11</v>
      </c>
      <c r="DV32" s="135">
        <f t="shared" si="12"/>
        <v>46783.670000000006</v>
      </c>
      <c r="DW32" s="271">
        <f t="shared" si="13"/>
        <v>-1837.6499999999942</v>
      </c>
      <c r="DX32" s="271"/>
      <c r="DY32" s="289">
        <f>E32-(DU32-(DO32*PARAM!Q32))</f>
        <v>1454.3099999999977</v>
      </c>
      <c r="DZ32" s="289"/>
    </row>
    <row r="33" spans="1:130" x14ac:dyDescent="0.25">
      <c r="A33" s="18">
        <v>1720</v>
      </c>
      <c r="B33" s="18" t="s">
        <v>455</v>
      </c>
      <c r="C33" s="18" t="s">
        <v>175</v>
      </c>
      <c r="D33" s="20">
        <v>0.9</v>
      </c>
      <c r="E33" s="64">
        <v>16938.990000000002</v>
      </c>
      <c r="F33" s="64">
        <v>30396.17</v>
      </c>
      <c r="G33" s="18" t="s">
        <v>157</v>
      </c>
      <c r="H33" s="18" t="s">
        <v>6</v>
      </c>
      <c r="I33" s="18" t="s">
        <v>248</v>
      </c>
      <c r="J33" s="138">
        <v>2417.15</v>
      </c>
      <c r="K33" s="138">
        <v>0</v>
      </c>
      <c r="L33" s="138">
        <v>2417.15</v>
      </c>
      <c r="M33" s="137">
        <v>227</v>
      </c>
      <c r="N33" s="137">
        <v>58.47</v>
      </c>
      <c r="O33" s="137">
        <v>872.65</v>
      </c>
      <c r="P33" s="137">
        <v>134.38</v>
      </c>
      <c r="Q33" s="137">
        <v>1292.5</v>
      </c>
      <c r="R33" s="139">
        <v>3709.65</v>
      </c>
      <c r="S33" s="138">
        <v>2337.1999999999998</v>
      </c>
      <c r="T33" s="138">
        <v>0</v>
      </c>
      <c r="U33" s="138">
        <v>2337.1999999999998</v>
      </c>
      <c r="V33" s="137">
        <v>227</v>
      </c>
      <c r="W33" s="137">
        <v>58.36</v>
      </c>
      <c r="X33" s="137">
        <v>871.82</v>
      </c>
      <c r="Y33" s="137">
        <v>117.98</v>
      </c>
      <c r="Z33" s="137">
        <v>1275.1600000000001</v>
      </c>
      <c r="AA33" s="139">
        <v>3612.36</v>
      </c>
      <c r="AB33" s="186">
        <v>2337.1999999999998</v>
      </c>
      <c r="AC33" s="138">
        <v>0</v>
      </c>
      <c r="AD33" s="138">
        <v>2337.1999999999998</v>
      </c>
      <c r="AE33" s="137">
        <v>227</v>
      </c>
      <c r="AF33" s="137">
        <v>58.36</v>
      </c>
      <c r="AG33" s="137">
        <v>871.37</v>
      </c>
      <c r="AH33" s="137">
        <v>158.78</v>
      </c>
      <c r="AI33" s="137">
        <v>1315.51</v>
      </c>
      <c r="AJ33" s="139">
        <v>3652.71</v>
      </c>
      <c r="AK33" s="138">
        <v>2355.38</v>
      </c>
      <c r="AL33" s="138">
        <v>0</v>
      </c>
      <c r="AM33" s="138">
        <v>2355.38</v>
      </c>
      <c r="AN33" s="137">
        <v>230</v>
      </c>
      <c r="AO33" s="137">
        <v>58.81</v>
      </c>
      <c r="AP33" s="137">
        <v>878.19</v>
      </c>
      <c r="AQ33" s="137">
        <v>108.12</v>
      </c>
      <c r="AR33" s="137">
        <v>1275.1199999999999</v>
      </c>
      <c r="AS33" s="139">
        <v>3630.5</v>
      </c>
      <c r="AT33" s="138">
        <v>2356.98</v>
      </c>
      <c r="AU33" s="138">
        <v>853.75</v>
      </c>
      <c r="AV33" s="138">
        <v>3210.73</v>
      </c>
      <c r="AW33" s="137">
        <v>346</v>
      </c>
      <c r="AX33" s="137">
        <v>58.85</v>
      </c>
      <c r="AY33" s="137">
        <v>1049.51</v>
      </c>
      <c r="AZ33" s="137">
        <v>134.88999999999999</v>
      </c>
      <c r="BA33" s="137">
        <v>1589.25</v>
      </c>
      <c r="BB33" s="139">
        <v>4799.9799999999996</v>
      </c>
      <c r="BC33" s="138">
        <v>3683.7</v>
      </c>
      <c r="BD33" s="138">
        <v>0</v>
      </c>
      <c r="BE33" s="138">
        <v>3683.7</v>
      </c>
      <c r="BF33" s="137">
        <v>387</v>
      </c>
      <c r="BG33" s="137">
        <v>87.09</v>
      </c>
      <c r="BH33" s="137">
        <v>1300.3800000000001</v>
      </c>
      <c r="BI33" s="137">
        <v>141.05000000000001</v>
      </c>
      <c r="BJ33" s="137">
        <v>1915.52</v>
      </c>
      <c r="BK33" s="139">
        <v>5599.22</v>
      </c>
      <c r="BL33" s="138">
        <v>2337.1999999999998</v>
      </c>
      <c r="BM33" s="138">
        <v>0</v>
      </c>
      <c r="BN33" s="138">
        <v>2337.1999999999998</v>
      </c>
      <c r="BO33" s="137">
        <v>226</v>
      </c>
      <c r="BP33" s="137">
        <v>58.36</v>
      </c>
      <c r="BQ33" s="137">
        <v>871.37</v>
      </c>
      <c r="BR33" s="137">
        <v>148.58000000000001</v>
      </c>
      <c r="BS33" s="137">
        <v>1304.31</v>
      </c>
      <c r="BT33" s="139">
        <v>3641.51</v>
      </c>
      <c r="BU33" s="138">
        <v>2354.34</v>
      </c>
      <c r="BV33" s="138">
        <v>0</v>
      </c>
      <c r="BW33" s="138">
        <v>2354.34</v>
      </c>
      <c r="BX33" s="137">
        <v>229</v>
      </c>
      <c r="BY33" s="137">
        <v>58.79</v>
      </c>
      <c r="BZ33" s="137">
        <v>877.82</v>
      </c>
      <c r="CA33" s="137">
        <v>133.61000000000001</v>
      </c>
      <c r="CB33" s="137">
        <v>1299.22</v>
      </c>
      <c r="CC33" s="139">
        <v>3653.56</v>
      </c>
      <c r="CD33" s="138">
        <v>2430.62</v>
      </c>
      <c r="CE33" s="138">
        <v>0</v>
      </c>
      <c r="CF33" s="138">
        <v>2430.62</v>
      </c>
      <c r="CG33" s="137">
        <v>240</v>
      </c>
      <c r="CH33" s="137">
        <v>60.7</v>
      </c>
      <c r="CI33" s="137">
        <v>906.28</v>
      </c>
      <c r="CJ33" s="137">
        <v>94.16</v>
      </c>
      <c r="CK33" s="137">
        <v>1301.1400000000001</v>
      </c>
      <c r="CL33" s="139">
        <v>3731.76</v>
      </c>
      <c r="CM33" s="138">
        <v>2354.34</v>
      </c>
      <c r="CN33" s="138">
        <v>0</v>
      </c>
      <c r="CO33" s="138">
        <v>2354.34</v>
      </c>
      <c r="CP33" s="137">
        <v>229</v>
      </c>
      <c r="CQ33" s="137">
        <v>58.79</v>
      </c>
      <c r="CR33" s="137">
        <v>877.82</v>
      </c>
      <c r="CS33" s="137">
        <v>103.01</v>
      </c>
      <c r="CT33" s="137">
        <v>1268.6199999999999</v>
      </c>
      <c r="CU33" s="139">
        <v>3622.96</v>
      </c>
      <c r="CV33" s="138">
        <v>2354.34</v>
      </c>
      <c r="CW33" s="138">
        <v>0</v>
      </c>
      <c r="CX33" s="138">
        <v>2354.34</v>
      </c>
      <c r="CY33" s="137">
        <v>229</v>
      </c>
      <c r="CZ33" s="137">
        <v>58.79</v>
      </c>
      <c r="DA33" s="137">
        <v>877.82</v>
      </c>
      <c r="DB33" s="137">
        <v>113.21</v>
      </c>
      <c r="DC33" s="137">
        <v>1278.82</v>
      </c>
      <c r="DD33" s="139">
        <v>3633.16</v>
      </c>
      <c r="DE33" s="138">
        <v>3511.81</v>
      </c>
      <c r="DF33" s="138">
        <v>0</v>
      </c>
      <c r="DG33" s="138">
        <v>3511.81</v>
      </c>
      <c r="DH33" s="137">
        <v>393</v>
      </c>
      <c r="DI33" s="137">
        <v>392.99</v>
      </c>
      <c r="DJ33" s="137">
        <v>1309.98</v>
      </c>
      <c r="DK33" s="137">
        <v>109.59</v>
      </c>
      <c r="DL33" s="137">
        <v>2205.56</v>
      </c>
      <c r="DM33" s="139">
        <v>5717.37</v>
      </c>
      <c r="DN33" s="135">
        <f t="shared" si="6"/>
        <v>30830.260000000002</v>
      </c>
      <c r="DO33" s="135">
        <f t="shared" si="6"/>
        <v>853.75</v>
      </c>
      <c r="DP33" s="135">
        <f t="shared" si="6"/>
        <v>31684.010000000002</v>
      </c>
      <c r="DQ33" s="137">
        <f t="shared" si="7"/>
        <v>3190</v>
      </c>
      <c r="DR33" s="137">
        <f t="shared" si="8"/>
        <v>1068.3600000000001</v>
      </c>
      <c r="DS33" s="137">
        <f t="shared" si="9"/>
        <v>11565.009999999998</v>
      </c>
      <c r="DT33" s="137">
        <f t="shared" si="10"/>
        <v>1497.3600000000001</v>
      </c>
      <c r="DU33" s="137">
        <f t="shared" si="11"/>
        <v>17320.73</v>
      </c>
      <c r="DV33" s="135">
        <f t="shared" si="12"/>
        <v>49004.740000000005</v>
      </c>
      <c r="DW33" s="271">
        <f t="shared" si="13"/>
        <v>1287.8400000000038</v>
      </c>
      <c r="DX33" s="271"/>
      <c r="DY33" s="289">
        <f>E33-(DU33-(DO33*PARAM!Q33))</f>
        <v>-381.73999999999796</v>
      </c>
      <c r="DZ33" s="289"/>
    </row>
    <row r="34" spans="1:130" x14ac:dyDescent="0.25">
      <c r="A34" s="18">
        <v>1726</v>
      </c>
      <c r="B34" s="18" t="s">
        <v>731</v>
      </c>
      <c r="C34" s="18" t="s">
        <v>535</v>
      </c>
      <c r="D34" s="20">
        <v>1</v>
      </c>
      <c r="E34" s="64">
        <v>15321.74</v>
      </c>
      <c r="F34" s="64">
        <v>28269.98</v>
      </c>
      <c r="G34" s="18" t="s">
        <v>157</v>
      </c>
      <c r="H34" s="18" t="s">
        <v>6</v>
      </c>
      <c r="I34" s="18" t="s">
        <v>248</v>
      </c>
      <c r="J34" s="138">
        <v>2175.65</v>
      </c>
      <c r="K34" s="138">
        <v>0</v>
      </c>
      <c r="L34" s="138">
        <v>2175.65</v>
      </c>
      <c r="M34" s="137">
        <v>199</v>
      </c>
      <c r="N34" s="137">
        <v>52.44</v>
      </c>
      <c r="O34" s="137">
        <v>608.51</v>
      </c>
      <c r="P34" s="137">
        <v>130.1</v>
      </c>
      <c r="Q34" s="137">
        <v>990.05</v>
      </c>
      <c r="R34" s="139">
        <v>3165.7</v>
      </c>
      <c r="S34" s="138">
        <v>2100.25</v>
      </c>
      <c r="T34" s="138">
        <v>0</v>
      </c>
      <c r="U34" s="138">
        <v>2100.25</v>
      </c>
      <c r="V34" s="137">
        <v>199</v>
      </c>
      <c r="W34" s="137">
        <v>52.44</v>
      </c>
      <c r="X34" s="137">
        <v>609.33000000000004</v>
      </c>
      <c r="Y34" s="137">
        <v>108.69</v>
      </c>
      <c r="Z34" s="137">
        <v>969.46</v>
      </c>
      <c r="AA34" s="139">
        <v>3069.71</v>
      </c>
      <c r="AB34" s="186">
        <v>2100.25</v>
      </c>
      <c r="AC34" s="138">
        <v>0</v>
      </c>
      <c r="AD34" s="138">
        <v>2100.25</v>
      </c>
      <c r="AE34" s="137">
        <v>199</v>
      </c>
      <c r="AF34" s="137">
        <v>52.44</v>
      </c>
      <c r="AG34" s="137">
        <v>608.91999999999996</v>
      </c>
      <c r="AH34" s="137">
        <v>154.59</v>
      </c>
      <c r="AI34" s="137">
        <v>1014.95</v>
      </c>
      <c r="AJ34" s="139">
        <v>3115.2</v>
      </c>
      <c r="AK34" s="138">
        <v>2100.25</v>
      </c>
      <c r="AL34" s="138">
        <v>0</v>
      </c>
      <c r="AM34" s="138">
        <v>2100.25</v>
      </c>
      <c r="AN34" s="137">
        <v>199</v>
      </c>
      <c r="AO34" s="137">
        <v>52.44</v>
      </c>
      <c r="AP34" s="137">
        <v>608.91999999999996</v>
      </c>
      <c r="AQ34" s="137">
        <v>118.89</v>
      </c>
      <c r="AR34" s="137">
        <v>979.25</v>
      </c>
      <c r="AS34" s="139">
        <v>3079.5</v>
      </c>
      <c r="AT34" s="138">
        <v>2100.25</v>
      </c>
      <c r="AU34" s="138">
        <v>948.61</v>
      </c>
      <c r="AV34" s="138">
        <v>3048.86</v>
      </c>
      <c r="AW34" s="137">
        <v>328</v>
      </c>
      <c r="AX34" s="137">
        <v>52.44</v>
      </c>
      <c r="AY34" s="137">
        <v>798.64</v>
      </c>
      <c r="AZ34" s="137">
        <v>131.61000000000001</v>
      </c>
      <c r="BA34" s="137">
        <v>1310.69</v>
      </c>
      <c r="BB34" s="139">
        <v>4359.55</v>
      </c>
      <c r="BC34" s="138">
        <v>3352.29</v>
      </c>
      <c r="BD34" s="138">
        <v>0</v>
      </c>
      <c r="BE34" s="138">
        <v>3352.29</v>
      </c>
      <c r="BF34" s="137">
        <v>342</v>
      </c>
      <c r="BG34" s="137">
        <v>78.150000000000006</v>
      </c>
      <c r="BH34" s="137">
        <v>1203.95</v>
      </c>
      <c r="BI34" s="137">
        <v>170.75</v>
      </c>
      <c r="BJ34" s="137">
        <v>1794.85</v>
      </c>
      <c r="BK34" s="139">
        <v>5147.1400000000003</v>
      </c>
      <c r="BL34" s="138">
        <v>2119.3000000000002</v>
      </c>
      <c r="BM34" s="138">
        <v>0</v>
      </c>
      <c r="BN34" s="138">
        <v>2119.3000000000002</v>
      </c>
      <c r="BO34" s="137">
        <v>197</v>
      </c>
      <c r="BP34" s="137">
        <v>52.91</v>
      </c>
      <c r="BQ34" s="137">
        <v>626.37</v>
      </c>
      <c r="BR34" s="137">
        <v>129.43</v>
      </c>
      <c r="BS34" s="137">
        <v>1005.71</v>
      </c>
      <c r="BT34" s="139">
        <v>3125.01</v>
      </c>
      <c r="BU34" s="138">
        <v>2119.3000000000002</v>
      </c>
      <c r="BV34" s="138">
        <v>0</v>
      </c>
      <c r="BW34" s="138">
        <v>2119.3000000000002</v>
      </c>
      <c r="BX34" s="137">
        <v>201</v>
      </c>
      <c r="BY34" s="137">
        <v>52.91</v>
      </c>
      <c r="BZ34" s="137">
        <v>626.37</v>
      </c>
      <c r="CA34" s="137">
        <v>139.63</v>
      </c>
      <c r="CB34" s="137">
        <v>1019.91</v>
      </c>
      <c r="CC34" s="139">
        <v>3139.21</v>
      </c>
      <c r="CD34" s="138">
        <v>2211.5500000000002</v>
      </c>
      <c r="CE34" s="138">
        <v>0</v>
      </c>
      <c r="CF34" s="138">
        <v>2211.5500000000002</v>
      </c>
      <c r="CG34" s="137">
        <v>214</v>
      </c>
      <c r="CH34" s="137">
        <v>55.21</v>
      </c>
      <c r="CI34" s="137">
        <v>1353.08</v>
      </c>
      <c r="CJ34" s="137">
        <v>125.96</v>
      </c>
      <c r="CK34" s="137">
        <v>1748.25</v>
      </c>
      <c r="CL34" s="139">
        <v>3959.8</v>
      </c>
      <c r="CM34" s="138">
        <v>2119.3000000000002</v>
      </c>
      <c r="CN34" s="138">
        <v>0</v>
      </c>
      <c r="CO34" s="138">
        <v>2119.3000000000002</v>
      </c>
      <c r="CP34" s="137">
        <v>210</v>
      </c>
      <c r="CQ34" s="137">
        <v>52.91</v>
      </c>
      <c r="CR34" s="137">
        <v>683.02</v>
      </c>
      <c r="CS34" s="137">
        <v>68.23</v>
      </c>
      <c r="CT34" s="137">
        <v>1014.16</v>
      </c>
      <c r="CU34" s="139">
        <v>3133.46</v>
      </c>
      <c r="CV34" s="138">
        <v>2767.54</v>
      </c>
      <c r="CW34" s="138">
        <v>0</v>
      </c>
      <c r="CX34" s="138">
        <v>2767.54</v>
      </c>
      <c r="CY34" s="137">
        <v>291</v>
      </c>
      <c r="CZ34" s="137">
        <v>69.12</v>
      </c>
      <c r="DA34" s="137">
        <v>1069.08</v>
      </c>
      <c r="DB34" s="137">
        <v>49.14</v>
      </c>
      <c r="DC34" s="137">
        <v>1478.34</v>
      </c>
      <c r="DD34" s="139">
        <v>4245.88</v>
      </c>
      <c r="DE34" s="138">
        <v>3371.53</v>
      </c>
      <c r="DF34" s="138">
        <v>0</v>
      </c>
      <c r="DG34" s="138">
        <v>3371.53</v>
      </c>
      <c r="DH34" s="137">
        <v>380</v>
      </c>
      <c r="DI34" s="137">
        <v>367.28</v>
      </c>
      <c r="DJ34" s="137">
        <v>2809.69</v>
      </c>
      <c r="DK34" s="137">
        <v>158.11000000000001</v>
      </c>
      <c r="DL34" s="137">
        <v>3715.08</v>
      </c>
      <c r="DM34" s="139">
        <v>7086.61</v>
      </c>
      <c r="DN34" s="135">
        <f t="shared" si="6"/>
        <v>28637.459999999995</v>
      </c>
      <c r="DO34" s="135">
        <f t="shared" si="6"/>
        <v>948.61</v>
      </c>
      <c r="DP34" s="135">
        <f t="shared" si="6"/>
        <v>29586.069999999996</v>
      </c>
      <c r="DQ34" s="137">
        <f t="shared" si="7"/>
        <v>2959</v>
      </c>
      <c r="DR34" s="137">
        <f t="shared" si="8"/>
        <v>990.68999999999994</v>
      </c>
      <c r="DS34" s="137">
        <f t="shared" si="9"/>
        <v>11605.880000000001</v>
      </c>
      <c r="DT34" s="137">
        <f t="shared" si="10"/>
        <v>1485.13</v>
      </c>
      <c r="DU34" s="137">
        <f t="shared" si="11"/>
        <v>17040.7</v>
      </c>
      <c r="DV34" s="135">
        <f t="shared" si="12"/>
        <v>46626.77</v>
      </c>
      <c r="DW34" s="271">
        <f t="shared" si="13"/>
        <v>1316.0899999999965</v>
      </c>
      <c r="DX34" s="271"/>
      <c r="DY34" s="289">
        <f>E34-(DU34-(DO34*PARAM!Q34))</f>
        <v>-1718.9600000000009</v>
      </c>
      <c r="DZ34" s="289"/>
    </row>
    <row r="35" spans="1:130" x14ac:dyDescent="0.25">
      <c r="A35" s="18">
        <v>1816</v>
      </c>
      <c r="B35" s="18" t="s">
        <v>450</v>
      </c>
      <c r="C35" s="18" t="s">
        <v>451</v>
      </c>
      <c r="D35" s="20">
        <v>1</v>
      </c>
      <c r="E35" s="64">
        <v>15905.23</v>
      </c>
      <c r="F35" s="64">
        <v>29060.39</v>
      </c>
      <c r="G35" s="18" t="s">
        <v>157</v>
      </c>
      <c r="H35" s="18" t="s">
        <v>6</v>
      </c>
      <c r="I35" s="18" t="s">
        <v>156</v>
      </c>
      <c r="J35" s="138">
        <v>2188.65</v>
      </c>
      <c r="K35" s="138">
        <v>0</v>
      </c>
      <c r="L35" s="138">
        <v>2188.65</v>
      </c>
      <c r="M35" s="137">
        <v>199</v>
      </c>
      <c r="N35" s="137">
        <v>10.49</v>
      </c>
      <c r="O35" s="137">
        <v>608.51</v>
      </c>
      <c r="P35" s="137">
        <v>38.479999999999997</v>
      </c>
      <c r="Q35" s="137">
        <v>856.48</v>
      </c>
      <c r="R35" s="139">
        <v>3045.13</v>
      </c>
      <c r="S35" s="138">
        <v>2100.25</v>
      </c>
      <c r="T35" s="138">
        <v>0</v>
      </c>
      <c r="U35" s="138">
        <v>2100.25</v>
      </c>
      <c r="V35" s="137">
        <v>199</v>
      </c>
      <c r="W35" s="137">
        <v>10.49</v>
      </c>
      <c r="X35" s="137">
        <v>609.33000000000004</v>
      </c>
      <c r="Y35" s="137">
        <v>37.29</v>
      </c>
      <c r="Z35" s="137">
        <v>856.11</v>
      </c>
      <c r="AA35" s="139">
        <v>2956.36</v>
      </c>
      <c r="AB35" s="186">
        <v>2100.25</v>
      </c>
      <c r="AC35" s="138">
        <v>0</v>
      </c>
      <c r="AD35" s="138">
        <v>2100.25</v>
      </c>
      <c r="AE35" s="137">
        <v>199</v>
      </c>
      <c r="AF35" s="137">
        <v>10.49</v>
      </c>
      <c r="AG35" s="137">
        <v>608.91999999999996</v>
      </c>
      <c r="AH35" s="137">
        <v>37.29</v>
      </c>
      <c r="AI35" s="137">
        <v>855.7</v>
      </c>
      <c r="AJ35" s="139">
        <v>2955.95</v>
      </c>
      <c r="AK35" s="138">
        <v>2125.67</v>
      </c>
      <c r="AL35" s="138">
        <v>0</v>
      </c>
      <c r="AM35" s="138">
        <v>2125.67</v>
      </c>
      <c r="AN35" s="137">
        <v>202</v>
      </c>
      <c r="AO35" s="137">
        <v>10.61</v>
      </c>
      <c r="AP35" s="137">
        <v>632.16999999999996</v>
      </c>
      <c r="AQ35" s="137">
        <v>37.74</v>
      </c>
      <c r="AR35" s="137">
        <v>882.52</v>
      </c>
      <c r="AS35" s="139">
        <v>3008.19</v>
      </c>
      <c r="AT35" s="138">
        <v>2100.25</v>
      </c>
      <c r="AU35" s="138">
        <v>948.61</v>
      </c>
      <c r="AV35" s="138">
        <v>3048.86</v>
      </c>
      <c r="AW35" s="137">
        <v>328</v>
      </c>
      <c r="AX35" s="137">
        <v>10.49</v>
      </c>
      <c r="AY35" s="137">
        <v>798.64</v>
      </c>
      <c r="AZ35" s="137">
        <v>50.01</v>
      </c>
      <c r="BA35" s="137">
        <v>1187.1400000000001</v>
      </c>
      <c r="BB35" s="139">
        <v>4236</v>
      </c>
      <c r="BC35" s="138">
        <v>3279.49</v>
      </c>
      <c r="BD35" s="138">
        <v>0</v>
      </c>
      <c r="BE35" s="138">
        <v>3279.49</v>
      </c>
      <c r="BF35" s="137">
        <v>342</v>
      </c>
      <c r="BG35" s="137">
        <v>15.63</v>
      </c>
      <c r="BH35" s="137">
        <v>1203.95</v>
      </c>
      <c r="BI35" s="137">
        <v>57.58</v>
      </c>
      <c r="BJ35" s="137">
        <v>1619.16</v>
      </c>
      <c r="BK35" s="139">
        <v>4898.6499999999996</v>
      </c>
      <c r="BL35" s="138">
        <v>2127.8200000000002</v>
      </c>
      <c r="BM35" s="138">
        <v>0</v>
      </c>
      <c r="BN35" s="138">
        <v>2127.8200000000002</v>
      </c>
      <c r="BO35" s="137">
        <v>200</v>
      </c>
      <c r="BP35" s="137">
        <v>10.62</v>
      </c>
      <c r="BQ35" s="137">
        <v>634.04</v>
      </c>
      <c r="BR35" s="137">
        <v>37.78</v>
      </c>
      <c r="BS35" s="137">
        <v>882.44</v>
      </c>
      <c r="BT35" s="139">
        <v>3010.26</v>
      </c>
      <c r="BU35" s="138">
        <v>2119.3000000000002</v>
      </c>
      <c r="BV35" s="138">
        <v>0</v>
      </c>
      <c r="BW35" s="138">
        <v>2119.3000000000002</v>
      </c>
      <c r="BX35" s="137">
        <v>201</v>
      </c>
      <c r="BY35" s="137">
        <v>10.58</v>
      </c>
      <c r="BZ35" s="137">
        <v>626.37</v>
      </c>
      <c r="CA35" s="137">
        <v>37.630000000000003</v>
      </c>
      <c r="CB35" s="137">
        <v>875.58</v>
      </c>
      <c r="CC35" s="139">
        <v>2994.88</v>
      </c>
      <c r="CD35" s="138">
        <v>2168.9299999999998</v>
      </c>
      <c r="CE35" s="138">
        <v>0</v>
      </c>
      <c r="CF35" s="138">
        <v>2168.9299999999998</v>
      </c>
      <c r="CG35" s="137">
        <v>208</v>
      </c>
      <c r="CH35" s="137">
        <v>10.83</v>
      </c>
      <c r="CI35" s="137">
        <v>671.83</v>
      </c>
      <c r="CJ35" s="137">
        <v>38.520000000000003</v>
      </c>
      <c r="CK35" s="137">
        <v>929.18</v>
      </c>
      <c r="CL35" s="139">
        <v>3098.11</v>
      </c>
      <c r="CM35" s="138">
        <v>2137.92</v>
      </c>
      <c r="CN35" s="138">
        <v>0</v>
      </c>
      <c r="CO35" s="138">
        <v>2137.92</v>
      </c>
      <c r="CP35" s="137">
        <v>213</v>
      </c>
      <c r="CQ35" s="137">
        <v>10.68</v>
      </c>
      <c r="CR35" s="137">
        <v>618</v>
      </c>
      <c r="CS35" s="137">
        <v>37.96</v>
      </c>
      <c r="CT35" s="137">
        <v>879.64</v>
      </c>
      <c r="CU35" s="139">
        <v>3017.56</v>
      </c>
      <c r="CV35" s="138">
        <v>2672.04</v>
      </c>
      <c r="CW35" s="138">
        <v>0</v>
      </c>
      <c r="CX35" s="138">
        <v>2672.04</v>
      </c>
      <c r="CY35" s="137">
        <v>278</v>
      </c>
      <c r="CZ35" s="137">
        <v>13.35</v>
      </c>
      <c r="DA35" s="137">
        <v>1033.3900000000001</v>
      </c>
      <c r="DB35" s="137">
        <v>47.44</v>
      </c>
      <c r="DC35" s="137">
        <v>1372.18</v>
      </c>
      <c r="DD35" s="139">
        <v>4044.22</v>
      </c>
      <c r="DE35" s="138">
        <v>3371.53</v>
      </c>
      <c r="DF35" s="138">
        <v>0</v>
      </c>
      <c r="DG35" s="138">
        <v>3371.53</v>
      </c>
      <c r="DH35" s="137">
        <v>378</v>
      </c>
      <c r="DI35" s="137">
        <v>299.05</v>
      </c>
      <c r="DJ35" s="137">
        <v>2156.3000000000002</v>
      </c>
      <c r="DK35" s="137">
        <v>61.21</v>
      </c>
      <c r="DL35" s="137">
        <v>2894.56</v>
      </c>
      <c r="DM35" s="139">
        <v>6266.09</v>
      </c>
      <c r="DN35" s="135">
        <f t="shared" si="6"/>
        <v>28492.1</v>
      </c>
      <c r="DO35" s="135">
        <f t="shared" si="6"/>
        <v>948.61</v>
      </c>
      <c r="DP35" s="135">
        <f t="shared" si="6"/>
        <v>29440.71</v>
      </c>
      <c r="DQ35" s="137">
        <f t="shared" si="7"/>
        <v>2947</v>
      </c>
      <c r="DR35" s="137">
        <f t="shared" si="8"/>
        <v>423.31</v>
      </c>
      <c r="DS35" s="137">
        <f t="shared" si="9"/>
        <v>10201.450000000001</v>
      </c>
      <c r="DT35" s="137">
        <f t="shared" si="10"/>
        <v>518.92999999999995</v>
      </c>
      <c r="DU35" s="137">
        <f t="shared" si="11"/>
        <v>14090.689999999999</v>
      </c>
      <c r="DV35" s="135">
        <f t="shared" si="12"/>
        <v>43531.399999999994</v>
      </c>
      <c r="DW35" s="271">
        <f t="shared" si="13"/>
        <v>380.31999999999971</v>
      </c>
      <c r="DX35" s="271"/>
      <c r="DY35" s="289">
        <f>E35-(DU35-(DO35*PARAM!Q35))</f>
        <v>1814.5400000000009</v>
      </c>
      <c r="DZ35" s="289"/>
    </row>
    <row r="36" spans="1:130" x14ac:dyDescent="0.25">
      <c r="A36" s="18">
        <v>1819</v>
      </c>
      <c r="B36" s="18" t="s">
        <v>174</v>
      </c>
      <c r="C36" s="18" t="s">
        <v>175</v>
      </c>
      <c r="D36" s="20">
        <v>1</v>
      </c>
      <c r="E36" s="64">
        <v>16095.52</v>
      </c>
      <c r="F36" s="64">
        <v>29288.91</v>
      </c>
      <c r="G36" s="18" t="s">
        <v>157</v>
      </c>
      <c r="H36" s="18" t="s">
        <v>6</v>
      </c>
      <c r="I36" s="18" t="s">
        <v>176</v>
      </c>
      <c r="J36" s="138">
        <v>2225.86</v>
      </c>
      <c r="K36" s="138">
        <v>0</v>
      </c>
      <c r="L36" s="138">
        <v>2225.86</v>
      </c>
      <c r="M36" s="137">
        <v>205</v>
      </c>
      <c r="N36" s="137">
        <v>27.89</v>
      </c>
      <c r="O36" s="137">
        <v>652.15</v>
      </c>
      <c r="P36" s="137">
        <v>130.97</v>
      </c>
      <c r="Q36" s="137">
        <v>1016.01</v>
      </c>
      <c r="R36" s="139">
        <v>3241.87</v>
      </c>
      <c r="S36" s="138">
        <v>3195.35</v>
      </c>
      <c r="T36" s="138">
        <v>0</v>
      </c>
      <c r="U36" s="138">
        <v>3195.35</v>
      </c>
      <c r="V36" s="137">
        <v>351</v>
      </c>
      <c r="W36" s="137">
        <v>41.5</v>
      </c>
      <c r="X36" s="137">
        <v>1229.24</v>
      </c>
      <c r="Y36" s="137">
        <v>133.24</v>
      </c>
      <c r="Z36" s="137">
        <v>1754.98</v>
      </c>
      <c r="AA36" s="139">
        <v>4950.33</v>
      </c>
      <c r="AB36" s="186">
        <v>2147.86</v>
      </c>
      <c r="AC36" s="138">
        <v>0</v>
      </c>
      <c r="AD36" s="138">
        <v>2147.86</v>
      </c>
      <c r="AE36" s="137">
        <v>205</v>
      </c>
      <c r="AF36" s="137">
        <v>27.89</v>
      </c>
      <c r="AG36" s="137">
        <v>652.57000000000005</v>
      </c>
      <c r="AH36" s="137">
        <v>145.24</v>
      </c>
      <c r="AI36" s="137">
        <v>1030.7</v>
      </c>
      <c r="AJ36" s="139">
        <v>3178.56</v>
      </c>
      <c r="AK36" s="138">
        <v>2147.86</v>
      </c>
      <c r="AL36" s="138">
        <v>0</v>
      </c>
      <c r="AM36" s="138">
        <v>2147.86</v>
      </c>
      <c r="AN36" s="137">
        <v>205</v>
      </c>
      <c r="AO36" s="137">
        <v>27.89</v>
      </c>
      <c r="AP36" s="137">
        <v>652.57000000000005</v>
      </c>
      <c r="AQ36" s="137">
        <v>119.74</v>
      </c>
      <c r="AR36" s="137">
        <v>1005.2</v>
      </c>
      <c r="AS36" s="139">
        <v>3153.06</v>
      </c>
      <c r="AT36" s="138">
        <v>2162.48</v>
      </c>
      <c r="AU36" s="138">
        <v>929.63</v>
      </c>
      <c r="AV36" s="138">
        <v>3092.11</v>
      </c>
      <c r="AW36" s="137">
        <v>334</v>
      </c>
      <c r="AX36" s="137">
        <v>28.08</v>
      </c>
      <c r="AY36" s="137">
        <v>851.75</v>
      </c>
      <c r="AZ36" s="137">
        <v>132.44999999999999</v>
      </c>
      <c r="BA36" s="137">
        <v>1346.28</v>
      </c>
      <c r="BB36" s="139">
        <v>4438.3900000000003</v>
      </c>
      <c r="BC36" s="138">
        <v>3385.96</v>
      </c>
      <c r="BD36" s="138">
        <v>0</v>
      </c>
      <c r="BE36" s="138">
        <v>3385.96</v>
      </c>
      <c r="BF36" s="137">
        <v>352</v>
      </c>
      <c r="BG36" s="137">
        <v>41.58</v>
      </c>
      <c r="BH36" s="137">
        <v>1231.07</v>
      </c>
      <c r="BI36" s="137">
        <v>146.02000000000001</v>
      </c>
      <c r="BJ36" s="137">
        <v>1770.67</v>
      </c>
      <c r="BK36" s="139">
        <v>5156.63</v>
      </c>
      <c r="BL36" s="138">
        <v>2147.86</v>
      </c>
      <c r="BM36" s="138">
        <v>0</v>
      </c>
      <c r="BN36" s="138">
        <v>2147.86</v>
      </c>
      <c r="BO36" s="137">
        <v>204</v>
      </c>
      <c r="BP36" s="137">
        <v>27.89</v>
      </c>
      <c r="BQ36" s="137">
        <v>652.57000000000005</v>
      </c>
      <c r="BR36" s="137">
        <v>140.13999999999999</v>
      </c>
      <c r="BS36" s="137">
        <v>1024.5999999999999</v>
      </c>
      <c r="BT36" s="139">
        <v>3172.46</v>
      </c>
      <c r="BU36" s="138">
        <v>2147.86</v>
      </c>
      <c r="BV36" s="138">
        <v>0</v>
      </c>
      <c r="BW36" s="138">
        <v>2147.86</v>
      </c>
      <c r="BX36" s="137">
        <v>205</v>
      </c>
      <c r="BY36" s="137">
        <v>27.89</v>
      </c>
      <c r="BZ36" s="137">
        <v>652.57000000000005</v>
      </c>
      <c r="CA36" s="137">
        <v>145.24</v>
      </c>
      <c r="CB36" s="137">
        <v>1030.7</v>
      </c>
      <c r="CC36" s="139">
        <v>3178.56</v>
      </c>
      <c r="CD36" s="138">
        <v>2237.39</v>
      </c>
      <c r="CE36" s="138">
        <v>0</v>
      </c>
      <c r="CF36" s="138">
        <v>2237.39</v>
      </c>
      <c r="CG36" s="137">
        <v>218</v>
      </c>
      <c r="CH36" s="137">
        <v>29.05</v>
      </c>
      <c r="CI36" s="137">
        <v>1296</v>
      </c>
      <c r="CJ36" s="137">
        <v>141.72999999999999</v>
      </c>
      <c r="CK36" s="137">
        <v>1684.78</v>
      </c>
      <c r="CL36" s="139">
        <v>3922.17</v>
      </c>
      <c r="CM36" s="138">
        <v>2153.13</v>
      </c>
      <c r="CN36" s="138">
        <v>0</v>
      </c>
      <c r="CO36" s="138">
        <v>2153.13</v>
      </c>
      <c r="CP36" s="137">
        <v>214</v>
      </c>
      <c r="CQ36" s="137">
        <v>27.95</v>
      </c>
      <c r="CR36" s="137">
        <v>713.95</v>
      </c>
      <c r="CS36" s="137">
        <v>58.63</v>
      </c>
      <c r="CT36" s="137">
        <v>1014.53</v>
      </c>
      <c r="CU36" s="139">
        <v>3167.66</v>
      </c>
      <c r="CV36" s="138">
        <v>2309.75</v>
      </c>
      <c r="CW36" s="138">
        <v>0</v>
      </c>
      <c r="CX36" s="138">
        <v>2309.75</v>
      </c>
      <c r="CY36" s="137">
        <v>227</v>
      </c>
      <c r="CZ36" s="137">
        <v>29.99</v>
      </c>
      <c r="DA36" s="137">
        <v>852.43</v>
      </c>
      <c r="DB36" s="137">
        <v>102.21</v>
      </c>
      <c r="DC36" s="137">
        <v>1211.6300000000001</v>
      </c>
      <c r="DD36" s="139">
        <v>3521.38</v>
      </c>
      <c r="DE36" s="138">
        <v>3442.94</v>
      </c>
      <c r="DF36" s="138">
        <v>0</v>
      </c>
      <c r="DG36" s="138">
        <v>3442.94</v>
      </c>
      <c r="DH36" s="137">
        <v>390</v>
      </c>
      <c r="DI36" s="137">
        <v>338.81</v>
      </c>
      <c r="DJ36" s="137">
        <v>2496.38</v>
      </c>
      <c r="DK36" s="137">
        <v>149.18</v>
      </c>
      <c r="DL36" s="137">
        <v>3374.37</v>
      </c>
      <c r="DM36" s="139">
        <v>6817.31</v>
      </c>
      <c r="DN36" s="135">
        <f t="shared" si="6"/>
        <v>29704.3</v>
      </c>
      <c r="DO36" s="135">
        <f t="shared" si="6"/>
        <v>929.63</v>
      </c>
      <c r="DP36" s="135">
        <f t="shared" si="6"/>
        <v>30633.93</v>
      </c>
      <c r="DQ36" s="137">
        <f t="shared" si="7"/>
        <v>3110</v>
      </c>
      <c r="DR36" s="137">
        <f t="shared" si="8"/>
        <v>676.41</v>
      </c>
      <c r="DS36" s="137">
        <f t="shared" si="9"/>
        <v>11933.25</v>
      </c>
      <c r="DT36" s="137">
        <f t="shared" si="10"/>
        <v>1544.7900000000002</v>
      </c>
      <c r="DU36" s="137">
        <f t="shared" si="11"/>
        <v>17264.45</v>
      </c>
      <c r="DV36" s="135">
        <f t="shared" si="12"/>
        <v>47898.380000000005</v>
      </c>
      <c r="DW36" s="271">
        <f t="shared" si="13"/>
        <v>1345.0200000000004</v>
      </c>
      <c r="DX36" s="271"/>
      <c r="DY36" s="289">
        <f>E36-(DU36-(DO36*PARAM!Q36))</f>
        <v>-1168.9300000000003</v>
      </c>
      <c r="DZ36" s="289"/>
    </row>
    <row r="37" spans="1:130" x14ac:dyDescent="0.25">
      <c r="A37" s="18">
        <v>1820</v>
      </c>
      <c r="B37" s="18" t="s">
        <v>568</v>
      </c>
      <c r="C37" s="18" t="s">
        <v>569</v>
      </c>
      <c r="D37" s="20">
        <v>1</v>
      </c>
      <c r="E37" s="64">
        <v>17207.07</v>
      </c>
      <c r="F37" s="64">
        <v>30526.85</v>
      </c>
      <c r="G37" s="18" t="s">
        <v>157</v>
      </c>
      <c r="H37" s="18" t="s">
        <v>6</v>
      </c>
      <c r="I37" s="18" t="s">
        <v>176</v>
      </c>
      <c r="J37" s="138">
        <v>2381.0700000000002</v>
      </c>
      <c r="K37" s="138">
        <v>0</v>
      </c>
      <c r="L37" s="138">
        <v>2381.0700000000002</v>
      </c>
      <c r="M37" s="137">
        <v>224</v>
      </c>
      <c r="N37" s="137">
        <v>34.270000000000003</v>
      </c>
      <c r="O37" s="137">
        <v>779.69</v>
      </c>
      <c r="P37" s="137">
        <v>133.66999999999999</v>
      </c>
      <c r="Q37" s="137">
        <v>1171.6300000000001</v>
      </c>
      <c r="R37" s="139">
        <v>3552.7</v>
      </c>
      <c r="S37" s="138">
        <v>3290.58</v>
      </c>
      <c r="T37" s="138">
        <v>0</v>
      </c>
      <c r="U37" s="138">
        <v>3290.58</v>
      </c>
      <c r="V37" s="137">
        <v>364</v>
      </c>
      <c r="W37" s="137">
        <v>49.32</v>
      </c>
      <c r="X37" s="137">
        <v>1264.82</v>
      </c>
      <c r="Y37" s="137">
        <v>129.83000000000001</v>
      </c>
      <c r="Z37" s="137">
        <v>1807.97</v>
      </c>
      <c r="AA37" s="139">
        <v>5098.55</v>
      </c>
      <c r="AB37" s="186">
        <v>2243.09</v>
      </c>
      <c r="AC37" s="138">
        <v>0</v>
      </c>
      <c r="AD37" s="138">
        <v>2243.09</v>
      </c>
      <c r="AE37" s="137">
        <v>219</v>
      </c>
      <c r="AF37" s="137">
        <v>33.6</v>
      </c>
      <c r="AG37" s="137">
        <v>739.71</v>
      </c>
      <c r="AH37" s="137">
        <v>152.03</v>
      </c>
      <c r="AI37" s="137">
        <v>1144.3399999999999</v>
      </c>
      <c r="AJ37" s="139">
        <v>3387.43</v>
      </c>
      <c r="AK37" s="138">
        <v>2243.09</v>
      </c>
      <c r="AL37" s="138">
        <v>0</v>
      </c>
      <c r="AM37" s="138">
        <v>2243.09</v>
      </c>
      <c r="AN37" s="137">
        <v>219</v>
      </c>
      <c r="AO37" s="137">
        <v>33.6</v>
      </c>
      <c r="AP37" s="137">
        <v>739.71</v>
      </c>
      <c r="AQ37" s="137">
        <v>146.93</v>
      </c>
      <c r="AR37" s="137">
        <v>1139.24</v>
      </c>
      <c r="AS37" s="139">
        <v>3382.33</v>
      </c>
      <c r="AT37" s="138">
        <v>2265.3200000000002</v>
      </c>
      <c r="AU37" s="138">
        <v>948.61</v>
      </c>
      <c r="AV37" s="138">
        <v>3213.93</v>
      </c>
      <c r="AW37" s="137">
        <v>351</v>
      </c>
      <c r="AX37" s="137">
        <v>33.94</v>
      </c>
      <c r="AY37" s="137">
        <v>949.75</v>
      </c>
      <c r="AZ37" s="137">
        <v>134.53</v>
      </c>
      <c r="BA37" s="137">
        <v>1469.22</v>
      </c>
      <c r="BB37" s="139">
        <v>4683.1499999999996</v>
      </c>
      <c r="BC37" s="138">
        <v>3563.62</v>
      </c>
      <c r="BD37" s="138">
        <v>0</v>
      </c>
      <c r="BE37" s="138">
        <v>3563.62</v>
      </c>
      <c r="BF37" s="137">
        <v>371</v>
      </c>
      <c r="BG37" s="137">
        <v>50.14</v>
      </c>
      <c r="BH37" s="137">
        <v>1284.76</v>
      </c>
      <c r="BI37" s="137">
        <v>149.03</v>
      </c>
      <c r="BJ37" s="137">
        <v>1854.93</v>
      </c>
      <c r="BK37" s="139">
        <v>5418.55</v>
      </c>
      <c r="BL37" s="138">
        <v>2243.09</v>
      </c>
      <c r="BM37" s="138">
        <v>0</v>
      </c>
      <c r="BN37" s="138">
        <v>2243.09</v>
      </c>
      <c r="BO37" s="137">
        <v>219</v>
      </c>
      <c r="BP37" s="137">
        <v>33.6</v>
      </c>
      <c r="BQ37" s="137">
        <v>739.71</v>
      </c>
      <c r="BR37" s="137">
        <v>126.53</v>
      </c>
      <c r="BS37" s="137">
        <v>1118.8399999999999</v>
      </c>
      <c r="BT37" s="139">
        <v>3361.93</v>
      </c>
      <c r="BU37" s="138">
        <v>2243.09</v>
      </c>
      <c r="BV37" s="138">
        <v>0</v>
      </c>
      <c r="BW37" s="138">
        <v>2243.09</v>
      </c>
      <c r="BX37" s="137">
        <v>219</v>
      </c>
      <c r="BY37" s="137">
        <v>33.6</v>
      </c>
      <c r="BZ37" s="137">
        <v>739.71</v>
      </c>
      <c r="CA37" s="137">
        <v>146.93</v>
      </c>
      <c r="CB37" s="137">
        <v>1139.24</v>
      </c>
      <c r="CC37" s="139">
        <v>3382.33</v>
      </c>
      <c r="CD37" s="138">
        <v>2243.09</v>
      </c>
      <c r="CE37" s="138">
        <v>0</v>
      </c>
      <c r="CF37" s="138">
        <v>2243.09</v>
      </c>
      <c r="CG37" s="137">
        <v>219</v>
      </c>
      <c r="CH37" s="137">
        <v>33.6</v>
      </c>
      <c r="CI37" s="137">
        <v>980.31</v>
      </c>
      <c r="CJ37" s="137">
        <v>141.83000000000001</v>
      </c>
      <c r="CK37" s="137">
        <v>1374.74</v>
      </c>
      <c r="CL37" s="139">
        <v>3617.83</v>
      </c>
      <c r="CM37" s="138">
        <v>2243.09</v>
      </c>
      <c r="CN37" s="138">
        <v>0</v>
      </c>
      <c r="CO37" s="138">
        <v>2243.09</v>
      </c>
      <c r="CP37" s="137">
        <v>227</v>
      </c>
      <c r="CQ37" s="137">
        <v>33.6</v>
      </c>
      <c r="CR37" s="137">
        <v>796.26</v>
      </c>
      <c r="CS37" s="137">
        <v>65.33</v>
      </c>
      <c r="CT37" s="137">
        <v>1122.19</v>
      </c>
      <c r="CU37" s="139">
        <v>3365.28</v>
      </c>
      <c r="CV37" s="138">
        <v>2405.7399999999998</v>
      </c>
      <c r="CW37" s="138">
        <v>0</v>
      </c>
      <c r="CX37" s="138">
        <v>2405.7399999999998</v>
      </c>
      <c r="CY37" s="137">
        <v>242</v>
      </c>
      <c r="CZ37" s="137">
        <v>36.04</v>
      </c>
      <c r="DA37" s="137">
        <v>933.97</v>
      </c>
      <c r="DB37" s="137">
        <v>129.41</v>
      </c>
      <c r="DC37" s="137">
        <v>1341.42</v>
      </c>
      <c r="DD37" s="139">
        <v>3747.16</v>
      </c>
      <c r="DE37" s="138">
        <v>3608.2</v>
      </c>
      <c r="DF37" s="138">
        <v>0</v>
      </c>
      <c r="DG37" s="138">
        <v>3608.2</v>
      </c>
      <c r="DH37" s="137">
        <v>407</v>
      </c>
      <c r="DI37" s="137">
        <v>360.37</v>
      </c>
      <c r="DJ37" s="137">
        <v>2122.87</v>
      </c>
      <c r="DK37" s="137">
        <v>65.42</v>
      </c>
      <c r="DL37" s="137">
        <v>2955.66</v>
      </c>
      <c r="DM37" s="139">
        <v>6563.86</v>
      </c>
      <c r="DN37" s="135">
        <f t="shared" si="6"/>
        <v>30973.070000000003</v>
      </c>
      <c r="DO37" s="135">
        <f t="shared" si="6"/>
        <v>948.61</v>
      </c>
      <c r="DP37" s="135">
        <f t="shared" si="6"/>
        <v>31921.680000000004</v>
      </c>
      <c r="DQ37" s="137">
        <f t="shared" si="7"/>
        <v>3281</v>
      </c>
      <c r="DR37" s="137">
        <f t="shared" si="8"/>
        <v>765.68000000000006</v>
      </c>
      <c r="DS37" s="137">
        <f t="shared" si="9"/>
        <v>12071.27</v>
      </c>
      <c r="DT37" s="137">
        <f t="shared" si="10"/>
        <v>1521.47</v>
      </c>
      <c r="DU37" s="137">
        <f t="shared" si="11"/>
        <v>17639.419999999998</v>
      </c>
      <c r="DV37" s="135">
        <f t="shared" si="12"/>
        <v>49561.100000000006</v>
      </c>
      <c r="DW37" s="271">
        <f t="shared" si="13"/>
        <v>1394.8300000000054</v>
      </c>
      <c r="DX37" s="271"/>
      <c r="DY37" s="289">
        <f>E37-(DU37-(DO37*PARAM!Q37))</f>
        <v>-432.34999999999854</v>
      </c>
      <c r="DZ37" s="289"/>
    </row>
    <row r="38" spans="1:130" x14ac:dyDescent="0.25">
      <c r="A38" s="18">
        <v>1834</v>
      </c>
      <c r="B38" s="18" t="s">
        <v>259</v>
      </c>
      <c r="C38" s="18" t="s">
        <v>235</v>
      </c>
      <c r="D38" s="20">
        <v>1</v>
      </c>
      <c r="E38" s="64">
        <v>20266.939999999999</v>
      </c>
      <c r="F38" s="64">
        <v>35403.53</v>
      </c>
      <c r="G38" s="18" t="s">
        <v>157</v>
      </c>
      <c r="H38" s="18" t="s">
        <v>6</v>
      </c>
      <c r="I38" s="18" t="s">
        <v>260</v>
      </c>
      <c r="J38" s="138">
        <v>2786.51</v>
      </c>
      <c r="K38" s="138">
        <v>0</v>
      </c>
      <c r="L38" s="138">
        <v>2786.51</v>
      </c>
      <c r="M38" s="137">
        <v>285</v>
      </c>
      <c r="N38" s="137">
        <v>67.900000000000006</v>
      </c>
      <c r="O38" s="137">
        <v>1050.3800000000001</v>
      </c>
      <c r="P38" s="137">
        <v>125.68</v>
      </c>
      <c r="Q38" s="137">
        <v>1528.96</v>
      </c>
      <c r="R38" s="139">
        <v>4315.47</v>
      </c>
      <c r="S38" s="138">
        <v>2718.91</v>
      </c>
      <c r="T38" s="138">
        <v>0</v>
      </c>
      <c r="U38" s="138">
        <v>2718.91</v>
      </c>
      <c r="V38" s="137">
        <v>285</v>
      </c>
      <c r="W38" s="137">
        <v>67.900000000000006</v>
      </c>
      <c r="X38" s="137">
        <v>1051.44</v>
      </c>
      <c r="Y38" s="137">
        <v>119.68</v>
      </c>
      <c r="Z38" s="137">
        <v>1524.02</v>
      </c>
      <c r="AA38" s="139">
        <v>4242.93</v>
      </c>
      <c r="AB38" s="186">
        <v>2718.91</v>
      </c>
      <c r="AC38" s="138">
        <v>0</v>
      </c>
      <c r="AD38" s="138">
        <v>2718.91</v>
      </c>
      <c r="AE38" s="137">
        <v>285</v>
      </c>
      <c r="AF38" s="137">
        <v>67.900000000000006</v>
      </c>
      <c r="AG38" s="137">
        <v>1050.9100000000001</v>
      </c>
      <c r="AH38" s="137">
        <v>124.78</v>
      </c>
      <c r="AI38" s="137">
        <v>1528.59</v>
      </c>
      <c r="AJ38" s="139">
        <v>4247.5</v>
      </c>
      <c r="AK38" s="138">
        <v>2671.3</v>
      </c>
      <c r="AL38" s="138">
        <v>0</v>
      </c>
      <c r="AM38" s="138">
        <v>2671.3</v>
      </c>
      <c r="AN38" s="137">
        <v>278</v>
      </c>
      <c r="AO38" s="137">
        <v>66.709999999999994</v>
      </c>
      <c r="AP38" s="137">
        <v>1033.1300000000001</v>
      </c>
      <c r="AQ38" s="137">
        <v>47.43</v>
      </c>
      <c r="AR38" s="137">
        <v>1425.27</v>
      </c>
      <c r="AS38" s="139">
        <v>4096.57</v>
      </c>
      <c r="AT38" s="138">
        <v>2671.3</v>
      </c>
      <c r="AU38" s="138">
        <v>920.15</v>
      </c>
      <c r="AV38" s="138">
        <v>3591.45</v>
      </c>
      <c r="AW38" s="137">
        <v>403</v>
      </c>
      <c r="AX38" s="137">
        <v>66.709999999999994</v>
      </c>
      <c r="AY38" s="137">
        <v>1217.1600000000001</v>
      </c>
      <c r="AZ38" s="137">
        <v>141.36000000000001</v>
      </c>
      <c r="BA38" s="137">
        <v>1828.23</v>
      </c>
      <c r="BB38" s="139">
        <v>5419.68</v>
      </c>
      <c r="BC38" s="138">
        <v>3005.97</v>
      </c>
      <c r="BD38" s="138">
        <v>0</v>
      </c>
      <c r="BE38" s="138">
        <v>3005.97</v>
      </c>
      <c r="BF38" s="137">
        <v>307</v>
      </c>
      <c r="BG38" s="137">
        <v>71.39</v>
      </c>
      <c r="BH38" s="137">
        <v>1302.47</v>
      </c>
      <c r="BI38" s="137">
        <v>134.33000000000001</v>
      </c>
      <c r="BJ38" s="137">
        <v>1815.19</v>
      </c>
      <c r="BK38" s="139">
        <v>4821.16</v>
      </c>
      <c r="BL38" s="138">
        <v>2690.34</v>
      </c>
      <c r="BM38" s="138">
        <v>0</v>
      </c>
      <c r="BN38" s="138">
        <v>2690.34</v>
      </c>
      <c r="BO38" s="137">
        <v>281</v>
      </c>
      <c r="BP38" s="137">
        <v>67.19</v>
      </c>
      <c r="BQ38" s="137">
        <v>1040.23</v>
      </c>
      <c r="BR38" s="137">
        <v>47.77</v>
      </c>
      <c r="BS38" s="137">
        <v>1436.19</v>
      </c>
      <c r="BT38" s="139">
        <v>4126.53</v>
      </c>
      <c r="BU38" s="138">
        <v>2690.34</v>
      </c>
      <c r="BV38" s="138">
        <v>0</v>
      </c>
      <c r="BW38" s="138">
        <v>2690.34</v>
      </c>
      <c r="BX38" s="137">
        <v>281</v>
      </c>
      <c r="BY38" s="137">
        <v>67.19</v>
      </c>
      <c r="BZ38" s="137">
        <v>1040.23</v>
      </c>
      <c r="CA38" s="137">
        <v>47.77</v>
      </c>
      <c r="CB38" s="137">
        <v>1436.19</v>
      </c>
      <c r="CC38" s="139">
        <v>4126.53</v>
      </c>
      <c r="CD38" s="138">
        <v>2721.82</v>
      </c>
      <c r="CE38" s="138">
        <v>0</v>
      </c>
      <c r="CF38" s="138">
        <v>2721.82</v>
      </c>
      <c r="CG38" s="137">
        <v>285</v>
      </c>
      <c r="CH38" s="137">
        <v>67.98</v>
      </c>
      <c r="CI38" s="137">
        <v>1051.99</v>
      </c>
      <c r="CJ38" s="137">
        <v>150.33000000000001</v>
      </c>
      <c r="CK38" s="137">
        <v>1555.3</v>
      </c>
      <c r="CL38" s="139">
        <v>4277.12</v>
      </c>
      <c r="CM38" s="138">
        <v>472.22</v>
      </c>
      <c r="CN38" s="138">
        <v>0</v>
      </c>
      <c r="CO38" s="138">
        <v>472.22</v>
      </c>
      <c r="CP38" s="137">
        <v>-13</v>
      </c>
      <c r="CQ38" s="137">
        <v>11.74</v>
      </c>
      <c r="CR38" s="137">
        <v>271.44</v>
      </c>
      <c r="CS38" s="137">
        <v>110.37</v>
      </c>
      <c r="CT38" s="137">
        <v>380.55</v>
      </c>
      <c r="CU38" s="139">
        <v>852.77</v>
      </c>
      <c r="CV38" s="138">
        <v>1792.52</v>
      </c>
      <c r="CW38" s="138">
        <v>0</v>
      </c>
      <c r="CX38" s="138">
        <v>1792.52</v>
      </c>
      <c r="CY38" s="137">
        <v>159</v>
      </c>
      <c r="CZ38" s="137">
        <v>44.75</v>
      </c>
      <c r="DA38" s="137">
        <v>727.1</v>
      </c>
      <c r="DB38" s="137">
        <v>31.83</v>
      </c>
      <c r="DC38" s="137">
        <v>962.68</v>
      </c>
      <c r="DD38" s="139">
        <v>2755.2</v>
      </c>
      <c r="DE38" s="138">
        <v>2858.72</v>
      </c>
      <c r="DF38" s="138">
        <v>0</v>
      </c>
      <c r="DG38" s="138">
        <v>2858.72</v>
      </c>
      <c r="DH38" s="137">
        <v>307</v>
      </c>
      <c r="DI38" s="137">
        <v>366.93</v>
      </c>
      <c r="DJ38" s="137">
        <v>960.14</v>
      </c>
      <c r="DK38" s="137">
        <v>50.77</v>
      </c>
      <c r="DL38" s="137">
        <v>1684.84</v>
      </c>
      <c r="DM38" s="139">
        <v>4543.5600000000004</v>
      </c>
      <c r="DN38" s="135">
        <f t="shared" si="6"/>
        <v>29798.860000000004</v>
      </c>
      <c r="DO38" s="135">
        <f t="shared" si="6"/>
        <v>920.15</v>
      </c>
      <c r="DP38" s="135">
        <f t="shared" si="6"/>
        <v>30719.010000000006</v>
      </c>
      <c r="DQ38" s="137">
        <f t="shared" si="7"/>
        <v>3143</v>
      </c>
      <c r="DR38" s="137">
        <f t="shared" si="8"/>
        <v>1034.29</v>
      </c>
      <c r="DS38" s="137">
        <f t="shared" si="9"/>
        <v>11796.62</v>
      </c>
      <c r="DT38" s="137">
        <f t="shared" si="10"/>
        <v>1132.0999999999999</v>
      </c>
      <c r="DU38" s="137">
        <f t="shared" si="11"/>
        <v>17106.009999999998</v>
      </c>
      <c r="DV38" s="135">
        <f t="shared" si="12"/>
        <v>47825.020000000004</v>
      </c>
      <c r="DW38" s="271">
        <f t="shared" si="13"/>
        <v>-4684.5199999999932</v>
      </c>
      <c r="DX38" s="271"/>
      <c r="DY38" s="289">
        <f>E38-(DU38-(DO38*PARAM!Q38))</f>
        <v>3160.9300000000003</v>
      </c>
      <c r="DZ38" s="289"/>
    </row>
    <row r="39" spans="1:130" x14ac:dyDescent="0.25">
      <c r="A39" s="18">
        <v>1839</v>
      </c>
      <c r="B39" s="18" t="s">
        <v>681</v>
      </c>
      <c r="C39" s="18" t="s">
        <v>682</v>
      </c>
      <c r="D39" s="20">
        <v>0</v>
      </c>
      <c r="E39" s="64">
        <v>7028.24</v>
      </c>
      <c r="F39" s="64">
        <v>13616.49</v>
      </c>
      <c r="G39" s="18" t="s">
        <v>173</v>
      </c>
      <c r="H39" s="18" t="s">
        <v>6</v>
      </c>
      <c r="I39" s="18" t="s">
        <v>227</v>
      </c>
      <c r="J39" s="138">
        <v>70.2</v>
      </c>
      <c r="K39" s="138">
        <v>0</v>
      </c>
      <c r="L39" s="138">
        <v>70.2</v>
      </c>
      <c r="M39" s="137">
        <v>0</v>
      </c>
      <c r="N39" s="137">
        <v>0</v>
      </c>
      <c r="O39" s="137">
        <v>0</v>
      </c>
      <c r="P39" s="137">
        <v>0.94</v>
      </c>
      <c r="Q39" s="137">
        <v>0.94</v>
      </c>
      <c r="R39" s="139">
        <v>71.14</v>
      </c>
      <c r="S39" s="138">
        <v>0</v>
      </c>
      <c r="T39" s="138">
        <v>0</v>
      </c>
      <c r="U39" s="138">
        <v>0</v>
      </c>
      <c r="V39" s="137">
        <v>0</v>
      </c>
      <c r="W39" s="137">
        <v>0</v>
      </c>
      <c r="X39" s="137">
        <v>0</v>
      </c>
      <c r="Y39" s="137">
        <v>0</v>
      </c>
      <c r="Z39" s="137">
        <v>0</v>
      </c>
      <c r="AA39" s="139">
        <v>0</v>
      </c>
      <c r="AB39" s="186">
        <v>0</v>
      </c>
      <c r="AC39" s="138">
        <v>0</v>
      </c>
      <c r="AD39" s="138">
        <v>0</v>
      </c>
      <c r="AE39" s="137">
        <v>0</v>
      </c>
      <c r="AF39" s="137">
        <v>0</v>
      </c>
      <c r="AG39" s="137">
        <v>0</v>
      </c>
      <c r="AH39" s="137">
        <v>0</v>
      </c>
      <c r="AI39" s="137">
        <v>0</v>
      </c>
      <c r="AJ39" s="139">
        <v>0</v>
      </c>
      <c r="AT39" s="138">
        <v>0</v>
      </c>
      <c r="AU39" s="138">
        <v>493.28</v>
      </c>
      <c r="AV39" s="138">
        <v>493.28</v>
      </c>
      <c r="AW39" s="137">
        <v>20</v>
      </c>
      <c r="AX39" s="137">
        <v>0</v>
      </c>
      <c r="AY39" s="137">
        <v>98.66</v>
      </c>
      <c r="AZ39" s="137">
        <v>6.61</v>
      </c>
      <c r="BA39" s="137">
        <v>125.27</v>
      </c>
      <c r="BB39" s="139">
        <v>618.54999999999995</v>
      </c>
      <c r="BC39" s="138">
        <v>1231.57</v>
      </c>
      <c r="BD39" s="138">
        <v>0</v>
      </c>
      <c r="BE39" s="138">
        <v>1231.57</v>
      </c>
      <c r="BF39" s="137">
        <v>78</v>
      </c>
      <c r="BG39" s="137">
        <v>18.420000000000002</v>
      </c>
      <c r="BH39" s="137">
        <v>443.19</v>
      </c>
      <c r="BI39" s="137">
        <v>21.86</v>
      </c>
      <c r="BJ39" s="137">
        <v>561.47</v>
      </c>
      <c r="BK39" s="139">
        <v>1793.04</v>
      </c>
      <c r="BL39" s="138">
        <v>1665.67</v>
      </c>
      <c r="BM39" s="138">
        <v>0</v>
      </c>
      <c r="BN39" s="138">
        <v>1665.67</v>
      </c>
      <c r="BO39" s="137">
        <v>129</v>
      </c>
      <c r="BP39" s="137">
        <v>24.94</v>
      </c>
      <c r="BQ39" s="137">
        <v>443.76</v>
      </c>
      <c r="BR39" s="137">
        <v>172.37</v>
      </c>
      <c r="BS39" s="137">
        <v>770.07</v>
      </c>
      <c r="BT39" s="139">
        <v>2435.7399999999998</v>
      </c>
      <c r="BU39" s="138">
        <v>2316.9899999999998</v>
      </c>
      <c r="BV39" s="138">
        <v>0</v>
      </c>
      <c r="BW39" s="138">
        <v>2316.9899999999998</v>
      </c>
      <c r="BX39" s="137">
        <v>224</v>
      </c>
      <c r="BY39" s="137">
        <v>114.25</v>
      </c>
      <c r="BZ39" s="137">
        <v>943.24</v>
      </c>
      <c r="CA39" s="137">
        <v>41.15</v>
      </c>
      <c r="CB39" s="137">
        <v>1322.64</v>
      </c>
      <c r="CC39" s="139">
        <v>3639.63</v>
      </c>
      <c r="CD39" s="138">
        <v>1623.11</v>
      </c>
      <c r="CE39" s="138">
        <v>0</v>
      </c>
      <c r="CF39" s="138">
        <v>1623.11</v>
      </c>
      <c r="CG39" s="137">
        <v>128</v>
      </c>
      <c r="CH39" s="137">
        <v>24.36</v>
      </c>
      <c r="CI39" s="137">
        <v>434.3</v>
      </c>
      <c r="CJ39" s="137">
        <v>141.03</v>
      </c>
      <c r="CK39" s="137">
        <v>727.69</v>
      </c>
      <c r="CL39" s="139">
        <v>2350.8000000000002</v>
      </c>
      <c r="CM39" s="138">
        <v>2973.87</v>
      </c>
      <c r="CN39" s="138">
        <v>0</v>
      </c>
      <c r="CO39" s="138">
        <v>2973.87</v>
      </c>
      <c r="CP39" s="137">
        <v>-30</v>
      </c>
      <c r="CQ39" s="137">
        <v>161.03</v>
      </c>
      <c r="CR39" s="137">
        <v>1394.75</v>
      </c>
      <c r="CS39" s="137">
        <v>114.01</v>
      </c>
      <c r="CT39" s="137">
        <v>1639.79</v>
      </c>
      <c r="CU39" s="139">
        <v>4613.66</v>
      </c>
      <c r="CV39" s="138">
        <v>2081.21</v>
      </c>
      <c r="CW39" s="138">
        <v>0</v>
      </c>
      <c r="CX39" s="138">
        <v>2081.21</v>
      </c>
      <c r="CY39" s="137">
        <v>191</v>
      </c>
      <c r="CZ39" s="137">
        <v>31.17</v>
      </c>
      <c r="DA39" s="137">
        <v>524.34</v>
      </c>
      <c r="DB39" s="137">
        <v>26.75</v>
      </c>
      <c r="DC39" s="137">
        <v>773.26</v>
      </c>
      <c r="DD39" s="139">
        <v>2854.47</v>
      </c>
      <c r="DE39" s="138">
        <v>2237.69</v>
      </c>
      <c r="DF39" s="138">
        <v>0</v>
      </c>
      <c r="DG39" s="138">
        <v>2237.69</v>
      </c>
      <c r="DH39" s="137">
        <v>183</v>
      </c>
      <c r="DI39" s="137">
        <v>119.78</v>
      </c>
      <c r="DJ39" s="137">
        <v>1090.42</v>
      </c>
      <c r="DK39" s="137">
        <v>41.08</v>
      </c>
      <c r="DL39" s="137">
        <v>1434.28</v>
      </c>
      <c r="DM39" s="139">
        <v>3671.97</v>
      </c>
      <c r="DN39" s="135">
        <f t="shared" si="6"/>
        <v>14200.31</v>
      </c>
      <c r="DO39" s="135">
        <f t="shared" si="6"/>
        <v>493.28</v>
      </c>
      <c r="DP39" s="135">
        <f t="shared" si="6"/>
        <v>14693.589999999998</v>
      </c>
      <c r="DQ39" s="137">
        <f t="shared" si="7"/>
        <v>923</v>
      </c>
      <c r="DR39" s="137">
        <f t="shared" si="8"/>
        <v>493.95000000000005</v>
      </c>
      <c r="DS39" s="137">
        <f t="shared" si="9"/>
        <v>5372.66</v>
      </c>
      <c r="DT39" s="137">
        <f t="shared" si="10"/>
        <v>565.80000000000007</v>
      </c>
      <c r="DU39" s="137">
        <f t="shared" si="11"/>
        <v>7355.4100000000008</v>
      </c>
      <c r="DV39" s="135">
        <f t="shared" si="12"/>
        <v>22049</v>
      </c>
      <c r="DW39" s="271">
        <f t="shared" si="13"/>
        <v>1077.0999999999985</v>
      </c>
      <c r="DX39" s="271"/>
      <c r="DY39" s="289">
        <f>E39-(DU39-(DO39*PARAM!Q39))</f>
        <v>-327.17000000000098</v>
      </c>
      <c r="DZ39" s="289"/>
    </row>
    <row r="40" spans="1:130" x14ac:dyDescent="0.25">
      <c r="A40" s="18">
        <v>1843</v>
      </c>
      <c r="B40" s="18" t="s">
        <v>673</v>
      </c>
      <c r="C40" s="18" t="s">
        <v>674</v>
      </c>
      <c r="D40" s="20">
        <v>1</v>
      </c>
      <c r="E40" s="64">
        <v>13632.25</v>
      </c>
      <c r="F40" s="64">
        <v>27036.799999999999</v>
      </c>
      <c r="G40" s="18" t="s">
        <v>157</v>
      </c>
      <c r="H40" s="18" t="s">
        <v>6</v>
      </c>
      <c r="I40" s="18" t="s">
        <v>227</v>
      </c>
      <c r="J40" s="138">
        <v>2178.1999999999998</v>
      </c>
      <c r="K40" s="138">
        <v>0</v>
      </c>
      <c r="L40" s="138">
        <v>2178.1999999999998</v>
      </c>
      <c r="M40" s="137">
        <v>197</v>
      </c>
      <c r="N40" s="137">
        <v>27.06</v>
      </c>
      <c r="O40" s="137">
        <v>594.24</v>
      </c>
      <c r="P40" s="137">
        <v>135.16</v>
      </c>
      <c r="Q40" s="137">
        <v>953.46</v>
      </c>
      <c r="R40" s="139">
        <v>3131.66</v>
      </c>
      <c r="S40" s="138">
        <v>2081.21</v>
      </c>
      <c r="T40" s="138">
        <v>0</v>
      </c>
      <c r="U40" s="138">
        <v>2081.21</v>
      </c>
      <c r="V40" s="137">
        <v>197</v>
      </c>
      <c r="W40" s="137">
        <v>27.02</v>
      </c>
      <c r="X40" s="137">
        <v>592.04999999999995</v>
      </c>
      <c r="Y40" s="137">
        <v>108.35</v>
      </c>
      <c r="Z40" s="137">
        <v>924.42</v>
      </c>
      <c r="AA40" s="139">
        <v>3005.63</v>
      </c>
      <c r="AB40" s="186">
        <v>2081.21</v>
      </c>
      <c r="AC40" s="138">
        <v>0</v>
      </c>
      <c r="AD40" s="138">
        <v>2081.21</v>
      </c>
      <c r="AE40" s="137">
        <v>197</v>
      </c>
      <c r="AF40" s="137">
        <v>27.02</v>
      </c>
      <c r="AG40" s="137">
        <v>591.65</v>
      </c>
      <c r="AH40" s="137">
        <v>144.05000000000001</v>
      </c>
      <c r="AI40" s="137">
        <v>959.72</v>
      </c>
      <c r="AJ40" s="139">
        <v>3040.93</v>
      </c>
      <c r="AK40" s="138">
        <v>2098.15</v>
      </c>
      <c r="AL40" s="138">
        <v>0</v>
      </c>
      <c r="AM40" s="138">
        <v>2098.15</v>
      </c>
      <c r="AN40" s="137">
        <v>198</v>
      </c>
      <c r="AO40" s="137">
        <v>27.24</v>
      </c>
      <c r="AP40" s="137">
        <v>607.08000000000004</v>
      </c>
      <c r="AQ40" s="137">
        <v>134.16</v>
      </c>
      <c r="AR40" s="137">
        <v>966.48</v>
      </c>
      <c r="AS40" s="139">
        <v>3064.63</v>
      </c>
      <c r="AT40" s="138">
        <v>2081.21</v>
      </c>
      <c r="AU40" s="138">
        <v>948.61</v>
      </c>
      <c r="AV40" s="138">
        <v>3029.82</v>
      </c>
      <c r="AW40" s="137">
        <v>326</v>
      </c>
      <c r="AX40" s="137">
        <v>27.02</v>
      </c>
      <c r="AY40" s="137">
        <v>781.37</v>
      </c>
      <c r="AZ40" s="137">
        <v>105.76</v>
      </c>
      <c r="BA40" s="137">
        <v>1240.1500000000001</v>
      </c>
      <c r="BB40" s="139">
        <v>4269.97</v>
      </c>
      <c r="BC40" s="138">
        <v>3297.73</v>
      </c>
      <c r="BD40" s="138">
        <v>0</v>
      </c>
      <c r="BE40" s="138">
        <v>3297.73</v>
      </c>
      <c r="BF40" s="137">
        <v>338</v>
      </c>
      <c r="BG40" s="137">
        <v>40.270000000000003</v>
      </c>
      <c r="BH40" s="137">
        <v>1193.26</v>
      </c>
      <c r="BI40" s="137">
        <v>169.9</v>
      </c>
      <c r="BJ40" s="137">
        <v>1741.43</v>
      </c>
      <c r="BK40" s="139">
        <v>5039.16</v>
      </c>
      <c r="BL40" s="138">
        <v>2081.21</v>
      </c>
      <c r="BM40" s="138">
        <v>0</v>
      </c>
      <c r="BN40" s="138">
        <v>2081.21</v>
      </c>
      <c r="BO40" s="137">
        <v>196</v>
      </c>
      <c r="BP40" s="137">
        <v>27.02</v>
      </c>
      <c r="BQ40" s="137">
        <v>591.65</v>
      </c>
      <c r="BR40" s="137">
        <v>108.35</v>
      </c>
      <c r="BS40" s="137">
        <v>923.02</v>
      </c>
      <c r="BT40" s="139">
        <v>3004.23</v>
      </c>
      <c r="BU40" s="138">
        <v>2081.21</v>
      </c>
      <c r="BV40" s="138">
        <v>0</v>
      </c>
      <c r="BW40" s="138">
        <v>2081.21</v>
      </c>
      <c r="BX40" s="137">
        <v>197</v>
      </c>
      <c r="BY40" s="137">
        <v>27.02</v>
      </c>
      <c r="BZ40" s="137">
        <v>591.65</v>
      </c>
      <c r="CA40" s="137">
        <v>113.45</v>
      </c>
      <c r="CB40" s="137">
        <v>929.12</v>
      </c>
      <c r="CC40" s="139">
        <v>3010.33</v>
      </c>
      <c r="CD40" s="138">
        <v>2081.21</v>
      </c>
      <c r="CE40" s="138">
        <v>0</v>
      </c>
      <c r="CF40" s="138">
        <v>2081.21</v>
      </c>
      <c r="CG40" s="137">
        <v>197</v>
      </c>
      <c r="CH40" s="137">
        <v>27.02</v>
      </c>
      <c r="CI40" s="137">
        <v>1233.6400000000001</v>
      </c>
      <c r="CJ40" s="137">
        <v>123.65</v>
      </c>
      <c r="CK40" s="137">
        <v>1581.31</v>
      </c>
      <c r="CL40" s="139">
        <v>3662.52</v>
      </c>
      <c r="CM40" s="138">
        <v>2100.25</v>
      </c>
      <c r="CN40" s="138">
        <v>0</v>
      </c>
      <c r="CO40" s="138">
        <v>2100.25</v>
      </c>
      <c r="CP40" s="137">
        <v>207</v>
      </c>
      <c r="CQ40" s="137">
        <v>27.27</v>
      </c>
      <c r="CR40" s="137">
        <v>665.74</v>
      </c>
      <c r="CS40" s="137">
        <v>134.19</v>
      </c>
      <c r="CT40" s="137">
        <v>1034.2</v>
      </c>
      <c r="CU40" s="139">
        <v>3134.45</v>
      </c>
      <c r="CV40" s="138">
        <v>2101.38</v>
      </c>
      <c r="CW40" s="138">
        <v>0</v>
      </c>
      <c r="CX40" s="138">
        <v>2101.38</v>
      </c>
      <c r="CY40" s="137">
        <v>199</v>
      </c>
      <c r="CZ40" s="137">
        <v>27.28</v>
      </c>
      <c r="DA40" s="137">
        <v>661.89</v>
      </c>
      <c r="DB40" s="137">
        <v>62.81</v>
      </c>
      <c r="DC40" s="137">
        <v>950.98</v>
      </c>
      <c r="DD40" s="139">
        <v>3052.36</v>
      </c>
      <c r="DE40" s="138">
        <v>3128.69</v>
      </c>
      <c r="DF40" s="138">
        <v>0</v>
      </c>
      <c r="DG40" s="138">
        <v>3128.69</v>
      </c>
      <c r="DH40" s="137">
        <v>338</v>
      </c>
      <c r="DI40" s="137">
        <v>311.31</v>
      </c>
      <c r="DJ40" s="137">
        <v>2413.7399999999998</v>
      </c>
      <c r="DK40" s="137">
        <v>128.30000000000001</v>
      </c>
      <c r="DL40" s="137">
        <v>3191.35</v>
      </c>
      <c r="DM40" s="139">
        <v>6320.04</v>
      </c>
      <c r="DN40" s="135">
        <f t="shared" si="6"/>
        <v>27391.659999999996</v>
      </c>
      <c r="DO40" s="135">
        <f t="shared" si="6"/>
        <v>948.61</v>
      </c>
      <c r="DP40" s="135">
        <f t="shared" si="6"/>
        <v>28340.269999999997</v>
      </c>
      <c r="DQ40" s="137">
        <f t="shared" si="7"/>
        <v>2787</v>
      </c>
      <c r="DR40" s="137">
        <f t="shared" si="8"/>
        <v>622.54999999999995</v>
      </c>
      <c r="DS40" s="137">
        <f t="shared" si="9"/>
        <v>10517.96</v>
      </c>
      <c r="DT40" s="137">
        <f t="shared" si="10"/>
        <v>1468.13</v>
      </c>
      <c r="DU40" s="137">
        <f t="shared" si="11"/>
        <v>15395.640000000001</v>
      </c>
      <c r="DV40" s="135">
        <f t="shared" si="12"/>
        <v>43735.909999999996</v>
      </c>
      <c r="DW40" s="271">
        <f t="shared" si="13"/>
        <v>1303.4699999999975</v>
      </c>
      <c r="DX40" s="271"/>
      <c r="DY40" s="289">
        <f>E40-(DU40-(DO40*PARAM!Q40))</f>
        <v>-1763.3900000000012</v>
      </c>
      <c r="DZ40" s="289"/>
    </row>
    <row r="41" spans="1:130" x14ac:dyDescent="0.25">
      <c r="A41" s="18">
        <v>1845</v>
      </c>
      <c r="B41" s="18" t="s">
        <v>801</v>
      </c>
      <c r="C41" s="18" t="s">
        <v>290</v>
      </c>
      <c r="D41" s="20">
        <v>1</v>
      </c>
      <c r="E41" s="64">
        <v>6407.27</v>
      </c>
      <c r="F41" s="64">
        <v>21062.27</v>
      </c>
      <c r="G41" s="18" t="s">
        <v>157</v>
      </c>
      <c r="H41" s="18" t="s">
        <v>6</v>
      </c>
      <c r="I41" s="18" t="s">
        <v>360</v>
      </c>
      <c r="J41" s="138">
        <v>1655.1</v>
      </c>
      <c r="K41" s="138">
        <v>0</v>
      </c>
      <c r="L41" s="138">
        <v>1655.1</v>
      </c>
      <c r="M41" s="137">
        <v>124</v>
      </c>
      <c r="N41" s="137">
        <v>20.83</v>
      </c>
      <c r="O41" s="137">
        <v>106.34</v>
      </c>
      <c r="P41" s="137">
        <v>131.16999999999999</v>
      </c>
      <c r="Q41" s="137">
        <v>382.34</v>
      </c>
      <c r="R41" s="139">
        <v>2037.44</v>
      </c>
      <c r="S41" s="138">
        <v>1624.75</v>
      </c>
      <c r="T41" s="138">
        <v>0</v>
      </c>
      <c r="U41" s="138">
        <v>1624.75</v>
      </c>
      <c r="V41" s="137">
        <v>127</v>
      </c>
      <c r="W41" s="137">
        <v>21.08</v>
      </c>
      <c r="X41" s="137">
        <v>124.13</v>
      </c>
      <c r="Y41" s="137">
        <v>130.84</v>
      </c>
      <c r="Z41" s="137">
        <v>403.05</v>
      </c>
      <c r="AA41" s="139">
        <v>2027.8</v>
      </c>
      <c r="AB41" s="186">
        <v>1624.75</v>
      </c>
      <c r="AC41" s="138">
        <v>0</v>
      </c>
      <c r="AD41" s="138">
        <v>1624.75</v>
      </c>
      <c r="AE41" s="137">
        <v>131</v>
      </c>
      <c r="AF41" s="137">
        <v>21.08</v>
      </c>
      <c r="AG41" s="137">
        <v>160.79</v>
      </c>
      <c r="AH41" s="137">
        <v>141.04</v>
      </c>
      <c r="AI41" s="137">
        <v>453.91</v>
      </c>
      <c r="AJ41" s="139">
        <v>2078.66</v>
      </c>
      <c r="AK41" s="138">
        <v>1624.75</v>
      </c>
      <c r="AL41" s="138">
        <v>0</v>
      </c>
      <c r="AM41" s="138">
        <v>1624.75</v>
      </c>
      <c r="AN41" s="137">
        <v>131</v>
      </c>
      <c r="AO41" s="137">
        <v>21.08</v>
      </c>
      <c r="AP41" s="137">
        <v>160.79</v>
      </c>
      <c r="AQ41" s="137">
        <v>135.94</v>
      </c>
      <c r="AR41" s="137">
        <v>448.81</v>
      </c>
      <c r="AS41" s="139">
        <v>2073.56</v>
      </c>
      <c r="AT41" s="138">
        <v>1624.75</v>
      </c>
      <c r="AU41" s="138">
        <v>720.94</v>
      </c>
      <c r="AV41" s="138">
        <v>2345.69</v>
      </c>
      <c r="AW41" s="137">
        <v>230</v>
      </c>
      <c r="AX41" s="137">
        <v>21.08</v>
      </c>
      <c r="AY41" s="137">
        <v>304.98</v>
      </c>
      <c r="AZ41" s="137">
        <v>130.30000000000001</v>
      </c>
      <c r="BA41" s="137">
        <v>686.36</v>
      </c>
      <c r="BB41" s="139">
        <v>3032.05</v>
      </c>
      <c r="BC41" s="138">
        <v>2610.44</v>
      </c>
      <c r="BD41" s="138">
        <v>0</v>
      </c>
      <c r="BE41" s="138">
        <v>2610.44</v>
      </c>
      <c r="BF41" s="137">
        <v>239</v>
      </c>
      <c r="BG41" s="137">
        <v>31.26</v>
      </c>
      <c r="BH41" s="137">
        <v>870.64</v>
      </c>
      <c r="BI41" s="137">
        <v>157.66</v>
      </c>
      <c r="BJ41" s="137">
        <v>1298.56</v>
      </c>
      <c r="BK41" s="139">
        <v>3909</v>
      </c>
      <c r="BL41" s="138">
        <v>1624.75</v>
      </c>
      <c r="BM41" s="138">
        <v>0</v>
      </c>
      <c r="BN41" s="138">
        <v>1624.75</v>
      </c>
      <c r="BO41" s="137">
        <v>130</v>
      </c>
      <c r="BP41" s="137">
        <v>21.08</v>
      </c>
      <c r="BQ41" s="137">
        <v>160.79</v>
      </c>
      <c r="BR41" s="137">
        <v>120.64</v>
      </c>
      <c r="BS41" s="137">
        <v>432.51</v>
      </c>
      <c r="BT41" s="139">
        <v>2057.2600000000002</v>
      </c>
      <c r="BU41" s="138">
        <v>1624.75</v>
      </c>
      <c r="BV41" s="138">
        <v>0</v>
      </c>
      <c r="BW41" s="138">
        <v>1624.75</v>
      </c>
      <c r="BX41" s="137">
        <v>131</v>
      </c>
      <c r="BY41" s="137">
        <v>21.08</v>
      </c>
      <c r="BZ41" s="137">
        <v>160.79</v>
      </c>
      <c r="CA41" s="137">
        <v>141.04</v>
      </c>
      <c r="CB41" s="137">
        <v>453.91</v>
      </c>
      <c r="CC41" s="139">
        <v>2078.66</v>
      </c>
      <c r="CD41" s="138">
        <v>1634.96</v>
      </c>
      <c r="CE41" s="138">
        <v>0</v>
      </c>
      <c r="CF41" s="138">
        <v>1634.96</v>
      </c>
      <c r="CG41" s="137">
        <v>133</v>
      </c>
      <c r="CH41" s="137">
        <v>21.22</v>
      </c>
      <c r="CI41" s="137">
        <v>170.05</v>
      </c>
      <c r="CJ41" s="137">
        <v>125.92</v>
      </c>
      <c r="CK41" s="137">
        <v>450.19</v>
      </c>
      <c r="CL41" s="139">
        <v>2085.15</v>
      </c>
      <c r="CM41" s="138">
        <v>1649.85</v>
      </c>
      <c r="CN41" s="138">
        <v>0</v>
      </c>
      <c r="CO41" s="138">
        <v>1649.85</v>
      </c>
      <c r="CP41" s="137">
        <v>141</v>
      </c>
      <c r="CQ41" s="137">
        <v>21.4</v>
      </c>
      <c r="CR41" s="137">
        <v>165.58</v>
      </c>
      <c r="CS41" s="137">
        <v>59.89</v>
      </c>
      <c r="CT41" s="137">
        <v>387.87</v>
      </c>
      <c r="CU41" s="139">
        <v>2037.72</v>
      </c>
      <c r="CV41" s="138">
        <v>1659.37</v>
      </c>
      <c r="CW41" s="138">
        <v>0</v>
      </c>
      <c r="CX41" s="138">
        <v>1659.37</v>
      </c>
      <c r="CY41" s="137">
        <v>136</v>
      </c>
      <c r="CZ41" s="137">
        <v>21.53</v>
      </c>
      <c r="DA41" s="137">
        <v>162.28</v>
      </c>
      <c r="DB41" s="137">
        <v>126.37</v>
      </c>
      <c r="DC41" s="137">
        <v>446.18</v>
      </c>
      <c r="DD41" s="139">
        <v>2105.5500000000002</v>
      </c>
      <c r="DE41" s="138">
        <v>2406.84</v>
      </c>
      <c r="DF41" s="138">
        <v>0</v>
      </c>
      <c r="DG41" s="138">
        <v>2406.84</v>
      </c>
      <c r="DH41" s="137">
        <v>242</v>
      </c>
      <c r="DI41" s="137">
        <v>242.02</v>
      </c>
      <c r="DJ41" s="137">
        <v>840.46</v>
      </c>
      <c r="DK41" s="137">
        <v>156.27000000000001</v>
      </c>
      <c r="DL41" s="137">
        <v>1480.75</v>
      </c>
      <c r="DM41" s="139">
        <v>3887.59</v>
      </c>
      <c r="DN41" s="135">
        <f t="shared" si="6"/>
        <v>21365.059999999998</v>
      </c>
      <c r="DO41" s="135">
        <f t="shared" si="6"/>
        <v>720.94</v>
      </c>
      <c r="DP41" s="135">
        <f t="shared" si="6"/>
        <v>22086</v>
      </c>
      <c r="DQ41" s="137">
        <f t="shared" si="7"/>
        <v>1895</v>
      </c>
      <c r="DR41" s="137">
        <f t="shared" si="8"/>
        <v>484.74</v>
      </c>
      <c r="DS41" s="137">
        <f t="shared" si="9"/>
        <v>3387.6200000000003</v>
      </c>
      <c r="DT41" s="137">
        <f t="shared" si="10"/>
        <v>1557.08</v>
      </c>
      <c r="DU41" s="137">
        <f t="shared" si="11"/>
        <v>7324.44</v>
      </c>
      <c r="DV41" s="135">
        <f t="shared" si="12"/>
        <v>29410.44</v>
      </c>
      <c r="DW41" s="271">
        <f t="shared" si="13"/>
        <v>1023.7299999999996</v>
      </c>
      <c r="DX41" s="271"/>
      <c r="DY41" s="289">
        <f>E41-(DU41-(DO41*PARAM!Q41))</f>
        <v>-917.16999999999916</v>
      </c>
      <c r="DZ41" s="289"/>
    </row>
    <row r="42" spans="1:130" x14ac:dyDescent="0.25">
      <c r="A42" s="18">
        <v>1889</v>
      </c>
      <c r="B42" s="18" t="s">
        <v>461</v>
      </c>
      <c r="C42" s="18" t="s">
        <v>462</v>
      </c>
      <c r="D42" s="20">
        <v>1</v>
      </c>
      <c r="E42" s="64">
        <v>0</v>
      </c>
      <c r="F42" s="64">
        <v>0</v>
      </c>
      <c r="G42" s="18" t="s">
        <v>436</v>
      </c>
      <c r="H42" s="18" t="s">
        <v>6</v>
      </c>
      <c r="I42" s="18" t="s">
        <v>156</v>
      </c>
      <c r="J42" s="138">
        <v>409.5</v>
      </c>
      <c r="K42" s="138">
        <v>0</v>
      </c>
      <c r="L42" s="138">
        <v>409.5</v>
      </c>
      <c r="M42" s="137">
        <v>0</v>
      </c>
      <c r="N42" s="137">
        <v>0</v>
      </c>
      <c r="O42" s="137">
        <v>0</v>
      </c>
      <c r="P42" s="137">
        <v>5.49</v>
      </c>
      <c r="Q42" s="137">
        <v>5.49</v>
      </c>
      <c r="R42" s="139">
        <v>414.99</v>
      </c>
      <c r="S42" s="138">
        <v>273</v>
      </c>
      <c r="T42" s="138">
        <v>0</v>
      </c>
      <c r="U42" s="138">
        <v>273</v>
      </c>
      <c r="V42" s="137">
        <v>0</v>
      </c>
      <c r="W42" s="137">
        <v>0</v>
      </c>
      <c r="X42" s="137">
        <v>0</v>
      </c>
      <c r="Y42" s="137">
        <v>3.66</v>
      </c>
      <c r="Z42" s="137">
        <v>3.66</v>
      </c>
      <c r="AA42" s="139">
        <v>276.66000000000003</v>
      </c>
      <c r="AB42" s="186">
        <v>491.4</v>
      </c>
      <c r="AC42" s="138">
        <v>0</v>
      </c>
      <c r="AD42" s="138">
        <v>491.4</v>
      </c>
      <c r="AE42" s="137">
        <v>0</v>
      </c>
      <c r="AF42" s="137">
        <v>0</v>
      </c>
      <c r="AG42" s="137">
        <v>0</v>
      </c>
      <c r="AH42" s="137">
        <v>6.58</v>
      </c>
      <c r="AI42" s="137">
        <v>6.58</v>
      </c>
      <c r="AJ42" s="139">
        <v>497.98</v>
      </c>
      <c r="AK42" s="138">
        <v>382.2</v>
      </c>
      <c r="AL42" s="138">
        <v>0</v>
      </c>
      <c r="AM42" s="138">
        <v>382.2</v>
      </c>
      <c r="AN42" s="137">
        <v>0</v>
      </c>
      <c r="AO42" s="137">
        <v>0</v>
      </c>
      <c r="AP42" s="137">
        <v>0</v>
      </c>
      <c r="AQ42" s="137">
        <v>5.12</v>
      </c>
      <c r="AR42" s="137">
        <v>5.12</v>
      </c>
      <c r="AS42" s="139">
        <v>387.32</v>
      </c>
      <c r="AT42" s="138">
        <v>300.3</v>
      </c>
      <c r="AU42" s="138">
        <v>0</v>
      </c>
      <c r="AV42" s="138">
        <v>300.3</v>
      </c>
      <c r="AW42" s="137">
        <v>0</v>
      </c>
      <c r="AX42" s="137">
        <v>0</v>
      </c>
      <c r="AY42" s="137">
        <v>0</v>
      </c>
      <c r="AZ42" s="137">
        <v>4.0199999999999996</v>
      </c>
      <c r="BA42" s="137">
        <v>4.0199999999999996</v>
      </c>
      <c r="BB42" s="139">
        <v>304.32</v>
      </c>
      <c r="BC42" s="138">
        <v>109.2</v>
      </c>
      <c r="BD42" s="138">
        <v>0</v>
      </c>
      <c r="BE42" s="138">
        <v>109.2</v>
      </c>
      <c r="BF42" s="137">
        <v>0</v>
      </c>
      <c r="BG42" s="137">
        <v>0</v>
      </c>
      <c r="BH42" s="137">
        <v>0</v>
      </c>
      <c r="BI42" s="137">
        <v>1.46</v>
      </c>
      <c r="BJ42" s="137">
        <v>1.46</v>
      </c>
      <c r="BK42" s="139">
        <v>110.66</v>
      </c>
      <c r="BL42" s="138">
        <v>0</v>
      </c>
      <c r="BM42" s="138">
        <v>0</v>
      </c>
      <c r="BN42" s="138">
        <v>0</v>
      </c>
      <c r="BO42" s="137">
        <v>0</v>
      </c>
      <c r="BP42" s="137">
        <v>0</v>
      </c>
      <c r="BQ42" s="137">
        <v>0</v>
      </c>
      <c r="BR42" s="137">
        <v>0</v>
      </c>
      <c r="BS42" s="137">
        <v>0</v>
      </c>
      <c r="BT42" s="139">
        <v>0</v>
      </c>
      <c r="BU42" s="138">
        <v>0</v>
      </c>
      <c r="BV42" s="138">
        <v>0</v>
      </c>
      <c r="BW42" s="138">
        <v>0</v>
      </c>
      <c r="BX42" s="137">
        <v>0</v>
      </c>
      <c r="BY42" s="137">
        <v>0</v>
      </c>
      <c r="BZ42" s="137">
        <v>0</v>
      </c>
      <c r="CA42" s="137">
        <v>0</v>
      </c>
      <c r="CB42" s="137">
        <v>0</v>
      </c>
      <c r="CC42" s="139">
        <v>0</v>
      </c>
      <c r="CD42" s="138">
        <v>0</v>
      </c>
      <c r="CE42" s="138">
        <v>0</v>
      </c>
      <c r="CF42" s="138">
        <v>0</v>
      </c>
      <c r="CG42" s="137">
        <v>0</v>
      </c>
      <c r="CH42" s="137">
        <v>0</v>
      </c>
      <c r="CI42" s="137">
        <v>0</v>
      </c>
      <c r="CJ42" s="137">
        <v>0</v>
      </c>
      <c r="CK42" s="137">
        <v>0</v>
      </c>
      <c r="CL42" s="139">
        <v>0</v>
      </c>
      <c r="CM42" s="138">
        <v>0</v>
      </c>
      <c r="CN42" s="138">
        <v>0</v>
      </c>
      <c r="CO42" s="138">
        <v>0</v>
      </c>
      <c r="CP42" s="137">
        <v>0</v>
      </c>
      <c r="CQ42" s="137">
        <v>0</v>
      </c>
      <c r="CR42" s="137">
        <v>0</v>
      </c>
      <c r="CS42" s="137">
        <v>0</v>
      </c>
      <c r="CT42" s="137">
        <v>0</v>
      </c>
      <c r="CU42" s="139">
        <v>0</v>
      </c>
      <c r="DN42" s="135">
        <f t="shared" si="6"/>
        <v>1965.6000000000001</v>
      </c>
      <c r="DO42" s="135">
        <f t="shared" si="6"/>
        <v>0</v>
      </c>
      <c r="DP42" s="135">
        <f t="shared" si="6"/>
        <v>1965.6000000000001</v>
      </c>
      <c r="DQ42" s="137">
        <f t="shared" si="7"/>
        <v>0</v>
      </c>
      <c r="DR42" s="137">
        <f t="shared" si="8"/>
        <v>0</v>
      </c>
      <c r="DS42" s="137">
        <f t="shared" si="9"/>
        <v>0</v>
      </c>
      <c r="DT42" s="137">
        <f t="shared" si="10"/>
        <v>26.330000000000002</v>
      </c>
      <c r="DU42" s="137">
        <f t="shared" si="11"/>
        <v>26.330000000000002</v>
      </c>
      <c r="DV42" s="135">
        <f t="shared" si="12"/>
        <v>1991.93</v>
      </c>
      <c r="DW42" s="271">
        <f t="shared" si="13"/>
        <v>1965.6000000000001</v>
      </c>
      <c r="DX42" s="271"/>
      <c r="DY42" s="289">
        <f>E42-(DU42-(DO42*PARAM!Q42))</f>
        <v>-26.330000000000002</v>
      </c>
      <c r="DZ42" s="289"/>
    </row>
    <row r="43" spans="1:130" x14ac:dyDescent="0.25">
      <c r="A43" s="18">
        <v>1890</v>
      </c>
      <c r="B43" s="18" t="s">
        <v>434</v>
      </c>
      <c r="C43" s="18" t="s">
        <v>435</v>
      </c>
      <c r="D43" s="20">
        <v>1</v>
      </c>
      <c r="E43" s="64">
        <v>0</v>
      </c>
      <c r="F43" s="64">
        <v>0</v>
      </c>
      <c r="G43" s="18" t="s">
        <v>436</v>
      </c>
      <c r="H43" s="18" t="s">
        <v>6</v>
      </c>
      <c r="I43" s="18" t="s">
        <v>248</v>
      </c>
      <c r="J43" s="138">
        <v>409.5</v>
      </c>
      <c r="K43" s="138">
        <v>0</v>
      </c>
      <c r="L43" s="138">
        <v>409.5</v>
      </c>
      <c r="M43" s="137">
        <v>0</v>
      </c>
      <c r="N43" s="137">
        <v>0</v>
      </c>
      <c r="O43" s="137">
        <v>0</v>
      </c>
      <c r="P43" s="137">
        <v>81.99</v>
      </c>
      <c r="Q43" s="137">
        <v>81.99</v>
      </c>
      <c r="R43" s="139">
        <v>491.49</v>
      </c>
      <c r="S43" s="138">
        <v>491.4</v>
      </c>
      <c r="T43" s="138">
        <v>0</v>
      </c>
      <c r="U43" s="138">
        <v>491.4</v>
      </c>
      <c r="V43" s="137">
        <v>0</v>
      </c>
      <c r="W43" s="137">
        <v>0</v>
      </c>
      <c r="X43" s="137">
        <v>0</v>
      </c>
      <c r="Y43" s="137">
        <v>83.08</v>
      </c>
      <c r="Z43" s="137">
        <v>83.08</v>
      </c>
      <c r="AA43" s="139">
        <v>574.48</v>
      </c>
      <c r="AB43" s="186">
        <v>354.9</v>
      </c>
      <c r="AC43" s="138">
        <v>0</v>
      </c>
      <c r="AD43" s="138">
        <v>354.9</v>
      </c>
      <c r="AE43" s="137">
        <v>0</v>
      </c>
      <c r="AF43" s="137">
        <v>0</v>
      </c>
      <c r="AG43" s="137">
        <v>0</v>
      </c>
      <c r="AH43" s="137">
        <v>35.36</v>
      </c>
      <c r="AI43" s="137">
        <v>35.36</v>
      </c>
      <c r="AJ43" s="139">
        <v>390.26</v>
      </c>
      <c r="AK43" s="138">
        <v>163.80000000000001</v>
      </c>
      <c r="AL43" s="138">
        <v>0</v>
      </c>
      <c r="AM43" s="138">
        <v>163.80000000000001</v>
      </c>
      <c r="AN43" s="137">
        <v>0</v>
      </c>
      <c r="AO43" s="137">
        <v>0</v>
      </c>
      <c r="AP43" s="137">
        <v>0</v>
      </c>
      <c r="AQ43" s="137">
        <v>27.7</v>
      </c>
      <c r="AR43" s="137">
        <v>27.7</v>
      </c>
      <c r="AS43" s="139">
        <v>191.5</v>
      </c>
      <c r="AT43" s="138">
        <v>245.7</v>
      </c>
      <c r="AU43" s="138">
        <v>0</v>
      </c>
      <c r="AV43" s="138">
        <v>245.7</v>
      </c>
      <c r="AW43" s="137">
        <v>0</v>
      </c>
      <c r="AX43" s="137">
        <v>0</v>
      </c>
      <c r="AY43" s="137">
        <v>0</v>
      </c>
      <c r="AZ43" s="137">
        <v>8.39</v>
      </c>
      <c r="BA43" s="137">
        <v>8.39</v>
      </c>
      <c r="BB43" s="139">
        <v>254.09</v>
      </c>
      <c r="BC43" s="138">
        <v>245.7</v>
      </c>
      <c r="BD43" s="138">
        <v>0</v>
      </c>
      <c r="BE43" s="138">
        <v>245.7</v>
      </c>
      <c r="BF43" s="137">
        <v>0</v>
      </c>
      <c r="BG43" s="137">
        <v>0</v>
      </c>
      <c r="BH43" s="137">
        <v>0</v>
      </c>
      <c r="BI43" s="137">
        <v>64.489999999999995</v>
      </c>
      <c r="BJ43" s="137">
        <v>64.489999999999995</v>
      </c>
      <c r="BK43" s="139">
        <v>310.19</v>
      </c>
      <c r="BL43" s="138">
        <v>0</v>
      </c>
      <c r="BM43" s="138">
        <v>0</v>
      </c>
      <c r="BN43" s="138">
        <v>0</v>
      </c>
      <c r="BO43" s="137">
        <v>0</v>
      </c>
      <c r="BP43" s="137">
        <v>0</v>
      </c>
      <c r="BQ43" s="137">
        <v>0</v>
      </c>
      <c r="BR43" s="137">
        <v>0</v>
      </c>
      <c r="BS43" s="137">
        <v>0</v>
      </c>
      <c r="BT43" s="139">
        <v>0</v>
      </c>
      <c r="BU43" s="138">
        <v>0</v>
      </c>
      <c r="BV43" s="138">
        <v>0</v>
      </c>
      <c r="BW43" s="138">
        <v>0</v>
      </c>
      <c r="BX43" s="137">
        <v>0</v>
      </c>
      <c r="BY43" s="137">
        <v>0</v>
      </c>
      <c r="BZ43" s="137">
        <v>0</v>
      </c>
      <c r="CA43" s="137">
        <v>0</v>
      </c>
      <c r="CB43" s="137">
        <v>0</v>
      </c>
      <c r="CC43" s="139">
        <v>0</v>
      </c>
      <c r="CD43" s="138">
        <v>0</v>
      </c>
      <c r="CE43" s="138">
        <v>0</v>
      </c>
      <c r="CF43" s="138">
        <v>0</v>
      </c>
      <c r="CG43" s="137">
        <v>0</v>
      </c>
      <c r="CH43" s="137">
        <v>0</v>
      </c>
      <c r="CI43" s="137">
        <v>0</v>
      </c>
      <c r="CJ43" s="137">
        <v>0</v>
      </c>
      <c r="CK43" s="137">
        <v>0</v>
      </c>
      <c r="CL43" s="139">
        <v>0</v>
      </c>
      <c r="CM43" s="138">
        <v>0</v>
      </c>
      <c r="CN43" s="138">
        <v>0</v>
      </c>
      <c r="CO43" s="138">
        <v>0</v>
      </c>
      <c r="CP43" s="137">
        <v>0</v>
      </c>
      <c r="CQ43" s="137">
        <v>0</v>
      </c>
      <c r="CR43" s="137">
        <v>0</v>
      </c>
      <c r="CS43" s="137">
        <v>0</v>
      </c>
      <c r="CT43" s="137">
        <v>0</v>
      </c>
      <c r="CU43" s="139">
        <v>0</v>
      </c>
      <c r="DN43" s="135">
        <f t="shared" si="6"/>
        <v>1911</v>
      </c>
      <c r="DO43" s="135">
        <f t="shared" si="6"/>
        <v>0</v>
      </c>
      <c r="DP43" s="135">
        <f t="shared" si="6"/>
        <v>1911</v>
      </c>
      <c r="DQ43" s="137">
        <f t="shared" si="7"/>
        <v>0</v>
      </c>
      <c r="DR43" s="137">
        <f t="shared" si="8"/>
        <v>0</v>
      </c>
      <c r="DS43" s="137">
        <f t="shared" si="9"/>
        <v>0</v>
      </c>
      <c r="DT43" s="137">
        <f t="shared" si="10"/>
        <v>301.01</v>
      </c>
      <c r="DU43" s="137">
        <f t="shared" si="11"/>
        <v>301.01</v>
      </c>
      <c r="DV43" s="135">
        <f t="shared" si="12"/>
        <v>2212.0100000000002</v>
      </c>
      <c r="DW43" s="271">
        <f t="shared" si="13"/>
        <v>1911</v>
      </c>
      <c r="DX43" s="271"/>
      <c r="DY43" s="289">
        <f>E43-(DU43-(DO43*PARAM!Q43))</f>
        <v>-301.01</v>
      </c>
      <c r="DZ43" s="289"/>
    </row>
    <row r="44" spans="1:130" x14ac:dyDescent="0.25">
      <c r="A44" s="18">
        <v>1894</v>
      </c>
      <c r="B44" s="18" t="s">
        <v>154</v>
      </c>
      <c r="C44" s="18" t="s">
        <v>155</v>
      </c>
      <c r="D44" s="20">
        <v>1</v>
      </c>
      <c r="E44" s="64">
        <v>15793.5</v>
      </c>
      <c r="F44" s="64">
        <v>28960.37</v>
      </c>
      <c r="G44" s="18" t="s">
        <v>157</v>
      </c>
      <c r="H44" s="18" t="s">
        <v>6</v>
      </c>
      <c r="I44" s="18" t="s">
        <v>156</v>
      </c>
      <c r="J44" s="138">
        <v>2135.77</v>
      </c>
      <c r="K44" s="138">
        <v>0</v>
      </c>
      <c r="L44" s="138">
        <v>2135.77</v>
      </c>
      <c r="M44" s="137">
        <v>198</v>
      </c>
      <c r="N44" s="137">
        <v>31.6</v>
      </c>
      <c r="O44" s="137">
        <v>601.52</v>
      </c>
      <c r="P44" s="137">
        <v>37.81</v>
      </c>
      <c r="Q44" s="137">
        <v>868.93</v>
      </c>
      <c r="R44" s="139">
        <v>3004.7</v>
      </c>
      <c r="S44" s="138">
        <v>2014.55</v>
      </c>
      <c r="T44" s="138">
        <v>0</v>
      </c>
      <c r="U44" s="138">
        <v>2014.55</v>
      </c>
      <c r="V44" s="137">
        <v>185</v>
      </c>
      <c r="W44" s="137">
        <v>30.18</v>
      </c>
      <c r="X44" s="137">
        <v>516.04</v>
      </c>
      <c r="Y44" s="137">
        <v>112.27</v>
      </c>
      <c r="Z44" s="137">
        <v>843.49</v>
      </c>
      <c r="AA44" s="139">
        <v>2858.04</v>
      </c>
      <c r="AB44" s="186">
        <v>2109.77</v>
      </c>
      <c r="AC44" s="138">
        <v>0</v>
      </c>
      <c r="AD44" s="138">
        <v>2109.77</v>
      </c>
      <c r="AE44" s="137">
        <v>198</v>
      </c>
      <c r="AF44" s="137">
        <v>31.6</v>
      </c>
      <c r="AG44" s="137">
        <v>601.91999999999996</v>
      </c>
      <c r="AH44" s="137">
        <v>98.66</v>
      </c>
      <c r="AI44" s="137">
        <v>930.18</v>
      </c>
      <c r="AJ44" s="139">
        <v>3039.95</v>
      </c>
      <c r="AK44" s="138">
        <v>2109.77</v>
      </c>
      <c r="AL44" s="138">
        <v>0</v>
      </c>
      <c r="AM44" s="138">
        <v>2109.77</v>
      </c>
      <c r="AN44" s="137">
        <v>198</v>
      </c>
      <c r="AO44" s="137">
        <v>31.6</v>
      </c>
      <c r="AP44" s="137">
        <v>601.92999999999995</v>
      </c>
      <c r="AQ44" s="137">
        <v>98.66</v>
      </c>
      <c r="AR44" s="137">
        <v>930.19</v>
      </c>
      <c r="AS44" s="139">
        <v>3039.96</v>
      </c>
      <c r="AT44" s="138">
        <v>2109.77</v>
      </c>
      <c r="AU44" s="138">
        <v>0</v>
      </c>
      <c r="AV44" s="138">
        <v>2109.77</v>
      </c>
      <c r="AW44" s="137">
        <v>198</v>
      </c>
      <c r="AX44" s="137">
        <v>31.6</v>
      </c>
      <c r="AY44" s="137">
        <v>601.92999999999995</v>
      </c>
      <c r="AZ44" s="137">
        <v>98.66</v>
      </c>
      <c r="BA44" s="137">
        <v>930.19</v>
      </c>
      <c r="BB44" s="139">
        <v>3039.96</v>
      </c>
      <c r="BC44" s="138">
        <v>3288.57</v>
      </c>
      <c r="BD44" s="138">
        <v>0</v>
      </c>
      <c r="BE44" s="138">
        <v>3288.57</v>
      </c>
      <c r="BF44" s="137">
        <v>344</v>
      </c>
      <c r="BG44" s="137">
        <v>47.1</v>
      </c>
      <c r="BH44" s="137">
        <v>1209.23</v>
      </c>
      <c r="BI44" s="137">
        <v>118.96</v>
      </c>
      <c r="BJ44" s="137">
        <v>1719.29</v>
      </c>
      <c r="BK44" s="139">
        <v>5007.8599999999997</v>
      </c>
      <c r="BL44" s="138">
        <v>2341.0500000000002</v>
      </c>
      <c r="BM44" s="138">
        <v>0</v>
      </c>
      <c r="BN44" s="138">
        <v>2341.0500000000002</v>
      </c>
      <c r="BO44" s="137">
        <v>232</v>
      </c>
      <c r="BP44" s="137">
        <v>35.07</v>
      </c>
      <c r="BQ44" s="137">
        <v>909.81</v>
      </c>
      <c r="BR44" s="137">
        <v>102.76</v>
      </c>
      <c r="BS44" s="137">
        <v>1279.6400000000001</v>
      </c>
      <c r="BT44" s="139">
        <v>3620.69</v>
      </c>
      <c r="BU44" s="138">
        <v>2157.39</v>
      </c>
      <c r="BV44" s="138">
        <v>0</v>
      </c>
      <c r="BW44" s="138">
        <v>2157.39</v>
      </c>
      <c r="BX44" s="137">
        <v>207</v>
      </c>
      <c r="BY44" s="137">
        <v>32.32</v>
      </c>
      <c r="BZ44" s="137">
        <v>661.12</v>
      </c>
      <c r="CA44" s="137">
        <v>94.39</v>
      </c>
      <c r="CB44" s="137">
        <v>994.83</v>
      </c>
      <c r="CC44" s="139">
        <v>3152.22</v>
      </c>
      <c r="CD44" s="138">
        <v>2157.39</v>
      </c>
      <c r="CE44" s="138">
        <v>0</v>
      </c>
      <c r="CF44" s="138">
        <v>2157.39</v>
      </c>
      <c r="CG44" s="137">
        <v>207</v>
      </c>
      <c r="CH44" s="137">
        <v>32.32</v>
      </c>
      <c r="CI44" s="137">
        <v>661.12</v>
      </c>
      <c r="CJ44" s="137">
        <v>89.29</v>
      </c>
      <c r="CK44" s="137">
        <v>989.73</v>
      </c>
      <c r="CL44" s="139">
        <v>3147.12</v>
      </c>
      <c r="CM44" s="138">
        <v>2157.39</v>
      </c>
      <c r="CN44" s="138">
        <v>0</v>
      </c>
      <c r="CO44" s="138">
        <v>2157.39</v>
      </c>
      <c r="CP44" s="137">
        <v>215</v>
      </c>
      <c r="CQ44" s="137">
        <v>32.32</v>
      </c>
      <c r="CR44" s="137">
        <v>635.76</v>
      </c>
      <c r="CS44" s="137">
        <v>94.39</v>
      </c>
      <c r="CT44" s="137">
        <v>977.47</v>
      </c>
      <c r="CU44" s="139">
        <v>3134.86</v>
      </c>
      <c r="CV44" s="138">
        <v>2176.44</v>
      </c>
      <c r="CW44" s="138">
        <v>0</v>
      </c>
      <c r="CX44" s="138">
        <v>2176.44</v>
      </c>
      <c r="CY44" s="137">
        <v>210</v>
      </c>
      <c r="CZ44" s="137">
        <v>32.61</v>
      </c>
      <c r="DA44" s="137">
        <v>648.37</v>
      </c>
      <c r="DB44" s="137">
        <v>89.64</v>
      </c>
      <c r="DC44" s="137">
        <v>980.62</v>
      </c>
      <c r="DD44" s="139">
        <v>3157.06</v>
      </c>
      <c r="DE44" s="138">
        <v>3242.97</v>
      </c>
      <c r="DF44" s="138">
        <v>0</v>
      </c>
      <c r="DG44" s="138">
        <v>3242.97</v>
      </c>
      <c r="DH44" s="137">
        <v>359</v>
      </c>
      <c r="DI44" s="137">
        <v>326.56</v>
      </c>
      <c r="DJ44" s="137">
        <v>2252.7600000000002</v>
      </c>
      <c r="DK44" s="137">
        <v>58.93</v>
      </c>
      <c r="DL44" s="137">
        <v>2997.25</v>
      </c>
      <c r="DM44" s="139">
        <v>6240.22</v>
      </c>
      <c r="DN44" s="135">
        <f t="shared" si="6"/>
        <v>28000.829999999998</v>
      </c>
      <c r="DO44" s="135">
        <f t="shared" si="6"/>
        <v>0</v>
      </c>
      <c r="DP44" s="135">
        <f t="shared" si="6"/>
        <v>28000.829999999998</v>
      </c>
      <c r="DQ44" s="137">
        <f t="shared" si="7"/>
        <v>2751</v>
      </c>
      <c r="DR44" s="137">
        <f t="shared" si="8"/>
        <v>694.88</v>
      </c>
      <c r="DS44" s="137">
        <f t="shared" si="9"/>
        <v>9901.5099999999984</v>
      </c>
      <c r="DT44" s="137">
        <f t="shared" si="10"/>
        <v>1094.42</v>
      </c>
      <c r="DU44" s="137">
        <f t="shared" si="11"/>
        <v>14441.81</v>
      </c>
      <c r="DV44" s="135">
        <f t="shared" si="12"/>
        <v>42442.64</v>
      </c>
      <c r="DW44" s="271">
        <f t="shared" si="13"/>
        <v>-959.54000000000087</v>
      </c>
      <c r="DX44" s="271"/>
      <c r="DY44" s="289">
        <f>E44-(DU44-(DO44*PARAM!Q44))</f>
        <v>1351.6900000000005</v>
      </c>
      <c r="DZ44" s="289"/>
    </row>
    <row r="45" spans="1:130" x14ac:dyDescent="0.25">
      <c r="A45" s="18">
        <v>1895</v>
      </c>
      <c r="B45" s="18" t="s">
        <v>723</v>
      </c>
      <c r="C45" s="18" t="s">
        <v>356</v>
      </c>
      <c r="D45" s="20">
        <v>1</v>
      </c>
      <c r="E45" s="64">
        <v>17088.93</v>
      </c>
      <c r="F45" s="64">
        <v>30128.05</v>
      </c>
      <c r="G45" s="18" t="s">
        <v>173</v>
      </c>
      <c r="H45" s="18" t="s">
        <v>6</v>
      </c>
      <c r="I45" s="18" t="s">
        <v>248</v>
      </c>
      <c r="J45" s="138">
        <v>2182.5700000000002</v>
      </c>
      <c r="K45" s="138">
        <v>0</v>
      </c>
      <c r="L45" s="138">
        <v>2182.5700000000002</v>
      </c>
      <c r="M45" s="137">
        <v>194</v>
      </c>
      <c r="N45" s="137">
        <v>52.67</v>
      </c>
      <c r="O45" s="137">
        <v>564.54</v>
      </c>
      <c r="P45" s="137">
        <v>140.44</v>
      </c>
      <c r="Q45" s="137">
        <v>951.65</v>
      </c>
      <c r="R45" s="139">
        <v>3134.22</v>
      </c>
      <c r="S45" s="138">
        <v>2109.77</v>
      </c>
      <c r="T45" s="138">
        <v>0</v>
      </c>
      <c r="U45" s="138">
        <v>2109.77</v>
      </c>
      <c r="V45" s="137">
        <v>194</v>
      </c>
      <c r="W45" s="137">
        <v>52.67</v>
      </c>
      <c r="X45" s="137">
        <v>565.36</v>
      </c>
      <c r="Y45" s="137">
        <v>139.46</v>
      </c>
      <c r="Z45" s="137">
        <v>951.49</v>
      </c>
      <c r="AA45" s="139">
        <v>3061.26</v>
      </c>
      <c r="AB45" s="186">
        <v>2109.77</v>
      </c>
      <c r="AC45" s="138">
        <v>0</v>
      </c>
      <c r="AD45" s="138">
        <v>2109.77</v>
      </c>
      <c r="AE45" s="137">
        <v>194</v>
      </c>
      <c r="AF45" s="137">
        <v>52.67</v>
      </c>
      <c r="AG45" s="137">
        <v>564.95000000000005</v>
      </c>
      <c r="AH45" s="137">
        <v>154.76</v>
      </c>
      <c r="AI45" s="137">
        <v>966.38</v>
      </c>
      <c r="AJ45" s="139">
        <v>3076.15</v>
      </c>
      <c r="AK45" s="138">
        <v>2109.77</v>
      </c>
      <c r="AL45" s="138">
        <v>0</v>
      </c>
      <c r="AM45" s="138">
        <v>2109.77</v>
      </c>
      <c r="AN45" s="137">
        <v>194</v>
      </c>
      <c r="AO45" s="137">
        <v>52.67</v>
      </c>
      <c r="AP45" s="137">
        <v>564.95000000000005</v>
      </c>
      <c r="AQ45" s="137">
        <v>119.06</v>
      </c>
      <c r="AR45" s="137">
        <v>930.68</v>
      </c>
      <c r="AS45" s="139">
        <v>3040.45</v>
      </c>
      <c r="AT45" s="138">
        <v>2109.77</v>
      </c>
      <c r="AU45" s="138">
        <v>0</v>
      </c>
      <c r="AV45" s="138">
        <v>2109.77</v>
      </c>
      <c r="AW45" s="137">
        <v>194</v>
      </c>
      <c r="AX45" s="137">
        <v>52.67</v>
      </c>
      <c r="AY45" s="137">
        <v>564.95000000000005</v>
      </c>
      <c r="AZ45" s="137">
        <v>129.26</v>
      </c>
      <c r="BA45" s="137">
        <v>940.88</v>
      </c>
      <c r="BB45" s="139">
        <v>3050.65</v>
      </c>
      <c r="BC45" s="138">
        <v>3283.37</v>
      </c>
      <c r="BD45" s="138">
        <v>0</v>
      </c>
      <c r="BE45" s="138">
        <v>3283.37</v>
      </c>
      <c r="BF45" s="137">
        <v>339</v>
      </c>
      <c r="BG45" s="137">
        <v>78.510000000000005</v>
      </c>
      <c r="BH45" s="137">
        <v>1172.25</v>
      </c>
      <c r="BI45" s="137">
        <v>118.89</v>
      </c>
      <c r="BJ45" s="137">
        <v>1708.65</v>
      </c>
      <c r="BK45" s="139">
        <v>4992.0200000000004</v>
      </c>
      <c r="BL45" s="138">
        <v>2033.48</v>
      </c>
      <c r="BM45" s="138">
        <v>0</v>
      </c>
      <c r="BN45" s="138">
        <v>2033.48</v>
      </c>
      <c r="BO45" s="137">
        <v>185</v>
      </c>
      <c r="BP45" s="137">
        <v>50.76</v>
      </c>
      <c r="BQ45" s="137">
        <v>565.04</v>
      </c>
      <c r="BR45" s="137">
        <v>138.1</v>
      </c>
      <c r="BS45" s="137">
        <v>938.9</v>
      </c>
      <c r="BT45" s="139">
        <v>2972.38</v>
      </c>
      <c r="BU45" s="138">
        <v>2109.77</v>
      </c>
      <c r="BV45" s="138">
        <v>0</v>
      </c>
      <c r="BW45" s="138">
        <v>2109.77</v>
      </c>
      <c r="BX45" s="137">
        <v>195</v>
      </c>
      <c r="BY45" s="137">
        <v>52.67</v>
      </c>
      <c r="BZ45" s="137">
        <v>580.62</v>
      </c>
      <c r="CA45" s="137">
        <v>149.66</v>
      </c>
      <c r="CB45" s="137">
        <v>977.95</v>
      </c>
      <c r="CC45" s="139">
        <v>3087.72</v>
      </c>
      <c r="CD45" s="138">
        <v>5311.81</v>
      </c>
      <c r="CE45" s="138">
        <v>0</v>
      </c>
      <c r="CF45" s="138">
        <v>5311.81</v>
      </c>
      <c r="CG45" s="137">
        <v>350</v>
      </c>
      <c r="CH45" s="137">
        <v>595.19000000000005</v>
      </c>
      <c r="CI45" s="137">
        <v>3412.14</v>
      </c>
      <c r="CJ45" s="137">
        <v>94.32</v>
      </c>
      <c r="CK45" s="137">
        <v>4451.6499999999996</v>
      </c>
      <c r="CL45" s="139">
        <v>9763.4599999999991</v>
      </c>
      <c r="CM45" s="138">
        <v>2109.77</v>
      </c>
      <c r="CN45" s="138">
        <v>0</v>
      </c>
      <c r="CO45" s="138">
        <v>2109.77</v>
      </c>
      <c r="CP45" s="137">
        <v>195</v>
      </c>
      <c r="CQ45" s="137">
        <v>52.67</v>
      </c>
      <c r="CR45" s="137">
        <v>550.5</v>
      </c>
      <c r="CS45" s="137">
        <v>124.16</v>
      </c>
      <c r="CT45" s="137">
        <v>922.33</v>
      </c>
      <c r="CU45" s="139">
        <v>3032.1</v>
      </c>
      <c r="CV45" s="138">
        <v>2128.8200000000002</v>
      </c>
      <c r="CW45" s="138">
        <v>0</v>
      </c>
      <c r="CX45" s="138">
        <v>2128.8200000000002</v>
      </c>
      <c r="CY45" s="137">
        <v>198</v>
      </c>
      <c r="CZ45" s="137">
        <v>53.15</v>
      </c>
      <c r="DA45" s="137">
        <v>567.82000000000005</v>
      </c>
      <c r="DB45" s="137">
        <v>124.5</v>
      </c>
      <c r="DC45" s="137">
        <v>943.47</v>
      </c>
      <c r="DD45" s="139">
        <v>3072.29</v>
      </c>
      <c r="DE45" s="138">
        <v>3707.62</v>
      </c>
      <c r="DF45" s="138">
        <v>0</v>
      </c>
      <c r="DG45" s="138">
        <v>3707.62</v>
      </c>
      <c r="DH45" s="137">
        <v>708</v>
      </c>
      <c r="DI45" s="137">
        <v>251.4</v>
      </c>
      <c r="DJ45" s="137">
        <v>1844.84</v>
      </c>
      <c r="DK45" s="137">
        <v>184.48</v>
      </c>
      <c r="DL45" s="137">
        <v>2988.72</v>
      </c>
      <c r="DM45" s="139">
        <v>6696.34</v>
      </c>
      <c r="DN45" s="135">
        <f t="shared" si="6"/>
        <v>31306.29</v>
      </c>
      <c r="DO45" s="135">
        <f t="shared" si="6"/>
        <v>0</v>
      </c>
      <c r="DP45" s="135">
        <f t="shared" si="6"/>
        <v>31306.29</v>
      </c>
      <c r="DQ45" s="137">
        <f t="shared" si="7"/>
        <v>3140</v>
      </c>
      <c r="DR45" s="137">
        <f t="shared" si="8"/>
        <v>1397.7000000000003</v>
      </c>
      <c r="DS45" s="137">
        <f t="shared" si="9"/>
        <v>11517.96</v>
      </c>
      <c r="DT45" s="137">
        <f t="shared" si="10"/>
        <v>1617.0900000000001</v>
      </c>
      <c r="DU45" s="137">
        <f t="shared" si="11"/>
        <v>17672.75</v>
      </c>
      <c r="DV45" s="135">
        <f t="shared" si="12"/>
        <v>48979.040000000001</v>
      </c>
      <c r="DW45" s="271">
        <f t="shared" si="13"/>
        <v>1178.2400000000016</v>
      </c>
      <c r="DX45" s="271"/>
      <c r="DY45" s="289">
        <f>E45-(DU45-(DO45*PARAM!Q45))</f>
        <v>-583.81999999999971</v>
      </c>
      <c r="DZ45" s="289"/>
    </row>
    <row r="46" spans="1:130" x14ac:dyDescent="0.25">
      <c r="A46" s="18">
        <v>1935</v>
      </c>
      <c r="B46" s="18" t="s">
        <v>932</v>
      </c>
      <c r="C46" s="18" t="s">
        <v>933</v>
      </c>
      <c r="D46" s="20">
        <v>1</v>
      </c>
      <c r="E46" s="64"/>
      <c r="F46" s="64"/>
      <c r="G46" s="18" t="s">
        <v>436</v>
      </c>
      <c r="H46" s="18" t="s">
        <v>6</v>
      </c>
      <c r="I46" s="18" t="s">
        <v>156</v>
      </c>
      <c r="CM46" s="138">
        <v>600.6</v>
      </c>
      <c r="CN46" s="138">
        <v>0</v>
      </c>
      <c r="CO46" s="138">
        <v>600.6</v>
      </c>
      <c r="CP46" s="137">
        <v>0</v>
      </c>
      <c r="CQ46" s="137">
        <v>0</v>
      </c>
      <c r="CR46" s="137">
        <v>0</v>
      </c>
      <c r="CS46" s="137">
        <v>115.15</v>
      </c>
      <c r="CT46" s="137">
        <v>115.15</v>
      </c>
      <c r="CU46" s="139">
        <v>715.75</v>
      </c>
      <c r="CV46" s="138">
        <v>263.3</v>
      </c>
      <c r="CW46" s="138">
        <v>0</v>
      </c>
      <c r="CX46" s="138">
        <v>263.3</v>
      </c>
      <c r="CY46" s="137">
        <v>0</v>
      </c>
      <c r="CZ46" s="137">
        <v>0</v>
      </c>
      <c r="DA46" s="137">
        <v>0</v>
      </c>
      <c r="DB46" s="137">
        <v>85.13</v>
      </c>
      <c r="DC46" s="137">
        <v>85.13</v>
      </c>
      <c r="DD46" s="139">
        <v>348.43</v>
      </c>
      <c r="DE46" s="138">
        <v>409.5</v>
      </c>
      <c r="DF46" s="138">
        <v>0</v>
      </c>
      <c r="DG46" s="138">
        <v>409.5</v>
      </c>
      <c r="DH46" s="137">
        <v>0</v>
      </c>
      <c r="DI46" s="137">
        <v>0</v>
      </c>
      <c r="DJ46" s="137">
        <v>0</v>
      </c>
      <c r="DK46" s="137">
        <v>81.99</v>
      </c>
      <c r="DL46" s="137">
        <v>81.99</v>
      </c>
      <c r="DM46" s="139">
        <v>491.49</v>
      </c>
      <c r="DN46" s="135">
        <f t="shared" si="6"/>
        <v>1273.4000000000001</v>
      </c>
      <c r="DO46" s="135">
        <f t="shared" si="6"/>
        <v>0</v>
      </c>
      <c r="DP46" s="135">
        <f t="shared" si="6"/>
        <v>1273.4000000000001</v>
      </c>
      <c r="DQ46" s="137">
        <f t="shared" si="7"/>
        <v>0</v>
      </c>
      <c r="DR46" s="137">
        <f t="shared" si="8"/>
        <v>0</v>
      </c>
      <c r="DS46" s="137">
        <f t="shared" si="9"/>
        <v>0</v>
      </c>
      <c r="DT46" s="137">
        <f t="shared" si="10"/>
        <v>282.27</v>
      </c>
      <c r="DU46" s="137">
        <f t="shared" si="11"/>
        <v>282.27</v>
      </c>
      <c r="DV46" s="135">
        <f t="shared" si="12"/>
        <v>1555.67</v>
      </c>
      <c r="DW46" s="271">
        <f t="shared" si="13"/>
        <v>1273.4000000000001</v>
      </c>
      <c r="DX46" s="271"/>
      <c r="DY46" s="289">
        <f>E46-(DU46-(DO46*PARAM!Q46))</f>
        <v>-282.27</v>
      </c>
      <c r="DZ46" s="289"/>
    </row>
    <row r="47" spans="1:130" x14ac:dyDescent="0.25">
      <c r="D47" s="20"/>
    </row>
    <row r="49" spans="1:132" s="28" customFormat="1" ht="18.75" x14ac:dyDescent="0.3">
      <c r="A49" s="26" t="s">
        <v>45</v>
      </c>
      <c r="B49" s="27"/>
      <c r="C49" s="27"/>
      <c r="D49" s="27"/>
      <c r="E49" s="27"/>
      <c r="F49" s="27"/>
      <c r="G49" s="27"/>
      <c r="H49" s="27"/>
      <c r="I49" s="27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169"/>
      <c r="X49" s="169"/>
      <c r="Y49" s="169"/>
      <c r="Z49" s="169"/>
      <c r="AA49" s="169"/>
      <c r="AB49" s="169"/>
      <c r="AC49" s="169"/>
      <c r="AD49" s="169"/>
      <c r="AE49" s="169"/>
      <c r="AF49" s="169"/>
      <c r="AG49" s="169"/>
      <c r="AH49" s="169"/>
      <c r="AI49" s="169"/>
      <c r="AJ49" s="169"/>
      <c r="AK49" s="169"/>
      <c r="AL49" s="169"/>
      <c r="AM49" s="169"/>
      <c r="AN49" s="169"/>
      <c r="AO49" s="169"/>
      <c r="AP49" s="169"/>
      <c r="AQ49" s="169"/>
      <c r="AR49" s="169"/>
      <c r="AS49" s="169"/>
      <c r="AT49" s="169"/>
      <c r="AU49" s="169"/>
      <c r="AV49" s="169"/>
      <c r="AW49" s="169"/>
      <c r="AX49" s="169"/>
      <c r="AY49" s="169"/>
      <c r="AZ49" s="169"/>
      <c r="BA49" s="169"/>
      <c r="BB49" s="169"/>
      <c r="BC49" s="169"/>
      <c r="BD49" s="169"/>
      <c r="BE49" s="169"/>
      <c r="BF49" s="169"/>
      <c r="BG49" s="169"/>
      <c r="BH49" s="169"/>
      <c r="BI49" s="169"/>
      <c r="BJ49" s="169"/>
      <c r="BK49" s="169"/>
      <c r="BL49" s="169"/>
      <c r="BM49" s="169"/>
      <c r="BN49" s="169"/>
      <c r="BO49" s="169"/>
      <c r="BP49" s="169"/>
      <c r="BQ49" s="169"/>
      <c r="BR49" s="169"/>
      <c r="BS49" s="169"/>
      <c r="BT49" s="169"/>
      <c r="BU49" s="169"/>
      <c r="BV49" s="169"/>
      <c r="BW49" s="169"/>
      <c r="BX49" s="169"/>
      <c r="BY49" s="169"/>
      <c r="BZ49" s="169"/>
      <c r="CA49" s="169"/>
      <c r="CB49" s="169"/>
      <c r="CC49" s="169"/>
      <c r="CD49" s="169"/>
      <c r="CE49" s="169"/>
      <c r="CF49" s="169"/>
      <c r="CG49" s="169"/>
      <c r="CH49" s="169"/>
      <c r="CI49" s="169"/>
      <c r="CJ49" s="169"/>
      <c r="CK49" s="169"/>
      <c r="CL49" s="169"/>
      <c r="CM49" s="169"/>
      <c r="CN49" s="169"/>
      <c r="CO49" s="169"/>
      <c r="CP49" s="169"/>
      <c r="CQ49" s="169"/>
      <c r="CR49" s="169"/>
      <c r="CS49" s="169"/>
      <c r="CT49" s="169"/>
      <c r="CU49" s="169"/>
      <c r="CV49" s="169"/>
      <c r="CW49" s="169"/>
      <c r="CX49" s="169"/>
      <c r="CY49" s="169"/>
      <c r="CZ49" s="169"/>
      <c r="DA49" s="169"/>
      <c r="DB49" s="169"/>
      <c r="DC49" s="169"/>
      <c r="DD49" s="169"/>
      <c r="DE49" s="169"/>
      <c r="DF49" s="169"/>
      <c r="DG49" s="169"/>
      <c r="DH49" s="169"/>
      <c r="DI49" s="169"/>
      <c r="DJ49" s="169"/>
      <c r="DK49" s="169"/>
      <c r="DL49" s="169"/>
      <c r="DM49" s="169"/>
      <c r="DN49" s="169"/>
      <c r="DO49" s="169"/>
      <c r="DP49" s="169"/>
      <c r="DQ49" s="169"/>
      <c r="DR49" s="169"/>
      <c r="DS49" s="169"/>
      <c r="DT49" s="169"/>
      <c r="DU49" s="169"/>
      <c r="DV49" s="169"/>
      <c r="DW49" s="170"/>
      <c r="DX49" s="170"/>
      <c r="DY49" s="170"/>
      <c r="DZ49" s="170"/>
      <c r="EA49" s="170"/>
      <c r="EB49" s="170"/>
    </row>
    <row r="50" spans="1:132" x14ac:dyDescent="0.25">
      <c r="A50" s="24">
        <v>633</v>
      </c>
      <c r="B50" s="18" t="s">
        <v>46</v>
      </c>
      <c r="J50" s="140"/>
      <c r="K50" s="140"/>
      <c r="L50" s="140"/>
      <c r="M50" s="140"/>
      <c r="N50" s="141"/>
      <c r="O50" s="140"/>
      <c r="P50" s="140"/>
      <c r="Q50" s="153">
        <f>N50</f>
        <v>0</v>
      </c>
      <c r="R50" s="154">
        <f>Q50</f>
        <v>0</v>
      </c>
      <c r="S50" s="140"/>
      <c r="T50" s="140"/>
      <c r="U50" s="140"/>
      <c r="V50" s="140"/>
      <c r="W50" s="141"/>
      <c r="X50" s="140"/>
      <c r="Y50" s="140"/>
      <c r="Z50" s="153">
        <f>W50</f>
        <v>0</v>
      </c>
      <c r="AA50" s="154">
        <f>Z50</f>
        <v>0</v>
      </c>
      <c r="AB50" s="140"/>
      <c r="AC50" s="140"/>
      <c r="AD50" s="140"/>
      <c r="AE50" s="140"/>
      <c r="AF50" s="141"/>
      <c r="AG50" s="140"/>
      <c r="AH50" s="140"/>
      <c r="AI50" s="153">
        <f>AF50</f>
        <v>0</v>
      </c>
      <c r="AJ50" s="154">
        <f>AI50</f>
        <v>0</v>
      </c>
      <c r="AK50" s="140"/>
      <c r="AL50" s="140"/>
      <c r="AM50" s="140"/>
      <c r="AN50" s="140"/>
      <c r="AO50" s="141"/>
      <c r="AP50" s="140"/>
      <c r="AQ50" s="140"/>
      <c r="AR50" s="153">
        <f>AO50</f>
        <v>0</v>
      </c>
      <c r="AS50" s="154">
        <f>AR50</f>
        <v>0</v>
      </c>
      <c r="AT50" s="140"/>
      <c r="AU50" s="140"/>
      <c r="AV50" s="140"/>
      <c r="AW50" s="140"/>
      <c r="AX50" s="141"/>
      <c r="AY50" s="140"/>
      <c r="AZ50" s="140"/>
      <c r="BA50" s="153">
        <f>AX50</f>
        <v>0</v>
      </c>
      <c r="BB50" s="154">
        <f>BA50</f>
        <v>0</v>
      </c>
      <c r="BC50" s="140"/>
      <c r="BD50" s="140"/>
      <c r="BE50" s="140"/>
      <c r="BF50" s="140"/>
      <c r="BG50" s="141"/>
      <c r="BH50" s="140"/>
      <c r="BI50" s="140"/>
      <c r="BJ50" s="153">
        <f>BG50</f>
        <v>0</v>
      </c>
      <c r="BK50" s="154">
        <f>BJ50</f>
        <v>0</v>
      </c>
      <c r="BL50" s="140"/>
      <c r="BM50" s="140"/>
      <c r="BN50" s="140"/>
      <c r="BO50" s="140"/>
      <c r="BP50" s="141"/>
      <c r="BQ50" s="140"/>
      <c r="BR50" s="140"/>
      <c r="BS50" s="153">
        <f>BP50</f>
        <v>0</v>
      </c>
      <c r="BT50" s="154">
        <f>BS50</f>
        <v>0</v>
      </c>
      <c r="BU50" s="140"/>
      <c r="BV50" s="140"/>
      <c r="BW50" s="140"/>
      <c r="BX50" s="140"/>
      <c r="BY50" s="141"/>
      <c r="BZ50" s="140"/>
      <c r="CA50" s="140"/>
      <c r="CB50" s="153">
        <f>BY50</f>
        <v>0</v>
      </c>
      <c r="CC50" s="154">
        <f>CB50</f>
        <v>0</v>
      </c>
      <c r="CD50" s="140"/>
      <c r="CE50" s="140"/>
      <c r="CF50" s="140"/>
      <c r="CG50" s="140"/>
      <c r="CH50" s="141"/>
      <c r="CI50" s="140"/>
      <c r="CJ50" s="140"/>
      <c r="CK50" s="153">
        <f>CH50</f>
        <v>0</v>
      </c>
      <c r="CL50" s="154">
        <f>CK50</f>
        <v>0</v>
      </c>
      <c r="CM50" s="140"/>
      <c r="CN50" s="140"/>
      <c r="CO50" s="140"/>
      <c r="CP50" s="140"/>
      <c r="CQ50" s="141"/>
      <c r="CR50" s="140"/>
      <c r="CS50" s="140"/>
      <c r="CT50" s="153">
        <f>CQ50</f>
        <v>0</v>
      </c>
      <c r="CU50" s="154">
        <f>CT50</f>
        <v>0</v>
      </c>
      <c r="CV50" s="140"/>
      <c r="CW50" s="140"/>
      <c r="CX50" s="140"/>
      <c r="CY50" s="140"/>
      <c r="CZ50" s="141"/>
      <c r="DA50" s="140"/>
      <c r="DB50" s="140"/>
      <c r="DC50" s="153">
        <f>CZ50</f>
        <v>0</v>
      </c>
      <c r="DD50" s="154">
        <f>DC50</f>
        <v>0</v>
      </c>
      <c r="DE50" s="140"/>
      <c r="DF50" s="140"/>
      <c r="DG50" s="140"/>
      <c r="DH50" s="140"/>
      <c r="DI50" s="141"/>
      <c r="DJ50" s="140"/>
      <c r="DK50" s="140"/>
      <c r="DL50" s="153">
        <f>DI50</f>
        <v>0</v>
      </c>
      <c r="DM50" s="154">
        <f>DL50</f>
        <v>0</v>
      </c>
      <c r="DN50" s="140"/>
      <c r="DO50" s="140"/>
      <c r="DP50" s="140"/>
      <c r="DQ50" s="140"/>
      <c r="DR50" s="141">
        <f t="shared" ref="DR50:DS57" si="14">N50+W50+AF50+AO50+AX50+BG50+BP50+BP50+BY50+CH50+CQ50+CZ50+DI50</f>
        <v>0</v>
      </c>
      <c r="DS50" s="140"/>
      <c r="DT50" s="140"/>
      <c r="DU50" s="153">
        <f t="shared" ref="DT50:DV63" si="15">Q50+Z50+AI50+AR50+BA50+BJ50+BS50+BS50+CB50+CK50+CT50+DC50+DL50</f>
        <v>0</v>
      </c>
      <c r="DV50" s="154">
        <f t="shared" si="15"/>
        <v>0</v>
      </c>
    </row>
    <row r="51" spans="1:132" x14ac:dyDescent="0.25">
      <c r="A51" s="24">
        <v>633</v>
      </c>
      <c r="B51" s="18" t="s">
        <v>47</v>
      </c>
      <c r="J51" s="140"/>
      <c r="K51" s="140"/>
      <c r="L51" s="140"/>
      <c r="M51" s="140"/>
      <c r="N51" s="141"/>
      <c r="O51" s="140"/>
      <c r="P51" s="140"/>
      <c r="Q51" s="153">
        <f t="shared" ref="Q51:Q52" si="16">N51</f>
        <v>0</v>
      </c>
      <c r="R51" s="154">
        <f>Q51</f>
        <v>0</v>
      </c>
      <c r="S51" s="140"/>
      <c r="T51" s="140"/>
      <c r="U51" s="140"/>
      <c r="V51" s="140"/>
      <c r="W51" s="141"/>
      <c r="X51" s="140"/>
      <c r="Y51" s="140"/>
      <c r="Z51" s="153">
        <f t="shared" ref="Z51:Z52" si="17">W51</f>
        <v>0</v>
      </c>
      <c r="AA51" s="154">
        <f>Z51</f>
        <v>0</v>
      </c>
      <c r="AB51" s="140"/>
      <c r="AC51" s="140"/>
      <c r="AD51" s="140"/>
      <c r="AE51" s="140"/>
      <c r="AF51" s="141"/>
      <c r="AG51" s="140"/>
      <c r="AH51" s="140"/>
      <c r="AI51" s="153">
        <f t="shared" ref="AI51:AI52" si="18">AF51</f>
        <v>0</v>
      </c>
      <c r="AJ51" s="154">
        <f>AI51</f>
        <v>0</v>
      </c>
      <c r="AK51" s="140"/>
      <c r="AL51" s="140"/>
      <c r="AM51" s="140"/>
      <c r="AN51" s="140"/>
      <c r="AO51" s="141"/>
      <c r="AP51" s="140"/>
      <c r="AQ51" s="140"/>
      <c r="AR51" s="153">
        <f t="shared" ref="AR51:AR52" si="19">AO51</f>
        <v>0</v>
      </c>
      <c r="AS51" s="154">
        <f>AR51</f>
        <v>0</v>
      </c>
      <c r="AT51" s="140"/>
      <c r="AU51" s="140"/>
      <c r="AV51" s="140"/>
      <c r="AW51" s="140"/>
      <c r="AX51" s="141"/>
      <c r="AY51" s="140"/>
      <c r="AZ51" s="140"/>
      <c r="BA51" s="153">
        <f t="shared" ref="BA51:BA52" si="20">AX51</f>
        <v>0</v>
      </c>
      <c r="BB51" s="154">
        <f>BA51</f>
        <v>0</v>
      </c>
      <c r="BC51" s="140"/>
      <c r="BD51" s="140"/>
      <c r="BE51" s="140"/>
      <c r="BF51" s="140"/>
      <c r="BG51" s="141"/>
      <c r="BH51" s="140"/>
      <c r="BI51" s="140"/>
      <c r="BJ51" s="153">
        <f t="shared" ref="BJ51:BJ52" si="21">BG51</f>
        <v>0</v>
      </c>
      <c r="BK51" s="154">
        <f>BJ51</f>
        <v>0</v>
      </c>
      <c r="BL51" s="140"/>
      <c r="BM51" s="140"/>
      <c r="BN51" s="140"/>
      <c r="BO51" s="140"/>
      <c r="BP51" s="141"/>
      <c r="BQ51" s="140"/>
      <c r="BR51" s="140"/>
      <c r="BS51" s="153">
        <f t="shared" ref="BS51:BS52" si="22">BP51</f>
        <v>0</v>
      </c>
      <c r="BT51" s="154">
        <f>BS51</f>
        <v>0</v>
      </c>
      <c r="BU51" s="140"/>
      <c r="BV51" s="140"/>
      <c r="BW51" s="140"/>
      <c r="BX51" s="140"/>
      <c r="BY51" s="141"/>
      <c r="BZ51" s="140"/>
      <c r="CA51" s="140"/>
      <c r="CB51" s="153">
        <f t="shared" ref="CB51:CB52" si="23">BY51</f>
        <v>0</v>
      </c>
      <c r="CC51" s="154">
        <f>CB51</f>
        <v>0</v>
      </c>
      <c r="CD51" s="140"/>
      <c r="CE51" s="140"/>
      <c r="CF51" s="140"/>
      <c r="CG51" s="140"/>
      <c r="CH51" s="141"/>
      <c r="CI51" s="140"/>
      <c r="CJ51" s="140"/>
      <c r="CK51" s="153">
        <f t="shared" ref="CK51:CK52" si="24">CH51</f>
        <v>0</v>
      </c>
      <c r="CL51" s="154">
        <f>CK51</f>
        <v>0</v>
      </c>
      <c r="CM51" s="140"/>
      <c r="CN51" s="140"/>
      <c r="CO51" s="140"/>
      <c r="CP51" s="140"/>
      <c r="CQ51" s="141"/>
      <c r="CR51" s="140"/>
      <c r="CS51" s="140"/>
      <c r="CT51" s="153">
        <f t="shared" ref="CT51:CT52" si="25">CQ51</f>
        <v>0</v>
      </c>
      <c r="CU51" s="154">
        <f>CT51</f>
        <v>0</v>
      </c>
      <c r="CV51" s="140"/>
      <c r="CW51" s="140"/>
      <c r="CX51" s="140"/>
      <c r="CY51" s="140"/>
      <c r="CZ51" s="141"/>
      <c r="DA51" s="140"/>
      <c r="DB51" s="140"/>
      <c r="DC51" s="153">
        <f t="shared" ref="DC51:DC52" si="26">CZ51</f>
        <v>0</v>
      </c>
      <c r="DD51" s="154">
        <f>DC51</f>
        <v>0</v>
      </c>
      <c r="DE51" s="140"/>
      <c r="DF51" s="140"/>
      <c r="DG51" s="140"/>
      <c r="DH51" s="140"/>
      <c r="DI51" s="141">
        <v>436.18</v>
      </c>
      <c r="DJ51" s="140"/>
      <c r="DK51" s="140"/>
      <c r="DL51" s="153">
        <f t="shared" ref="DL51:DL52" si="27">DI51</f>
        <v>436.18</v>
      </c>
      <c r="DM51" s="154">
        <f>DL51</f>
        <v>436.18</v>
      </c>
      <c r="DN51" s="140"/>
      <c r="DO51" s="140"/>
      <c r="DP51" s="140"/>
      <c r="DQ51" s="140"/>
      <c r="DR51" s="141">
        <f t="shared" si="14"/>
        <v>436.18</v>
      </c>
      <c r="DS51" s="140"/>
      <c r="DT51" s="140"/>
      <c r="DU51" s="153">
        <f t="shared" si="15"/>
        <v>436.18</v>
      </c>
      <c r="DV51" s="154">
        <f t="shared" si="15"/>
        <v>436.18</v>
      </c>
    </row>
    <row r="52" spans="1:132" x14ac:dyDescent="0.25">
      <c r="A52" s="24">
        <v>633</v>
      </c>
      <c r="B52" s="18" t="s">
        <v>48</v>
      </c>
      <c r="J52" s="140"/>
      <c r="K52" s="140"/>
      <c r="L52" s="140"/>
      <c r="M52" s="140"/>
      <c r="N52" s="141"/>
      <c r="O52" s="140"/>
      <c r="P52" s="140"/>
      <c r="Q52" s="153">
        <f t="shared" si="16"/>
        <v>0</v>
      </c>
      <c r="R52" s="154">
        <f>Q52</f>
        <v>0</v>
      </c>
      <c r="S52" s="140"/>
      <c r="T52" s="140"/>
      <c r="U52" s="140"/>
      <c r="V52" s="140"/>
      <c r="W52" s="141"/>
      <c r="X52" s="140"/>
      <c r="Y52" s="140"/>
      <c r="Z52" s="153">
        <f t="shared" si="17"/>
        <v>0</v>
      </c>
      <c r="AA52" s="154">
        <f>Z52</f>
        <v>0</v>
      </c>
      <c r="AB52" s="140"/>
      <c r="AC52" s="140"/>
      <c r="AD52" s="140"/>
      <c r="AE52" s="140"/>
      <c r="AF52" s="141"/>
      <c r="AG52" s="140"/>
      <c r="AH52" s="140"/>
      <c r="AI52" s="153">
        <f t="shared" si="18"/>
        <v>0</v>
      </c>
      <c r="AJ52" s="154">
        <f>AI52</f>
        <v>0</v>
      </c>
      <c r="AK52" s="140"/>
      <c r="AL52" s="140"/>
      <c r="AM52" s="140"/>
      <c r="AN52" s="140"/>
      <c r="AO52" s="141"/>
      <c r="AP52" s="140"/>
      <c r="AQ52" s="140"/>
      <c r="AR52" s="153">
        <f t="shared" si="19"/>
        <v>0</v>
      </c>
      <c r="AS52" s="154">
        <f>AR52</f>
        <v>0</v>
      </c>
      <c r="AT52" s="140"/>
      <c r="AU52" s="140"/>
      <c r="AV52" s="140"/>
      <c r="AW52" s="140"/>
      <c r="AX52" s="141"/>
      <c r="AY52" s="140"/>
      <c r="AZ52" s="140"/>
      <c r="BA52" s="153">
        <f t="shared" si="20"/>
        <v>0</v>
      </c>
      <c r="BB52" s="154">
        <f>BA52</f>
        <v>0</v>
      </c>
      <c r="BC52" s="140"/>
      <c r="BD52" s="140"/>
      <c r="BE52" s="140"/>
      <c r="BF52" s="140"/>
      <c r="BG52" s="141"/>
      <c r="BH52" s="140"/>
      <c r="BI52" s="140"/>
      <c r="BJ52" s="153">
        <f t="shared" si="21"/>
        <v>0</v>
      </c>
      <c r="BK52" s="154">
        <f>BJ52</f>
        <v>0</v>
      </c>
      <c r="BL52" s="140"/>
      <c r="BM52" s="140"/>
      <c r="BN52" s="140"/>
      <c r="BO52" s="140"/>
      <c r="BP52" s="141"/>
      <c r="BQ52" s="140"/>
      <c r="BR52" s="140"/>
      <c r="BS52" s="153">
        <f t="shared" si="22"/>
        <v>0</v>
      </c>
      <c r="BT52" s="154">
        <f>BS52</f>
        <v>0</v>
      </c>
      <c r="BU52" s="140"/>
      <c r="BV52" s="140"/>
      <c r="BW52" s="140"/>
      <c r="BX52" s="140"/>
      <c r="BY52" s="141"/>
      <c r="BZ52" s="140"/>
      <c r="CA52" s="140"/>
      <c r="CB52" s="153">
        <f t="shared" si="23"/>
        <v>0</v>
      </c>
      <c r="CC52" s="154">
        <f>CB52</f>
        <v>0</v>
      </c>
      <c r="CD52" s="140"/>
      <c r="CE52" s="140"/>
      <c r="CF52" s="140"/>
      <c r="CG52" s="140"/>
      <c r="CH52" s="141"/>
      <c r="CI52" s="140"/>
      <c r="CJ52" s="140"/>
      <c r="CK52" s="153">
        <f t="shared" si="24"/>
        <v>0</v>
      </c>
      <c r="CL52" s="154">
        <f>CK52</f>
        <v>0</v>
      </c>
      <c r="CM52" s="140"/>
      <c r="CN52" s="140"/>
      <c r="CO52" s="140"/>
      <c r="CP52" s="140"/>
      <c r="CQ52" s="141"/>
      <c r="CR52" s="140"/>
      <c r="CS52" s="140"/>
      <c r="CT52" s="153">
        <f t="shared" si="25"/>
        <v>0</v>
      </c>
      <c r="CU52" s="154">
        <f>CT52</f>
        <v>0</v>
      </c>
      <c r="CV52" s="140"/>
      <c r="CW52" s="140"/>
      <c r="CX52" s="140"/>
      <c r="CY52" s="140"/>
      <c r="CZ52" s="141"/>
      <c r="DA52" s="140"/>
      <c r="DB52" s="140"/>
      <c r="DC52" s="153">
        <f t="shared" si="26"/>
        <v>0</v>
      </c>
      <c r="DD52" s="154">
        <f>DC52</f>
        <v>0</v>
      </c>
      <c r="DE52" s="140"/>
      <c r="DF52" s="140"/>
      <c r="DG52" s="140"/>
      <c r="DH52" s="140"/>
      <c r="DI52" s="141"/>
      <c r="DJ52" s="140"/>
      <c r="DK52" s="140"/>
      <c r="DL52" s="153">
        <f t="shared" si="27"/>
        <v>0</v>
      </c>
      <c r="DM52" s="154">
        <f>DL52</f>
        <v>0</v>
      </c>
      <c r="DN52" s="140"/>
      <c r="DO52" s="140"/>
      <c r="DP52" s="140"/>
      <c r="DQ52" s="140"/>
      <c r="DR52" s="141">
        <f t="shared" si="14"/>
        <v>0</v>
      </c>
      <c r="DS52" s="140"/>
      <c r="DT52" s="140"/>
      <c r="DU52" s="153">
        <f t="shared" si="15"/>
        <v>0</v>
      </c>
      <c r="DV52" s="154">
        <f t="shared" si="15"/>
        <v>0</v>
      </c>
    </row>
    <row r="53" spans="1:132" x14ac:dyDescent="0.25">
      <c r="A53" s="34">
        <v>6283</v>
      </c>
      <c r="B53" s="35" t="s">
        <v>60</v>
      </c>
      <c r="J53" s="140"/>
      <c r="K53" s="140"/>
      <c r="L53" s="140"/>
      <c r="M53" s="140"/>
      <c r="N53" s="140"/>
      <c r="O53" s="140"/>
      <c r="P53" s="140"/>
      <c r="Q53" s="140"/>
      <c r="R53" s="142"/>
      <c r="S53" s="140"/>
      <c r="T53" s="140"/>
      <c r="U53" s="140"/>
      <c r="V53" s="140"/>
      <c r="W53" s="140"/>
      <c r="X53" s="140"/>
      <c r="Y53" s="140"/>
      <c r="Z53" s="140"/>
      <c r="AA53" s="142"/>
      <c r="AB53" s="140"/>
      <c r="AC53" s="140"/>
      <c r="AD53" s="140"/>
      <c r="AE53" s="140"/>
      <c r="AF53" s="140"/>
      <c r="AG53" s="140"/>
      <c r="AH53" s="140"/>
      <c r="AI53" s="140"/>
      <c r="AJ53" s="142"/>
      <c r="AK53" s="140"/>
      <c r="AL53" s="140"/>
      <c r="AM53" s="140"/>
      <c r="AN53" s="140"/>
      <c r="AO53" s="140"/>
      <c r="AP53" s="140"/>
      <c r="AQ53" s="140"/>
      <c r="AR53" s="140"/>
      <c r="AS53" s="142">
        <v>1536.12</v>
      </c>
      <c r="AT53" s="140"/>
      <c r="AU53" s="140"/>
      <c r="AV53" s="140"/>
      <c r="AW53" s="140"/>
      <c r="AX53" s="140"/>
      <c r="AY53" s="140"/>
      <c r="AZ53" s="140"/>
      <c r="BA53" s="140"/>
      <c r="BB53" s="142">
        <v>243.19</v>
      </c>
      <c r="BC53" s="140"/>
      <c r="BD53" s="140"/>
      <c r="BE53" s="140"/>
      <c r="BF53" s="140"/>
      <c r="BG53" s="140"/>
      <c r="BH53" s="140"/>
      <c r="BI53" s="140"/>
      <c r="BJ53" s="140"/>
      <c r="BK53" s="142">
        <v>1200</v>
      </c>
      <c r="BL53" s="140"/>
      <c r="BM53" s="140"/>
      <c r="BN53" s="140"/>
      <c r="BO53" s="140"/>
      <c r="BP53" s="140"/>
      <c r="BQ53" s="140"/>
      <c r="BR53" s="140"/>
      <c r="BS53" s="140"/>
      <c r="BT53" s="142"/>
      <c r="BU53" s="140"/>
      <c r="BV53" s="140"/>
      <c r="BW53" s="140"/>
      <c r="BX53" s="140"/>
      <c r="BY53" s="140"/>
      <c r="BZ53" s="140"/>
      <c r="CA53" s="140"/>
      <c r="CB53" s="140"/>
      <c r="CC53" s="142"/>
      <c r="CD53" s="140"/>
      <c r="CE53" s="140"/>
      <c r="CF53" s="140"/>
      <c r="CG53" s="140"/>
      <c r="CH53" s="140"/>
      <c r="CI53" s="140"/>
      <c r="CJ53" s="140"/>
      <c r="CK53" s="140"/>
      <c r="CL53" s="142">
        <v>76.36</v>
      </c>
      <c r="CM53" s="140"/>
      <c r="CN53" s="140"/>
      <c r="CO53" s="140"/>
      <c r="CP53" s="140"/>
      <c r="CQ53" s="140"/>
      <c r="CR53" s="140"/>
      <c r="CS53" s="140"/>
      <c r="CT53" s="140"/>
      <c r="CU53" s="142">
        <v>1840.5</v>
      </c>
      <c r="CV53" s="140"/>
      <c r="CW53" s="140"/>
      <c r="CX53" s="140"/>
      <c r="CY53" s="140"/>
      <c r="CZ53" s="140"/>
      <c r="DA53" s="140"/>
      <c r="DB53" s="140"/>
      <c r="DC53" s="140"/>
      <c r="DD53" s="142">
        <v>5155.8999999999996</v>
      </c>
      <c r="DE53" s="140"/>
      <c r="DF53" s="140"/>
      <c r="DG53" s="140"/>
      <c r="DH53" s="140"/>
      <c r="DI53" s="140"/>
      <c r="DJ53" s="140"/>
      <c r="DK53" s="140"/>
      <c r="DL53" s="140"/>
      <c r="DM53" s="142">
        <v>624.59</v>
      </c>
      <c r="DN53" s="140"/>
      <c r="DO53" s="140"/>
      <c r="DP53" s="140"/>
      <c r="DQ53" s="140"/>
      <c r="DR53" s="140"/>
      <c r="DS53" s="140"/>
      <c r="DT53" s="140"/>
      <c r="DU53" s="140"/>
      <c r="DV53" s="142">
        <f t="shared" si="15"/>
        <v>10676.66</v>
      </c>
    </row>
    <row r="54" spans="1:132" x14ac:dyDescent="0.25">
      <c r="A54" s="34">
        <v>6284</v>
      </c>
      <c r="B54" s="35" t="s">
        <v>61</v>
      </c>
      <c r="J54" s="140"/>
      <c r="K54" s="140"/>
      <c r="L54" s="140"/>
      <c r="M54" s="140"/>
      <c r="N54" s="140"/>
      <c r="O54" s="140"/>
      <c r="P54" s="140"/>
      <c r="Q54" s="140"/>
      <c r="R54" s="142">
        <v>0</v>
      </c>
      <c r="S54" s="140"/>
      <c r="T54" s="140"/>
      <c r="U54" s="140"/>
      <c r="V54" s="140"/>
      <c r="W54" s="140"/>
      <c r="X54" s="140"/>
      <c r="Y54" s="140"/>
      <c r="Z54" s="140"/>
      <c r="AA54" s="142"/>
      <c r="AB54" s="140"/>
      <c r="AC54" s="140"/>
      <c r="AD54" s="140"/>
      <c r="AE54" s="140"/>
      <c r="AF54" s="140"/>
      <c r="AG54" s="140"/>
      <c r="AH54" s="140"/>
      <c r="AI54" s="140"/>
      <c r="AJ54" s="142"/>
      <c r="AK54" s="140"/>
      <c r="AL54" s="140"/>
      <c r="AM54" s="140"/>
      <c r="AN54" s="140"/>
      <c r="AO54" s="140"/>
      <c r="AP54" s="140"/>
      <c r="AQ54" s="140"/>
      <c r="AR54" s="140"/>
      <c r="AS54" s="142"/>
      <c r="AT54" s="140"/>
      <c r="AU54" s="140"/>
      <c r="AV54" s="140"/>
      <c r="AW54" s="140"/>
      <c r="AX54" s="140"/>
      <c r="AY54" s="140"/>
      <c r="AZ54" s="140"/>
      <c r="BA54" s="140"/>
      <c r="BB54" s="142"/>
      <c r="BC54" s="140"/>
      <c r="BD54" s="140"/>
      <c r="BE54" s="140"/>
      <c r="BF54" s="140"/>
      <c r="BG54" s="140"/>
      <c r="BH54" s="140"/>
      <c r="BI54" s="140"/>
      <c r="BJ54" s="140"/>
      <c r="BK54" s="142"/>
      <c r="BL54" s="140"/>
      <c r="BM54" s="140"/>
      <c r="BN54" s="140"/>
      <c r="BO54" s="140"/>
      <c r="BP54" s="140"/>
      <c r="BQ54" s="140"/>
      <c r="BR54" s="140"/>
      <c r="BS54" s="140"/>
      <c r="BT54" s="142"/>
      <c r="BU54" s="140"/>
      <c r="BV54" s="140"/>
      <c r="BW54" s="140"/>
      <c r="BX54" s="140"/>
      <c r="BY54" s="140"/>
      <c r="BZ54" s="140"/>
      <c r="CA54" s="140"/>
      <c r="CB54" s="140"/>
      <c r="CC54" s="142"/>
      <c r="CD54" s="140"/>
      <c r="CE54" s="140"/>
      <c r="CF54" s="140"/>
      <c r="CG54" s="140"/>
      <c r="CH54" s="140"/>
      <c r="CI54" s="140"/>
      <c r="CJ54" s="140"/>
      <c r="CK54" s="140"/>
      <c r="CL54" s="142"/>
      <c r="CM54" s="140"/>
      <c r="CN54" s="140"/>
      <c r="CO54" s="140"/>
      <c r="CP54" s="140"/>
      <c r="CQ54" s="140"/>
      <c r="CR54" s="140"/>
      <c r="CS54" s="140"/>
      <c r="CT54" s="140"/>
      <c r="CU54" s="142"/>
      <c r="CV54" s="140"/>
      <c r="CW54" s="140"/>
      <c r="CX54" s="140"/>
      <c r="CY54" s="140"/>
      <c r="CZ54" s="140"/>
      <c r="DA54" s="140"/>
      <c r="DB54" s="140"/>
      <c r="DC54" s="140"/>
      <c r="DD54" s="142"/>
      <c r="DE54" s="140"/>
      <c r="DF54" s="140"/>
      <c r="DG54" s="140"/>
      <c r="DH54" s="140"/>
      <c r="DI54" s="140"/>
      <c r="DJ54" s="140"/>
      <c r="DK54" s="140"/>
      <c r="DL54" s="140"/>
      <c r="DM54" s="142"/>
      <c r="DN54" s="140"/>
      <c r="DO54" s="140"/>
      <c r="DP54" s="140"/>
      <c r="DQ54" s="140"/>
      <c r="DR54" s="140"/>
      <c r="DS54" s="140"/>
      <c r="DT54" s="140"/>
      <c r="DU54" s="140"/>
      <c r="DV54" s="142">
        <f t="shared" si="15"/>
        <v>0</v>
      </c>
    </row>
    <row r="55" spans="1:132" x14ac:dyDescent="0.25">
      <c r="A55" s="24" t="s">
        <v>56</v>
      </c>
      <c r="B55" s="18" t="s">
        <v>49</v>
      </c>
      <c r="F55" s="20"/>
      <c r="J55" s="140"/>
      <c r="K55" s="140"/>
      <c r="L55" s="140"/>
      <c r="M55" s="141"/>
      <c r="N55" s="140"/>
      <c r="O55" s="140"/>
      <c r="P55" s="140"/>
      <c r="Q55" s="153">
        <f>M55</f>
        <v>0</v>
      </c>
      <c r="R55" s="155">
        <f>Q55</f>
        <v>0</v>
      </c>
      <c r="S55" s="140"/>
      <c r="T55" s="140"/>
      <c r="U55" s="140"/>
      <c r="V55" s="141"/>
      <c r="W55" s="140"/>
      <c r="X55" s="140"/>
      <c r="Y55" s="140"/>
      <c r="Z55" s="153">
        <f>V55</f>
        <v>0</v>
      </c>
      <c r="AA55" s="155">
        <f>Z55</f>
        <v>0</v>
      </c>
      <c r="AB55" s="140"/>
      <c r="AC55" s="140"/>
      <c r="AD55" s="140"/>
      <c r="AE55" s="141"/>
      <c r="AF55" s="140"/>
      <c r="AG55" s="140"/>
      <c r="AH55" s="140"/>
      <c r="AI55" s="153">
        <f>AE55</f>
        <v>0</v>
      </c>
      <c r="AJ55" s="155">
        <f>AI55</f>
        <v>0</v>
      </c>
      <c r="AK55" s="140"/>
      <c r="AL55" s="140"/>
      <c r="AM55" s="140"/>
      <c r="AN55" s="141"/>
      <c r="AO55" s="140"/>
      <c r="AP55" s="140"/>
      <c r="AQ55" s="140"/>
      <c r="AR55" s="153">
        <f>AN55</f>
        <v>0</v>
      </c>
      <c r="AS55" s="155">
        <f>AR55</f>
        <v>0</v>
      </c>
      <c r="AT55" s="140"/>
      <c r="AU55" s="140"/>
      <c r="AV55" s="140"/>
      <c r="AW55" s="141"/>
      <c r="AX55" s="140"/>
      <c r="AY55" s="140"/>
      <c r="AZ55" s="140"/>
      <c r="BA55" s="153">
        <f>AW55</f>
        <v>0</v>
      </c>
      <c r="BB55" s="155">
        <f>BA55</f>
        <v>0</v>
      </c>
      <c r="BC55" s="140"/>
      <c r="BD55" s="140"/>
      <c r="BE55" s="140"/>
      <c r="BF55" s="141"/>
      <c r="BG55" s="140"/>
      <c r="BH55" s="140"/>
      <c r="BI55" s="140"/>
      <c r="BJ55" s="153">
        <f>BF55</f>
        <v>0</v>
      </c>
      <c r="BK55" s="155">
        <f>BJ55</f>
        <v>0</v>
      </c>
      <c r="BL55" s="140"/>
      <c r="BM55" s="140"/>
      <c r="BN55" s="140"/>
      <c r="BO55" s="141"/>
      <c r="BP55" s="140"/>
      <c r="BQ55" s="140"/>
      <c r="BR55" s="140"/>
      <c r="BS55" s="153">
        <f>BO55</f>
        <v>0</v>
      </c>
      <c r="BT55" s="155">
        <f>BS55</f>
        <v>0</v>
      </c>
      <c r="BU55" s="140"/>
      <c r="BV55" s="140"/>
      <c r="BW55" s="140"/>
      <c r="BX55" s="141"/>
      <c r="BY55" s="140"/>
      <c r="BZ55" s="140"/>
      <c r="CA55" s="140"/>
      <c r="CB55" s="153">
        <f>BX55</f>
        <v>0</v>
      </c>
      <c r="CC55" s="155">
        <f>CB55</f>
        <v>0</v>
      </c>
      <c r="CD55" s="140"/>
      <c r="CE55" s="140"/>
      <c r="CF55" s="140"/>
      <c r="CG55" s="141"/>
      <c r="CH55" s="140"/>
      <c r="CI55" s="140"/>
      <c r="CJ55" s="140"/>
      <c r="CK55" s="153">
        <f>CG55</f>
        <v>0</v>
      </c>
      <c r="CL55" s="155">
        <f>CK55</f>
        <v>0</v>
      </c>
      <c r="CM55" s="140"/>
      <c r="CN55" s="140"/>
      <c r="CO55" s="140"/>
      <c r="CP55" s="141"/>
      <c r="CQ55" s="140"/>
      <c r="CR55" s="140"/>
      <c r="CS55" s="140"/>
      <c r="CT55" s="153">
        <f>CP55</f>
        <v>0</v>
      </c>
      <c r="CU55" s="155">
        <f>CT55</f>
        <v>0</v>
      </c>
      <c r="CV55" s="140"/>
      <c r="CW55" s="140"/>
      <c r="CX55" s="140"/>
      <c r="CY55" s="141"/>
      <c r="CZ55" s="140"/>
      <c r="DA55" s="140"/>
      <c r="DB55" s="140"/>
      <c r="DC55" s="153">
        <f>CY55</f>
        <v>0</v>
      </c>
      <c r="DD55" s="155">
        <f>DC55</f>
        <v>0</v>
      </c>
      <c r="DE55" s="140"/>
      <c r="DF55" s="140"/>
      <c r="DG55" s="140"/>
      <c r="DH55" s="141">
        <f>14495+14123+856</f>
        <v>29474</v>
      </c>
      <c r="DI55" s="140"/>
      <c r="DJ55" s="140"/>
      <c r="DK55" s="140"/>
      <c r="DL55" s="153">
        <f>DH55</f>
        <v>29474</v>
      </c>
      <c r="DM55" s="155">
        <f>DL55</f>
        <v>29474</v>
      </c>
      <c r="DN55" s="140"/>
      <c r="DO55" s="140"/>
      <c r="DP55" s="140"/>
      <c r="DQ55" s="141">
        <f t="shared" ref="DQ55" si="28">M55+V55+AE55+AN55+AW55+BF55+BO55+BO55+BX55+CG55+CP55+CY55+DH55</f>
        <v>29474</v>
      </c>
      <c r="DR55" s="140"/>
      <c r="DS55" s="140"/>
      <c r="DT55" s="140"/>
      <c r="DU55" s="153">
        <f t="shared" si="15"/>
        <v>29474</v>
      </c>
      <c r="DV55" s="155">
        <f t="shared" si="15"/>
        <v>29474</v>
      </c>
    </row>
    <row r="56" spans="1:132" x14ac:dyDescent="0.25">
      <c r="A56" s="24" t="s">
        <v>57</v>
      </c>
      <c r="B56" s="18" t="s">
        <v>50</v>
      </c>
      <c r="J56" s="141"/>
      <c r="K56" s="140"/>
      <c r="L56" s="153">
        <f>J56</f>
        <v>0</v>
      </c>
      <c r="M56" s="140"/>
      <c r="N56" s="140"/>
      <c r="O56" s="153"/>
      <c r="P56" s="140"/>
      <c r="Q56" s="153">
        <f>O56</f>
        <v>0</v>
      </c>
      <c r="R56" s="155">
        <f>Q56+L56</f>
        <v>0</v>
      </c>
      <c r="S56" s="141"/>
      <c r="T56" s="140"/>
      <c r="U56" s="153">
        <f>S56</f>
        <v>0</v>
      </c>
      <c r="V56" s="140"/>
      <c r="W56" s="140"/>
      <c r="X56" s="153"/>
      <c r="Y56" s="140"/>
      <c r="Z56" s="153">
        <f>X56</f>
        <v>0</v>
      </c>
      <c r="AA56" s="155">
        <f>Z56+U56</f>
        <v>0</v>
      </c>
      <c r="AB56" s="141"/>
      <c r="AC56" s="140"/>
      <c r="AD56" s="153">
        <f>AB56</f>
        <v>0</v>
      </c>
      <c r="AE56" s="140"/>
      <c r="AF56" s="140"/>
      <c r="AG56" s="153"/>
      <c r="AH56" s="140"/>
      <c r="AI56" s="153">
        <f>AG56</f>
        <v>0</v>
      </c>
      <c r="AJ56" s="155">
        <f>AI56+AD56</f>
        <v>0</v>
      </c>
      <c r="AK56" s="141"/>
      <c r="AL56" s="140"/>
      <c r="AM56" s="153">
        <f>AK56</f>
        <v>0</v>
      </c>
      <c r="AN56" s="140"/>
      <c r="AO56" s="140"/>
      <c r="AP56" s="153"/>
      <c r="AQ56" s="140"/>
      <c r="AR56" s="153">
        <f>AP56</f>
        <v>0</v>
      </c>
      <c r="AS56" s="155">
        <f>AR56+AM56</f>
        <v>0</v>
      </c>
      <c r="AT56" s="141"/>
      <c r="AU56" s="140"/>
      <c r="AV56" s="153">
        <f>AT56</f>
        <v>0</v>
      </c>
      <c r="AW56" s="140"/>
      <c r="AX56" s="140"/>
      <c r="AY56" s="153"/>
      <c r="AZ56" s="140"/>
      <c r="BA56" s="153">
        <f>AY56</f>
        <v>0</v>
      </c>
      <c r="BB56" s="155">
        <f>BA56+AV56</f>
        <v>0</v>
      </c>
      <c r="BC56" s="141"/>
      <c r="BD56" s="140"/>
      <c r="BE56" s="153">
        <f>BC56</f>
        <v>0</v>
      </c>
      <c r="BF56" s="140"/>
      <c r="BG56" s="140"/>
      <c r="BH56" s="153"/>
      <c r="BI56" s="140"/>
      <c r="BJ56" s="153">
        <f>BH56</f>
        <v>0</v>
      </c>
      <c r="BK56" s="155">
        <f>BJ56+BE56</f>
        <v>0</v>
      </c>
      <c r="BL56" s="141"/>
      <c r="BM56" s="140"/>
      <c r="BN56" s="153">
        <f>BL56</f>
        <v>0</v>
      </c>
      <c r="BO56" s="140"/>
      <c r="BP56" s="140"/>
      <c r="BQ56" s="153"/>
      <c r="BR56" s="140"/>
      <c r="BS56" s="153">
        <f>BQ56</f>
        <v>0</v>
      </c>
      <c r="BT56" s="155">
        <f>BS56+BN56</f>
        <v>0</v>
      </c>
      <c r="BU56" s="141"/>
      <c r="BV56" s="140"/>
      <c r="BW56" s="153">
        <f>BU56</f>
        <v>0</v>
      </c>
      <c r="BX56" s="140"/>
      <c r="BY56" s="140"/>
      <c r="BZ56" s="153"/>
      <c r="CA56" s="140"/>
      <c r="CB56" s="153">
        <f>BZ56</f>
        <v>0</v>
      </c>
      <c r="CC56" s="155">
        <f>CB56+BW56</f>
        <v>0</v>
      </c>
      <c r="CD56" s="141"/>
      <c r="CE56" s="140"/>
      <c r="CF56" s="153">
        <f>CD56</f>
        <v>0</v>
      </c>
      <c r="CG56" s="140"/>
      <c r="CH56" s="140"/>
      <c r="CI56" s="153"/>
      <c r="CJ56" s="140"/>
      <c r="CK56" s="153">
        <f>CI56</f>
        <v>0</v>
      </c>
      <c r="CL56" s="155">
        <f>CK56+CF56</f>
        <v>0</v>
      </c>
      <c r="CM56" s="141"/>
      <c r="CN56" s="140"/>
      <c r="CO56" s="153">
        <f>CM56</f>
        <v>0</v>
      </c>
      <c r="CP56" s="140"/>
      <c r="CQ56" s="140"/>
      <c r="CR56" s="153"/>
      <c r="CS56" s="140"/>
      <c r="CT56" s="153">
        <f>CR56</f>
        <v>0</v>
      </c>
      <c r="CU56" s="155">
        <f>CT56+CO56</f>
        <v>0</v>
      </c>
      <c r="CV56" s="141"/>
      <c r="CW56" s="140"/>
      <c r="CX56" s="153">
        <f>CV56</f>
        <v>0</v>
      </c>
      <c r="CY56" s="140"/>
      <c r="CZ56" s="140"/>
      <c r="DA56" s="153"/>
      <c r="DB56" s="140"/>
      <c r="DC56" s="153">
        <f>DA56</f>
        <v>0</v>
      </c>
      <c r="DD56" s="155">
        <f>DC56+CX56</f>
        <v>0</v>
      </c>
      <c r="DE56" s="141">
        <f>106111+103392+6263</f>
        <v>215766</v>
      </c>
      <c r="DF56" s="140"/>
      <c r="DG56" s="153">
        <f>DE56</f>
        <v>215766</v>
      </c>
      <c r="DH56" s="140"/>
      <c r="DI56" s="140"/>
      <c r="DJ56" s="153">
        <f>43622+42505+2575</f>
        <v>88702</v>
      </c>
      <c r="DK56" s="140"/>
      <c r="DL56" s="153">
        <f>DJ56</f>
        <v>88702</v>
      </c>
      <c r="DM56" s="155">
        <f>DL56+DG56</f>
        <v>304468</v>
      </c>
      <c r="DN56" s="141">
        <f>J56+S56+AB56+AK56+AT56+BC56+BL56+BL56+BU56+CD56+CM56+CV56+DE56</f>
        <v>215766</v>
      </c>
      <c r="DO56" s="140"/>
      <c r="DP56" s="153">
        <f t="shared" ref="DP56:DP60" si="29">L56+U56+AD56+AM56+AV56+BE56+BN56+BN56+BW56+CF56+CO56+CX56+DG56</f>
        <v>215766</v>
      </c>
      <c r="DQ56" s="140"/>
      <c r="DR56" s="140"/>
      <c r="DS56" s="153">
        <f t="shared" si="14"/>
        <v>88702</v>
      </c>
      <c r="DT56" s="140"/>
      <c r="DU56" s="153">
        <f t="shared" si="15"/>
        <v>88702</v>
      </c>
      <c r="DV56" s="155">
        <f t="shared" si="15"/>
        <v>304468</v>
      </c>
    </row>
    <row r="57" spans="1:132" x14ac:dyDescent="0.25">
      <c r="A57" s="24" t="s">
        <v>57</v>
      </c>
      <c r="B57" s="18" t="s">
        <v>51</v>
      </c>
      <c r="J57" s="141"/>
      <c r="K57" s="140"/>
      <c r="L57" s="153">
        <f t="shared" ref="L57:L60" si="30">J57</f>
        <v>0</v>
      </c>
      <c r="M57" s="140"/>
      <c r="N57" s="140"/>
      <c r="O57" s="153"/>
      <c r="P57" s="140"/>
      <c r="Q57" s="153">
        <f>O57</f>
        <v>0</v>
      </c>
      <c r="R57" s="155">
        <f>L57+Q57</f>
        <v>0</v>
      </c>
      <c r="S57" s="141"/>
      <c r="T57" s="140"/>
      <c r="U57" s="153">
        <f t="shared" ref="U57:U60" si="31">S57</f>
        <v>0</v>
      </c>
      <c r="V57" s="140"/>
      <c r="W57" s="140"/>
      <c r="X57" s="153"/>
      <c r="Y57" s="140"/>
      <c r="Z57" s="153">
        <f>X57</f>
        <v>0</v>
      </c>
      <c r="AA57" s="155">
        <f>U57+Z57</f>
        <v>0</v>
      </c>
      <c r="AB57" s="141"/>
      <c r="AC57" s="140"/>
      <c r="AD57" s="153">
        <f t="shared" ref="AD57:AD60" si="32">AB57</f>
        <v>0</v>
      </c>
      <c r="AE57" s="140"/>
      <c r="AF57" s="140"/>
      <c r="AG57" s="153"/>
      <c r="AH57" s="140"/>
      <c r="AI57" s="153">
        <f>AG57</f>
        <v>0</v>
      </c>
      <c r="AJ57" s="155">
        <f>AD57+AI57</f>
        <v>0</v>
      </c>
      <c r="AK57" s="141"/>
      <c r="AL57" s="140"/>
      <c r="AM57" s="153">
        <f t="shared" ref="AM57:AM60" si="33">AK57</f>
        <v>0</v>
      </c>
      <c r="AN57" s="140"/>
      <c r="AO57" s="140"/>
      <c r="AP57" s="153"/>
      <c r="AQ57" s="140"/>
      <c r="AR57" s="153">
        <f>AP57</f>
        <v>0</v>
      </c>
      <c r="AS57" s="155">
        <f>AM57+AR57</f>
        <v>0</v>
      </c>
      <c r="AT57" s="141"/>
      <c r="AU57" s="140"/>
      <c r="AV57" s="153">
        <f t="shared" ref="AV57:AV60" si="34">AT57</f>
        <v>0</v>
      </c>
      <c r="AW57" s="140"/>
      <c r="AX57" s="140"/>
      <c r="AY57" s="153"/>
      <c r="AZ57" s="140"/>
      <c r="BA57" s="153">
        <f>AY57</f>
        <v>0</v>
      </c>
      <c r="BB57" s="155">
        <f>AV57+BA57</f>
        <v>0</v>
      </c>
      <c r="BC57" s="141"/>
      <c r="BD57" s="140"/>
      <c r="BE57" s="153">
        <f t="shared" ref="BE57:BE60" si="35">BC57</f>
        <v>0</v>
      </c>
      <c r="BF57" s="140"/>
      <c r="BG57" s="140"/>
      <c r="BH57" s="153"/>
      <c r="BI57" s="140"/>
      <c r="BJ57" s="153">
        <f>BH57</f>
        <v>0</v>
      </c>
      <c r="BK57" s="155">
        <f>BE57+BJ57</f>
        <v>0</v>
      </c>
      <c r="BL57" s="141"/>
      <c r="BM57" s="140"/>
      <c r="BN57" s="153">
        <f t="shared" ref="BN57:BN60" si="36">BL57</f>
        <v>0</v>
      </c>
      <c r="BO57" s="140"/>
      <c r="BP57" s="140"/>
      <c r="BQ57" s="153"/>
      <c r="BR57" s="140"/>
      <c r="BS57" s="153">
        <f>BQ57</f>
        <v>0</v>
      </c>
      <c r="BT57" s="155">
        <f>BN57+BS57</f>
        <v>0</v>
      </c>
      <c r="BU57" s="141"/>
      <c r="BV57" s="140"/>
      <c r="BW57" s="153">
        <f t="shared" ref="BW57:BW60" si="37">BU57</f>
        <v>0</v>
      </c>
      <c r="BX57" s="140"/>
      <c r="BY57" s="140"/>
      <c r="BZ57" s="153"/>
      <c r="CA57" s="140"/>
      <c r="CB57" s="153">
        <f>BZ57</f>
        <v>0</v>
      </c>
      <c r="CC57" s="155">
        <f>BW57+CB57</f>
        <v>0</v>
      </c>
      <c r="CD57" s="141"/>
      <c r="CE57" s="140"/>
      <c r="CF57" s="153">
        <f t="shared" ref="CF57:CF60" si="38">CD57</f>
        <v>0</v>
      </c>
      <c r="CG57" s="140"/>
      <c r="CH57" s="140"/>
      <c r="CI57" s="153"/>
      <c r="CJ57" s="140"/>
      <c r="CK57" s="153">
        <f>CI57</f>
        <v>0</v>
      </c>
      <c r="CL57" s="155">
        <f>CF57+CK57</f>
        <v>0</v>
      </c>
      <c r="CM57" s="141"/>
      <c r="CN57" s="140"/>
      <c r="CO57" s="153">
        <f t="shared" ref="CO57:CO60" si="39">CM57</f>
        <v>0</v>
      </c>
      <c r="CP57" s="140"/>
      <c r="CQ57" s="140"/>
      <c r="CR57" s="153"/>
      <c r="CS57" s="140"/>
      <c r="CT57" s="153">
        <f>CR57</f>
        <v>0</v>
      </c>
      <c r="CU57" s="155">
        <f>CO57+CT57</f>
        <v>0</v>
      </c>
      <c r="CV57" s="141"/>
      <c r="CW57" s="140"/>
      <c r="CX57" s="153">
        <f t="shared" ref="CX57:CX60" si="40">CV57</f>
        <v>0</v>
      </c>
      <c r="CY57" s="140"/>
      <c r="CZ57" s="140"/>
      <c r="DA57" s="153"/>
      <c r="DB57" s="140"/>
      <c r="DC57" s="153">
        <f>DA57</f>
        <v>0</v>
      </c>
      <c r="DD57" s="155">
        <f>CX57+DC57</f>
        <v>0</v>
      </c>
      <c r="DE57" s="141"/>
      <c r="DF57" s="140"/>
      <c r="DG57" s="153">
        <f t="shared" ref="DG57:DG60" si="41">DE57</f>
        <v>0</v>
      </c>
      <c r="DH57" s="140"/>
      <c r="DI57" s="140"/>
      <c r="DJ57" s="153"/>
      <c r="DK57" s="140"/>
      <c r="DL57" s="153">
        <f>DJ57</f>
        <v>0</v>
      </c>
      <c r="DM57" s="155">
        <f>DG57+DL57</f>
        <v>0</v>
      </c>
      <c r="DN57" s="141">
        <f>J57+S57+AB57+AK57+AT57+BC57+BL57+BL57+BU57+CD57+CM57+CV57+DE57</f>
        <v>0</v>
      </c>
      <c r="DO57" s="140"/>
      <c r="DP57" s="153">
        <f t="shared" si="29"/>
        <v>0</v>
      </c>
      <c r="DQ57" s="140"/>
      <c r="DR57" s="140"/>
      <c r="DS57" s="153">
        <f t="shared" si="14"/>
        <v>0</v>
      </c>
      <c r="DT57" s="140"/>
      <c r="DU57" s="153">
        <f t="shared" si="15"/>
        <v>0</v>
      </c>
      <c r="DV57" s="155">
        <f t="shared" si="15"/>
        <v>0</v>
      </c>
    </row>
    <row r="58" spans="1:132" x14ac:dyDescent="0.25">
      <c r="A58" s="24" t="s">
        <v>58</v>
      </c>
      <c r="B58" s="18" t="s">
        <v>52</v>
      </c>
      <c r="J58" s="153"/>
      <c r="K58" s="140"/>
      <c r="L58" s="153">
        <f t="shared" si="30"/>
        <v>0</v>
      </c>
      <c r="M58" s="140"/>
      <c r="N58" s="140"/>
      <c r="O58" s="140"/>
      <c r="P58" s="140"/>
      <c r="Q58" s="140"/>
      <c r="R58" s="155">
        <f>L58</f>
        <v>0</v>
      </c>
      <c r="S58" s="153"/>
      <c r="T58" s="140"/>
      <c r="U58" s="153">
        <f t="shared" si="31"/>
        <v>0</v>
      </c>
      <c r="V58" s="140"/>
      <c r="W58" s="140"/>
      <c r="X58" s="140"/>
      <c r="Y58" s="140"/>
      <c r="Z58" s="140"/>
      <c r="AA58" s="155">
        <f>U58</f>
        <v>0</v>
      </c>
      <c r="AB58" s="153"/>
      <c r="AC58" s="140"/>
      <c r="AD58" s="153">
        <f t="shared" si="32"/>
        <v>0</v>
      </c>
      <c r="AE58" s="140"/>
      <c r="AF58" s="140"/>
      <c r="AG58" s="140"/>
      <c r="AH58" s="140"/>
      <c r="AI58" s="140"/>
      <c r="AJ58" s="155">
        <f>AD58</f>
        <v>0</v>
      </c>
      <c r="AK58" s="153"/>
      <c r="AL58" s="140"/>
      <c r="AM58" s="153">
        <f t="shared" si="33"/>
        <v>0</v>
      </c>
      <c r="AN58" s="140"/>
      <c r="AO58" s="140"/>
      <c r="AP58" s="140"/>
      <c r="AQ58" s="140"/>
      <c r="AR58" s="140"/>
      <c r="AS58" s="155">
        <f>AM58</f>
        <v>0</v>
      </c>
      <c r="AT58" s="153"/>
      <c r="AU58" s="140"/>
      <c r="AV58" s="153">
        <f t="shared" si="34"/>
        <v>0</v>
      </c>
      <c r="AW58" s="140"/>
      <c r="AX58" s="140"/>
      <c r="AY58" s="140"/>
      <c r="AZ58" s="140"/>
      <c r="BA58" s="140"/>
      <c r="BB58" s="155">
        <f>AV58</f>
        <v>0</v>
      </c>
      <c r="BC58" s="153"/>
      <c r="BD58" s="140"/>
      <c r="BE58" s="153">
        <f t="shared" si="35"/>
        <v>0</v>
      </c>
      <c r="BF58" s="140"/>
      <c r="BG58" s="140"/>
      <c r="BH58" s="140"/>
      <c r="BI58" s="140"/>
      <c r="BJ58" s="140"/>
      <c r="BK58" s="155">
        <f>BE58</f>
        <v>0</v>
      </c>
      <c r="BL58" s="153"/>
      <c r="BM58" s="140"/>
      <c r="BN58" s="153">
        <f t="shared" si="36"/>
        <v>0</v>
      </c>
      <c r="BO58" s="140"/>
      <c r="BP58" s="140"/>
      <c r="BQ58" s="140"/>
      <c r="BR58" s="140"/>
      <c r="BS58" s="140"/>
      <c r="BT58" s="155">
        <f>BN58</f>
        <v>0</v>
      </c>
      <c r="BU58" s="153"/>
      <c r="BV58" s="140"/>
      <c r="BW58" s="153">
        <f t="shared" si="37"/>
        <v>0</v>
      </c>
      <c r="BX58" s="140"/>
      <c r="BY58" s="140"/>
      <c r="BZ58" s="140"/>
      <c r="CA58" s="140"/>
      <c r="CB58" s="140"/>
      <c r="CC58" s="155">
        <f>BW58</f>
        <v>0</v>
      </c>
      <c r="CD58" s="153"/>
      <c r="CE58" s="140"/>
      <c r="CF58" s="153">
        <f t="shared" si="38"/>
        <v>0</v>
      </c>
      <c r="CG58" s="140"/>
      <c r="CH58" s="140"/>
      <c r="CI58" s="140"/>
      <c r="CJ58" s="140"/>
      <c r="CK58" s="140"/>
      <c r="CL58" s="155">
        <f>CF58</f>
        <v>0</v>
      </c>
      <c r="CM58" s="153"/>
      <c r="CN58" s="140"/>
      <c r="CO58" s="153">
        <f t="shared" si="39"/>
        <v>0</v>
      </c>
      <c r="CP58" s="140"/>
      <c r="CQ58" s="140"/>
      <c r="CR58" s="140"/>
      <c r="CS58" s="140"/>
      <c r="CT58" s="140"/>
      <c r="CU58" s="155">
        <f>CO58</f>
        <v>0</v>
      </c>
      <c r="CV58" s="153"/>
      <c r="CW58" s="140"/>
      <c r="CX58" s="153">
        <f t="shared" si="40"/>
        <v>0</v>
      </c>
      <c r="CY58" s="140"/>
      <c r="CZ58" s="140"/>
      <c r="DA58" s="140"/>
      <c r="DB58" s="140"/>
      <c r="DC58" s="140"/>
      <c r="DD58" s="155">
        <f>CX58</f>
        <v>0</v>
      </c>
      <c r="DE58" s="153">
        <v>380.9</v>
      </c>
      <c r="DF58" s="140"/>
      <c r="DG58" s="153">
        <f t="shared" si="41"/>
        <v>380.9</v>
      </c>
      <c r="DH58" s="140"/>
      <c r="DI58" s="140"/>
      <c r="DJ58" s="140"/>
      <c r="DK58" s="140"/>
      <c r="DL58" s="140"/>
      <c r="DM58" s="155">
        <f>DG58</f>
        <v>380.9</v>
      </c>
      <c r="DN58" s="153">
        <f>J58+S58+AB58+AK58+AT58+BC58+BL58+BL58+BU58+CD58+CM58+CV58+DE58</f>
        <v>380.9</v>
      </c>
      <c r="DO58" s="140"/>
      <c r="DP58" s="153">
        <f t="shared" si="29"/>
        <v>380.9</v>
      </c>
      <c r="DQ58" s="140"/>
      <c r="DR58" s="140"/>
      <c r="DS58" s="140"/>
      <c r="DT58" s="140"/>
      <c r="DU58" s="140"/>
      <c r="DV58" s="155">
        <f t="shared" si="15"/>
        <v>380.9</v>
      </c>
    </row>
    <row r="59" spans="1:132" x14ac:dyDescent="0.25">
      <c r="A59" s="24" t="s">
        <v>58</v>
      </c>
      <c r="B59" s="18" t="s">
        <v>985</v>
      </c>
      <c r="J59" s="153"/>
      <c r="K59" s="140"/>
      <c r="L59" s="153">
        <f t="shared" si="30"/>
        <v>0</v>
      </c>
      <c r="M59" s="140"/>
      <c r="N59" s="140"/>
      <c r="O59" s="140"/>
      <c r="P59" s="140"/>
      <c r="Q59" s="140"/>
      <c r="R59" s="155">
        <f>L59</f>
        <v>0</v>
      </c>
      <c r="S59" s="153"/>
      <c r="T59" s="140"/>
      <c r="U59" s="153">
        <f t="shared" si="31"/>
        <v>0</v>
      </c>
      <c r="V59" s="140"/>
      <c r="W59" s="140"/>
      <c r="X59" s="140"/>
      <c r="Y59" s="140"/>
      <c r="Z59" s="140"/>
      <c r="AA59" s="155">
        <f>U59</f>
        <v>0</v>
      </c>
      <c r="AB59" s="153"/>
      <c r="AC59" s="140"/>
      <c r="AD59" s="153">
        <f t="shared" si="32"/>
        <v>0</v>
      </c>
      <c r="AE59" s="140"/>
      <c r="AF59" s="140"/>
      <c r="AG59" s="140"/>
      <c r="AH59" s="140"/>
      <c r="AI59" s="140"/>
      <c r="AJ59" s="155">
        <f>AD59</f>
        <v>0</v>
      </c>
      <c r="AK59" s="153"/>
      <c r="AL59" s="140"/>
      <c r="AM59" s="153">
        <f t="shared" si="33"/>
        <v>0</v>
      </c>
      <c r="AN59" s="140"/>
      <c r="AO59" s="140"/>
      <c r="AP59" s="140"/>
      <c r="AQ59" s="140"/>
      <c r="AR59" s="140"/>
      <c r="AS59" s="155">
        <f>AM59</f>
        <v>0</v>
      </c>
      <c r="AT59" s="153"/>
      <c r="AU59" s="140"/>
      <c r="AV59" s="153">
        <f t="shared" si="34"/>
        <v>0</v>
      </c>
      <c r="AW59" s="140"/>
      <c r="AX59" s="140"/>
      <c r="AY59" s="140"/>
      <c r="AZ59" s="140"/>
      <c r="BA59" s="140"/>
      <c r="BB59" s="155">
        <f>AV59</f>
        <v>0</v>
      </c>
      <c r="BC59" s="153"/>
      <c r="BD59" s="140"/>
      <c r="BE59" s="153">
        <f t="shared" si="35"/>
        <v>0</v>
      </c>
      <c r="BF59" s="140"/>
      <c r="BG59" s="140"/>
      <c r="BH59" s="140"/>
      <c r="BI59" s="140"/>
      <c r="BJ59" s="140"/>
      <c r="BK59" s="155">
        <f>BE59</f>
        <v>0</v>
      </c>
      <c r="BL59" s="153"/>
      <c r="BM59" s="140"/>
      <c r="BN59" s="153">
        <f t="shared" si="36"/>
        <v>0</v>
      </c>
      <c r="BO59" s="140"/>
      <c r="BP59" s="140"/>
      <c r="BQ59" s="140"/>
      <c r="BR59" s="140"/>
      <c r="BS59" s="140"/>
      <c r="BT59" s="155">
        <f>BN59</f>
        <v>0</v>
      </c>
      <c r="BU59" s="153"/>
      <c r="BV59" s="140"/>
      <c r="BW59" s="153">
        <f t="shared" si="37"/>
        <v>0</v>
      </c>
      <c r="BX59" s="140"/>
      <c r="BY59" s="140"/>
      <c r="BZ59" s="140"/>
      <c r="CA59" s="140"/>
      <c r="CB59" s="140"/>
      <c r="CC59" s="155">
        <f>BW59</f>
        <v>0</v>
      </c>
      <c r="CD59" s="153"/>
      <c r="CE59" s="140"/>
      <c r="CF59" s="153">
        <f t="shared" si="38"/>
        <v>0</v>
      </c>
      <c r="CG59" s="140"/>
      <c r="CH59" s="140"/>
      <c r="CI59" s="140"/>
      <c r="CJ59" s="140"/>
      <c r="CK59" s="140"/>
      <c r="CL59" s="155">
        <f>CF59</f>
        <v>0</v>
      </c>
      <c r="CM59" s="153"/>
      <c r="CN59" s="140"/>
      <c r="CO59" s="153">
        <f t="shared" si="39"/>
        <v>0</v>
      </c>
      <c r="CP59" s="140"/>
      <c r="CQ59" s="140"/>
      <c r="CR59" s="140"/>
      <c r="CS59" s="140"/>
      <c r="CT59" s="140"/>
      <c r="CU59" s="155">
        <f>CO59</f>
        <v>0</v>
      </c>
      <c r="CV59" s="153"/>
      <c r="CW59" s="140"/>
      <c r="CX59" s="153">
        <f t="shared" si="40"/>
        <v>0</v>
      </c>
      <c r="CY59" s="140"/>
      <c r="CZ59" s="140"/>
      <c r="DA59" s="140"/>
      <c r="DB59" s="140"/>
      <c r="DC59" s="140"/>
      <c r="DD59" s="155">
        <f>CX59</f>
        <v>0</v>
      </c>
      <c r="DE59" s="153"/>
      <c r="DF59" s="140"/>
      <c r="DG59" s="153">
        <f t="shared" si="41"/>
        <v>0</v>
      </c>
      <c r="DH59" s="140"/>
      <c r="DI59" s="140"/>
      <c r="DJ59" s="140"/>
      <c r="DK59" s="140"/>
      <c r="DL59" s="140"/>
      <c r="DM59" s="155">
        <f>DG59</f>
        <v>0</v>
      </c>
      <c r="DN59" s="153">
        <f>J59+S59+AB59+AK59+AT59+BC59+BL59+BL59+BU59+CD59+CM59+CV59+DE59</f>
        <v>0</v>
      </c>
      <c r="DO59" s="140"/>
      <c r="DP59" s="153">
        <f t="shared" si="29"/>
        <v>0</v>
      </c>
      <c r="DQ59" s="140"/>
      <c r="DR59" s="140"/>
      <c r="DS59" s="140"/>
      <c r="DT59" s="140"/>
      <c r="DU59" s="140"/>
      <c r="DV59" s="155">
        <f t="shared" si="15"/>
        <v>0</v>
      </c>
    </row>
    <row r="60" spans="1:132" x14ac:dyDescent="0.25">
      <c r="A60" s="24" t="s">
        <v>12</v>
      </c>
      <c r="B60" s="18" t="s">
        <v>53</v>
      </c>
      <c r="J60" s="141"/>
      <c r="K60" s="140"/>
      <c r="L60" s="153">
        <f t="shared" si="30"/>
        <v>0</v>
      </c>
      <c r="M60" s="140"/>
      <c r="N60" s="140"/>
      <c r="O60" s="140"/>
      <c r="P60" s="140"/>
      <c r="Q60" s="140"/>
      <c r="R60" s="155">
        <f>L60</f>
        <v>0</v>
      </c>
      <c r="S60" s="141"/>
      <c r="T60" s="140"/>
      <c r="U60" s="153">
        <f t="shared" si="31"/>
        <v>0</v>
      </c>
      <c r="V60" s="140"/>
      <c r="W60" s="140"/>
      <c r="X60" s="140"/>
      <c r="Y60" s="140"/>
      <c r="Z60" s="140"/>
      <c r="AA60" s="155">
        <f>U60</f>
        <v>0</v>
      </c>
      <c r="AB60" s="141"/>
      <c r="AC60" s="140"/>
      <c r="AD60" s="153">
        <f t="shared" si="32"/>
        <v>0</v>
      </c>
      <c r="AE60" s="140"/>
      <c r="AF60" s="140"/>
      <c r="AG60" s="140"/>
      <c r="AH60" s="140"/>
      <c r="AI60" s="140"/>
      <c r="AJ60" s="155">
        <f>AD60</f>
        <v>0</v>
      </c>
      <c r="AK60" s="141"/>
      <c r="AL60" s="140"/>
      <c r="AM60" s="153">
        <f t="shared" si="33"/>
        <v>0</v>
      </c>
      <c r="AN60" s="140"/>
      <c r="AO60" s="140"/>
      <c r="AP60" s="140"/>
      <c r="AQ60" s="140"/>
      <c r="AR60" s="140"/>
      <c r="AS60" s="155">
        <f>AM60</f>
        <v>0</v>
      </c>
      <c r="AT60" s="141"/>
      <c r="AU60" s="140"/>
      <c r="AV60" s="153">
        <f t="shared" si="34"/>
        <v>0</v>
      </c>
      <c r="AW60" s="140"/>
      <c r="AX60" s="140"/>
      <c r="AY60" s="140"/>
      <c r="AZ60" s="140"/>
      <c r="BA60" s="140"/>
      <c r="BB60" s="155">
        <f>AV60</f>
        <v>0</v>
      </c>
      <c r="BC60" s="141"/>
      <c r="BD60" s="140"/>
      <c r="BE60" s="153">
        <f t="shared" si="35"/>
        <v>0</v>
      </c>
      <c r="BF60" s="140"/>
      <c r="BG60" s="140"/>
      <c r="BH60" s="140"/>
      <c r="BI60" s="140"/>
      <c r="BJ60" s="140"/>
      <c r="BK60" s="155">
        <f>BE60</f>
        <v>0</v>
      </c>
      <c r="BL60" s="141"/>
      <c r="BM60" s="140"/>
      <c r="BN60" s="153">
        <f t="shared" si="36"/>
        <v>0</v>
      </c>
      <c r="BO60" s="140"/>
      <c r="BP60" s="140"/>
      <c r="BQ60" s="140"/>
      <c r="BR60" s="140"/>
      <c r="BS60" s="140"/>
      <c r="BT60" s="155">
        <f>BN60</f>
        <v>0</v>
      </c>
      <c r="BU60" s="141"/>
      <c r="BV60" s="140"/>
      <c r="BW60" s="153">
        <f t="shared" si="37"/>
        <v>0</v>
      </c>
      <c r="BX60" s="140"/>
      <c r="BY60" s="140"/>
      <c r="BZ60" s="140"/>
      <c r="CA60" s="140"/>
      <c r="CB60" s="140"/>
      <c r="CC60" s="155">
        <f>BW60</f>
        <v>0</v>
      </c>
      <c r="CD60" s="141"/>
      <c r="CE60" s="140"/>
      <c r="CF60" s="153">
        <f t="shared" si="38"/>
        <v>0</v>
      </c>
      <c r="CG60" s="140"/>
      <c r="CH60" s="140"/>
      <c r="CI60" s="140"/>
      <c r="CJ60" s="140"/>
      <c r="CK60" s="140"/>
      <c r="CL60" s="155">
        <f>CF60</f>
        <v>0</v>
      </c>
      <c r="CM60" s="141"/>
      <c r="CN60" s="140"/>
      <c r="CO60" s="153">
        <f t="shared" si="39"/>
        <v>0</v>
      </c>
      <c r="CP60" s="140"/>
      <c r="CQ60" s="140"/>
      <c r="CR60" s="140"/>
      <c r="CS60" s="140"/>
      <c r="CT60" s="140"/>
      <c r="CU60" s="155">
        <f>CO60</f>
        <v>0</v>
      </c>
      <c r="CV60" s="141"/>
      <c r="CW60" s="140"/>
      <c r="CX60" s="153">
        <f t="shared" si="40"/>
        <v>0</v>
      </c>
      <c r="CY60" s="140"/>
      <c r="CZ60" s="140"/>
      <c r="DA60" s="140"/>
      <c r="DB60" s="140"/>
      <c r="DC60" s="140"/>
      <c r="DD60" s="155">
        <f>CX60</f>
        <v>0</v>
      </c>
      <c r="DE60" s="141"/>
      <c r="DF60" s="140"/>
      <c r="DG60" s="153">
        <f t="shared" si="41"/>
        <v>0</v>
      </c>
      <c r="DH60" s="140"/>
      <c r="DI60" s="140"/>
      <c r="DJ60" s="140"/>
      <c r="DK60" s="140"/>
      <c r="DL60" s="140"/>
      <c r="DM60" s="155">
        <f>DG60</f>
        <v>0</v>
      </c>
      <c r="DN60" s="141">
        <f>J60+S60+AB60+AK60+AT60+BC60+BL60+BL60+BU60+CD60+CM60+CV60+DE60</f>
        <v>0</v>
      </c>
      <c r="DO60" s="140"/>
      <c r="DP60" s="153">
        <f t="shared" si="29"/>
        <v>0</v>
      </c>
      <c r="DQ60" s="140"/>
      <c r="DR60" s="140"/>
      <c r="DS60" s="140"/>
      <c r="DT60" s="140"/>
      <c r="DU60" s="140"/>
      <c r="DV60" s="155">
        <f t="shared" si="15"/>
        <v>0</v>
      </c>
    </row>
    <row r="61" spans="1:132" x14ac:dyDescent="0.25">
      <c r="A61" s="24">
        <v>647</v>
      </c>
      <c r="B61" s="18" t="s">
        <v>54</v>
      </c>
      <c r="J61" s="140"/>
      <c r="K61" s="140"/>
      <c r="L61" s="140"/>
      <c r="M61" s="140"/>
      <c r="N61" s="140"/>
      <c r="O61" s="140"/>
      <c r="P61" s="141"/>
      <c r="Q61" s="141">
        <f>P61</f>
        <v>0</v>
      </c>
      <c r="R61" s="155">
        <f>Q61</f>
        <v>0</v>
      </c>
      <c r="S61" s="140"/>
      <c r="T61" s="140"/>
      <c r="U61" s="140"/>
      <c r="V61" s="140"/>
      <c r="W61" s="140"/>
      <c r="X61" s="140"/>
      <c r="Y61" s="141"/>
      <c r="Z61" s="141">
        <f>Y61</f>
        <v>0</v>
      </c>
      <c r="AA61" s="155">
        <f>Z61</f>
        <v>0</v>
      </c>
      <c r="AB61" s="140"/>
      <c r="AC61" s="140"/>
      <c r="AD61" s="140"/>
      <c r="AE61" s="140"/>
      <c r="AF61" s="140"/>
      <c r="AG61" s="140"/>
      <c r="AH61" s="141"/>
      <c r="AI61" s="141">
        <f>AH61</f>
        <v>0</v>
      </c>
      <c r="AJ61" s="155">
        <f>AI61</f>
        <v>0</v>
      </c>
      <c r="AK61" s="140"/>
      <c r="AL61" s="140"/>
      <c r="AM61" s="140"/>
      <c r="AN61" s="140"/>
      <c r="AO61" s="140"/>
      <c r="AP61" s="140"/>
      <c r="AQ61" s="141"/>
      <c r="AR61" s="141">
        <f>AQ61</f>
        <v>0</v>
      </c>
      <c r="AS61" s="155">
        <f>AR61</f>
        <v>0</v>
      </c>
      <c r="AT61" s="140"/>
      <c r="AU61" s="140"/>
      <c r="AV61" s="140"/>
      <c r="AW61" s="140"/>
      <c r="AX61" s="140"/>
      <c r="AY61" s="140"/>
      <c r="AZ61" s="141"/>
      <c r="BA61" s="141">
        <f>AZ61</f>
        <v>0</v>
      </c>
      <c r="BB61" s="155">
        <f>BA61</f>
        <v>0</v>
      </c>
      <c r="BC61" s="140"/>
      <c r="BD61" s="140"/>
      <c r="BE61" s="140"/>
      <c r="BF61" s="140"/>
      <c r="BG61" s="140"/>
      <c r="BH61" s="140"/>
      <c r="BI61" s="141"/>
      <c r="BJ61" s="141">
        <f>BI61</f>
        <v>0</v>
      </c>
      <c r="BK61" s="155">
        <f>BJ61</f>
        <v>0</v>
      </c>
      <c r="BL61" s="140"/>
      <c r="BM61" s="140"/>
      <c r="BN61" s="140"/>
      <c r="BO61" s="140"/>
      <c r="BP61" s="140"/>
      <c r="BQ61" s="140"/>
      <c r="BR61" s="141"/>
      <c r="BS61" s="141">
        <f>BR61</f>
        <v>0</v>
      </c>
      <c r="BT61" s="155">
        <f>BS61</f>
        <v>0</v>
      </c>
      <c r="BU61" s="140"/>
      <c r="BV61" s="140"/>
      <c r="BW61" s="140"/>
      <c r="BX61" s="140"/>
      <c r="BY61" s="140"/>
      <c r="BZ61" s="140"/>
      <c r="CA61" s="141"/>
      <c r="CB61" s="141">
        <f>CA61</f>
        <v>0</v>
      </c>
      <c r="CC61" s="155">
        <f>CB61</f>
        <v>0</v>
      </c>
      <c r="CD61" s="140"/>
      <c r="CE61" s="140"/>
      <c r="CF61" s="140"/>
      <c r="CG61" s="140"/>
      <c r="CH61" s="140"/>
      <c r="CI61" s="140"/>
      <c r="CJ61" s="141"/>
      <c r="CK61" s="141">
        <f>CJ61</f>
        <v>0</v>
      </c>
      <c r="CL61" s="155">
        <f>CK61</f>
        <v>0</v>
      </c>
      <c r="CM61" s="140"/>
      <c r="CN61" s="140"/>
      <c r="CO61" s="140"/>
      <c r="CP61" s="140"/>
      <c r="CQ61" s="140"/>
      <c r="CR61" s="140"/>
      <c r="CS61" s="141">
        <v>-63.07</v>
      </c>
      <c r="CT61" s="141">
        <f>CS61</f>
        <v>-63.07</v>
      </c>
      <c r="CU61" s="155">
        <f>CT61</f>
        <v>-63.07</v>
      </c>
      <c r="CV61" s="140"/>
      <c r="CW61" s="140"/>
      <c r="CX61" s="140"/>
      <c r="CY61" s="140"/>
      <c r="CZ61" s="140"/>
      <c r="DA61" s="140"/>
      <c r="DB61" s="141"/>
      <c r="DC61" s="141">
        <f>DB61</f>
        <v>0</v>
      </c>
      <c r="DD61" s="155">
        <f>DC61</f>
        <v>0</v>
      </c>
      <c r="DE61" s="140"/>
      <c r="DF61" s="140"/>
      <c r="DG61" s="140"/>
      <c r="DH61" s="140"/>
      <c r="DI61" s="140"/>
      <c r="DJ61" s="140"/>
      <c r="DK61" s="141"/>
      <c r="DL61" s="141">
        <f>DK61</f>
        <v>0</v>
      </c>
      <c r="DM61" s="155">
        <f>DL61</f>
        <v>0</v>
      </c>
      <c r="DN61" s="140"/>
      <c r="DO61" s="140"/>
      <c r="DP61" s="140"/>
      <c r="DQ61" s="140"/>
      <c r="DR61" s="140"/>
      <c r="DS61" s="140"/>
      <c r="DT61" s="141">
        <f>P61+Y61+AH61+AQ61+AZ61+BI61+BR61+BR61+CA61+CJ61+CS61+DB61+DK61</f>
        <v>-63.07</v>
      </c>
      <c r="DU61" s="141">
        <f t="shared" si="15"/>
        <v>-63.07</v>
      </c>
      <c r="DV61" s="155">
        <f t="shared" si="15"/>
        <v>-63.07</v>
      </c>
    </row>
    <row r="62" spans="1:132" x14ac:dyDescent="0.25">
      <c r="A62" s="24">
        <v>647</v>
      </c>
      <c r="B62" s="18" t="s">
        <v>975</v>
      </c>
      <c r="J62" s="140"/>
      <c r="K62" s="140"/>
      <c r="L62" s="140"/>
      <c r="M62" s="140"/>
      <c r="N62" s="140"/>
      <c r="O62" s="140"/>
      <c r="P62" s="141"/>
      <c r="Q62" s="141">
        <f>P62</f>
        <v>0</v>
      </c>
      <c r="R62" s="155">
        <f>Q62</f>
        <v>0</v>
      </c>
      <c r="S62" s="140"/>
      <c r="T62" s="140"/>
      <c r="U62" s="140"/>
      <c r="V62" s="140"/>
      <c r="W62" s="140"/>
      <c r="X62" s="140"/>
      <c r="Y62" s="141"/>
      <c r="Z62" s="141">
        <f>Y62</f>
        <v>0</v>
      </c>
      <c r="AA62" s="155">
        <f>Z62</f>
        <v>0</v>
      </c>
      <c r="AB62" s="140"/>
      <c r="AC62" s="140"/>
      <c r="AD62" s="140"/>
      <c r="AE62" s="140"/>
      <c r="AF62" s="140"/>
      <c r="AG62" s="140"/>
      <c r="AH62" s="141"/>
      <c r="AI62" s="141">
        <f>AH62</f>
        <v>0</v>
      </c>
      <c r="AJ62" s="155">
        <f>AI62</f>
        <v>0</v>
      </c>
      <c r="AK62" s="140"/>
      <c r="AL62" s="140"/>
      <c r="AM62" s="140"/>
      <c r="AN62" s="140"/>
      <c r="AO62" s="140"/>
      <c r="AP62" s="140"/>
      <c r="AQ62" s="141"/>
      <c r="AR62" s="141">
        <f>AQ62</f>
        <v>0</v>
      </c>
      <c r="AS62" s="155">
        <f>AR62</f>
        <v>0</v>
      </c>
      <c r="AT62" s="140"/>
      <c r="AU62" s="140"/>
      <c r="AV62" s="140"/>
      <c r="AW62" s="140"/>
      <c r="AX62" s="140"/>
      <c r="AY62" s="140"/>
      <c r="AZ62" s="141">
        <v>-110.67</v>
      </c>
      <c r="BA62" s="141">
        <f>AZ62</f>
        <v>-110.67</v>
      </c>
      <c r="BB62" s="155">
        <f>BA62</f>
        <v>-110.67</v>
      </c>
      <c r="BC62" s="140"/>
      <c r="BD62" s="140"/>
      <c r="BE62" s="140"/>
      <c r="BF62" s="140"/>
      <c r="BG62" s="140"/>
      <c r="BH62" s="140"/>
      <c r="BI62" s="141"/>
      <c r="BJ62" s="141">
        <f>BI62</f>
        <v>0</v>
      </c>
      <c r="BK62" s="155">
        <f>BJ62</f>
        <v>0</v>
      </c>
      <c r="BL62" s="140"/>
      <c r="BM62" s="140"/>
      <c r="BN62" s="140"/>
      <c r="BO62" s="140"/>
      <c r="BP62" s="140"/>
      <c r="BQ62" s="140"/>
      <c r="BR62" s="141"/>
      <c r="BS62" s="141">
        <f>BR62</f>
        <v>0</v>
      </c>
      <c r="BT62" s="155">
        <f>BS62</f>
        <v>0</v>
      </c>
      <c r="BU62" s="140"/>
      <c r="BV62" s="140"/>
      <c r="BW62" s="140"/>
      <c r="BX62" s="140"/>
      <c r="BY62" s="140"/>
      <c r="BZ62" s="140"/>
      <c r="CA62" s="141"/>
      <c r="CB62" s="141">
        <f>CA62</f>
        <v>0</v>
      </c>
      <c r="CC62" s="155">
        <f>CB62</f>
        <v>0</v>
      </c>
      <c r="CD62" s="140"/>
      <c r="CE62" s="140"/>
      <c r="CF62" s="140"/>
      <c r="CG62" s="140"/>
      <c r="CH62" s="140"/>
      <c r="CI62" s="140"/>
      <c r="CJ62" s="141"/>
      <c r="CK62" s="141">
        <f>CJ62</f>
        <v>0</v>
      </c>
      <c r="CL62" s="155">
        <f>CK62</f>
        <v>0</v>
      </c>
      <c r="CM62" s="140"/>
      <c r="CN62" s="140"/>
      <c r="CO62" s="140"/>
      <c r="CP62" s="140"/>
      <c r="CQ62" s="140"/>
      <c r="CR62" s="140"/>
      <c r="CS62" s="141"/>
      <c r="CT62" s="141">
        <f>CS62</f>
        <v>0</v>
      </c>
      <c r="CU62" s="155">
        <f>CT62</f>
        <v>0</v>
      </c>
      <c r="CV62" s="140"/>
      <c r="CW62" s="140"/>
      <c r="CX62" s="140"/>
      <c r="CY62" s="140"/>
      <c r="CZ62" s="140"/>
      <c r="DA62" s="140"/>
      <c r="DB62" s="141"/>
      <c r="DC62" s="141">
        <f>DB62</f>
        <v>0</v>
      </c>
      <c r="DD62" s="155">
        <f>DC62</f>
        <v>0</v>
      </c>
      <c r="DE62" s="140"/>
      <c r="DF62" s="140"/>
      <c r="DG62" s="140"/>
      <c r="DH62" s="140"/>
      <c r="DI62" s="140"/>
      <c r="DJ62" s="140"/>
      <c r="DK62" s="141"/>
      <c r="DL62" s="141">
        <f>DK62</f>
        <v>0</v>
      </c>
      <c r="DM62" s="155">
        <f>DL62</f>
        <v>0</v>
      </c>
      <c r="DN62" s="140"/>
      <c r="DO62" s="140"/>
      <c r="DP62" s="140"/>
      <c r="DQ62" s="140"/>
      <c r="DR62" s="140"/>
      <c r="DS62" s="140"/>
      <c r="DT62" s="141">
        <f t="shared" si="15"/>
        <v>-110.67</v>
      </c>
      <c r="DU62" s="141">
        <f t="shared" si="15"/>
        <v>-110.67</v>
      </c>
      <c r="DV62" s="155">
        <f t="shared" si="15"/>
        <v>-110.67</v>
      </c>
    </row>
    <row r="63" spans="1:132" x14ac:dyDescent="0.25">
      <c r="A63" s="24"/>
      <c r="B63" s="18" t="s">
        <v>55</v>
      </c>
      <c r="J63" s="153"/>
      <c r="K63" s="153"/>
      <c r="L63" s="153">
        <f>J63+K63</f>
        <v>0</v>
      </c>
      <c r="M63" s="153"/>
      <c r="N63" s="153"/>
      <c r="O63" s="153"/>
      <c r="P63" s="153"/>
      <c r="Q63" s="153">
        <f>M63+N63+O63+P63</f>
        <v>0</v>
      </c>
      <c r="R63" s="155">
        <f>L63+Q63</f>
        <v>0</v>
      </c>
      <c r="S63" s="153"/>
      <c r="T63" s="153"/>
      <c r="U63" s="153">
        <f>S63+T63</f>
        <v>0</v>
      </c>
      <c r="V63" s="153"/>
      <c r="W63" s="153"/>
      <c r="X63" s="153"/>
      <c r="Y63" s="153"/>
      <c r="Z63" s="153">
        <f>V63+W63+X63+Y63</f>
        <v>0</v>
      </c>
      <c r="AA63" s="155">
        <f>U63+Z63</f>
        <v>0</v>
      </c>
      <c r="AB63" s="153"/>
      <c r="AC63" s="153"/>
      <c r="AD63" s="153"/>
      <c r="AE63" s="153"/>
      <c r="AF63" s="153"/>
      <c r="AG63" s="153"/>
      <c r="AH63" s="153"/>
      <c r="AI63" s="153">
        <f>AE63+AF63+AG63+AH63</f>
        <v>0</v>
      </c>
      <c r="AJ63" s="155">
        <f>AD63+AI63</f>
        <v>0</v>
      </c>
      <c r="AK63" s="153"/>
      <c r="AL63" s="153"/>
      <c r="AM63" s="153">
        <f>AK63+AL63</f>
        <v>0</v>
      </c>
      <c r="AN63" s="153"/>
      <c r="AO63" s="153"/>
      <c r="AP63" s="153"/>
      <c r="AQ63" s="153"/>
      <c r="AR63" s="153">
        <f>AN63+AO63+AP63+AQ63</f>
        <v>0</v>
      </c>
      <c r="AS63" s="155">
        <f>AM63+AR63</f>
        <v>0</v>
      </c>
      <c r="AT63" s="153">
        <v>774.35</v>
      </c>
      <c r="AU63" s="153"/>
      <c r="AV63" s="153">
        <f>AT63+AU63</f>
        <v>774.35</v>
      </c>
      <c r="AW63" s="153">
        <v>104.77</v>
      </c>
      <c r="AX63" s="153"/>
      <c r="AY63" s="153">
        <v>317.33</v>
      </c>
      <c r="AZ63" s="153"/>
      <c r="BA63" s="153">
        <f>AW63+AX63+AY63+AZ63</f>
        <v>422.09999999999997</v>
      </c>
      <c r="BB63" s="155">
        <f>AV63+BA63</f>
        <v>1196.45</v>
      </c>
      <c r="BC63" s="153"/>
      <c r="BD63" s="153"/>
      <c r="BE63" s="153">
        <f>BC63+BD63</f>
        <v>0</v>
      </c>
      <c r="BF63" s="153"/>
      <c r="BG63" s="153"/>
      <c r="BH63" s="153"/>
      <c r="BI63" s="153"/>
      <c r="BJ63" s="153">
        <f>BF63+BG63+BH63+BI63</f>
        <v>0</v>
      </c>
      <c r="BK63" s="155">
        <f>BE63+BJ63</f>
        <v>0</v>
      </c>
      <c r="BL63" s="153"/>
      <c r="BM63" s="153"/>
      <c r="BN63" s="153">
        <f>BL63+BM63</f>
        <v>0</v>
      </c>
      <c r="BO63" s="153"/>
      <c r="BP63" s="153"/>
      <c r="BQ63" s="153"/>
      <c r="BR63" s="153"/>
      <c r="BS63" s="153">
        <f>BO63+BP63+BQ63+BR63</f>
        <v>0</v>
      </c>
      <c r="BT63" s="155">
        <f>BN63+BS63</f>
        <v>0</v>
      </c>
      <c r="BU63" s="153"/>
      <c r="BV63" s="153"/>
      <c r="BW63" s="153">
        <f>BU63+BV63</f>
        <v>0</v>
      </c>
      <c r="BX63" s="153"/>
      <c r="BY63" s="153"/>
      <c r="BZ63" s="153"/>
      <c r="CA63" s="153"/>
      <c r="CB63" s="153">
        <f>BX63+BY63+BZ63+CA63</f>
        <v>0</v>
      </c>
      <c r="CC63" s="155">
        <f>BW63+CB63</f>
        <v>0</v>
      </c>
      <c r="CD63" s="153"/>
      <c r="CE63" s="153"/>
      <c r="CF63" s="153">
        <f>CD63+CE63</f>
        <v>0</v>
      </c>
      <c r="CG63" s="153"/>
      <c r="CH63" s="153"/>
      <c r="CI63" s="153"/>
      <c r="CJ63" s="153"/>
      <c r="CK63" s="153">
        <f>CG63+CH63+CI63+CJ63</f>
        <v>0</v>
      </c>
      <c r="CL63" s="155">
        <f>CF63+CK63</f>
        <v>0</v>
      </c>
      <c r="CM63" s="153"/>
      <c r="CN63" s="153"/>
      <c r="CO63" s="153">
        <f>CM63+CN63</f>
        <v>0</v>
      </c>
      <c r="CP63" s="153"/>
      <c r="CQ63" s="153"/>
      <c r="CR63" s="153"/>
      <c r="CS63" s="153"/>
      <c r="CT63" s="153">
        <f>CP63+CQ63+CR63+CS63</f>
        <v>0</v>
      </c>
      <c r="CU63" s="155">
        <f>CO63+CT63</f>
        <v>0</v>
      </c>
      <c r="CV63" s="153"/>
      <c r="CW63" s="153"/>
      <c r="CX63" s="153">
        <f>CV63+CW63</f>
        <v>0</v>
      </c>
      <c r="CY63" s="153"/>
      <c r="CZ63" s="153"/>
      <c r="DA63" s="153"/>
      <c r="DB63" s="153"/>
      <c r="DC63" s="153">
        <f>CY63+CZ63+DA63+DB63</f>
        <v>0</v>
      </c>
      <c r="DD63" s="155">
        <f>CX63+DC63</f>
        <v>0</v>
      </c>
      <c r="DE63" s="153">
        <f>-6873-114708-106242-2017.6</f>
        <v>-229840.6</v>
      </c>
      <c r="DF63" s="153"/>
      <c r="DG63" s="153">
        <f>DE63+DF63</f>
        <v>-229840.6</v>
      </c>
      <c r="DH63" s="153">
        <f>-15520-930-14374</f>
        <v>-30824</v>
      </c>
      <c r="DI63" s="153"/>
      <c r="DJ63" s="153">
        <f>-47007-2816-43538</f>
        <v>-93361</v>
      </c>
      <c r="DK63" s="153"/>
      <c r="DL63" s="153">
        <f>DH63+DI63+DJ63+DK63</f>
        <v>-124185</v>
      </c>
      <c r="DM63" s="155">
        <f>DG63+DL63</f>
        <v>-354025.6</v>
      </c>
      <c r="DN63" s="153">
        <f t="shared" ref="DN63:DS63" si="42">J63+S63+AB63+AK63+AT63+BC63+BL63+BL63+BU63+CD63+CM63+CV63+DE63</f>
        <v>-229066.25</v>
      </c>
      <c r="DO63" s="153">
        <f t="shared" si="42"/>
        <v>0</v>
      </c>
      <c r="DP63" s="153">
        <f t="shared" si="42"/>
        <v>-229066.25</v>
      </c>
      <c r="DQ63" s="153">
        <f t="shared" si="42"/>
        <v>-30719.23</v>
      </c>
      <c r="DR63" s="153">
        <f t="shared" si="42"/>
        <v>0</v>
      </c>
      <c r="DS63" s="153">
        <f t="shared" si="42"/>
        <v>-93043.67</v>
      </c>
      <c r="DT63" s="153">
        <f t="shared" si="15"/>
        <v>0</v>
      </c>
      <c r="DU63" s="153">
        <f t="shared" si="15"/>
        <v>-123762.9</v>
      </c>
      <c r="DV63" s="155">
        <f>R63+AA63+AJ63+AS63+BB63+BK63+BT63+BT63+CC63+CL63+CU63+DD63+DM63</f>
        <v>-352829.14999999997</v>
      </c>
    </row>
    <row r="64" spans="1:132" x14ac:dyDescent="0.25">
      <c r="A64" s="156"/>
      <c r="B64" s="28"/>
      <c r="C64" s="28"/>
      <c r="D64" s="28"/>
      <c r="E64" s="28"/>
      <c r="F64" s="28"/>
      <c r="G64" s="28"/>
      <c r="H64" s="28"/>
      <c r="I64" s="28"/>
      <c r="J64" s="187"/>
      <c r="K64" s="187"/>
      <c r="L64" s="187"/>
      <c r="M64" s="188"/>
      <c r="N64" s="188"/>
      <c r="O64" s="188"/>
      <c r="P64" s="188"/>
      <c r="Q64" s="188"/>
      <c r="R64" s="189"/>
      <c r="S64" s="187"/>
      <c r="T64" s="187"/>
      <c r="U64" s="187"/>
      <c r="V64" s="188"/>
      <c r="W64" s="188"/>
      <c r="X64" s="188"/>
      <c r="Y64" s="188"/>
      <c r="Z64" s="188"/>
      <c r="AA64" s="189"/>
      <c r="AB64" s="187"/>
      <c r="AC64" s="187"/>
      <c r="AD64" s="187"/>
      <c r="AE64" s="188"/>
      <c r="AF64" s="188"/>
      <c r="AG64" s="188"/>
      <c r="AH64" s="188"/>
      <c r="AI64" s="188"/>
      <c r="AJ64" s="189"/>
      <c r="AK64" s="187"/>
      <c r="AL64" s="187"/>
      <c r="AM64" s="187"/>
      <c r="AN64" s="188"/>
      <c r="AO64" s="188"/>
      <c r="AP64" s="188"/>
      <c r="AQ64" s="188"/>
      <c r="AR64" s="188"/>
      <c r="AS64" s="189"/>
      <c r="AT64" s="187"/>
      <c r="AU64" s="187"/>
      <c r="AV64" s="187"/>
      <c r="AW64" s="188"/>
      <c r="AX64" s="188"/>
      <c r="AY64" s="188"/>
      <c r="AZ64" s="188"/>
      <c r="BA64" s="188"/>
      <c r="BB64" s="189"/>
      <c r="BC64" s="187"/>
      <c r="BD64" s="187"/>
      <c r="BE64" s="187"/>
      <c r="BF64" s="188"/>
      <c r="BG64" s="188"/>
      <c r="BH64" s="188"/>
      <c r="BI64" s="188"/>
      <c r="BJ64" s="188"/>
      <c r="BK64" s="189"/>
      <c r="BL64" s="187"/>
      <c r="BM64" s="187"/>
      <c r="BN64" s="187"/>
      <c r="BO64" s="188"/>
      <c r="BP64" s="188"/>
      <c r="BQ64" s="188"/>
      <c r="BR64" s="188"/>
      <c r="BS64" s="188"/>
      <c r="BT64" s="189"/>
      <c r="BU64" s="187"/>
      <c r="BV64" s="187"/>
      <c r="BW64" s="187"/>
      <c r="BX64" s="188"/>
      <c r="BY64" s="188"/>
      <c r="BZ64" s="188"/>
      <c r="CA64" s="188"/>
      <c r="CB64" s="188"/>
      <c r="CC64" s="189"/>
      <c r="CD64" s="187"/>
      <c r="CE64" s="187"/>
      <c r="CF64" s="187"/>
      <c r="CG64" s="188"/>
      <c r="CH64" s="188"/>
      <c r="CI64" s="188"/>
      <c r="CJ64" s="188"/>
      <c r="CK64" s="188"/>
      <c r="CL64" s="189"/>
      <c r="CM64" s="187"/>
      <c r="CN64" s="187"/>
      <c r="CO64" s="187"/>
      <c r="CP64" s="188"/>
      <c r="CQ64" s="188"/>
      <c r="CR64" s="188"/>
      <c r="CS64" s="188"/>
      <c r="CT64" s="188"/>
      <c r="CU64" s="189"/>
      <c r="CV64" s="187"/>
      <c r="CW64" s="187"/>
      <c r="CX64" s="187"/>
      <c r="CY64" s="188"/>
      <c r="CZ64" s="188"/>
      <c r="DA64" s="188"/>
      <c r="DB64" s="188"/>
      <c r="DC64" s="188"/>
      <c r="DD64" s="189"/>
      <c r="DE64" s="187"/>
      <c r="DF64" s="187"/>
      <c r="DG64" s="187"/>
      <c r="DH64" s="188"/>
      <c r="DI64" s="188"/>
      <c r="DJ64" s="188"/>
      <c r="DK64" s="188"/>
      <c r="DL64" s="188"/>
      <c r="DM64" s="189"/>
      <c r="DN64" s="170"/>
      <c r="DO64" s="170"/>
      <c r="DP64" s="170"/>
      <c r="DQ64" s="170"/>
      <c r="DR64" s="170"/>
      <c r="DS64" s="170"/>
      <c r="DT64" s="170"/>
      <c r="DU64" s="170"/>
      <c r="DV64" s="170"/>
    </row>
    <row r="65" spans="1:132" s="64" customFormat="1" ht="15" customHeight="1" x14ac:dyDescent="0.25">
      <c r="A65" s="281" t="s">
        <v>911</v>
      </c>
      <c r="B65" s="281"/>
      <c r="C65" s="63" t="s">
        <v>66</v>
      </c>
      <c r="J65" s="171">
        <f t="shared" ref="J65:AO65" si="43">SUM(J4:J62)</f>
        <v>98057.51</v>
      </c>
      <c r="K65" s="171">
        <f t="shared" si="43"/>
        <v>0</v>
      </c>
      <c r="L65" s="171">
        <f t="shared" si="43"/>
        <v>98057.51</v>
      </c>
      <c r="M65" s="171">
        <f t="shared" si="43"/>
        <v>9930</v>
      </c>
      <c r="N65" s="171">
        <f t="shared" si="43"/>
        <v>1524.2299999999998</v>
      </c>
      <c r="O65" s="171">
        <f t="shared" si="43"/>
        <v>35632.87999999999</v>
      </c>
      <c r="P65" s="171">
        <f t="shared" si="43"/>
        <v>4311.2999999999993</v>
      </c>
      <c r="Q65" s="171">
        <f t="shared" si="43"/>
        <v>51398.41</v>
      </c>
      <c r="R65" s="171">
        <f t="shared" si="43"/>
        <v>149455.92000000001</v>
      </c>
      <c r="S65" s="171">
        <f t="shared" si="43"/>
        <v>96979.860000000015</v>
      </c>
      <c r="T65" s="171">
        <f t="shared" si="43"/>
        <v>0</v>
      </c>
      <c r="U65" s="171">
        <f t="shared" si="43"/>
        <v>96979.860000000015</v>
      </c>
      <c r="V65" s="171">
        <f t="shared" si="43"/>
        <v>10116</v>
      </c>
      <c r="W65" s="171">
        <f t="shared" si="43"/>
        <v>1537.8999999999999</v>
      </c>
      <c r="X65" s="171">
        <f t="shared" si="43"/>
        <v>36314.020000000004</v>
      </c>
      <c r="Y65" s="171">
        <f t="shared" si="43"/>
        <v>3931.7299999999991</v>
      </c>
      <c r="Z65" s="171">
        <f t="shared" si="43"/>
        <v>51899.650000000016</v>
      </c>
      <c r="AA65" s="171">
        <f t="shared" si="43"/>
        <v>148879.51000000004</v>
      </c>
      <c r="AB65" s="171">
        <f t="shared" si="43"/>
        <v>117862.31999999999</v>
      </c>
      <c r="AC65" s="171">
        <f t="shared" si="43"/>
        <v>0</v>
      </c>
      <c r="AD65" s="171">
        <f t="shared" si="43"/>
        <v>117862.31999999999</v>
      </c>
      <c r="AE65" s="171">
        <f t="shared" si="43"/>
        <v>10547</v>
      </c>
      <c r="AF65" s="171">
        <f t="shared" si="43"/>
        <v>2161.1299999999997</v>
      </c>
      <c r="AG65" s="171">
        <f t="shared" si="43"/>
        <v>46925.49</v>
      </c>
      <c r="AH65" s="171">
        <f t="shared" si="43"/>
        <v>4853.93</v>
      </c>
      <c r="AI65" s="171">
        <f t="shared" si="43"/>
        <v>64487.549999999996</v>
      </c>
      <c r="AJ65" s="171">
        <f t="shared" si="43"/>
        <v>182349.87000000005</v>
      </c>
      <c r="AK65" s="171">
        <f t="shared" si="43"/>
        <v>86873.25</v>
      </c>
      <c r="AL65" s="171">
        <f t="shared" si="43"/>
        <v>0</v>
      </c>
      <c r="AM65" s="171">
        <f t="shared" si="43"/>
        <v>86873.25</v>
      </c>
      <c r="AN65" s="171">
        <f t="shared" si="43"/>
        <v>9034</v>
      </c>
      <c r="AO65" s="171">
        <f t="shared" si="43"/>
        <v>1419.0999999999997</v>
      </c>
      <c r="AP65" s="171">
        <f t="shared" ref="AP65:AS65" si="44">SUM(AP4:AP62)</f>
        <v>32491.41</v>
      </c>
      <c r="AQ65" s="171">
        <f t="shared" si="44"/>
        <v>3634.929999999998</v>
      </c>
      <c r="AR65" s="171">
        <f t="shared" si="44"/>
        <v>46579.439999999988</v>
      </c>
      <c r="AS65" s="171">
        <f t="shared" si="44"/>
        <v>134988.81</v>
      </c>
      <c r="AT65" s="172">
        <f>SUM(AT4:AT63)</f>
        <v>88139.410000000033</v>
      </c>
      <c r="AU65" s="172">
        <f t="shared" ref="AU65:BB65" si="45">SUM(AU4:AU63)</f>
        <v>30243.250000000004</v>
      </c>
      <c r="AV65" s="172">
        <f t="shared" si="45"/>
        <v>118382.66000000002</v>
      </c>
      <c r="AW65" s="172">
        <f t="shared" si="45"/>
        <v>13045.77</v>
      </c>
      <c r="AX65" s="172">
        <f t="shared" si="45"/>
        <v>1424.3599999999997</v>
      </c>
      <c r="AY65" s="172">
        <f t="shared" si="45"/>
        <v>39026.830000000016</v>
      </c>
      <c r="AZ65" s="172">
        <f t="shared" si="45"/>
        <v>3581.7400000000007</v>
      </c>
      <c r="BA65" s="172">
        <f t="shared" si="45"/>
        <v>57078.700000000004</v>
      </c>
      <c r="BB65" s="172">
        <f t="shared" si="45"/>
        <v>175704.54999999996</v>
      </c>
      <c r="BC65" s="171">
        <f>SUM(BC4:BC63)</f>
        <v>152853.99000000005</v>
      </c>
      <c r="BD65" s="171">
        <f t="shared" ref="BD65:DL65" si="46">SUM(BD4:BD63)</f>
        <v>0</v>
      </c>
      <c r="BE65" s="171">
        <f t="shared" si="46"/>
        <v>152853.99000000005</v>
      </c>
      <c r="BF65" s="171">
        <f t="shared" si="46"/>
        <v>16307</v>
      </c>
      <c r="BG65" s="171">
        <f t="shared" si="46"/>
        <v>2919.82</v>
      </c>
      <c r="BH65" s="171">
        <f t="shared" si="46"/>
        <v>64356.119999999995</v>
      </c>
      <c r="BI65" s="171">
        <f t="shared" si="46"/>
        <v>4717.8599999999997</v>
      </c>
      <c r="BJ65" s="171">
        <f t="shared" si="46"/>
        <v>88300.799999999988</v>
      </c>
      <c r="BK65" s="171">
        <f t="shared" si="46"/>
        <v>242354.79</v>
      </c>
      <c r="BL65" s="171">
        <f t="shared" si="46"/>
        <v>82813.12000000001</v>
      </c>
      <c r="BM65" s="171">
        <f t="shared" si="46"/>
        <v>0</v>
      </c>
      <c r="BN65" s="171">
        <f t="shared" si="46"/>
        <v>82813.12000000001</v>
      </c>
      <c r="BO65" s="171">
        <f t="shared" si="46"/>
        <v>8579</v>
      </c>
      <c r="BP65" s="171">
        <f t="shared" si="46"/>
        <v>1370.29</v>
      </c>
      <c r="BQ65" s="171">
        <f t="shared" si="46"/>
        <v>31185.820000000003</v>
      </c>
      <c r="BR65" s="171">
        <f t="shared" si="46"/>
        <v>3566.5699999999997</v>
      </c>
      <c r="BS65" s="171">
        <f t="shared" si="46"/>
        <v>44701.679999999993</v>
      </c>
      <c r="BT65" s="171">
        <f t="shared" si="46"/>
        <v>127514.8</v>
      </c>
      <c r="BU65" s="171">
        <f t="shared" si="46"/>
        <v>85210.780000000013</v>
      </c>
      <c r="BV65" s="171">
        <f t="shared" si="46"/>
        <v>0</v>
      </c>
      <c r="BW65" s="171">
        <f t="shared" si="46"/>
        <v>85210.780000000013</v>
      </c>
      <c r="BX65" s="171">
        <f t="shared" si="46"/>
        <v>8959</v>
      </c>
      <c r="BY65" s="171">
        <f t="shared" si="46"/>
        <v>1492.8200000000002</v>
      </c>
      <c r="BZ65" s="171">
        <f t="shared" si="46"/>
        <v>32110.47</v>
      </c>
      <c r="CA65" s="171">
        <f t="shared" si="46"/>
        <v>3808.2599999999993</v>
      </c>
      <c r="CB65" s="171">
        <f t="shared" si="46"/>
        <v>46370.55000000001</v>
      </c>
      <c r="CC65" s="171">
        <f t="shared" si="46"/>
        <v>131581.33000000002</v>
      </c>
      <c r="CD65" s="171">
        <f t="shared" si="46"/>
        <v>90364.82</v>
      </c>
      <c r="CE65" s="171">
        <f t="shared" si="46"/>
        <v>7389.06</v>
      </c>
      <c r="CF65" s="171">
        <f t="shared" si="46"/>
        <v>97753.88</v>
      </c>
      <c r="CG65" s="171">
        <f t="shared" si="46"/>
        <v>10428</v>
      </c>
      <c r="CH65" s="171">
        <f t="shared" si="46"/>
        <v>2173.06</v>
      </c>
      <c r="CI65" s="171">
        <f t="shared" si="46"/>
        <v>41639.490000000005</v>
      </c>
      <c r="CJ65" s="171">
        <f t="shared" si="46"/>
        <v>3450.8600000000006</v>
      </c>
      <c r="CK65" s="171">
        <f t="shared" si="46"/>
        <v>57691.41</v>
      </c>
      <c r="CL65" s="171">
        <f t="shared" si="46"/>
        <v>155521.64999999997</v>
      </c>
      <c r="CM65" s="171">
        <f t="shared" si="46"/>
        <v>115379.86000000003</v>
      </c>
      <c r="CN65" s="171">
        <f t="shared" si="46"/>
        <v>0</v>
      </c>
      <c r="CO65" s="171">
        <f t="shared" si="46"/>
        <v>115379.86000000003</v>
      </c>
      <c r="CP65" s="171">
        <f t="shared" si="46"/>
        <v>8911</v>
      </c>
      <c r="CQ65" s="171">
        <f t="shared" si="46"/>
        <v>1764.93</v>
      </c>
      <c r="CR65" s="171">
        <f t="shared" si="46"/>
        <v>40137.42</v>
      </c>
      <c r="CS65" s="171">
        <f t="shared" si="46"/>
        <v>3306.02</v>
      </c>
      <c r="CT65" s="171">
        <f t="shared" si="46"/>
        <v>54119.370000000017</v>
      </c>
      <c r="CU65" s="171">
        <f t="shared" si="46"/>
        <v>171339.72999999998</v>
      </c>
      <c r="CV65" s="171">
        <f t="shared" si="46"/>
        <v>90246.570000000022</v>
      </c>
      <c r="CW65" s="171">
        <f t="shared" si="46"/>
        <v>0</v>
      </c>
      <c r="CX65" s="171">
        <f t="shared" si="46"/>
        <v>90246.570000000022</v>
      </c>
      <c r="CY65" s="171">
        <f t="shared" si="46"/>
        <v>9720</v>
      </c>
      <c r="CZ65" s="171">
        <f t="shared" si="46"/>
        <v>1509.65</v>
      </c>
      <c r="DA65" s="171">
        <f t="shared" si="46"/>
        <v>35082.58</v>
      </c>
      <c r="DB65" s="171">
        <f t="shared" si="46"/>
        <v>3211.6599999999994</v>
      </c>
      <c r="DC65" s="171">
        <f t="shared" si="46"/>
        <v>49523.89</v>
      </c>
      <c r="DD65" s="171">
        <f t="shared" si="46"/>
        <v>144926.35999999999</v>
      </c>
      <c r="DE65" s="171">
        <f>SUM(DE4:DE63)</f>
        <v>109773.91</v>
      </c>
      <c r="DF65" s="171">
        <f t="shared" si="46"/>
        <v>0</v>
      </c>
      <c r="DG65" s="171">
        <f t="shared" si="46"/>
        <v>109773.91</v>
      </c>
      <c r="DH65" s="171">
        <f t="shared" si="46"/>
        <v>13266</v>
      </c>
      <c r="DI65" s="171">
        <f t="shared" si="46"/>
        <v>13024.45</v>
      </c>
      <c r="DJ65" s="171">
        <f t="shared" si="46"/>
        <v>50547.080000000016</v>
      </c>
      <c r="DK65" s="171">
        <f t="shared" si="46"/>
        <v>4226.38</v>
      </c>
      <c r="DL65" s="171">
        <f t="shared" si="46"/>
        <v>81063.910000000033</v>
      </c>
      <c r="DM65" s="171">
        <f>SUM(DM4:DM63)</f>
        <v>191462.41000000003</v>
      </c>
      <c r="DN65" s="173">
        <f>DE65+CV65+CM65+CD65+BU65+BL65+BC65+AT65+AK65+AB65+S65+J65</f>
        <v>1214555.4000000004</v>
      </c>
      <c r="DO65" s="173">
        <f t="shared" ref="DO65:DV65" si="47">DF65+CW65+CN65+CE65+BV65+BM65+BD65+AU65+AL65+AC65+T65+K65</f>
        <v>37632.310000000005</v>
      </c>
      <c r="DP65" s="173">
        <f t="shared" si="47"/>
        <v>1252187.7100000002</v>
      </c>
      <c r="DQ65" s="173">
        <f t="shared" si="47"/>
        <v>128842.77</v>
      </c>
      <c r="DR65" s="173">
        <f t="shared" si="47"/>
        <v>32321.74</v>
      </c>
      <c r="DS65" s="173">
        <f t="shared" si="47"/>
        <v>485449.61</v>
      </c>
      <c r="DT65" s="173">
        <f t="shared" si="47"/>
        <v>46601.239999999991</v>
      </c>
      <c r="DU65" s="173">
        <f t="shared" si="47"/>
        <v>693215.3600000001</v>
      </c>
      <c r="DV65" s="173">
        <f t="shared" si="47"/>
        <v>1956079.7300000002</v>
      </c>
      <c r="DW65" s="174"/>
      <c r="DX65" s="174"/>
      <c r="DY65" s="174"/>
      <c r="DZ65" s="174"/>
      <c r="EA65" s="174"/>
      <c r="EB65" s="174"/>
    </row>
    <row r="66" spans="1:132" s="64" customFormat="1" x14ac:dyDescent="0.25">
      <c r="A66" s="281"/>
      <c r="B66" s="281"/>
      <c r="C66" s="65" t="s">
        <v>67</v>
      </c>
      <c r="J66" s="175">
        <f>J65</f>
        <v>98057.51</v>
      </c>
      <c r="K66" s="176">
        <f t="shared" ref="K66:Q66" si="48">K65</f>
        <v>0</v>
      </c>
      <c r="L66" s="176">
        <f t="shared" si="48"/>
        <v>98057.51</v>
      </c>
      <c r="M66" s="176">
        <f t="shared" si="48"/>
        <v>9930</v>
      </c>
      <c r="N66" s="176">
        <f t="shared" si="48"/>
        <v>1524.2299999999998</v>
      </c>
      <c r="O66" s="176">
        <f t="shared" si="48"/>
        <v>35632.87999999999</v>
      </c>
      <c r="P66" s="176">
        <f t="shared" si="48"/>
        <v>4311.2999999999993</v>
      </c>
      <c r="Q66" s="176">
        <f t="shared" si="48"/>
        <v>51398.41</v>
      </c>
      <c r="R66" s="184">
        <f>R65</f>
        <v>149455.92000000001</v>
      </c>
      <c r="S66" s="175">
        <v>96979.86</v>
      </c>
      <c r="T66" s="176">
        <f t="shared" ref="T66" si="49">T65+K66</f>
        <v>0</v>
      </c>
      <c r="U66" s="176">
        <f>S66+T66</f>
        <v>96979.86</v>
      </c>
      <c r="V66" s="176">
        <v>10116</v>
      </c>
      <c r="W66" s="176">
        <v>1537.9</v>
      </c>
      <c r="X66" s="176">
        <v>36314.019999999997</v>
      </c>
      <c r="Y66" s="176">
        <v>3931.73</v>
      </c>
      <c r="Z66" s="176">
        <f>SUM(V66:Y66)</f>
        <v>51899.65</v>
      </c>
      <c r="AA66" s="184">
        <f>ASS!U66+ASS!Z66</f>
        <v>148879.51</v>
      </c>
      <c r="AB66" s="175">
        <v>117862.32</v>
      </c>
      <c r="AC66" s="176">
        <f t="shared" ref="AC66:AL66" si="50">AC65+T66</f>
        <v>0</v>
      </c>
      <c r="AD66" s="176">
        <f>AB66+AC66</f>
        <v>117862.32</v>
      </c>
      <c r="AE66" s="176">
        <v>10547</v>
      </c>
      <c r="AF66" s="176">
        <v>2161.13</v>
      </c>
      <c r="AG66" s="176">
        <v>46925.49</v>
      </c>
      <c r="AH66" s="176">
        <v>4853.93</v>
      </c>
      <c r="AI66" s="176">
        <f>SUM(AE66:AH66)</f>
        <v>64487.549999999996</v>
      </c>
      <c r="AJ66" s="184">
        <f>AD66+AI66</f>
        <v>182349.87</v>
      </c>
      <c r="AK66" s="175">
        <v>86873.25</v>
      </c>
      <c r="AL66" s="176">
        <f t="shared" si="50"/>
        <v>0</v>
      </c>
      <c r="AM66" s="176">
        <f>AK66+AL66</f>
        <v>86873.25</v>
      </c>
      <c r="AN66" s="176">
        <v>9034</v>
      </c>
      <c r="AO66" s="176">
        <v>1419.1</v>
      </c>
      <c r="AP66" s="176">
        <v>32491.41</v>
      </c>
      <c r="AQ66" s="176">
        <v>3634.93</v>
      </c>
      <c r="AR66" s="176">
        <f>AN66+AO66+AP66+AQ66</f>
        <v>46579.44</v>
      </c>
      <c r="AS66" s="184">
        <f>AR66+AM66+AS53</f>
        <v>134988.81</v>
      </c>
      <c r="AT66" s="178">
        <v>88139.41</v>
      </c>
      <c r="AU66" s="179">
        <v>30243.25</v>
      </c>
      <c r="AV66" s="179">
        <f>AT66+AU66</f>
        <v>118382.66</v>
      </c>
      <c r="AW66" s="179">
        <v>13045.77</v>
      </c>
      <c r="AX66" s="179">
        <v>1424.36</v>
      </c>
      <c r="AY66" s="179">
        <v>39026.83</v>
      </c>
      <c r="AZ66" s="176">
        <v>3581.74</v>
      </c>
      <c r="BA66" s="176">
        <f>SUM(AW66:AZ66)</f>
        <v>57078.700000000004</v>
      </c>
      <c r="BB66" s="184">
        <f>BA66+AV66+BB53+BB54</f>
        <v>175704.55000000002</v>
      </c>
      <c r="BC66" s="175">
        <v>152853.99</v>
      </c>
      <c r="BD66" s="176">
        <v>0</v>
      </c>
      <c r="BE66" s="176">
        <f>BD66+BC66</f>
        <v>152853.99</v>
      </c>
      <c r="BF66" s="176">
        <v>16307</v>
      </c>
      <c r="BG66" s="176">
        <v>2919.82</v>
      </c>
      <c r="BH66" s="176">
        <v>64356.12</v>
      </c>
      <c r="BI66" s="176">
        <v>4717.8599999999997</v>
      </c>
      <c r="BJ66" s="171">
        <f>SUM(BF66:BI66)</f>
        <v>88300.800000000003</v>
      </c>
      <c r="BK66" s="184">
        <f>BE66+BJ66+BK53+BK54</f>
        <v>242354.78999999998</v>
      </c>
      <c r="BL66" s="175">
        <v>82813.119999999995</v>
      </c>
      <c r="BM66" s="176">
        <v>0</v>
      </c>
      <c r="BN66" s="176">
        <f>BL66+BM66</f>
        <v>82813.119999999995</v>
      </c>
      <c r="BO66" s="176">
        <v>8579</v>
      </c>
      <c r="BP66" s="176">
        <v>1370.29</v>
      </c>
      <c r="BQ66" s="176">
        <v>31185.82</v>
      </c>
      <c r="BR66" s="176">
        <v>3566.57</v>
      </c>
      <c r="BS66" s="176">
        <f>SUM(BO66:BR66)</f>
        <v>44701.68</v>
      </c>
      <c r="BT66" s="184">
        <f>BN66+BS66</f>
        <v>127514.79999999999</v>
      </c>
      <c r="BU66" s="175">
        <v>85210.78</v>
      </c>
      <c r="BV66" s="176">
        <v>0</v>
      </c>
      <c r="BW66" s="176">
        <f>BU66+BV66</f>
        <v>85210.78</v>
      </c>
      <c r="BX66" s="176">
        <v>8959</v>
      </c>
      <c r="BY66" s="176">
        <v>1492.82</v>
      </c>
      <c r="BZ66" s="176">
        <v>32110.47</v>
      </c>
      <c r="CA66" s="176">
        <v>3808.26</v>
      </c>
      <c r="CB66" s="176">
        <f>SUM(BX66:CA66)</f>
        <v>46370.55</v>
      </c>
      <c r="CC66" s="184">
        <f>BW66+CB66</f>
        <v>131581.33000000002</v>
      </c>
      <c r="CD66" s="175">
        <v>90364.82</v>
      </c>
      <c r="CE66" s="176">
        <v>7389.06</v>
      </c>
      <c r="CF66" s="176">
        <f>CD66+CE66</f>
        <v>97753.88</v>
      </c>
      <c r="CG66" s="176">
        <v>10428</v>
      </c>
      <c r="CH66" s="176">
        <v>2173.06</v>
      </c>
      <c r="CI66" s="176">
        <v>41639.49</v>
      </c>
      <c r="CJ66" s="176">
        <v>3450.86</v>
      </c>
      <c r="CK66" s="176">
        <f>SUM(CG66:CJ66)</f>
        <v>57691.409999999996</v>
      </c>
      <c r="CL66" s="184">
        <f>CF66+CK66+CL53+CL54</f>
        <v>155521.65</v>
      </c>
      <c r="CM66" s="175">
        <v>115379.86</v>
      </c>
      <c r="CN66" s="176">
        <v>0</v>
      </c>
      <c r="CO66" s="176">
        <f>CM66+CN66</f>
        <v>115379.86</v>
      </c>
      <c r="CP66" s="176">
        <v>8911</v>
      </c>
      <c r="CQ66" s="176">
        <v>1764.93</v>
      </c>
      <c r="CR66" s="176">
        <v>40137.42</v>
      </c>
      <c r="CS66" s="176">
        <v>3306.02</v>
      </c>
      <c r="CT66" s="176">
        <f>SUM(CP66:CS66)</f>
        <v>54119.369999999995</v>
      </c>
      <c r="CU66" s="184">
        <f>CO66+CT66+CU53+CU54</f>
        <v>171339.72999999998</v>
      </c>
      <c r="CV66" s="175">
        <v>90246.57</v>
      </c>
      <c r="CW66" s="176">
        <v>0</v>
      </c>
      <c r="CX66" s="176">
        <f>CV66+CW66</f>
        <v>90246.57</v>
      </c>
      <c r="CY66" s="176">
        <v>9720</v>
      </c>
      <c r="CZ66" s="176">
        <v>1509.65</v>
      </c>
      <c r="DA66" s="176">
        <v>35082.58</v>
      </c>
      <c r="DB66" s="176">
        <v>3211.66</v>
      </c>
      <c r="DC66" s="176">
        <f>SUM(CY66:DB66)</f>
        <v>49523.89</v>
      </c>
      <c r="DD66" s="184">
        <f>CX66+DC66+DD53+DD54</f>
        <v>144926.36000000002</v>
      </c>
      <c r="DE66" s="175">
        <v>109773.91</v>
      </c>
      <c r="DF66" s="176">
        <v>0</v>
      </c>
      <c r="DG66" s="176">
        <f>DE66+DF66</f>
        <v>109773.91</v>
      </c>
      <c r="DH66" s="176">
        <v>13266</v>
      </c>
      <c r="DI66" s="176">
        <v>13024.45</v>
      </c>
      <c r="DJ66" s="176">
        <v>50547.08</v>
      </c>
      <c r="DK66" s="176">
        <v>4226.38</v>
      </c>
      <c r="DL66" s="176">
        <f>SUM(DH66:DK66)</f>
        <v>81063.91</v>
      </c>
      <c r="DM66" s="184">
        <f>DG66+DL66+DM53+DM537</f>
        <v>191462.41</v>
      </c>
      <c r="DN66" s="173">
        <f>DE66+CV66+CM66+CD66+BU66+BL66+BC66+AT66+AK66+AB66+S66+J66</f>
        <v>1214555.4000000001</v>
      </c>
      <c r="DO66" s="173">
        <f t="shared" ref="DO66:DO67" si="51">DF66+CW66+CN66+CE66+BV66+BM66+BD66+AU66+AL66+AC66+T66+K66</f>
        <v>37632.31</v>
      </c>
      <c r="DP66" s="173">
        <f t="shared" ref="DP66:DP67" si="52">DG66+CX66+CO66+CF66+BW66+BN66+BE66+AV66+AM66+AD66+U66+L66</f>
        <v>1252187.7100000002</v>
      </c>
      <c r="DQ66" s="173">
        <f t="shared" ref="DQ66:DQ67" si="53">DH66+CY66+CP66+CG66+BX66+BO66+BF66+AW66+AN66+AE66+V66+M66</f>
        <v>128842.77</v>
      </c>
      <c r="DR66" s="173">
        <f t="shared" ref="DR66:DR67" si="54">DI66+CZ66+CQ66+CH66+BY66+BP66+BG66+AX66+AO66+AF66+W66+N66</f>
        <v>32321.74</v>
      </c>
      <c r="DS66" s="173">
        <f t="shared" ref="DS66:DS67" si="55">DJ66+DA66+CR66+CI66+BZ66+BQ66+BH66+AY66+AP66+AG66+X66+O66</f>
        <v>485449.61000000004</v>
      </c>
      <c r="DT66" s="173">
        <f t="shared" ref="DT66:DT67" si="56">DK66+DB66+CS66+CJ66+CA66+BR66+BI66+AZ66+AQ66+AH66+Y66+P66</f>
        <v>46601.240000000005</v>
      </c>
      <c r="DU66" s="173">
        <f t="shared" ref="DU66:DU67" si="57">DL66+DC66+CT66+CK66+CB66+BS66+BJ66+BA66+AR66+AI66+Z66+Q66</f>
        <v>693215.3600000001</v>
      </c>
      <c r="DV66" s="200">
        <f t="shared" ref="DV66:DV67" si="58">DM66+DD66+CU66+CL66+CC66+BT66+BK66+BB66+AS66+AJ66+AA66+R66</f>
        <v>1956079.7300000002</v>
      </c>
      <c r="DW66" s="174" t="s">
        <v>988</v>
      </c>
      <c r="DX66" s="174"/>
      <c r="DY66" s="174"/>
      <c r="DZ66" s="174"/>
      <c r="EA66" s="174"/>
      <c r="EB66" s="174"/>
    </row>
    <row r="67" spans="1:132" s="64" customFormat="1" x14ac:dyDescent="0.25">
      <c r="A67" s="281"/>
      <c r="B67" s="281"/>
      <c r="C67" s="161" t="s">
        <v>910</v>
      </c>
      <c r="D67" s="162"/>
      <c r="E67" s="162"/>
      <c r="F67" s="162"/>
      <c r="G67" s="162"/>
      <c r="H67" s="162"/>
      <c r="I67" s="162"/>
      <c r="J67" s="180">
        <f>J65-J66</f>
        <v>0</v>
      </c>
      <c r="K67" s="180">
        <f t="shared" ref="K67:BV67" si="59">K65-K66</f>
        <v>0</v>
      </c>
      <c r="L67" s="180">
        <f t="shared" si="59"/>
        <v>0</v>
      </c>
      <c r="M67" s="180">
        <f t="shared" si="59"/>
        <v>0</v>
      </c>
      <c r="N67" s="180">
        <f t="shared" si="59"/>
        <v>0</v>
      </c>
      <c r="O67" s="180">
        <f t="shared" si="59"/>
        <v>0</v>
      </c>
      <c r="P67" s="180">
        <f t="shared" si="59"/>
        <v>0</v>
      </c>
      <c r="Q67" s="180">
        <f t="shared" si="59"/>
        <v>0</v>
      </c>
      <c r="R67" s="180">
        <f t="shared" si="59"/>
        <v>0</v>
      </c>
      <c r="S67" s="180">
        <f t="shared" si="59"/>
        <v>0</v>
      </c>
      <c r="T67" s="180">
        <f t="shared" si="59"/>
        <v>0</v>
      </c>
      <c r="U67" s="180">
        <f t="shared" si="59"/>
        <v>0</v>
      </c>
      <c r="V67" s="180">
        <f t="shared" si="59"/>
        <v>0</v>
      </c>
      <c r="W67" s="180">
        <f t="shared" si="59"/>
        <v>0</v>
      </c>
      <c r="X67" s="180">
        <f t="shared" si="59"/>
        <v>0</v>
      </c>
      <c r="Y67" s="180">
        <f t="shared" si="59"/>
        <v>0</v>
      </c>
      <c r="Z67" s="180">
        <f t="shared" si="59"/>
        <v>0</v>
      </c>
      <c r="AA67" s="180">
        <f t="shared" si="59"/>
        <v>0</v>
      </c>
      <c r="AB67" s="180">
        <f t="shared" si="59"/>
        <v>0</v>
      </c>
      <c r="AC67" s="180">
        <f t="shared" si="59"/>
        <v>0</v>
      </c>
      <c r="AD67" s="180">
        <f t="shared" si="59"/>
        <v>0</v>
      </c>
      <c r="AE67" s="180">
        <f t="shared" si="59"/>
        <v>0</v>
      </c>
      <c r="AF67" s="180">
        <f t="shared" si="59"/>
        <v>0</v>
      </c>
      <c r="AG67" s="180">
        <f t="shared" si="59"/>
        <v>0</v>
      </c>
      <c r="AH67" s="180">
        <f t="shared" si="59"/>
        <v>0</v>
      </c>
      <c r="AI67" s="180">
        <f t="shared" si="59"/>
        <v>0</v>
      </c>
      <c r="AJ67" s="180">
        <f t="shared" si="59"/>
        <v>0</v>
      </c>
      <c r="AK67" s="180">
        <f t="shared" si="59"/>
        <v>0</v>
      </c>
      <c r="AL67" s="180">
        <f t="shared" si="59"/>
        <v>0</v>
      </c>
      <c r="AM67" s="180">
        <f t="shared" si="59"/>
        <v>0</v>
      </c>
      <c r="AN67" s="180">
        <f t="shared" si="59"/>
        <v>0</v>
      </c>
      <c r="AO67" s="180">
        <f t="shared" si="59"/>
        <v>0</v>
      </c>
      <c r="AP67" s="180">
        <f t="shared" si="59"/>
        <v>0</v>
      </c>
      <c r="AQ67" s="180">
        <f t="shared" si="59"/>
        <v>0</v>
      </c>
      <c r="AR67" s="180">
        <f t="shared" si="59"/>
        <v>0</v>
      </c>
      <c r="AS67" s="180">
        <f t="shared" si="59"/>
        <v>0</v>
      </c>
      <c r="AT67" s="180">
        <f t="shared" si="59"/>
        <v>0</v>
      </c>
      <c r="AU67" s="180">
        <f t="shared" si="59"/>
        <v>0</v>
      </c>
      <c r="AV67" s="180">
        <f t="shared" si="59"/>
        <v>0</v>
      </c>
      <c r="AW67" s="180">
        <f t="shared" si="59"/>
        <v>0</v>
      </c>
      <c r="AX67" s="180">
        <f t="shared" si="59"/>
        <v>0</v>
      </c>
      <c r="AY67" s="180">
        <f t="shared" si="59"/>
        <v>0</v>
      </c>
      <c r="AZ67" s="180">
        <f t="shared" si="59"/>
        <v>0</v>
      </c>
      <c r="BA67" s="180">
        <f t="shared" si="59"/>
        <v>0</v>
      </c>
      <c r="BB67" s="180">
        <f t="shared" si="59"/>
        <v>0</v>
      </c>
      <c r="BC67" s="180">
        <f t="shared" si="59"/>
        <v>0</v>
      </c>
      <c r="BD67" s="180">
        <f t="shared" si="59"/>
        <v>0</v>
      </c>
      <c r="BE67" s="180">
        <f>BE65-BE66</f>
        <v>0</v>
      </c>
      <c r="BF67" s="180">
        <f t="shared" si="59"/>
        <v>0</v>
      </c>
      <c r="BG67" s="180">
        <f t="shared" si="59"/>
        <v>0</v>
      </c>
      <c r="BH67" s="180">
        <f t="shared" si="59"/>
        <v>0</v>
      </c>
      <c r="BI67" s="180">
        <f t="shared" si="59"/>
        <v>0</v>
      </c>
      <c r="BJ67" s="180">
        <f t="shared" si="59"/>
        <v>0</v>
      </c>
      <c r="BK67" s="180">
        <f t="shared" si="59"/>
        <v>0</v>
      </c>
      <c r="BL67" s="180">
        <f t="shared" si="59"/>
        <v>0</v>
      </c>
      <c r="BM67" s="180">
        <f t="shared" si="59"/>
        <v>0</v>
      </c>
      <c r="BN67" s="180">
        <f t="shared" si="59"/>
        <v>0</v>
      </c>
      <c r="BO67" s="180">
        <f t="shared" si="59"/>
        <v>0</v>
      </c>
      <c r="BP67" s="180">
        <f t="shared" si="59"/>
        <v>0</v>
      </c>
      <c r="BQ67" s="180">
        <f t="shared" si="59"/>
        <v>0</v>
      </c>
      <c r="BR67" s="180">
        <f t="shared" si="59"/>
        <v>0</v>
      </c>
      <c r="BS67" s="180">
        <f t="shared" si="59"/>
        <v>0</v>
      </c>
      <c r="BT67" s="180">
        <f t="shared" si="59"/>
        <v>0</v>
      </c>
      <c r="BU67" s="180">
        <f t="shared" si="59"/>
        <v>0</v>
      </c>
      <c r="BV67" s="180">
        <f t="shared" si="59"/>
        <v>0</v>
      </c>
      <c r="BW67" s="180">
        <f t="shared" ref="BW67:DM67" si="60">BW65-BW66</f>
        <v>0</v>
      </c>
      <c r="BX67" s="180">
        <f t="shared" si="60"/>
        <v>0</v>
      </c>
      <c r="BY67" s="180">
        <f t="shared" si="60"/>
        <v>0</v>
      </c>
      <c r="BZ67" s="180">
        <f t="shared" si="60"/>
        <v>0</v>
      </c>
      <c r="CA67" s="180">
        <f t="shared" si="60"/>
        <v>0</v>
      </c>
      <c r="CB67" s="180">
        <f t="shared" si="60"/>
        <v>0</v>
      </c>
      <c r="CC67" s="180">
        <f t="shared" si="60"/>
        <v>0</v>
      </c>
      <c r="CD67" s="180">
        <f t="shared" si="60"/>
        <v>0</v>
      </c>
      <c r="CE67" s="180">
        <f t="shared" si="60"/>
        <v>0</v>
      </c>
      <c r="CF67" s="180">
        <f t="shared" si="60"/>
        <v>0</v>
      </c>
      <c r="CG67" s="180">
        <f t="shared" si="60"/>
        <v>0</v>
      </c>
      <c r="CH67" s="180">
        <f t="shared" si="60"/>
        <v>0</v>
      </c>
      <c r="CI67" s="180">
        <f t="shared" si="60"/>
        <v>0</v>
      </c>
      <c r="CJ67" s="180">
        <f t="shared" si="60"/>
        <v>0</v>
      </c>
      <c r="CK67" s="180">
        <f t="shared" si="60"/>
        <v>0</v>
      </c>
      <c r="CL67" s="180">
        <f t="shared" si="60"/>
        <v>0</v>
      </c>
      <c r="CM67" s="180">
        <f t="shared" si="60"/>
        <v>0</v>
      </c>
      <c r="CN67" s="180">
        <f t="shared" si="60"/>
        <v>0</v>
      </c>
      <c r="CO67" s="180">
        <f t="shared" si="60"/>
        <v>0</v>
      </c>
      <c r="CP67" s="180">
        <f t="shared" si="60"/>
        <v>0</v>
      </c>
      <c r="CQ67" s="180">
        <f t="shared" si="60"/>
        <v>0</v>
      </c>
      <c r="CR67" s="180">
        <f t="shared" si="60"/>
        <v>0</v>
      </c>
      <c r="CS67" s="180">
        <f t="shared" si="60"/>
        <v>0</v>
      </c>
      <c r="CT67" s="180">
        <f t="shared" si="60"/>
        <v>0</v>
      </c>
      <c r="CU67" s="180">
        <f t="shared" si="60"/>
        <v>0</v>
      </c>
      <c r="CV67" s="180">
        <f t="shared" si="60"/>
        <v>0</v>
      </c>
      <c r="CW67" s="180">
        <f t="shared" si="60"/>
        <v>0</v>
      </c>
      <c r="CX67" s="180">
        <f t="shared" si="60"/>
        <v>0</v>
      </c>
      <c r="CY67" s="180">
        <f t="shared" si="60"/>
        <v>0</v>
      </c>
      <c r="CZ67" s="180">
        <f t="shared" si="60"/>
        <v>0</v>
      </c>
      <c r="DA67" s="180">
        <f t="shared" si="60"/>
        <v>0</v>
      </c>
      <c r="DB67" s="180">
        <f t="shared" si="60"/>
        <v>0</v>
      </c>
      <c r="DC67" s="180">
        <f t="shared" si="60"/>
        <v>0</v>
      </c>
      <c r="DD67" s="180">
        <f t="shared" si="60"/>
        <v>0</v>
      </c>
      <c r="DE67" s="180">
        <f t="shared" si="60"/>
        <v>0</v>
      </c>
      <c r="DF67" s="180">
        <f t="shared" si="60"/>
        <v>0</v>
      </c>
      <c r="DG67" s="180">
        <f t="shared" si="60"/>
        <v>0</v>
      </c>
      <c r="DH67" s="180">
        <f t="shared" si="60"/>
        <v>0</v>
      </c>
      <c r="DI67" s="180">
        <f t="shared" si="60"/>
        <v>0</v>
      </c>
      <c r="DJ67" s="180">
        <f t="shared" si="60"/>
        <v>0</v>
      </c>
      <c r="DK67" s="180">
        <f t="shared" si="60"/>
        <v>0</v>
      </c>
      <c r="DL67" s="180">
        <f t="shared" si="60"/>
        <v>0</v>
      </c>
      <c r="DM67" s="180">
        <f t="shared" si="60"/>
        <v>0</v>
      </c>
      <c r="DN67" s="181">
        <f t="shared" ref="DN67" si="61">DE67+CV67+CM67+CD67+BU67+BL67+BC67+AT67+AK67+AB67+S67+J67</f>
        <v>0</v>
      </c>
      <c r="DO67" s="181">
        <f t="shared" si="51"/>
        <v>0</v>
      </c>
      <c r="DP67" s="181">
        <f t="shared" si="52"/>
        <v>0</v>
      </c>
      <c r="DQ67" s="181">
        <f t="shared" si="53"/>
        <v>0</v>
      </c>
      <c r="DR67" s="181">
        <f t="shared" si="54"/>
        <v>0</v>
      </c>
      <c r="DS67" s="181">
        <f t="shared" si="55"/>
        <v>0</v>
      </c>
      <c r="DT67" s="181">
        <f t="shared" si="56"/>
        <v>0</v>
      </c>
      <c r="DU67" s="181">
        <f t="shared" si="57"/>
        <v>0</v>
      </c>
      <c r="DV67" s="181">
        <f t="shared" si="58"/>
        <v>0</v>
      </c>
      <c r="DW67" s="174"/>
      <c r="DX67" s="174"/>
      <c r="DY67" s="174"/>
      <c r="DZ67" s="174"/>
      <c r="EA67" s="174"/>
      <c r="EB67" s="174"/>
    </row>
    <row r="68" spans="1:132" s="64" customFormat="1" x14ac:dyDescent="0.25">
      <c r="C68" s="65"/>
      <c r="J68" s="175"/>
      <c r="K68" s="176"/>
      <c r="L68" s="176"/>
      <c r="M68" s="176"/>
      <c r="N68" s="176"/>
      <c r="O68" s="176"/>
      <c r="P68" s="176"/>
      <c r="Q68" s="176"/>
      <c r="R68" s="177"/>
      <c r="S68" s="175"/>
      <c r="T68" s="176"/>
      <c r="U68" s="176"/>
      <c r="V68" s="176"/>
      <c r="W68" s="176"/>
      <c r="X68" s="176"/>
      <c r="Y68" s="176"/>
      <c r="Z68" s="176"/>
      <c r="AA68" s="177"/>
      <c r="AB68" s="175"/>
      <c r="AC68" s="176"/>
      <c r="AD68" s="176"/>
      <c r="AE68" s="176"/>
      <c r="AF68" s="176"/>
      <c r="AG68" s="176"/>
      <c r="AH68" s="176"/>
      <c r="AI68" s="176"/>
      <c r="AJ68" s="177"/>
      <c r="AK68" s="175"/>
      <c r="AL68" s="176"/>
      <c r="AM68" s="176"/>
      <c r="AN68" s="176"/>
      <c r="AO68" s="176"/>
      <c r="AP68" s="176"/>
      <c r="AQ68" s="176"/>
      <c r="AR68" s="176"/>
      <c r="AS68" s="177"/>
      <c r="AT68" s="178"/>
      <c r="AU68" s="179"/>
      <c r="AV68" s="179"/>
      <c r="AW68" s="179"/>
      <c r="AX68" s="179"/>
      <c r="AY68" s="179"/>
      <c r="AZ68" s="176"/>
      <c r="BA68" s="176"/>
      <c r="BB68" s="177"/>
      <c r="BC68" s="175"/>
      <c r="BD68" s="176"/>
      <c r="BE68" s="176"/>
      <c r="BF68" s="176"/>
      <c r="BG68" s="176"/>
      <c r="BH68" s="176"/>
      <c r="BI68" s="176"/>
      <c r="BJ68" s="176"/>
      <c r="BK68" s="177"/>
      <c r="BL68" s="175"/>
      <c r="BM68" s="176"/>
      <c r="BN68" s="176"/>
      <c r="BO68" s="176"/>
      <c r="BP68" s="176"/>
      <c r="BQ68" s="176"/>
      <c r="BR68" s="176"/>
      <c r="BS68" s="176"/>
      <c r="BT68" s="177"/>
      <c r="BU68" s="175"/>
      <c r="BV68" s="176"/>
      <c r="BW68" s="176"/>
      <c r="BX68" s="176"/>
      <c r="BY68" s="176"/>
      <c r="BZ68" s="176"/>
      <c r="CA68" s="176"/>
      <c r="CB68" s="176"/>
      <c r="CC68" s="177"/>
      <c r="CD68" s="175"/>
      <c r="CE68" s="176"/>
      <c r="CF68" s="176"/>
      <c r="CG68" s="176"/>
      <c r="CH68" s="176"/>
      <c r="CI68" s="176"/>
      <c r="CJ68" s="176"/>
      <c r="CK68" s="176"/>
      <c r="CL68" s="177"/>
      <c r="CM68" s="175"/>
      <c r="CN68" s="176"/>
      <c r="CO68" s="176"/>
      <c r="CP68" s="176"/>
      <c r="CQ68" s="176"/>
      <c r="CR68" s="176"/>
      <c r="CS68" s="176"/>
      <c r="CT68" s="176"/>
      <c r="CU68" s="177"/>
      <c r="CV68" s="175"/>
      <c r="CW68" s="176"/>
      <c r="CX68" s="176"/>
      <c r="CY68" s="176"/>
      <c r="CZ68" s="176"/>
      <c r="DA68" s="176"/>
      <c r="DB68" s="176"/>
      <c r="DC68" s="176"/>
      <c r="DD68" s="177"/>
      <c r="DE68" s="175"/>
      <c r="DF68" s="176"/>
      <c r="DG68" s="176"/>
      <c r="DH68" s="176"/>
      <c r="DI68" s="176"/>
      <c r="DJ68" s="176"/>
      <c r="DK68" s="176"/>
      <c r="DL68" s="176"/>
      <c r="DM68" s="177"/>
      <c r="DN68" s="173"/>
      <c r="DO68" s="173"/>
      <c r="DP68" s="173"/>
      <c r="DQ68" s="173"/>
      <c r="DR68" s="173"/>
      <c r="DS68" s="173"/>
      <c r="DT68" s="173"/>
      <c r="DU68" s="173"/>
      <c r="DV68" s="173"/>
      <c r="DW68" s="174"/>
      <c r="DX68" s="174"/>
      <c r="DY68" s="174"/>
      <c r="DZ68" s="174"/>
      <c r="EA68" s="174"/>
      <c r="EB68" s="174"/>
    </row>
    <row r="69" spans="1:132" s="64" customFormat="1" x14ac:dyDescent="0.25">
      <c r="A69" s="282" t="s">
        <v>977</v>
      </c>
      <c r="B69" s="282"/>
      <c r="C69" s="65" t="s">
        <v>68</v>
      </c>
      <c r="J69" s="175">
        <f>J66</f>
        <v>98057.51</v>
      </c>
      <c r="K69" s="175">
        <f t="shared" ref="K69:R69" si="62">K66</f>
        <v>0</v>
      </c>
      <c r="L69" s="175">
        <f t="shared" si="62"/>
        <v>98057.51</v>
      </c>
      <c r="M69" s="175">
        <f t="shared" si="62"/>
        <v>9930</v>
      </c>
      <c r="N69" s="175">
        <f t="shared" si="62"/>
        <v>1524.2299999999998</v>
      </c>
      <c r="O69" s="175">
        <f t="shared" si="62"/>
        <v>35632.87999999999</v>
      </c>
      <c r="P69" s="175">
        <f t="shared" si="62"/>
        <v>4311.2999999999993</v>
      </c>
      <c r="Q69" s="175">
        <f t="shared" si="62"/>
        <v>51398.41</v>
      </c>
      <c r="R69" s="175">
        <f t="shared" si="62"/>
        <v>149455.92000000001</v>
      </c>
      <c r="S69" s="175">
        <f>J69+S66</f>
        <v>195037.37</v>
      </c>
      <c r="T69" s="175">
        <f t="shared" ref="T69:CE69" si="63">K69+T66</f>
        <v>0</v>
      </c>
      <c r="U69" s="175">
        <f t="shared" si="63"/>
        <v>195037.37</v>
      </c>
      <c r="V69" s="175">
        <f t="shared" si="63"/>
        <v>20046</v>
      </c>
      <c r="W69" s="175">
        <f t="shared" si="63"/>
        <v>3062.13</v>
      </c>
      <c r="X69" s="175">
        <f t="shared" si="63"/>
        <v>71946.899999999994</v>
      </c>
      <c r="Y69" s="175">
        <f t="shared" si="63"/>
        <v>8243.0299999999988</v>
      </c>
      <c r="Z69" s="175">
        <f t="shared" si="63"/>
        <v>103298.06</v>
      </c>
      <c r="AA69" s="175">
        <f t="shared" si="63"/>
        <v>298335.43000000005</v>
      </c>
      <c r="AB69" s="175">
        <f t="shared" si="63"/>
        <v>312899.69</v>
      </c>
      <c r="AC69" s="175">
        <f t="shared" si="63"/>
        <v>0</v>
      </c>
      <c r="AD69" s="175">
        <f t="shared" si="63"/>
        <v>312899.69</v>
      </c>
      <c r="AE69" s="175">
        <f t="shared" si="63"/>
        <v>30593</v>
      </c>
      <c r="AF69" s="175">
        <f t="shared" si="63"/>
        <v>5223.26</v>
      </c>
      <c r="AG69" s="175">
        <f t="shared" si="63"/>
        <v>118872.38999999998</v>
      </c>
      <c r="AH69" s="175">
        <f t="shared" si="63"/>
        <v>13096.96</v>
      </c>
      <c r="AI69" s="175">
        <f t="shared" si="63"/>
        <v>167785.61</v>
      </c>
      <c r="AJ69" s="175">
        <f t="shared" si="63"/>
        <v>480685.30000000005</v>
      </c>
      <c r="AK69" s="175">
        <f t="shared" si="63"/>
        <v>399772.94</v>
      </c>
      <c r="AL69" s="175">
        <f t="shared" si="63"/>
        <v>0</v>
      </c>
      <c r="AM69" s="175">
        <f t="shared" si="63"/>
        <v>399772.94</v>
      </c>
      <c r="AN69" s="175">
        <f t="shared" si="63"/>
        <v>39627</v>
      </c>
      <c r="AO69" s="175">
        <f t="shared" si="63"/>
        <v>6642.3600000000006</v>
      </c>
      <c r="AP69" s="175">
        <f t="shared" si="63"/>
        <v>151363.79999999999</v>
      </c>
      <c r="AQ69" s="175">
        <f t="shared" si="63"/>
        <v>16731.89</v>
      </c>
      <c r="AR69" s="175">
        <f t="shared" si="63"/>
        <v>214365.05</v>
      </c>
      <c r="AS69" s="175">
        <f>AJ69+AS66</f>
        <v>615674.1100000001</v>
      </c>
      <c r="AT69" s="175">
        <f t="shared" si="63"/>
        <v>487912.35</v>
      </c>
      <c r="AU69" s="175">
        <f t="shared" si="63"/>
        <v>30243.25</v>
      </c>
      <c r="AV69" s="175">
        <f t="shared" si="63"/>
        <v>518155.6</v>
      </c>
      <c r="AW69" s="175">
        <f t="shared" si="63"/>
        <v>52672.770000000004</v>
      </c>
      <c r="AX69" s="175">
        <f t="shared" si="63"/>
        <v>8066.72</v>
      </c>
      <c r="AY69" s="175">
        <f t="shared" si="63"/>
        <v>190390.63</v>
      </c>
      <c r="AZ69" s="175">
        <f t="shared" si="63"/>
        <v>20313.629999999997</v>
      </c>
      <c r="BA69" s="175">
        <f t="shared" si="63"/>
        <v>271443.75</v>
      </c>
      <c r="BB69" s="175">
        <f>AS69+BB66</f>
        <v>791378.66000000015</v>
      </c>
      <c r="BC69" s="175">
        <f t="shared" si="63"/>
        <v>640766.34</v>
      </c>
      <c r="BD69" s="175">
        <f t="shared" si="63"/>
        <v>30243.25</v>
      </c>
      <c r="BE69" s="175">
        <f t="shared" si="63"/>
        <v>671009.59</v>
      </c>
      <c r="BF69" s="175">
        <f t="shared" si="63"/>
        <v>68979.77</v>
      </c>
      <c r="BG69" s="175">
        <f t="shared" si="63"/>
        <v>10986.54</v>
      </c>
      <c r="BH69" s="175">
        <f t="shared" si="63"/>
        <v>254746.75</v>
      </c>
      <c r="BI69" s="175">
        <f t="shared" si="63"/>
        <v>25031.489999999998</v>
      </c>
      <c r="BJ69" s="175">
        <f t="shared" si="63"/>
        <v>359744.55</v>
      </c>
      <c r="BK69" s="175">
        <f t="shared" si="63"/>
        <v>1033733.4500000002</v>
      </c>
      <c r="BL69" s="175">
        <f t="shared" si="63"/>
        <v>723579.46</v>
      </c>
      <c r="BM69" s="175">
        <f t="shared" si="63"/>
        <v>30243.25</v>
      </c>
      <c r="BN69" s="175">
        <f t="shared" si="63"/>
        <v>753822.71</v>
      </c>
      <c r="BO69" s="175">
        <f t="shared" si="63"/>
        <v>77558.77</v>
      </c>
      <c r="BP69" s="175">
        <f t="shared" si="63"/>
        <v>12356.830000000002</v>
      </c>
      <c r="BQ69" s="175">
        <f t="shared" si="63"/>
        <v>285932.57</v>
      </c>
      <c r="BR69" s="175">
        <f t="shared" si="63"/>
        <v>28598.059999999998</v>
      </c>
      <c r="BS69" s="175">
        <f t="shared" si="63"/>
        <v>404446.23</v>
      </c>
      <c r="BT69" s="175">
        <f t="shared" si="63"/>
        <v>1161248.2500000002</v>
      </c>
      <c r="BU69" s="175">
        <f t="shared" si="63"/>
        <v>808790.24</v>
      </c>
      <c r="BV69" s="175">
        <f t="shared" si="63"/>
        <v>30243.25</v>
      </c>
      <c r="BW69" s="175">
        <f t="shared" si="63"/>
        <v>839033.49</v>
      </c>
      <c r="BX69" s="175">
        <f t="shared" si="63"/>
        <v>86517.77</v>
      </c>
      <c r="BY69" s="175">
        <f t="shared" si="63"/>
        <v>13849.650000000001</v>
      </c>
      <c r="BZ69" s="175">
        <f t="shared" si="63"/>
        <v>318043.04000000004</v>
      </c>
      <c r="CA69" s="175">
        <f t="shared" si="63"/>
        <v>32406.32</v>
      </c>
      <c r="CB69" s="175">
        <f t="shared" si="63"/>
        <v>450816.77999999997</v>
      </c>
      <c r="CC69" s="175">
        <f t="shared" si="63"/>
        <v>1292829.5800000003</v>
      </c>
      <c r="CD69" s="175">
        <f t="shared" si="63"/>
        <v>899155.06</v>
      </c>
      <c r="CE69" s="175">
        <f t="shared" si="63"/>
        <v>37632.31</v>
      </c>
      <c r="CF69" s="175">
        <f t="shared" ref="CF69:DL69" si="64">BW69+CF66</f>
        <v>936787.37</v>
      </c>
      <c r="CG69" s="175">
        <f t="shared" si="64"/>
        <v>96945.77</v>
      </c>
      <c r="CH69" s="175">
        <f t="shared" si="64"/>
        <v>16022.710000000001</v>
      </c>
      <c r="CI69" s="175">
        <f t="shared" si="64"/>
        <v>359682.53</v>
      </c>
      <c r="CJ69" s="175">
        <f t="shared" si="64"/>
        <v>35857.18</v>
      </c>
      <c r="CK69" s="175">
        <f t="shared" si="64"/>
        <v>508508.18999999994</v>
      </c>
      <c r="CL69" s="175">
        <f t="shared" si="64"/>
        <v>1448351.2300000002</v>
      </c>
      <c r="CM69" s="175">
        <f t="shared" si="64"/>
        <v>1014534.92</v>
      </c>
      <c r="CN69" s="175">
        <f t="shared" si="64"/>
        <v>37632.31</v>
      </c>
      <c r="CO69" s="175">
        <f t="shared" si="64"/>
        <v>1052167.23</v>
      </c>
      <c r="CP69" s="175">
        <f t="shared" si="64"/>
        <v>105856.77</v>
      </c>
      <c r="CQ69" s="175">
        <f t="shared" si="64"/>
        <v>17787.64</v>
      </c>
      <c r="CR69" s="175">
        <f t="shared" si="64"/>
        <v>399819.95</v>
      </c>
      <c r="CS69" s="175">
        <f t="shared" si="64"/>
        <v>39163.199999999997</v>
      </c>
      <c r="CT69" s="175">
        <f t="shared" si="64"/>
        <v>562627.55999999994</v>
      </c>
      <c r="CU69" s="175">
        <f t="shared" si="64"/>
        <v>1619690.9600000002</v>
      </c>
      <c r="CV69" s="175">
        <f t="shared" si="64"/>
        <v>1104781.49</v>
      </c>
      <c r="CW69" s="175">
        <f t="shared" si="64"/>
        <v>37632.31</v>
      </c>
      <c r="CX69" s="175">
        <f t="shared" si="64"/>
        <v>1142413.8</v>
      </c>
      <c r="CY69" s="175">
        <f t="shared" si="64"/>
        <v>115576.77</v>
      </c>
      <c r="CZ69" s="175">
        <f t="shared" si="64"/>
        <v>19297.29</v>
      </c>
      <c r="DA69" s="175">
        <f t="shared" si="64"/>
        <v>434902.53</v>
      </c>
      <c r="DB69" s="175">
        <f t="shared" si="64"/>
        <v>42374.86</v>
      </c>
      <c r="DC69" s="175">
        <f t="shared" si="64"/>
        <v>612151.44999999995</v>
      </c>
      <c r="DD69" s="175">
        <f t="shared" si="64"/>
        <v>1764617.3200000003</v>
      </c>
      <c r="DE69" s="175">
        <f t="shared" si="64"/>
        <v>1214555.3999999999</v>
      </c>
      <c r="DF69" s="175">
        <f t="shared" si="64"/>
        <v>37632.31</v>
      </c>
      <c r="DG69" s="175">
        <f t="shared" si="64"/>
        <v>1252187.71</v>
      </c>
      <c r="DH69" s="175">
        <f t="shared" si="64"/>
        <v>128842.77</v>
      </c>
      <c r="DI69" s="175">
        <f t="shared" si="64"/>
        <v>32321.74</v>
      </c>
      <c r="DJ69" s="175">
        <f t="shared" si="64"/>
        <v>485449.61000000004</v>
      </c>
      <c r="DK69" s="175">
        <f t="shared" si="64"/>
        <v>46601.24</v>
      </c>
      <c r="DL69" s="175">
        <f t="shared" si="64"/>
        <v>693215.36</v>
      </c>
      <c r="DM69" s="201">
        <f>DD69+DM66</f>
        <v>1956079.7300000002</v>
      </c>
      <c r="DN69" s="173" t="s">
        <v>987</v>
      </c>
      <c r="DO69" s="173"/>
      <c r="DP69" s="173"/>
      <c r="DQ69" s="173"/>
      <c r="DR69" s="173"/>
      <c r="DS69" s="173"/>
      <c r="DT69" s="173"/>
      <c r="DU69" s="173"/>
      <c r="DV69" s="173"/>
      <c r="DW69" s="174"/>
      <c r="DX69" s="174"/>
      <c r="DY69" s="174"/>
      <c r="DZ69" s="174"/>
      <c r="EA69" s="174"/>
      <c r="EB69" s="174"/>
    </row>
    <row r="70" spans="1:132" s="64" customFormat="1" x14ac:dyDescent="0.25">
      <c r="A70" s="282"/>
      <c r="B70" s="282"/>
      <c r="C70" s="65" t="s">
        <v>976</v>
      </c>
      <c r="J70" s="175">
        <v>98058</v>
      </c>
      <c r="K70" s="176">
        <v>0</v>
      </c>
      <c r="L70" s="176">
        <f>J70+K70</f>
        <v>98058</v>
      </c>
      <c r="M70" s="176">
        <v>9930</v>
      </c>
      <c r="N70" s="175">
        <v>1524</v>
      </c>
      <c r="O70" s="175">
        <v>35633</v>
      </c>
      <c r="P70" s="175">
        <v>4311</v>
      </c>
      <c r="Q70" s="179">
        <f>M70+N70+O70+P70</f>
        <v>51398</v>
      </c>
      <c r="R70" s="177">
        <f>Q70+L70+R53+R54</f>
        <v>149456</v>
      </c>
      <c r="S70" s="175">
        <v>195037</v>
      </c>
      <c r="T70" s="176">
        <v>0</v>
      </c>
      <c r="U70" s="176">
        <f>S70+T70</f>
        <v>195037</v>
      </c>
      <c r="V70" s="175">
        <v>20046</v>
      </c>
      <c r="W70" s="175">
        <v>3062</v>
      </c>
      <c r="X70" s="175">
        <v>71947</v>
      </c>
      <c r="Y70" s="175">
        <v>8243</v>
      </c>
      <c r="Z70" s="179">
        <f>Y70+X70+W70+V70</f>
        <v>103298</v>
      </c>
      <c r="AA70" s="177">
        <f>U70+Z70+AA53+AA54</f>
        <v>298335</v>
      </c>
      <c r="AB70" s="175">
        <v>312900</v>
      </c>
      <c r="AC70" s="176">
        <v>0</v>
      </c>
      <c r="AD70" s="176">
        <f>AB70+AC70</f>
        <v>312900</v>
      </c>
      <c r="AE70" s="175">
        <v>30593</v>
      </c>
      <c r="AF70" s="175">
        <v>5223</v>
      </c>
      <c r="AG70" s="175">
        <v>118872</v>
      </c>
      <c r="AH70" s="179">
        <v>13097</v>
      </c>
      <c r="AI70" s="179">
        <f>AH70+AG70+AF70+AE70</f>
        <v>167785</v>
      </c>
      <c r="AJ70" s="177">
        <f>AD70+AI70+AJ53+AJ54</f>
        <v>480685</v>
      </c>
      <c r="AK70" s="175">
        <v>399773</v>
      </c>
      <c r="AL70" s="176">
        <v>0</v>
      </c>
      <c r="AM70" s="176">
        <f>AK70+AL70</f>
        <v>399773</v>
      </c>
      <c r="AN70" s="175">
        <v>39627</v>
      </c>
      <c r="AO70" s="175">
        <v>6642</v>
      </c>
      <c r="AP70" s="175">
        <v>151364</v>
      </c>
      <c r="AQ70" s="179">
        <v>16732</v>
      </c>
      <c r="AR70" s="179">
        <f>AN70+AO70+AP70+AQ70</f>
        <v>214365</v>
      </c>
      <c r="AS70" s="177">
        <f>AM70+AR70+AS53+AS54</f>
        <v>615674.12</v>
      </c>
      <c r="AT70" s="178">
        <v>487912</v>
      </c>
      <c r="AU70" s="179">
        <v>30243</v>
      </c>
      <c r="AV70" s="179">
        <f>AT70+AU70</f>
        <v>518155</v>
      </c>
      <c r="AW70" s="179">
        <v>52673</v>
      </c>
      <c r="AX70" s="179">
        <v>8067</v>
      </c>
      <c r="AY70" s="179">
        <v>190391</v>
      </c>
      <c r="AZ70" s="179">
        <v>20314</v>
      </c>
      <c r="BA70" s="179">
        <f>AZ70+AY70+AX70+AW70</f>
        <v>271445</v>
      </c>
      <c r="BB70" s="177">
        <f>AV70+BA70+1779</f>
        <v>791379</v>
      </c>
      <c r="BC70" s="175">
        <v>640766</v>
      </c>
      <c r="BD70" s="176">
        <v>30243</v>
      </c>
      <c r="BE70" s="176">
        <f>BC70+BD70</f>
        <v>671009</v>
      </c>
      <c r="BF70" s="175">
        <v>68980</v>
      </c>
      <c r="BG70" s="175">
        <v>10987</v>
      </c>
      <c r="BH70" s="175">
        <v>254747</v>
      </c>
      <c r="BI70" s="179">
        <v>25031</v>
      </c>
      <c r="BJ70" s="179">
        <f>BI70+BH70+BG70+BF70</f>
        <v>359745</v>
      </c>
      <c r="BK70" s="177">
        <f>BJ70+BE70+2979</f>
        <v>1033733</v>
      </c>
      <c r="BL70" s="175">
        <v>723579</v>
      </c>
      <c r="BM70" s="176">
        <v>30243</v>
      </c>
      <c r="BN70" s="176">
        <f>BL70+BM70</f>
        <v>753822</v>
      </c>
      <c r="BO70" s="175">
        <v>77559</v>
      </c>
      <c r="BP70" s="175">
        <v>12357</v>
      </c>
      <c r="BQ70" s="175">
        <v>285933</v>
      </c>
      <c r="BR70" s="179">
        <v>28598</v>
      </c>
      <c r="BS70" s="179">
        <f>BR70+BQ70+BP70+BO70</f>
        <v>404447</v>
      </c>
      <c r="BT70" s="177">
        <f>BS70+BN70+2979</f>
        <v>1161248</v>
      </c>
      <c r="BU70" s="175">
        <v>808790</v>
      </c>
      <c r="BV70" s="176">
        <v>30243</v>
      </c>
      <c r="BW70" s="176">
        <f>BU70+BV70</f>
        <v>839033</v>
      </c>
      <c r="BX70" s="175">
        <v>86518</v>
      </c>
      <c r="BY70" s="175">
        <v>13850</v>
      </c>
      <c r="BZ70" s="175">
        <v>318043</v>
      </c>
      <c r="CA70" s="179">
        <v>32406</v>
      </c>
      <c r="CB70" s="179">
        <f>CA70+BZ70+BY70+BX70</f>
        <v>450817</v>
      </c>
      <c r="CC70" s="177">
        <f>CB70+BW70+2979</f>
        <v>1292829</v>
      </c>
      <c r="CD70" s="175">
        <v>899155</v>
      </c>
      <c r="CE70" s="176">
        <v>37632</v>
      </c>
      <c r="CF70" s="176">
        <f>CD70+CE70</f>
        <v>936787</v>
      </c>
      <c r="CG70" s="175">
        <v>96946</v>
      </c>
      <c r="CH70" s="175">
        <v>16023</v>
      </c>
      <c r="CI70" s="175">
        <v>359683</v>
      </c>
      <c r="CJ70" s="179">
        <v>35857</v>
      </c>
      <c r="CK70" s="179">
        <f>CG70+CH70+CI70+CJ70</f>
        <v>508509</v>
      </c>
      <c r="CL70" s="177">
        <f>CK70+CF70+3056</f>
        <v>1448352</v>
      </c>
      <c r="CM70" s="175">
        <v>1014535</v>
      </c>
      <c r="CN70" s="176">
        <v>37632</v>
      </c>
      <c r="CO70" s="176">
        <f>CM70+CN70</f>
        <v>1052167</v>
      </c>
      <c r="CP70" s="175">
        <v>105857</v>
      </c>
      <c r="CQ70" s="175">
        <v>17788</v>
      </c>
      <c r="CR70" s="175">
        <v>399820</v>
      </c>
      <c r="CS70" s="179">
        <v>39163</v>
      </c>
      <c r="CT70" s="179">
        <f>CP70+CQ70+CR70+CS70</f>
        <v>562628</v>
      </c>
      <c r="CU70" s="177">
        <f>CO70+CT70+4896</f>
        <v>1619691</v>
      </c>
      <c r="CV70" s="175">
        <v>1104781</v>
      </c>
      <c r="CW70" s="176">
        <v>37632</v>
      </c>
      <c r="CX70" s="176">
        <f>CV70+CW70</f>
        <v>1142413</v>
      </c>
      <c r="CY70" s="182">
        <v>115577</v>
      </c>
      <c r="CZ70" s="182">
        <v>19297</v>
      </c>
      <c r="DA70" s="182">
        <v>434903</v>
      </c>
      <c r="DB70" s="179">
        <v>42375</v>
      </c>
      <c r="DC70" s="179">
        <f>CY70+CZ70+DA70+DB70</f>
        <v>612152</v>
      </c>
      <c r="DD70" s="177">
        <f>CX70+DC70+10052</f>
        <v>1764617</v>
      </c>
      <c r="DE70" s="175">
        <v>1214555</v>
      </c>
      <c r="DF70" s="176">
        <v>37632</v>
      </c>
      <c r="DG70" s="176">
        <f>DE70+DF70</f>
        <v>1252187</v>
      </c>
      <c r="DH70" s="176">
        <v>128843</v>
      </c>
      <c r="DI70" s="176">
        <v>32322</v>
      </c>
      <c r="DJ70" s="176">
        <v>485450</v>
      </c>
      <c r="DK70" s="176">
        <v>46601</v>
      </c>
      <c r="DL70" s="176">
        <f>SUM(DH70:DK70)</f>
        <v>693216</v>
      </c>
      <c r="DM70" s="176">
        <f>DG70+DL70+10677</f>
        <v>1956080</v>
      </c>
      <c r="DN70" s="173"/>
      <c r="DO70" s="173"/>
      <c r="DP70" s="173"/>
      <c r="DQ70" s="173"/>
      <c r="DR70" s="173"/>
      <c r="DS70" s="173"/>
      <c r="DT70" s="173"/>
      <c r="DU70" s="173"/>
      <c r="DV70" s="173"/>
      <c r="DW70" s="174"/>
      <c r="DX70" s="174"/>
      <c r="DY70" s="174"/>
      <c r="DZ70" s="174"/>
      <c r="EA70" s="174"/>
      <c r="EB70" s="174"/>
    </row>
    <row r="71" spans="1:132" s="64" customFormat="1" x14ac:dyDescent="0.25">
      <c r="A71" s="282"/>
      <c r="B71" s="282"/>
      <c r="C71" s="161" t="s">
        <v>63</v>
      </c>
      <c r="D71" s="162"/>
      <c r="E71" s="162"/>
      <c r="F71" s="162"/>
      <c r="G71" s="162"/>
      <c r="H71" s="162"/>
      <c r="I71" s="162"/>
      <c r="J71" s="183">
        <f>J69-J70</f>
        <v>-0.49000000000523869</v>
      </c>
      <c r="K71" s="183">
        <f t="shared" ref="K71:R71" si="65">K69-K70</f>
        <v>0</v>
      </c>
      <c r="L71" s="183">
        <f t="shared" si="65"/>
        <v>-0.49000000000523869</v>
      </c>
      <c r="M71" s="183">
        <f t="shared" si="65"/>
        <v>0</v>
      </c>
      <c r="N71" s="183">
        <f t="shared" si="65"/>
        <v>0.22999999999979082</v>
      </c>
      <c r="O71" s="183">
        <f t="shared" si="65"/>
        <v>-0.1200000000098953</v>
      </c>
      <c r="P71" s="183">
        <f t="shared" si="65"/>
        <v>0.2999999999992724</v>
      </c>
      <c r="Q71" s="183">
        <f t="shared" si="65"/>
        <v>0.41000000000349246</v>
      </c>
      <c r="R71" s="183">
        <f t="shared" si="65"/>
        <v>-7.9999999987194315E-2</v>
      </c>
      <c r="S71" s="183">
        <f t="shared" ref="S71" si="66">S69-S70</f>
        <v>0.36999999999534339</v>
      </c>
      <c r="T71" s="183">
        <f t="shared" ref="T71" si="67">T69-T70</f>
        <v>0</v>
      </c>
      <c r="U71" s="183">
        <f t="shared" ref="U71" si="68">U69-U70</f>
        <v>0.36999999999534339</v>
      </c>
      <c r="V71" s="183">
        <f t="shared" ref="V71" si="69">V69-V70</f>
        <v>0</v>
      </c>
      <c r="W71" s="183">
        <f t="shared" ref="W71" si="70">W69-W70</f>
        <v>0.13000000000010914</v>
      </c>
      <c r="X71" s="183">
        <f t="shared" ref="X71" si="71">X69-X70</f>
        <v>-0.10000000000582077</v>
      </c>
      <c r="Y71" s="183">
        <f t="shared" ref="Y71" si="72">Y69-Y70</f>
        <v>2.9999999998835847E-2</v>
      </c>
      <c r="Z71" s="183">
        <f t="shared" ref="Z71" si="73">Z69-Z70</f>
        <v>5.9999999997671694E-2</v>
      </c>
      <c r="AA71" s="183">
        <f t="shared" ref="AA71" si="74">AA69-AA70</f>
        <v>0.43000000005122274</v>
      </c>
      <c r="AB71" s="183">
        <f t="shared" ref="AB71" si="75">AB69-AB70</f>
        <v>-0.30999999999767169</v>
      </c>
      <c r="AC71" s="183">
        <f t="shared" ref="AC71" si="76">AC69-AC70</f>
        <v>0</v>
      </c>
      <c r="AD71" s="183">
        <f t="shared" ref="AD71" si="77">AD69-AD70</f>
        <v>-0.30999999999767169</v>
      </c>
      <c r="AE71" s="183">
        <f t="shared" ref="AE71" si="78">AE69-AE70</f>
        <v>0</v>
      </c>
      <c r="AF71" s="183">
        <f t="shared" ref="AF71" si="79">AF69-AF70</f>
        <v>0.26000000000021828</v>
      </c>
      <c r="AG71" s="183">
        <f t="shared" ref="AG71" si="80">AG69-AG70</f>
        <v>0.38999999998486601</v>
      </c>
      <c r="AH71" s="183">
        <f t="shared" ref="AH71" si="81">AH69-AH70</f>
        <v>-4.0000000000873115E-2</v>
      </c>
      <c r="AI71" s="183">
        <f t="shared" ref="AI71" si="82">AI69-AI70</f>
        <v>0.60999999998603016</v>
      </c>
      <c r="AJ71" s="183">
        <f t="shared" ref="AJ71" si="83">AJ69-AJ70</f>
        <v>0.30000000004656613</v>
      </c>
      <c r="AK71" s="183">
        <f t="shared" ref="AK71" si="84">AK69-AK70</f>
        <v>-5.9999999997671694E-2</v>
      </c>
      <c r="AL71" s="183">
        <f t="shared" ref="AL71" si="85">AL69-AL70</f>
        <v>0</v>
      </c>
      <c r="AM71" s="183">
        <f t="shared" ref="AM71" si="86">AM69-AM70</f>
        <v>-5.9999999997671694E-2</v>
      </c>
      <c r="AN71" s="183">
        <f t="shared" ref="AN71" si="87">AN69-AN70</f>
        <v>0</v>
      </c>
      <c r="AO71" s="183">
        <f t="shared" ref="AO71" si="88">AO69-AO70</f>
        <v>0.36000000000058208</v>
      </c>
      <c r="AP71" s="183">
        <f t="shared" ref="AP71" si="89">AP69-AP70</f>
        <v>-0.20000000001164153</v>
      </c>
      <c r="AQ71" s="183">
        <f t="shared" ref="AQ71" si="90">AQ69-AQ70</f>
        <v>-0.11000000000058208</v>
      </c>
      <c r="AR71" s="183">
        <f t="shared" ref="AR71" si="91">AR69-AR70</f>
        <v>4.9999999988358468E-2</v>
      </c>
      <c r="AS71" s="183">
        <f t="shared" ref="AS71" si="92">AS69-AS70</f>
        <v>-9.9999998928979039E-3</v>
      </c>
      <c r="AT71" s="183">
        <f t="shared" ref="AT71" si="93">AT69-AT70</f>
        <v>0.34999999997671694</v>
      </c>
      <c r="AU71" s="183">
        <f t="shared" ref="AU71" si="94">AU69-AU70</f>
        <v>0.25</v>
      </c>
      <c r="AV71" s="183">
        <f t="shared" ref="AV71" si="95">AV69-AV70</f>
        <v>0.59999999997671694</v>
      </c>
      <c r="AW71" s="183">
        <f t="shared" ref="AW71" si="96">AW69-AW70</f>
        <v>-0.22999999999592546</v>
      </c>
      <c r="AX71" s="183">
        <f t="shared" ref="AX71" si="97">AX69-AX70</f>
        <v>-0.27999999999974534</v>
      </c>
      <c r="AY71" s="183">
        <f t="shared" ref="AY71" si="98">AY69-AY70</f>
        <v>-0.36999999999534339</v>
      </c>
      <c r="AZ71" s="183">
        <f t="shared" ref="AZ71" si="99">AZ69-AZ70</f>
        <v>-0.37000000000261934</v>
      </c>
      <c r="BA71" s="183">
        <f t="shared" ref="BA71" si="100">BA69-BA70</f>
        <v>-1.25</v>
      </c>
      <c r="BB71" s="183">
        <f t="shared" ref="BB71" si="101">BB69-BB70</f>
        <v>-0.33999999985098839</v>
      </c>
      <c r="BC71" s="183">
        <f t="shared" ref="BC71" si="102">BC69-BC70</f>
        <v>0.33999999996740371</v>
      </c>
      <c r="BD71" s="183">
        <f t="shared" ref="BD71" si="103">BD69-BD70</f>
        <v>0.25</v>
      </c>
      <c r="BE71" s="183">
        <f t="shared" ref="BE71" si="104">BE69-BE70</f>
        <v>0.58999999996740371</v>
      </c>
      <c r="BF71" s="183">
        <f t="shared" ref="BF71" si="105">BF69-BF70</f>
        <v>-0.22999999999592546</v>
      </c>
      <c r="BG71" s="183">
        <f t="shared" ref="BG71" si="106">BG69-BG70</f>
        <v>-0.45999999999912689</v>
      </c>
      <c r="BH71" s="183">
        <f t="shared" ref="BH71" si="107">BH69-BH70</f>
        <v>-0.25</v>
      </c>
      <c r="BI71" s="183">
        <f t="shared" ref="BI71" si="108">BI69-BI70</f>
        <v>0.48999999999796273</v>
      </c>
      <c r="BJ71" s="183">
        <f t="shared" ref="BJ71" si="109">BJ69-BJ70</f>
        <v>-0.45000000001164153</v>
      </c>
      <c r="BK71" s="183">
        <f t="shared" ref="BK71" si="110">BK69-BK70</f>
        <v>0.45000000018626451</v>
      </c>
      <c r="BL71" s="183">
        <f t="shared" ref="BL71" si="111">BL69-BL70</f>
        <v>0.4599999999627471</v>
      </c>
      <c r="BM71" s="183">
        <f t="shared" ref="BM71" si="112">BM69-BM70</f>
        <v>0.25</v>
      </c>
      <c r="BN71" s="183">
        <f t="shared" ref="BN71" si="113">BN69-BN70</f>
        <v>0.7099999999627471</v>
      </c>
      <c r="BO71" s="183">
        <f t="shared" ref="BO71" si="114">BO69-BO70</f>
        <v>-0.22999999999592546</v>
      </c>
      <c r="BP71" s="183">
        <f t="shared" ref="BP71" si="115">BP69-BP70</f>
        <v>-0.16999999999825377</v>
      </c>
      <c r="BQ71" s="183">
        <f t="shared" ref="BQ71" si="116">BQ69-BQ70</f>
        <v>-0.42999999999301508</v>
      </c>
      <c r="BR71" s="183">
        <f t="shared" ref="BR71" si="117">BR69-BR70</f>
        <v>5.9999999997671694E-2</v>
      </c>
      <c r="BS71" s="183">
        <f t="shared" ref="BS71" si="118">BS69-BS70</f>
        <v>-0.77000000001862645</v>
      </c>
      <c r="BT71" s="183">
        <f t="shared" ref="BT71" si="119">BT69-BT70</f>
        <v>0.25000000023283064</v>
      </c>
      <c r="BU71" s="183">
        <f t="shared" ref="BU71" si="120">BU69-BU70</f>
        <v>0.23999999999068677</v>
      </c>
      <c r="BV71" s="183">
        <f t="shared" ref="BV71" si="121">BV69-BV70</f>
        <v>0.25</v>
      </c>
      <c r="BW71" s="183">
        <f t="shared" ref="BW71" si="122">BW69-BW70</f>
        <v>0.48999999999068677</v>
      </c>
      <c r="BX71" s="183">
        <f t="shared" ref="BX71" si="123">BX69-BX70</f>
        <v>-0.22999999999592546</v>
      </c>
      <c r="BY71" s="183">
        <f t="shared" ref="BY71" si="124">BY69-BY70</f>
        <v>-0.34999999999854481</v>
      </c>
      <c r="BZ71" s="183">
        <f t="shared" ref="BZ71" si="125">BZ69-BZ70</f>
        <v>4.0000000037252903E-2</v>
      </c>
      <c r="CA71" s="183">
        <f t="shared" ref="CA71" si="126">CA69-CA70</f>
        <v>0.31999999999970896</v>
      </c>
      <c r="CB71" s="183">
        <f t="shared" ref="CB71" si="127">CB69-CB70</f>
        <v>-0.22000000003026798</v>
      </c>
      <c r="CC71" s="183">
        <f t="shared" ref="CC71" si="128">CC69-CC70</f>
        <v>0.58000000030733645</v>
      </c>
      <c r="CD71" s="183">
        <f t="shared" ref="CD71" si="129">CD69-CD70</f>
        <v>6.0000000055879354E-2</v>
      </c>
      <c r="CE71" s="183">
        <f t="shared" ref="CE71" si="130">CE69-CE70</f>
        <v>0.30999999999767169</v>
      </c>
      <c r="CF71" s="183">
        <f t="shared" ref="CF71" si="131">CF69-CF70</f>
        <v>0.36999999999534339</v>
      </c>
      <c r="CG71" s="183">
        <f t="shared" ref="CG71" si="132">CG69-CG70</f>
        <v>-0.22999999999592546</v>
      </c>
      <c r="CH71" s="183">
        <f t="shared" ref="CH71" si="133">CH69-CH70</f>
        <v>-0.28999999999905413</v>
      </c>
      <c r="CI71" s="183">
        <f t="shared" ref="CI71" si="134">CI69-CI70</f>
        <v>-0.46999999997206032</v>
      </c>
      <c r="CJ71" s="183">
        <f t="shared" ref="CJ71" si="135">CJ69-CJ70</f>
        <v>0.18000000000029104</v>
      </c>
      <c r="CK71" s="183">
        <f t="shared" ref="CK71" si="136">CK69-CK70</f>
        <v>-0.81000000005587935</v>
      </c>
      <c r="CL71" s="183">
        <f t="shared" ref="CL71" si="137">CL69-CL70</f>
        <v>-0.76999999978579581</v>
      </c>
      <c r="CM71" s="183">
        <f t="shared" ref="CM71" si="138">CM69-CM70</f>
        <v>-7.9999999958090484E-2</v>
      </c>
      <c r="CN71" s="183">
        <f t="shared" ref="CN71" si="139">CN69-CN70</f>
        <v>0.30999999999767169</v>
      </c>
      <c r="CO71" s="183">
        <f t="shared" ref="CO71" si="140">CO69-CO70</f>
        <v>0.22999999998137355</v>
      </c>
      <c r="CP71" s="183">
        <f t="shared" ref="CP71" si="141">CP69-CP70</f>
        <v>-0.22999999999592546</v>
      </c>
      <c r="CQ71" s="183">
        <f t="shared" ref="CQ71" si="142">CQ69-CQ70</f>
        <v>-0.36000000000058208</v>
      </c>
      <c r="CR71" s="183">
        <f t="shared" ref="CR71" si="143">CR69-CR70</f>
        <v>-4.9999999988358468E-2</v>
      </c>
      <c r="CS71" s="183">
        <f t="shared" ref="CS71" si="144">CS69-CS70</f>
        <v>0.19999999999708962</v>
      </c>
      <c r="CT71" s="183">
        <f t="shared" ref="CT71" si="145">CT69-CT70</f>
        <v>-0.44000000006053597</v>
      </c>
      <c r="CU71" s="183">
        <f t="shared" ref="CU71" si="146">CU69-CU70</f>
        <v>-3.9999999804422259E-2</v>
      </c>
      <c r="CV71" s="183">
        <f t="shared" ref="CV71" si="147">CV69-CV70</f>
        <v>0.48999999999068677</v>
      </c>
      <c r="CW71" s="183">
        <f t="shared" ref="CW71" si="148">CW69-CW70</f>
        <v>0.30999999999767169</v>
      </c>
      <c r="CX71" s="183">
        <f t="shared" ref="CX71" si="149">CX69-CX70</f>
        <v>0.80000000004656613</v>
      </c>
      <c r="CY71" s="183">
        <f t="shared" ref="CY71" si="150">CY69-CY70</f>
        <v>-0.22999999999592546</v>
      </c>
      <c r="CZ71" s="183">
        <f t="shared" ref="CZ71" si="151">CZ69-CZ70</f>
        <v>0.29000000000087311</v>
      </c>
      <c r="DA71" s="183">
        <f t="shared" ref="DA71" si="152">DA69-DA70</f>
        <v>-0.46999999997206032</v>
      </c>
      <c r="DB71" s="183">
        <f t="shared" ref="DB71" si="153">DB69-DB70</f>
        <v>-0.13999999999941792</v>
      </c>
      <c r="DC71" s="183">
        <f t="shared" ref="DC71" si="154">DC69-DC70</f>
        <v>-0.55000000004656613</v>
      </c>
      <c r="DD71" s="183">
        <f t="shared" ref="DD71" si="155">DD69-DD70</f>
        <v>0.32000000029802322</v>
      </c>
      <c r="DE71" s="183">
        <f t="shared" ref="DE71" si="156">DE69-DE70</f>
        <v>0.39999999990686774</v>
      </c>
      <c r="DF71" s="183">
        <f t="shared" ref="DF71" si="157">DF69-DF70</f>
        <v>0.30999999999767169</v>
      </c>
      <c r="DG71" s="183">
        <f t="shared" ref="DG71" si="158">DG69-DG70</f>
        <v>0.7099999999627471</v>
      </c>
      <c r="DH71" s="183">
        <f t="shared" ref="DH71" si="159">DH69-DH70</f>
        <v>-0.22999999999592546</v>
      </c>
      <c r="DI71" s="183">
        <f t="shared" ref="DI71" si="160">DI69-DI70</f>
        <v>-0.25999999999839929</v>
      </c>
      <c r="DJ71" s="183">
        <f t="shared" ref="DJ71" si="161">DJ69-DJ70</f>
        <v>-0.38999999995576218</v>
      </c>
      <c r="DK71" s="183">
        <f t="shared" ref="DK71" si="162">DK69-DK70</f>
        <v>0.23999999999796273</v>
      </c>
      <c r="DL71" s="183">
        <f t="shared" ref="DL71" si="163">DL69-DL70</f>
        <v>-0.64000000001396984</v>
      </c>
      <c r="DM71" s="183">
        <f t="shared" ref="DM71" si="164">DM69-DM70</f>
        <v>-0.26999999978579581</v>
      </c>
      <c r="DN71" s="179"/>
      <c r="DO71" s="179"/>
      <c r="DP71" s="179"/>
      <c r="DQ71" s="179"/>
      <c r="DR71" s="179"/>
      <c r="DS71" s="179"/>
      <c r="DT71" s="179"/>
      <c r="DU71" s="179"/>
      <c r="DV71" s="179"/>
      <c r="DW71" s="174"/>
      <c r="DX71" s="174"/>
      <c r="DY71" s="174"/>
      <c r="DZ71" s="174"/>
      <c r="EA71" s="174"/>
      <c r="EB71" s="174"/>
    </row>
    <row r="73" spans="1:132" x14ac:dyDescent="0.25">
      <c r="J73" s="270" t="s">
        <v>984</v>
      </c>
      <c r="K73" s="270"/>
      <c r="L73" s="270"/>
      <c r="M73" s="270"/>
      <c r="N73" s="270"/>
      <c r="O73" s="270"/>
      <c r="P73" s="270"/>
      <c r="Q73" s="270"/>
      <c r="R73" s="270"/>
      <c r="S73" s="270" t="s">
        <v>984</v>
      </c>
      <c r="T73" s="270"/>
      <c r="U73" s="270"/>
      <c r="V73" s="270"/>
      <c r="W73" s="270"/>
      <c r="X73" s="270"/>
      <c r="Y73" s="270"/>
      <c r="Z73" s="270"/>
      <c r="AA73" s="270"/>
      <c r="AB73" s="270" t="s">
        <v>984</v>
      </c>
      <c r="AC73" s="270"/>
      <c r="AD73" s="270"/>
      <c r="AE73" s="270"/>
      <c r="AF73" s="270"/>
      <c r="AG73" s="270"/>
      <c r="AH73" s="270"/>
      <c r="AI73" s="270"/>
      <c r="AJ73" s="270"/>
      <c r="AK73" s="270" t="s">
        <v>984</v>
      </c>
      <c r="AL73" s="270"/>
      <c r="AM73" s="270"/>
      <c r="AN73" s="270"/>
      <c r="AO73" s="270"/>
      <c r="AP73" s="270"/>
      <c r="AQ73" s="270"/>
      <c r="AR73" s="270"/>
      <c r="AS73" s="270"/>
      <c r="AT73" s="270" t="s">
        <v>984</v>
      </c>
      <c r="AU73" s="270"/>
      <c r="AV73" s="270"/>
      <c r="AW73" s="270"/>
      <c r="AX73" s="270"/>
      <c r="AY73" s="270"/>
      <c r="AZ73" s="270"/>
      <c r="BA73" s="270"/>
      <c r="BB73" s="270"/>
      <c r="BC73" s="270" t="s">
        <v>984</v>
      </c>
      <c r="BD73" s="270"/>
      <c r="BE73" s="270"/>
      <c r="BF73" s="270"/>
      <c r="BG73" s="270"/>
      <c r="BH73" s="270"/>
      <c r="BI73" s="270"/>
      <c r="BJ73" s="270"/>
      <c r="BK73" s="270"/>
      <c r="BL73" s="270" t="s">
        <v>984</v>
      </c>
      <c r="BM73" s="270"/>
      <c r="BN73" s="270"/>
      <c r="BO73" s="270"/>
      <c r="BP73" s="270"/>
      <c r="BQ73" s="270"/>
      <c r="BR73" s="270"/>
      <c r="BS73" s="270"/>
      <c r="BT73" s="270"/>
      <c r="BU73" s="270" t="s">
        <v>984</v>
      </c>
      <c r="BV73" s="270"/>
      <c r="BW73" s="270"/>
      <c r="BX73" s="270"/>
      <c r="BY73" s="270"/>
      <c r="BZ73" s="270"/>
      <c r="CA73" s="270"/>
      <c r="CB73" s="270"/>
      <c r="CC73" s="270"/>
      <c r="CD73" s="270" t="s">
        <v>984</v>
      </c>
      <c r="CE73" s="270"/>
      <c r="CF73" s="270"/>
      <c r="CG73" s="270"/>
      <c r="CH73" s="270"/>
      <c r="CI73" s="270"/>
      <c r="CJ73" s="270"/>
      <c r="CK73" s="270"/>
      <c r="CL73" s="270"/>
      <c r="CM73" s="270" t="s">
        <v>984</v>
      </c>
      <c r="CN73" s="270"/>
      <c r="CO73" s="270"/>
      <c r="CP73" s="270"/>
      <c r="CQ73" s="270"/>
      <c r="CR73" s="270"/>
      <c r="CS73" s="270"/>
      <c r="CT73" s="270"/>
      <c r="CU73" s="270"/>
      <c r="CV73" s="270" t="s">
        <v>984</v>
      </c>
      <c r="CW73" s="270"/>
      <c r="CX73" s="270"/>
      <c r="CY73" s="270"/>
      <c r="CZ73" s="270"/>
      <c r="DA73" s="270"/>
      <c r="DB73" s="270"/>
      <c r="DC73" s="270"/>
      <c r="DD73" s="270"/>
      <c r="DE73" s="270" t="s">
        <v>984</v>
      </c>
      <c r="DF73" s="270"/>
      <c r="DG73" s="270"/>
      <c r="DH73" s="270"/>
      <c r="DI73" s="270"/>
      <c r="DJ73" s="270"/>
      <c r="DK73" s="270"/>
      <c r="DL73" s="270"/>
      <c r="DM73" s="270"/>
    </row>
  </sheetData>
  <mergeCells count="116">
    <mergeCell ref="DW2:DZ2"/>
    <mergeCell ref="DW3:DX3"/>
    <mergeCell ref="DY3:DZ3"/>
    <mergeCell ref="DW4:DX4"/>
    <mergeCell ref="DY4:DZ4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A65:B67"/>
    <mergeCell ref="A69:B71"/>
    <mergeCell ref="DW5:DX5"/>
    <mergeCell ref="DY5:DZ5"/>
    <mergeCell ref="DW6:DX6"/>
    <mergeCell ref="DY6:DZ6"/>
    <mergeCell ref="DW7:DX7"/>
    <mergeCell ref="DY7:DZ7"/>
    <mergeCell ref="DW8:DX8"/>
    <mergeCell ref="DY8:DZ8"/>
    <mergeCell ref="DW9:DX9"/>
    <mergeCell ref="DY9:DZ9"/>
    <mergeCell ref="DW10:DX10"/>
    <mergeCell ref="DY10:DZ10"/>
    <mergeCell ref="DW11:DX11"/>
    <mergeCell ref="DY11:DZ11"/>
    <mergeCell ref="DW15:DX15"/>
    <mergeCell ref="DY15:DZ15"/>
    <mergeCell ref="DW16:DX16"/>
    <mergeCell ref="DY16:DZ16"/>
    <mergeCell ref="DW17:DX17"/>
    <mergeCell ref="DY17:DZ17"/>
    <mergeCell ref="DW12:DX12"/>
    <mergeCell ref="DY12:DZ12"/>
    <mergeCell ref="DW13:DX13"/>
    <mergeCell ref="DY13:DZ13"/>
    <mergeCell ref="DW14:DX14"/>
    <mergeCell ref="DY14:DZ14"/>
    <mergeCell ref="DW21:DX21"/>
    <mergeCell ref="DY21:DZ21"/>
    <mergeCell ref="DW22:DX22"/>
    <mergeCell ref="DY22:DZ22"/>
    <mergeCell ref="DW23:DX23"/>
    <mergeCell ref="DY23:DZ23"/>
    <mergeCell ref="DW18:DX18"/>
    <mergeCell ref="DY18:DZ18"/>
    <mergeCell ref="DW19:DX19"/>
    <mergeCell ref="DY19:DZ19"/>
    <mergeCell ref="DW20:DX20"/>
    <mergeCell ref="DY20:DZ20"/>
    <mergeCell ref="DW27:DX27"/>
    <mergeCell ref="DY27:DZ27"/>
    <mergeCell ref="DW28:DX28"/>
    <mergeCell ref="DY28:DZ28"/>
    <mergeCell ref="DW29:DX29"/>
    <mergeCell ref="DY29:DZ29"/>
    <mergeCell ref="DW24:DX24"/>
    <mergeCell ref="DY24:DZ24"/>
    <mergeCell ref="DW25:DX25"/>
    <mergeCell ref="DY25:DZ25"/>
    <mergeCell ref="DW26:DX26"/>
    <mergeCell ref="DY26:DZ26"/>
    <mergeCell ref="DW33:DX33"/>
    <mergeCell ref="DY33:DZ33"/>
    <mergeCell ref="DW34:DX34"/>
    <mergeCell ref="DY34:DZ34"/>
    <mergeCell ref="DW35:DX35"/>
    <mergeCell ref="DY35:DZ35"/>
    <mergeCell ref="DW30:DX30"/>
    <mergeCell ref="DY30:DZ30"/>
    <mergeCell ref="DW31:DX31"/>
    <mergeCell ref="DY31:DZ31"/>
    <mergeCell ref="DW32:DX32"/>
    <mergeCell ref="DY32:DZ32"/>
    <mergeCell ref="DW39:DX39"/>
    <mergeCell ref="DY39:DZ39"/>
    <mergeCell ref="DW40:DX40"/>
    <mergeCell ref="DY40:DZ40"/>
    <mergeCell ref="DW41:DX41"/>
    <mergeCell ref="DY41:DZ41"/>
    <mergeCell ref="DW36:DX36"/>
    <mergeCell ref="DY36:DZ36"/>
    <mergeCell ref="DW37:DX37"/>
    <mergeCell ref="DY37:DZ37"/>
    <mergeCell ref="DW38:DX38"/>
    <mergeCell ref="DY38:DZ38"/>
    <mergeCell ref="DW45:DX45"/>
    <mergeCell ref="DY45:DZ45"/>
    <mergeCell ref="DW46:DX46"/>
    <mergeCell ref="DY46:DZ46"/>
    <mergeCell ref="DW42:DX42"/>
    <mergeCell ref="DY42:DZ42"/>
    <mergeCell ref="DW43:DX43"/>
    <mergeCell ref="DY43:DZ43"/>
    <mergeCell ref="DW44:DX44"/>
    <mergeCell ref="DY44:DZ44"/>
    <mergeCell ref="CM73:CU73"/>
    <mergeCell ref="CV73:DD73"/>
    <mergeCell ref="DE73:DM73"/>
    <mergeCell ref="J73:R73"/>
    <mergeCell ref="S73:AA73"/>
    <mergeCell ref="AB73:AJ73"/>
    <mergeCell ref="AK73:AS73"/>
    <mergeCell ref="AT73:BB73"/>
    <mergeCell ref="BC73:BK73"/>
    <mergeCell ref="BL73:BT73"/>
    <mergeCell ref="BU73:CC73"/>
    <mergeCell ref="CD73:CL7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FF00"/>
  </sheetPr>
  <dimension ref="A1:DZ48"/>
  <sheetViews>
    <sheetView zoomScale="70" zoomScaleNormal="70" zoomScaleSheetLayoutView="70" workbookViewId="0">
      <pane xSplit="9" ySplit="3" topLeftCell="J4" activePane="bottomRight" state="frozen"/>
      <selection activeCell="H24" sqref="H24"/>
      <selection pane="topRight" activeCell="H24" sqref="H24"/>
      <selection pane="bottomLeft" activeCell="H24" sqref="H24"/>
      <selection pane="bottomRight" activeCell="J48" sqref="J48:R48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0.5703125" style="18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2" width="13.28515625" style="9" customWidth="1"/>
    <col min="93" max="93" width="14.57031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18" width="13" style="18" customWidth="1"/>
    <col min="119" max="119" width="11.42578125" style="18" customWidth="1"/>
    <col min="120" max="120" width="12.7109375" style="18" customWidth="1"/>
    <col min="121" max="122" width="11.42578125" style="18" customWidth="1"/>
    <col min="123" max="123" width="12.140625" style="18" customWidth="1"/>
    <col min="124" max="124" width="11.42578125" style="18" customWidth="1"/>
    <col min="125" max="125" width="12.140625" style="18" customWidth="1"/>
    <col min="126" max="126" width="13" style="18" customWidth="1"/>
    <col min="127" max="127" width="20.42578125" style="18" customWidth="1"/>
    <col min="128" max="128" width="8.85546875" style="18" customWidth="1"/>
    <col min="129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x14ac:dyDescent="0.25">
      <c r="A4" s="41">
        <v>739</v>
      </c>
      <c r="B4" s="41" t="s">
        <v>800</v>
      </c>
      <c r="C4" s="41" t="s">
        <v>287</v>
      </c>
      <c r="D4" s="42">
        <v>0.4</v>
      </c>
      <c r="E4" s="41">
        <v>24544.16</v>
      </c>
      <c r="F4" s="41">
        <v>38729.49</v>
      </c>
      <c r="G4" s="41" t="s">
        <v>173</v>
      </c>
      <c r="H4" s="41" t="s">
        <v>18</v>
      </c>
      <c r="I4" s="41" t="s">
        <v>366</v>
      </c>
      <c r="J4" s="46">
        <v>2937.83</v>
      </c>
      <c r="K4" s="46">
        <v>0</v>
      </c>
      <c r="L4" s="46">
        <v>2937.83</v>
      </c>
      <c r="M4" s="47">
        <v>315</v>
      </c>
      <c r="N4" s="47">
        <v>38.159999999999997</v>
      </c>
      <c r="O4" s="47">
        <v>1361.03</v>
      </c>
      <c r="P4" s="47">
        <v>92.97</v>
      </c>
      <c r="Q4" s="47">
        <v>1807.16</v>
      </c>
      <c r="R4" s="48">
        <v>4744.99</v>
      </c>
      <c r="S4" s="46">
        <v>2937.83</v>
      </c>
      <c r="T4" s="46">
        <v>0</v>
      </c>
      <c r="U4" s="46">
        <v>2937.83</v>
      </c>
      <c r="V4" s="47">
        <v>316</v>
      </c>
      <c r="W4" s="47">
        <v>38.159999999999997</v>
      </c>
      <c r="X4" s="47">
        <v>1362.19</v>
      </c>
      <c r="Y4" s="47">
        <v>82.77</v>
      </c>
      <c r="Z4" s="47">
        <v>1799.12</v>
      </c>
      <c r="AA4" s="48">
        <v>4736.95</v>
      </c>
      <c r="AB4" s="46">
        <v>2937.83</v>
      </c>
      <c r="AC4" s="46">
        <v>0</v>
      </c>
      <c r="AD4" s="46">
        <v>2937.83</v>
      </c>
      <c r="AE4" s="47">
        <v>316</v>
      </c>
      <c r="AF4" s="47">
        <v>38.159999999999997</v>
      </c>
      <c r="AG4" s="47">
        <v>1361.61</v>
      </c>
      <c r="AH4" s="47">
        <v>98.07</v>
      </c>
      <c r="AI4" s="47">
        <v>1813.84</v>
      </c>
      <c r="AJ4" s="48">
        <v>4751.67</v>
      </c>
      <c r="AK4" s="46">
        <v>3272.83</v>
      </c>
      <c r="AL4" s="46">
        <v>0</v>
      </c>
      <c r="AM4" s="46">
        <v>3272.83</v>
      </c>
      <c r="AN4" s="47">
        <v>361</v>
      </c>
      <c r="AO4" s="47">
        <v>42.51</v>
      </c>
      <c r="AP4" s="47">
        <v>1512.83</v>
      </c>
      <c r="AQ4" s="47">
        <v>93.82</v>
      </c>
      <c r="AR4" s="47">
        <v>2010.16</v>
      </c>
      <c r="AS4" s="48">
        <v>5282.99</v>
      </c>
      <c r="AT4" s="46">
        <v>2937.83</v>
      </c>
      <c r="AU4" s="46">
        <v>379.44</v>
      </c>
      <c r="AV4" s="46">
        <v>3317.27</v>
      </c>
      <c r="AW4" s="47">
        <v>367</v>
      </c>
      <c r="AX4" s="47">
        <v>38.159999999999997</v>
      </c>
      <c r="AY4" s="47">
        <v>1437.5</v>
      </c>
      <c r="AZ4" s="47">
        <v>98.05</v>
      </c>
      <c r="BA4" s="47">
        <v>1940.71</v>
      </c>
      <c r="BB4" s="48">
        <v>5257.98</v>
      </c>
      <c r="BC4" s="46">
        <v>4387.17</v>
      </c>
      <c r="BD4" s="46">
        <v>0</v>
      </c>
      <c r="BE4" s="46">
        <v>4387.17</v>
      </c>
      <c r="BF4" s="47">
        <v>516</v>
      </c>
      <c r="BG4" s="47">
        <v>57.01</v>
      </c>
      <c r="BH4" s="47">
        <v>2015.87</v>
      </c>
      <c r="BI4" s="47">
        <v>113.6</v>
      </c>
      <c r="BJ4" s="47">
        <v>2702.48</v>
      </c>
      <c r="BK4" s="48">
        <v>7089.65</v>
      </c>
      <c r="BL4" s="46">
        <v>2937.83</v>
      </c>
      <c r="BM4" s="46">
        <v>0</v>
      </c>
      <c r="BN4" s="46">
        <v>2937.83</v>
      </c>
      <c r="BO4" s="47">
        <v>313</v>
      </c>
      <c r="BP4" s="47">
        <v>38.159999999999997</v>
      </c>
      <c r="BQ4" s="47">
        <v>1361.61</v>
      </c>
      <c r="BR4" s="47">
        <v>98.07</v>
      </c>
      <c r="BS4" s="47">
        <v>1810.84</v>
      </c>
      <c r="BT4" s="48">
        <v>4748.67</v>
      </c>
      <c r="BU4" s="46">
        <v>2937.83</v>
      </c>
      <c r="BV4" s="46">
        <v>0</v>
      </c>
      <c r="BW4" s="46">
        <v>2937.83</v>
      </c>
      <c r="BX4" s="47">
        <v>315</v>
      </c>
      <c r="BY4" s="47">
        <v>38.159999999999997</v>
      </c>
      <c r="BZ4" s="47">
        <v>1361.61</v>
      </c>
      <c r="CA4" s="47">
        <v>98.07</v>
      </c>
      <c r="CB4" s="47">
        <v>1812.84</v>
      </c>
      <c r="CC4" s="48">
        <v>4750.67</v>
      </c>
      <c r="CD4" s="46">
        <v>2937.83</v>
      </c>
      <c r="CE4" s="46">
        <v>0</v>
      </c>
      <c r="CF4" s="46">
        <v>2937.83</v>
      </c>
      <c r="CG4" s="47">
        <v>268</v>
      </c>
      <c r="CH4" s="47">
        <v>33.799999999999997</v>
      </c>
      <c r="CI4" s="47">
        <v>1210.3800000000001</v>
      </c>
      <c r="CJ4" s="47">
        <v>66.010000000000005</v>
      </c>
      <c r="CK4" s="47">
        <v>1578.19</v>
      </c>
      <c r="CL4" s="48">
        <v>4516.0200000000004</v>
      </c>
      <c r="CM4" s="46">
        <v>3479.03</v>
      </c>
      <c r="CN4" s="46">
        <v>0</v>
      </c>
      <c r="CO4" s="46">
        <v>3479.03</v>
      </c>
      <c r="CP4" s="47">
        <v>399</v>
      </c>
      <c r="CQ4" s="47">
        <v>45.19</v>
      </c>
      <c r="CR4" s="47">
        <v>1610.68</v>
      </c>
      <c r="CS4" s="47">
        <v>102.58</v>
      </c>
      <c r="CT4" s="47">
        <v>2157.4499999999998</v>
      </c>
      <c r="CU4" s="48">
        <v>5636.48</v>
      </c>
      <c r="CV4" s="46">
        <v>3033.06</v>
      </c>
      <c r="CW4" s="46">
        <v>0</v>
      </c>
      <c r="CX4" s="46">
        <v>3033.06</v>
      </c>
      <c r="CY4" s="47">
        <v>328</v>
      </c>
      <c r="CZ4" s="47">
        <v>39.39</v>
      </c>
      <c r="DA4" s="47">
        <v>1404.58</v>
      </c>
      <c r="DB4" s="47">
        <v>99.76</v>
      </c>
      <c r="DC4" s="47">
        <v>1871.73</v>
      </c>
      <c r="DD4" s="48">
        <v>4904.79</v>
      </c>
      <c r="DE4" s="46">
        <v>4530.01</v>
      </c>
      <c r="DF4" s="46">
        <v>0</v>
      </c>
      <c r="DG4" s="46">
        <v>4530.01</v>
      </c>
      <c r="DH4" s="47">
        <v>537</v>
      </c>
      <c r="DI4" s="47">
        <v>836.9</v>
      </c>
      <c r="DJ4" s="47">
        <v>2080.31</v>
      </c>
      <c r="DK4" s="47">
        <v>126.34</v>
      </c>
      <c r="DL4" s="47">
        <v>3580.55</v>
      </c>
      <c r="DM4" s="48">
        <v>8110.56</v>
      </c>
      <c r="DN4" s="73">
        <f>J4+S4+AB4+AK4+AT4+BC4+BL4+BU4+CD4+CM4+CV4+DE4</f>
        <v>39266.910000000003</v>
      </c>
      <c r="DO4" s="73">
        <f t="shared" ref="DO4:DV4" si="0">K4+T4+AC4+AL4+AU4+BD4+BM4+BV4+CE4+CN4+CW4+DF4</f>
        <v>379.44</v>
      </c>
      <c r="DP4" s="73">
        <f t="shared" si="0"/>
        <v>39646.350000000006</v>
      </c>
      <c r="DQ4" s="22">
        <f t="shared" si="0"/>
        <v>4351</v>
      </c>
      <c r="DR4" s="22">
        <f t="shared" si="0"/>
        <v>1283.7599999999998</v>
      </c>
      <c r="DS4" s="22">
        <f t="shared" si="0"/>
        <v>18080.2</v>
      </c>
      <c r="DT4" s="22">
        <f t="shared" si="0"/>
        <v>1170.1099999999999</v>
      </c>
      <c r="DU4" s="22">
        <f t="shared" si="0"/>
        <v>24885.07</v>
      </c>
      <c r="DV4" s="23">
        <f t="shared" si="0"/>
        <v>64531.419999999991</v>
      </c>
      <c r="DW4" s="262">
        <f>DP4-F4</f>
        <v>916.86000000000786</v>
      </c>
      <c r="DX4" s="262"/>
      <c r="DY4" s="263">
        <f>E4-(DU4-(DO4*PARAM!Q4))</f>
        <v>-208.59927199999947</v>
      </c>
      <c r="DZ4" s="263"/>
    </row>
    <row r="5" spans="1:130" x14ac:dyDescent="0.25">
      <c r="A5" s="41">
        <v>1082</v>
      </c>
      <c r="B5" s="41" t="s">
        <v>580</v>
      </c>
      <c r="C5" s="41" t="s">
        <v>581</v>
      </c>
      <c r="D5" s="42">
        <v>1</v>
      </c>
      <c r="E5" s="41">
        <v>18858</v>
      </c>
      <c r="F5" s="41">
        <v>33448.89</v>
      </c>
      <c r="G5" s="41" t="s">
        <v>157</v>
      </c>
      <c r="H5" s="41" t="s">
        <v>18</v>
      </c>
      <c r="I5" s="41" t="s">
        <v>424</v>
      </c>
      <c r="J5" s="46">
        <v>2701.13</v>
      </c>
      <c r="K5" s="46">
        <v>0</v>
      </c>
      <c r="L5" s="46">
        <v>2701.13</v>
      </c>
      <c r="M5" s="47">
        <v>269</v>
      </c>
      <c r="N5" s="47">
        <v>65.58</v>
      </c>
      <c r="O5" s="47">
        <v>994.26</v>
      </c>
      <c r="P5" s="47">
        <v>139.43</v>
      </c>
      <c r="Q5" s="47">
        <v>1468.27</v>
      </c>
      <c r="R5" s="48">
        <v>4169.3999999999996</v>
      </c>
      <c r="S5" s="46">
        <v>2579.04</v>
      </c>
      <c r="T5" s="46">
        <v>0</v>
      </c>
      <c r="U5" s="46">
        <v>2579.04</v>
      </c>
      <c r="V5" s="47">
        <v>263</v>
      </c>
      <c r="W5" s="47">
        <v>64.41</v>
      </c>
      <c r="X5" s="47">
        <v>978.22</v>
      </c>
      <c r="Y5" s="47">
        <v>122.29</v>
      </c>
      <c r="Z5" s="47">
        <v>1427.92</v>
      </c>
      <c r="AA5" s="48">
        <v>4006.96</v>
      </c>
      <c r="AB5" s="46">
        <v>2579.04</v>
      </c>
      <c r="AC5" s="46">
        <v>0</v>
      </c>
      <c r="AD5" s="46">
        <v>2579.04</v>
      </c>
      <c r="AE5" s="47">
        <v>263</v>
      </c>
      <c r="AF5" s="47">
        <v>64.41</v>
      </c>
      <c r="AG5" s="47">
        <v>977.71</v>
      </c>
      <c r="AH5" s="47">
        <v>163.09</v>
      </c>
      <c r="AI5" s="47">
        <v>1468.21</v>
      </c>
      <c r="AJ5" s="48">
        <v>4047.25</v>
      </c>
      <c r="AK5" s="46">
        <v>2579.04</v>
      </c>
      <c r="AL5" s="46">
        <v>0</v>
      </c>
      <c r="AM5" s="46">
        <v>2579.04</v>
      </c>
      <c r="AN5" s="47">
        <v>263</v>
      </c>
      <c r="AO5" s="47">
        <v>64.41</v>
      </c>
      <c r="AP5" s="47">
        <v>977.71</v>
      </c>
      <c r="AQ5" s="47">
        <v>147.79</v>
      </c>
      <c r="AR5" s="47">
        <v>1452.91</v>
      </c>
      <c r="AS5" s="48">
        <v>4031.95</v>
      </c>
      <c r="AT5" s="46">
        <v>2605.37</v>
      </c>
      <c r="AU5" s="46">
        <v>948.61</v>
      </c>
      <c r="AV5" s="46">
        <v>3553.98</v>
      </c>
      <c r="AW5" s="47">
        <v>396</v>
      </c>
      <c r="AX5" s="47">
        <v>65.06</v>
      </c>
      <c r="AY5" s="47">
        <v>1177.07</v>
      </c>
      <c r="AZ5" s="47">
        <v>150.78</v>
      </c>
      <c r="BA5" s="47">
        <v>1788.91</v>
      </c>
      <c r="BB5" s="48">
        <v>5342.89</v>
      </c>
      <c r="BC5" s="46">
        <v>4050.82</v>
      </c>
      <c r="BD5" s="46">
        <v>0</v>
      </c>
      <c r="BE5" s="46">
        <v>4050.82</v>
      </c>
      <c r="BF5" s="47">
        <v>439</v>
      </c>
      <c r="BG5" s="47">
        <v>96.4</v>
      </c>
      <c r="BH5" s="47">
        <v>1445.01</v>
      </c>
      <c r="BI5" s="47">
        <v>162.9</v>
      </c>
      <c r="BJ5" s="47">
        <v>2143.31</v>
      </c>
      <c r="BK5" s="48">
        <v>6194.13</v>
      </c>
      <c r="BL5" s="46">
        <v>2579.04</v>
      </c>
      <c r="BM5" s="46">
        <v>0</v>
      </c>
      <c r="BN5" s="46">
        <v>2579.04</v>
      </c>
      <c r="BO5" s="47">
        <v>259</v>
      </c>
      <c r="BP5" s="47">
        <v>64.41</v>
      </c>
      <c r="BQ5" s="47">
        <v>977.71</v>
      </c>
      <c r="BR5" s="47">
        <v>106.99</v>
      </c>
      <c r="BS5" s="47">
        <v>1408.11</v>
      </c>
      <c r="BT5" s="48">
        <v>3987.15</v>
      </c>
      <c r="BU5" s="46">
        <v>2579.04</v>
      </c>
      <c r="BV5" s="46">
        <v>0</v>
      </c>
      <c r="BW5" s="46">
        <v>2579.04</v>
      </c>
      <c r="BX5" s="47">
        <v>262</v>
      </c>
      <c r="BY5" s="47">
        <v>64.41</v>
      </c>
      <c r="BZ5" s="47">
        <v>977.71</v>
      </c>
      <c r="CA5" s="47">
        <v>157.99</v>
      </c>
      <c r="CB5" s="47">
        <v>1462.11</v>
      </c>
      <c r="CC5" s="48">
        <v>4041.15</v>
      </c>
      <c r="CD5" s="46">
        <v>2650.37</v>
      </c>
      <c r="CE5" s="46">
        <v>0</v>
      </c>
      <c r="CF5" s="46">
        <v>2650.37</v>
      </c>
      <c r="CG5" s="47">
        <v>272</v>
      </c>
      <c r="CH5" s="47">
        <v>66.19</v>
      </c>
      <c r="CI5" s="47">
        <v>1003.79</v>
      </c>
      <c r="CJ5" s="47">
        <v>108.25</v>
      </c>
      <c r="CK5" s="47">
        <v>1450.23</v>
      </c>
      <c r="CL5" s="48">
        <v>4100.6000000000004</v>
      </c>
      <c r="CM5" s="46">
        <v>2600.44</v>
      </c>
      <c r="CN5" s="46">
        <v>0</v>
      </c>
      <c r="CO5" s="46">
        <v>2600.44</v>
      </c>
      <c r="CP5" s="47">
        <v>274</v>
      </c>
      <c r="CQ5" s="47">
        <v>64.94</v>
      </c>
      <c r="CR5" s="47">
        <v>990.35</v>
      </c>
      <c r="CS5" s="47">
        <v>153.28</v>
      </c>
      <c r="CT5" s="47">
        <v>1482.57</v>
      </c>
      <c r="CU5" s="48">
        <v>4083.01</v>
      </c>
      <c r="CV5" s="46">
        <v>2579.04</v>
      </c>
      <c r="CW5" s="46">
        <v>0</v>
      </c>
      <c r="CX5" s="46">
        <v>2579.04</v>
      </c>
      <c r="CY5" s="47">
        <v>262</v>
      </c>
      <c r="CZ5" s="47">
        <v>64.41</v>
      </c>
      <c r="DA5" s="47">
        <v>977.71</v>
      </c>
      <c r="DB5" s="47">
        <v>66.19</v>
      </c>
      <c r="DC5" s="47">
        <v>1370.31</v>
      </c>
      <c r="DD5" s="48">
        <v>3949.35</v>
      </c>
      <c r="DE5" s="46">
        <v>3850.31</v>
      </c>
      <c r="DF5" s="46">
        <v>0</v>
      </c>
      <c r="DG5" s="46">
        <v>3850.31</v>
      </c>
      <c r="DH5" s="47">
        <v>443</v>
      </c>
      <c r="DI5" s="47">
        <v>432.53</v>
      </c>
      <c r="DJ5" s="47">
        <v>1442.06</v>
      </c>
      <c r="DK5" s="47">
        <v>185.67</v>
      </c>
      <c r="DL5" s="47">
        <v>2503.2600000000002</v>
      </c>
      <c r="DM5" s="48">
        <v>6353.57</v>
      </c>
      <c r="DN5" s="73">
        <f t="shared" ref="DN5:DN18" si="1">J5+S5+AB5+AK5+AT5+BC5+BL5+BU5+CD5+CM5+CV5+DE5</f>
        <v>33932.68</v>
      </c>
      <c r="DO5" s="73">
        <f t="shared" ref="DO5:DO18" si="2">K5+T5+AC5+AL5+AU5+BD5+BM5+BV5+CE5+CN5+CW5+DF5</f>
        <v>948.61</v>
      </c>
      <c r="DP5" s="73">
        <f t="shared" ref="DP5:DP18" si="3">L5+U5+AD5+AM5+AV5+BE5+BN5+BW5+CF5+CO5+CX5+DG5</f>
        <v>34881.29</v>
      </c>
      <c r="DQ5" s="22">
        <f t="shared" ref="DQ5:DQ18" si="4">M5+V5+AE5+AN5+AW5+BF5+BO5+BX5+CG5+CP5+CY5+DH5</f>
        <v>3665</v>
      </c>
      <c r="DR5" s="22">
        <f t="shared" ref="DR5:DR18" si="5">N5+W5+AF5+AO5+AX5+BG5+BP5+BY5+CH5+CQ5+CZ5+DI5</f>
        <v>1177.1599999999999</v>
      </c>
      <c r="DS5" s="22">
        <f t="shared" ref="DS5:DS18" si="6">O5+X5+AG5+AP5+AY5+BH5+BQ5+BZ5+CI5+CR5+DA5+DJ5</f>
        <v>12919.310000000003</v>
      </c>
      <c r="DT5" s="22">
        <f t="shared" ref="DT5:DT18" si="7">P5+Y5+AH5+AQ5+AZ5+BI5+BR5+CA5+CJ5+CS5+DB5+DK5</f>
        <v>1664.65</v>
      </c>
      <c r="DU5" s="22">
        <f t="shared" ref="DU5:DU18" si="8">Q5+Z5+AI5+AR5+BA5+BJ5+BS5+CB5+CK5+CT5+DC5+DL5</f>
        <v>19426.120000000003</v>
      </c>
      <c r="DV5" s="23">
        <f t="shared" ref="DV5:DV18" si="9">R5+AA5+AJ5+AS5+BB5+BK5+BT5+CC5+CL5+CU5+DD5+DM5</f>
        <v>54307.41</v>
      </c>
      <c r="DW5" s="262">
        <f t="shared" ref="DW5:DW18" si="10">DP5-F5</f>
        <v>1432.4000000000015</v>
      </c>
      <c r="DX5" s="262"/>
      <c r="DY5" s="263">
        <f>E5-(DU5-(DO5*PARAM!Q5))</f>
        <v>-568.12000000000262</v>
      </c>
      <c r="DZ5" s="263"/>
    </row>
    <row r="6" spans="1:130" x14ac:dyDescent="0.25">
      <c r="A6" s="41">
        <v>1141</v>
      </c>
      <c r="B6" s="41" t="s">
        <v>763</v>
      </c>
      <c r="C6" s="41" t="s">
        <v>760</v>
      </c>
      <c r="D6" s="42">
        <v>1</v>
      </c>
      <c r="E6" s="41">
        <v>18445.22</v>
      </c>
      <c r="F6" s="41">
        <v>32706.11</v>
      </c>
      <c r="G6" s="41" t="s">
        <v>157</v>
      </c>
      <c r="H6" s="41" t="s">
        <v>18</v>
      </c>
      <c r="I6" s="41" t="s">
        <v>424</v>
      </c>
      <c r="J6" s="46">
        <v>2528.89</v>
      </c>
      <c r="K6" s="46">
        <v>0</v>
      </c>
      <c r="L6" s="46">
        <v>2528.89</v>
      </c>
      <c r="M6" s="47">
        <v>249</v>
      </c>
      <c r="N6" s="47">
        <v>61.79</v>
      </c>
      <c r="O6" s="47">
        <v>930.33</v>
      </c>
      <c r="P6" s="47">
        <v>146.66999999999999</v>
      </c>
      <c r="Q6" s="47">
        <v>1387.79</v>
      </c>
      <c r="R6" s="48">
        <v>3916.68</v>
      </c>
      <c r="S6" s="46">
        <v>2474.29</v>
      </c>
      <c r="T6" s="46">
        <v>0</v>
      </c>
      <c r="U6" s="46">
        <v>2474.29</v>
      </c>
      <c r="V6" s="47">
        <v>249</v>
      </c>
      <c r="W6" s="47">
        <v>61.79</v>
      </c>
      <c r="X6" s="47">
        <v>931.31</v>
      </c>
      <c r="Y6" s="47">
        <v>125.54</v>
      </c>
      <c r="Z6" s="47">
        <v>1367.64</v>
      </c>
      <c r="AA6" s="48">
        <v>3841.93</v>
      </c>
      <c r="AB6" s="46">
        <v>2474.29</v>
      </c>
      <c r="AC6" s="46">
        <v>0</v>
      </c>
      <c r="AD6" s="46">
        <v>2474.29</v>
      </c>
      <c r="AE6" s="47">
        <v>249</v>
      </c>
      <c r="AF6" s="47">
        <v>61.79</v>
      </c>
      <c r="AG6" s="47">
        <v>930.82</v>
      </c>
      <c r="AH6" s="47">
        <v>161.24</v>
      </c>
      <c r="AI6" s="47">
        <v>1402.85</v>
      </c>
      <c r="AJ6" s="48">
        <v>3877.14</v>
      </c>
      <c r="AK6" s="46">
        <v>2533.7199999999998</v>
      </c>
      <c r="AL6" s="46">
        <v>0</v>
      </c>
      <c r="AM6" s="46">
        <v>2533.7199999999998</v>
      </c>
      <c r="AN6" s="47">
        <v>256</v>
      </c>
      <c r="AO6" s="47">
        <v>63.27</v>
      </c>
      <c r="AP6" s="47">
        <v>961.18</v>
      </c>
      <c r="AQ6" s="47">
        <v>152.08000000000001</v>
      </c>
      <c r="AR6" s="47">
        <v>1432.53</v>
      </c>
      <c r="AS6" s="48">
        <v>3966.25</v>
      </c>
      <c r="AT6" s="46">
        <v>2474.29</v>
      </c>
      <c r="AU6" s="46">
        <v>948.61</v>
      </c>
      <c r="AV6" s="46">
        <v>3422.9</v>
      </c>
      <c r="AW6" s="47">
        <v>377</v>
      </c>
      <c r="AX6" s="47">
        <v>61.79</v>
      </c>
      <c r="AY6" s="47">
        <v>1120.55</v>
      </c>
      <c r="AZ6" s="47">
        <v>122.95</v>
      </c>
      <c r="BA6" s="47">
        <v>1682.29</v>
      </c>
      <c r="BB6" s="48">
        <v>5105.1899999999996</v>
      </c>
      <c r="BC6" s="46">
        <v>3853.21</v>
      </c>
      <c r="BD6" s="46">
        <v>0</v>
      </c>
      <c r="BE6" s="46">
        <v>3853.21</v>
      </c>
      <c r="BF6" s="47">
        <v>418</v>
      </c>
      <c r="BG6" s="47">
        <v>92.44</v>
      </c>
      <c r="BH6" s="47">
        <v>1387.07</v>
      </c>
      <c r="BI6" s="47">
        <v>179.96</v>
      </c>
      <c r="BJ6" s="47">
        <v>2077.4699999999998</v>
      </c>
      <c r="BK6" s="48">
        <v>5930.68</v>
      </c>
      <c r="BL6" s="46">
        <v>2474.29</v>
      </c>
      <c r="BM6" s="46">
        <v>0</v>
      </c>
      <c r="BN6" s="46">
        <v>2474.29</v>
      </c>
      <c r="BO6" s="47">
        <v>245</v>
      </c>
      <c r="BP6" s="47">
        <v>61.79</v>
      </c>
      <c r="BQ6" s="47">
        <v>930.82</v>
      </c>
      <c r="BR6" s="47">
        <v>110.24</v>
      </c>
      <c r="BS6" s="47">
        <v>1347.85</v>
      </c>
      <c r="BT6" s="48">
        <v>3822.14</v>
      </c>
      <c r="BU6" s="46">
        <v>2474.29</v>
      </c>
      <c r="BV6" s="46">
        <v>0</v>
      </c>
      <c r="BW6" s="46">
        <v>2474.29</v>
      </c>
      <c r="BX6" s="47">
        <v>248</v>
      </c>
      <c r="BY6" s="47">
        <v>61.79</v>
      </c>
      <c r="BZ6" s="47">
        <v>930.82</v>
      </c>
      <c r="CA6" s="47">
        <v>145.94</v>
      </c>
      <c r="CB6" s="47">
        <v>1386.55</v>
      </c>
      <c r="CC6" s="48">
        <v>3860.84</v>
      </c>
      <c r="CD6" s="46">
        <v>2580.69</v>
      </c>
      <c r="CE6" s="46">
        <v>0</v>
      </c>
      <c r="CF6" s="46">
        <v>2580.69</v>
      </c>
      <c r="CG6" s="47">
        <v>263</v>
      </c>
      <c r="CH6" s="47">
        <v>64.45</v>
      </c>
      <c r="CI6" s="47">
        <v>978.33</v>
      </c>
      <c r="CJ6" s="47">
        <v>127.42</v>
      </c>
      <c r="CK6" s="47">
        <v>1433.2</v>
      </c>
      <c r="CL6" s="48">
        <v>4013.89</v>
      </c>
      <c r="CM6" s="46">
        <v>2474.29</v>
      </c>
      <c r="CN6" s="46">
        <v>0</v>
      </c>
      <c r="CO6" s="46">
        <v>2474.29</v>
      </c>
      <c r="CP6" s="47">
        <v>256</v>
      </c>
      <c r="CQ6" s="47">
        <v>61.79</v>
      </c>
      <c r="CR6" s="47">
        <v>905.47</v>
      </c>
      <c r="CS6" s="47">
        <v>74.540000000000006</v>
      </c>
      <c r="CT6" s="47">
        <v>1297.8</v>
      </c>
      <c r="CU6" s="48">
        <v>3772.09</v>
      </c>
      <c r="CV6" s="46">
        <v>2985.81</v>
      </c>
      <c r="CW6" s="46">
        <v>0</v>
      </c>
      <c r="CX6" s="46">
        <v>2985.81</v>
      </c>
      <c r="CY6" s="47">
        <v>319</v>
      </c>
      <c r="CZ6" s="47">
        <v>74.58</v>
      </c>
      <c r="DA6" s="47">
        <v>1126.29</v>
      </c>
      <c r="DB6" s="47">
        <v>149.91999999999999</v>
      </c>
      <c r="DC6" s="47">
        <v>1669.79</v>
      </c>
      <c r="DD6" s="48">
        <v>4655.6000000000004</v>
      </c>
      <c r="DE6" s="46">
        <v>3764.61</v>
      </c>
      <c r="DF6" s="46">
        <v>0</v>
      </c>
      <c r="DG6" s="46">
        <v>3764.61</v>
      </c>
      <c r="DH6" s="47">
        <v>429</v>
      </c>
      <c r="DI6" s="47">
        <v>422.59</v>
      </c>
      <c r="DJ6" s="47">
        <v>1501.45</v>
      </c>
      <c r="DK6" s="47">
        <v>184.15</v>
      </c>
      <c r="DL6" s="47">
        <v>2537.19</v>
      </c>
      <c r="DM6" s="48">
        <v>6301.8</v>
      </c>
      <c r="DN6" s="73">
        <f t="shared" si="1"/>
        <v>33092.67</v>
      </c>
      <c r="DO6" s="73">
        <f t="shared" si="2"/>
        <v>948.61</v>
      </c>
      <c r="DP6" s="73">
        <f t="shared" si="3"/>
        <v>34041.279999999999</v>
      </c>
      <c r="DQ6" s="22">
        <f t="shared" si="4"/>
        <v>3558</v>
      </c>
      <c r="DR6" s="22">
        <f t="shared" si="5"/>
        <v>1149.8600000000001</v>
      </c>
      <c r="DS6" s="22">
        <f t="shared" si="6"/>
        <v>12634.439999999999</v>
      </c>
      <c r="DT6" s="22">
        <f t="shared" si="7"/>
        <v>1680.6500000000003</v>
      </c>
      <c r="DU6" s="22">
        <f t="shared" si="8"/>
        <v>19022.949999999997</v>
      </c>
      <c r="DV6" s="23">
        <f t="shared" si="9"/>
        <v>53064.23</v>
      </c>
      <c r="DW6" s="262">
        <f t="shared" si="10"/>
        <v>1335.1699999999983</v>
      </c>
      <c r="DX6" s="262"/>
      <c r="DY6" s="263">
        <f>E6-(DU6-(DO6*PARAM!Q6))</f>
        <v>-577.72999999999593</v>
      </c>
      <c r="DZ6" s="263"/>
    </row>
    <row r="7" spans="1:130" x14ac:dyDescent="0.25">
      <c r="A7" s="41">
        <v>1208</v>
      </c>
      <c r="B7" s="41" t="s">
        <v>394</v>
      </c>
      <c r="C7" s="41" t="s">
        <v>395</v>
      </c>
      <c r="D7" s="42">
        <v>1</v>
      </c>
      <c r="E7" s="41">
        <v>56328.92</v>
      </c>
      <c r="F7" s="41">
        <v>90819.89</v>
      </c>
      <c r="G7" s="41" t="s">
        <v>157</v>
      </c>
      <c r="H7" s="41" t="s">
        <v>18</v>
      </c>
      <c r="I7" s="41" t="s">
        <v>396</v>
      </c>
      <c r="J7" s="46">
        <v>7100.52</v>
      </c>
      <c r="K7" s="46">
        <v>0</v>
      </c>
      <c r="L7" s="46">
        <v>7100.52</v>
      </c>
      <c r="M7" s="47">
        <v>890</v>
      </c>
      <c r="N7" s="47">
        <v>106.47</v>
      </c>
      <c r="O7" s="47">
        <v>3153.82</v>
      </c>
      <c r="P7" s="47">
        <v>187.19</v>
      </c>
      <c r="Q7" s="47">
        <v>4337.4799999999996</v>
      </c>
      <c r="R7" s="48">
        <v>11438</v>
      </c>
      <c r="S7" s="46">
        <v>6777.03</v>
      </c>
      <c r="T7" s="46">
        <v>0</v>
      </c>
      <c r="U7" s="46">
        <v>6777.03</v>
      </c>
      <c r="V7" s="47">
        <v>845</v>
      </c>
      <c r="W7" s="47">
        <v>101.62</v>
      </c>
      <c r="X7" s="47">
        <v>3019.16</v>
      </c>
      <c r="Y7" s="47">
        <v>192.99</v>
      </c>
      <c r="Z7" s="47">
        <v>4158.7700000000004</v>
      </c>
      <c r="AA7" s="48">
        <v>10935.8</v>
      </c>
      <c r="AB7" s="46">
        <v>7093.44</v>
      </c>
      <c r="AC7" s="46">
        <v>0</v>
      </c>
      <c r="AD7" s="46">
        <v>7093.44</v>
      </c>
      <c r="AE7" s="47">
        <v>889</v>
      </c>
      <c r="AF7" s="47">
        <v>106.36</v>
      </c>
      <c r="AG7" s="47">
        <v>3152.42</v>
      </c>
      <c r="AH7" s="47">
        <v>212.59</v>
      </c>
      <c r="AI7" s="47">
        <v>4360.37</v>
      </c>
      <c r="AJ7" s="48">
        <v>11453.81</v>
      </c>
      <c r="AK7" s="46">
        <v>6758.44</v>
      </c>
      <c r="AL7" s="46">
        <v>0</v>
      </c>
      <c r="AM7" s="46">
        <v>6758.44</v>
      </c>
      <c r="AN7" s="47">
        <v>843</v>
      </c>
      <c r="AO7" s="47">
        <v>101.34</v>
      </c>
      <c r="AP7" s="47">
        <v>3009.63</v>
      </c>
      <c r="AQ7" s="47">
        <v>208.05</v>
      </c>
      <c r="AR7" s="47">
        <v>4162.0200000000004</v>
      </c>
      <c r="AS7" s="48">
        <v>10920.46</v>
      </c>
      <c r="AT7" s="46">
        <v>6758.44</v>
      </c>
      <c r="AU7" s="46">
        <v>948.61</v>
      </c>
      <c r="AV7" s="46">
        <v>7707.05</v>
      </c>
      <c r="AW7" s="47">
        <v>972</v>
      </c>
      <c r="AX7" s="47">
        <v>101.34</v>
      </c>
      <c r="AY7" s="47">
        <v>3199.35</v>
      </c>
      <c r="AZ7" s="47">
        <v>195.25</v>
      </c>
      <c r="BA7" s="47">
        <v>4467.9399999999996</v>
      </c>
      <c r="BB7" s="48">
        <v>12174.99</v>
      </c>
      <c r="BC7" s="46">
        <v>10205.75</v>
      </c>
      <c r="BD7" s="46">
        <v>0</v>
      </c>
      <c r="BE7" s="46">
        <v>10205.75</v>
      </c>
      <c r="BF7" s="47">
        <v>1302</v>
      </c>
      <c r="BG7" s="47">
        <v>151.33000000000001</v>
      </c>
      <c r="BH7" s="47">
        <v>4430.21</v>
      </c>
      <c r="BI7" s="47">
        <v>152.77000000000001</v>
      </c>
      <c r="BJ7" s="47">
        <v>6036.31</v>
      </c>
      <c r="BK7" s="48">
        <v>16242.06</v>
      </c>
      <c r="BL7" s="46">
        <v>6758.44</v>
      </c>
      <c r="BM7" s="46">
        <v>0</v>
      </c>
      <c r="BN7" s="46">
        <v>6758.44</v>
      </c>
      <c r="BO7" s="47">
        <v>842</v>
      </c>
      <c r="BP7" s="47">
        <v>101.34</v>
      </c>
      <c r="BQ7" s="47">
        <v>3009.63</v>
      </c>
      <c r="BR7" s="47">
        <v>177.45</v>
      </c>
      <c r="BS7" s="47">
        <v>4130.42</v>
      </c>
      <c r="BT7" s="48">
        <v>10888.86</v>
      </c>
      <c r="BU7" s="46">
        <v>6758.44</v>
      </c>
      <c r="BV7" s="46">
        <v>0</v>
      </c>
      <c r="BW7" s="46">
        <v>6758.44</v>
      </c>
      <c r="BX7" s="47">
        <v>843</v>
      </c>
      <c r="BY7" s="47">
        <v>101.34</v>
      </c>
      <c r="BZ7" s="47">
        <v>3009.63</v>
      </c>
      <c r="CA7" s="47">
        <v>106.05</v>
      </c>
      <c r="CB7" s="47">
        <v>4060.02</v>
      </c>
      <c r="CC7" s="48">
        <v>10818.46</v>
      </c>
      <c r="CD7" s="46">
        <v>6882.4</v>
      </c>
      <c r="CE7" s="46">
        <v>0</v>
      </c>
      <c r="CF7" s="46">
        <v>6882.4</v>
      </c>
      <c r="CG7" s="47">
        <v>813</v>
      </c>
      <c r="CH7" s="47">
        <v>98.17</v>
      </c>
      <c r="CI7" s="47">
        <v>2919.7</v>
      </c>
      <c r="CJ7" s="47">
        <v>158.66999999999999</v>
      </c>
      <c r="CK7" s="47">
        <v>3989.54</v>
      </c>
      <c r="CL7" s="48">
        <v>10871.94</v>
      </c>
      <c r="CM7" s="46">
        <v>6811.57</v>
      </c>
      <c r="CN7" s="46">
        <v>0</v>
      </c>
      <c r="CO7" s="46">
        <v>6811.57</v>
      </c>
      <c r="CP7" s="47">
        <v>858</v>
      </c>
      <c r="CQ7" s="47">
        <v>102.14</v>
      </c>
      <c r="CR7" s="47">
        <v>3037.09</v>
      </c>
      <c r="CS7" s="47">
        <v>183.26</v>
      </c>
      <c r="CT7" s="47">
        <v>4180.49</v>
      </c>
      <c r="CU7" s="48">
        <v>10992.06</v>
      </c>
      <c r="CV7" s="46">
        <v>9435.66</v>
      </c>
      <c r="CW7" s="46">
        <v>0</v>
      </c>
      <c r="CX7" s="46">
        <v>9435.66</v>
      </c>
      <c r="CY7" s="47">
        <v>1212</v>
      </c>
      <c r="CZ7" s="47">
        <v>141.5</v>
      </c>
      <c r="DA7" s="47">
        <v>4150.74</v>
      </c>
      <c r="DB7" s="47">
        <v>188.25</v>
      </c>
      <c r="DC7" s="47">
        <v>5692.49</v>
      </c>
      <c r="DD7" s="48">
        <v>15128.15</v>
      </c>
      <c r="DE7" s="46">
        <v>10471.76</v>
      </c>
      <c r="DF7" s="46">
        <v>0</v>
      </c>
      <c r="DG7" s="46">
        <v>10471.76</v>
      </c>
      <c r="DH7" s="47">
        <v>1356</v>
      </c>
      <c r="DI7" s="47">
        <v>1070.3699999999999</v>
      </c>
      <c r="DJ7" s="47">
        <v>4592.3500000000004</v>
      </c>
      <c r="DK7" s="47">
        <v>156.4</v>
      </c>
      <c r="DL7" s="47">
        <v>7175.12</v>
      </c>
      <c r="DM7" s="48">
        <v>17646.88</v>
      </c>
      <c r="DN7" s="73">
        <f t="shared" si="1"/>
        <v>91811.89</v>
      </c>
      <c r="DO7" s="73">
        <f t="shared" si="2"/>
        <v>948.61</v>
      </c>
      <c r="DP7" s="73">
        <f t="shared" si="3"/>
        <v>92760.499999999985</v>
      </c>
      <c r="DQ7" s="22">
        <f t="shared" si="4"/>
        <v>11665</v>
      </c>
      <c r="DR7" s="22">
        <f t="shared" si="5"/>
        <v>2283.3199999999997</v>
      </c>
      <c r="DS7" s="22">
        <f t="shared" si="6"/>
        <v>40683.730000000003</v>
      </c>
      <c r="DT7" s="22">
        <f t="shared" si="7"/>
        <v>2118.92</v>
      </c>
      <c r="DU7" s="22">
        <f t="shared" si="8"/>
        <v>56750.969999999994</v>
      </c>
      <c r="DV7" s="23">
        <f t="shared" si="9"/>
        <v>149511.47</v>
      </c>
      <c r="DW7" s="262">
        <f t="shared" si="10"/>
        <v>1940.609999999986</v>
      </c>
      <c r="DX7" s="262"/>
      <c r="DY7" s="263">
        <f>E7-(DU7-(DO7*PARAM!Q7))</f>
        <v>-422.04999999999563</v>
      </c>
      <c r="DZ7" s="263"/>
    </row>
    <row r="8" spans="1:130" x14ac:dyDescent="0.25">
      <c r="A8" s="41">
        <v>1217</v>
      </c>
      <c r="B8" s="41" t="s">
        <v>448</v>
      </c>
      <c r="C8" s="41" t="s">
        <v>449</v>
      </c>
      <c r="D8" s="42">
        <v>1</v>
      </c>
      <c r="E8" s="41">
        <v>17239.86</v>
      </c>
      <c r="F8" s="41">
        <v>31096.84</v>
      </c>
      <c r="G8" s="41" t="s">
        <v>157</v>
      </c>
      <c r="H8" s="41" t="s">
        <v>18</v>
      </c>
      <c r="I8" s="41" t="s">
        <v>424</v>
      </c>
      <c r="J8" s="46">
        <v>2463.11</v>
      </c>
      <c r="K8" s="46">
        <v>0</v>
      </c>
      <c r="L8" s="46">
        <v>2463.11</v>
      </c>
      <c r="M8" s="47">
        <v>238</v>
      </c>
      <c r="N8" s="47">
        <v>35.93</v>
      </c>
      <c r="O8" s="47">
        <v>861.35</v>
      </c>
      <c r="P8" s="47">
        <v>119.95</v>
      </c>
      <c r="Q8" s="47">
        <v>1255.23</v>
      </c>
      <c r="R8" s="48">
        <v>3718.34</v>
      </c>
      <c r="S8" s="46">
        <v>2398.11</v>
      </c>
      <c r="T8" s="46">
        <v>0</v>
      </c>
      <c r="U8" s="46">
        <v>2398.11</v>
      </c>
      <c r="V8" s="47">
        <v>238</v>
      </c>
      <c r="W8" s="47">
        <v>35.93</v>
      </c>
      <c r="X8" s="47">
        <v>862.27</v>
      </c>
      <c r="Y8" s="47">
        <v>108.88</v>
      </c>
      <c r="Z8" s="47">
        <v>1245.08</v>
      </c>
      <c r="AA8" s="48">
        <v>3643.19</v>
      </c>
      <c r="AB8" s="46">
        <v>2398.11</v>
      </c>
      <c r="AC8" s="46">
        <v>0</v>
      </c>
      <c r="AD8" s="46">
        <v>2398.11</v>
      </c>
      <c r="AE8" s="47">
        <v>238</v>
      </c>
      <c r="AF8" s="47">
        <v>35.93</v>
      </c>
      <c r="AG8" s="47">
        <v>861.81</v>
      </c>
      <c r="AH8" s="47">
        <v>159.88</v>
      </c>
      <c r="AI8" s="47">
        <v>1295.6199999999999</v>
      </c>
      <c r="AJ8" s="48">
        <v>3693.73</v>
      </c>
      <c r="AK8" s="46">
        <v>2398.11</v>
      </c>
      <c r="AL8" s="46">
        <v>0</v>
      </c>
      <c r="AM8" s="46">
        <v>2398.11</v>
      </c>
      <c r="AN8" s="47">
        <v>238</v>
      </c>
      <c r="AO8" s="47">
        <v>35.93</v>
      </c>
      <c r="AP8" s="47">
        <v>861.81</v>
      </c>
      <c r="AQ8" s="47">
        <v>124.18</v>
      </c>
      <c r="AR8" s="47">
        <v>1259.92</v>
      </c>
      <c r="AS8" s="48">
        <v>3658.03</v>
      </c>
      <c r="AT8" s="46">
        <v>2417.19</v>
      </c>
      <c r="AU8" s="46">
        <v>948.61</v>
      </c>
      <c r="AV8" s="46">
        <v>3365.8</v>
      </c>
      <c r="AW8" s="47">
        <v>370</v>
      </c>
      <c r="AX8" s="47">
        <v>36.21</v>
      </c>
      <c r="AY8" s="47">
        <v>1068.96</v>
      </c>
      <c r="AZ8" s="47">
        <v>147.43</v>
      </c>
      <c r="BA8" s="47">
        <v>1622.6</v>
      </c>
      <c r="BB8" s="48">
        <v>4988.3999999999996</v>
      </c>
      <c r="BC8" s="46">
        <v>3733.01</v>
      </c>
      <c r="BD8" s="46">
        <v>0</v>
      </c>
      <c r="BE8" s="46">
        <v>3733.01</v>
      </c>
      <c r="BF8" s="47">
        <v>402</v>
      </c>
      <c r="BG8" s="47">
        <v>53.73</v>
      </c>
      <c r="BH8" s="47">
        <v>1345.08</v>
      </c>
      <c r="BI8" s="47">
        <v>147.25</v>
      </c>
      <c r="BJ8" s="47">
        <v>1948.06</v>
      </c>
      <c r="BK8" s="48">
        <v>5681.07</v>
      </c>
      <c r="BL8" s="46">
        <v>2398.11</v>
      </c>
      <c r="BM8" s="46">
        <v>0</v>
      </c>
      <c r="BN8" s="46">
        <v>2398.11</v>
      </c>
      <c r="BO8" s="47">
        <v>238</v>
      </c>
      <c r="BP8" s="47">
        <v>35.93</v>
      </c>
      <c r="BQ8" s="47">
        <v>861.81</v>
      </c>
      <c r="BR8" s="47">
        <v>119.08</v>
      </c>
      <c r="BS8" s="47">
        <v>1254.82</v>
      </c>
      <c r="BT8" s="48">
        <v>3652.93</v>
      </c>
      <c r="BU8" s="46">
        <v>2398.11</v>
      </c>
      <c r="BV8" s="46">
        <v>0</v>
      </c>
      <c r="BW8" s="46">
        <v>2398.11</v>
      </c>
      <c r="BX8" s="47">
        <v>238</v>
      </c>
      <c r="BY8" s="47">
        <v>35.93</v>
      </c>
      <c r="BZ8" s="47">
        <v>861.81</v>
      </c>
      <c r="CA8" s="47">
        <v>129.28</v>
      </c>
      <c r="CB8" s="47">
        <v>1265.02</v>
      </c>
      <c r="CC8" s="48">
        <v>3663.13</v>
      </c>
      <c r="CD8" s="46">
        <v>2485.77</v>
      </c>
      <c r="CE8" s="46">
        <v>0</v>
      </c>
      <c r="CF8" s="46">
        <v>2485.77</v>
      </c>
      <c r="CG8" s="47">
        <v>250</v>
      </c>
      <c r="CH8" s="47">
        <v>37.25</v>
      </c>
      <c r="CI8" s="47">
        <v>941.42</v>
      </c>
      <c r="CJ8" s="47">
        <v>110.44</v>
      </c>
      <c r="CK8" s="47">
        <v>1339.11</v>
      </c>
      <c r="CL8" s="48">
        <v>3824.88</v>
      </c>
      <c r="CM8" s="46">
        <v>2416.89</v>
      </c>
      <c r="CN8" s="46">
        <v>0</v>
      </c>
      <c r="CO8" s="46">
        <v>2416.89</v>
      </c>
      <c r="CP8" s="47">
        <v>249</v>
      </c>
      <c r="CQ8" s="47">
        <v>36.21</v>
      </c>
      <c r="CR8" s="47">
        <v>853.54</v>
      </c>
      <c r="CS8" s="47">
        <v>114.31</v>
      </c>
      <c r="CT8" s="47">
        <v>1253.06</v>
      </c>
      <c r="CU8" s="48">
        <v>3669.95</v>
      </c>
      <c r="CV8" s="46">
        <v>2398.11</v>
      </c>
      <c r="CW8" s="46">
        <v>0</v>
      </c>
      <c r="CX8" s="46">
        <v>2398.11</v>
      </c>
      <c r="CY8" s="47">
        <v>238</v>
      </c>
      <c r="CZ8" s="47">
        <v>35.93</v>
      </c>
      <c r="DA8" s="47">
        <v>831.63</v>
      </c>
      <c r="DB8" s="47">
        <v>113.98</v>
      </c>
      <c r="DC8" s="47">
        <v>1219.54</v>
      </c>
      <c r="DD8" s="48">
        <v>3617.65</v>
      </c>
      <c r="DE8" s="46">
        <v>3578.91</v>
      </c>
      <c r="DF8" s="46">
        <v>0</v>
      </c>
      <c r="DG8" s="46">
        <v>3578.91</v>
      </c>
      <c r="DH8" s="47">
        <v>398</v>
      </c>
      <c r="DI8" s="47">
        <v>366.03</v>
      </c>
      <c r="DJ8" s="47">
        <v>1833.2</v>
      </c>
      <c r="DK8" s="47">
        <v>146.49</v>
      </c>
      <c r="DL8" s="47">
        <v>2743.72</v>
      </c>
      <c r="DM8" s="48">
        <v>6322.63</v>
      </c>
      <c r="DN8" s="73">
        <f t="shared" si="1"/>
        <v>31483.54</v>
      </c>
      <c r="DO8" s="73">
        <f t="shared" si="2"/>
        <v>948.61</v>
      </c>
      <c r="DP8" s="73">
        <f t="shared" si="3"/>
        <v>32432.15</v>
      </c>
      <c r="DQ8" s="22">
        <f t="shared" si="4"/>
        <v>3335</v>
      </c>
      <c r="DR8" s="22">
        <f t="shared" si="5"/>
        <v>780.93999999999994</v>
      </c>
      <c r="DS8" s="22">
        <f t="shared" si="6"/>
        <v>12044.69</v>
      </c>
      <c r="DT8" s="22">
        <f t="shared" si="7"/>
        <v>1541.15</v>
      </c>
      <c r="DU8" s="22">
        <f t="shared" si="8"/>
        <v>17701.780000000002</v>
      </c>
      <c r="DV8" s="23">
        <f t="shared" si="9"/>
        <v>50133.93</v>
      </c>
      <c r="DW8" s="262">
        <f t="shared" si="10"/>
        <v>1335.3100000000013</v>
      </c>
      <c r="DX8" s="262"/>
      <c r="DY8" s="263">
        <f>E8-(DU8-(DO8*PARAM!Q8))</f>
        <v>-461.92000000000189</v>
      </c>
      <c r="DZ8" s="263"/>
    </row>
    <row r="9" spans="1:130" x14ac:dyDescent="0.25">
      <c r="A9" s="41">
        <v>1235</v>
      </c>
      <c r="B9" s="41" t="s">
        <v>497</v>
      </c>
      <c r="C9" s="41" t="s">
        <v>498</v>
      </c>
      <c r="D9" s="42">
        <v>1</v>
      </c>
      <c r="E9" s="41">
        <v>17046.759999999998</v>
      </c>
      <c r="F9" s="41">
        <v>30734.89</v>
      </c>
      <c r="G9" s="41" t="s">
        <v>157</v>
      </c>
      <c r="H9" s="41" t="s">
        <v>18</v>
      </c>
      <c r="I9" s="41" t="s">
        <v>424</v>
      </c>
      <c r="J9" s="46">
        <v>2288.23</v>
      </c>
      <c r="K9" s="46">
        <v>0</v>
      </c>
      <c r="L9" s="46">
        <v>2288.23</v>
      </c>
      <c r="M9" s="47">
        <v>216</v>
      </c>
      <c r="N9" s="47">
        <v>33.5</v>
      </c>
      <c r="O9" s="47">
        <v>714.71</v>
      </c>
      <c r="P9" s="47">
        <v>132.21</v>
      </c>
      <c r="Q9" s="47">
        <v>1096.42</v>
      </c>
      <c r="R9" s="48">
        <v>3384.65</v>
      </c>
      <c r="S9" s="46">
        <v>2238.6999999999998</v>
      </c>
      <c r="T9" s="46">
        <v>0</v>
      </c>
      <c r="U9" s="46">
        <v>2238.6999999999998</v>
      </c>
      <c r="V9" s="47">
        <v>216</v>
      </c>
      <c r="W9" s="47">
        <v>33.54</v>
      </c>
      <c r="X9" s="47">
        <v>717.9</v>
      </c>
      <c r="Y9" s="47">
        <v>116.25</v>
      </c>
      <c r="Z9" s="47">
        <v>1083.69</v>
      </c>
      <c r="AA9" s="48">
        <v>3322.39</v>
      </c>
      <c r="AB9" s="46">
        <v>2236.23</v>
      </c>
      <c r="AC9" s="46">
        <v>0</v>
      </c>
      <c r="AD9" s="46">
        <v>2236.23</v>
      </c>
      <c r="AE9" s="47">
        <v>216</v>
      </c>
      <c r="AF9" s="47">
        <v>33.5</v>
      </c>
      <c r="AG9" s="47">
        <v>715.15</v>
      </c>
      <c r="AH9" s="47">
        <v>141.69999999999999</v>
      </c>
      <c r="AI9" s="47">
        <v>1106.3499999999999</v>
      </c>
      <c r="AJ9" s="48">
        <v>3342.58</v>
      </c>
      <c r="AK9" s="46">
        <v>2236.23</v>
      </c>
      <c r="AL9" s="46">
        <v>0</v>
      </c>
      <c r="AM9" s="46">
        <v>2236.23</v>
      </c>
      <c r="AN9" s="47">
        <v>216</v>
      </c>
      <c r="AO9" s="47">
        <v>33.5</v>
      </c>
      <c r="AP9" s="47">
        <v>715.15</v>
      </c>
      <c r="AQ9" s="47">
        <v>121.3</v>
      </c>
      <c r="AR9" s="47">
        <v>1085.95</v>
      </c>
      <c r="AS9" s="48">
        <v>3322.18</v>
      </c>
      <c r="AT9" s="46">
        <v>2277.9</v>
      </c>
      <c r="AU9" s="46">
        <v>948.61</v>
      </c>
      <c r="AV9" s="46">
        <v>3226.51</v>
      </c>
      <c r="AW9" s="47">
        <v>351</v>
      </c>
      <c r="AX9" s="47">
        <v>34.130000000000003</v>
      </c>
      <c r="AY9" s="47">
        <v>942.57</v>
      </c>
      <c r="AZ9" s="47">
        <v>144.94999999999999</v>
      </c>
      <c r="BA9" s="47">
        <v>1472.65</v>
      </c>
      <c r="BB9" s="48">
        <v>4699.16</v>
      </c>
      <c r="BC9" s="46">
        <v>3512.87</v>
      </c>
      <c r="BD9" s="46">
        <v>0</v>
      </c>
      <c r="BE9" s="46">
        <v>3512.87</v>
      </c>
      <c r="BF9" s="47">
        <v>371</v>
      </c>
      <c r="BG9" s="47">
        <v>50.43</v>
      </c>
      <c r="BH9" s="47">
        <v>1264.69</v>
      </c>
      <c r="BI9" s="47">
        <v>153.54</v>
      </c>
      <c r="BJ9" s="47">
        <v>1839.66</v>
      </c>
      <c r="BK9" s="48">
        <v>5352.53</v>
      </c>
      <c r="BL9" s="46">
        <v>2255.2800000000002</v>
      </c>
      <c r="BM9" s="46">
        <v>0</v>
      </c>
      <c r="BN9" s="46">
        <v>2255.2800000000002</v>
      </c>
      <c r="BO9" s="47">
        <v>218</v>
      </c>
      <c r="BP9" s="47">
        <v>33.78</v>
      </c>
      <c r="BQ9" s="47">
        <v>732.44</v>
      </c>
      <c r="BR9" s="47">
        <v>131.84</v>
      </c>
      <c r="BS9" s="47">
        <v>1116.06</v>
      </c>
      <c r="BT9" s="48">
        <v>3371.34</v>
      </c>
      <c r="BU9" s="46">
        <v>2255.2800000000002</v>
      </c>
      <c r="BV9" s="46">
        <v>0</v>
      </c>
      <c r="BW9" s="46">
        <v>2255.2800000000002</v>
      </c>
      <c r="BX9" s="47">
        <v>218</v>
      </c>
      <c r="BY9" s="47">
        <v>33.78</v>
      </c>
      <c r="BZ9" s="47">
        <v>732.44</v>
      </c>
      <c r="CA9" s="47">
        <v>126.74</v>
      </c>
      <c r="CB9" s="47">
        <v>1110.96</v>
      </c>
      <c r="CC9" s="48">
        <v>3366.24</v>
      </c>
      <c r="CD9" s="46">
        <v>2344.91</v>
      </c>
      <c r="CE9" s="46">
        <v>0</v>
      </c>
      <c r="CF9" s="46">
        <v>2344.91</v>
      </c>
      <c r="CG9" s="47">
        <v>230</v>
      </c>
      <c r="CH9" s="47">
        <v>35.130000000000003</v>
      </c>
      <c r="CI9" s="47">
        <v>813.74</v>
      </c>
      <c r="CJ9" s="47">
        <v>41.63</v>
      </c>
      <c r="CK9" s="47">
        <v>1120.5</v>
      </c>
      <c r="CL9" s="48">
        <v>3465.41</v>
      </c>
      <c r="CM9" s="46">
        <v>2255.2800000000002</v>
      </c>
      <c r="CN9" s="46">
        <v>0</v>
      </c>
      <c r="CO9" s="46">
        <v>2255.2800000000002</v>
      </c>
      <c r="CP9" s="47">
        <v>226</v>
      </c>
      <c r="CQ9" s="47">
        <v>33.78</v>
      </c>
      <c r="CR9" s="47">
        <v>707.06</v>
      </c>
      <c r="CS9" s="47">
        <v>91.04</v>
      </c>
      <c r="CT9" s="47">
        <v>1057.8800000000001</v>
      </c>
      <c r="CU9" s="48">
        <v>3313.16</v>
      </c>
      <c r="CV9" s="46">
        <v>2772.86</v>
      </c>
      <c r="CW9" s="46">
        <v>0</v>
      </c>
      <c r="CX9" s="46">
        <v>2772.86</v>
      </c>
      <c r="CY9" s="47">
        <v>290</v>
      </c>
      <c r="CZ9" s="47">
        <v>41.55</v>
      </c>
      <c r="DA9" s="47">
        <v>1048.5</v>
      </c>
      <c r="DB9" s="47">
        <v>49.23</v>
      </c>
      <c r="DC9" s="47">
        <v>1429.28</v>
      </c>
      <c r="DD9" s="48">
        <v>4202.1400000000003</v>
      </c>
      <c r="DE9" s="46">
        <v>3436.08</v>
      </c>
      <c r="DF9" s="46">
        <v>0</v>
      </c>
      <c r="DG9" s="46">
        <v>3436.08</v>
      </c>
      <c r="DH9" s="47">
        <v>380</v>
      </c>
      <c r="DI9" s="47">
        <v>350.28</v>
      </c>
      <c r="DJ9" s="47">
        <v>2368.69</v>
      </c>
      <c r="DK9" s="47">
        <v>174.55</v>
      </c>
      <c r="DL9" s="47">
        <v>3273.52</v>
      </c>
      <c r="DM9" s="48">
        <v>6709.6</v>
      </c>
      <c r="DN9" s="73">
        <f t="shared" si="1"/>
        <v>30109.85</v>
      </c>
      <c r="DO9" s="73">
        <f t="shared" si="2"/>
        <v>948.61</v>
      </c>
      <c r="DP9" s="73">
        <f t="shared" si="3"/>
        <v>31058.46</v>
      </c>
      <c r="DQ9" s="22">
        <f t="shared" si="4"/>
        <v>3148</v>
      </c>
      <c r="DR9" s="22">
        <f t="shared" si="5"/>
        <v>746.89999999999986</v>
      </c>
      <c r="DS9" s="22">
        <f t="shared" si="6"/>
        <v>11473.04</v>
      </c>
      <c r="DT9" s="22">
        <f t="shared" si="7"/>
        <v>1424.98</v>
      </c>
      <c r="DU9" s="22">
        <f t="shared" si="8"/>
        <v>16792.919999999998</v>
      </c>
      <c r="DV9" s="23">
        <f t="shared" si="9"/>
        <v>47851.38</v>
      </c>
      <c r="DW9" s="262">
        <f t="shared" si="10"/>
        <v>323.56999999999971</v>
      </c>
      <c r="DX9" s="262"/>
      <c r="DY9" s="263">
        <f>E9-(DU9-(DO9*PARAM!Q9))</f>
        <v>253.84000000000015</v>
      </c>
      <c r="DZ9" s="263"/>
    </row>
    <row r="10" spans="1:130" x14ac:dyDescent="0.25">
      <c r="A10" s="41">
        <v>1291</v>
      </c>
      <c r="B10" s="41" t="s">
        <v>671</v>
      </c>
      <c r="C10" s="41" t="s">
        <v>672</v>
      </c>
      <c r="D10" s="42">
        <v>0.8</v>
      </c>
      <c r="E10" s="41">
        <v>37926.57</v>
      </c>
      <c r="F10" s="41">
        <v>59927.66</v>
      </c>
      <c r="G10" s="41" t="s">
        <v>157</v>
      </c>
      <c r="H10" s="41" t="s">
        <v>18</v>
      </c>
      <c r="I10" s="41" t="s">
        <v>366</v>
      </c>
      <c r="J10" s="46">
        <v>5255.1</v>
      </c>
      <c r="K10" s="46">
        <v>0</v>
      </c>
      <c r="L10" s="46">
        <v>5255.1</v>
      </c>
      <c r="M10" s="47">
        <v>636</v>
      </c>
      <c r="N10" s="47">
        <v>131.31</v>
      </c>
      <c r="O10" s="47">
        <v>2367.75</v>
      </c>
      <c r="P10" s="47">
        <v>167.26</v>
      </c>
      <c r="Q10" s="47">
        <v>3302.32</v>
      </c>
      <c r="R10" s="48">
        <v>8557.42</v>
      </c>
      <c r="S10" s="46">
        <v>5255.1</v>
      </c>
      <c r="T10" s="46">
        <v>0</v>
      </c>
      <c r="U10" s="46">
        <v>5255.1</v>
      </c>
      <c r="V10" s="47">
        <v>636</v>
      </c>
      <c r="W10" s="47">
        <v>131.31</v>
      </c>
      <c r="X10" s="47">
        <v>2370.0500000000002</v>
      </c>
      <c r="Y10" s="47">
        <v>136.66</v>
      </c>
      <c r="Z10" s="47">
        <v>3274.02</v>
      </c>
      <c r="AA10" s="48">
        <v>8529.1200000000008</v>
      </c>
      <c r="AB10" s="46">
        <v>3007.22</v>
      </c>
      <c r="AC10" s="46">
        <v>0</v>
      </c>
      <c r="AD10" s="46">
        <v>3007.22</v>
      </c>
      <c r="AE10" s="47">
        <v>329</v>
      </c>
      <c r="AF10" s="47">
        <v>75.12</v>
      </c>
      <c r="AG10" s="47">
        <v>1455.44</v>
      </c>
      <c r="AH10" s="47">
        <v>146.97</v>
      </c>
      <c r="AI10" s="47">
        <v>2006.53</v>
      </c>
      <c r="AJ10" s="48">
        <v>5013.75</v>
      </c>
      <c r="AK10" s="46">
        <v>3756.51</v>
      </c>
      <c r="AL10" s="46">
        <v>0</v>
      </c>
      <c r="AM10" s="46">
        <v>3756.51</v>
      </c>
      <c r="AN10" s="47">
        <v>431</v>
      </c>
      <c r="AO10" s="47">
        <v>93.85</v>
      </c>
      <c r="AP10" s="47">
        <v>1759.9</v>
      </c>
      <c r="AQ10" s="47">
        <v>65.33</v>
      </c>
      <c r="AR10" s="47">
        <v>2350.08</v>
      </c>
      <c r="AS10" s="48">
        <v>6106.59</v>
      </c>
      <c r="AT10" s="46">
        <v>3267</v>
      </c>
      <c r="AU10" s="46">
        <v>758.88</v>
      </c>
      <c r="AV10" s="46">
        <v>4025.88</v>
      </c>
      <c r="AW10" s="47">
        <v>467</v>
      </c>
      <c r="AX10" s="47">
        <v>81.61</v>
      </c>
      <c r="AY10" s="47">
        <v>1705.95</v>
      </c>
      <c r="AZ10" s="47">
        <v>68.87</v>
      </c>
      <c r="BA10" s="47">
        <v>2323.4299999999998</v>
      </c>
      <c r="BB10" s="48">
        <v>6349.31</v>
      </c>
      <c r="BC10" s="46">
        <v>6264.85</v>
      </c>
      <c r="BD10" s="46">
        <v>0</v>
      </c>
      <c r="BE10" s="46">
        <v>6264.85</v>
      </c>
      <c r="BF10" s="47">
        <v>771</v>
      </c>
      <c r="BG10" s="47">
        <v>155.59</v>
      </c>
      <c r="BH10" s="47">
        <v>2802.73</v>
      </c>
      <c r="BI10" s="47">
        <v>99.35</v>
      </c>
      <c r="BJ10" s="47">
        <v>3828.67</v>
      </c>
      <c r="BK10" s="48">
        <v>10093.52</v>
      </c>
      <c r="BL10" s="46">
        <v>3689.69</v>
      </c>
      <c r="BM10" s="46">
        <v>0</v>
      </c>
      <c r="BN10" s="46">
        <v>3689.69</v>
      </c>
      <c r="BO10" s="47">
        <v>419</v>
      </c>
      <c r="BP10" s="47">
        <v>92.18</v>
      </c>
      <c r="BQ10" s="47">
        <v>1721.11</v>
      </c>
      <c r="BR10" s="47">
        <v>64.430000000000007</v>
      </c>
      <c r="BS10" s="47">
        <v>2296.7199999999998</v>
      </c>
      <c r="BT10" s="48">
        <v>5986.41</v>
      </c>
      <c r="BU10" s="46">
        <v>549.28</v>
      </c>
      <c r="BV10" s="46">
        <v>0</v>
      </c>
      <c r="BW10" s="46">
        <v>549.28</v>
      </c>
      <c r="BX10" s="47">
        <v>-16</v>
      </c>
      <c r="BY10" s="47">
        <v>13.65</v>
      </c>
      <c r="BZ10" s="47">
        <v>298.77999999999997</v>
      </c>
      <c r="CA10" s="47">
        <v>21.84</v>
      </c>
      <c r="CB10" s="47">
        <v>318.27</v>
      </c>
      <c r="CC10" s="48">
        <v>867.55</v>
      </c>
      <c r="CD10" s="46">
        <v>2201.58</v>
      </c>
      <c r="CE10" s="46">
        <v>0</v>
      </c>
      <c r="CF10" s="46">
        <v>2201.58</v>
      </c>
      <c r="CG10" s="47">
        <v>214</v>
      </c>
      <c r="CH10" s="47">
        <v>54.98</v>
      </c>
      <c r="CI10" s="47">
        <v>1070.4100000000001</v>
      </c>
      <c r="CJ10" s="47">
        <v>44.25</v>
      </c>
      <c r="CK10" s="47">
        <v>1383.64</v>
      </c>
      <c r="CL10" s="48">
        <v>3585.22</v>
      </c>
      <c r="CM10" s="46">
        <v>2104.15</v>
      </c>
      <c r="CN10" s="46">
        <v>0</v>
      </c>
      <c r="CO10" s="46">
        <v>2104.15</v>
      </c>
      <c r="CP10" s="47">
        <v>208</v>
      </c>
      <c r="CQ10" s="47">
        <v>52.54</v>
      </c>
      <c r="CR10" s="47">
        <v>1030.69</v>
      </c>
      <c r="CS10" s="47">
        <v>42.94</v>
      </c>
      <c r="CT10" s="47">
        <v>1334.17</v>
      </c>
      <c r="CU10" s="48">
        <v>3438.32</v>
      </c>
      <c r="CV10" s="46">
        <v>4109.7700000000004</v>
      </c>
      <c r="CW10" s="46">
        <v>0</v>
      </c>
      <c r="CX10" s="46">
        <v>4109.7700000000004</v>
      </c>
      <c r="CY10" s="47">
        <v>700</v>
      </c>
      <c r="CZ10" s="47">
        <v>142.94</v>
      </c>
      <c r="DA10" s="47">
        <v>2567.0500000000002</v>
      </c>
      <c r="DB10" s="47">
        <v>126.48</v>
      </c>
      <c r="DC10" s="47">
        <v>3536.47</v>
      </c>
      <c r="DD10" s="48">
        <v>7646.24</v>
      </c>
      <c r="DE10" s="46">
        <v>7024.21</v>
      </c>
      <c r="DF10" s="46">
        <v>0</v>
      </c>
      <c r="DG10" s="46">
        <v>7024.21</v>
      </c>
      <c r="DH10" s="47">
        <v>882</v>
      </c>
      <c r="DI10" s="47">
        <v>655.8</v>
      </c>
      <c r="DJ10" s="47">
        <v>3122.9</v>
      </c>
      <c r="DK10" s="47">
        <v>175.95</v>
      </c>
      <c r="DL10" s="47">
        <v>4836.6499999999996</v>
      </c>
      <c r="DM10" s="48">
        <v>11860.86</v>
      </c>
      <c r="DN10" s="73">
        <f t="shared" si="1"/>
        <v>46484.46</v>
      </c>
      <c r="DO10" s="73">
        <f t="shared" si="2"/>
        <v>758.88</v>
      </c>
      <c r="DP10" s="73">
        <f t="shared" si="3"/>
        <v>47243.340000000004</v>
      </c>
      <c r="DQ10" s="22">
        <f t="shared" si="4"/>
        <v>5677</v>
      </c>
      <c r="DR10" s="22">
        <f t="shared" si="5"/>
        <v>1680.8799999999999</v>
      </c>
      <c r="DS10" s="22">
        <f t="shared" si="6"/>
        <v>22272.760000000002</v>
      </c>
      <c r="DT10" s="22">
        <f t="shared" si="7"/>
        <v>1160.3300000000002</v>
      </c>
      <c r="DU10" s="22">
        <f t="shared" si="8"/>
        <v>30790.970000000008</v>
      </c>
      <c r="DV10" s="23">
        <f t="shared" si="9"/>
        <v>78034.310000000012</v>
      </c>
      <c r="DW10" s="262">
        <f>DP10-F10</f>
        <v>-12684.32</v>
      </c>
      <c r="DX10" s="262"/>
      <c r="DY10" s="263">
        <f>E10-(DU10-(DO10*PARAM!Q10))</f>
        <v>7135.5999999999913</v>
      </c>
      <c r="DZ10" s="263"/>
    </row>
    <row r="11" spans="1:130" x14ac:dyDescent="0.25">
      <c r="A11" s="41">
        <v>1302</v>
      </c>
      <c r="B11" s="41" t="s">
        <v>806</v>
      </c>
      <c r="C11" s="41" t="s">
        <v>271</v>
      </c>
      <c r="D11" s="42">
        <v>0</v>
      </c>
      <c r="E11" s="41"/>
      <c r="F11" s="41"/>
      <c r="G11" s="41" t="s">
        <v>157</v>
      </c>
      <c r="H11" s="41" t="s">
        <v>18</v>
      </c>
      <c r="I11" s="41" t="s">
        <v>787</v>
      </c>
      <c r="J11" s="46">
        <v>0</v>
      </c>
      <c r="K11" s="46">
        <v>0</v>
      </c>
      <c r="L11" s="46">
        <v>0</v>
      </c>
      <c r="M11" s="47">
        <v>0</v>
      </c>
      <c r="N11" s="47">
        <v>0</v>
      </c>
      <c r="O11" s="47">
        <v>0</v>
      </c>
      <c r="P11" s="47">
        <v>0</v>
      </c>
      <c r="Q11" s="47">
        <v>0</v>
      </c>
      <c r="R11" s="48">
        <v>0</v>
      </c>
      <c r="S11" s="46">
        <v>0</v>
      </c>
      <c r="T11" s="46">
        <v>0</v>
      </c>
      <c r="U11" s="46">
        <v>0</v>
      </c>
      <c r="V11" s="47">
        <v>0</v>
      </c>
      <c r="W11" s="47">
        <v>0</v>
      </c>
      <c r="X11" s="47">
        <v>0</v>
      </c>
      <c r="Y11" s="47">
        <v>0</v>
      </c>
      <c r="Z11" s="47">
        <v>0</v>
      </c>
      <c r="AA11" s="48">
        <v>0</v>
      </c>
      <c r="AB11" s="46">
        <v>0</v>
      </c>
      <c r="AC11" s="46">
        <v>0</v>
      </c>
      <c r="AD11" s="46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8">
        <v>0</v>
      </c>
      <c r="AK11" s="46"/>
      <c r="AL11" s="46"/>
      <c r="AM11" s="46"/>
      <c r="AN11" s="47"/>
      <c r="AO11" s="47"/>
      <c r="AP11" s="47"/>
      <c r="AQ11" s="47"/>
      <c r="AR11" s="47"/>
      <c r="AS11" s="48"/>
      <c r="AT11" s="46">
        <v>0</v>
      </c>
      <c r="AU11" s="46">
        <v>948.61</v>
      </c>
      <c r="AV11" s="46">
        <v>948.61</v>
      </c>
      <c r="AW11" s="47">
        <v>40</v>
      </c>
      <c r="AX11" s="47">
        <v>0</v>
      </c>
      <c r="AY11" s="47">
        <v>189.72</v>
      </c>
      <c r="AZ11" s="47">
        <v>12.71</v>
      </c>
      <c r="BA11" s="47">
        <v>242.43</v>
      </c>
      <c r="BB11" s="48">
        <v>1191.04</v>
      </c>
      <c r="BC11" s="46"/>
      <c r="BD11" s="46"/>
      <c r="BE11" s="46"/>
      <c r="BF11" s="47"/>
      <c r="BG11" s="47"/>
      <c r="BH11" s="47"/>
      <c r="BI11" s="47"/>
      <c r="BJ11" s="47"/>
      <c r="BK11" s="48"/>
      <c r="BL11" s="46"/>
      <c r="BM11" s="46"/>
      <c r="BN11" s="46"/>
      <c r="BO11" s="47"/>
      <c r="BP11" s="47"/>
      <c r="BQ11" s="47"/>
      <c r="BR11" s="47"/>
      <c r="BS11" s="47"/>
      <c r="BT11" s="48"/>
      <c r="BU11" s="46"/>
      <c r="BV11" s="46"/>
      <c r="BW11" s="46"/>
      <c r="BX11" s="47"/>
      <c r="BY11" s="47"/>
      <c r="BZ11" s="47"/>
      <c r="CA11" s="47"/>
      <c r="CB11" s="47"/>
      <c r="CC11" s="48"/>
      <c r="CD11" s="46"/>
      <c r="CE11" s="46"/>
      <c r="CF11" s="46"/>
      <c r="CG11" s="47"/>
      <c r="CH11" s="47"/>
      <c r="CI11" s="47"/>
      <c r="CJ11" s="47"/>
      <c r="CK11" s="47"/>
      <c r="CL11" s="48"/>
      <c r="CM11" s="46"/>
      <c r="CN11" s="46"/>
      <c r="CO11" s="46"/>
      <c r="CP11" s="47"/>
      <c r="CQ11" s="47"/>
      <c r="CR11" s="47"/>
      <c r="CS11" s="47"/>
      <c r="CT11" s="47"/>
      <c r="CU11" s="48"/>
      <c r="CV11" s="46"/>
      <c r="CW11" s="46"/>
      <c r="CX11" s="46"/>
      <c r="CY11" s="47"/>
      <c r="CZ11" s="47"/>
      <c r="DA11" s="47"/>
      <c r="DB11" s="47"/>
      <c r="DC11" s="47"/>
      <c r="DD11" s="48"/>
      <c r="DE11" s="43"/>
      <c r="DF11" s="43"/>
      <c r="DG11" s="43"/>
      <c r="DH11" s="44"/>
      <c r="DI11" s="44"/>
      <c r="DJ11" s="44"/>
      <c r="DK11" s="44"/>
      <c r="DL11" s="44"/>
      <c r="DM11" s="45"/>
      <c r="DN11" s="73">
        <f t="shared" si="1"/>
        <v>0</v>
      </c>
      <c r="DO11" s="73">
        <f t="shared" si="2"/>
        <v>948.61</v>
      </c>
      <c r="DP11" s="73">
        <f t="shared" si="3"/>
        <v>948.61</v>
      </c>
      <c r="DQ11" s="22">
        <f t="shared" si="4"/>
        <v>40</v>
      </c>
      <c r="DR11" s="22">
        <f t="shared" si="5"/>
        <v>0</v>
      </c>
      <c r="DS11" s="22">
        <f t="shared" si="6"/>
        <v>189.72</v>
      </c>
      <c r="DT11" s="22">
        <f t="shared" si="7"/>
        <v>12.71</v>
      </c>
      <c r="DU11" s="22">
        <f t="shared" si="8"/>
        <v>242.43</v>
      </c>
      <c r="DV11" s="23">
        <f t="shared" si="9"/>
        <v>1191.04</v>
      </c>
      <c r="DW11" s="262">
        <f t="shared" si="10"/>
        <v>948.61</v>
      </c>
      <c r="DX11" s="262"/>
      <c r="DY11" s="263">
        <f>E11-(DU11-(DO11*PARAM!Q11))</f>
        <v>-242.43</v>
      </c>
      <c r="DZ11" s="263"/>
    </row>
    <row r="12" spans="1:130" x14ac:dyDescent="0.25">
      <c r="A12" s="41">
        <v>1466</v>
      </c>
      <c r="B12" s="41" t="s">
        <v>656</v>
      </c>
      <c r="C12" s="41" t="s">
        <v>657</v>
      </c>
      <c r="D12" s="42">
        <v>1</v>
      </c>
      <c r="E12" s="41">
        <v>22045.87</v>
      </c>
      <c r="F12" s="41">
        <v>38553.03</v>
      </c>
      <c r="G12" s="41" t="s">
        <v>157</v>
      </c>
      <c r="H12" s="41" t="s">
        <v>18</v>
      </c>
      <c r="I12" s="41" t="s">
        <v>658</v>
      </c>
      <c r="J12" s="46">
        <v>3046.84</v>
      </c>
      <c r="K12" s="46">
        <v>0</v>
      </c>
      <c r="L12" s="46">
        <v>3046.84</v>
      </c>
      <c r="M12" s="47">
        <v>319</v>
      </c>
      <c r="N12" s="47">
        <v>73.94</v>
      </c>
      <c r="O12" s="47">
        <v>1140.3399999999999</v>
      </c>
      <c r="P12" s="47">
        <v>145.51</v>
      </c>
      <c r="Q12" s="47">
        <v>1678.79</v>
      </c>
      <c r="R12" s="48">
        <v>4725.63</v>
      </c>
      <c r="S12" s="46">
        <v>3002.64</v>
      </c>
      <c r="T12" s="46">
        <v>0</v>
      </c>
      <c r="U12" s="46">
        <v>3002.64</v>
      </c>
      <c r="V12" s="47">
        <v>319</v>
      </c>
      <c r="W12" s="47">
        <v>73.94</v>
      </c>
      <c r="X12" s="47">
        <v>1141.5</v>
      </c>
      <c r="Y12" s="47">
        <v>129.63</v>
      </c>
      <c r="Z12" s="47">
        <v>1664.07</v>
      </c>
      <c r="AA12" s="48">
        <v>4666.71</v>
      </c>
      <c r="AB12" s="46">
        <v>3002.64</v>
      </c>
      <c r="AC12" s="46">
        <v>0</v>
      </c>
      <c r="AD12" s="46">
        <v>3002.64</v>
      </c>
      <c r="AE12" s="47">
        <v>319</v>
      </c>
      <c r="AF12" s="47">
        <v>73.94</v>
      </c>
      <c r="AG12" s="47">
        <v>1140.92</v>
      </c>
      <c r="AH12" s="47">
        <v>170.43</v>
      </c>
      <c r="AI12" s="47">
        <v>1704.29</v>
      </c>
      <c r="AJ12" s="48">
        <v>4706.93</v>
      </c>
      <c r="AK12" s="46">
        <v>3002.64</v>
      </c>
      <c r="AL12" s="46">
        <v>0</v>
      </c>
      <c r="AM12" s="46">
        <v>3002.64</v>
      </c>
      <c r="AN12" s="47">
        <v>319</v>
      </c>
      <c r="AO12" s="47">
        <v>73.94</v>
      </c>
      <c r="AP12" s="47">
        <v>1140.92</v>
      </c>
      <c r="AQ12" s="47">
        <v>150.03</v>
      </c>
      <c r="AR12" s="47">
        <v>1683.89</v>
      </c>
      <c r="AS12" s="48">
        <v>4686.53</v>
      </c>
      <c r="AT12" s="46">
        <v>3002.64</v>
      </c>
      <c r="AU12" s="46">
        <v>948.61</v>
      </c>
      <c r="AV12" s="46">
        <v>3951.25</v>
      </c>
      <c r="AW12" s="47">
        <v>447</v>
      </c>
      <c r="AX12" s="47">
        <v>73.94</v>
      </c>
      <c r="AY12" s="47">
        <v>1330.64</v>
      </c>
      <c r="AZ12" s="47">
        <v>116.83</v>
      </c>
      <c r="BA12" s="47">
        <v>1968.41</v>
      </c>
      <c r="BB12" s="48">
        <v>5919.66</v>
      </c>
      <c r="BC12" s="46">
        <v>4622.93</v>
      </c>
      <c r="BD12" s="46">
        <v>0</v>
      </c>
      <c r="BE12" s="46">
        <v>4622.93</v>
      </c>
      <c r="BF12" s="47">
        <v>525</v>
      </c>
      <c r="BG12" s="47">
        <v>111.2</v>
      </c>
      <c r="BH12" s="47">
        <v>1964.23</v>
      </c>
      <c r="BI12" s="47">
        <v>168.04</v>
      </c>
      <c r="BJ12" s="47">
        <v>2768.47</v>
      </c>
      <c r="BK12" s="48">
        <v>7391.4</v>
      </c>
      <c r="BL12" s="46">
        <v>3021.69</v>
      </c>
      <c r="BM12" s="46">
        <v>0</v>
      </c>
      <c r="BN12" s="46">
        <v>3021.69</v>
      </c>
      <c r="BO12" s="47">
        <v>316</v>
      </c>
      <c r="BP12" s="47">
        <v>74.41</v>
      </c>
      <c r="BQ12" s="47">
        <v>1148.02</v>
      </c>
      <c r="BR12" s="47">
        <v>160.57</v>
      </c>
      <c r="BS12" s="47">
        <v>1699</v>
      </c>
      <c r="BT12" s="48">
        <v>4720.6899999999996</v>
      </c>
      <c r="BU12" s="46">
        <v>2975.49</v>
      </c>
      <c r="BV12" s="46">
        <v>0</v>
      </c>
      <c r="BW12" s="46">
        <v>2975.49</v>
      </c>
      <c r="BX12" s="47">
        <v>320</v>
      </c>
      <c r="BY12" s="47">
        <v>74.41</v>
      </c>
      <c r="BZ12" s="47">
        <v>1148.02</v>
      </c>
      <c r="CA12" s="47">
        <v>149.75</v>
      </c>
      <c r="CB12" s="47">
        <v>1692.18</v>
      </c>
      <c r="CC12" s="48">
        <v>4667.67</v>
      </c>
      <c r="CD12" s="46">
        <v>3123.58</v>
      </c>
      <c r="CE12" s="46">
        <v>0</v>
      </c>
      <c r="CF12" s="46">
        <v>3123.58</v>
      </c>
      <c r="CG12" s="47">
        <v>335</v>
      </c>
      <c r="CH12" s="47">
        <v>76.91</v>
      </c>
      <c r="CI12" s="47">
        <v>1185.31</v>
      </c>
      <c r="CJ12" s="47">
        <v>157.27000000000001</v>
      </c>
      <c r="CK12" s="47">
        <v>1754.49</v>
      </c>
      <c r="CL12" s="48">
        <v>4878.07</v>
      </c>
      <c r="CM12" s="46">
        <v>3028.35</v>
      </c>
      <c r="CN12" s="46">
        <v>0</v>
      </c>
      <c r="CO12" s="46">
        <v>3028.35</v>
      </c>
      <c r="CP12" s="47">
        <v>329</v>
      </c>
      <c r="CQ12" s="47">
        <v>74.58</v>
      </c>
      <c r="CR12" s="47">
        <v>1155.29</v>
      </c>
      <c r="CS12" s="47">
        <v>73.989999999999995</v>
      </c>
      <c r="CT12" s="47">
        <v>1632.86</v>
      </c>
      <c r="CU12" s="48">
        <v>4661.21</v>
      </c>
      <c r="CV12" s="46">
        <v>3022.79</v>
      </c>
      <c r="CW12" s="46">
        <v>0</v>
      </c>
      <c r="CX12" s="46">
        <v>3022.79</v>
      </c>
      <c r="CY12" s="47">
        <v>320</v>
      </c>
      <c r="CZ12" s="47">
        <v>74.44</v>
      </c>
      <c r="DA12" s="47">
        <v>1148.43</v>
      </c>
      <c r="DB12" s="47">
        <v>124.9</v>
      </c>
      <c r="DC12" s="47">
        <v>1667.77</v>
      </c>
      <c r="DD12" s="48">
        <v>4690.5600000000004</v>
      </c>
      <c r="DE12" s="46">
        <v>4492.93</v>
      </c>
      <c r="DF12" s="46">
        <v>0</v>
      </c>
      <c r="DG12" s="46">
        <v>4492.93</v>
      </c>
      <c r="DH12" s="47">
        <v>529</v>
      </c>
      <c r="DI12" s="47">
        <v>497.93</v>
      </c>
      <c r="DJ12" s="47">
        <v>1430.45</v>
      </c>
      <c r="DK12" s="47">
        <v>161.19999999999999</v>
      </c>
      <c r="DL12" s="47">
        <v>2618.58</v>
      </c>
      <c r="DM12" s="48">
        <v>7111.51</v>
      </c>
      <c r="DN12" s="73">
        <f t="shared" si="1"/>
        <v>39345.159999999996</v>
      </c>
      <c r="DO12" s="73">
        <f t="shared" si="2"/>
        <v>948.61</v>
      </c>
      <c r="DP12" s="73">
        <f t="shared" si="3"/>
        <v>40293.769999999997</v>
      </c>
      <c r="DQ12" s="22">
        <f t="shared" si="4"/>
        <v>4397</v>
      </c>
      <c r="DR12" s="22">
        <f t="shared" si="5"/>
        <v>1353.58</v>
      </c>
      <c r="DS12" s="22">
        <f t="shared" si="6"/>
        <v>15074.070000000003</v>
      </c>
      <c r="DT12" s="22">
        <f t="shared" si="7"/>
        <v>1708.15</v>
      </c>
      <c r="DU12" s="22">
        <f t="shared" si="8"/>
        <v>22532.800000000003</v>
      </c>
      <c r="DV12" s="23">
        <f t="shared" si="9"/>
        <v>62826.57</v>
      </c>
      <c r="DW12" s="262">
        <f t="shared" si="10"/>
        <v>1740.739999999998</v>
      </c>
      <c r="DX12" s="262"/>
      <c r="DY12" s="263">
        <f>E12-(DU12-(DO12*PARAM!Q12))</f>
        <v>-486.93000000000393</v>
      </c>
      <c r="DZ12" s="263"/>
    </row>
    <row r="13" spans="1:130" x14ac:dyDescent="0.25">
      <c r="A13" s="41">
        <v>1482</v>
      </c>
      <c r="B13" s="41" t="s">
        <v>786</v>
      </c>
      <c r="C13" s="41" t="s">
        <v>300</v>
      </c>
      <c r="D13" s="42">
        <v>1</v>
      </c>
      <c r="E13" s="41">
        <v>21499.85</v>
      </c>
      <c r="F13" s="41">
        <v>38263.99</v>
      </c>
      <c r="G13" s="41" t="s">
        <v>157</v>
      </c>
      <c r="H13" s="41" t="s">
        <v>18</v>
      </c>
      <c r="I13" s="41" t="s">
        <v>787</v>
      </c>
      <c r="J13" s="46">
        <v>3028.36</v>
      </c>
      <c r="K13" s="46">
        <v>0</v>
      </c>
      <c r="L13" s="46">
        <v>3028.36</v>
      </c>
      <c r="M13" s="47">
        <v>316</v>
      </c>
      <c r="N13" s="47">
        <v>44.18</v>
      </c>
      <c r="O13" s="47">
        <v>1135.79</v>
      </c>
      <c r="P13" s="47">
        <v>155.41999999999999</v>
      </c>
      <c r="Q13" s="47">
        <v>1651.39</v>
      </c>
      <c r="R13" s="48">
        <v>4679.75</v>
      </c>
      <c r="S13" s="46">
        <v>2947.76</v>
      </c>
      <c r="T13" s="46">
        <v>0</v>
      </c>
      <c r="U13" s="46">
        <v>2947.76</v>
      </c>
      <c r="V13" s="47">
        <v>316</v>
      </c>
      <c r="W13" s="47">
        <v>44.18</v>
      </c>
      <c r="X13" s="47">
        <v>1136.93</v>
      </c>
      <c r="Y13" s="47">
        <v>108.44</v>
      </c>
      <c r="Z13" s="47">
        <v>1605.55</v>
      </c>
      <c r="AA13" s="48">
        <v>4553.3100000000004</v>
      </c>
      <c r="AB13" s="46">
        <v>2947.76</v>
      </c>
      <c r="AC13" s="46">
        <v>0</v>
      </c>
      <c r="AD13" s="46">
        <v>2947.76</v>
      </c>
      <c r="AE13" s="47">
        <v>316</v>
      </c>
      <c r="AF13" s="47">
        <v>44.18</v>
      </c>
      <c r="AG13" s="47">
        <v>1136.3599999999999</v>
      </c>
      <c r="AH13" s="47">
        <v>169.64</v>
      </c>
      <c r="AI13" s="47">
        <v>1666.18</v>
      </c>
      <c r="AJ13" s="48">
        <v>4613.9399999999996</v>
      </c>
      <c r="AK13" s="46">
        <v>2989.41</v>
      </c>
      <c r="AL13" s="46">
        <v>0</v>
      </c>
      <c r="AM13" s="46">
        <v>2989.41</v>
      </c>
      <c r="AN13" s="47">
        <v>322</v>
      </c>
      <c r="AO13" s="47">
        <v>44.8</v>
      </c>
      <c r="AP13" s="47">
        <v>1151.93</v>
      </c>
      <c r="AQ13" s="47">
        <v>160.18</v>
      </c>
      <c r="AR13" s="47">
        <v>1678.91</v>
      </c>
      <c r="AS13" s="48">
        <v>4668.32</v>
      </c>
      <c r="AT13" s="46">
        <v>2968.42</v>
      </c>
      <c r="AU13" s="46">
        <v>948.61</v>
      </c>
      <c r="AV13" s="46">
        <v>3917.03</v>
      </c>
      <c r="AW13" s="47">
        <v>448</v>
      </c>
      <c r="AX13" s="47">
        <v>44.49</v>
      </c>
      <c r="AY13" s="47">
        <v>1333.8</v>
      </c>
      <c r="AZ13" s="47">
        <v>126.61</v>
      </c>
      <c r="BA13" s="47">
        <v>1952.9</v>
      </c>
      <c r="BB13" s="48">
        <v>5869.93</v>
      </c>
      <c r="BC13" s="46">
        <v>4065.43</v>
      </c>
      <c r="BD13" s="46">
        <v>0</v>
      </c>
      <c r="BE13" s="46">
        <v>4065.43</v>
      </c>
      <c r="BF13" s="47">
        <v>444</v>
      </c>
      <c r="BG13" s="47">
        <v>57.83</v>
      </c>
      <c r="BH13" s="47">
        <v>1720.68</v>
      </c>
      <c r="BI13" s="47">
        <v>157.99</v>
      </c>
      <c r="BJ13" s="47">
        <v>2380.5</v>
      </c>
      <c r="BK13" s="48">
        <v>6445.93</v>
      </c>
      <c r="BL13" s="46">
        <v>2947.76</v>
      </c>
      <c r="BM13" s="46">
        <v>0</v>
      </c>
      <c r="BN13" s="46">
        <v>2947.76</v>
      </c>
      <c r="BO13" s="47">
        <v>316</v>
      </c>
      <c r="BP13" s="47">
        <v>44.18</v>
      </c>
      <c r="BQ13" s="47">
        <v>1136.3599999999999</v>
      </c>
      <c r="BR13" s="47">
        <v>118.64</v>
      </c>
      <c r="BS13" s="47">
        <v>1615.18</v>
      </c>
      <c r="BT13" s="48">
        <v>4562.9399999999996</v>
      </c>
      <c r="BU13" s="46">
        <v>2947.76</v>
      </c>
      <c r="BV13" s="46">
        <v>0</v>
      </c>
      <c r="BW13" s="46">
        <v>2947.76</v>
      </c>
      <c r="BX13" s="47">
        <v>316</v>
      </c>
      <c r="BY13" s="47">
        <v>44.18</v>
      </c>
      <c r="BZ13" s="47">
        <v>1136.3599999999999</v>
      </c>
      <c r="CA13" s="47">
        <v>164.54</v>
      </c>
      <c r="CB13" s="47">
        <v>1661.08</v>
      </c>
      <c r="CC13" s="48">
        <v>4608.84</v>
      </c>
      <c r="CD13" s="46">
        <v>3064.69</v>
      </c>
      <c r="CE13" s="46">
        <v>0</v>
      </c>
      <c r="CF13" s="46">
        <v>3064.69</v>
      </c>
      <c r="CG13" s="47">
        <v>332</v>
      </c>
      <c r="CH13" s="47">
        <v>45.93</v>
      </c>
      <c r="CI13" s="47">
        <v>1180.03</v>
      </c>
      <c r="CJ13" s="47">
        <v>54.42</v>
      </c>
      <c r="CK13" s="47">
        <v>1612.38</v>
      </c>
      <c r="CL13" s="48">
        <v>4677.07</v>
      </c>
      <c r="CM13" s="46">
        <v>2929.36</v>
      </c>
      <c r="CN13" s="46">
        <v>0</v>
      </c>
      <c r="CO13" s="46">
        <v>2929.36</v>
      </c>
      <c r="CP13" s="47">
        <v>322</v>
      </c>
      <c r="CQ13" s="47">
        <v>43.9</v>
      </c>
      <c r="CR13" s="47">
        <v>1134.29</v>
      </c>
      <c r="CS13" s="47">
        <v>52.01</v>
      </c>
      <c r="CT13" s="47">
        <v>1552.2</v>
      </c>
      <c r="CU13" s="48">
        <v>4481.5600000000004</v>
      </c>
      <c r="CV13" s="46">
        <v>2947.76</v>
      </c>
      <c r="CW13" s="46">
        <v>0</v>
      </c>
      <c r="CX13" s="46">
        <v>2947.76</v>
      </c>
      <c r="CY13" s="47">
        <v>316</v>
      </c>
      <c r="CZ13" s="47">
        <v>44.18</v>
      </c>
      <c r="DA13" s="47">
        <v>1136.3599999999999</v>
      </c>
      <c r="DB13" s="47">
        <v>139.04</v>
      </c>
      <c r="DC13" s="47">
        <v>1635.58</v>
      </c>
      <c r="DD13" s="48">
        <v>4583.34</v>
      </c>
      <c r="DE13" s="46">
        <v>4427.01</v>
      </c>
      <c r="DF13" s="46">
        <v>0</v>
      </c>
      <c r="DG13" s="46">
        <v>4427.01</v>
      </c>
      <c r="DH13" s="47">
        <v>526</v>
      </c>
      <c r="DI13" s="47">
        <v>445.3</v>
      </c>
      <c r="DJ13" s="47">
        <v>1457.35</v>
      </c>
      <c r="DK13" s="47">
        <v>155.12</v>
      </c>
      <c r="DL13" s="47">
        <v>2583.77</v>
      </c>
      <c r="DM13" s="48">
        <v>7010.78</v>
      </c>
      <c r="DN13" s="73">
        <f t="shared" si="1"/>
        <v>38211.480000000003</v>
      </c>
      <c r="DO13" s="73">
        <f t="shared" si="2"/>
        <v>948.61</v>
      </c>
      <c r="DP13" s="73">
        <f t="shared" si="3"/>
        <v>39160.090000000004</v>
      </c>
      <c r="DQ13" s="22">
        <f t="shared" si="4"/>
        <v>4290</v>
      </c>
      <c r="DR13" s="22">
        <f t="shared" si="5"/>
        <v>947.32999999999993</v>
      </c>
      <c r="DS13" s="22">
        <f t="shared" si="6"/>
        <v>14796.240000000003</v>
      </c>
      <c r="DT13" s="22">
        <f t="shared" si="7"/>
        <v>1562.0500000000002</v>
      </c>
      <c r="DU13" s="22">
        <f t="shared" si="8"/>
        <v>21595.62</v>
      </c>
      <c r="DV13" s="23">
        <f t="shared" si="9"/>
        <v>60755.710000000006</v>
      </c>
      <c r="DW13" s="262">
        <f>DP13-F13</f>
        <v>896.10000000000582</v>
      </c>
      <c r="DX13" s="262"/>
      <c r="DY13" s="263">
        <f>E13-(DU13-(DO13*PARAM!Q13))</f>
        <v>-95.770000000000437</v>
      </c>
      <c r="DZ13" s="263"/>
    </row>
    <row r="14" spans="1:130" x14ac:dyDescent="0.25">
      <c r="A14" s="41">
        <v>1503</v>
      </c>
      <c r="B14" s="41" t="s">
        <v>700</v>
      </c>
      <c r="C14" s="41" t="s">
        <v>223</v>
      </c>
      <c r="D14" s="42">
        <v>1</v>
      </c>
      <c r="E14" s="41">
        <v>13849.65</v>
      </c>
      <c r="F14" s="41">
        <v>27164.03</v>
      </c>
      <c r="G14" s="41" t="s">
        <v>157</v>
      </c>
      <c r="H14" s="41" t="s">
        <v>18</v>
      </c>
      <c r="I14" s="41" t="s">
        <v>424</v>
      </c>
      <c r="J14" s="46">
        <v>2158.4</v>
      </c>
      <c r="K14" s="46">
        <v>0</v>
      </c>
      <c r="L14" s="46">
        <v>2158.4</v>
      </c>
      <c r="M14" s="47">
        <v>189</v>
      </c>
      <c r="N14" s="47">
        <v>51.07</v>
      </c>
      <c r="O14" s="47">
        <v>542.08000000000004</v>
      </c>
      <c r="P14" s="47">
        <v>139.84</v>
      </c>
      <c r="Q14" s="47">
        <v>921.99</v>
      </c>
      <c r="R14" s="48">
        <v>3080.39</v>
      </c>
      <c r="S14" s="46">
        <v>2057.12</v>
      </c>
      <c r="T14" s="46">
        <v>0</v>
      </c>
      <c r="U14" s="46">
        <v>2057.12</v>
      </c>
      <c r="V14" s="47">
        <v>189</v>
      </c>
      <c r="W14" s="47">
        <v>51.07</v>
      </c>
      <c r="X14" s="47">
        <v>542.88</v>
      </c>
      <c r="Y14" s="47">
        <v>112.97</v>
      </c>
      <c r="Z14" s="47">
        <v>895.92</v>
      </c>
      <c r="AA14" s="48">
        <v>2953.04</v>
      </c>
      <c r="AB14" s="46">
        <v>2086.7199999999998</v>
      </c>
      <c r="AC14" s="46">
        <v>0</v>
      </c>
      <c r="AD14" s="46">
        <v>2086.7199999999998</v>
      </c>
      <c r="AE14" s="47">
        <v>189</v>
      </c>
      <c r="AF14" s="47">
        <v>51.07</v>
      </c>
      <c r="AG14" s="47">
        <v>542.48</v>
      </c>
      <c r="AH14" s="47">
        <v>154.16999999999999</v>
      </c>
      <c r="AI14" s="47">
        <v>936.72</v>
      </c>
      <c r="AJ14" s="48">
        <v>3023.44</v>
      </c>
      <c r="AK14" s="46">
        <v>2127.59</v>
      </c>
      <c r="AL14" s="46">
        <v>0</v>
      </c>
      <c r="AM14" s="46">
        <v>2127.59</v>
      </c>
      <c r="AN14" s="47">
        <v>195</v>
      </c>
      <c r="AO14" s="47">
        <v>52.1</v>
      </c>
      <c r="AP14" s="47">
        <v>579.49</v>
      </c>
      <c r="AQ14" s="47">
        <v>144.69</v>
      </c>
      <c r="AR14" s="47">
        <v>971.28</v>
      </c>
      <c r="AS14" s="48">
        <v>3098.87</v>
      </c>
      <c r="AT14" s="46">
        <v>2049.91</v>
      </c>
      <c r="AU14" s="46">
        <v>948.61</v>
      </c>
      <c r="AV14" s="46">
        <v>2998.52</v>
      </c>
      <c r="AW14" s="47">
        <v>319</v>
      </c>
      <c r="AX14" s="47">
        <v>51.18</v>
      </c>
      <c r="AY14" s="47">
        <v>735.88</v>
      </c>
      <c r="AZ14" s="47">
        <v>115.41</v>
      </c>
      <c r="BA14" s="47">
        <v>1221.47</v>
      </c>
      <c r="BB14" s="48">
        <v>4219.99</v>
      </c>
      <c r="BC14" s="46">
        <v>3288.29</v>
      </c>
      <c r="BD14" s="46">
        <v>0</v>
      </c>
      <c r="BE14" s="46">
        <v>3288.29</v>
      </c>
      <c r="BF14" s="47">
        <v>328</v>
      </c>
      <c r="BG14" s="47">
        <v>76.2</v>
      </c>
      <c r="BH14" s="47">
        <v>1149.9000000000001</v>
      </c>
      <c r="BI14" s="47">
        <v>164.46</v>
      </c>
      <c r="BJ14" s="47">
        <v>1718.56</v>
      </c>
      <c r="BK14" s="48">
        <v>5006.8500000000004</v>
      </c>
      <c r="BL14" s="46">
        <v>2042.27</v>
      </c>
      <c r="BM14" s="46">
        <v>0</v>
      </c>
      <c r="BN14" s="46">
        <v>2042.27</v>
      </c>
      <c r="BO14" s="47">
        <v>189</v>
      </c>
      <c r="BP14" s="47">
        <v>51.07</v>
      </c>
      <c r="BQ14" s="47">
        <v>542.48</v>
      </c>
      <c r="BR14" s="47">
        <v>117.87</v>
      </c>
      <c r="BS14" s="47">
        <v>900.42</v>
      </c>
      <c r="BT14" s="48">
        <v>2942.69</v>
      </c>
      <c r="BU14" s="46">
        <v>2042.27</v>
      </c>
      <c r="BV14" s="46">
        <v>0</v>
      </c>
      <c r="BW14" s="46">
        <v>2042.27</v>
      </c>
      <c r="BX14" s="47">
        <v>189</v>
      </c>
      <c r="BY14" s="47">
        <v>51.07</v>
      </c>
      <c r="BZ14" s="47">
        <v>542.48</v>
      </c>
      <c r="CA14" s="47">
        <v>148.47</v>
      </c>
      <c r="CB14" s="47">
        <v>931.02</v>
      </c>
      <c r="CC14" s="48">
        <v>2973.29</v>
      </c>
      <c r="CD14" s="46">
        <v>2152.71</v>
      </c>
      <c r="CE14" s="46">
        <v>0</v>
      </c>
      <c r="CF14" s="46">
        <v>2152.71</v>
      </c>
      <c r="CG14" s="47">
        <v>197</v>
      </c>
      <c r="CH14" s="47">
        <v>52.35</v>
      </c>
      <c r="CI14" s="47">
        <v>588.87</v>
      </c>
      <c r="CJ14" s="47">
        <v>114.49</v>
      </c>
      <c r="CK14" s="47">
        <v>952.71</v>
      </c>
      <c r="CL14" s="48">
        <v>3105.42</v>
      </c>
      <c r="CM14" s="46">
        <v>2086.7199999999998</v>
      </c>
      <c r="CN14" s="46">
        <v>0</v>
      </c>
      <c r="CO14" s="46">
        <v>2086.7199999999998</v>
      </c>
      <c r="CP14" s="47">
        <v>197</v>
      </c>
      <c r="CQ14" s="47">
        <v>51.07</v>
      </c>
      <c r="CR14" s="47">
        <v>517.04999999999995</v>
      </c>
      <c r="CS14" s="47">
        <v>92.97</v>
      </c>
      <c r="CT14" s="47">
        <v>858.09</v>
      </c>
      <c r="CU14" s="48">
        <v>2944.81</v>
      </c>
      <c r="CV14" s="46">
        <v>2609.15</v>
      </c>
      <c r="CW14" s="46">
        <v>0</v>
      </c>
      <c r="CX14" s="46">
        <v>2609.15</v>
      </c>
      <c r="CY14" s="47">
        <v>261</v>
      </c>
      <c r="CZ14" s="47">
        <v>64.14</v>
      </c>
      <c r="DA14" s="47">
        <v>973.77</v>
      </c>
      <c r="DB14" s="47">
        <v>132.85</v>
      </c>
      <c r="DC14" s="47">
        <v>1431.76</v>
      </c>
      <c r="DD14" s="48">
        <v>4040.91</v>
      </c>
      <c r="DE14" s="46">
        <v>3146.89</v>
      </c>
      <c r="DF14" s="46">
        <v>0</v>
      </c>
      <c r="DG14" s="46">
        <v>3146.89</v>
      </c>
      <c r="DH14" s="47">
        <v>343</v>
      </c>
      <c r="DI14" s="47">
        <v>351.13</v>
      </c>
      <c r="DJ14" s="47">
        <v>1830.37</v>
      </c>
      <c r="DK14" s="47">
        <v>133.72</v>
      </c>
      <c r="DL14" s="47">
        <v>2658.22</v>
      </c>
      <c r="DM14" s="48">
        <v>5805.11</v>
      </c>
      <c r="DN14" s="73">
        <f t="shared" si="1"/>
        <v>27848.04</v>
      </c>
      <c r="DO14" s="73">
        <f t="shared" si="2"/>
        <v>948.61</v>
      </c>
      <c r="DP14" s="73">
        <f t="shared" si="3"/>
        <v>28796.65</v>
      </c>
      <c r="DQ14" s="22">
        <f t="shared" si="4"/>
        <v>2785</v>
      </c>
      <c r="DR14" s="22">
        <f t="shared" si="5"/>
        <v>953.52</v>
      </c>
      <c r="DS14" s="22">
        <f t="shared" si="6"/>
        <v>9087.73</v>
      </c>
      <c r="DT14" s="22">
        <f t="shared" si="7"/>
        <v>1571.91</v>
      </c>
      <c r="DU14" s="22">
        <f t="shared" si="8"/>
        <v>14398.16</v>
      </c>
      <c r="DV14" s="23">
        <f t="shared" si="9"/>
        <v>43194.81</v>
      </c>
      <c r="DW14" s="262">
        <f t="shared" si="10"/>
        <v>1632.6200000000026</v>
      </c>
      <c r="DX14" s="262"/>
      <c r="DY14" s="263">
        <f>E14-(DU14-(DO14*PARAM!Q14))</f>
        <v>-548.51000000000022</v>
      </c>
      <c r="DZ14" s="263"/>
    </row>
    <row r="15" spans="1:130" x14ac:dyDescent="0.25">
      <c r="A15" s="41">
        <v>1506</v>
      </c>
      <c r="B15" s="41" t="s">
        <v>773</v>
      </c>
      <c r="C15" s="41" t="s">
        <v>162</v>
      </c>
      <c r="D15" s="42">
        <v>0.9</v>
      </c>
      <c r="E15" s="41">
        <v>12800.89</v>
      </c>
      <c r="F15" s="41">
        <v>25556.93</v>
      </c>
      <c r="G15" s="41" t="s">
        <v>157</v>
      </c>
      <c r="H15" s="41" t="s">
        <v>18</v>
      </c>
      <c r="I15" s="41" t="s">
        <v>424</v>
      </c>
      <c r="J15" s="46">
        <v>1954.23</v>
      </c>
      <c r="K15" s="46">
        <v>0</v>
      </c>
      <c r="L15" s="46">
        <v>1954.23</v>
      </c>
      <c r="M15" s="47">
        <v>167</v>
      </c>
      <c r="N15" s="47">
        <v>47.06</v>
      </c>
      <c r="O15" s="47">
        <v>531.46</v>
      </c>
      <c r="P15" s="47">
        <v>126.2</v>
      </c>
      <c r="Q15" s="47">
        <v>871.72</v>
      </c>
      <c r="R15" s="48">
        <v>2825.95</v>
      </c>
      <c r="S15" s="46">
        <v>1856.14</v>
      </c>
      <c r="T15" s="46">
        <v>0</v>
      </c>
      <c r="U15" s="46">
        <v>1856.14</v>
      </c>
      <c r="V15" s="47">
        <v>163</v>
      </c>
      <c r="W15" s="47">
        <v>46.41</v>
      </c>
      <c r="X15" s="47">
        <v>508.69</v>
      </c>
      <c r="Y15" s="47">
        <v>109.47</v>
      </c>
      <c r="Z15" s="47">
        <v>827.57</v>
      </c>
      <c r="AA15" s="48">
        <v>2683.71</v>
      </c>
      <c r="AB15" s="46"/>
      <c r="AC15" s="46"/>
      <c r="AD15" s="46"/>
      <c r="AE15" s="47"/>
      <c r="AF15" s="47"/>
      <c r="AG15" s="47"/>
      <c r="AH15" s="47"/>
      <c r="AI15" s="47"/>
      <c r="AJ15" s="48"/>
      <c r="AK15" s="46"/>
      <c r="AL15" s="46"/>
      <c r="AM15" s="46"/>
      <c r="AN15" s="47"/>
      <c r="AO15" s="47"/>
      <c r="AP15" s="47"/>
      <c r="AQ15" s="47"/>
      <c r="AR15" s="47"/>
      <c r="AS15" s="48"/>
      <c r="AT15" s="46"/>
      <c r="AU15" s="46"/>
      <c r="AV15" s="46"/>
      <c r="AW15" s="47"/>
      <c r="AX15" s="47"/>
      <c r="AY15" s="47"/>
      <c r="AZ15" s="47"/>
      <c r="BA15" s="47"/>
      <c r="BB15" s="48"/>
      <c r="BC15" s="46"/>
      <c r="BD15" s="46"/>
      <c r="BE15" s="46"/>
      <c r="BF15" s="47"/>
      <c r="BG15" s="47"/>
      <c r="BH15" s="47"/>
      <c r="BI15" s="47"/>
      <c r="BJ15" s="47"/>
      <c r="BK15" s="48"/>
      <c r="BL15" s="46"/>
      <c r="BM15" s="46"/>
      <c r="BN15" s="46"/>
      <c r="BO15" s="47"/>
      <c r="BP15" s="47"/>
      <c r="BQ15" s="47"/>
      <c r="BR15" s="47"/>
      <c r="BS15" s="47"/>
      <c r="BT15" s="48"/>
      <c r="BU15" s="46"/>
      <c r="BV15" s="46"/>
      <c r="BW15" s="46"/>
      <c r="BX15" s="47"/>
      <c r="BY15" s="47"/>
      <c r="BZ15" s="47"/>
      <c r="CA15" s="47"/>
      <c r="CB15" s="47"/>
      <c r="CC15" s="48"/>
      <c r="CD15" s="46"/>
      <c r="CE15" s="46"/>
      <c r="CF15" s="46"/>
      <c r="CG15" s="47"/>
      <c r="CH15" s="47"/>
      <c r="CI15" s="47"/>
      <c r="CJ15" s="47"/>
      <c r="CK15" s="47"/>
      <c r="CL15" s="48"/>
      <c r="CM15" s="46"/>
      <c r="CN15" s="46"/>
      <c r="CO15" s="46"/>
      <c r="CP15" s="47"/>
      <c r="CQ15" s="47"/>
      <c r="CR15" s="47"/>
      <c r="CS15" s="47"/>
      <c r="CT15" s="47"/>
      <c r="CU15" s="48"/>
      <c r="CV15" s="46"/>
      <c r="CW15" s="46"/>
      <c r="CX15" s="46"/>
      <c r="CY15" s="47"/>
      <c r="CZ15" s="47"/>
      <c r="DA15" s="47"/>
      <c r="DB15" s="47"/>
      <c r="DC15" s="47"/>
      <c r="DD15" s="48"/>
      <c r="DE15" s="43"/>
      <c r="DF15" s="43"/>
      <c r="DG15" s="43"/>
      <c r="DH15" s="44"/>
      <c r="DI15" s="44"/>
      <c r="DJ15" s="44"/>
      <c r="DK15" s="44"/>
      <c r="DL15" s="44"/>
      <c r="DM15" s="45"/>
      <c r="DN15" s="73">
        <f t="shared" si="1"/>
        <v>3810.37</v>
      </c>
      <c r="DO15" s="73">
        <f t="shared" si="2"/>
        <v>0</v>
      </c>
      <c r="DP15" s="73">
        <f t="shared" si="3"/>
        <v>3810.37</v>
      </c>
      <c r="DQ15" s="22">
        <f t="shared" si="4"/>
        <v>330</v>
      </c>
      <c r="DR15" s="22">
        <f t="shared" si="5"/>
        <v>93.47</v>
      </c>
      <c r="DS15" s="22">
        <f t="shared" si="6"/>
        <v>1040.1500000000001</v>
      </c>
      <c r="DT15" s="22">
        <f t="shared" si="7"/>
        <v>235.67000000000002</v>
      </c>
      <c r="DU15" s="22">
        <f t="shared" si="8"/>
        <v>1699.29</v>
      </c>
      <c r="DV15" s="23">
        <f t="shared" si="9"/>
        <v>5509.66</v>
      </c>
      <c r="DW15" s="262">
        <f t="shared" si="10"/>
        <v>-21746.560000000001</v>
      </c>
      <c r="DX15" s="262"/>
      <c r="DY15" s="263">
        <f>E15-(DU15-(DO15*PARAM!Q15))</f>
        <v>11101.599999999999</v>
      </c>
      <c r="DZ15" s="263"/>
    </row>
    <row r="16" spans="1:130" x14ac:dyDescent="0.25">
      <c r="A16" s="41">
        <v>1621</v>
      </c>
      <c r="B16" s="41" t="s">
        <v>423</v>
      </c>
      <c r="C16" s="41" t="s">
        <v>278</v>
      </c>
      <c r="D16" s="42">
        <v>1</v>
      </c>
      <c r="E16" s="41">
        <v>12170.76</v>
      </c>
      <c r="F16" s="41">
        <v>25630.9</v>
      </c>
      <c r="G16" s="41" t="s">
        <v>157</v>
      </c>
      <c r="H16" s="41" t="s">
        <v>18</v>
      </c>
      <c r="I16" s="41" t="s">
        <v>424</v>
      </c>
      <c r="J16" s="46">
        <v>2006.88</v>
      </c>
      <c r="K16" s="46">
        <v>0</v>
      </c>
      <c r="L16" s="46">
        <v>2006.88</v>
      </c>
      <c r="M16" s="47">
        <v>178</v>
      </c>
      <c r="N16" s="47">
        <v>48.93</v>
      </c>
      <c r="O16" s="47">
        <v>464.55</v>
      </c>
      <c r="P16" s="47">
        <v>137.41999999999999</v>
      </c>
      <c r="Q16" s="47">
        <v>828.9</v>
      </c>
      <c r="R16" s="48">
        <v>2835.78</v>
      </c>
      <c r="S16" s="46">
        <v>1979.12</v>
      </c>
      <c r="T16" s="46">
        <v>0</v>
      </c>
      <c r="U16" s="46">
        <v>1979.12</v>
      </c>
      <c r="V16" s="47">
        <v>181</v>
      </c>
      <c r="W16" s="47">
        <v>49.4</v>
      </c>
      <c r="X16" s="47">
        <v>482.52</v>
      </c>
      <c r="Y16" s="47">
        <v>111.64</v>
      </c>
      <c r="Z16" s="47">
        <v>824.56</v>
      </c>
      <c r="AA16" s="48">
        <v>2803.68</v>
      </c>
      <c r="AB16" s="46">
        <v>1979.12</v>
      </c>
      <c r="AC16" s="46">
        <v>0</v>
      </c>
      <c r="AD16" s="46">
        <v>1979.12</v>
      </c>
      <c r="AE16" s="47">
        <v>180</v>
      </c>
      <c r="AF16" s="47">
        <v>49.4</v>
      </c>
      <c r="AG16" s="47">
        <v>482.14</v>
      </c>
      <c r="AH16" s="47">
        <v>152.44</v>
      </c>
      <c r="AI16" s="47">
        <v>863.98</v>
      </c>
      <c r="AJ16" s="48">
        <v>2843.1</v>
      </c>
      <c r="AK16" s="46">
        <v>1982.34</v>
      </c>
      <c r="AL16" s="46">
        <v>0</v>
      </c>
      <c r="AM16" s="46">
        <v>1982.34</v>
      </c>
      <c r="AN16" s="47">
        <v>181</v>
      </c>
      <c r="AO16" s="47">
        <v>49.49</v>
      </c>
      <c r="AP16" s="47">
        <v>485.01</v>
      </c>
      <c r="AQ16" s="47">
        <v>116.79</v>
      </c>
      <c r="AR16" s="47">
        <v>832.29</v>
      </c>
      <c r="AS16" s="48">
        <v>2814.63</v>
      </c>
      <c r="AT16" s="46">
        <v>1993.12</v>
      </c>
      <c r="AU16" s="46">
        <v>948.61</v>
      </c>
      <c r="AV16" s="46">
        <v>2941.73</v>
      </c>
      <c r="AW16" s="47">
        <v>311</v>
      </c>
      <c r="AX16" s="47">
        <v>49.75</v>
      </c>
      <c r="AY16" s="47">
        <v>684.55</v>
      </c>
      <c r="AZ16" s="47">
        <v>139.9</v>
      </c>
      <c r="BA16" s="47">
        <v>1185.2</v>
      </c>
      <c r="BB16" s="48">
        <v>4126.93</v>
      </c>
      <c r="BC16" s="46">
        <v>3122.02</v>
      </c>
      <c r="BD16" s="46">
        <v>0</v>
      </c>
      <c r="BE16" s="46">
        <v>3122.02</v>
      </c>
      <c r="BF16" s="47">
        <v>314</v>
      </c>
      <c r="BG16" s="47">
        <v>73.7</v>
      </c>
      <c r="BH16" s="47">
        <v>1113.3800000000001</v>
      </c>
      <c r="BI16" s="47">
        <v>141.38</v>
      </c>
      <c r="BJ16" s="47">
        <v>1642.46</v>
      </c>
      <c r="BK16" s="48">
        <v>4764.4799999999996</v>
      </c>
      <c r="BL16" s="46">
        <v>1979.12</v>
      </c>
      <c r="BM16" s="46">
        <v>0</v>
      </c>
      <c r="BN16" s="46">
        <v>1979.12</v>
      </c>
      <c r="BO16" s="47">
        <v>180</v>
      </c>
      <c r="BP16" s="47">
        <v>49.4</v>
      </c>
      <c r="BQ16" s="47">
        <v>482.14</v>
      </c>
      <c r="BR16" s="47">
        <v>142.24</v>
      </c>
      <c r="BS16" s="47">
        <v>853.78</v>
      </c>
      <c r="BT16" s="48">
        <v>2832.9</v>
      </c>
      <c r="BU16" s="46">
        <v>1979.12</v>
      </c>
      <c r="BV16" s="46">
        <v>0</v>
      </c>
      <c r="BW16" s="46">
        <v>1979.12</v>
      </c>
      <c r="BX16" s="47">
        <v>180</v>
      </c>
      <c r="BY16" s="47">
        <v>49.4</v>
      </c>
      <c r="BZ16" s="47">
        <v>482.14</v>
      </c>
      <c r="CA16" s="47">
        <v>147.34</v>
      </c>
      <c r="CB16" s="47">
        <v>858.88</v>
      </c>
      <c r="CC16" s="48">
        <v>2838</v>
      </c>
      <c r="CD16" s="46">
        <v>2032.99</v>
      </c>
      <c r="CE16" s="46">
        <v>0</v>
      </c>
      <c r="CF16" s="46">
        <v>2032.99</v>
      </c>
      <c r="CG16" s="47">
        <v>188</v>
      </c>
      <c r="CH16" s="47">
        <v>50.75</v>
      </c>
      <c r="CI16" s="47">
        <v>531</v>
      </c>
      <c r="CJ16" s="47">
        <v>148.30000000000001</v>
      </c>
      <c r="CK16" s="47">
        <v>918.05</v>
      </c>
      <c r="CL16" s="48">
        <v>2951.04</v>
      </c>
      <c r="CM16" s="46">
        <v>2001.56</v>
      </c>
      <c r="CN16" s="46">
        <v>0</v>
      </c>
      <c r="CO16" s="46">
        <v>2001.56</v>
      </c>
      <c r="CP16" s="47">
        <v>191</v>
      </c>
      <c r="CQ16" s="47">
        <v>49.96</v>
      </c>
      <c r="CR16" s="47">
        <v>477.01</v>
      </c>
      <c r="CS16" s="47">
        <v>81.430000000000007</v>
      </c>
      <c r="CT16" s="47">
        <v>799.4</v>
      </c>
      <c r="CU16" s="48">
        <v>2800.96</v>
      </c>
      <c r="CV16" s="46">
        <v>1979.12</v>
      </c>
      <c r="CW16" s="46">
        <v>0</v>
      </c>
      <c r="CX16" s="46">
        <v>1979.12</v>
      </c>
      <c r="CY16" s="47">
        <v>180</v>
      </c>
      <c r="CZ16" s="47">
        <v>49.4</v>
      </c>
      <c r="DA16" s="47">
        <v>451.9</v>
      </c>
      <c r="DB16" s="47">
        <v>101.44</v>
      </c>
      <c r="DC16" s="47">
        <v>782.74</v>
      </c>
      <c r="DD16" s="48">
        <v>2761.86</v>
      </c>
      <c r="DE16" s="46">
        <v>1670.53</v>
      </c>
      <c r="DF16" s="46">
        <v>0</v>
      </c>
      <c r="DG16" s="46">
        <v>1670.53</v>
      </c>
      <c r="DH16" s="47">
        <v>139</v>
      </c>
      <c r="DI16" s="47">
        <v>286.22000000000003</v>
      </c>
      <c r="DJ16" s="47">
        <v>1041.26</v>
      </c>
      <c r="DK16" s="47">
        <v>122.8</v>
      </c>
      <c r="DL16" s="47">
        <v>1589.28</v>
      </c>
      <c r="DM16" s="48">
        <v>3259.81</v>
      </c>
      <c r="DN16" s="73">
        <f t="shared" si="1"/>
        <v>24705.040000000001</v>
      </c>
      <c r="DO16" s="73">
        <f t="shared" si="2"/>
        <v>948.61</v>
      </c>
      <c r="DP16" s="73">
        <f t="shared" si="3"/>
        <v>25653.65</v>
      </c>
      <c r="DQ16" s="22">
        <f t="shared" si="4"/>
        <v>2403</v>
      </c>
      <c r="DR16" s="22">
        <f t="shared" si="5"/>
        <v>855.8</v>
      </c>
      <c r="DS16" s="22">
        <f t="shared" si="6"/>
        <v>7177.6</v>
      </c>
      <c r="DT16" s="22">
        <f t="shared" si="7"/>
        <v>1543.12</v>
      </c>
      <c r="DU16" s="22">
        <f t="shared" si="8"/>
        <v>11979.52</v>
      </c>
      <c r="DV16" s="23">
        <f t="shared" si="9"/>
        <v>37633.17</v>
      </c>
      <c r="DW16" s="262">
        <f t="shared" si="10"/>
        <v>22.75</v>
      </c>
      <c r="DX16" s="262"/>
      <c r="DY16" s="263">
        <f>E16-(DU16-(DO16*PARAM!Q16))</f>
        <v>191.23999999999978</v>
      </c>
      <c r="DZ16" s="263"/>
    </row>
    <row r="17" spans="1:130" x14ac:dyDescent="0.25">
      <c r="A17" s="41">
        <v>1702</v>
      </c>
      <c r="B17" s="41" t="s">
        <v>364</v>
      </c>
      <c r="C17" s="41" t="s">
        <v>365</v>
      </c>
      <c r="D17" s="42">
        <v>0.5</v>
      </c>
      <c r="E17" s="41">
        <v>24298.47</v>
      </c>
      <c r="F17" s="41">
        <v>39467.9</v>
      </c>
      <c r="G17" s="41" t="s">
        <v>157</v>
      </c>
      <c r="H17" s="41" t="s">
        <v>18</v>
      </c>
      <c r="I17" s="41" t="s">
        <v>366</v>
      </c>
      <c r="J17" s="46">
        <v>2830.32</v>
      </c>
      <c r="K17" s="46">
        <v>0</v>
      </c>
      <c r="L17" s="46">
        <v>2830.32</v>
      </c>
      <c r="M17" s="47">
        <v>296</v>
      </c>
      <c r="N17" s="47">
        <v>42.42</v>
      </c>
      <c r="O17" s="47">
        <v>1275.55</v>
      </c>
      <c r="P17" s="47">
        <v>101.26</v>
      </c>
      <c r="Q17" s="47">
        <v>1715.23</v>
      </c>
      <c r="R17" s="48">
        <v>4545.55</v>
      </c>
      <c r="S17" s="46">
        <v>2804.87</v>
      </c>
      <c r="T17" s="46">
        <v>0</v>
      </c>
      <c r="U17" s="46">
        <v>2804.87</v>
      </c>
      <c r="V17" s="47">
        <v>292</v>
      </c>
      <c r="W17" s="47">
        <v>42.03</v>
      </c>
      <c r="X17" s="47">
        <v>1265.17</v>
      </c>
      <c r="Y17" s="47">
        <v>75.31</v>
      </c>
      <c r="Z17" s="47">
        <v>1674.51</v>
      </c>
      <c r="AA17" s="48">
        <v>4479.38</v>
      </c>
      <c r="AB17" s="46">
        <v>2804.87</v>
      </c>
      <c r="AC17" s="46">
        <v>0</v>
      </c>
      <c r="AD17" s="46">
        <v>2804.87</v>
      </c>
      <c r="AE17" s="47">
        <v>292</v>
      </c>
      <c r="AF17" s="47">
        <v>42.03</v>
      </c>
      <c r="AG17" s="47">
        <v>1264.6099999999999</v>
      </c>
      <c r="AH17" s="47">
        <v>111.01</v>
      </c>
      <c r="AI17" s="47">
        <v>1709.65</v>
      </c>
      <c r="AJ17" s="48">
        <v>4514.5200000000004</v>
      </c>
      <c r="AK17" s="46">
        <v>2804.87</v>
      </c>
      <c r="AL17" s="46">
        <v>0</v>
      </c>
      <c r="AM17" s="46">
        <v>2804.87</v>
      </c>
      <c r="AN17" s="47">
        <v>292</v>
      </c>
      <c r="AO17" s="47">
        <v>42.03</v>
      </c>
      <c r="AP17" s="47">
        <v>1264.6099999999999</v>
      </c>
      <c r="AQ17" s="47">
        <v>95.71</v>
      </c>
      <c r="AR17" s="47">
        <v>1694.35</v>
      </c>
      <c r="AS17" s="48">
        <v>4499.22</v>
      </c>
      <c r="AT17" s="46">
        <v>3226.87</v>
      </c>
      <c r="AU17" s="46">
        <v>474.31</v>
      </c>
      <c r="AV17" s="46">
        <v>3701.18</v>
      </c>
      <c r="AW17" s="47">
        <v>415</v>
      </c>
      <c r="AX17" s="47">
        <v>48.36</v>
      </c>
      <c r="AY17" s="47">
        <v>1549.96</v>
      </c>
      <c r="AZ17" s="47">
        <v>114.65</v>
      </c>
      <c r="BA17" s="47">
        <v>2127.9699999999998</v>
      </c>
      <c r="BB17" s="48">
        <v>5829.15</v>
      </c>
      <c r="BC17" s="46">
        <v>4276.87</v>
      </c>
      <c r="BD17" s="46">
        <v>0</v>
      </c>
      <c r="BE17" s="46">
        <v>4276.87</v>
      </c>
      <c r="BF17" s="47">
        <v>483</v>
      </c>
      <c r="BG17" s="47">
        <v>62.72</v>
      </c>
      <c r="BH17" s="47">
        <v>1886.81</v>
      </c>
      <c r="BI17" s="47">
        <v>131.63999999999999</v>
      </c>
      <c r="BJ17" s="47">
        <v>2564.17</v>
      </c>
      <c r="BK17" s="48">
        <v>6841.04</v>
      </c>
      <c r="BL17" s="46">
        <v>2804.87</v>
      </c>
      <c r="BM17" s="46">
        <v>0</v>
      </c>
      <c r="BN17" s="46">
        <v>2804.87</v>
      </c>
      <c r="BO17" s="47">
        <v>288</v>
      </c>
      <c r="BP17" s="47">
        <v>42.03</v>
      </c>
      <c r="BQ17" s="47">
        <v>1264.6099999999999</v>
      </c>
      <c r="BR17" s="47">
        <v>85.51</v>
      </c>
      <c r="BS17" s="47">
        <v>1680.15</v>
      </c>
      <c r="BT17" s="48">
        <v>4485.0200000000004</v>
      </c>
      <c r="BU17" s="46">
        <v>2804.87</v>
      </c>
      <c r="BV17" s="46">
        <v>0</v>
      </c>
      <c r="BW17" s="46">
        <v>2804.87</v>
      </c>
      <c r="BX17" s="47">
        <v>291</v>
      </c>
      <c r="BY17" s="47">
        <v>42.03</v>
      </c>
      <c r="BZ17" s="47">
        <v>1264.6099999999999</v>
      </c>
      <c r="CA17" s="47">
        <v>111.01</v>
      </c>
      <c r="CB17" s="47">
        <v>1708.65</v>
      </c>
      <c r="CC17" s="48">
        <v>4513.5200000000004</v>
      </c>
      <c r="CD17" s="46">
        <v>2848.09</v>
      </c>
      <c r="CE17" s="46">
        <v>0</v>
      </c>
      <c r="CF17" s="46">
        <v>2848.09</v>
      </c>
      <c r="CG17" s="47">
        <v>239</v>
      </c>
      <c r="CH17" s="47">
        <v>36.35</v>
      </c>
      <c r="CI17" s="47">
        <v>1049.96</v>
      </c>
      <c r="CJ17" s="47">
        <v>74.239999999999995</v>
      </c>
      <c r="CK17" s="47">
        <v>1399.55</v>
      </c>
      <c r="CL17" s="48">
        <v>4247.6400000000003</v>
      </c>
      <c r="CM17" s="46">
        <v>2804.87</v>
      </c>
      <c r="CN17" s="46">
        <v>0</v>
      </c>
      <c r="CO17" s="46">
        <v>2804.87</v>
      </c>
      <c r="CP17" s="47">
        <v>291</v>
      </c>
      <c r="CQ17" s="47">
        <v>42.03</v>
      </c>
      <c r="CR17" s="47">
        <v>1264.6099999999999</v>
      </c>
      <c r="CS17" s="47">
        <v>85.51</v>
      </c>
      <c r="CT17" s="47">
        <v>1683.15</v>
      </c>
      <c r="CU17" s="48">
        <v>4488.0200000000004</v>
      </c>
      <c r="CV17" s="46">
        <v>4155.47</v>
      </c>
      <c r="CW17" s="46">
        <v>0</v>
      </c>
      <c r="CX17" s="46">
        <v>4155.47</v>
      </c>
      <c r="CY17" s="47">
        <v>479</v>
      </c>
      <c r="CZ17" s="47">
        <v>62.3</v>
      </c>
      <c r="DA17" s="47">
        <v>1874.28</v>
      </c>
      <c r="DB17" s="47">
        <v>124.79</v>
      </c>
      <c r="DC17" s="47">
        <v>2540.37</v>
      </c>
      <c r="DD17" s="48">
        <v>6695.84</v>
      </c>
      <c r="DE17" s="46">
        <v>4361.8100000000004</v>
      </c>
      <c r="DF17" s="46">
        <v>0</v>
      </c>
      <c r="DG17" s="46">
        <v>4361.8100000000004</v>
      </c>
      <c r="DH17" s="47">
        <v>515</v>
      </c>
      <c r="DI17" s="47">
        <v>445.23</v>
      </c>
      <c r="DJ17" s="47">
        <v>2011.05</v>
      </c>
      <c r="DK17" s="47">
        <v>128.44999999999999</v>
      </c>
      <c r="DL17" s="47">
        <v>3099.73</v>
      </c>
      <c r="DM17" s="48">
        <v>7461.54</v>
      </c>
      <c r="DN17" s="73">
        <f t="shared" si="1"/>
        <v>38528.649999999994</v>
      </c>
      <c r="DO17" s="73">
        <f t="shared" si="2"/>
        <v>474.31</v>
      </c>
      <c r="DP17" s="73">
        <f t="shared" si="3"/>
        <v>39002.959999999992</v>
      </c>
      <c r="DQ17" s="22">
        <f t="shared" si="4"/>
        <v>4173</v>
      </c>
      <c r="DR17" s="22">
        <f t="shared" si="5"/>
        <v>949.56</v>
      </c>
      <c r="DS17" s="22">
        <f t="shared" si="6"/>
        <v>17235.830000000002</v>
      </c>
      <c r="DT17" s="22">
        <f t="shared" si="7"/>
        <v>1239.0899999999999</v>
      </c>
      <c r="DU17" s="22">
        <f t="shared" si="8"/>
        <v>23597.479999999996</v>
      </c>
      <c r="DV17" s="23">
        <f t="shared" si="9"/>
        <v>62600.44000000001</v>
      </c>
      <c r="DW17" s="262">
        <f t="shared" si="10"/>
        <v>-464.9400000000096</v>
      </c>
      <c r="DX17" s="262"/>
      <c r="DY17" s="263">
        <f>E17-(DU17-(DO17*PARAM!Q17))</f>
        <v>700.99000000000524</v>
      </c>
      <c r="DZ17" s="263"/>
    </row>
    <row r="18" spans="1:130" x14ac:dyDescent="0.25">
      <c r="A18" s="41">
        <v>1763</v>
      </c>
      <c r="B18" s="41" t="s">
        <v>767</v>
      </c>
      <c r="C18" s="41" t="s">
        <v>250</v>
      </c>
      <c r="D18" s="42">
        <v>0.8</v>
      </c>
      <c r="E18" s="41">
        <v>38764.81</v>
      </c>
      <c r="F18" s="41">
        <v>61044.04</v>
      </c>
      <c r="G18" s="41" t="s">
        <v>157</v>
      </c>
      <c r="H18" s="41" t="s">
        <v>18</v>
      </c>
      <c r="I18" s="41" t="s">
        <v>366</v>
      </c>
      <c r="J18" s="46">
        <v>4758.78</v>
      </c>
      <c r="K18" s="46">
        <v>0</v>
      </c>
      <c r="L18" s="46">
        <v>4758.78</v>
      </c>
      <c r="M18" s="47">
        <v>559</v>
      </c>
      <c r="N18" s="47">
        <v>117.55</v>
      </c>
      <c r="O18" s="47">
        <v>2133.27</v>
      </c>
      <c r="P18" s="47">
        <v>160.52000000000001</v>
      </c>
      <c r="Q18" s="47">
        <v>2970.34</v>
      </c>
      <c r="R18" s="48">
        <v>7729.12</v>
      </c>
      <c r="S18" s="46">
        <v>5093.78</v>
      </c>
      <c r="T18" s="46">
        <v>0</v>
      </c>
      <c r="U18" s="46">
        <v>5093.78</v>
      </c>
      <c r="V18" s="47">
        <v>605</v>
      </c>
      <c r="W18" s="47">
        <v>125.93</v>
      </c>
      <c r="X18" s="47">
        <v>2278.0500000000002</v>
      </c>
      <c r="Y18" s="47">
        <v>144.66999999999999</v>
      </c>
      <c r="Z18" s="47">
        <v>3153.65</v>
      </c>
      <c r="AA18" s="48">
        <v>8247.43</v>
      </c>
      <c r="AB18" s="46">
        <v>4758.78</v>
      </c>
      <c r="AC18" s="46">
        <v>0</v>
      </c>
      <c r="AD18" s="46">
        <v>4758.78</v>
      </c>
      <c r="AE18" s="47">
        <v>559</v>
      </c>
      <c r="AF18" s="47">
        <v>117.55</v>
      </c>
      <c r="AG18" s="47">
        <v>2134.27</v>
      </c>
      <c r="AH18" s="47">
        <v>170.72</v>
      </c>
      <c r="AI18" s="47">
        <v>2981.54</v>
      </c>
      <c r="AJ18" s="48">
        <v>7740.32</v>
      </c>
      <c r="AK18" s="46">
        <v>4786.37</v>
      </c>
      <c r="AL18" s="46">
        <v>0</v>
      </c>
      <c r="AM18" s="46">
        <v>4786.37</v>
      </c>
      <c r="AN18" s="47">
        <v>563</v>
      </c>
      <c r="AO18" s="47">
        <v>118.25</v>
      </c>
      <c r="AP18" s="47">
        <v>2146.0300000000002</v>
      </c>
      <c r="AQ18" s="47">
        <v>130.29</v>
      </c>
      <c r="AR18" s="47">
        <v>2957.57</v>
      </c>
      <c r="AS18" s="48">
        <v>7743.94</v>
      </c>
      <c r="AT18" s="46">
        <v>4774.75</v>
      </c>
      <c r="AU18" s="46">
        <v>758.88</v>
      </c>
      <c r="AV18" s="46">
        <v>5533.63</v>
      </c>
      <c r="AW18" s="47">
        <v>665</v>
      </c>
      <c r="AX18" s="47">
        <v>117.95</v>
      </c>
      <c r="AY18" s="47">
        <v>2292.84</v>
      </c>
      <c r="AZ18" s="47">
        <v>155.6</v>
      </c>
      <c r="BA18" s="47">
        <v>3231.39</v>
      </c>
      <c r="BB18" s="48">
        <v>8765.02</v>
      </c>
      <c r="BC18" s="46">
        <v>7162.12</v>
      </c>
      <c r="BD18" s="46">
        <v>0</v>
      </c>
      <c r="BE18" s="46">
        <v>7162.12</v>
      </c>
      <c r="BF18" s="47">
        <v>879</v>
      </c>
      <c r="BG18" s="47">
        <v>175.43</v>
      </c>
      <c r="BH18" s="47">
        <v>3120.97</v>
      </c>
      <c r="BI18" s="47">
        <v>167.59</v>
      </c>
      <c r="BJ18" s="47">
        <v>4342.99</v>
      </c>
      <c r="BK18" s="48">
        <v>11505.11</v>
      </c>
      <c r="BL18" s="46">
        <v>4758.78</v>
      </c>
      <c r="BM18" s="46">
        <v>0</v>
      </c>
      <c r="BN18" s="46">
        <v>4758.78</v>
      </c>
      <c r="BO18" s="47">
        <v>559</v>
      </c>
      <c r="BP18" s="47">
        <v>117.55</v>
      </c>
      <c r="BQ18" s="47">
        <v>2134.27</v>
      </c>
      <c r="BR18" s="47">
        <v>165.62</v>
      </c>
      <c r="BS18" s="47">
        <v>2976.44</v>
      </c>
      <c r="BT18" s="48">
        <v>7735.22</v>
      </c>
      <c r="BU18" s="46">
        <v>4758.78</v>
      </c>
      <c r="BV18" s="46">
        <v>0</v>
      </c>
      <c r="BW18" s="46">
        <v>4758.78</v>
      </c>
      <c r="BX18" s="47">
        <v>559</v>
      </c>
      <c r="BY18" s="47">
        <v>117.55</v>
      </c>
      <c r="BZ18" s="47">
        <v>2134.27</v>
      </c>
      <c r="CA18" s="47">
        <v>160.52000000000001</v>
      </c>
      <c r="CB18" s="47">
        <v>2971.34</v>
      </c>
      <c r="CC18" s="48">
        <v>7730.12</v>
      </c>
      <c r="CD18" s="46">
        <v>4940.8900000000003</v>
      </c>
      <c r="CE18" s="46">
        <v>0</v>
      </c>
      <c r="CF18" s="46">
        <v>4940.8900000000003</v>
      </c>
      <c r="CG18" s="47">
        <v>538</v>
      </c>
      <c r="CH18" s="47">
        <v>113.74</v>
      </c>
      <c r="CI18" s="47">
        <v>2069.11</v>
      </c>
      <c r="CJ18" s="47">
        <v>147.63999999999999</v>
      </c>
      <c r="CK18" s="47">
        <v>2868.49</v>
      </c>
      <c r="CL18" s="48">
        <v>7809.38</v>
      </c>
      <c r="CM18" s="46">
        <v>4758.78</v>
      </c>
      <c r="CN18" s="46">
        <v>0</v>
      </c>
      <c r="CO18" s="46">
        <v>4758.78</v>
      </c>
      <c r="CP18" s="47">
        <v>568</v>
      </c>
      <c r="CQ18" s="47">
        <v>117.55</v>
      </c>
      <c r="CR18" s="47">
        <v>2139.0700000000002</v>
      </c>
      <c r="CS18" s="47">
        <v>124.82</v>
      </c>
      <c r="CT18" s="47">
        <v>2949.44</v>
      </c>
      <c r="CU18" s="48">
        <v>7708.22</v>
      </c>
      <c r="CV18" s="46">
        <v>4766.13</v>
      </c>
      <c r="CW18" s="46">
        <v>0</v>
      </c>
      <c r="CX18" s="46">
        <v>4766.13</v>
      </c>
      <c r="CY18" s="47">
        <v>560</v>
      </c>
      <c r="CZ18" s="47">
        <v>117.74</v>
      </c>
      <c r="DA18" s="47">
        <v>2137.41</v>
      </c>
      <c r="DB18" s="47">
        <v>160.61000000000001</v>
      </c>
      <c r="DC18" s="47">
        <v>2975.76</v>
      </c>
      <c r="DD18" s="48">
        <v>7741.89</v>
      </c>
      <c r="DE18" s="46">
        <v>5666.11</v>
      </c>
      <c r="DF18" s="46">
        <v>0</v>
      </c>
      <c r="DG18" s="46">
        <v>5666.11</v>
      </c>
      <c r="DH18" s="47">
        <v>688</v>
      </c>
      <c r="DI18" s="47">
        <v>739.06</v>
      </c>
      <c r="DJ18" s="47">
        <v>2549.25</v>
      </c>
      <c r="DK18" s="47">
        <v>167.72</v>
      </c>
      <c r="DL18" s="47">
        <v>4144.03</v>
      </c>
      <c r="DM18" s="48">
        <v>9810.14</v>
      </c>
      <c r="DN18" s="73">
        <f t="shared" si="1"/>
        <v>60984.049999999996</v>
      </c>
      <c r="DO18" s="73">
        <f t="shared" si="2"/>
        <v>758.88</v>
      </c>
      <c r="DP18" s="73">
        <f t="shared" si="3"/>
        <v>61742.929999999993</v>
      </c>
      <c r="DQ18" s="22">
        <f t="shared" si="4"/>
        <v>7302</v>
      </c>
      <c r="DR18" s="22">
        <f t="shared" si="5"/>
        <v>2095.85</v>
      </c>
      <c r="DS18" s="22">
        <f t="shared" si="6"/>
        <v>27268.81</v>
      </c>
      <c r="DT18" s="22">
        <f t="shared" si="7"/>
        <v>1856.32</v>
      </c>
      <c r="DU18" s="22">
        <f t="shared" si="8"/>
        <v>38522.979999999989</v>
      </c>
      <c r="DV18" s="23">
        <f t="shared" si="9"/>
        <v>100265.91</v>
      </c>
      <c r="DW18" s="262">
        <f t="shared" si="10"/>
        <v>698.88999999999214</v>
      </c>
      <c r="DX18" s="262"/>
      <c r="DY18" s="263">
        <f>E18-(DU18-(DO18*PARAM!Q18))</f>
        <v>241.83000000000902</v>
      </c>
      <c r="DZ18" s="263"/>
    </row>
    <row r="19" spans="1:130" x14ac:dyDescent="0.25">
      <c r="A19" s="41"/>
      <c r="B19" s="41"/>
      <c r="C19" s="41"/>
      <c r="D19" s="42"/>
      <c r="E19" s="41"/>
      <c r="F19" s="41"/>
      <c r="G19" s="41"/>
      <c r="H19" s="41"/>
      <c r="I19" s="41"/>
      <c r="J19" s="46"/>
      <c r="K19" s="46"/>
      <c r="L19" s="46"/>
      <c r="M19" s="47"/>
      <c r="N19" s="47"/>
      <c r="O19" s="47"/>
      <c r="P19" s="47"/>
      <c r="Q19" s="47"/>
      <c r="R19" s="48"/>
      <c r="S19" s="46"/>
      <c r="T19" s="46"/>
      <c r="U19" s="46"/>
      <c r="V19" s="47"/>
      <c r="W19" s="47"/>
      <c r="X19" s="47"/>
      <c r="Y19" s="47"/>
      <c r="Z19" s="47"/>
      <c r="AA19" s="48"/>
      <c r="AB19" s="46"/>
      <c r="AC19" s="46"/>
      <c r="AD19" s="46"/>
      <c r="AE19" s="47"/>
      <c r="AF19" s="47"/>
      <c r="AG19" s="47"/>
      <c r="AH19" s="47"/>
      <c r="AI19" s="47"/>
      <c r="AJ19" s="48"/>
      <c r="AK19" s="46"/>
      <c r="AL19" s="46"/>
      <c r="AM19" s="46"/>
      <c r="AN19" s="47"/>
      <c r="AO19" s="47"/>
      <c r="AP19" s="47"/>
      <c r="AQ19" s="47"/>
      <c r="AR19" s="47"/>
      <c r="AS19" s="48"/>
      <c r="AT19" s="46"/>
      <c r="AU19" s="46"/>
      <c r="AV19" s="46"/>
      <c r="AW19" s="47"/>
      <c r="AX19" s="47"/>
      <c r="AY19" s="47"/>
      <c r="AZ19" s="47"/>
      <c r="BA19" s="47"/>
      <c r="BB19" s="48"/>
      <c r="BC19" s="46"/>
      <c r="BD19" s="46"/>
      <c r="BE19" s="46"/>
      <c r="BF19" s="47"/>
      <c r="BG19" s="47"/>
      <c r="BH19" s="47"/>
      <c r="BI19" s="47"/>
      <c r="BJ19" s="47"/>
      <c r="BK19" s="48"/>
      <c r="BL19" s="46"/>
      <c r="BM19" s="46"/>
      <c r="BN19" s="46"/>
      <c r="BO19" s="47"/>
      <c r="BP19" s="47"/>
      <c r="BQ19" s="47"/>
      <c r="BR19" s="47"/>
      <c r="BS19" s="47"/>
      <c r="BT19" s="48"/>
      <c r="BU19" s="46"/>
      <c r="BV19" s="46"/>
      <c r="BW19" s="46"/>
      <c r="BX19" s="47"/>
      <c r="BY19" s="47"/>
      <c r="BZ19" s="47"/>
      <c r="CA19" s="47"/>
      <c r="CB19" s="47"/>
      <c r="CC19" s="48"/>
      <c r="CD19" s="46"/>
      <c r="CE19" s="46"/>
      <c r="CF19" s="46"/>
      <c r="CG19" s="47"/>
      <c r="CH19" s="47"/>
      <c r="CI19" s="47"/>
      <c r="CJ19" s="47"/>
      <c r="CK19" s="47"/>
      <c r="CL19" s="48"/>
      <c r="CM19" s="43"/>
      <c r="CN19" s="43"/>
      <c r="CO19" s="43"/>
      <c r="CP19" s="44"/>
      <c r="CQ19" s="44"/>
      <c r="CR19" s="44"/>
      <c r="CS19" s="44"/>
      <c r="CT19" s="44"/>
      <c r="CU19" s="45"/>
      <c r="CV19" s="43"/>
      <c r="CW19" s="43"/>
      <c r="CX19" s="43"/>
      <c r="CY19" s="44"/>
      <c r="CZ19" s="44"/>
      <c r="DA19" s="44"/>
      <c r="DB19" s="44"/>
      <c r="DC19" s="44"/>
      <c r="DD19" s="45"/>
      <c r="DE19" s="43"/>
      <c r="DF19" s="43"/>
      <c r="DG19" s="43"/>
      <c r="DH19" s="44"/>
      <c r="DI19" s="44"/>
      <c r="DJ19" s="44"/>
      <c r="DK19" s="44"/>
      <c r="DL19" s="44"/>
      <c r="DM19" s="45"/>
    </row>
    <row r="20" spans="1:130" customFormat="1" x14ac:dyDescent="0.25">
      <c r="A20" s="7"/>
      <c r="B20" s="7"/>
      <c r="C20" s="7"/>
      <c r="J20" s="9"/>
      <c r="K20" s="9"/>
      <c r="L20" s="9"/>
      <c r="M20" s="11"/>
      <c r="N20" s="11"/>
      <c r="O20" s="11"/>
      <c r="P20" s="11"/>
      <c r="Q20" s="11"/>
      <c r="R20" s="19"/>
      <c r="S20" s="9"/>
      <c r="T20" s="9"/>
      <c r="U20" s="9"/>
      <c r="V20" s="11"/>
      <c r="W20" s="11"/>
      <c r="X20" s="11"/>
      <c r="Y20" s="11"/>
      <c r="Z20" s="11"/>
      <c r="AA20" s="19"/>
      <c r="AB20" s="9"/>
      <c r="AC20" s="9"/>
      <c r="AD20" s="9"/>
      <c r="AE20" s="11"/>
      <c r="AF20" s="11"/>
      <c r="AG20" s="11"/>
      <c r="AH20" s="11"/>
      <c r="AI20" s="11"/>
      <c r="AJ20" s="19"/>
      <c r="AK20" s="9"/>
      <c r="AL20" s="9"/>
      <c r="AM20" s="9"/>
      <c r="AN20" s="11"/>
      <c r="AO20" s="11"/>
      <c r="AP20" s="11"/>
      <c r="AQ20" s="11"/>
      <c r="AR20" s="11"/>
      <c r="AS20" s="19"/>
      <c r="AT20" s="9"/>
      <c r="AU20" s="9"/>
      <c r="AV20" s="9"/>
      <c r="AW20" s="11"/>
      <c r="AX20" s="11"/>
      <c r="AY20" s="11"/>
      <c r="AZ20" s="11"/>
      <c r="BA20" s="11"/>
      <c r="BB20" s="19"/>
      <c r="BC20" s="9"/>
      <c r="BD20" s="9"/>
      <c r="BE20" s="9"/>
      <c r="BF20" s="11"/>
      <c r="BG20" s="11"/>
      <c r="BH20" s="11"/>
      <c r="BI20" s="11"/>
      <c r="BJ20" s="11"/>
      <c r="BK20" s="19"/>
      <c r="BL20" s="9"/>
      <c r="BM20" s="9"/>
      <c r="BN20" s="9"/>
      <c r="BO20" s="11"/>
      <c r="BP20" s="11"/>
      <c r="BQ20" s="11"/>
      <c r="BR20" s="11"/>
      <c r="BS20" s="11"/>
      <c r="BT20" s="19"/>
      <c r="BU20" s="9"/>
      <c r="BV20" s="9"/>
      <c r="BW20" s="9"/>
      <c r="BX20" s="11"/>
      <c r="BY20" s="11"/>
      <c r="BZ20" s="11"/>
      <c r="CA20" s="11"/>
      <c r="CB20" s="11"/>
      <c r="CC20" s="19"/>
      <c r="CD20" s="9"/>
      <c r="CE20" s="9"/>
      <c r="CF20" s="9"/>
      <c r="CG20" s="11"/>
      <c r="CH20" s="11"/>
      <c r="CI20" s="11"/>
      <c r="CJ20" s="11"/>
      <c r="CK20" s="11"/>
      <c r="CL20" s="19"/>
      <c r="CM20" s="9"/>
      <c r="CN20" s="9"/>
      <c r="CO20" s="9"/>
      <c r="CP20" s="11"/>
      <c r="CQ20" s="11"/>
      <c r="CR20" s="11"/>
      <c r="CS20" s="11"/>
      <c r="CT20" s="11"/>
      <c r="CU20" s="19"/>
      <c r="CV20" s="9"/>
      <c r="CW20" s="9"/>
      <c r="CX20" s="9"/>
      <c r="CY20" s="11"/>
      <c r="CZ20" s="11"/>
      <c r="DA20" s="11"/>
      <c r="DB20" s="11"/>
      <c r="DC20" s="11"/>
      <c r="DD20" s="19"/>
      <c r="DE20" s="9"/>
      <c r="DF20" s="9"/>
      <c r="DG20" s="9"/>
      <c r="DH20" s="11"/>
      <c r="DI20" s="11"/>
      <c r="DJ20" s="11"/>
      <c r="DK20" s="11"/>
      <c r="DL20" s="11"/>
      <c r="DM20" s="19"/>
    </row>
    <row r="21" spans="1:130" x14ac:dyDescent="0.25">
      <c r="A21" s="7"/>
      <c r="B21" s="64"/>
      <c r="CC21" s="143"/>
      <c r="CD21" s="144"/>
      <c r="CE21" s="144"/>
      <c r="CF21" s="144"/>
      <c r="CG21" s="145"/>
      <c r="CH21" s="145"/>
      <c r="CI21" s="145"/>
      <c r="CJ21" s="145"/>
      <c r="CK21" s="145"/>
      <c r="CL21" s="143"/>
    </row>
    <row r="22" spans="1:130" x14ac:dyDescent="0.25">
      <c r="A22" s="7"/>
      <c r="B22" s="64"/>
    </row>
    <row r="23" spans="1:130" x14ac:dyDescent="0.25">
      <c r="A23" s="7"/>
      <c r="B23" s="64"/>
    </row>
    <row r="24" spans="1:130" s="28" customFormat="1" ht="18.75" x14ac:dyDescent="0.3">
      <c r="A24" s="26" t="s">
        <v>45</v>
      </c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  <c r="BS24" s="27"/>
      <c r="BT24" s="27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7"/>
      <c r="CJ24" s="27"/>
      <c r="CK24" s="27"/>
      <c r="CL24" s="27"/>
      <c r="CM24" s="27"/>
      <c r="CN24" s="27"/>
      <c r="CO24" s="27"/>
      <c r="CP24" s="27"/>
      <c r="CQ24" s="27"/>
      <c r="CR24" s="27"/>
      <c r="CS24" s="27"/>
      <c r="CT24" s="27"/>
      <c r="CU24" s="27"/>
      <c r="CV24" s="27"/>
      <c r="CW24" s="27"/>
      <c r="CX24" s="27"/>
      <c r="CY24" s="27"/>
      <c r="CZ24" s="27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7"/>
      <c r="DL24" s="27"/>
      <c r="DM24" s="27"/>
      <c r="DN24" s="73"/>
      <c r="DO24" s="18"/>
      <c r="DP24" s="18"/>
      <c r="DQ24" s="18"/>
      <c r="DR24" s="18"/>
      <c r="DS24" s="18"/>
      <c r="DT24" s="18"/>
      <c r="DU24" s="18"/>
      <c r="DV24" s="18"/>
    </row>
    <row r="25" spans="1:130" x14ac:dyDescent="0.25">
      <c r="A25" s="24">
        <v>633</v>
      </c>
      <c r="B25" s="18" t="s">
        <v>46</v>
      </c>
      <c r="J25" s="140"/>
      <c r="K25" s="140"/>
      <c r="L25" s="140"/>
      <c r="M25" s="140"/>
      <c r="N25" s="141"/>
      <c r="O25" s="140"/>
      <c r="P25" s="140"/>
      <c r="Q25" s="153">
        <f>N25</f>
        <v>0</v>
      </c>
      <c r="R25" s="154">
        <f>Q25</f>
        <v>0</v>
      </c>
      <c r="S25" s="140"/>
      <c r="T25" s="140"/>
      <c r="U25" s="140"/>
      <c r="V25" s="140"/>
      <c r="W25" s="141"/>
      <c r="X25" s="140"/>
      <c r="Y25" s="140"/>
      <c r="Z25" s="153">
        <f>W25</f>
        <v>0</v>
      </c>
      <c r="AA25" s="154">
        <f>Z25</f>
        <v>0</v>
      </c>
      <c r="AB25" s="140"/>
      <c r="AC25" s="140"/>
      <c r="AD25" s="140"/>
      <c r="AE25" s="140"/>
      <c r="AF25" s="141"/>
      <c r="AG25" s="140"/>
      <c r="AH25" s="140"/>
      <c r="AI25" s="153">
        <f>AF25</f>
        <v>0</v>
      </c>
      <c r="AJ25" s="154">
        <f>AI25</f>
        <v>0</v>
      </c>
      <c r="AK25" s="140"/>
      <c r="AL25" s="140"/>
      <c r="AM25" s="140"/>
      <c r="AN25" s="140"/>
      <c r="AO25" s="141"/>
      <c r="AP25" s="140"/>
      <c r="AQ25" s="140"/>
      <c r="AR25" s="153">
        <f>AO25</f>
        <v>0</v>
      </c>
      <c r="AS25" s="154">
        <f>AR25</f>
        <v>0</v>
      </c>
      <c r="AT25" s="140"/>
      <c r="AU25" s="140"/>
      <c r="AV25" s="140"/>
      <c r="AW25" s="140"/>
      <c r="AX25" s="141"/>
      <c r="AY25" s="140"/>
      <c r="AZ25" s="140"/>
      <c r="BA25" s="153">
        <f>AX25</f>
        <v>0</v>
      </c>
      <c r="BB25" s="154">
        <f>BA25</f>
        <v>0</v>
      </c>
      <c r="BC25" s="140"/>
      <c r="BD25" s="140"/>
      <c r="BE25" s="140"/>
      <c r="BF25" s="140"/>
      <c r="BG25" s="141"/>
      <c r="BH25" s="140"/>
      <c r="BI25" s="140"/>
      <c r="BJ25" s="153">
        <f>BG25</f>
        <v>0</v>
      </c>
      <c r="BK25" s="154">
        <f>BJ25</f>
        <v>0</v>
      </c>
      <c r="BL25" s="140"/>
      <c r="BM25" s="140"/>
      <c r="BN25" s="140"/>
      <c r="BO25" s="140"/>
      <c r="BP25" s="141"/>
      <c r="BQ25" s="140"/>
      <c r="BR25" s="140"/>
      <c r="BS25" s="153">
        <f>BP25</f>
        <v>0</v>
      </c>
      <c r="BT25" s="154">
        <f>BS25</f>
        <v>0</v>
      </c>
      <c r="BU25" s="140"/>
      <c r="BV25" s="140"/>
      <c r="BW25" s="140"/>
      <c r="BX25" s="140"/>
      <c r="BY25" s="141"/>
      <c r="BZ25" s="140"/>
      <c r="CA25" s="140"/>
      <c r="CB25" s="153">
        <f>BY25</f>
        <v>0</v>
      </c>
      <c r="CC25" s="154">
        <f>CB25</f>
        <v>0</v>
      </c>
      <c r="CD25" s="140"/>
      <c r="CE25" s="140"/>
      <c r="CF25" s="140"/>
      <c r="CG25" s="140"/>
      <c r="CH25" s="141"/>
      <c r="CI25" s="140"/>
      <c r="CJ25" s="140"/>
      <c r="CK25" s="153">
        <f>CH25</f>
        <v>0</v>
      </c>
      <c r="CL25" s="154">
        <f>CK25</f>
        <v>0</v>
      </c>
      <c r="CM25" s="140"/>
      <c r="CN25" s="140"/>
      <c r="CO25" s="140"/>
      <c r="CP25" s="140"/>
      <c r="CQ25" s="141"/>
      <c r="CR25" s="140"/>
      <c r="CS25" s="140"/>
      <c r="CT25" s="153">
        <f>CQ25</f>
        <v>0</v>
      </c>
      <c r="CU25" s="154">
        <f>CT25</f>
        <v>0</v>
      </c>
      <c r="CV25" s="140"/>
      <c r="CW25" s="140"/>
      <c r="CX25" s="140"/>
      <c r="CY25" s="140"/>
      <c r="CZ25" s="141"/>
      <c r="DA25" s="140"/>
      <c r="DB25" s="140"/>
      <c r="DC25" s="153">
        <f>CZ25</f>
        <v>0</v>
      </c>
      <c r="DD25" s="154">
        <f>DC25</f>
        <v>0</v>
      </c>
      <c r="DE25" s="140"/>
      <c r="DF25" s="140"/>
      <c r="DG25" s="140"/>
      <c r="DH25" s="140"/>
      <c r="DI25" s="141"/>
      <c r="DJ25" s="140"/>
      <c r="DK25" s="140"/>
      <c r="DL25" s="153">
        <f>DI25</f>
        <v>0</v>
      </c>
      <c r="DM25" s="154">
        <f>DL25</f>
        <v>0</v>
      </c>
      <c r="DN25" s="140"/>
      <c r="DO25" s="140"/>
      <c r="DP25" s="140"/>
      <c r="DQ25" s="140"/>
      <c r="DR25" s="141">
        <f t="shared" ref="DR25:DS32" si="11">N25+W25+AF25+AO25+AX25+BG25+BP25+BP25+BY25+CH25+CQ25+CZ25+DI25</f>
        <v>0</v>
      </c>
      <c r="DS25" s="140"/>
      <c r="DT25" s="140"/>
      <c r="DU25" s="155">
        <f t="shared" ref="DT25:DV37" si="12">Q25+Z25+AI25+AR25+BA25+BJ25+BS25+BS25+CB25+CK25+CT25+DC25+DL25</f>
        <v>0</v>
      </c>
      <c r="DV25" s="155">
        <f t="shared" si="12"/>
        <v>0</v>
      </c>
    </row>
    <row r="26" spans="1:130" x14ac:dyDescent="0.25">
      <c r="A26" s="24">
        <v>633</v>
      </c>
      <c r="B26" s="18" t="s">
        <v>47</v>
      </c>
      <c r="J26" s="140"/>
      <c r="K26" s="140"/>
      <c r="L26" s="140"/>
      <c r="M26" s="140"/>
      <c r="N26" s="141"/>
      <c r="O26" s="140"/>
      <c r="P26" s="140"/>
      <c r="Q26" s="153">
        <f t="shared" ref="Q26:Q27" si="13">N26</f>
        <v>0</v>
      </c>
      <c r="R26" s="154">
        <f>Q26</f>
        <v>0</v>
      </c>
      <c r="S26" s="140"/>
      <c r="T26" s="140"/>
      <c r="U26" s="140"/>
      <c r="V26" s="140"/>
      <c r="W26" s="141"/>
      <c r="X26" s="140"/>
      <c r="Y26" s="140"/>
      <c r="Z26" s="153">
        <f t="shared" ref="Z26:Z27" si="14">W26</f>
        <v>0</v>
      </c>
      <c r="AA26" s="154">
        <f>Z26</f>
        <v>0</v>
      </c>
      <c r="AB26" s="140"/>
      <c r="AC26" s="140"/>
      <c r="AD26" s="140"/>
      <c r="AE26" s="140"/>
      <c r="AF26" s="141"/>
      <c r="AG26" s="140"/>
      <c r="AH26" s="140"/>
      <c r="AI26" s="153">
        <f t="shared" ref="AI26:AI27" si="15">AF26</f>
        <v>0</v>
      </c>
      <c r="AJ26" s="154">
        <f>AI26</f>
        <v>0</v>
      </c>
      <c r="AK26" s="140"/>
      <c r="AL26" s="140"/>
      <c r="AM26" s="140"/>
      <c r="AN26" s="140"/>
      <c r="AO26" s="141"/>
      <c r="AP26" s="140"/>
      <c r="AQ26" s="140"/>
      <c r="AR26" s="153">
        <f t="shared" ref="AR26:AR27" si="16">AO26</f>
        <v>0</v>
      </c>
      <c r="AS26" s="154">
        <f>AR26</f>
        <v>0</v>
      </c>
      <c r="AT26" s="140"/>
      <c r="AU26" s="140"/>
      <c r="AV26" s="140"/>
      <c r="AW26" s="140"/>
      <c r="AX26" s="141"/>
      <c r="AY26" s="140"/>
      <c r="AZ26" s="140"/>
      <c r="BA26" s="153">
        <f t="shared" ref="BA26:BA27" si="17">AX26</f>
        <v>0</v>
      </c>
      <c r="BB26" s="154">
        <f>BA26</f>
        <v>0</v>
      </c>
      <c r="BC26" s="140"/>
      <c r="BD26" s="140"/>
      <c r="BE26" s="140"/>
      <c r="BF26" s="140"/>
      <c r="BG26" s="141"/>
      <c r="BH26" s="140"/>
      <c r="BI26" s="140"/>
      <c r="BJ26" s="153">
        <f t="shared" ref="BJ26:BJ27" si="18">BG26</f>
        <v>0</v>
      </c>
      <c r="BK26" s="154">
        <f>BJ26</f>
        <v>0</v>
      </c>
      <c r="BL26" s="140"/>
      <c r="BM26" s="140"/>
      <c r="BN26" s="140"/>
      <c r="BO26" s="140"/>
      <c r="BP26" s="141"/>
      <c r="BQ26" s="140"/>
      <c r="BR26" s="140"/>
      <c r="BS26" s="153">
        <f t="shared" ref="BS26:BS27" si="19">BP26</f>
        <v>0</v>
      </c>
      <c r="BT26" s="154">
        <f>BS26</f>
        <v>0</v>
      </c>
      <c r="BU26" s="140"/>
      <c r="BV26" s="140"/>
      <c r="BW26" s="140"/>
      <c r="BX26" s="140"/>
      <c r="BY26" s="141"/>
      <c r="BZ26" s="140"/>
      <c r="CA26" s="140"/>
      <c r="CB26" s="153">
        <f t="shared" ref="CB26:CB27" si="20">BY26</f>
        <v>0</v>
      </c>
      <c r="CC26" s="154">
        <f>CB26</f>
        <v>0</v>
      </c>
      <c r="CD26" s="140"/>
      <c r="CE26" s="140"/>
      <c r="CF26" s="140"/>
      <c r="CG26" s="140"/>
      <c r="CH26" s="141"/>
      <c r="CI26" s="140"/>
      <c r="CJ26" s="140"/>
      <c r="CK26" s="153">
        <f t="shared" ref="CK26:CK27" si="21">CH26</f>
        <v>0</v>
      </c>
      <c r="CL26" s="154">
        <f>CK26</f>
        <v>0</v>
      </c>
      <c r="CM26" s="140"/>
      <c r="CN26" s="140"/>
      <c r="CO26" s="140"/>
      <c r="CP26" s="140"/>
      <c r="CQ26" s="141"/>
      <c r="CR26" s="140"/>
      <c r="CS26" s="140"/>
      <c r="CT26" s="153">
        <f t="shared" ref="CT26:CT27" si="22">CQ26</f>
        <v>0</v>
      </c>
      <c r="CU26" s="154">
        <f>CT26</f>
        <v>0</v>
      </c>
      <c r="CV26" s="140"/>
      <c r="CW26" s="140"/>
      <c r="CX26" s="140"/>
      <c r="CY26" s="140"/>
      <c r="CZ26" s="141"/>
      <c r="DA26" s="140"/>
      <c r="DB26" s="140"/>
      <c r="DC26" s="153">
        <f t="shared" ref="DC26:DC27" si="23">CZ26</f>
        <v>0</v>
      </c>
      <c r="DD26" s="154">
        <f>DC26</f>
        <v>0</v>
      </c>
      <c r="DE26" s="140"/>
      <c r="DF26" s="140"/>
      <c r="DG26" s="140"/>
      <c r="DH26" s="140"/>
      <c r="DI26" s="141">
        <v>200.67</v>
      </c>
      <c r="DJ26" s="140"/>
      <c r="DK26" s="140"/>
      <c r="DL26" s="153">
        <f t="shared" ref="DL26:DL27" si="24">DI26</f>
        <v>200.67</v>
      </c>
      <c r="DM26" s="154">
        <f>DL26</f>
        <v>200.67</v>
      </c>
      <c r="DN26" s="140"/>
      <c r="DO26" s="140"/>
      <c r="DP26" s="140"/>
      <c r="DQ26" s="140"/>
      <c r="DR26" s="141">
        <f t="shared" si="11"/>
        <v>200.67</v>
      </c>
      <c r="DS26" s="140"/>
      <c r="DT26" s="140"/>
      <c r="DU26" s="153">
        <f t="shared" si="12"/>
        <v>200.67</v>
      </c>
      <c r="DV26" s="155">
        <f t="shared" si="12"/>
        <v>200.67</v>
      </c>
    </row>
    <row r="27" spans="1:130" x14ac:dyDescent="0.25">
      <c r="A27" s="24">
        <v>633</v>
      </c>
      <c r="B27" s="18" t="s">
        <v>48</v>
      </c>
      <c r="J27" s="140"/>
      <c r="K27" s="140"/>
      <c r="L27" s="140"/>
      <c r="M27" s="140"/>
      <c r="N27" s="141"/>
      <c r="O27" s="140"/>
      <c r="P27" s="140"/>
      <c r="Q27" s="153">
        <f t="shared" si="13"/>
        <v>0</v>
      </c>
      <c r="R27" s="154">
        <f>Q27</f>
        <v>0</v>
      </c>
      <c r="S27" s="140"/>
      <c r="T27" s="140"/>
      <c r="U27" s="140"/>
      <c r="V27" s="140"/>
      <c r="W27" s="141"/>
      <c r="X27" s="140"/>
      <c r="Y27" s="140"/>
      <c r="Z27" s="153">
        <f t="shared" si="14"/>
        <v>0</v>
      </c>
      <c r="AA27" s="154">
        <f>Z27</f>
        <v>0</v>
      </c>
      <c r="AB27" s="140"/>
      <c r="AC27" s="140"/>
      <c r="AD27" s="140"/>
      <c r="AE27" s="140"/>
      <c r="AF27" s="141"/>
      <c r="AG27" s="140"/>
      <c r="AH27" s="140"/>
      <c r="AI27" s="153">
        <f t="shared" si="15"/>
        <v>0</v>
      </c>
      <c r="AJ27" s="154">
        <f>AI27</f>
        <v>0</v>
      </c>
      <c r="AK27" s="140"/>
      <c r="AL27" s="140"/>
      <c r="AM27" s="140"/>
      <c r="AN27" s="140"/>
      <c r="AO27" s="141"/>
      <c r="AP27" s="140"/>
      <c r="AQ27" s="140"/>
      <c r="AR27" s="153">
        <f t="shared" si="16"/>
        <v>0</v>
      </c>
      <c r="AS27" s="154">
        <f>AR27</f>
        <v>0</v>
      </c>
      <c r="AT27" s="140"/>
      <c r="AU27" s="140"/>
      <c r="AV27" s="140"/>
      <c r="AW27" s="140"/>
      <c r="AX27" s="141"/>
      <c r="AY27" s="140"/>
      <c r="AZ27" s="140"/>
      <c r="BA27" s="153">
        <f t="shared" si="17"/>
        <v>0</v>
      </c>
      <c r="BB27" s="154">
        <f>BA27</f>
        <v>0</v>
      </c>
      <c r="BC27" s="140"/>
      <c r="BD27" s="140"/>
      <c r="BE27" s="140"/>
      <c r="BF27" s="140"/>
      <c r="BG27" s="141"/>
      <c r="BH27" s="140"/>
      <c r="BI27" s="140"/>
      <c r="BJ27" s="153">
        <f t="shared" si="18"/>
        <v>0</v>
      </c>
      <c r="BK27" s="154">
        <f>BJ27</f>
        <v>0</v>
      </c>
      <c r="BL27" s="140"/>
      <c r="BM27" s="140"/>
      <c r="BN27" s="140"/>
      <c r="BO27" s="140"/>
      <c r="BP27" s="141"/>
      <c r="BQ27" s="140"/>
      <c r="BR27" s="140"/>
      <c r="BS27" s="153">
        <f t="shared" si="19"/>
        <v>0</v>
      </c>
      <c r="BT27" s="154">
        <f>BS27</f>
        <v>0</v>
      </c>
      <c r="BU27" s="140"/>
      <c r="BV27" s="140"/>
      <c r="BW27" s="140"/>
      <c r="BX27" s="140"/>
      <c r="BY27" s="141"/>
      <c r="BZ27" s="140"/>
      <c r="CA27" s="140"/>
      <c r="CB27" s="153">
        <f t="shared" si="20"/>
        <v>0</v>
      </c>
      <c r="CC27" s="154">
        <f>CB27</f>
        <v>0</v>
      </c>
      <c r="CD27" s="140"/>
      <c r="CE27" s="140"/>
      <c r="CF27" s="140"/>
      <c r="CG27" s="140"/>
      <c r="CH27" s="141"/>
      <c r="CI27" s="140"/>
      <c r="CJ27" s="140"/>
      <c r="CK27" s="153">
        <f t="shared" si="21"/>
        <v>0</v>
      </c>
      <c r="CL27" s="154">
        <f>CK27</f>
        <v>0</v>
      </c>
      <c r="CM27" s="140"/>
      <c r="CN27" s="140"/>
      <c r="CO27" s="140"/>
      <c r="CP27" s="140"/>
      <c r="CQ27" s="141"/>
      <c r="CR27" s="140"/>
      <c r="CS27" s="140"/>
      <c r="CT27" s="153">
        <f t="shared" si="22"/>
        <v>0</v>
      </c>
      <c r="CU27" s="154">
        <f>CT27</f>
        <v>0</v>
      </c>
      <c r="CV27" s="140"/>
      <c r="CW27" s="140"/>
      <c r="CX27" s="140"/>
      <c r="CY27" s="140"/>
      <c r="CZ27" s="141"/>
      <c r="DA27" s="140"/>
      <c r="DB27" s="140"/>
      <c r="DC27" s="153">
        <f t="shared" si="23"/>
        <v>0</v>
      </c>
      <c r="DD27" s="154">
        <f>DC27</f>
        <v>0</v>
      </c>
      <c r="DE27" s="140"/>
      <c r="DF27" s="140"/>
      <c r="DG27" s="140"/>
      <c r="DH27" s="140"/>
      <c r="DI27" s="141"/>
      <c r="DJ27" s="140"/>
      <c r="DK27" s="140"/>
      <c r="DL27" s="153">
        <f t="shared" si="24"/>
        <v>0</v>
      </c>
      <c r="DM27" s="154">
        <f>DL27</f>
        <v>0</v>
      </c>
      <c r="DN27" s="140"/>
      <c r="DO27" s="140"/>
      <c r="DP27" s="140"/>
      <c r="DQ27" s="140"/>
      <c r="DR27" s="141">
        <f t="shared" si="11"/>
        <v>0</v>
      </c>
      <c r="DS27" s="140"/>
      <c r="DT27" s="140"/>
      <c r="DU27" s="153">
        <f t="shared" si="12"/>
        <v>0</v>
      </c>
      <c r="DV27" s="155">
        <f t="shared" si="12"/>
        <v>0</v>
      </c>
    </row>
    <row r="28" spans="1:130" x14ac:dyDescent="0.25">
      <c r="A28" s="34">
        <v>6283</v>
      </c>
      <c r="B28" s="35" t="s">
        <v>60</v>
      </c>
      <c r="J28" s="140"/>
      <c r="K28" s="140"/>
      <c r="L28" s="140"/>
      <c r="M28" s="140"/>
      <c r="N28" s="140"/>
      <c r="O28" s="140"/>
      <c r="P28" s="140"/>
      <c r="Q28" s="140"/>
      <c r="R28" s="142"/>
      <c r="S28" s="140"/>
      <c r="T28" s="140"/>
      <c r="U28" s="140"/>
      <c r="V28" s="140"/>
      <c r="W28" s="140"/>
      <c r="X28" s="140"/>
      <c r="Y28" s="140"/>
      <c r="Z28" s="140"/>
      <c r="AA28" s="142"/>
      <c r="AB28" s="140"/>
      <c r="AC28" s="140"/>
      <c r="AD28" s="140"/>
      <c r="AE28" s="140"/>
      <c r="AF28" s="140"/>
      <c r="AG28" s="140"/>
      <c r="AH28" s="140"/>
      <c r="AI28" s="140"/>
      <c r="AJ28" s="142"/>
      <c r="AK28" s="140"/>
      <c r="AL28" s="140"/>
      <c r="AM28" s="140"/>
      <c r="AN28" s="140"/>
      <c r="AO28" s="140"/>
      <c r="AP28" s="140"/>
      <c r="AQ28" s="140"/>
      <c r="AR28" s="140"/>
      <c r="AS28" s="142">
        <v>1536.12</v>
      </c>
      <c r="AT28" s="140"/>
      <c r="AU28" s="140"/>
      <c r="AV28" s="140"/>
      <c r="AW28" s="140"/>
      <c r="AX28" s="140"/>
      <c r="AY28" s="140"/>
      <c r="AZ28" s="140"/>
      <c r="BA28" s="140"/>
      <c r="BB28" s="142">
        <v>243.19</v>
      </c>
      <c r="BC28" s="140"/>
      <c r="BD28" s="140"/>
      <c r="BE28" s="140"/>
      <c r="BF28" s="140"/>
      <c r="BG28" s="140"/>
      <c r="BH28" s="140"/>
      <c r="BI28" s="140"/>
      <c r="BJ28" s="140"/>
      <c r="BK28" s="142">
        <v>1500</v>
      </c>
      <c r="BL28" s="140"/>
      <c r="BM28" s="140"/>
      <c r="BN28" s="140"/>
      <c r="BO28" s="140"/>
      <c r="BP28" s="140"/>
      <c r="BQ28" s="140"/>
      <c r="BR28" s="140"/>
      <c r="BS28" s="140"/>
      <c r="BT28" s="142"/>
      <c r="BU28" s="140"/>
      <c r="BV28" s="140"/>
      <c r="BW28" s="140"/>
      <c r="BX28" s="140"/>
      <c r="BY28" s="140"/>
      <c r="BZ28" s="140"/>
      <c r="CA28" s="140"/>
      <c r="CB28" s="140"/>
      <c r="CC28" s="142"/>
      <c r="CD28" s="140"/>
      <c r="CE28" s="140"/>
      <c r="CF28" s="140"/>
      <c r="CG28" s="140"/>
      <c r="CH28" s="140"/>
      <c r="CI28" s="140"/>
      <c r="CJ28" s="140"/>
      <c r="CK28" s="140"/>
      <c r="CL28" s="142"/>
      <c r="CM28" s="140"/>
      <c r="CN28" s="140"/>
      <c r="CO28" s="140"/>
      <c r="CP28" s="140"/>
      <c r="CQ28" s="140"/>
      <c r="CR28" s="140"/>
      <c r="CS28" s="140"/>
      <c r="CT28" s="140"/>
      <c r="CU28" s="142">
        <v>850</v>
      </c>
      <c r="CV28" s="140"/>
      <c r="CW28" s="140"/>
      <c r="CX28" s="140"/>
      <c r="CY28" s="140"/>
      <c r="CZ28" s="140"/>
      <c r="DA28" s="140"/>
      <c r="DB28" s="140"/>
      <c r="DC28" s="140"/>
      <c r="DD28" s="142">
        <v>731.61</v>
      </c>
      <c r="DE28" s="140"/>
      <c r="DF28" s="140"/>
      <c r="DG28" s="140"/>
      <c r="DH28" s="140"/>
      <c r="DI28" s="140"/>
      <c r="DJ28" s="140"/>
      <c r="DK28" s="140"/>
      <c r="DL28" s="140"/>
      <c r="DM28" s="142">
        <v>217.92</v>
      </c>
      <c r="DN28" s="140"/>
      <c r="DO28" s="140"/>
      <c r="DP28" s="140"/>
      <c r="DQ28" s="140"/>
      <c r="DR28" s="140"/>
      <c r="DS28" s="140"/>
      <c r="DT28" s="140"/>
      <c r="DU28" s="140"/>
      <c r="DV28" s="142">
        <f t="shared" si="12"/>
        <v>5078.8399999999992</v>
      </c>
    </row>
    <row r="29" spans="1:130" x14ac:dyDescent="0.25">
      <c r="A29" s="34">
        <v>6284</v>
      </c>
      <c r="B29" s="35" t="s">
        <v>61</v>
      </c>
      <c r="J29" s="140"/>
      <c r="K29" s="140"/>
      <c r="L29" s="140"/>
      <c r="M29" s="140"/>
      <c r="N29" s="140"/>
      <c r="O29" s="140"/>
      <c r="P29" s="140"/>
      <c r="Q29" s="140"/>
      <c r="R29" s="142">
        <v>2882</v>
      </c>
      <c r="S29" s="140"/>
      <c r="T29" s="140"/>
      <c r="U29" s="140"/>
      <c r="V29" s="140"/>
      <c r="W29" s="140"/>
      <c r="X29" s="140"/>
      <c r="Y29" s="140"/>
      <c r="Z29" s="140"/>
      <c r="AA29" s="142"/>
      <c r="AB29" s="140"/>
      <c r="AC29" s="140"/>
      <c r="AD29" s="140"/>
      <c r="AE29" s="140"/>
      <c r="AF29" s="140"/>
      <c r="AG29" s="140"/>
      <c r="AH29" s="140"/>
      <c r="AI29" s="140"/>
      <c r="AJ29" s="142"/>
      <c r="AK29" s="140"/>
      <c r="AL29" s="140"/>
      <c r="AM29" s="140"/>
      <c r="AN29" s="140"/>
      <c r="AO29" s="140"/>
      <c r="AP29" s="140"/>
      <c r="AQ29" s="140"/>
      <c r="AR29" s="140"/>
      <c r="AS29" s="142"/>
      <c r="AT29" s="140"/>
      <c r="AU29" s="140"/>
      <c r="AV29" s="140"/>
      <c r="AW29" s="140"/>
      <c r="AX29" s="140"/>
      <c r="AY29" s="140"/>
      <c r="AZ29" s="140"/>
      <c r="BA29" s="140"/>
      <c r="BB29" s="142"/>
      <c r="BC29" s="140"/>
      <c r="BD29" s="140"/>
      <c r="BE29" s="140"/>
      <c r="BF29" s="140"/>
      <c r="BG29" s="140"/>
      <c r="BH29" s="140"/>
      <c r="BI29" s="140"/>
      <c r="BJ29" s="140"/>
      <c r="BK29" s="142"/>
      <c r="BL29" s="140"/>
      <c r="BM29" s="140"/>
      <c r="BN29" s="140"/>
      <c r="BO29" s="140"/>
      <c r="BP29" s="140"/>
      <c r="BQ29" s="140"/>
      <c r="BR29" s="140"/>
      <c r="BS29" s="140"/>
      <c r="BT29" s="142"/>
      <c r="BU29" s="140"/>
      <c r="BV29" s="140"/>
      <c r="BW29" s="140"/>
      <c r="BX29" s="140"/>
      <c r="BY29" s="140"/>
      <c r="BZ29" s="140"/>
      <c r="CA29" s="140"/>
      <c r="CB29" s="140"/>
      <c r="CC29" s="142"/>
      <c r="CD29" s="140"/>
      <c r="CE29" s="140"/>
      <c r="CF29" s="140"/>
      <c r="CG29" s="140"/>
      <c r="CH29" s="140"/>
      <c r="CI29" s="140"/>
      <c r="CJ29" s="140"/>
      <c r="CK29" s="140"/>
      <c r="CL29" s="142"/>
      <c r="CM29" s="140"/>
      <c r="CN29" s="140"/>
      <c r="CO29" s="140"/>
      <c r="CP29" s="140"/>
      <c r="CQ29" s="140"/>
      <c r="CR29" s="140"/>
      <c r="CS29" s="140"/>
      <c r="CT29" s="140"/>
      <c r="CU29" s="142"/>
      <c r="CV29" s="140"/>
      <c r="CW29" s="140"/>
      <c r="CX29" s="140"/>
      <c r="CY29" s="140"/>
      <c r="CZ29" s="140"/>
      <c r="DA29" s="140"/>
      <c r="DB29" s="140"/>
      <c r="DC29" s="140"/>
      <c r="DD29" s="142"/>
      <c r="DE29" s="140"/>
      <c r="DF29" s="140"/>
      <c r="DG29" s="140"/>
      <c r="DH29" s="140"/>
      <c r="DI29" s="140"/>
      <c r="DJ29" s="140"/>
      <c r="DK29" s="140"/>
      <c r="DL29" s="140"/>
      <c r="DM29" s="142"/>
      <c r="DN29" s="140"/>
      <c r="DO29" s="140"/>
      <c r="DP29" s="140"/>
      <c r="DQ29" s="140"/>
      <c r="DR29" s="140"/>
      <c r="DS29" s="140"/>
      <c r="DT29" s="140"/>
      <c r="DU29" s="140"/>
      <c r="DV29" s="142">
        <f t="shared" si="12"/>
        <v>2882</v>
      </c>
    </row>
    <row r="30" spans="1:130" x14ac:dyDescent="0.25">
      <c r="A30" s="24" t="s">
        <v>56</v>
      </c>
      <c r="B30" s="18" t="s">
        <v>49</v>
      </c>
      <c r="F30" s="20"/>
      <c r="J30" s="140"/>
      <c r="K30" s="140"/>
      <c r="L30" s="140"/>
      <c r="M30" s="141"/>
      <c r="N30" s="140"/>
      <c r="O30" s="140"/>
      <c r="P30" s="140"/>
      <c r="Q30" s="153">
        <f>M30</f>
        <v>0</v>
      </c>
      <c r="R30" s="155">
        <f>Q30</f>
        <v>0</v>
      </c>
      <c r="S30" s="140"/>
      <c r="T30" s="140"/>
      <c r="U30" s="140"/>
      <c r="V30" s="141"/>
      <c r="W30" s="140"/>
      <c r="X30" s="140"/>
      <c r="Y30" s="140"/>
      <c r="Z30" s="153">
        <f>V30</f>
        <v>0</v>
      </c>
      <c r="AA30" s="155">
        <f>Z30</f>
        <v>0</v>
      </c>
      <c r="AB30" s="140"/>
      <c r="AC30" s="140"/>
      <c r="AD30" s="140"/>
      <c r="AE30" s="141"/>
      <c r="AF30" s="140"/>
      <c r="AG30" s="140"/>
      <c r="AH30" s="140"/>
      <c r="AI30" s="153">
        <f>AE30</f>
        <v>0</v>
      </c>
      <c r="AJ30" s="155">
        <f>AI30</f>
        <v>0</v>
      </c>
      <c r="AK30" s="140"/>
      <c r="AL30" s="140"/>
      <c r="AM30" s="140"/>
      <c r="AN30" s="141"/>
      <c r="AO30" s="140"/>
      <c r="AP30" s="140"/>
      <c r="AQ30" s="140"/>
      <c r="AR30" s="153">
        <f>AN30</f>
        <v>0</v>
      </c>
      <c r="AS30" s="155">
        <f>AR30</f>
        <v>0</v>
      </c>
      <c r="AT30" s="140"/>
      <c r="AU30" s="140"/>
      <c r="AV30" s="140"/>
      <c r="AW30" s="141"/>
      <c r="AX30" s="140"/>
      <c r="AY30" s="140"/>
      <c r="AZ30" s="140"/>
      <c r="BA30" s="153">
        <f>AW30</f>
        <v>0</v>
      </c>
      <c r="BB30" s="155">
        <f>BA30</f>
        <v>0</v>
      </c>
      <c r="BC30" s="140"/>
      <c r="BD30" s="140"/>
      <c r="BE30" s="140"/>
      <c r="BF30" s="141"/>
      <c r="BG30" s="140"/>
      <c r="BH30" s="140"/>
      <c r="BI30" s="140"/>
      <c r="BJ30" s="153">
        <f>BF30</f>
        <v>0</v>
      </c>
      <c r="BK30" s="155">
        <f>BJ30</f>
        <v>0</v>
      </c>
      <c r="BL30" s="140"/>
      <c r="BM30" s="140"/>
      <c r="BN30" s="140"/>
      <c r="BO30" s="141"/>
      <c r="BP30" s="140"/>
      <c r="BQ30" s="140"/>
      <c r="BR30" s="140"/>
      <c r="BS30" s="153">
        <f>BO30</f>
        <v>0</v>
      </c>
      <c r="BT30" s="155">
        <f>BS30</f>
        <v>0</v>
      </c>
      <c r="BU30" s="140"/>
      <c r="BV30" s="140"/>
      <c r="BW30" s="140"/>
      <c r="BX30" s="141"/>
      <c r="BY30" s="140"/>
      <c r="BZ30" s="140"/>
      <c r="CA30" s="140"/>
      <c r="CB30" s="153">
        <f>BX30</f>
        <v>0</v>
      </c>
      <c r="CC30" s="155">
        <f>CB30</f>
        <v>0</v>
      </c>
      <c r="CD30" s="140"/>
      <c r="CE30" s="140"/>
      <c r="CF30" s="140"/>
      <c r="CG30" s="141"/>
      <c r="CH30" s="140"/>
      <c r="CI30" s="140"/>
      <c r="CJ30" s="140"/>
      <c r="CK30" s="153">
        <f>CG30</f>
        <v>0</v>
      </c>
      <c r="CL30" s="155">
        <f>CK30</f>
        <v>0</v>
      </c>
      <c r="CM30" s="140"/>
      <c r="CN30" s="140"/>
      <c r="CO30" s="140"/>
      <c r="CP30" s="141"/>
      <c r="CQ30" s="140"/>
      <c r="CR30" s="140"/>
      <c r="CS30" s="140"/>
      <c r="CT30" s="153">
        <f>CP30</f>
        <v>0</v>
      </c>
      <c r="CU30" s="155">
        <f>CT30</f>
        <v>0</v>
      </c>
      <c r="CV30" s="140"/>
      <c r="CW30" s="140"/>
      <c r="CX30" s="140"/>
      <c r="CY30" s="141"/>
      <c r="CZ30" s="140"/>
      <c r="DA30" s="140"/>
      <c r="DB30" s="140"/>
      <c r="DC30" s="153">
        <f>CY30</f>
        <v>0</v>
      </c>
      <c r="DD30" s="155">
        <f>DC30</f>
        <v>0</v>
      </c>
      <c r="DE30" s="140"/>
      <c r="DF30" s="140"/>
      <c r="DG30" s="140"/>
      <c r="DH30" s="141">
        <f>774+5601+6944</f>
        <v>13319</v>
      </c>
      <c r="DI30" s="140"/>
      <c r="DJ30" s="140"/>
      <c r="DK30" s="140"/>
      <c r="DL30" s="153">
        <f>DH30</f>
        <v>13319</v>
      </c>
      <c r="DM30" s="155">
        <f>DL30</f>
        <v>13319</v>
      </c>
      <c r="DN30" s="140"/>
      <c r="DO30" s="140"/>
      <c r="DP30" s="140"/>
      <c r="DQ30" s="141">
        <f t="shared" ref="DQ30" si="25">M30+V30+AE30+AN30+AW30+BF30+BO30+BO30+BX30+CG30+CP30+CY30+DH30</f>
        <v>13319</v>
      </c>
      <c r="DR30" s="140"/>
      <c r="DS30" s="140"/>
      <c r="DT30" s="140"/>
      <c r="DU30" s="153">
        <f t="shared" si="12"/>
        <v>13319</v>
      </c>
      <c r="DV30" s="155">
        <f t="shared" si="12"/>
        <v>13319</v>
      </c>
    </row>
    <row r="31" spans="1:130" x14ac:dyDescent="0.25">
      <c r="A31" s="24" t="s">
        <v>57</v>
      </c>
      <c r="B31" s="18" t="s">
        <v>50</v>
      </c>
      <c r="J31" s="141"/>
      <c r="K31" s="140"/>
      <c r="L31" s="153">
        <f>J31</f>
        <v>0</v>
      </c>
      <c r="M31" s="140"/>
      <c r="N31" s="140"/>
      <c r="O31" s="153"/>
      <c r="P31" s="140"/>
      <c r="Q31" s="153">
        <f>O31</f>
        <v>0</v>
      </c>
      <c r="R31" s="155">
        <f>Q31+L31</f>
        <v>0</v>
      </c>
      <c r="S31" s="141"/>
      <c r="T31" s="140"/>
      <c r="U31" s="153">
        <f>S31</f>
        <v>0</v>
      </c>
      <c r="V31" s="140"/>
      <c r="W31" s="140"/>
      <c r="X31" s="153"/>
      <c r="Y31" s="140"/>
      <c r="Z31" s="153">
        <f>X31</f>
        <v>0</v>
      </c>
      <c r="AA31" s="155">
        <f>Z31+U31</f>
        <v>0</v>
      </c>
      <c r="AB31" s="141"/>
      <c r="AC31" s="140"/>
      <c r="AD31" s="153">
        <f>AB31</f>
        <v>0</v>
      </c>
      <c r="AE31" s="140"/>
      <c r="AF31" s="140"/>
      <c r="AG31" s="153"/>
      <c r="AH31" s="140"/>
      <c r="AI31" s="153">
        <f>AG31</f>
        <v>0</v>
      </c>
      <c r="AJ31" s="155">
        <f>AI31+AD31</f>
        <v>0</v>
      </c>
      <c r="AK31" s="141"/>
      <c r="AL31" s="140"/>
      <c r="AM31" s="153">
        <f>AK31</f>
        <v>0</v>
      </c>
      <c r="AN31" s="140"/>
      <c r="AO31" s="140"/>
      <c r="AP31" s="153"/>
      <c r="AQ31" s="140"/>
      <c r="AR31" s="153">
        <f>AP31</f>
        <v>0</v>
      </c>
      <c r="AS31" s="155">
        <f>AR31+AM31</f>
        <v>0</v>
      </c>
      <c r="AT31" s="141"/>
      <c r="AU31" s="140"/>
      <c r="AV31" s="153">
        <f>AT31</f>
        <v>0</v>
      </c>
      <c r="AW31" s="140"/>
      <c r="AX31" s="140"/>
      <c r="AY31" s="153"/>
      <c r="AZ31" s="140"/>
      <c r="BA31" s="153">
        <f>AY31</f>
        <v>0</v>
      </c>
      <c r="BB31" s="155">
        <f>BA31+AV31</f>
        <v>0</v>
      </c>
      <c r="BC31" s="141"/>
      <c r="BD31" s="140"/>
      <c r="BE31" s="153">
        <f>BC31</f>
        <v>0</v>
      </c>
      <c r="BF31" s="140"/>
      <c r="BG31" s="140"/>
      <c r="BH31" s="153"/>
      <c r="BI31" s="140"/>
      <c r="BJ31" s="153">
        <f>BH31</f>
        <v>0</v>
      </c>
      <c r="BK31" s="155">
        <f>BJ31+BE31</f>
        <v>0</v>
      </c>
      <c r="BL31" s="141"/>
      <c r="BM31" s="140"/>
      <c r="BN31" s="153">
        <f>BL31</f>
        <v>0</v>
      </c>
      <c r="BO31" s="140"/>
      <c r="BP31" s="140"/>
      <c r="BQ31" s="153"/>
      <c r="BR31" s="140"/>
      <c r="BS31" s="153">
        <f>BQ31</f>
        <v>0</v>
      </c>
      <c r="BT31" s="155">
        <f>BS31+BN31</f>
        <v>0</v>
      </c>
      <c r="BU31" s="141"/>
      <c r="BV31" s="140"/>
      <c r="BW31" s="153">
        <f>BU31</f>
        <v>0</v>
      </c>
      <c r="BX31" s="140"/>
      <c r="BY31" s="140"/>
      <c r="BZ31" s="153"/>
      <c r="CA31" s="140"/>
      <c r="CB31" s="153">
        <f>BZ31</f>
        <v>0</v>
      </c>
      <c r="CC31" s="155">
        <f>CB31+BW31</f>
        <v>0</v>
      </c>
      <c r="CD31" s="141"/>
      <c r="CE31" s="140"/>
      <c r="CF31" s="153">
        <f>CD31</f>
        <v>0</v>
      </c>
      <c r="CG31" s="140"/>
      <c r="CH31" s="140"/>
      <c r="CI31" s="153"/>
      <c r="CJ31" s="140"/>
      <c r="CK31" s="153">
        <f>CI31</f>
        <v>0</v>
      </c>
      <c r="CL31" s="155">
        <f>CK31+CF31</f>
        <v>0</v>
      </c>
      <c r="CM31" s="141"/>
      <c r="CN31" s="140"/>
      <c r="CO31" s="153">
        <f>CM31</f>
        <v>0</v>
      </c>
      <c r="CP31" s="140"/>
      <c r="CQ31" s="140"/>
      <c r="CR31" s="153"/>
      <c r="CS31" s="140"/>
      <c r="CT31" s="153">
        <f>CR31</f>
        <v>0</v>
      </c>
      <c r="CU31" s="155">
        <f>CT31+CO31</f>
        <v>0</v>
      </c>
      <c r="CV31" s="141"/>
      <c r="CW31" s="140"/>
      <c r="CX31" s="153">
        <f>CV31</f>
        <v>0</v>
      </c>
      <c r="CY31" s="140"/>
      <c r="CZ31" s="140"/>
      <c r="DA31" s="153"/>
      <c r="DB31" s="140"/>
      <c r="DC31" s="153">
        <f>DA31</f>
        <v>0</v>
      </c>
      <c r="DD31" s="155">
        <f>DC31+CX31</f>
        <v>0</v>
      </c>
      <c r="DE31" s="141">
        <f>5670+50836+41004</f>
        <v>97510</v>
      </c>
      <c r="DF31" s="140"/>
      <c r="DG31" s="153">
        <f>DE31</f>
        <v>97510</v>
      </c>
      <c r="DH31" s="140"/>
      <c r="DI31" s="140"/>
      <c r="DJ31" s="153">
        <f>20899+16857+2331</f>
        <v>40087</v>
      </c>
      <c r="DK31" s="140"/>
      <c r="DL31" s="153">
        <f>DJ31</f>
        <v>40087</v>
      </c>
      <c r="DM31" s="155">
        <f>DL31+DG31</f>
        <v>137597</v>
      </c>
      <c r="DN31" s="141">
        <f>J31+S31+AB31+AK31+AT31+BC31+BL31+BL31+BU31+CD31+CM31+CV31+DE31</f>
        <v>97510</v>
      </c>
      <c r="DO31" s="140"/>
      <c r="DP31" s="141">
        <f t="shared" ref="DP31:DP35" si="26">L31+U31+AD31+AM31+AV31+BE31+BN31+BN31+BW31+CF31+CO31+CX31+DG31</f>
        <v>97510</v>
      </c>
      <c r="DQ31" s="140"/>
      <c r="DR31" s="140"/>
      <c r="DS31" s="141">
        <f t="shared" si="11"/>
        <v>40087</v>
      </c>
      <c r="DT31" s="140"/>
      <c r="DU31" s="153">
        <f t="shared" si="12"/>
        <v>40087</v>
      </c>
      <c r="DV31" s="155">
        <f t="shared" si="12"/>
        <v>137597</v>
      </c>
    </row>
    <row r="32" spans="1:130" x14ac:dyDescent="0.25">
      <c r="A32" s="24" t="s">
        <v>57</v>
      </c>
      <c r="B32" s="18" t="s">
        <v>51</v>
      </c>
      <c r="J32" s="141"/>
      <c r="K32" s="140"/>
      <c r="L32" s="153">
        <f t="shared" ref="L32:L35" si="27">J32</f>
        <v>0</v>
      </c>
      <c r="M32" s="140"/>
      <c r="N32" s="140"/>
      <c r="O32" s="153"/>
      <c r="P32" s="140"/>
      <c r="Q32" s="153">
        <f>O32</f>
        <v>0</v>
      </c>
      <c r="R32" s="155">
        <f>L32+Q32</f>
        <v>0</v>
      </c>
      <c r="S32" s="141"/>
      <c r="T32" s="140"/>
      <c r="U32" s="153">
        <f t="shared" ref="U32:U35" si="28">S32</f>
        <v>0</v>
      </c>
      <c r="V32" s="140"/>
      <c r="W32" s="140"/>
      <c r="X32" s="153"/>
      <c r="Y32" s="140"/>
      <c r="Z32" s="153">
        <f>X32</f>
        <v>0</v>
      </c>
      <c r="AA32" s="155">
        <f>U32+Z32</f>
        <v>0</v>
      </c>
      <c r="AB32" s="141"/>
      <c r="AC32" s="140"/>
      <c r="AD32" s="153">
        <f t="shared" ref="AD32:AD35" si="29">AB32</f>
        <v>0</v>
      </c>
      <c r="AE32" s="140"/>
      <c r="AF32" s="140"/>
      <c r="AG32" s="153"/>
      <c r="AH32" s="140"/>
      <c r="AI32" s="153">
        <f>AG32</f>
        <v>0</v>
      </c>
      <c r="AJ32" s="155">
        <f>AD32+AI32</f>
        <v>0</v>
      </c>
      <c r="AK32" s="141"/>
      <c r="AL32" s="140"/>
      <c r="AM32" s="153">
        <f t="shared" ref="AM32:AM35" si="30">AK32</f>
        <v>0</v>
      </c>
      <c r="AN32" s="140"/>
      <c r="AO32" s="140"/>
      <c r="AP32" s="153"/>
      <c r="AQ32" s="140"/>
      <c r="AR32" s="153">
        <f>AP32</f>
        <v>0</v>
      </c>
      <c r="AS32" s="155">
        <f>AM32+AR32</f>
        <v>0</v>
      </c>
      <c r="AT32" s="141"/>
      <c r="AU32" s="140"/>
      <c r="AV32" s="153">
        <f t="shared" ref="AV32:AV35" si="31">AT32</f>
        <v>0</v>
      </c>
      <c r="AW32" s="140"/>
      <c r="AX32" s="140"/>
      <c r="AY32" s="153"/>
      <c r="AZ32" s="140"/>
      <c r="BA32" s="153">
        <f>AY32</f>
        <v>0</v>
      </c>
      <c r="BB32" s="155">
        <f>AV32+BA32</f>
        <v>0</v>
      </c>
      <c r="BC32" s="141"/>
      <c r="BD32" s="140"/>
      <c r="BE32" s="153">
        <f t="shared" ref="BE32:BE35" si="32">BC32</f>
        <v>0</v>
      </c>
      <c r="BF32" s="140"/>
      <c r="BG32" s="140"/>
      <c r="BH32" s="153"/>
      <c r="BI32" s="140"/>
      <c r="BJ32" s="153">
        <f>BH32</f>
        <v>0</v>
      </c>
      <c r="BK32" s="155">
        <f>BE32+BJ32</f>
        <v>0</v>
      </c>
      <c r="BL32" s="141"/>
      <c r="BM32" s="140"/>
      <c r="BN32" s="153">
        <f t="shared" ref="BN32:BN35" si="33">BL32</f>
        <v>0</v>
      </c>
      <c r="BO32" s="140"/>
      <c r="BP32" s="140"/>
      <c r="BQ32" s="153"/>
      <c r="BR32" s="140"/>
      <c r="BS32" s="153">
        <f>BQ32</f>
        <v>0</v>
      </c>
      <c r="BT32" s="155">
        <f>BN32+BS32</f>
        <v>0</v>
      </c>
      <c r="BU32" s="141"/>
      <c r="BV32" s="140"/>
      <c r="BW32" s="153">
        <f t="shared" ref="BW32:BW35" si="34">BU32</f>
        <v>0</v>
      </c>
      <c r="BX32" s="140"/>
      <c r="BY32" s="140"/>
      <c r="BZ32" s="153"/>
      <c r="CA32" s="140"/>
      <c r="CB32" s="153">
        <f>BZ32</f>
        <v>0</v>
      </c>
      <c r="CC32" s="155">
        <f>BW32+CB32</f>
        <v>0</v>
      </c>
      <c r="CD32" s="141"/>
      <c r="CE32" s="140"/>
      <c r="CF32" s="153">
        <f t="shared" ref="CF32:CF35" si="35">CD32</f>
        <v>0</v>
      </c>
      <c r="CG32" s="140"/>
      <c r="CH32" s="140"/>
      <c r="CI32" s="153"/>
      <c r="CJ32" s="140"/>
      <c r="CK32" s="153">
        <f>CI32</f>
        <v>0</v>
      </c>
      <c r="CL32" s="155">
        <f>CF32+CK32</f>
        <v>0</v>
      </c>
      <c r="CM32" s="141"/>
      <c r="CN32" s="140"/>
      <c r="CO32" s="153">
        <f t="shared" ref="CO32:CO35" si="36">CM32</f>
        <v>0</v>
      </c>
      <c r="CP32" s="140"/>
      <c r="CQ32" s="140"/>
      <c r="CR32" s="153"/>
      <c r="CS32" s="140"/>
      <c r="CT32" s="153">
        <f>CR32</f>
        <v>0</v>
      </c>
      <c r="CU32" s="155">
        <f>CO32+CT32</f>
        <v>0</v>
      </c>
      <c r="CV32" s="141"/>
      <c r="CW32" s="140"/>
      <c r="CX32" s="153">
        <f t="shared" ref="CX32:CX35" si="37">CV32</f>
        <v>0</v>
      </c>
      <c r="CY32" s="140"/>
      <c r="CZ32" s="140"/>
      <c r="DA32" s="153"/>
      <c r="DB32" s="140"/>
      <c r="DC32" s="153">
        <f>DA32</f>
        <v>0</v>
      </c>
      <c r="DD32" s="155">
        <f>CX32+DC32</f>
        <v>0</v>
      </c>
      <c r="DE32" s="141"/>
      <c r="DF32" s="140"/>
      <c r="DG32" s="153">
        <f t="shared" ref="DG32:DG35" si="38">DE32</f>
        <v>0</v>
      </c>
      <c r="DH32" s="140"/>
      <c r="DI32" s="140"/>
      <c r="DJ32" s="153"/>
      <c r="DK32" s="140"/>
      <c r="DL32" s="153">
        <f>DJ32</f>
        <v>0</v>
      </c>
      <c r="DM32" s="155">
        <f>DG32+DL32</f>
        <v>0</v>
      </c>
      <c r="DN32" s="141">
        <f>J32+S32+AB32+AK32+AT32+BC32+BL32+BL32+BU32+CD32+CM32+CV32+DE32</f>
        <v>0</v>
      </c>
      <c r="DO32" s="140"/>
      <c r="DP32" s="141">
        <f t="shared" si="26"/>
        <v>0</v>
      </c>
      <c r="DQ32" s="140"/>
      <c r="DR32" s="140"/>
      <c r="DS32" s="141">
        <f t="shared" si="11"/>
        <v>0</v>
      </c>
      <c r="DT32" s="140"/>
      <c r="DU32" s="153">
        <f t="shared" si="12"/>
        <v>0</v>
      </c>
      <c r="DV32" s="155">
        <f t="shared" si="12"/>
        <v>0</v>
      </c>
    </row>
    <row r="33" spans="1:127" x14ac:dyDescent="0.25">
      <c r="A33" s="24" t="s">
        <v>58</v>
      </c>
      <c r="B33" s="18" t="s">
        <v>52</v>
      </c>
      <c r="J33" s="153"/>
      <c r="K33" s="140"/>
      <c r="L33" s="153">
        <f t="shared" si="27"/>
        <v>0</v>
      </c>
      <c r="M33" s="140"/>
      <c r="N33" s="140"/>
      <c r="O33" s="140"/>
      <c r="P33" s="140"/>
      <c r="Q33" s="140"/>
      <c r="R33" s="155">
        <f>L33</f>
        <v>0</v>
      </c>
      <c r="S33" s="153"/>
      <c r="T33" s="140"/>
      <c r="U33" s="153">
        <f t="shared" si="28"/>
        <v>0</v>
      </c>
      <c r="V33" s="140"/>
      <c r="W33" s="140"/>
      <c r="X33" s="140"/>
      <c r="Y33" s="140"/>
      <c r="Z33" s="140"/>
      <c r="AA33" s="155">
        <f>U33</f>
        <v>0</v>
      </c>
      <c r="AB33" s="153"/>
      <c r="AC33" s="140"/>
      <c r="AD33" s="153">
        <f t="shared" si="29"/>
        <v>0</v>
      </c>
      <c r="AE33" s="140"/>
      <c r="AF33" s="140"/>
      <c r="AG33" s="140"/>
      <c r="AH33" s="140"/>
      <c r="AI33" s="140"/>
      <c r="AJ33" s="155">
        <f>AD33</f>
        <v>0</v>
      </c>
      <c r="AK33" s="153"/>
      <c r="AL33" s="140"/>
      <c r="AM33" s="153">
        <f t="shared" si="30"/>
        <v>0</v>
      </c>
      <c r="AN33" s="140"/>
      <c r="AO33" s="140"/>
      <c r="AP33" s="140"/>
      <c r="AQ33" s="140"/>
      <c r="AR33" s="140"/>
      <c r="AS33" s="155">
        <f>AM33</f>
        <v>0</v>
      </c>
      <c r="AT33" s="153"/>
      <c r="AU33" s="140"/>
      <c r="AV33" s="153">
        <f t="shared" si="31"/>
        <v>0</v>
      </c>
      <c r="AW33" s="140"/>
      <c r="AX33" s="140"/>
      <c r="AY33" s="140"/>
      <c r="AZ33" s="140"/>
      <c r="BA33" s="140"/>
      <c r="BB33" s="155">
        <f>AV33</f>
        <v>0</v>
      </c>
      <c r="BC33" s="153"/>
      <c r="BD33" s="140"/>
      <c r="BE33" s="153">
        <f t="shared" si="32"/>
        <v>0</v>
      </c>
      <c r="BF33" s="140"/>
      <c r="BG33" s="140"/>
      <c r="BH33" s="140"/>
      <c r="BI33" s="140"/>
      <c r="BJ33" s="140"/>
      <c r="BK33" s="155">
        <f>BE33</f>
        <v>0</v>
      </c>
      <c r="BL33" s="153"/>
      <c r="BM33" s="140"/>
      <c r="BN33" s="153">
        <f t="shared" si="33"/>
        <v>0</v>
      </c>
      <c r="BO33" s="140"/>
      <c r="BP33" s="140"/>
      <c r="BQ33" s="140"/>
      <c r="BR33" s="140"/>
      <c r="BS33" s="140"/>
      <c r="BT33" s="155">
        <f>BN33</f>
        <v>0</v>
      </c>
      <c r="BU33" s="153"/>
      <c r="BV33" s="140"/>
      <c r="BW33" s="153">
        <f t="shared" si="34"/>
        <v>0</v>
      </c>
      <c r="BX33" s="140"/>
      <c r="BY33" s="140"/>
      <c r="BZ33" s="140"/>
      <c r="CA33" s="140"/>
      <c r="CB33" s="140"/>
      <c r="CC33" s="155">
        <f>BW33</f>
        <v>0</v>
      </c>
      <c r="CD33" s="153"/>
      <c r="CE33" s="140"/>
      <c r="CF33" s="153">
        <f t="shared" si="35"/>
        <v>0</v>
      </c>
      <c r="CG33" s="140"/>
      <c r="CH33" s="140"/>
      <c r="CI33" s="140"/>
      <c r="CJ33" s="140"/>
      <c r="CK33" s="140"/>
      <c r="CL33" s="155">
        <f>CF33</f>
        <v>0</v>
      </c>
      <c r="CM33" s="153">
        <v>285.68</v>
      </c>
      <c r="CN33" s="140"/>
      <c r="CO33" s="153">
        <f t="shared" si="36"/>
        <v>285.68</v>
      </c>
      <c r="CP33" s="140"/>
      <c r="CQ33" s="140"/>
      <c r="CR33" s="140"/>
      <c r="CS33" s="140"/>
      <c r="CT33" s="140"/>
      <c r="CU33" s="155">
        <f>CO33</f>
        <v>285.68</v>
      </c>
      <c r="CV33" s="153">
        <v>333.29</v>
      </c>
      <c r="CW33" s="140"/>
      <c r="CX33" s="153">
        <f t="shared" si="37"/>
        <v>333.29</v>
      </c>
      <c r="CY33" s="140"/>
      <c r="CZ33" s="140"/>
      <c r="DA33" s="140"/>
      <c r="DB33" s="140"/>
      <c r="DC33" s="140"/>
      <c r="DD33" s="155">
        <f>CX33</f>
        <v>333.29</v>
      </c>
      <c r="DE33" s="153">
        <v>333.29</v>
      </c>
      <c r="DF33" s="140"/>
      <c r="DG33" s="153">
        <f t="shared" si="38"/>
        <v>333.29</v>
      </c>
      <c r="DH33" s="140"/>
      <c r="DI33" s="140"/>
      <c r="DJ33" s="140"/>
      <c r="DK33" s="140"/>
      <c r="DL33" s="140"/>
      <c r="DM33" s="155">
        <f>DG33</f>
        <v>333.29</v>
      </c>
      <c r="DN33" s="153">
        <f>J33+S33+AB33+AK33+AT33+BC33+BL33+BL33+BU33+CD33+CM33+CV33+DE33</f>
        <v>952.26</v>
      </c>
      <c r="DO33" s="140"/>
      <c r="DP33" s="141">
        <f t="shared" si="26"/>
        <v>952.26</v>
      </c>
      <c r="DQ33" s="140"/>
      <c r="DR33" s="140"/>
      <c r="DS33" s="140"/>
      <c r="DT33" s="140"/>
      <c r="DU33" s="140"/>
      <c r="DV33" s="155">
        <f t="shared" si="12"/>
        <v>952.26</v>
      </c>
    </row>
    <row r="34" spans="1:127" x14ac:dyDescent="0.25">
      <c r="A34" s="24" t="s">
        <v>58</v>
      </c>
      <c r="B34" s="18" t="s">
        <v>985</v>
      </c>
      <c r="J34" s="153"/>
      <c r="K34" s="140"/>
      <c r="L34" s="153">
        <f t="shared" ref="L34" si="39">J34</f>
        <v>0</v>
      </c>
      <c r="M34" s="140"/>
      <c r="N34" s="140"/>
      <c r="O34" s="140"/>
      <c r="P34" s="140"/>
      <c r="Q34" s="140"/>
      <c r="R34" s="155">
        <f>L34</f>
        <v>0</v>
      </c>
      <c r="S34" s="153"/>
      <c r="T34" s="140"/>
      <c r="U34" s="153">
        <f t="shared" ref="U34" si="40">S34</f>
        <v>0</v>
      </c>
      <c r="V34" s="140"/>
      <c r="W34" s="140"/>
      <c r="X34" s="140"/>
      <c r="Y34" s="140"/>
      <c r="Z34" s="140"/>
      <c r="AA34" s="155">
        <f>U34</f>
        <v>0</v>
      </c>
      <c r="AB34" s="153">
        <v>3.51</v>
      </c>
      <c r="AC34" s="140"/>
      <c r="AD34" s="153">
        <f t="shared" ref="AD34" si="41">AB34</f>
        <v>3.51</v>
      </c>
      <c r="AE34" s="140"/>
      <c r="AF34" s="140"/>
      <c r="AG34" s="140"/>
      <c r="AH34" s="140"/>
      <c r="AI34" s="140"/>
      <c r="AJ34" s="155">
        <f>AD34</f>
        <v>3.51</v>
      </c>
      <c r="AK34" s="153"/>
      <c r="AL34" s="140"/>
      <c r="AM34" s="153">
        <f t="shared" ref="AM34" si="42">AK34</f>
        <v>0</v>
      </c>
      <c r="AN34" s="140"/>
      <c r="AO34" s="140"/>
      <c r="AP34" s="140"/>
      <c r="AQ34" s="140"/>
      <c r="AR34" s="140"/>
      <c r="AS34" s="155">
        <f>AM34</f>
        <v>0</v>
      </c>
      <c r="AT34" s="153"/>
      <c r="AU34" s="140"/>
      <c r="AV34" s="153">
        <f t="shared" ref="AV34" si="43">AT34</f>
        <v>0</v>
      </c>
      <c r="AW34" s="140"/>
      <c r="AX34" s="140"/>
      <c r="AY34" s="140"/>
      <c r="AZ34" s="140"/>
      <c r="BA34" s="140"/>
      <c r="BB34" s="155">
        <f>AV34</f>
        <v>0</v>
      </c>
      <c r="BC34" s="153"/>
      <c r="BD34" s="140"/>
      <c r="BE34" s="153">
        <f t="shared" ref="BE34" si="44">BC34</f>
        <v>0</v>
      </c>
      <c r="BF34" s="140"/>
      <c r="BG34" s="140"/>
      <c r="BH34" s="140"/>
      <c r="BI34" s="140"/>
      <c r="BJ34" s="140"/>
      <c r="BK34" s="155">
        <f>BE34</f>
        <v>0</v>
      </c>
      <c r="BL34" s="153"/>
      <c r="BM34" s="140"/>
      <c r="BN34" s="153">
        <f t="shared" ref="BN34" si="45">BL34</f>
        <v>0</v>
      </c>
      <c r="BO34" s="140"/>
      <c r="BP34" s="140"/>
      <c r="BQ34" s="140"/>
      <c r="BR34" s="140"/>
      <c r="BS34" s="140"/>
      <c r="BT34" s="155">
        <f>BN34</f>
        <v>0</v>
      </c>
      <c r="BU34" s="153"/>
      <c r="BV34" s="140"/>
      <c r="BW34" s="153">
        <f t="shared" ref="BW34" si="46">BU34</f>
        <v>0</v>
      </c>
      <c r="BX34" s="140"/>
      <c r="BY34" s="140"/>
      <c r="BZ34" s="140"/>
      <c r="CA34" s="140"/>
      <c r="CB34" s="140"/>
      <c r="CC34" s="155">
        <f>BW34</f>
        <v>0</v>
      </c>
      <c r="CD34" s="153"/>
      <c r="CE34" s="140"/>
      <c r="CF34" s="153">
        <f t="shared" ref="CF34" si="47">CD34</f>
        <v>0</v>
      </c>
      <c r="CG34" s="140"/>
      <c r="CH34" s="140"/>
      <c r="CI34" s="140"/>
      <c r="CJ34" s="140"/>
      <c r="CK34" s="140"/>
      <c r="CL34" s="155">
        <f>CF34</f>
        <v>0</v>
      </c>
      <c r="CM34" s="153"/>
      <c r="CN34" s="140"/>
      <c r="CO34" s="153">
        <f t="shared" ref="CO34" si="48">CM34</f>
        <v>0</v>
      </c>
      <c r="CP34" s="140"/>
      <c r="CQ34" s="140"/>
      <c r="CR34" s="140"/>
      <c r="CS34" s="140"/>
      <c r="CT34" s="140"/>
      <c r="CU34" s="155">
        <f>CO34</f>
        <v>0</v>
      </c>
      <c r="CV34" s="153"/>
      <c r="CW34" s="140"/>
      <c r="CX34" s="153">
        <f t="shared" ref="CX34" si="49">CV34</f>
        <v>0</v>
      </c>
      <c r="CY34" s="140"/>
      <c r="CZ34" s="140"/>
      <c r="DA34" s="140"/>
      <c r="DB34" s="140"/>
      <c r="DC34" s="140"/>
      <c r="DD34" s="155">
        <f>CX34</f>
        <v>0</v>
      </c>
      <c r="DE34" s="153"/>
      <c r="DF34" s="140"/>
      <c r="DG34" s="153">
        <f t="shared" ref="DG34" si="50">DE34</f>
        <v>0</v>
      </c>
      <c r="DH34" s="140"/>
      <c r="DI34" s="140"/>
      <c r="DJ34" s="140"/>
      <c r="DK34" s="140"/>
      <c r="DL34" s="140"/>
      <c r="DM34" s="155">
        <f>DG34</f>
        <v>0</v>
      </c>
      <c r="DN34" s="153">
        <f>J34+S34+AB34+AK34+AT34+BC34+BL34+BL34+BU34+CD34+CM34+CV34+DE34</f>
        <v>3.51</v>
      </c>
      <c r="DO34" s="140"/>
      <c r="DP34" s="141">
        <f t="shared" ref="DP34" si="51">L34+U34+AD34+AM34+AV34+BE34+BN34+BN34+BW34+CF34+CO34+CX34+DG34</f>
        <v>3.51</v>
      </c>
      <c r="DQ34" s="140"/>
      <c r="DR34" s="140"/>
      <c r="DS34" s="140"/>
      <c r="DT34" s="140"/>
      <c r="DU34" s="140"/>
      <c r="DV34" s="155">
        <f t="shared" ref="DV34" si="52">R34+AA34+AJ34+AS34+BB34+BK34+BT34+BT34+CC34+CL34+CU34+DD34+DM34</f>
        <v>3.51</v>
      </c>
    </row>
    <row r="35" spans="1:127" x14ac:dyDescent="0.25">
      <c r="A35" s="24" t="s">
        <v>12</v>
      </c>
      <c r="B35" s="18" t="s">
        <v>53</v>
      </c>
      <c r="J35" s="141"/>
      <c r="K35" s="140"/>
      <c r="L35" s="153">
        <f t="shared" si="27"/>
        <v>0</v>
      </c>
      <c r="M35" s="140"/>
      <c r="N35" s="140"/>
      <c r="O35" s="140"/>
      <c r="P35" s="140"/>
      <c r="Q35" s="140"/>
      <c r="R35" s="155">
        <f>L35</f>
        <v>0</v>
      </c>
      <c r="S35" s="141">
        <v>237.61</v>
      </c>
      <c r="T35" s="140"/>
      <c r="U35" s="153">
        <f t="shared" si="28"/>
        <v>237.61</v>
      </c>
      <c r="V35" s="140"/>
      <c r="W35" s="140"/>
      <c r="X35" s="140"/>
      <c r="Y35" s="140"/>
      <c r="Z35" s="140"/>
      <c r="AA35" s="155">
        <f>U35</f>
        <v>237.61</v>
      </c>
      <c r="AB35" s="141">
        <f>169.18+43.03+51.34+109.03+154.02</f>
        <v>526.6</v>
      </c>
      <c r="AC35" s="140"/>
      <c r="AD35" s="153">
        <f t="shared" si="29"/>
        <v>526.6</v>
      </c>
      <c r="AE35" s="140"/>
      <c r="AF35" s="140"/>
      <c r="AG35" s="140"/>
      <c r="AH35" s="140"/>
      <c r="AI35" s="140"/>
      <c r="AJ35" s="155">
        <f>AD35</f>
        <v>526.6</v>
      </c>
      <c r="AK35" s="141"/>
      <c r="AL35" s="140"/>
      <c r="AM35" s="153">
        <f t="shared" si="30"/>
        <v>0</v>
      </c>
      <c r="AN35" s="140"/>
      <c r="AO35" s="140"/>
      <c r="AP35" s="140"/>
      <c r="AQ35" s="140"/>
      <c r="AR35" s="140"/>
      <c r="AS35" s="155">
        <f>AM35</f>
        <v>0</v>
      </c>
      <c r="AT35" s="141"/>
      <c r="AU35" s="140"/>
      <c r="AV35" s="153">
        <f t="shared" si="31"/>
        <v>0</v>
      </c>
      <c r="AW35" s="140"/>
      <c r="AX35" s="140"/>
      <c r="AY35" s="140"/>
      <c r="AZ35" s="140"/>
      <c r="BA35" s="140"/>
      <c r="BB35" s="155">
        <f>AV35</f>
        <v>0</v>
      </c>
      <c r="BC35" s="141"/>
      <c r="BD35" s="140"/>
      <c r="BE35" s="153">
        <f t="shared" si="32"/>
        <v>0</v>
      </c>
      <c r="BF35" s="140"/>
      <c r="BG35" s="140"/>
      <c r="BH35" s="140"/>
      <c r="BI35" s="140"/>
      <c r="BJ35" s="140"/>
      <c r="BK35" s="155">
        <f>BE35</f>
        <v>0</v>
      </c>
      <c r="BL35" s="141"/>
      <c r="BM35" s="140"/>
      <c r="BN35" s="153">
        <f t="shared" si="33"/>
        <v>0</v>
      </c>
      <c r="BO35" s="140"/>
      <c r="BP35" s="140"/>
      <c r="BQ35" s="140"/>
      <c r="BR35" s="140"/>
      <c r="BS35" s="140"/>
      <c r="BT35" s="155">
        <f>BN35</f>
        <v>0</v>
      </c>
      <c r="BU35" s="141"/>
      <c r="BV35" s="140"/>
      <c r="BW35" s="153">
        <f t="shared" si="34"/>
        <v>0</v>
      </c>
      <c r="BX35" s="140"/>
      <c r="BY35" s="140"/>
      <c r="BZ35" s="140"/>
      <c r="CA35" s="140"/>
      <c r="CB35" s="140"/>
      <c r="CC35" s="155">
        <f>BW35</f>
        <v>0</v>
      </c>
      <c r="CD35" s="141">
        <v>32.6</v>
      </c>
      <c r="CE35" s="140"/>
      <c r="CF35" s="153">
        <f t="shared" si="35"/>
        <v>32.6</v>
      </c>
      <c r="CG35" s="140"/>
      <c r="CH35" s="140"/>
      <c r="CI35" s="140"/>
      <c r="CJ35" s="140"/>
      <c r="CK35" s="140"/>
      <c r="CL35" s="155">
        <f>CF35</f>
        <v>32.6</v>
      </c>
      <c r="CM35" s="141"/>
      <c r="CN35" s="140"/>
      <c r="CO35" s="153">
        <f t="shared" si="36"/>
        <v>0</v>
      </c>
      <c r="CP35" s="140"/>
      <c r="CQ35" s="140"/>
      <c r="CR35" s="140"/>
      <c r="CS35" s="140"/>
      <c r="CT35" s="140"/>
      <c r="CU35" s="155">
        <f>CO35</f>
        <v>0</v>
      </c>
      <c r="CV35" s="141"/>
      <c r="CW35" s="140"/>
      <c r="CX35" s="153">
        <f t="shared" si="37"/>
        <v>0</v>
      </c>
      <c r="CY35" s="140"/>
      <c r="CZ35" s="140"/>
      <c r="DA35" s="140"/>
      <c r="DB35" s="140"/>
      <c r="DC35" s="140"/>
      <c r="DD35" s="155">
        <f>CX35</f>
        <v>0</v>
      </c>
      <c r="DE35" s="141"/>
      <c r="DF35" s="140"/>
      <c r="DG35" s="153">
        <f t="shared" si="38"/>
        <v>0</v>
      </c>
      <c r="DH35" s="140"/>
      <c r="DI35" s="140"/>
      <c r="DJ35" s="140"/>
      <c r="DK35" s="140"/>
      <c r="DL35" s="140"/>
      <c r="DM35" s="155">
        <f>DG35</f>
        <v>0</v>
      </c>
      <c r="DN35" s="141">
        <f>J35+S35+AB35+AK35+AT35+BC35+BL35+BL35+BU35+CD35+CM35+CV35+DE35</f>
        <v>796.81000000000006</v>
      </c>
      <c r="DO35" s="140"/>
      <c r="DP35" s="141">
        <f t="shared" si="26"/>
        <v>796.81000000000006</v>
      </c>
      <c r="DQ35" s="140"/>
      <c r="DR35" s="140"/>
      <c r="DS35" s="140"/>
      <c r="DT35" s="140"/>
      <c r="DU35" s="140"/>
      <c r="DV35" s="155">
        <f t="shared" si="12"/>
        <v>796.81000000000006</v>
      </c>
    </row>
    <row r="36" spans="1:127" x14ac:dyDescent="0.25">
      <c r="A36" s="24">
        <v>647</v>
      </c>
      <c r="B36" s="18" t="s">
        <v>54</v>
      </c>
      <c r="J36" s="140"/>
      <c r="K36" s="140"/>
      <c r="L36" s="140"/>
      <c r="M36" s="140"/>
      <c r="N36" s="140"/>
      <c r="O36" s="140"/>
      <c r="P36" s="141"/>
      <c r="Q36" s="141">
        <f>P36</f>
        <v>0</v>
      </c>
      <c r="R36" s="155">
        <f>Q36</f>
        <v>0</v>
      </c>
      <c r="S36" s="140"/>
      <c r="T36" s="140"/>
      <c r="U36" s="140"/>
      <c r="V36" s="140"/>
      <c r="W36" s="140"/>
      <c r="X36" s="140"/>
      <c r="Y36" s="141"/>
      <c r="Z36" s="141">
        <f>Y36</f>
        <v>0</v>
      </c>
      <c r="AA36" s="155">
        <f>Z36</f>
        <v>0</v>
      </c>
      <c r="AB36" s="140"/>
      <c r="AC36" s="140"/>
      <c r="AD36" s="140"/>
      <c r="AE36" s="140"/>
      <c r="AF36" s="140"/>
      <c r="AG36" s="140"/>
      <c r="AH36" s="141"/>
      <c r="AI36" s="141">
        <f>AH36</f>
        <v>0</v>
      </c>
      <c r="AJ36" s="155">
        <f>AI36</f>
        <v>0</v>
      </c>
      <c r="AK36" s="140"/>
      <c r="AL36" s="140"/>
      <c r="AM36" s="140"/>
      <c r="AN36" s="140"/>
      <c r="AO36" s="140"/>
      <c r="AP36" s="140"/>
      <c r="AQ36" s="141"/>
      <c r="AR36" s="141">
        <f>AQ36</f>
        <v>0</v>
      </c>
      <c r="AS36" s="155">
        <f>AR36</f>
        <v>0</v>
      </c>
      <c r="AT36" s="140"/>
      <c r="AU36" s="140"/>
      <c r="AV36" s="140"/>
      <c r="AW36" s="140"/>
      <c r="AX36" s="140"/>
      <c r="AY36" s="140"/>
      <c r="AZ36" s="141"/>
      <c r="BA36" s="141">
        <f>AZ36</f>
        <v>0</v>
      </c>
      <c r="BB36" s="155">
        <f>BA36</f>
        <v>0</v>
      </c>
      <c r="BC36" s="140"/>
      <c r="BD36" s="140"/>
      <c r="BE36" s="140"/>
      <c r="BF36" s="140"/>
      <c r="BG36" s="140"/>
      <c r="BH36" s="140"/>
      <c r="BI36" s="141"/>
      <c r="BJ36" s="141">
        <f>BI36</f>
        <v>0</v>
      </c>
      <c r="BK36" s="155">
        <f>BJ36</f>
        <v>0</v>
      </c>
      <c r="BL36" s="140"/>
      <c r="BM36" s="140"/>
      <c r="BN36" s="140"/>
      <c r="BO36" s="140"/>
      <c r="BP36" s="140"/>
      <c r="BQ36" s="140"/>
      <c r="BR36" s="141"/>
      <c r="BS36" s="141">
        <f>BR36</f>
        <v>0</v>
      </c>
      <c r="BT36" s="155">
        <f>BS36</f>
        <v>0</v>
      </c>
      <c r="BU36" s="140"/>
      <c r="BV36" s="140"/>
      <c r="BW36" s="140"/>
      <c r="BX36" s="140"/>
      <c r="BY36" s="140"/>
      <c r="BZ36" s="140"/>
      <c r="CA36" s="141"/>
      <c r="CB36" s="141">
        <f>CA36</f>
        <v>0</v>
      </c>
      <c r="CC36" s="155">
        <f>CB36</f>
        <v>0</v>
      </c>
      <c r="CD36" s="140"/>
      <c r="CE36" s="140"/>
      <c r="CF36" s="140"/>
      <c r="CG36" s="140"/>
      <c r="CH36" s="140"/>
      <c r="CI36" s="140"/>
      <c r="CJ36" s="141"/>
      <c r="CK36" s="141">
        <f>CJ36</f>
        <v>0</v>
      </c>
      <c r="CL36" s="155">
        <f>CK36</f>
        <v>0</v>
      </c>
      <c r="CM36" s="140"/>
      <c r="CN36" s="140"/>
      <c r="CO36" s="140"/>
      <c r="CP36" s="140"/>
      <c r="CQ36" s="140"/>
      <c r="CR36" s="140"/>
      <c r="CS36" s="141"/>
      <c r="CT36" s="141">
        <f>CS36</f>
        <v>0</v>
      </c>
      <c r="CU36" s="155">
        <f>CT36</f>
        <v>0</v>
      </c>
      <c r="CV36" s="140"/>
      <c r="CW36" s="140"/>
      <c r="CX36" s="140"/>
      <c r="CY36" s="140"/>
      <c r="CZ36" s="140"/>
      <c r="DA36" s="140"/>
      <c r="DB36" s="141"/>
      <c r="DC36" s="141">
        <f>DB36</f>
        <v>0</v>
      </c>
      <c r="DD36" s="155">
        <f>DC36</f>
        <v>0</v>
      </c>
      <c r="DE36" s="140"/>
      <c r="DF36" s="140"/>
      <c r="DG36" s="140"/>
      <c r="DH36" s="140"/>
      <c r="DI36" s="140"/>
      <c r="DJ36" s="140"/>
      <c r="DK36" s="141"/>
      <c r="DL36" s="141">
        <f>DK36</f>
        <v>0</v>
      </c>
      <c r="DM36" s="155">
        <f>DL36</f>
        <v>0</v>
      </c>
      <c r="DN36" s="140"/>
      <c r="DO36" s="140"/>
      <c r="DP36" s="140"/>
      <c r="DQ36" s="140"/>
      <c r="DR36" s="140"/>
      <c r="DS36" s="140"/>
      <c r="DT36" s="141">
        <f>P36+Y36+AH36+AQ36+AZ36+BI36+BR36+BR36+CA36+CJ36+CS36+DB36+DK36</f>
        <v>0</v>
      </c>
      <c r="DU36" s="141">
        <f t="shared" si="12"/>
        <v>0</v>
      </c>
      <c r="DV36" s="155">
        <f t="shared" si="12"/>
        <v>0</v>
      </c>
    </row>
    <row r="37" spans="1:127" x14ac:dyDescent="0.25">
      <c r="A37" s="24">
        <v>647</v>
      </c>
      <c r="B37" s="18" t="s">
        <v>975</v>
      </c>
      <c r="J37" s="140"/>
      <c r="K37" s="140"/>
      <c r="L37" s="140"/>
      <c r="M37" s="140"/>
      <c r="N37" s="140"/>
      <c r="O37" s="140"/>
      <c r="P37" s="141"/>
      <c r="Q37" s="141">
        <f>P37</f>
        <v>0</v>
      </c>
      <c r="R37" s="155">
        <f>Q37</f>
        <v>0</v>
      </c>
      <c r="S37" s="140"/>
      <c r="T37" s="140"/>
      <c r="U37" s="140"/>
      <c r="V37" s="140"/>
      <c r="W37" s="140"/>
      <c r="X37" s="140"/>
      <c r="Y37" s="141"/>
      <c r="Z37" s="141">
        <f>Y37</f>
        <v>0</v>
      </c>
      <c r="AA37" s="155">
        <f>Z37</f>
        <v>0</v>
      </c>
      <c r="AB37" s="140"/>
      <c r="AC37" s="140"/>
      <c r="AD37" s="140"/>
      <c r="AE37" s="140"/>
      <c r="AF37" s="140"/>
      <c r="AG37" s="140"/>
      <c r="AH37" s="141"/>
      <c r="AI37" s="141">
        <f>AH37</f>
        <v>0</v>
      </c>
      <c r="AJ37" s="155">
        <f>AI37</f>
        <v>0</v>
      </c>
      <c r="AK37" s="140"/>
      <c r="AL37" s="140"/>
      <c r="AM37" s="140"/>
      <c r="AN37" s="140"/>
      <c r="AO37" s="140"/>
      <c r="AP37" s="140"/>
      <c r="AQ37" s="141"/>
      <c r="AR37" s="141">
        <f>AQ37</f>
        <v>0</v>
      </c>
      <c r="AS37" s="155">
        <f>AR37</f>
        <v>0</v>
      </c>
      <c r="AT37" s="140"/>
      <c r="AU37" s="140"/>
      <c r="AV37" s="140"/>
      <c r="AW37" s="140"/>
      <c r="AX37" s="140"/>
      <c r="AY37" s="140"/>
      <c r="AZ37" s="141">
        <v>-43.2</v>
      </c>
      <c r="BA37" s="141">
        <f>AZ37</f>
        <v>-43.2</v>
      </c>
      <c r="BB37" s="155">
        <f>BA37</f>
        <v>-43.2</v>
      </c>
      <c r="BC37" s="140"/>
      <c r="BD37" s="140"/>
      <c r="BE37" s="140"/>
      <c r="BF37" s="140"/>
      <c r="BG37" s="140"/>
      <c r="BH37" s="140"/>
      <c r="BI37" s="141"/>
      <c r="BJ37" s="141">
        <f>BI37</f>
        <v>0</v>
      </c>
      <c r="BK37" s="155">
        <f>BJ37</f>
        <v>0</v>
      </c>
      <c r="BL37" s="140"/>
      <c r="BM37" s="140"/>
      <c r="BN37" s="140"/>
      <c r="BO37" s="140"/>
      <c r="BP37" s="140"/>
      <c r="BQ37" s="140"/>
      <c r="BR37" s="141"/>
      <c r="BS37" s="141">
        <f>BR37</f>
        <v>0</v>
      </c>
      <c r="BT37" s="155">
        <f>BS37</f>
        <v>0</v>
      </c>
      <c r="BU37" s="140"/>
      <c r="BV37" s="140"/>
      <c r="BW37" s="140"/>
      <c r="BX37" s="140"/>
      <c r="BY37" s="140"/>
      <c r="BZ37" s="140"/>
      <c r="CA37" s="141"/>
      <c r="CB37" s="141">
        <f>CA37</f>
        <v>0</v>
      </c>
      <c r="CC37" s="155">
        <f>CB37</f>
        <v>0</v>
      </c>
      <c r="CD37" s="140"/>
      <c r="CE37" s="140"/>
      <c r="CF37" s="140"/>
      <c r="CG37" s="140"/>
      <c r="CH37" s="140"/>
      <c r="CI37" s="140"/>
      <c r="CJ37" s="141"/>
      <c r="CK37" s="141">
        <f>CJ37</f>
        <v>0</v>
      </c>
      <c r="CL37" s="155">
        <f>CK37</f>
        <v>0</v>
      </c>
      <c r="CM37" s="140"/>
      <c r="CN37" s="140"/>
      <c r="CO37" s="140"/>
      <c r="CP37" s="140"/>
      <c r="CQ37" s="140"/>
      <c r="CR37" s="140"/>
      <c r="CS37" s="141">
        <v>-24.61</v>
      </c>
      <c r="CT37" s="141">
        <f>CS37</f>
        <v>-24.61</v>
      </c>
      <c r="CU37" s="155">
        <f>CT37</f>
        <v>-24.61</v>
      </c>
      <c r="CV37" s="140"/>
      <c r="CW37" s="140"/>
      <c r="CX37" s="140"/>
      <c r="CY37" s="140"/>
      <c r="CZ37" s="140"/>
      <c r="DA37" s="140"/>
      <c r="DB37" s="141"/>
      <c r="DC37" s="141">
        <f>DB37</f>
        <v>0</v>
      </c>
      <c r="DD37" s="155">
        <f>DC37</f>
        <v>0</v>
      </c>
      <c r="DE37" s="140"/>
      <c r="DF37" s="140"/>
      <c r="DG37" s="140"/>
      <c r="DH37" s="140"/>
      <c r="DI37" s="140"/>
      <c r="DJ37" s="140"/>
      <c r="DK37" s="141"/>
      <c r="DL37" s="141">
        <f>DK37</f>
        <v>0</v>
      </c>
      <c r="DM37" s="155">
        <f>DL37</f>
        <v>0</v>
      </c>
      <c r="DN37" s="140"/>
      <c r="DO37" s="140"/>
      <c r="DP37" s="140"/>
      <c r="DQ37" s="140"/>
      <c r="DR37" s="140"/>
      <c r="DS37" s="140"/>
      <c r="DT37" s="141">
        <f t="shared" si="12"/>
        <v>-67.81</v>
      </c>
      <c r="DU37" s="141">
        <f t="shared" si="12"/>
        <v>-67.81</v>
      </c>
      <c r="DV37" s="155">
        <f t="shared" si="12"/>
        <v>-67.81</v>
      </c>
    </row>
    <row r="38" spans="1:127" x14ac:dyDescent="0.25">
      <c r="A38" s="24"/>
      <c r="B38" s="18" t="s">
        <v>55</v>
      </c>
      <c r="J38" s="153"/>
      <c r="K38" s="153"/>
      <c r="L38" s="153">
        <f>J38+K38</f>
        <v>0</v>
      </c>
      <c r="M38" s="153"/>
      <c r="N38" s="153"/>
      <c r="O38" s="153"/>
      <c r="P38" s="153"/>
      <c r="Q38" s="153">
        <f>M38+N38+O38+P38</f>
        <v>0</v>
      </c>
      <c r="R38" s="155">
        <f>L38+Q38</f>
        <v>0</v>
      </c>
      <c r="S38" s="153"/>
      <c r="T38" s="153"/>
      <c r="U38" s="153">
        <f>S38+T38</f>
        <v>0</v>
      </c>
      <c r="V38" s="153"/>
      <c r="W38" s="153"/>
      <c r="X38" s="153"/>
      <c r="Y38" s="153"/>
      <c r="Z38" s="153">
        <f>V38+W38+X38+Y38</f>
        <v>0</v>
      </c>
      <c r="AA38" s="155">
        <f>U38+Z38</f>
        <v>0</v>
      </c>
      <c r="AB38" s="153"/>
      <c r="AC38" s="153"/>
      <c r="AD38" s="153"/>
      <c r="AE38" s="153"/>
      <c r="AF38" s="153"/>
      <c r="AG38" s="153"/>
      <c r="AH38" s="153"/>
      <c r="AI38" s="153">
        <f>AE38+AF38+AG38+AH38</f>
        <v>0</v>
      </c>
      <c r="AJ38" s="155">
        <f>AD38+AI38</f>
        <v>0</v>
      </c>
      <c r="AK38" s="153"/>
      <c r="AL38" s="153"/>
      <c r="AM38" s="153">
        <f>AK38+AL38</f>
        <v>0</v>
      </c>
      <c r="AN38" s="153"/>
      <c r="AO38" s="153"/>
      <c r="AP38" s="153"/>
      <c r="AQ38" s="153"/>
      <c r="AR38" s="153">
        <f>AN38+AO38+AP38+AQ38</f>
        <v>0</v>
      </c>
      <c r="AS38" s="155">
        <f>AM38+AR38</f>
        <v>0</v>
      </c>
      <c r="AT38" s="153"/>
      <c r="AU38" s="153"/>
      <c r="AV38" s="153">
        <f>AT38+AU38</f>
        <v>0</v>
      </c>
      <c r="AW38" s="153"/>
      <c r="AX38" s="153"/>
      <c r="AY38" s="153"/>
      <c r="AZ38" s="153"/>
      <c r="BA38" s="153">
        <f>AW38+AX38+AY38+AZ38</f>
        <v>0</v>
      </c>
      <c r="BB38" s="155">
        <f>AV38+BA38</f>
        <v>0</v>
      </c>
      <c r="BC38" s="153"/>
      <c r="BD38" s="153"/>
      <c r="BE38" s="153">
        <f>BC38+BD38</f>
        <v>0</v>
      </c>
      <c r="BF38" s="153"/>
      <c r="BG38" s="153"/>
      <c r="BH38" s="153"/>
      <c r="BI38" s="153"/>
      <c r="BJ38" s="153">
        <f>BF38+BG38+BH38+BI38</f>
        <v>0</v>
      </c>
      <c r="BK38" s="155">
        <f>BE38+BJ38</f>
        <v>0</v>
      </c>
      <c r="BL38" s="153"/>
      <c r="BM38" s="153"/>
      <c r="BN38" s="153">
        <f>BL38+BM38</f>
        <v>0</v>
      </c>
      <c r="BO38" s="153"/>
      <c r="BP38" s="153"/>
      <c r="BQ38" s="153"/>
      <c r="BR38" s="153"/>
      <c r="BS38" s="153">
        <f>BO38+BP38+BQ38+BR38</f>
        <v>0</v>
      </c>
      <c r="BT38" s="155">
        <f>BN38+BS38</f>
        <v>0</v>
      </c>
      <c r="BU38" s="153"/>
      <c r="BV38" s="153"/>
      <c r="BW38" s="153">
        <f>BU38+BV38</f>
        <v>0</v>
      </c>
      <c r="BX38" s="153"/>
      <c r="BY38" s="153"/>
      <c r="BZ38" s="153"/>
      <c r="CA38" s="153"/>
      <c r="CB38" s="153">
        <f>BX38+BY38+BZ38+CA38</f>
        <v>0</v>
      </c>
      <c r="CC38" s="155">
        <f>BW38+CB38</f>
        <v>0</v>
      </c>
      <c r="CD38" s="153"/>
      <c r="CE38" s="153"/>
      <c r="CF38" s="153">
        <f>CD38+CE38</f>
        <v>0</v>
      </c>
      <c r="CG38" s="153"/>
      <c r="CH38" s="153"/>
      <c r="CI38" s="153"/>
      <c r="CJ38" s="153"/>
      <c r="CK38" s="153">
        <f>CG38+CH38+CI38+CJ38</f>
        <v>0</v>
      </c>
      <c r="CL38" s="155">
        <f>CF38+CK38</f>
        <v>0</v>
      </c>
      <c r="CM38" s="153"/>
      <c r="CN38" s="153"/>
      <c r="CO38" s="153">
        <f>CM38+CN38</f>
        <v>0</v>
      </c>
      <c r="CP38" s="153"/>
      <c r="CQ38" s="153"/>
      <c r="CR38" s="153"/>
      <c r="CS38" s="153"/>
      <c r="CT38" s="153">
        <f>CP38+CQ38+CR38+CS38</f>
        <v>0</v>
      </c>
      <c r="CU38" s="155">
        <f>CO38+CT38</f>
        <v>0</v>
      </c>
      <c r="CV38" s="153"/>
      <c r="CW38" s="153"/>
      <c r="CX38" s="153">
        <f>CV38+CW38</f>
        <v>0</v>
      </c>
      <c r="CY38" s="153"/>
      <c r="CZ38" s="153"/>
      <c r="DA38" s="153"/>
      <c r="DB38" s="153"/>
      <c r="DC38" s="153">
        <f>CY38+CZ38+DA38+DB38</f>
        <v>0</v>
      </c>
      <c r="DD38" s="155">
        <f>CX38+DC38</f>
        <v>0</v>
      </c>
      <c r="DE38" s="153">
        <f>-2748-42475-45860-509.6</f>
        <v>-91592.6</v>
      </c>
      <c r="DF38" s="153"/>
      <c r="DG38" s="153">
        <f>DE38+DF38</f>
        <v>-91592.6</v>
      </c>
      <c r="DH38" s="153">
        <f>-6205-372-5747</f>
        <v>-12324</v>
      </c>
      <c r="DI38" s="153"/>
      <c r="DJ38" s="153">
        <f>-18793-1126-17406</f>
        <v>-37325</v>
      </c>
      <c r="DK38" s="153"/>
      <c r="DL38" s="153">
        <f>DH38+DI38+DJ38+DK38</f>
        <v>-49649</v>
      </c>
      <c r="DM38" s="155">
        <f>DG38+DL38</f>
        <v>-141241.60000000001</v>
      </c>
      <c r="DN38" s="153">
        <f t="shared" ref="DN38" si="53">J38+S38+AB38+AK38+AT38+BC38+BL38+BL38+BU38+CD38+CM38+CV38+DE38</f>
        <v>-91592.6</v>
      </c>
      <c r="DO38" s="153">
        <f t="shared" ref="DO38" si="54">K38+T38+AC38+AL38+AU38+BD38+BM38+BM38+BV38+CE38+CN38+CW38+DF38</f>
        <v>0</v>
      </c>
      <c r="DP38" s="153">
        <f t="shared" ref="DP38" si="55">L38+U38+AD38+AM38+AV38+BE38+BN38+BN38+BW38+CF38+CO38+CX38+DG38</f>
        <v>-91592.6</v>
      </c>
      <c r="DQ38" s="153">
        <f t="shared" ref="DQ38" si="56">M38+V38+AE38+AN38+AW38+BF38+BO38+BO38+BX38+CG38+CP38+CY38+DH38</f>
        <v>-12324</v>
      </c>
      <c r="DR38" s="153">
        <f t="shared" ref="DR38" si="57">N38+W38+AF38+AO38+AX38+BG38+BP38+BP38+BY38+CH38+CQ38+CZ38+DI38</f>
        <v>0</v>
      </c>
      <c r="DS38" s="153">
        <f t="shared" ref="DS38" si="58">O38+X38+AG38+AP38+AY38+BH38+BQ38+BQ38+BZ38+CI38+CR38+DA38+DJ38</f>
        <v>-37325</v>
      </c>
      <c r="DT38" s="153">
        <f t="shared" ref="DT38" si="59">P38+Y38+AH38+AQ38+AZ38+BI38+BR38+BR38+CA38+CJ38+CS38+DB38+DK38</f>
        <v>0</v>
      </c>
      <c r="DU38" s="153">
        <f t="shared" ref="DU38" si="60">Q38+Z38+AI38+AR38+BA38+BJ38+BS38+BS38+CB38+CK38+CT38+DC38+DL38</f>
        <v>-49649</v>
      </c>
      <c r="DV38" s="155">
        <f>R38+AA38+AJ38+AS38+BB38+BK38+BT38+BT38+CC38+CL38+CU38+DD38+DM38</f>
        <v>-141241.60000000001</v>
      </c>
    </row>
    <row r="39" spans="1:127" x14ac:dyDescent="0.25">
      <c r="A39" s="156"/>
      <c r="B39" s="28"/>
      <c r="C39" s="28"/>
      <c r="D39" s="28"/>
      <c r="E39" s="28"/>
      <c r="F39" s="28"/>
      <c r="G39" s="28"/>
      <c r="H39" s="28"/>
      <c r="I39" s="28"/>
      <c r="J39" s="157"/>
      <c r="K39" s="157"/>
      <c r="L39" s="157"/>
      <c r="M39" s="158"/>
      <c r="N39" s="158"/>
      <c r="O39" s="158"/>
      <c r="P39" s="158"/>
      <c r="Q39" s="158"/>
      <c r="R39" s="159"/>
      <c r="S39" s="157"/>
      <c r="T39" s="157"/>
      <c r="U39" s="157"/>
      <c r="V39" s="158"/>
      <c r="W39" s="158"/>
      <c r="X39" s="158"/>
      <c r="Y39" s="158"/>
      <c r="Z39" s="158"/>
      <c r="AA39" s="159"/>
      <c r="AB39" s="157"/>
      <c r="AC39" s="157"/>
      <c r="AD39" s="157"/>
      <c r="AE39" s="158"/>
      <c r="AF39" s="158"/>
      <c r="AG39" s="158"/>
      <c r="AH39" s="158"/>
      <c r="AI39" s="158"/>
      <c r="AJ39" s="159"/>
      <c r="AK39" s="157"/>
      <c r="AL39" s="157"/>
      <c r="AM39" s="157"/>
      <c r="AN39" s="158"/>
      <c r="AO39" s="158"/>
      <c r="AP39" s="158"/>
      <c r="AQ39" s="158"/>
      <c r="AR39" s="158"/>
      <c r="AS39" s="159"/>
      <c r="AT39" s="157"/>
      <c r="AU39" s="157"/>
      <c r="AV39" s="157"/>
      <c r="AW39" s="158"/>
      <c r="AX39" s="158"/>
      <c r="AY39" s="158"/>
      <c r="AZ39" s="158"/>
      <c r="BA39" s="158"/>
      <c r="BB39" s="159"/>
      <c r="BC39" s="157"/>
      <c r="BD39" s="157"/>
      <c r="BE39" s="157"/>
      <c r="BF39" s="158"/>
      <c r="BG39" s="158"/>
      <c r="BH39" s="158"/>
      <c r="BI39" s="158"/>
      <c r="BJ39" s="158"/>
      <c r="BK39" s="159"/>
      <c r="BL39" s="157"/>
      <c r="BM39" s="157"/>
      <c r="BN39" s="157"/>
      <c r="BO39" s="158"/>
      <c r="BP39" s="158"/>
      <c r="BQ39" s="158"/>
      <c r="BR39" s="158"/>
      <c r="BS39" s="158"/>
      <c r="BT39" s="159"/>
      <c r="BU39" s="157"/>
      <c r="BV39" s="157"/>
      <c r="BW39" s="157"/>
      <c r="BX39" s="158"/>
      <c r="BY39" s="158"/>
      <c r="BZ39" s="158"/>
      <c r="CA39" s="158"/>
      <c r="CB39" s="158"/>
      <c r="CC39" s="159"/>
      <c r="CD39" s="157"/>
      <c r="CE39" s="157"/>
      <c r="CF39" s="157"/>
      <c r="CG39" s="158"/>
      <c r="CH39" s="158"/>
      <c r="CI39" s="158"/>
      <c r="CJ39" s="158"/>
      <c r="CK39" s="158"/>
      <c r="CL39" s="159"/>
      <c r="CM39" s="157"/>
      <c r="CN39" s="157"/>
      <c r="CO39" s="157"/>
      <c r="CP39" s="158"/>
      <c r="CQ39" s="158"/>
      <c r="CR39" s="158"/>
      <c r="CS39" s="158"/>
      <c r="CT39" s="158"/>
      <c r="CU39" s="159"/>
      <c r="CV39" s="157"/>
      <c r="CW39" s="157"/>
      <c r="CX39" s="157"/>
      <c r="CY39" s="158"/>
      <c r="CZ39" s="158"/>
      <c r="DA39" s="158"/>
      <c r="DB39" s="158"/>
      <c r="DC39" s="158"/>
      <c r="DD39" s="159"/>
      <c r="DE39" s="157"/>
      <c r="DF39" s="157"/>
      <c r="DG39" s="157"/>
      <c r="DH39" s="158"/>
      <c r="DI39" s="158"/>
      <c r="DJ39" s="158"/>
      <c r="DK39" s="158"/>
      <c r="DL39" s="158"/>
      <c r="DM39" s="159"/>
      <c r="DN39" s="28"/>
      <c r="DO39" s="28"/>
      <c r="DP39" s="28"/>
      <c r="DQ39" s="28"/>
      <c r="DR39" s="28"/>
      <c r="DS39" s="28"/>
      <c r="DT39" s="28"/>
      <c r="DU39" s="28"/>
      <c r="DV39" s="28"/>
      <c r="DW39" s="64"/>
    </row>
    <row r="40" spans="1:127" s="64" customFormat="1" x14ac:dyDescent="0.25">
      <c r="A40" s="281" t="s">
        <v>911</v>
      </c>
      <c r="B40" s="281"/>
      <c r="C40" s="63" t="s">
        <v>981</v>
      </c>
      <c r="J40" s="50">
        <f>SUM(J4:J38)</f>
        <v>45058.619999999995</v>
      </c>
      <c r="K40" s="50">
        <f>SUM(K4:K38)</f>
        <v>0</v>
      </c>
      <c r="L40" s="50">
        <f>K40+J40</f>
        <v>45058.619999999995</v>
      </c>
      <c r="M40" s="50">
        <f t="shared" ref="M40:T40" si="61">SUM(M4:M38)</f>
        <v>4837</v>
      </c>
      <c r="N40" s="50">
        <f t="shared" si="61"/>
        <v>897.88999999999987</v>
      </c>
      <c r="O40" s="50">
        <f t="shared" si="61"/>
        <v>17606.29</v>
      </c>
      <c r="P40" s="50">
        <f t="shared" si="61"/>
        <v>1951.8500000000001</v>
      </c>
      <c r="Q40" s="50">
        <f t="shared" si="61"/>
        <v>25293.030000000002</v>
      </c>
      <c r="R40" s="50">
        <f t="shared" si="61"/>
        <v>73233.649999999994</v>
      </c>
      <c r="S40" s="57">
        <f t="shared" si="61"/>
        <v>44639.140000000007</v>
      </c>
      <c r="T40" s="57">
        <f t="shared" si="61"/>
        <v>0</v>
      </c>
      <c r="U40" s="57">
        <f>T40+S40</f>
        <v>44639.140000000007</v>
      </c>
      <c r="V40" s="57">
        <f>SUM(V4:V38)</f>
        <v>4828</v>
      </c>
      <c r="W40" s="57">
        <f>SUM(W4:W38)</f>
        <v>899.72</v>
      </c>
      <c r="X40" s="57">
        <f>SUM(X4:X38)</f>
        <v>17596.84</v>
      </c>
      <c r="Y40" s="57">
        <f>SUM(Y4:Y38)</f>
        <v>1677.5100000000002</v>
      </c>
      <c r="Z40" s="55">
        <f>V40+W40+X40+Y40</f>
        <v>25002.07</v>
      </c>
      <c r="AA40" s="57">
        <f>SUM(AA4:AA38)</f>
        <v>69641.209999999992</v>
      </c>
      <c r="AB40" s="57">
        <f>SUM(AB4:AB38)</f>
        <v>40836.159999999996</v>
      </c>
      <c r="AC40" s="57">
        <f>SUM(AC4:AC38)</f>
        <v>0</v>
      </c>
      <c r="AD40" s="57">
        <f>AC40+AB40</f>
        <v>40836.159999999996</v>
      </c>
      <c r="AE40" s="57">
        <f>SUM(AE4:AE38)</f>
        <v>4355</v>
      </c>
      <c r="AF40" s="57">
        <f>SUM(AF4:AF38)</f>
        <v>793.43999999999994</v>
      </c>
      <c r="AG40" s="57">
        <f>SUM(AG4:AG38)</f>
        <v>16155.74</v>
      </c>
      <c r="AH40" s="57">
        <f>SUM(AH4:AH38)</f>
        <v>2011.9500000000003</v>
      </c>
      <c r="AI40" s="55">
        <f>AE40+AF40+AG40+AH40</f>
        <v>23316.13</v>
      </c>
      <c r="AJ40" s="57">
        <f>SUM(AJ4:AJ38)</f>
        <v>64152.29</v>
      </c>
      <c r="AK40" s="57">
        <f>SUM(AK4:AK38)</f>
        <v>41228.1</v>
      </c>
      <c r="AL40" s="57">
        <f>SUM(AL4:AL38)</f>
        <v>0</v>
      </c>
      <c r="AM40" s="57">
        <f>AL40+AK40</f>
        <v>41228.1</v>
      </c>
      <c r="AN40" s="57">
        <f>SUM(AN4:AN38)</f>
        <v>4480</v>
      </c>
      <c r="AO40" s="57">
        <f>SUM(AO4:AO38)</f>
        <v>815.42</v>
      </c>
      <c r="AP40" s="57">
        <f>SUM(AP4:AP38)</f>
        <v>16566.2</v>
      </c>
      <c r="AQ40" s="57">
        <f>SUM(AQ4:AQ38)</f>
        <v>1710.2400000000002</v>
      </c>
      <c r="AR40" s="55">
        <f>AN40+AO40+AP40+AQ40</f>
        <v>23571.860000000004</v>
      </c>
      <c r="AS40" s="57">
        <f>SUM(AS4:AS38)</f>
        <v>66336.08</v>
      </c>
      <c r="AT40" s="57">
        <f>SUM(AT4:AT38)</f>
        <v>40753.730000000003</v>
      </c>
      <c r="AU40" s="57">
        <f>SUM(AU4:AU38)</f>
        <v>11857.609999999999</v>
      </c>
      <c r="AV40" s="57">
        <f>AU40+AT40</f>
        <v>52611.340000000004</v>
      </c>
      <c r="AW40" s="57">
        <f>SUM(AW4:AW38)</f>
        <v>5945</v>
      </c>
      <c r="AX40" s="57">
        <f>SUM(AX4:AX38)</f>
        <v>803.97</v>
      </c>
      <c r="AY40" s="57">
        <f>SUM(AY4:AY38)</f>
        <v>18769.339999999997</v>
      </c>
      <c r="AZ40" s="57">
        <f>SUM(AZ4:AZ38)</f>
        <v>1666.7900000000002</v>
      </c>
      <c r="BA40" s="55">
        <f>AW40+AX40+AY40+AZ40</f>
        <v>27185.1</v>
      </c>
      <c r="BB40" s="57">
        <f>SUM(BB4:BB38)</f>
        <v>80039.63</v>
      </c>
      <c r="BC40" s="57">
        <f>SUM(BC4:BC38)</f>
        <v>62545.340000000004</v>
      </c>
      <c r="BD40" s="57">
        <f>SUM(BD4:BD38)</f>
        <v>0</v>
      </c>
      <c r="BE40" s="57">
        <f>BD40+BC40</f>
        <v>62545.340000000004</v>
      </c>
      <c r="BF40" s="57">
        <f>SUM(BF4:BF38)</f>
        <v>7192</v>
      </c>
      <c r="BG40" s="57">
        <f>SUM(BG4:BG38)</f>
        <v>1214.0100000000002</v>
      </c>
      <c r="BH40" s="57">
        <f>SUM(BH4:BH38)</f>
        <v>25646.630000000005</v>
      </c>
      <c r="BI40" s="57">
        <f>SUM(BI4:BI38)</f>
        <v>1940.47</v>
      </c>
      <c r="BJ40" s="55">
        <f>BF40+BG40+BH40+BI40</f>
        <v>35993.110000000008</v>
      </c>
      <c r="BK40" s="57">
        <f>SUM(BK4:BK38)</f>
        <v>100038.45</v>
      </c>
      <c r="BL40" s="57">
        <f>SUM(BL4:BL38)</f>
        <v>40647.17</v>
      </c>
      <c r="BM40" s="57">
        <f>SUM(BM4:BM38)</f>
        <v>0</v>
      </c>
      <c r="BN40" s="57">
        <f>BM40+BL40</f>
        <v>40647.17</v>
      </c>
      <c r="BO40" s="57">
        <f>SUM(BO4:BO38)</f>
        <v>4382</v>
      </c>
      <c r="BP40" s="57">
        <f>SUM(BP4:BP38)</f>
        <v>806.2299999999999</v>
      </c>
      <c r="BQ40" s="57">
        <f>SUM(BQ4:BQ38)</f>
        <v>16303.010000000002</v>
      </c>
      <c r="BR40" s="57">
        <f>SUM(BR4:BR38)</f>
        <v>1598.5500000000002</v>
      </c>
      <c r="BS40" s="55">
        <f>BO40+BP40+BQ40+BR40</f>
        <v>23089.79</v>
      </c>
      <c r="BT40" s="57">
        <f>SUM(BT4:BT38)</f>
        <v>63736.960000000006</v>
      </c>
      <c r="BU40" s="57">
        <f>SUM(BU4:BU38)</f>
        <v>37460.559999999998</v>
      </c>
      <c r="BV40" s="57">
        <f>SUM(BV4:BV38)</f>
        <v>0</v>
      </c>
      <c r="BW40" s="57">
        <f>BV40+BU40</f>
        <v>37460.559999999998</v>
      </c>
      <c r="BX40" s="57">
        <f>SUM(BX4:BX38)</f>
        <v>3963</v>
      </c>
      <c r="BY40" s="57">
        <f>SUM(BY4:BY38)</f>
        <v>727.69999999999982</v>
      </c>
      <c r="BZ40" s="57">
        <f>SUM(BZ4:BZ38)</f>
        <v>14880.68</v>
      </c>
      <c r="CA40" s="57">
        <f>SUM(CA4:CA38)</f>
        <v>1667.54</v>
      </c>
      <c r="CB40" s="55">
        <f>BX40+BY40+BZ40+CA40</f>
        <v>21238.920000000002</v>
      </c>
      <c r="CC40" s="57">
        <f>SUM(CC4:CC38)</f>
        <v>58699.48</v>
      </c>
      <c r="CD40" s="57">
        <f>SUM(CD4:CD38)</f>
        <v>40279.1</v>
      </c>
      <c r="CE40" s="57">
        <f>SUM(CE4:CE38)</f>
        <v>0</v>
      </c>
      <c r="CF40" s="57">
        <f>CE40+CD40</f>
        <v>40279.1</v>
      </c>
      <c r="CG40" s="57">
        <f>SUM(CG4:CG38)</f>
        <v>4139</v>
      </c>
      <c r="CH40" s="57">
        <f>SUM(CH4:CH38)</f>
        <v>766</v>
      </c>
      <c r="CI40" s="57">
        <f>SUM(CI4:CI38)</f>
        <v>15542.050000000003</v>
      </c>
      <c r="CJ40" s="57">
        <f>SUM(CJ4:CJ38)</f>
        <v>1353.0299999999997</v>
      </c>
      <c r="CK40" s="55">
        <f>CG40+CH40+CI40+CJ40</f>
        <v>21800.080000000002</v>
      </c>
      <c r="CL40" s="57">
        <f>SUM(CL4:CL38)</f>
        <v>62079.179999999993</v>
      </c>
      <c r="CM40" s="57">
        <f>SUM(CM4:CM38)</f>
        <v>40036.97</v>
      </c>
      <c r="CN40" s="57">
        <f>SUM(CN4:CN38)</f>
        <v>0</v>
      </c>
      <c r="CO40" s="57">
        <f>CN40+CM40</f>
        <v>40036.97</v>
      </c>
      <c r="CP40" s="57">
        <f>SUM(CP4:CP38)</f>
        <v>4368</v>
      </c>
      <c r="CQ40" s="57">
        <f>SUM(CQ4:CQ38)</f>
        <v>775.68</v>
      </c>
      <c r="CR40" s="57">
        <f>SUM(CR4:CR38)</f>
        <v>15822.200000000003</v>
      </c>
      <c r="CS40" s="57">
        <f>SUM(CS4:CS38)</f>
        <v>1248.0700000000002</v>
      </c>
      <c r="CT40" s="55">
        <f>CP40+CQ40+CR40+CS40</f>
        <v>22213.950000000004</v>
      </c>
      <c r="CU40" s="57">
        <f>SUM(CU4:CU38)</f>
        <v>63100.919999999991</v>
      </c>
      <c r="CV40" s="57">
        <f>SUM(CV4:CV38)</f>
        <v>47128.020000000004</v>
      </c>
      <c r="CW40" s="57">
        <f>SUM(CW4:CW38)</f>
        <v>0</v>
      </c>
      <c r="CX40" s="57">
        <f>CW40+CV40</f>
        <v>47128.020000000004</v>
      </c>
      <c r="CY40" s="57">
        <f>SUM(CY4:CY38)</f>
        <v>5465</v>
      </c>
      <c r="CZ40" s="57">
        <f>SUM(CZ4:CZ38)</f>
        <v>952.49999999999989</v>
      </c>
      <c r="DA40" s="57">
        <f>SUM(DA4:DA38)</f>
        <v>19828.650000000001</v>
      </c>
      <c r="DB40" s="57">
        <f>SUM(DB4:DB38)</f>
        <v>1577.44</v>
      </c>
      <c r="DC40" s="55">
        <f>CY40+CZ40+DA40+DB40</f>
        <v>27823.59</v>
      </c>
      <c r="DD40" s="57">
        <f>SUM(DD4:DD38)</f>
        <v>75683.219999999987</v>
      </c>
      <c r="DE40" s="57">
        <f>SUM(DE4:DE38)</f>
        <v>66671.859999999986</v>
      </c>
      <c r="DF40" s="57">
        <f>SUM(DF4:DF38)</f>
        <v>0</v>
      </c>
      <c r="DG40" s="57">
        <f>DF40+DE40</f>
        <v>66671.859999999986</v>
      </c>
      <c r="DH40" s="57">
        <f>SUM(DH4:DH38)</f>
        <v>8160</v>
      </c>
      <c r="DI40" s="57">
        <f>SUM(DI4:DI38)</f>
        <v>7100.0399999999991</v>
      </c>
      <c r="DJ40" s="57">
        <f>SUM(DJ4:DJ38)</f>
        <v>30022.690000000002</v>
      </c>
      <c r="DK40" s="57">
        <f>SUM(DK4:DK38)</f>
        <v>2018.56</v>
      </c>
      <c r="DL40" s="55">
        <f>DH40+DI40+DJ40+DK40</f>
        <v>47301.29</v>
      </c>
      <c r="DM40" s="57">
        <f>SUM(DM4:DM38)</f>
        <v>114191.06999999998</v>
      </c>
      <c r="DN40" s="152">
        <f>J40+S40+AB40+AT40+BC40+AK40+BL40+BU40+CD40+CM40+CV40+DE40</f>
        <v>547284.77</v>
      </c>
      <c r="DO40" s="152">
        <f t="shared" ref="DO40:DV40" si="62">K40+T40+AC40+AU40+BD40+AL40+BM40+BV40+CE40+CN40+CW40+DF40</f>
        <v>11857.609999999999</v>
      </c>
      <c r="DP40" s="152">
        <f t="shared" si="62"/>
        <v>559142.38</v>
      </c>
      <c r="DQ40" s="152">
        <f t="shared" si="62"/>
        <v>62114</v>
      </c>
      <c r="DR40" s="152">
        <f t="shared" si="62"/>
        <v>16552.599999999999</v>
      </c>
      <c r="DS40" s="152">
        <f t="shared" si="62"/>
        <v>224740.31999999998</v>
      </c>
      <c r="DT40" s="152">
        <f t="shared" si="62"/>
        <v>20422</v>
      </c>
      <c r="DU40" s="152">
        <f t="shared" si="62"/>
        <v>323828.9200000001</v>
      </c>
      <c r="DV40" s="152">
        <f t="shared" si="62"/>
        <v>890932.14000000013</v>
      </c>
    </row>
    <row r="41" spans="1:127" s="64" customFormat="1" x14ac:dyDescent="0.25">
      <c r="A41" s="281"/>
      <c r="B41" s="281"/>
      <c r="C41" s="65" t="s">
        <v>982</v>
      </c>
      <c r="J41" s="51">
        <v>45058.62</v>
      </c>
      <c r="K41" s="61">
        <v>0</v>
      </c>
      <c r="L41" s="61">
        <f>J41+K41</f>
        <v>45058.62</v>
      </c>
      <c r="M41" s="61">
        <v>4837</v>
      </c>
      <c r="N41" s="61">
        <v>897.89</v>
      </c>
      <c r="O41" s="61">
        <v>17606.29</v>
      </c>
      <c r="P41" s="61">
        <v>1951.85</v>
      </c>
      <c r="Q41" s="61">
        <f>SUM(M41:P41)</f>
        <v>25293.03</v>
      </c>
      <c r="R41" s="62">
        <f>L41+Q41+R29</f>
        <v>73233.649999999994</v>
      </c>
      <c r="S41" s="58">
        <v>44639.14</v>
      </c>
      <c r="T41" s="58">
        <v>0</v>
      </c>
      <c r="U41" s="58">
        <f>S41+T41</f>
        <v>44639.14</v>
      </c>
      <c r="V41" s="55">
        <v>4828</v>
      </c>
      <c r="W41" s="55">
        <v>899.72</v>
      </c>
      <c r="X41" s="55">
        <v>17596.84</v>
      </c>
      <c r="Y41" s="55">
        <v>1677.51</v>
      </c>
      <c r="Z41" s="55">
        <f>SUM(V41:Y41)</f>
        <v>25002.07</v>
      </c>
      <c r="AA41" s="66">
        <f>U41+Z41</f>
        <v>69641.209999999992</v>
      </c>
      <c r="AB41" s="58">
        <v>40836.160000000003</v>
      </c>
      <c r="AC41" s="58">
        <v>0</v>
      </c>
      <c r="AD41" s="58">
        <f>AB41+AC41</f>
        <v>40836.160000000003</v>
      </c>
      <c r="AE41" s="55">
        <v>4355</v>
      </c>
      <c r="AF41" s="55">
        <v>793.44</v>
      </c>
      <c r="AG41" s="55">
        <v>16155.74</v>
      </c>
      <c r="AH41" s="55">
        <v>2011.95</v>
      </c>
      <c r="AI41" s="55">
        <f>AE41+AF41+AG41+AH41</f>
        <v>23316.13</v>
      </c>
      <c r="AJ41" s="66">
        <f>AD41+AI41</f>
        <v>64152.290000000008</v>
      </c>
      <c r="AK41" s="58">
        <v>41228.1</v>
      </c>
      <c r="AL41" s="58">
        <v>0</v>
      </c>
      <c r="AM41" s="58">
        <f>AK41+AL41</f>
        <v>41228.1</v>
      </c>
      <c r="AN41" s="55">
        <v>4480</v>
      </c>
      <c r="AO41" s="55">
        <v>815.42</v>
      </c>
      <c r="AP41" s="55">
        <v>16566.2</v>
      </c>
      <c r="AQ41" s="55">
        <v>1710.24</v>
      </c>
      <c r="AR41" s="55">
        <f>AN41+AO41+AP41+AQ41</f>
        <v>23571.860000000004</v>
      </c>
      <c r="AS41" s="66">
        <f>AM41+AR41+AS28</f>
        <v>66336.08</v>
      </c>
      <c r="AT41" s="58">
        <v>40753.730000000003</v>
      </c>
      <c r="AU41" s="58">
        <v>11857.61</v>
      </c>
      <c r="AV41" s="58">
        <f>AT41+AU41</f>
        <v>52611.340000000004</v>
      </c>
      <c r="AW41" s="55">
        <v>5945</v>
      </c>
      <c r="AX41" s="55">
        <v>803.97</v>
      </c>
      <c r="AY41" s="55">
        <v>18769.34</v>
      </c>
      <c r="AZ41" s="55">
        <v>1666.79</v>
      </c>
      <c r="BA41" s="55">
        <f>AW41+AX41+AY41+AZ41</f>
        <v>27185.100000000002</v>
      </c>
      <c r="BB41" s="66">
        <f>AV41+BA41+BB28</f>
        <v>80039.63</v>
      </c>
      <c r="BC41" s="58">
        <v>62545.34</v>
      </c>
      <c r="BD41" s="58">
        <v>0</v>
      </c>
      <c r="BE41" s="58">
        <f>BC41+BD41</f>
        <v>62545.34</v>
      </c>
      <c r="BF41" s="55">
        <v>7192</v>
      </c>
      <c r="BG41" s="55">
        <v>1214.01</v>
      </c>
      <c r="BH41" s="55">
        <v>25646.63</v>
      </c>
      <c r="BI41" s="55">
        <v>1940.47</v>
      </c>
      <c r="BJ41" s="55">
        <f>BF41+BG41+BH41+BI41</f>
        <v>35993.11</v>
      </c>
      <c r="BK41" s="66">
        <f>BE41+BJ41+BK28</f>
        <v>100038.45</v>
      </c>
      <c r="BL41" s="58">
        <v>40647.17</v>
      </c>
      <c r="BM41" s="58">
        <v>0</v>
      </c>
      <c r="BN41" s="58">
        <f>BL41+BM41</f>
        <v>40647.17</v>
      </c>
      <c r="BO41" s="55">
        <v>4382</v>
      </c>
      <c r="BP41" s="55">
        <v>806.23</v>
      </c>
      <c r="BQ41" s="55">
        <v>16303.01</v>
      </c>
      <c r="BR41" s="55">
        <v>1598.55</v>
      </c>
      <c r="BS41" s="55">
        <f>BO41+BP41+BQ41+BR41</f>
        <v>23089.789999999997</v>
      </c>
      <c r="BT41" s="66">
        <f>BN41+BS41</f>
        <v>63736.959999999992</v>
      </c>
      <c r="BU41" s="58">
        <v>37460.559999999998</v>
      </c>
      <c r="BV41" s="58">
        <v>0</v>
      </c>
      <c r="BW41" s="58">
        <f>BU41+BV41</f>
        <v>37460.559999999998</v>
      </c>
      <c r="BX41" s="55">
        <v>3963</v>
      </c>
      <c r="BY41" s="55">
        <v>727.7</v>
      </c>
      <c r="BZ41" s="55">
        <v>14880.68</v>
      </c>
      <c r="CA41" s="55">
        <v>1667.54</v>
      </c>
      <c r="CB41" s="55">
        <f>BX41+BY41+BZ41+CA41</f>
        <v>21238.920000000002</v>
      </c>
      <c r="CC41" s="66">
        <f>BW41+CB41</f>
        <v>58699.479999999996</v>
      </c>
      <c r="CD41" s="58">
        <v>40279.1</v>
      </c>
      <c r="CE41" s="58">
        <v>0</v>
      </c>
      <c r="CF41" s="58">
        <f>CD41+CE41</f>
        <v>40279.1</v>
      </c>
      <c r="CG41" s="55">
        <v>4139</v>
      </c>
      <c r="CH41" s="55">
        <v>766</v>
      </c>
      <c r="CI41" s="55">
        <v>15542.05</v>
      </c>
      <c r="CJ41" s="55">
        <v>1353.03</v>
      </c>
      <c r="CK41" s="55">
        <f>CG41+CH41+CI41+CJ41</f>
        <v>21800.079999999998</v>
      </c>
      <c r="CL41" s="66">
        <f>CF41+CK41</f>
        <v>62079.179999999993</v>
      </c>
      <c r="CM41" s="58">
        <v>40036.97</v>
      </c>
      <c r="CN41" s="58">
        <v>0</v>
      </c>
      <c r="CO41" s="58">
        <f>CM41+CN41</f>
        <v>40036.97</v>
      </c>
      <c r="CP41" s="55">
        <v>4368</v>
      </c>
      <c r="CQ41" s="55">
        <v>775.68</v>
      </c>
      <c r="CR41" s="55">
        <v>15822.2</v>
      </c>
      <c r="CS41" s="55">
        <v>1248.07</v>
      </c>
      <c r="CT41" s="55">
        <f>CP41+CQ41+CR41+CS41</f>
        <v>22213.95</v>
      </c>
      <c r="CU41" s="66">
        <f>CO41+CT41+CU28</f>
        <v>63100.92</v>
      </c>
      <c r="CV41" s="58">
        <v>47128.02</v>
      </c>
      <c r="CW41" s="58">
        <v>0</v>
      </c>
      <c r="CX41" s="58">
        <f>CV41+CW41</f>
        <v>47128.02</v>
      </c>
      <c r="CY41" s="55">
        <v>5465</v>
      </c>
      <c r="CZ41" s="55">
        <v>952.5</v>
      </c>
      <c r="DA41" s="55">
        <v>19828.650000000001</v>
      </c>
      <c r="DB41" s="55">
        <v>1577.44</v>
      </c>
      <c r="DC41" s="55">
        <f>CY41+CZ41+DA41+DB41</f>
        <v>27823.59</v>
      </c>
      <c r="DD41" s="66">
        <f>CX41+DC41+DD28+DD29</f>
        <v>75683.22</v>
      </c>
      <c r="DE41" s="58">
        <v>66671.86</v>
      </c>
      <c r="DF41" s="58">
        <v>0</v>
      </c>
      <c r="DG41" s="58">
        <f>DE41+DF41</f>
        <v>66671.86</v>
      </c>
      <c r="DH41" s="55">
        <v>8160</v>
      </c>
      <c r="DI41" s="55">
        <v>7100.04</v>
      </c>
      <c r="DJ41" s="55">
        <v>30022.69</v>
      </c>
      <c r="DK41" s="55">
        <v>2018.556</v>
      </c>
      <c r="DL41" s="55">
        <f>DH41+DI41+DJ41+DK41</f>
        <v>47301.285999999993</v>
      </c>
      <c r="DM41" s="66">
        <f>DG41+DL41+DM28+DM29</f>
        <v>114191.06599999999</v>
      </c>
      <c r="DN41" s="152">
        <f>J41+S41+AB41+AT41+BC41+AK41+BL41+BU41+CD41+CM41+CV41+DE41</f>
        <v>547284.77</v>
      </c>
      <c r="DO41" s="152">
        <f>K41+T41+AC41+AU41+BD41+AL41+BM41+BV41+CE41+CN41+CW41+DF41</f>
        <v>11857.61</v>
      </c>
      <c r="DP41" s="152">
        <f t="shared" ref="DP41:DU41" si="63">L41+U41+AD41+AV41+BE41+AM41+BN41+BW41+CF41+CO41+CX41+DG41</f>
        <v>559142.38</v>
      </c>
      <c r="DQ41" s="152">
        <f t="shared" si="63"/>
        <v>62114</v>
      </c>
      <c r="DR41" s="152">
        <f t="shared" si="63"/>
        <v>16552.599999999999</v>
      </c>
      <c r="DS41" s="152">
        <f t="shared" si="63"/>
        <v>224740.32</v>
      </c>
      <c r="DT41" s="152">
        <f t="shared" si="63"/>
        <v>20421.995999999999</v>
      </c>
      <c r="DU41" s="152">
        <f t="shared" si="63"/>
        <v>323828.91600000008</v>
      </c>
      <c r="DV41" s="152">
        <f>R41+AA41+AJ41+BB41+BK41+AS41+BT41+CC41+CL41+CU41+DD41+DM41</f>
        <v>890932.13599999994</v>
      </c>
      <c r="DW41" s="64" t="s">
        <v>980</v>
      </c>
    </row>
    <row r="42" spans="1:127" s="64" customFormat="1" x14ac:dyDescent="0.25">
      <c r="A42" s="281"/>
      <c r="B42" s="281"/>
      <c r="C42" s="161" t="s">
        <v>910</v>
      </c>
      <c r="D42" s="162"/>
      <c r="E42" s="162"/>
      <c r="F42" s="162"/>
      <c r="G42" s="162"/>
      <c r="H42" s="162"/>
      <c r="I42" s="162"/>
      <c r="J42" s="163">
        <f>J40-J41</f>
        <v>0</v>
      </c>
      <c r="K42" s="163">
        <f t="shared" ref="K42:R42" si="64">K40-K41</f>
        <v>0</v>
      </c>
      <c r="L42" s="163">
        <f t="shared" si="64"/>
        <v>0</v>
      </c>
      <c r="M42" s="163">
        <f t="shared" si="64"/>
        <v>0</v>
      </c>
      <c r="N42" s="163">
        <f t="shared" si="64"/>
        <v>0</v>
      </c>
      <c r="O42" s="163">
        <f t="shared" si="64"/>
        <v>0</v>
      </c>
      <c r="P42" s="163">
        <f t="shared" si="64"/>
        <v>0</v>
      </c>
      <c r="Q42" s="163">
        <f t="shared" si="64"/>
        <v>0</v>
      </c>
      <c r="R42" s="163">
        <f t="shared" si="64"/>
        <v>0</v>
      </c>
      <c r="S42" s="164">
        <f>S40-S41</f>
        <v>0</v>
      </c>
      <c r="T42" s="164">
        <f t="shared" ref="T42:CE42" si="65">T40-T41</f>
        <v>0</v>
      </c>
      <c r="U42" s="164">
        <f t="shared" si="65"/>
        <v>0</v>
      </c>
      <c r="V42" s="164">
        <f t="shared" si="65"/>
        <v>0</v>
      </c>
      <c r="W42" s="164">
        <f t="shared" si="65"/>
        <v>0</v>
      </c>
      <c r="X42" s="164">
        <f t="shared" si="65"/>
        <v>0</v>
      </c>
      <c r="Y42" s="164">
        <f t="shared" si="65"/>
        <v>0</v>
      </c>
      <c r="Z42" s="164">
        <f t="shared" si="65"/>
        <v>0</v>
      </c>
      <c r="AA42" s="164">
        <f t="shared" si="65"/>
        <v>0</v>
      </c>
      <c r="AB42" s="164">
        <f t="shared" si="65"/>
        <v>0</v>
      </c>
      <c r="AC42" s="164">
        <f t="shared" si="65"/>
        <v>0</v>
      </c>
      <c r="AD42" s="164">
        <f t="shared" si="65"/>
        <v>0</v>
      </c>
      <c r="AE42" s="164">
        <f t="shared" si="65"/>
        <v>0</v>
      </c>
      <c r="AF42" s="164">
        <f t="shared" si="65"/>
        <v>0</v>
      </c>
      <c r="AG42" s="164">
        <f t="shared" si="65"/>
        <v>0</v>
      </c>
      <c r="AH42" s="164">
        <f t="shared" si="65"/>
        <v>0</v>
      </c>
      <c r="AI42" s="164">
        <f t="shared" si="65"/>
        <v>0</v>
      </c>
      <c r="AJ42" s="164">
        <f t="shared" si="65"/>
        <v>0</v>
      </c>
      <c r="AK42" s="164">
        <f t="shared" si="65"/>
        <v>0</v>
      </c>
      <c r="AL42" s="164">
        <f t="shared" si="65"/>
        <v>0</v>
      </c>
      <c r="AM42" s="164">
        <f t="shared" si="65"/>
        <v>0</v>
      </c>
      <c r="AN42" s="164">
        <f t="shared" si="65"/>
        <v>0</v>
      </c>
      <c r="AO42" s="164">
        <f t="shared" si="65"/>
        <v>0</v>
      </c>
      <c r="AP42" s="164">
        <f t="shared" si="65"/>
        <v>0</v>
      </c>
      <c r="AQ42" s="164">
        <f t="shared" si="65"/>
        <v>0</v>
      </c>
      <c r="AR42" s="164">
        <f t="shared" si="65"/>
        <v>0</v>
      </c>
      <c r="AS42" s="164">
        <f t="shared" si="65"/>
        <v>0</v>
      </c>
      <c r="AT42" s="164">
        <f t="shared" si="65"/>
        <v>0</v>
      </c>
      <c r="AU42" s="164">
        <f t="shared" si="65"/>
        <v>0</v>
      </c>
      <c r="AV42" s="164">
        <f t="shared" si="65"/>
        <v>0</v>
      </c>
      <c r="AW42" s="164">
        <f t="shared" si="65"/>
        <v>0</v>
      </c>
      <c r="AX42" s="164">
        <f t="shared" si="65"/>
        <v>0</v>
      </c>
      <c r="AY42" s="164">
        <f t="shared" si="65"/>
        <v>0</v>
      </c>
      <c r="AZ42" s="164">
        <f t="shared" si="65"/>
        <v>0</v>
      </c>
      <c r="BA42" s="164">
        <f t="shared" si="65"/>
        <v>0</v>
      </c>
      <c r="BB42" s="164">
        <f t="shared" si="65"/>
        <v>0</v>
      </c>
      <c r="BC42" s="164">
        <f t="shared" si="65"/>
        <v>0</v>
      </c>
      <c r="BD42" s="164">
        <f t="shared" si="65"/>
        <v>0</v>
      </c>
      <c r="BE42" s="164">
        <f t="shared" si="65"/>
        <v>0</v>
      </c>
      <c r="BF42" s="164">
        <f t="shared" si="65"/>
        <v>0</v>
      </c>
      <c r="BG42" s="164">
        <f t="shared" si="65"/>
        <v>0</v>
      </c>
      <c r="BH42" s="164">
        <f t="shared" si="65"/>
        <v>0</v>
      </c>
      <c r="BI42" s="164">
        <f t="shared" si="65"/>
        <v>0</v>
      </c>
      <c r="BJ42" s="164">
        <f t="shared" si="65"/>
        <v>0</v>
      </c>
      <c r="BK42" s="164">
        <f t="shared" si="65"/>
        <v>0</v>
      </c>
      <c r="BL42" s="164">
        <f t="shared" si="65"/>
        <v>0</v>
      </c>
      <c r="BM42" s="164">
        <f t="shared" si="65"/>
        <v>0</v>
      </c>
      <c r="BN42" s="164">
        <f t="shared" si="65"/>
        <v>0</v>
      </c>
      <c r="BO42" s="164">
        <f t="shared" si="65"/>
        <v>0</v>
      </c>
      <c r="BP42" s="164">
        <f t="shared" si="65"/>
        <v>0</v>
      </c>
      <c r="BQ42" s="164">
        <f t="shared" si="65"/>
        <v>0</v>
      </c>
      <c r="BR42" s="164">
        <f t="shared" si="65"/>
        <v>0</v>
      </c>
      <c r="BS42" s="164">
        <f t="shared" si="65"/>
        <v>0</v>
      </c>
      <c r="BT42" s="164">
        <f t="shared" si="65"/>
        <v>0</v>
      </c>
      <c r="BU42" s="164">
        <f t="shared" si="65"/>
        <v>0</v>
      </c>
      <c r="BV42" s="164">
        <f t="shared" si="65"/>
        <v>0</v>
      </c>
      <c r="BW42" s="164">
        <f t="shared" si="65"/>
        <v>0</v>
      </c>
      <c r="BX42" s="164">
        <f t="shared" si="65"/>
        <v>0</v>
      </c>
      <c r="BY42" s="164">
        <f t="shared" si="65"/>
        <v>0</v>
      </c>
      <c r="BZ42" s="164">
        <f t="shared" si="65"/>
        <v>0</v>
      </c>
      <c r="CA42" s="164">
        <f t="shared" si="65"/>
        <v>0</v>
      </c>
      <c r="CB42" s="164">
        <f t="shared" si="65"/>
        <v>0</v>
      </c>
      <c r="CC42" s="164">
        <f t="shared" si="65"/>
        <v>0</v>
      </c>
      <c r="CD42" s="164">
        <f t="shared" si="65"/>
        <v>0</v>
      </c>
      <c r="CE42" s="164">
        <f t="shared" si="65"/>
        <v>0</v>
      </c>
      <c r="CF42" s="164">
        <f t="shared" ref="CF42:DM42" si="66">CF40-CF41</f>
        <v>0</v>
      </c>
      <c r="CG42" s="164">
        <f t="shared" si="66"/>
        <v>0</v>
      </c>
      <c r="CH42" s="164">
        <f t="shared" si="66"/>
        <v>0</v>
      </c>
      <c r="CI42" s="164">
        <f t="shared" si="66"/>
        <v>0</v>
      </c>
      <c r="CJ42" s="164">
        <f t="shared" si="66"/>
        <v>0</v>
      </c>
      <c r="CK42" s="164">
        <f t="shared" si="66"/>
        <v>0</v>
      </c>
      <c r="CL42" s="164">
        <f t="shared" si="66"/>
        <v>0</v>
      </c>
      <c r="CM42" s="164">
        <f t="shared" si="66"/>
        <v>0</v>
      </c>
      <c r="CN42" s="164">
        <f t="shared" si="66"/>
        <v>0</v>
      </c>
      <c r="CO42" s="164">
        <f t="shared" si="66"/>
        <v>0</v>
      </c>
      <c r="CP42" s="164">
        <f t="shared" si="66"/>
        <v>0</v>
      </c>
      <c r="CQ42" s="164">
        <f t="shared" si="66"/>
        <v>0</v>
      </c>
      <c r="CR42" s="164">
        <f t="shared" si="66"/>
        <v>0</v>
      </c>
      <c r="CS42" s="164">
        <f t="shared" si="66"/>
        <v>0</v>
      </c>
      <c r="CT42" s="164">
        <f t="shared" si="66"/>
        <v>0</v>
      </c>
      <c r="CU42" s="164">
        <f t="shared" si="66"/>
        <v>0</v>
      </c>
      <c r="CV42" s="164">
        <f t="shared" si="66"/>
        <v>0</v>
      </c>
      <c r="CW42" s="164">
        <f t="shared" si="66"/>
        <v>0</v>
      </c>
      <c r="CX42" s="164">
        <f t="shared" si="66"/>
        <v>0</v>
      </c>
      <c r="CY42" s="164">
        <f t="shared" si="66"/>
        <v>0</v>
      </c>
      <c r="CZ42" s="164">
        <f t="shared" si="66"/>
        <v>0</v>
      </c>
      <c r="DA42" s="164">
        <f t="shared" si="66"/>
        <v>0</v>
      </c>
      <c r="DB42" s="164">
        <f t="shared" si="66"/>
        <v>0</v>
      </c>
      <c r="DC42" s="164">
        <f t="shared" si="66"/>
        <v>0</v>
      </c>
      <c r="DD42" s="164">
        <f t="shared" si="66"/>
        <v>0</v>
      </c>
      <c r="DE42" s="164">
        <f t="shared" si="66"/>
        <v>0</v>
      </c>
      <c r="DF42" s="164">
        <f t="shared" si="66"/>
        <v>0</v>
      </c>
      <c r="DG42" s="164">
        <f t="shared" si="66"/>
        <v>0</v>
      </c>
      <c r="DH42" s="164">
        <f t="shared" si="66"/>
        <v>0</v>
      </c>
      <c r="DI42" s="164">
        <f t="shared" si="66"/>
        <v>0</v>
      </c>
      <c r="DJ42" s="164">
        <f t="shared" si="66"/>
        <v>0</v>
      </c>
      <c r="DK42" s="164">
        <f t="shared" si="66"/>
        <v>3.9999999999054126E-3</v>
      </c>
      <c r="DL42" s="164">
        <f t="shared" si="66"/>
        <v>4.0000000080908649E-3</v>
      </c>
      <c r="DM42" s="164">
        <f t="shared" si="66"/>
        <v>3.999999986262992E-3</v>
      </c>
      <c r="DN42" s="49"/>
    </row>
    <row r="43" spans="1:127" s="64" customFormat="1" x14ac:dyDescent="0.25">
      <c r="C43" s="65"/>
      <c r="J43" s="52"/>
      <c r="K43" s="53"/>
      <c r="L43" s="53"/>
      <c r="M43" s="54"/>
      <c r="N43" s="54"/>
      <c r="O43" s="54"/>
      <c r="P43" s="55"/>
      <c r="Q43" s="55"/>
      <c r="R43" s="62"/>
      <c r="S43" s="60"/>
      <c r="T43" s="59"/>
      <c r="U43" s="59"/>
      <c r="V43" s="59"/>
      <c r="W43" s="59"/>
      <c r="X43" s="59"/>
      <c r="Y43" s="55"/>
      <c r="Z43" s="55"/>
      <c r="AA43" s="66"/>
      <c r="AB43" s="60"/>
      <c r="AC43" s="59"/>
      <c r="AD43" s="59"/>
      <c r="AE43" s="59"/>
      <c r="AF43" s="59"/>
      <c r="AG43" s="59"/>
      <c r="AH43" s="55"/>
      <c r="AI43" s="55"/>
      <c r="AJ43" s="66"/>
      <c r="AK43" s="60"/>
      <c r="AL43" s="59"/>
      <c r="AM43" s="59"/>
      <c r="AN43" s="59"/>
      <c r="AO43" s="59"/>
      <c r="AP43" s="59"/>
      <c r="AQ43" s="55"/>
      <c r="AR43" s="55"/>
      <c r="AS43" s="66"/>
      <c r="AT43" s="60"/>
      <c r="AU43" s="59"/>
      <c r="AV43" s="59"/>
      <c r="AW43" s="59"/>
      <c r="AX43" s="59"/>
      <c r="AY43" s="59"/>
      <c r="AZ43" s="55"/>
      <c r="BA43" s="55"/>
      <c r="BB43" s="66"/>
      <c r="BC43" s="60"/>
      <c r="BD43" s="59"/>
      <c r="BE43" s="59"/>
      <c r="BF43" s="59"/>
      <c r="BG43" s="59"/>
      <c r="BH43" s="59"/>
      <c r="BI43" s="55"/>
      <c r="BJ43" s="55"/>
      <c r="BK43" s="66"/>
      <c r="BL43" s="60"/>
      <c r="BM43" s="59"/>
      <c r="BN43" s="59"/>
      <c r="BO43" s="59"/>
      <c r="BP43" s="59"/>
      <c r="BQ43" s="59"/>
      <c r="BR43" s="55"/>
      <c r="BS43" s="55"/>
      <c r="BT43" s="66"/>
      <c r="BU43" s="60"/>
      <c r="BV43" s="59"/>
      <c r="BW43" s="59"/>
      <c r="BX43" s="59"/>
      <c r="BY43" s="59"/>
      <c r="BZ43" s="59"/>
      <c r="CA43" s="55"/>
      <c r="CB43" s="55"/>
      <c r="CC43" s="66"/>
      <c r="CD43" s="60"/>
      <c r="CE43" s="59"/>
      <c r="CF43" s="59"/>
      <c r="CG43" s="59"/>
      <c r="CH43" s="59"/>
      <c r="CI43" s="59"/>
      <c r="CJ43" s="55"/>
      <c r="CK43" s="55"/>
      <c r="CL43" s="66"/>
      <c r="CM43" s="60"/>
      <c r="CN43" s="59"/>
      <c r="CO43" s="59"/>
      <c r="CP43" s="59"/>
      <c r="CQ43" s="59"/>
      <c r="CR43" s="59"/>
      <c r="CS43" s="55"/>
      <c r="CT43" s="55"/>
      <c r="CU43" s="66"/>
      <c r="CV43" s="60"/>
      <c r="CW43" s="59"/>
      <c r="CX43" s="59"/>
      <c r="CY43" s="59"/>
      <c r="CZ43" s="59"/>
      <c r="DA43" s="59"/>
      <c r="DB43" s="55"/>
      <c r="DC43" s="55"/>
      <c r="DD43" s="66"/>
      <c r="DE43" s="60"/>
      <c r="DF43" s="59"/>
      <c r="DG43" s="59"/>
      <c r="DH43" s="59"/>
      <c r="DI43" s="59"/>
      <c r="DJ43" s="59"/>
      <c r="DK43" s="55"/>
      <c r="DL43" s="55"/>
      <c r="DM43" s="66"/>
      <c r="DN43" s="49"/>
    </row>
    <row r="44" spans="1:127" s="64" customFormat="1" x14ac:dyDescent="0.25">
      <c r="A44" s="282" t="s">
        <v>977</v>
      </c>
      <c r="B44" s="282"/>
      <c r="C44" s="65" t="s">
        <v>983</v>
      </c>
      <c r="J44" s="55">
        <f>J41</f>
        <v>45058.62</v>
      </c>
      <c r="K44" s="55">
        <f t="shared" ref="K44:R44" si="67">K41</f>
        <v>0</v>
      </c>
      <c r="L44" s="55">
        <f t="shared" si="67"/>
        <v>45058.62</v>
      </c>
      <c r="M44" s="55">
        <f t="shared" si="67"/>
        <v>4837</v>
      </c>
      <c r="N44" s="55">
        <f t="shared" si="67"/>
        <v>897.89</v>
      </c>
      <c r="O44" s="55">
        <f t="shared" si="67"/>
        <v>17606.29</v>
      </c>
      <c r="P44" s="55">
        <f t="shared" si="67"/>
        <v>1951.85</v>
      </c>
      <c r="Q44" s="55">
        <f t="shared" si="67"/>
        <v>25293.03</v>
      </c>
      <c r="R44" s="55">
        <f t="shared" si="67"/>
        <v>73233.649999999994</v>
      </c>
      <c r="S44" s="55">
        <f>S41+J44</f>
        <v>89697.760000000009</v>
      </c>
      <c r="T44" s="55">
        <f t="shared" ref="T44:Z44" si="68">T41+K44</f>
        <v>0</v>
      </c>
      <c r="U44" s="55">
        <f>U41+L44</f>
        <v>89697.760000000009</v>
      </c>
      <c r="V44" s="55">
        <f t="shared" si="68"/>
        <v>9665</v>
      </c>
      <c r="W44" s="55">
        <f t="shared" si="68"/>
        <v>1797.6100000000001</v>
      </c>
      <c r="X44" s="55">
        <f t="shared" si="68"/>
        <v>35203.130000000005</v>
      </c>
      <c r="Y44" s="55">
        <f t="shared" si="68"/>
        <v>3629.3599999999997</v>
      </c>
      <c r="Z44" s="55">
        <f t="shared" si="68"/>
        <v>50295.1</v>
      </c>
      <c r="AA44" s="55">
        <f>AA41+R44</f>
        <v>142874.85999999999</v>
      </c>
      <c r="AB44" s="55">
        <f>AB41+S44</f>
        <v>130533.92000000001</v>
      </c>
      <c r="AC44" s="55">
        <f t="shared" ref="AC44:AH44" si="69">AC41+T44</f>
        <v>0</v>
      </c>
      <c r="AD44" s="55">
        <f>AB44+AC44</f>
        <v>130533.92000000001</v>
      </c>
      <c r="AE44" s="55">
        <f t="shared" si="69"/>
        <v>14020</v>
      </c>
      <c r="AF44" s="55">
        <f t="shared" si="69"/>
        <v>2591.0500000000002</v>
      </c>
      <c r="AG44" s="55">
        <f t="shared" si="69"/>
        <v>51358.87</v>
      </c>
      <c r="AH44" s="55">
        <f t="shared" si="69"/>
        <v>5641.3099999999995</v>
      </c>
      <c r="AI44" s="55">
        <f>+AH44+AE44+AF44+AG44</f>
        <v>73611.23</v>
      </c>
      <c r="AJ44" s="55">
        <f>AA44+AJ41</f>
        <v>207027.15</v>
      </c>
      <c r="AK44" s="55">
        <f>AK41+AB44</f>
        <v>171762.02000000002</v>
      </c>
      <c r="AL44" s="55">
        <f t="shared" ref="AL44:BB44" si="70">AL41+AC44</f>
        <v>0</v>
      </c>
      <c r="AM44" s="55">
        <f>AD44+AM41</f>
        <v>171762.02000000002</v>
      </c>
      <c r="AN44" s="55">
        <f t="shared" si="70"/>
        <v>18500</v>
      </c>
      <c r="AO44" s="55">
        <f t="shared" si="70"/>
        <v>3406.4700000000003</v>
      </c>
      <c r="AP44" s="55">
        <f t="shared" si="70"/>
        <v>67925.070000000007</v>
      </c>
      <c r="AQ44" s="55">
        <f t="shared" si="70"/>
        <v>7351.5499999999993</v>
      </c>
      <c r="AR44" s="55">
        <f t="shared" si="70"/>
        <v>97183.09</v>
      </c>
      <c r="AS44" s="55">
        <f t="shared" si="70"/>
        <v>273363.23</v>
      </c>
      <c r="AT44" s="55">
        <f t="shared" si="70"/>
        <v>212515.75000000003</v>
      </c>
      <c r="AU44" s="55">
        <f t="shared" si="70"/>
        <v>11857.61</v>
      </c>
      <c r="AV44" s="55">
        <f>AM44+AV41</f>
        <v>224373.36000000002</v>
      </c>
      <c r="AW44" s="55">
        <f t="shared" si="70"/>
        <v>24445</v>
      </c>
      <c r="AX44" s="55">
        <f t="shared" si="70"/>
        <v>4210.4400000000005</v>
      </c>
      <c r="AY44" s="55">
        <f t="shared" si="70"/>
        <v>86694.41</v>
      </c>
      <c r="AZ44" s="55">
        <f t="shared" si="70"/>
        <v>9018.34</v>
      </c>
      <c r="BA44" s="55">
        <f t="shared" si="70"/>
        <v>124368.19</v>
      </c>
      <c r="BB44" s="55">
        <f t="shared" si="70"/>
        <v>353402.86</v>
      </c>
      <c r="BC44" s="55">
        <f>BC41+AT44</f>
        <v>275061.09000000003</v>
      </c>
      <c r="BD44" s="55">
        <f t="shared" ref="BD44:BJ44" si="71">BD41+AU44</f>
        <v>11857.61</v>
      </c>
      <c r="BE44" s="55">
        <f t="shared" si="71"/>
        <v>286918.7</v>
      </c>
      <c r="BF44" s="55">
        <f t="shared" si="71"/>
        <v>31637</v>
      </c>
      <c r="BG44" s="55">
        <f t="shared" si="71"/>
        <v>5424.4500000000007</v>
      </c>
      <c r="BH44" s="55">
        <f t="shared" si="71"/>
        <v>112341.04000000001</v>
      </c>
      <c r="BI44" s="55">
        <f t="shared" si="71"/>
        <v>10958.81</v>
      </c>
      <c r="BJ44" s="55">
        <f t="shared" si="71"/>
        <v>160361.29999999999</v>
      </c>
      <c r="BK44" s="55">
        <f>BK41+BB44</f>
        <v>453441.31</v>
      </c>
      <c r="BL44" s="55">
        <f>BL41+BC44</f>
        <v>315708.26</v>
      </c>
      <c r="BM44" s="55">
        <f t="shared" ref="BM44:BS44" si="72">BM41+BD44</f>
        <v>11857.61</v>
      </c>
      <c r="BN44" s="55">
        <f t="shared" si="72"/>
        <v>327565.87</v>
      </c>
      <c r="BO44" s="55">
        <f t="shared" si="72"/>
        <v>36019</v>
      </c>
      <c r="BP44" s="55">
        <f t="shared" si="72"/>
        <v>6230.68</v>
      </c>
      <c r="BQ44" s="55">
        <f t="shared" si="72"/>
        <v>128644.05</v>
      </c>
      <c r="BR44" s="55">
        <f t="shared" si="72"/>
        <v>12557.359999999999</v>
      </c>
      <c r="BS44" s="55">
        <f t="shared" si="72"/>
        <v>183451.09</v>
      </c>
      <c r="BT44" s="55">
        <f>BK44+BT41</f>
        <v>517178.27</v>
      </c>
      <c r="BU44" s="55">
        <f>BU41+BL44</f>
        <v>353168.82</v>
      </c>
      <c r="BV44" s="55">
        <f t="shared" ref="BV44:CC44" si="73">BV41+BM44</f>
        <v>11857.61</v>
      </c>
      <c r="BW44" s="55">
        <f t="shared" si="73"/>
        <v>365026.43</v>
      </c>
      <c r="BX44" s="55">
        <f t="shared" si="73"/>
        <v>39982</v>
      </c>
      <c r="BY44" s="55">
        <f t="shared" si="73"/>
        <v>6958.38</v>
      </c>
      <c r="BZ44" s="55">
        <f t="shared" si="73"/>
        <v>143524.73000000001</v>
      </c>
      <c r="CA44" s="55">
        <f t="shared" si="73"/>
        <v>14224.899999999998</v>
      </c>
      <c r="CB44" s="55">
        <f t="shared" si="73"/>
        <v>204690.01</v>
      </c>
      <c r="CC44" s="55">
        <f t="shared" si="73"/>
        <v>575877.75</v>
      </c>
      <c r="CD44" s="55">
        <f>CD41+BU44</f>
        <v>393447.92</v>
      </c>
      <c r="CE44" s="55">
        <f t="shared" ref="CE44:CL44" si="74">CE41+BV44</f>
        <v>11857.61</v>
      </c>
      <c r="CF44" s="55">
        <f t="shared" si="74"/>
        <v>405305.52999999997</v>
      </c>
      <c r="CG44" s="55">
        <f t="shared" si="74"/>
        <v>44121</v>
      </c>
      <c r="CH44" s="55">
        <f t="shared" si="74"/>
        <v>7724.38</v>
      </c>
      <c r="CI44" s="55">
        <f t="shared" si="74"/>
        <v>159066.78</v>
      </c>
      <c r="CJ44" s="55">
        <f t="shared" si="74"/>
        <v>15577.929999999998</v>
      </c>
      <c r="CK44" s="55">
        <f t="shared" si="74"/>
        <v>226490.09</v>
      </c>
      <c r="CL44" s="55">
        <f t="shared" si="74"/>
        <v>637956.92999999993</v>
      </c>
      <c r="CM44" s="55">
        <f>CM41+CD44</f>
        <v>433484.89</v>
      </c>
      <c r="CN44" s="55">
        <f t="shared" ref="CN44:CU44" si="75">CN41+CE44</f>
        <v>11857.61</v>
      </c>
      <c r="CO44" s="55">
        <f t="shared" si="75"/>
        <v>445342.5</v>
      </c>
      <c r="CP44" s="55">
        <f t="shared" si="75"/>
        <v>48489</v>
      </c>
      <c r="CQ44" s="55">
        <f t="shared" si="75"/>
        <v>8500.06</v>
      </c>
      <c r="CR44" s="55">
        <f t="shared" si="75"/>
        <v>174888.98</v>
      </c>
      <c r="CS44" s="55">
        <f t="shared" si="75"/>
        <v>16826</v>
      </c>
      <c r="CT44" s="55">
        <f t="shared" si="75"/>
        <v>248704.04</v>
      </c>
      <c r="CU44" s="55">
        <f t="shared" si="75"/>
        <v>701057.85</v>
      </c>
      <c r="CV44" s="55">
        <f>CV41+CM44</f>
        <v>480612.91000000003</v>
      </c>
      <c r="CW44" s="55">
        <f t="shared" ref="CW44:DD44" si="76">CW41+CN44</f>
        <v>11857.61</v>
      </c>
      <c r="CX44" s="55">
        <f t="shared" si="76"/>
        <v>492470.52</v>
      </c>
      <c r="CY44" s="55">
        <f t="shared" si="76"/>
        <v>53954</v>
      </c>
      <c r="CZ44" s="55">
        <f t="shared" si="76"/>
        <v>9452.56</v>
      </c>
      <c r="DA44" s="55">
        <f t="shared" si="76"/>
        <v>194717.63</v>
      </c>
      <c r="DB44" s="55">
        <f t="shared" si="76"/>
        <v>18403.439999999999</v>
      </c>
      <c r="DC44" s="55">
        <f t="shared" si="76"/>
        <v>276527.63</v>
      </c>
      <c r="DD44" s="55">
        <f t="shared" si="76"/>
        <v>776741.07</v>
      </c>
      <c r="DE44" s="55">
        <f>DE41+CV44</f>
        <v>547284.77</v>
      </c>
      <c r="DF44" s="55">
        <f t="shared" ref="DF44:DM44" si="77">DF41+CW44</f>
        <v>11857.61</v>
      </c>
      <c r="DG44" s="55">
        <f t="shared" si="77"/>
        <v>559142.38</v>
      </c>
      <c r="DH44" s="55">
        <f t="shared" si="77"/>
        <v>62114</v>
      </c>
      <c r="DI44" s="55">
        <f t="shared" si="77"/>
        <v>16552.599999999999</v>
      </c>
      <c r="DJ44" s="55">
        <f t="shared" si="77"/>
        <v>224740.32</v>
      </c>
      <c r="DK44" s="55">
        <f t="shared" si="77"/>
        <v>20421.995999999999</v>
      </c>
      <c r="DL44" s="55">
        <f t="shared" si="77"/>
        <v>323828.91599999997</v>
      </c>
      <c r="DM44" s="55">
        <f t="shared" si="77"/>
        <v>890932.13599999994</v>
      </c>
      <c r="DN44" s="49" t="s">
        <v>987</v>
      </c>
    </row>
    <row r="45" spans="1:127" s="64" customFormat="1" x14ac:dyDescent="0.25">
      <c r="A45" s="282"/>
      <c r="B45" s="282"/>
      <c r="C45" s="65" t="s">
        <v>986</v>
      </c>
      <c r="J45" s="55">
        <v>45059</v>
      </c>
      <c r="K45" s="55">
        <v>0</v>
      </c>
      <c r="L45" s="55">
        <f>J45+K45</f>
        <v>45059</v>
      </c>
      <c r="M45" s="55">
        <v>4837</v>
      </c>
      <c r="N45" s="55">
        <v>898</v>
      </c>
      <c r="O45" s="55">
        <v>17606</v>
      </c>
      <c r="P45" s="55">
        <v>1952</v>
      </c>
      <c r="Q45" s="55">
        <f>M45+N45+O45+P45</f>
        <v>25293</v>
      </c>
      <c r="R45" s="55">
        <f>L45+Q45+2882</f>
        <v>73234</v>
      </c>
      <c r="S45" s="55">
        <v>89698</v>
      </c>
      <c r="T45" s="55">
        <v>0</v>
      </c>
      <c r="U45" s="55">
        <f>S45+T45</f>
        <v>89698</v>
      </c>
      <c r="V45" s="55">
        <v>9665</v>
      </c>
      <c r="W45" s="55">
        <v>1798</v>
      </c>
      <c r="X45" s="55">
        <v>35203</v>
      </c>
      <c r="Y45" s="55">
        <v>3629</v>
      </c>
      <c r="Z45" s="55">
        <f>V45+W45+X45+Y45</f>
        <v>50295</v>
      </c>
      <c r="AA45" s="55">
        <f>U45+Z45+2882</f>
        <v>142875</v>
      </c>
      <c r="AB45" s="55">
        <v>130534</v>
      </c>
      <c r="AC45" s="55">
        <v>0</v>
      </c>
      <c r="AD45" s="55">
        <f>AB45+AC45</f>
        <v>130534</v>
      </c>
      <c r="AE45" s="55">
        <v>14020</v>
      </c>
      <c r="AF45" s="55">
        <v>2591</v>
      </c>
      <c r="AG45" s="55">
        <v>51359</v>
      </c>
      <c r="AH45" s="55">
        <v>5641</v>
      </c>
      <c r="AI45" s="55">
        <f>+AH45+AE45+AF45+AG45</f>
        <v>73611</v>
      </c>
      <c r="AJ45" s="55">
        <f>AD45+AI45+2882</f>
        <v>207027</v>
      </c>
      <c r="AK45" s="55">
        <v>171762</v>
      </c>
      <c r="AL45" s="55">
        <v>0</v>
      </c>
      <c r="AM45" s="55">
        <f t="shared" ref="AM45" si="78">AK45+AL45</f>
        <v>171762</v>
      </c>
      <c r="AN45" s="55">
        <v>18500</v>
      </c>
      <c r="AO45" s="55">
        <v>3406</v>
      </c>
      <c r="AP45" s="55">
        <v>67925</v>
      </c>
      <c r="AQ45" s="55">
        <v>7352</v>
      </c>
      <c r="AR45" s="55">
        <f t="shared" ref="AR45:AR46" si="79">+AQ45+AP45+AO45+AN45</f>
        <v>97183</v>
      </c>
      <c r="AS45" s="55">
        <f>AM45+AR45+2882+1536.12</f>
        <v>273363.12</v>
      </c>
      <c r="AT45" s="55">
        <f>212516</f>
        <v>212516</v>
      </c>
      <c r="AU45" s="55">
        <v>11858</v>
      </c>
      <c r="AV45" s="55">
        <f>AT45+AU45</f>
        <v>224374</v>
      </c>
      <c r="AW45" s="55">
        <v>24445</v>
      </c>
      <c r="AX45" s="55">
        <v>4210</v>
      </c>
      <c r="AY45" s="55">
        <v>86694</v>
      </c>
      <c r="AZ45" s="55">
        <v>9018</v>
      </c>
      <c r="BA45" s="55">
        <f>AW45+AX45+AY45+AZ45</f>
        <v>124367</v>
      </c>
      <c r="BB45" s="55">
        <f>AV45+BA45+2882+1536.12+243.19</f>
        <v>353402.31</v>
      </c>
      <c r="BC45" s="55">
        <v>275061</v>
      </c>
      <c r="BD45" s="55">
        <v>11858</v>
      </c>
      <c r="BE45" s="55">
        <f>BC45+BD45</f>
        <v>286919</v>
      </c>
      <c r="BF45" s="55">
        <v>31637</v>
      </c>
      <c r="BG45" s="55">
        <v>5424</v>
      </c>
      <c r="BH45" s="55">
        <v>112341</v>
      </c>
      <c r="BI45" s="55">
        <v>10959</v>
      </c>
      <c r="BJ45" s="55">
        <f>BF45+BG45+BH45+BI45</f>
        <v>160361</v>
      </c>
      <c r="BK45" s="55">
        <f>BE45+BJ45+2882+3279</f>
        <v>453441</v>
      </c>
      <c r="BL45" s="55">
        <v>315708</v>
      </c>
      <c r="BM45" s="55">
        <v>11858</v>
      </c>
      <c r="BN45" s="55">
        <f>BL45+BM45</f>
        <v>327566</v>
      </c>
      <c r="BO45" s="55">
        <v>36019</v>
      </c>
      <c r="BP45" s="55">
        <v>6231</v>
      </c>
      <c r="BQ45" s="55">
        <v>128644</v>
      </c>
      <c r="BR45" s="55">
        <v>12557</v>
      </c>
      <c r="BS45" s="55">
        <f>BO45+BP45+BQ45+BR45</f>
        <v>183451</v>
      </c>
      <c r="BT45" s="55">
        <f>BN45+BS45+2882+3279</f>
        <v>517178</v>
      </c>
      <c r="BU45" s="55">
        <v>353169</v>
      </c>
      <c r="BV45" s="55">
        <v>11858</v>
      </c>
      <c r="BW45" s="55">
        <f>BU45+BV45</f>
        <v>365027</v>
      </c>
      <c r="BX45" s="55">
        <v>39982</v>
      </c>
      <c r="BY45" s="55">
        <v>6958</v>
      </c>
      <c r="BZ45" s="55">
        <v>143525</v>
      </c>
      <c r="CA45" s="55">
        <v>14225</v>
      </c>
      <c r="CB45" s="55">
        <f>BX45+BY45+BZ45+CA45</f>
        <v>204690</v>
      </c>
      <c r="CC45" s="55">
        <f>BW45+CB45+2882+3279</f>
        <v>575878</v>
      </c>
      <c r="CD45" s="55">
        <v>393448</v>
      </c>
      <c r="CE45" s="55">
        <v>11858</v>
      </c>
      <c r="CF45" s="55">
        <f>CD45+CE45</f>
        <v>405306</v>
      </c>
      <c r="CG45" s="55">
        <v>44121</v>
      </c>
      <c r="CH45" s="55">
        <v>7724</v>
      </c>
      <c r="CI45" s="55">
        <v>159067</v>
      </c>
      <c r="CJ45" s="55">
        <v>15578</v>
      </c>
      <c r="CK45" s="55">
        <f>CG45+CH45+CI45+CJ45</f>
        <v>226490</v>
      </c>
      <c r="CL45" s="55">
        <f>CK45+CF45+2882+3279</f>
        <v>637957</v>
      </c>
      <c r="CM45" s="55">
        <v>433485</v>
      </c>
      <c r="CN45" s="55">
        <v>11858</v>
      </c>
      <c r="CO45" s="55">
        <f>CM45+CN45</f>
        <v>445343</v>
      </c>
      <c r="CP45" s="55">
        <v>48489</v>
      </c>
      <c r="CQ45" s="55">
        <v>8500</v>
      </c>
      <c r="CR45" s="55">
        <v>174889</v>
      </c>
      <c r="CS45" s="55">
        <v>16826</v>
      </c>
      <c r="CT45" s="55">
        <f>CS45+CR45+CQ45+CP45</f>
        <v>248704</v>
      </c>
      <c r="CU45" s="55">
        <f>CT45+CO45+2882+4129</f>
        <v>701058</v>
      </c>
      <c r="CV45" s="55">
        <v>480613</v>
      </c>
      <c r="CW45" s="55">
        <v>11858</v>
      </c>
      <c r="CX45" s="55">
        <f>CV45+CW45</f>
        <v>492471</v>
      </c>
      <c r="CY45" s="55">
        <v>53954</v>
      </c>
      <c r="CZ45" s="55">
        <v>9453</v>
      </c>
      <c r="DA45" s="55">
        <v>194718</v>
      </c>
      <c r="DB45" s="55">
        <v>18403</v>
      </c>
      <c r="DC45" s="55">
        <f>DB45+DA45+CZ45+CY45</f>
        <v>276528</v>
      </c>
      <c r="DD45" s="55">
        <f>DC45+CX45+2882+4861</f>
        <v>776742</v>
      </c>
      <c r="DE45" s="55">
        <v>547285</v>
      </c>
      <c r="DF45" s="55">
        <v>11858</v>
      </c>
      <c r="DG45" s="55">
        <f>DE45+DF45</f>
        <v>559143</v>
      </c>
      <c r="DH45" s="55">
        <v>62114</v>
      </c>
      <c r="DI45" s="55">
        <v>16553</v>
      </c>
      <c r="DJ45" s="55">
        <v>224740</v>
      </c>
      <c r="DK45" s="55">
        <v>20422</v>
      </c>
      <c r="DL45" s="55">
        <f>DK45+DJ45+DI45+DH45</f>
        <v>323829</v>
      </c>
      <c r="DM45" s="55">
        <f>DL45+DG45+2882+5079</f>
        <v>890933</v>
      </c>
      <c r="DN45" s="49"/>
    </row>
    <row r="46" spans="1:127" s="64" customFormat="1" x14ac:dyDescent="0.25">
      <c r="A46" s="282"/>
      <c r="B46" s="282"/>
      <c r="C46" s="161" t="s">
        <v>63</v>
      </c>
      <c r="D46" s="162"/>
      <c r="E46" s="162"/>
      <c r="F46" s="162"/>
      <c r="G46" s="162"/>
      <c r="H46" s="162"/>
      <c r="I46" s="162"/>
      <c r="J46" s="165">
        <f t="shared" ref="J46:Q46" si="80">J44-J45</f>
        <v>-0.37999999999738066</v>
      </c>
      <c r="K46" s="165">
        <f t="shared" si="80"/>
        <v>0</v>
      </c>
      <c r="L46" s="165">
        <f t="shared" si="80"/>
        <v>-0.37999999999738066</v>
      </c>
      <c r="M46" s="165">
        <f t="shared" si="80"/>
        <v>0</v>
      </c>
      <c r="N46" s="165">
        <f t="shared" si="80"/>
        <v>-0.11000000000001364</v>
      </c>
      <c r="O46" s="165">
        <f t="shared" si="80"/>
        <v>0.29000000000087311</v>
      </c>
      <c r="P46" s="165">
        <f t="shared" si="80"/>
        <v>-0.15000000000009095</v>
      </c>
      <c r="Q46" s="165">
        <f t="shared" si="80"/>
        <v>2.9999999998835847E-2</v>
      </c>
      <c r="R46" s="165">
        <f>R44-R45</f>
        <v>-0.35000000000582077</v>
      </c>
      <c r="S46" s="165">
        <f>S44-S45</f>
        <v>-0.23999999999068677</v>
      </c>
      <c r="T46" s="165">
        <f t="shared" ref="T46:AC46" si="81">T44-T45</f>
        <v>0</v>
      </c>
      <c r="U46" s="165">
        <f t="shared" si="81"/>
        <v>-0.23999999999068677</v>
      </c>
      <c r="V46" s="165">
        <f t="shared" si="81"/>
        <v>0</v>
      </c>
      <c r="W46" s="165">
        <f t="shared" si="81"/>
        <v>-0.38999999999987267</v>
      </c>
      <c r="X46" s="165">
        <f t="shared" si="81"/>
        <v>0.13000000000465661</v>
      </c>
      <c r="Y46" s="165">
        <f t="shared" si="81"/>
        <v>0.35999999999967258</v>
      </c>
      <c r="Z46" s="165">
        <f t="shared" si="81"/>
        <v>9.9999999998544808E-2</v>
      </c>
      <c r="AA46" s="165">
        <f t="shared" si="81"/>
        <v>-0.14000000001396984</v>
      </c>
      <c r="AB46" s="165">
        <f t="shared" si="81"/>
        <v>-7.9999999987194315E-2</v>
      </c>
      <c r="AC46" s="165">
        <f t="shared" si="81"/>
        <v>0</v>
      </c>
      <c r="AD46" s="165">
        <f>AD44-AD45</f>
        <v>-7.9999999987194315E-2</v>
      </c>
      <c r="AE46" s="165">
        <f t="shared" ref="AE46:AI46" si="82">AE44-AE45</f>
        <v>0</v>
      </c>
      <c r="AF46" s="165">
        <f t="shared" si="82"/>
        <v>5.0000000000181899E-2</v>
      </c>
      <c r="AG46" s="165">
        <f t="shared" si="82"/>
        <v>-0.12999999999738066</v>
      </c>
      <c r="AH46" s="165">
        <f t="shared" si="82"/>
        <v>0.30999999999949068</v>
      </c>
      <c r="AI46" s="165">
        <f t="shared" si="82"/>
        <v>0.22999999999592546</v>
      </c>
      <c r="AJ46" s="165">
        <f t="shared" ref="AJ46" si="83">AD46+AI46</f>
        <v>0.15000000000873115</v>
      </c>
      <c r="AK46" s="165">
        <f>AK44-AK45</f>
        <v>2.0000000018626451E-2</v>
      </c>
      <c r="AL46" s="165">
        <f>AL44-AL45</f>
        <v>0</v>
      </c>
      <c r="AM46" s="165">
        <f>AM44-AM45</f>
        <v>2.0000000018626451E-2</v>
      </c>
      <c r="AN46" s="165">
        <f>AN44-AN45</f>
        <v>0</v>
      </c>
      <c r="AO46" s="165">
        <f t="shared" ref="AO46:AQ46" si="84">AO44-AO45</f>
        <v>0.47000000000025466</v>
      </c>
      <c r="AP46" s="165">
        <f t="shared" si="84"/>
        <v>7.0000000006984919E-2</v>
      </c>
      <c r="AQ46" s="165">
        <f t="shared" si="84"/>
        <v>-0.4500000000007276</v>
      </c>
      <c r="AR46" s="165">
        <f t="shared" si="79"/>
        <v>9.0000000006511982E-2</v>
      </c>
      <c r="AS46" s="165">
        <f>AS44-AS45</f>
        <v>0.10999999998603016</v>
      </c>
      <c r="AT46" s="165">
        <f t="shared" ref="AT46:AZ46" si="85">AT44-AT45</f>
        <v>-0.24999999997089617</v>
      </c>
      <c r="AU46" s="165">
        <f t="shared" si="85"/>
        <v>-0.38999999999941792</v>
      </c>
      <c r="AV46" s="165">
        <f t="shared" si="85"/>
        <v>-0.63999999998486601</v>
      </c>
      <c r="AW46" s="165">
        <f t="shared" si="85"/>
        <v>0</v>
      </c>
      <c r="AX46" s="165">
        <f t="shared" si="85"/>
        <v>0.44000000000050932</v>
      </c>
      <c r="AY46" s="165">
        <f t="shared" si="85"/>
        <v>0.41000000000349246</v>
      </c>
      <c r="AZ46" s="165">
        <f t="shared" si="85"/>
        <v>0.34000000000014552</v>
      </c>
      <c r="BA46" s="165">
        <f>BA44-BA45</f>
        <v>1.1900000000023283</v>
      </c>
      <c r="BB46" s="165">
        <f>BB44-BB45</f>
        <v>0.54999999998835847</v>
      </c>
      <c r="BC46" s="165">
        <f>BC44-BC45</f>
        <v>9.0000000025611371E-2</v>
      </c>
      <c r="BD46" s="165">
        <f t="shared" ref="BD46:BR46" si="86">BD44-BD45</f>
        <v>-0.38999999999941792</v>
      </c>
      <c r="BE46" s="165">
        <f t="shared" si="86"/>
        <v>-0.29999999998835847</v>
      </c>
      <c r="BF46" s="165">
        <f t="shared" si="86"/>
        <v>0</v>
      </c>
      <c r="BG46" s="165">
        <f t="shared" si="86"/>
        <v>0.4500000000007276</v>
      </c>
      <c r="BH46" s="165">
        <f t="shared" si="86"/>
        <v>4.0000000008149073E-2</v>
      </c>
      <c r="BI46" s="165">
        <f t="shared" si="86"/>
        <v>-0.19000000000050932</v>
      </c>
      <c r="BJ46" s="165">
        <f t="shared" si="86"/>
        <v>0.29999999998835847</v>
      </c>
      <c r="BK46" s="165">
        <f t="shared" si="86"/>
        <v>0.30999999999767169</v>
      </c>
      <c r="BL46" s="165">
        <f t="shared" si="86"/>
        <v>0.26000000000931323</v>
      </c>
      <c r="BM46" s="165">
        <f t="shared" si="86"/>
        <v>-0.38999999999941792</v>
      </c>
      <c r="BN46" s="165">
        <f t="shared" si="86"/>
        <v>-0.13000000000465661</v>
      </c>
      <c r="BO46" s="165">
        <f t="shared" si="86"/>
        <v>0</v>
      </c>
      <c r="BP46" s="165">
        <f t="shared" si="86"/>
        <v>-0.31999999999970896</v>
      </c>
      <c r="BQ46" s="165">
        <f t="shared" si="86"/>
        <v>5.0000000002910383E-2</v>
      </c>
      <c r="BR46" s="165">
        <f t="shared" si="86"/>
        <v>0.35999999999876309</v>
      </c>
      <c r="BS46" s="165">
        <f>BS44-BS45</f>
        <v>8.999999999650754E-2</v>
      </c>
      <c r="BT46" s="165">
        <f>BT44-BT45</f>
        <v>0.27000000001862645</v>
      </c>
      <c r="BU46" s="165">
        <f t="shared" ref="BU46:CB46" si="87">BU44-BU45</f>
        <v>-0.17999999999301508</v>
      </c>
      <c r="BV46" s="165">
        <f t="shared" si="87"/>
        <v>-0.38999999999941792</v>
      </c>
      <c r="BW46" s="165">
        <f t="shared" si="87"/>
        <v>-0.57000000000698492</v>
      </c>
      <c r="BX46" s="165">
        <f t="shared" si="87"/>
        <v>0</v>
      </c>
      <c r="BY46" s="165">
        <f t="shared" si="87"/>
        <v>0.38000000000010914</v>
      </c>
      <c r="BZ46" s="165">
        <f t="shared" si="87"/>
        <v>-0.26999999998952262</v>
      </c>
      <c r="CA46" s="165">
        <f t="shared" si="87"/>
        <v>-0.10000000000218279</v>
      </c>
      <c r="CB46" s="165">
        <f t="shared" si="87"/>
        <v>1.0000000009313226E-2</v>
      </c>
      <c r="CC46" s="165">
        <f>CC44-CC45</f>
        <v>-0.25</v>
      </c>
      <c r="CD46" s="165">
        <f t="shared" ref="CD46:CK46" si="88">CD44-CD45</f>
        <v>-8.0000000016298145E-2</v>
      </c>
      <c r="CE46" s="165">
        <f t="shared" si="88"/>
        <v>-0.38999999999941792</v>
      </c>
      <c r="CF46" s="165">
        <f t="shared" si="88"/>
        <v>-0.47000000003026798</v>
      </c>
      <c r="CG46" s="165">
        <f t="shared" si="88"/>
        <v>0</v>
      </c>
      <c r="CH46" s="165">
        <f t="shared" si="88"/>
        <v>0.38000000000010914</v>
      </c>
      <c r="CI46" s="165">
        <f t="shared" si="88"/>
        <v>-0.22000000000116415</v>
      </c>
      <c r="CJ46" s="165">
        <f t="shared" si="88"/>
        <v>-7.0000000001527951E-2</v>
      </c>
      <c r="CK46" s="165">
        <f t="shared" si="88"/>
        <v>8.999999999650754E-2</v>
      </c>
      <c r="CL46" s="165">
        <f>CL44-CL45</f>
        <v>-7.000000006519258E-2</v>
      </c>
      <c r="CM46" s="165">
        <f t="shared" ref="CM46:CT46" si="89">CM44-CM45</f>
        <v>-0.10999999998603016</v>
      </c>
      <c r="CN46" s="165">
        <f t="shared" si="89"/>
        <v>-0.38999999999941792</v>
      </c>
      <c r="CO46" s="165">
        <f t="shared" si="89"/>
        <v>-0.5</v>
      </c>
      <c r="CP46" s="165">
        <f t="shared" si="89"/>
        <v>0</v>
      </c>
      <c r="CQ46" s="165">
        <f t="shared" si="89"/>
        <v>5.9999999999490683E-2</v>
      </c>
      <c r="CR46" s="165">
        <f t="shared" si="89"/>
        <v>-1.9999999989522621E-2</v>
      </c>
      <c r="CS46" s="165">
        <f t="shared" si="89"/>
        <v>0</v>
      </c>
      <c r="CT46" s="165">
        <f t="shared" si="89"/>
        <v>4.0000000008149073E-2</v>
      </c>
      <c r="CU46" s="165">
        <f>CU44-CU45</f>
        <v>-0.15000000002328306</v>
      </c>
      <c r="CV46" s="165">
        <f t="shared" ref="CV46:DC46" si="90">CV44-CV45</f>
        <v>-8.999999996740371E-2</v>
      </c>
      <c r="CW46" s="165">
        <f t="shared" si="90"/>
        <v>-0.38999999999941792</v>
      </c>
      <c r="CX46" s="165">
        <f t="shared" si="90"/>
        <v>-0.47999999998137355</v>
      </c>
      <c r="CY46" s="165">
        <f t="shared" si="90"/>
        <v>0</v>
      </c>
      <c r="CZ46" s="165">
        <f t="shared" si="90"/>
        <v>-0.44000000000050932</v>
      </c>
      <c r="DA46" s="165">
        <f t="shared" si="90"/>
        <v>-0.36999999999534339</v>
      </c>
      <c r="DB46" s="165">
        <f t="shared" si="90"/>
        <v>0.43999999999869033</v>
      </c>
      <c r="DC46" s="165">
        <f t="shared" si="90"/>
        <v>-0.36999999999534339</v>
      </c>
      <c r="DD46" s="165">
        <f>DD44-DD45</f>
        <v>-0.93000000005122274</v>
      </c>
      <c r="DE46" s="165">
        <f>DE44-DE45</f>
        <v>-0.22999999998137355</v>
      </c>
      <c r="DF46" s="165">
        <f t="shared" ref="DF46:DM46" si="91">DF44-DF45</f>
        <v>-0.38999999999941792</v>
      </c>
      <c r="DG46" s="165">
        <f t="shared" si="91"/>
        <v>-0.61999999999534339</v>
      </c>
      <c r="DH46" s="165">
        <f t="shared" si="91"/>
        <v>0</v>
      </c>
      <c r="DI46" s="165">
        <f t="shared" si="91"/>
        <v>-0.40000000000145519</v>
      </c>
      <c r="DJ46" s="165">
        <f t="shared" si="91"/>
        <v>0.32000000000698492</v>
      </c>
      <c r="DK46" s="165">
        <f t="shared" si="91"/>
        <v>-4.0000000008149073E-3</v>
      </c>
      <c r="DL46" s="165">
        <f t="shared" si="91"/>
        <v>-8.4000000031664968E-2</v>
      </c>
      <c r="DM46" s="165">
        <f t="shared" si="91"/>
        <v>-0.86400000005960464</v>
      </c>
      <c r="DN46" s="49"/>
    </row>
    <row r="48" spans="1:127" x14ac:dyDescent="0.25">
      <c r="J48" s="270" t="s">
        <v>984</v>
      </c>
      <c r="K48" s="270"/>
      <c r="L48" s="270"/>
      <c r="M48" s="270"/>
      <c r="N48" s="270"/>
      <c r="O48" s="270"/>
      <c r="P48" s="270"/>
      <c r="Q48" s="270"/>
      <c r="R48" s="270"/>
      <c r="S48" s="270" t="s">
        <v>984</v>
      </c>
      <c r="T48" s="270"/>
      <c r="U48" s="270"/>
      <c r="V48" s="270"/>
      <c r="W48" s="270"/>
      <c r="X48" s="270"/>
      <c r="Y48" s="270"/>
      <c r="Z48" s="270"/>
      <c r="AA48" s="270"/>
      <c r="AB48" s="270" t="s">
        <v>984</v>
      </c>
      <c r="AC48" s="270"/>
      <c r="AD48" s="270"/>
      <c r="AE48" s="270"/>
      <c r="AF48" s="270"/>
      <c r="AG48" s="270"/>
      <c r="AH48" s="270"/>
      <c r="AI48" s="270"/>
      <c r="AJ48" s="270"/>
      <c r="AK48" s="270" t="s">
        <v>984</v>
      </c>
      <c r="AL48" s="270"/>
      <c r="AM48" s="270"/>
      <c r="AN48" s="270"/>
      <c r="AO48" s="270"/>
      <c r="AP48" s="270"/>
      <c r="AQ48" s="270"/>
      <c r="AR48" s="270"/>
      <c r="AS48" s="270"/>
      <c r="AT48" s="270" t="s">
        <v>984</v>
      </c>
      <c r="AU48" s="270"/>
      <c r="AV48" s="270"/>
      <c r="AW48" s="270"/>
      <c r="AX48" s="270"/>
      <c r="AY48" s="270"/>
      <c r="AZ48" s="270"/>
      <c r="BA48" s="270"/>
      <c r="BB48" s="270"/>
      <c r="BC48" s="270" t="s">
        <v>984</v>
      </c>
      <c r="BD48" s="270"/>
      <c r="BE48" s="270"/>
      <c r="BF48" s="270"/>
      <c r="BG48" s="270"/>
      <c r="BH48" s="270"/>
      <c r="BI48" s="270"/>
      <c r="BJ48" s="270"/>
      <c r="BK48" s="270"/>
      <c r="BL48" s="270" t="s">
        <v>984</v>
      </c>
      <c r="BM48" s="270"/>
      <c r="BN48" s="270"/>
      <c r="BO48" s="270"/>
      <c r="BP48" s="270"/>
      <c r="BQ48" s="270"/>
      <c r="BR48" s="270"/>
      <c r="BS48" s="270"/>
      <c r="BT48" s="270"/>
      <c r="BU48" s="270" t="s">
        <v>984</v>
      </c>
      <c r="BV48" s="270"/>
      <c r="BW48" s="270"/>
      <c r="BX48" s="270"/>
      <c r="BY48" s="270"/>
      <c r="BZ48" s="270"/>
      <c r="CA48" s="270"/>
      <c r="CB48" s="270"/>
      <c r="CC48" s="270"/>
      <c r="CD48" s="270" t="s">
        <v>984</v>
      </c>
      <c r="CE48" s="270"/>
      <c r="CF48" s="270"/>
      <c r="CG48" s="270"/>
      <c r="CH48" s="270"/>
      <c r="CI48" s="270"/>
      <c r="CJ48" s="270"/>
      <c r="CK48" s="270"/>
      <c r="CL48" s="270"/>
      <c r="CM48" s="270" t="s">
        <v>984</v>
      </c>
      <c r="CN48" s="270"/>
      <c r="CO48" s="270"/>
      <c r="CP48" s="270"/>
      <c r="CQ48" s="270"/>
      <c r="CR48" s="270"/>
      <c r="CS48" s="270"/>
      <c r="CT48" s="270"/>
      <c r="CU48" s="270"/>
      <c r="CV48" s="270" t="s">
        <v>984</v>
      </c>
      <c r="CW48" s="270"/>
      <c r="CX48" s="270"/>
      <c r="CY48" s="270"/>
      <c r="CZ48" s="270"/>
      <c r="DA48" s="270"/>
      <c r="DB48" s="270"/>
      <c r="DC48" s="270"/>
      <c r="DD48" s="270"/>
      <c r="DE48" s="270" t="s">
        <v>984</v>
      </c>
      <c r="DF48" s="270"/>
      <c r="DG48" s="270"/>
      <c r="DH48" s="270"/>
      <c r="DI48" s="270"/>
      <c r="DJ48" s="270"/>
      <c r="DK48" s="270"/>
      <c r="DL48" s="270"/>
      <c r="DM48" s="270"/>
    </row>
  </sheetData>
  <mergeCells count="60">
    <mergeCell ref="DW2:DZ2"/>
    <mergeCell ref="DW3:DX3"/>
    <mergeCell ref="DY3:DZ3"/>
    <mergeCell ref="DW4:DX4"/>
    <mergeCell ref="DY4:DZ4"/>
    <mergeCell ref="A40:B42"/>
    <mergeCell ref="A44:B46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5:DX5"/>
    <mergeCell ref="DW6:DX6"/>
    <mergeCell ref="DW7:DX7"/>
    <mergeCell ref="DW8:DX8"/>
    <mergeCell ref="DW9:DX9"/>
    <mergeCell ref="DW10:DX10"/>
    <mergeCell ref="DW11:DX11"/>
    <mergeCell ref="DW12:DX12"/>
    <mergeCell ref="DW13:DX13"/>
    <mergeCell ref="DW14:DX14"/>
    <mergeCell ref="DY10:DZ10"/>
    <mergeCell ref="DY11:DZ11"/>
    <mergeCell ref="DY12:DZ12"/>
    <mergeCell ref="DY13:DZ13"/>
    <mergeCell ref="DY14:DZ14"/>
    <mergeCell ref="DY5:DZ5"/>
    <mergeCell ref="DY6:DZ6"/>
    <mergeCell ref="DY7:DZ7"/>
    <mergeCell ref="DY8:DZ8"/>
    <mergeCell ref="DY9:DZ9"/>
    <mergeCell ref="DY17:DZ17"/>
    <mergeCell ref="DY18:DZ18"/>
    <mergeCell ref="DW15:DX15"/>
    <mergeCell ref="DW16:DX16"/>
    <mergeCell ref="DW17:DX17"/>
    <mergeCell ref="DW18:DX18"/>
    <mergeCell ref="DY15:DZ15"/>
    <mergeCell ref="DY16:DZ16"/>
    <mergeCell ref="CD48:CL48"/>
    <mergeCell ref="CM48:CU48"/>
    <mergeCell ref="CV48:DD48"/>
    <mergeCell ref="DE48:DM48"/>
    <mergeCell ref="J48:R48"/>
    <mergeCell ref="S48:AA48"/>
    <mergeCell ref="AB48:AJ48"/>
    <mergeCell ref="AK48:AS48"/>
    <mergeCell ref="AT48:BB48"/>
    <mergeCell ref="BC48:BK48"/>
    <mergeCell ref="BL48:BT48"/>
    <mergeCell ref="BU48:CC48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35443"/>
  </sheetPr>
  <dimension ref="A1:DZ387"/>
  <sheetViews>
    <sheetView zoomScale="80" zoomScaleNormal="80" workbookViewId="0">
      <pane xSplit="9" ySplit="3" topLeftCell="DH337" activePane="bottomRight" state="frozen"/>
      <selection activeCell="J4" sqref="J4"/>
      <selection pane="topRight" activeCell="J4" sqref="J4"/>
      <selection pane="bottomLeft" activeCell="J4" sqref="J4"/>
      <selection pane="bottomRight" activeCell="A364" sqref="A364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1" width="13.28515625" style="9" customWidth="1"/>
    <col min="12" max="12" width="14.710937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18" width="13" style="18" customWidth="1"/>
    <col min="119" max="119" width="12.140625" style="18" customWidth="1"/>
    <col min="120" max="120" width="14" style="18" customWidth="1"/>
    <col min="121" max="121" width="12.7109375" style="18" customWidth="1"/>
    <col min="122" max="122" width="11.42578125" style="18"/>
    <col min="123" max="123" width="12.42578125" style="18" customWidth="1"/>
    <col min="124" max="124" width="11.42578125" style="18"/>
    <col min="125" max="125" width="13.28515625" style="18" customWidth="1"/>
    <col min="126" max="126" width="14" style="18" customWidth="1"/>
    <col min="127" max="127" width="20.42578125" style="18" customWidth="1"/>
    <col min="128" max="128" width="8.85546875" style="18" customWidth="1"/>
    <col min="129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x14ac:dyDescent="0.25">
      <c r="A4" s="18">
        <v>454</v>
      </c>
      <c r="B4" s="18" t="s">
        <v>608</v>
      </c>
      <c r="C4" s="18" t="s">
        <v>219</v>
      </c>
      <c r="D4" s="20">
        <v>0.9</v>
      </c>
      <c r="E4" s="18">
        <v>16334.98</v>
      </c>
      <c r="F4" s="18">
        <v>29546.99</v>
      </c>
      <c r="G4" s="18" t="s">
        <v>157</v>
      </c>
      <c r="H4" s="18" t="s">
        <v>5</v>
      </c>
      <c r="I4" s="18" t="s">
        <v>179</v>
      </c>
      <c r="J4" s="21">
        <v>2292.9899999999998</v>
      </c>
      <c r="K4" s="21">
        <v>0</v>
      </c>
      <c r="L4" s="21">
        <v>2292.9899999999998</v>
      </c>
      <c r="M4" s="22">
        <v>216</v>
      </c>
      <c r="N4" s="22">
        <v>29.02</v>
      </c>
      <c r="O4" s="22">
        <v>848.81</v>
      </c>
      <c r="P4" s="22">
        <v>132.27000000000001</v>
      </c>
      <c r="Q4" s="22">
        <v>1226.0999999999999</v>
      </c>
      <c r="R4" s="23">
        <v>3519.09</v>
      </c>
      <c r="S4" s="21">
        <v>2235.79</v>
      </c>
      <c r="T4" s="21">
        <v>0</v>
      </c>
      <c r="U4" s="21">
        <v>2235.79</v>
      </c>
      <c r="V4" s="22">
        <v>216</v>
      </c>
      <c r="W4" s="22">
        <v>29.02</v>
      </c>
      <c r="X4" s="22">
        <v>849.69</v>
      </c>
      <c r="Y4" s="22">
        <v>121.3</v>
      </c>
      <c r="Z4" s="22">
        <v>1216.01</v>
      </c>
      <c r="AA4" s="23">
        <v>3451.8</v>
      </c>
      <c r="AB4" s="21">
        <v>2235.79</v>
      </c>
      <c r="AC4" s="21">
        <v>0</v>
      </c>
      <c r="AD4" s="21">
        <v>2235.79</v>
      </c>
      <c r="AE4" s="22">
        <v>216</v>
      </c>
      <c r="AF4" s="22">
        <v>29.02</v>
      </c>
      <c r="AG4" s="22">
        <v>849.25</v>
      </c>
      <c r="AH4" s="22">
        <v>157</v>
      </c>
      <c r="AI4" s="22">
        <v>1251.27</v>
      </c>
      <c r="AJ4" s="23">
        <v>3487.06</v>
      </c>
      <c r="AK4" s="21">
        <v>2235.79</v>
      </c>
      <c r="AL4" s="21">
        <v>0</v>
      </c>
      <c r="AM4" s="21">
        <v>2235.79</v>
      </c>
      <c r="AN4" s="22">
        <v>216</v>
      </c>
      <c r="AO4" s="22">
        <v>29.02</v>
      </c>
      <c r="AP4" s="22">
        <v>849.25</v>
      </c>
      <c r="AQ4" s="22">
        <v>121.3</v>
      </c>
      <c r="AR4" s="22">
        <v>1215.57</v>
      </c>
      <c r="AS4" s="23">
        <v>3451.36</v>
      </c>
      <c r="AT4" s="21">
        <v>2255.9</v>
      </c>
      <c r="AU4" s="21">
        <v>845.21</v>
      </c>
      <c r="AV4" s="21">
        <v>3101.11</v>
      </c>
      <c r="AW4" s="22">
        <v>333</v>
      </c>
      <c r="AX4" s="22">
        <v>29.29</v>
      </c>
      <c r="AY4" s="22">
        <v>1028.73</v>
      </c>
      <c r="AZ4" s="22">
        <v>117.67</v>
      </c>
      <c r="BA4" s="22">
        <v>1508.69</v>
      </c>
      <c r="BB4" s="23">
        <v>4609.8</v>
      </c>
      <c r="BC4" s="21">
        <v>3464.63</v>
      </c>
      <c r="BD4" s="21">
        <v>0</v>
      </c>
      <c r="BE4" s="21">
        <v>3464.63</v>
      </c>
      <c r="BF4" s="22">
        <v>368</v>
      </c>
      <c r="BG4" s="22">
        <v>43.42</v>
      </c>
      <c r="BH4" s="22">
        <v>1256.5899999999999</v>
      </c>
      <c r="BI4" s="22">
        <v>127.29</v>
      </c>
      <c r="BJ4" s="22">
        <v>1795.3</v>
      </c>
      <c r="BK4" s="23">
        <v>5259.93</v>
      </c>
      <c r="BL4" s="21">
        <v>2235.79</v>
      </c>
      <c r="BM4" s="21">
        <v>0</v>
      </c>
      <c r="BN4" s="21">
        <v>2235.79</v>
      </c>
      <c r="BO4" s="22">
        <v>216</v>
      </c>
      <c r="BP4" s="22">
        <v>29.02</v>
      </c>
      <c r="BQ4" s="22">
        <v>849.25</v>
      </c>
      <c r="BR4" s="22">
        <v>111.1</v>
      </c>
      <c r="BS4" s="22">
        <v>1205.3699999999999</v>
      </c>
      <c r="BT4" s="23">
        <v>3441.16</v>
      </c>
      <c r="BU4" s="21">
        <v>2235.79</v>
      </c>
      <c r="BV4" s="21">
        <v>0</v>
      </c>
      <c r="BW4" s="21">
        <v>2235.79</v>
      </c>
      <c r="BX4" s="22">
        <v>216</v>
      </c>
      <c r="BY4" s="22">
        <v>29.02</v>
      </c>
      <c r="BZ4" s="22">
        <v>849.25</v>
      </c>
      <c r="CA4" s="22">
        <v>151.9</v>
      </c>
      <c r="CB4" s="22">
        <v>1246.17</v>
      </c>
      <c r="CC4" s="23">
        <v>3481.96</v>
      </c>
      <c r="CD4" s="21">
        <v>2327.0100000000002</v>
      </c>
      <c r="CE4" s="21">
        <v>0</v>
      </c>
      <c r="CF4" s="21">
        <v>2327.0100000000002</v>
      </c>
      <c r="CG4" s="22">
        <v>228</v>
      </c>
      <c r="CH4" s="22">
        <v>30.21</v>
      </c>
      <c r="CI4" s="22">
        <v>885.67</v>
      </c>
      <c r="CJ4" s="22">
        <v>117.81</v>
      </c>
      <c r="CK4" s="22">
        <v>1261.69</v>
      </c>
      <c r="CL4" s="23">
        <v>3588.7</v>
      </c>
      <c r="CM4" s="21">
        <v>2234.87</v>
      </c>
      <c r="CN4" s="21">
        <v>0</v>
      </c>
      <c r="CO4" s="21">
        <v>2234.87</v>
      </c>
      <c r="CP4" s="22">
        <v>223</v>
      </c>
      <c r="CQ4" s="22">
        <v>29.02</v>
      </c>
      <c r="CR4" s="22">
        <v>833.83</v>
      </c>
      <c r="CS4" s="22">
        <v>70.28</v>
      </c>
      <c r="CT4" s="22">
        <v>1156.1300000000001</v>
      </c>
      <c r="CU4" s="23">
        <v>3391</v>
      </c>
      <c r="CV4" s="21">
        <v>2695.32</v>
      </c>
      <c r="CW4" s="21">
        <v>0</v>
      </c>
      <c r="CX4" s="21">
        <v>2695.32</v>
      </c>
      <c r="CY4" s="22">
        <v>278</v>
      </c>
      <c r="CZ4" s="22">
        <v>35</v>
      </c>
      <c r="DA4" s="22">
        <v>1020.21</v>
      </c>
      <c r="DB4" s="22">
        <v>129.46</v>
      </c>
      <c r="DC4" s="22">
        <v>1462.67</v>
      </c>
      <c r="DD4" s="23">
        <v>4157.99</v>
      </c>
      <c r="DE4" s="21">
        <v>3400.19</v>
      </c>
      <c r="DF4" s="21">
        <v>0</v>
      </c>
      <c r="DG4" s="21">
        <v>3400.19</v>
      </c>
      <c r="DH4" s="22">
        <v>374</v>
      </c>
      <c r="DI4" s="22">
        <v>340.57</v>
      </c>
      <c r="DJ4" s="22">
        <v>1319.44</v>
      </c>
      <c r="DK4" s="22">
        <v>153.51</v>
      </c>
      <c r="DL4" s="22">
        <v>2187.52</v>
      </c>
      <c r="DM4" s="23">
        <v>5587.71</v>
      </c>
      <c r="DN4" s="73">
        <f t="shared" ref="DN4:DN68" si="0">J4+S4+AB4+AK4+AT4+BC4+BL4+BU4+CD4+CM4+CV4+DE4</f>
        <v>29849.86</v>
      </c>
      <c r="DO4" s="73">
        <f t="shared" ref="DO4:DO67" si="1">K4+T4+AC4+AL4+AU4+BD4+BM4+BM4+BV4+CE4+CN4+CW4+DF4</f>
        <v>845.21</v>
      </c>
      <c r="DP4" s="73">
        <f>L4+U4+AD4+AM4+AV4+BE4+BN4+BW4+CF4+CO4+CX4+DG4</f>
        <v>30695.07</v>
      </c>
      <c r="DQ4" s="22">
        <f t="shared" ref="DQ4:DV4" si="2">M4+V4+AE4+AN4+AW4+BF4+BO4+BO4+BX4+CG4+CP4+CY4+DH4</f>
        <v>3316</v>
      </c>
      <c r="DR4" s="22">
        <f t="shared" si="2"/>
        <v>710.65</v>
      </c>
      <c r="DS4" s="22">
        <f t="shared" si="2"/>
        <v>12289.22</v>
      </c>
      <c r="DT4" s="22">
        <f>P4+Y4+AH4+AQ4+AZ4+BI4+BR4+BR4+CA4+CJ4+CS4+DB4+DK4</f>
        <v>1621.99</v>
      </c>
      <c r="DU4" s="22">
        <f>Q4+Z4+AI4+AR4+BA4+BJ4+BS4+BS4+CB4+CK4+CT4+DC4+DL4</f>
        <v>17937.859999999997</v>
      </c>
      <c r="DV4" s="23">
        <f t="shared" si="2"/>
        <v>50868.719999999994</v>
      </c>
      <c r="DW4" s="262">
        <f>DP4-F4</f>
        <v>1148.0799999999981</v>
      </c>
      <c r="DX4" s="262"/>
      <c r="DY4" s="263">
        <f>E4-(DU4-(DO4*PARAM!Q4))</f>
        <v>-1308.1552729999967</v>
      </c>
      <c r="DZ4" s="263"/>
    </row>
    <row r="5" spans="1:130" x14ac:dyDescent="0.25">
      <c r="A5" s="18">
        <v>455</v>
      </c>
      <c r="B5" s="18" t="s">
        <v>195</v>
      </c>
      <c r="C5" s="18" t="s">
        <v>196</v>
      </c>
      <c r="D5" s="20">
        <v>1</v>
      </c>
      <c r="E5" s="18">
        <v>17850.740000000002</v>
      </c>
      <c r="F5" s="18">
        <v>32334.79</v>
      </c>
      <c r="G5" s="18" t="s">
        <v>157</v>
      </c>
      <c r="H5" s="18" t="s">
        <v>5</v>
      </c>
      <c r="I5" s="18" t="s">
        <v>179</v>
      </c>
      <c r="J5" s="21">
        <v>2492.59</v>
      </c>
      <c r="K5" s="21">
        <v>0</v>
      </c>
      <c r="L5" s="21">
        <v>2492.59</v>
      </c>
      <c r="M5" s="22">
        <v>251</v>
      </c>
      <c r="N5" s="22">
        <v>32.369999999999997</v>
      </c>
      <c r="O5" s="22">
        <v>945.66</v>
      </c>
      <c r="P5" s="22">
        <v>146.27000000000001</v>
      </c>
      <c r="Q5" s="22">
        <v>1375.3</v>
      </c>
      <c r="R5" s="23">
        <v>3867.89</v>
      </c>
      <c r="S5" s="21">
        <v>2447.33</v>
      </c>
      <c r="T5" s="21">
        <v>0</v>
      </c>
      <c r="U5" s="21">
        <v>2447.33</v>
      </c>
      <c r="V5" s="22">
        <v>245</v>
      </c>
      <c r="W5" s="22">
        <v>31.78</v>
      </c>
      <c r="X5" s="22">
        <v>906.89</v>
      </c>
      <c r="Y5" s="22">
        <v>125.05</v>
      </c>
      <c r="Z5" s="22">
        <v>1308.72</v>
      </c>
      <c r="AA5" s="23">
        <v>3756.05</v>
      </c>
      <c r="AB5" s="21">
        <v>2694.34</v>
      </c>
      <c r="AC5" s="21">
        <v>0</v>
      </c>
      <c r="AD5" s="21">
        <v>2694.34</v>
      </c>
      <c r="AE5" s="22">
        <v>278</v>
      </c>
      <c r="AF5" s="22">
        <v>34.99</v>
      </c>
      <c r="AG5" s="22">
        <v>1015.64</v>
      </c>
      <c r="AH5" s="22">
        <v>165.14</v>
      </c>
      <c r="AI5" s="22">
        <v>1493.77</v>
      </c>
      <c r="AJ5" s="23">
        <v>4188.1099999999997</v>
      </c>
      <c r="AK5" s="21">
        <v>2480.88</v>
      </c>
      <c r="AL5" s="21">
        <v>0</v>
      </c>
      <c r="AM5" s="21">
        <v>2480.88</v>
      </c>
      <c r="AN5" s="22">
        <v>249</v>
      </c>
      <c r="AO5" s="22">
        <v>32.22</v>
      </c>
      <c r="AP5" s="22">
        <v>936.9</v>
      </c>
      <c r="AQ5" s="22">
        <v>140.94999999999999</v>
      </c>
      <c r="AR5" s="22">
        <v>1359.07</v>
      </c>
      <c r="AS5" s="23">
        <v>3839.95</v>
      </c>
      <c r="AT5" s="21">
        <v>2452.62</v>
      </c>
      <c r="AU5" s="21">
        <v>948.61</v>
      </c>
      <c r="AV5" s="21">
        <v>3401.23</v>
      </c>
      <c r="AW5" s="22">
        <v>374</v>
      </c>
      <c r="AX5" s="22">
        <v>31.85</v>
      </c>
      <c r="AY5" s="22">
        <v>1100.92</v>
      </c>
      <c r="AZ5" s="22">
        <v>137.85</v>
      </c>
      <c r="BA5" s="22">
        <v>1644.62</v>
      </c>
      <c r="BB5" s="23">
        <v>5045.8500000000004</v>
      </c>
      <c r="BC5" s="21">
        <v>3653.53</v>
      </c>
      <c r="BD5" s="21">
        <v>0</v>
      </c>
      <c r="BE5" s="21">
        <v>3653.53</v>
      </c>
      <c r="BF5" s="22">
        <v>411</v>
      </c>
      <c r="BG5" s="22">
        <v>47.47</v>
      </c>
      <c r="BH5" s="22">
        <v>1370.19</v>
      </c>
      <c r="BI5" s="22">
        <v>171.98</v>
      </c>
      <c r="BJ5" s="22">
        <v>2000.64</v>
      </c>
      <c r="BK5" s="23">
        <v>5654.17</v>
      </c>
      <c r="BL5" s="21">
        <v>2445.73</v>
      </c>
      <c r="BM5" s="21">
        <v>0</v>
      </c>
      <c r="BN5" s="21">
        <v>2445.73</v>
      </c>
      <c r="BO5" s="22">
        <v>245</v>
      </c>
      <c r="BP5" s="22">
        <v>31.75</v>
      </c>
      <c r="BQ5" s="22">
        <v>905.08</v>
      </c>
      <c r="BR5" s="22">
        <v>140.32</v>
      </c>
      <c r="BS5" s="22">
        <v>1322.15</v>
      </c>
      <c r="BT5" s="23">
        <v>3767.88</v>
      </c>
      <c r="BU5" s="21">
        <v>2445.73</v>
      </c>
      <c r="BV5" s="21">
        <v>0</v>
      </c>
      <c r="BW5" s="21">
        <v>2445.73</v>
      </c>
      <c r="BX5" s="22">
        <v>245</v>
      </c>
      <c r="BY5" s="22">
        <v>31.75</v>
      </c>
      <c r="BZ5" s="22">
        <v>905.08</v>
      </c>
      <c r="CA5" s="22">
        <v>155.62</v>
      </c>
      <c r="CB5" s="22">
        <v>1337.45</v>
      </c>
      <c r="CC5" s="23">
        <v>3783.18</v>
      </c>
      <c r="CD5" s="21">
        <v>2547.21</v>
      </c>
      <c r="CE5" s="21">
        <v>0</v>
      </c>
      <c r="CF5" s="21">
        <v>2547.21</v>
      </c>
      <c r="CG5" s="22">
        <v>258</v>
      </c>
      <c r="CH5" s="22">
        <v>33.08</v>
      </c>
      <c r="CI5" s="22">
        <v>966.08</v>
      </c>
      <c r="CJ5" s="22">
        <v>91.13</v>
      </c>
      <c r="CK5" s="22">
        <v>1348.29</v>
      </c>
      <c r="CL5" s="23">
        <v>3895.5</v>
      </c>
      <c r="CM5" s="21">
        <v>2434.08</v>
      </c>
      <c r="CN5" s="21">
        <v>0</v>
      </c>
      <c r="CO5" s="21">
        <v>2434.08</v>
      </c>
      <c r="CP5" s="22">
        <v>251</v>
      </c>
      <c r="CQ5" s="22">
        <v>31.61</v>
      </c>
      <c r="CR5" s="22">
        <v>877.55</v>
      </c>
      <c r="CS5" s="22">
        <v>150.32</v>
      </c>
      <c r="CT5" s="22">
        <v>1310.48</v>
      </c>
      <c r="CU5" s="23">
        <v>3744.56</v>
      </c>
      <c r="CV5" s="21">
        <v>2963.51</v>
      </c>
      <c r="CW5" s="21">
        <v>0</v>
      </c>
      <c r="CX5" s="21">
        <v>2963.51</v>
      </c>
      <c r="CY5" s="22">
        <v>316</v>
      </c>
      <c r="CZ5" s="22">
        <v>38.49</v>
      </c>
      <c r="DA5" s="22">
        <v>1118.1500000000001</v>
      </c>
      <c r="DB5" s="22">
        <v>144.41999999999999</v>
      </c>
      <c r="DC5" s="22">
        <v>1617.06</v>
      </c>
      <c r="DD5" s="23">
        <v>4580.57</v>
      </c>
      <c r="DE5" s="21">
        <v>3726.47</v>
      </c>
      <c r="DF5" s="21">
        <v>0</v>
      </c>
      <c r="DG5" s="21">
        <v>3726.47</v>
      </c>
      <c r="DH5" s="22">
        <v>420</v>
      </c>
      <c r="DI5" s="22">
        <v>375.93</v>
      </c>
      <c r="DJ5" s="22">
        <v>1545.25</v>
      </c>
      <c r="DK5" s="22">
        <v>184.81</v>
      </c>
      <c r="DL5" s="22">
        <v>2525.9899999999998</v>
      </c>
      <c r="DM5" s="23">
        <v>6252.46</v>
      </c>
      <c r="DN5" s="73">
        <f t="shared" si="0"/>
        <v>32784.020000000004</v>
      </c>
      <c r="DO5" s="73">
        <f t="shared" si="1"/>
        <v>948.61</v>
      </c>
      <c r="DP5" s="73">
        <f t="shared" ref="DP5:DP68" si="3">L5+U5+AD5+AM5+AV5+BE5+BN5+BW5+CF5+CO5+CX5+DG5</f>
        <v>33732.629999999997</v>
      </c>
      <c r="DQ5" s="22">
        <f t="shared" ref="DQ5:DQ68" si="4">M5+V5+AE5+AN5+AW5+BF5+BO5+BO5+BX5+CG5+CP5+CY5+DH5</f>
        <v>3788</v>
      </c>
      <c r="DR5" s="22">
        <f t="shared" ref="DR5:DR68" si="5">N5+W5+AF5+AO5+AX5+BG5+BP5+BP5+BY5+CH5+CQ5+CZ5+DI5</f>
        <v>785.04</v>
      </c>
      <c r="DS5" s="22">
        <f t="shared" ref="DS5:DS68" si="6">O5+X5+AG5+AP5+AY5+BH5+BQ5+BQ5+BZ5+CI5+CR5+DA5+DJ5</f>
        <v>13498.47</v>
      </c>
      <c r="DT5" s="22">
        <f t="shared" ref="DT5:DT68" si="7">P5+Y5+AH5+AQ5+AZ5+BI5+BR5+BR5+CA5+CJ5+CS5+DB5+DK5</f>
        <v>1894.18</v>
      </c>
      <c r="DU5" s="22">
        <f t="shared" ref="DU5:DU68" si="8">Q5+Z5+AI5+AR5+BA5+BJ5+BS5+BS5+CB5+CK5+CT5+DC5+DL5</f>
        <v>19965.690000000002</v>
      </c>
      <c r="DV5" s="23">
        <f t="shared" ref="DV5:DV68" si="9">R5+AA5+AJ5+AS5+BB5+BK5+BT5+BT5+CC5+CL5+CU5+DD5+DM5</f>
        <v>56144.049999999996</v>
      </c>
      <c r="DW5" s="262">
        <f t="shared" ref="DW5:DW68" si="10">DP5-F5</f>
        <v>1397.8399999999965</v>
      </c>
      <c r="DX5" s="262"/>
      <c r="DY5" s="263">
        <f>E5-(DU5-(DO5*PARAM!Q5))</f>
        <v>-2114.9500000000007</v>
      </c>
      <c r="DZ5" s="263"/>
    </row>
    <row r="6" spans="1:130" x14ac:dyDescent="0.25">
      <c r="A6" s="18">
        <v>459</v>
      </c>
      <c r="B6" s="18" t="s">
        <v>244</v>
      </c>
      <c r="C6" s="18" t="s">
        <v>245</v>
      </c>
      <c r="D6" s="20">
        <v>0.8</v>
      </c>
      <c r="E6" s="18">
        <v>13796.09</v>
      </c>
      <c r="F6" s="18">
        <v>24877.439999999999</v>
      </c>
      <c r="G6" s="18" t="s">
        <v>157</v>
      </c>
      <c r="H6" s="18" t="s">
        <v>5</v>
      </c>
      <c r="I6" s="18" t="s">
        <v>179</v>
      </c>
      <c r="J6" s="21">
        <v>1978.99</v>
      </c>
      <c r="K6" s="21">
        <v>0</v>
      </c>
      <c r="L6" s="21">
        <v>1978.99</v>
      </c>
      <c r="M6" s="22">
        <v>172</v>
      </c>
      <c r="N6" s="22">
        <v>24.91</v>
      </c>
      <c r="O6" s="22">
        <v>696.67</v>
      </c>
      <c r="P6" s="22">
        <v>90.98</v>
      </c>
      <c r="Q6" s="22">
        <v>984.56</v>
      </c>
      <c r="R6" s="23">
        <v>2963.55</v>
      </c>
      <c r="S6" s="21">
        <v>1919.19</v>
      </c>
      <c r="T6" s="21">
        <v>0</v>
      </c>
      <c r="U6" s="21">
        <v>1919.19</v>
      </c>
      <c r="V6" s="22">
        <v>172</v>
      </c>
      <c r="W6" s="22">
        <v>24.91</v>
      </c>
      <c r="X6" s="22">
        <v>697.43</v>
      </c>
      <c r="Y6" s="22">
        <v>90.18</v>
      </c>
      <c r="Z6" s="22">
        <v>984.52</v>
      </c>
      <c r="AA6" s="23">
        <v>2903.71</v>
      </c>
      <c r="AB6" s="21">
        <v>1919.19</v>
      </c>
      <c r="AC6" s="21">
        <v>0</v>
      </c>
      <c r="AD6" s="21">
        <v>1919.19</v>
      </c>
      <c r="AE6" s="22">
        <v>172</v>
      </c>
      <c r="AF6" s="22">
        <v>24.91</v>
      </c>
      <c r="AG6" s="22">
        <v>697.05</v>
      </c>
      <c r="AH6" s="22">
        <v>125.88</v>
      </c>
      <c r="AI6" s="22">
        <v>1019.84</v>
      </c>
      <c r="AJ6" s="23">
        <v>2939.03</v>
      </c>
      <c r="AK6" s="21">
        <v>1947.22</v>
      </c>
      <c r="AL6" s="21">
        <v>0</v>
      </c>
      <c r="AM6" s="21">
        <v>1947.22</v>
      </c>
      <c r="AN6" s="22">
        <v>176</v>
      </c>
      <c r="AO6" s="22">
        <v>25.27</v>
      </c>
      <c r="AP6" s="22">
        <v>722.43</v>
      </c>
      <c r="AQ6" s="22">
        <v>111.07</v>
      </c>
      <c r="AR6" s="22">
        <v>1034.77</v>
      </c>
      <c r="AS6" s="23">
        <v>2981.99</v>
      </c>
      <c r="AT6" s="21">
        <v>2047.61</v>
      </c>
      <c r="AU6" s="21">
        <v>758.88</v>
      </c>
      <c r="AV6" s="21">
        <v>2806.49</v>
      </c>
      <c r="AW6" s="22">
        <v>293</v>
      </c>
      <c r="AX6" s="22">
        <v>26.58</v>
      </c>
      <c r="AY6" s="22">
        <v>933.23</v>
      </c>
      <c r="AZ6" s="22">
        <v>107.72</v>
      </c>
      <c r="BA6" s="22">
        <v>1360.53</v>
      </c>
      <c r="BB6" s="23">
        <v>4167.0200000000004</v>
      </c>
      <c r="BC6" s="21">
        <v>2980.83</v>
      </c>
      <c r="BD6" s="21">
        <v>0</v>
      </c>
      <c r="BE6" s="21">
        <v>2980.83</v>
      </c>
      <c r="BF6" s="22">
        <v>303</v>
      </c>
      <c r="BG6" s="22">
        <v>37.200000000000003</v>
      </c>
      <c r="BH6" s="22">
        <v>1081.73</v>
      </c>
      <c r="BI6" s="22">
        <v>128.91999999999999</v>
      </c>
      <c r="BJ6" s="22">
        <v>1550.85</v>
      </c>
      <c r="BK6" s="23">
        <v>4531.68</v>
      </c>
      <c r="BL6" s="21">
        <v>1919.19</v>
      </c>
      <c r="BM6" s="21">
        <v>0</v>
      </c>
      <c r="BN6" s="21">
        <v>1919.19</v>
      </c>
      <c r="BO6" s="22">
        <v>171</v>
      </c>
      <c r="BP6" s="22">
        <v>24.91</v>
      </c>
      <c r="BQ6" s="22">
        <v>697.05</v>
      </c>
      <c r="BR6" s="22">
        <v>95.28</v>
      </c>
      <c r="BS6" s="22">
        <v>988.24</v>
      </c>
      <c r="BT6" s="23">
        <v>2907.43</v>
      </c>
      <c r="BU6" s="21">
        <v>1919.19</v>
      </c>
      <c r="BV6" s="21">
        <v>0</v>
      </c>
      <c r="BW6" s="21">
        <v>1919.19</v>
      </c>
      <c r="BX6" s="22">
        <v>172</v>
      </c>
      <c r="BY6" s="22">
        <v>24.91</v>
      </c>
      <c r="BZ6" s="22">
        <v>697.05</v>
      </c>
      <c r="CA6" s="22">
        <v>115.68</v>
      </c>
      <c r="CB6" s="22">
        <v>1009.64</v>
      </c>
      <c r="CC6" s="23">
        <v>2928.83</v>
      </c>
      <c r="CD6" s="21">
        <v>2027.98</v>
      </c>
      <c r="CE6" s="21">
        <v>0</v>
      </c>
      <c r="CF6" s="21">
        <v>2027.98</v>
      </c>
      <c r="CG6" s="22">
        <v>187</v>
      </c>
      <c r="CH6" s="22">
        <v>26.33</v>
      </c>
      <c r="CI6" s="22">
        <v>776.45</v>
      </c>
      <c r="CJ6" s="22">
        <v>117.61</v>
      </c>
      <c r="CK6" s="22">
        <v>1107.3900000000001</v>
      </c>
      <c r="CL6" s="23">
        <v>3135.37</v>
      </c>
      <c r="CM6" s="21">
        <v>1919.19</v>
      </c>
      <c r="CN6" s="21">
        <v>0</v>
      </c>
      <c r="CO6" s="21">
        <v>1919.19</v>
      </c>
      <c r="CP6" s="22">
        <v>179</v>
      </c>
      <c r="CQ6" s="22">
        <v>24.91</v>
      </c>
      <c r="CR6" s="22">
        <v>677.52</v>
      </c>
      <c r="CS6" s="22">
        <v>44.28</v>
      </c>
      <c r="CT6" s="22">
        <v>925.71</v>
      </c>
      <c r="CU6" s="23">
        <v>2844.9</v>
      </c>
      <c r="CV6" s="21">
        <v>1919.19</v>
      </c>
      <c r="CW6" s="21">
        <v>0</v>
      </c>
      <c r="CX6" s="21">
        <v>1919.19</v>
      </c>
      <c r="CY6" s="22">
        <v>172</v>
      </c>
      <c r="CZ6" s="22">
        <v>24.91</v>
      </c>
      <c r="DA6" s="22">
        <v>672.72</v>
      </c>
      <c r="DB6" s="22">
        <v>95.28</v>
      </c>
      <c r="DC6" s="22">
        <v>964.91</v>
      </c>
      <c r="DD6" s="23">
        <v>2884.1</v>
      </c>
      <c r="DE6" s="21">
        <v>2863.83</v>
      </c>
      <c r="DF6" s="21">
        <v>0</v>
      </c>
      <c r="DG6" s="21">
        <v>2863.83</v>
      </c>
      <c r="DH6" s="22">
        <v>302</v>
      </c>
      <c r="DI6" s="22">
        <v>288.7</v>
      </c>
      <c r="DJ6" s="22">
        <v>1432.58</v>
      </c>
      <c r="DK6" s="22">
        <v>108.3</v>
      </c>
      <c r="DL6" s="22">
        <v>2131.58</v>
      </c>
      <c r="DM6" s="23">
        <v>4995.41</v>
      </c>
      <c r="DN6" s="73">
        <f t="shared" si="0"/>
        <v>25361.599999999999</v>
      </c>
      <c r="DO6" s="73">
        <f t="shared" si="1"/>
        <v>758.88</v>
      </c>
      <c r="DP6" s="73">
        <f t="shared" si="3"/>
        <v>26120.479999999996</v>
      </c>
      <c r="DQ6" s="22">
        <f t="shared" si="4"/>
        <v>2642</v>
      </c>
      <c r="DR6" s="22">
        <f t="shared" si="5"/>
        <v>603.36</v>
      </c>
      <c r="DS6" s="22">
        <f t="shared" si="6"/>
        <v>10478.959999999999</v>
      </c>
      <c r="DT6" s="22">
        <f t="shared" si="7"/>
        <v>1326.4599999999998</v>
      </c>
      <c r="DU6" s="22">
        <f t="shared" si="8"/>
        <v>15050.779999999997</v>
      </c>
      <c r="DV6" s="23">
        <f t="shared" si="9"/>
        <v>43090.45</v>
      </c>
      <c r="DW6" s="262">
        <f t="shared" si="10"/>
        <v>1243.0399999999972</v>
      </c>
      <c r="DX6" s="262"/>
      <c r="DY6" s="263">
        <f>E6-(DU6-(DO6*PARAM!Q6))</f>
        <v>-1254.6899999999969</v>
      </c>
      <c r="DZ6" s="263"/>
    </row>
    <row r="7" spans="1:130" x14ac:dyDescent="0.25">
      <c r="A7" s="18">
        <v>463</v>
      </c>
      <c r="B7" s="18" t="s">
        <v>853</v>
      </c>
      <c r="C7" s="18" t="s">
        <v>300</v>
      </c>
      <c r="D7" s="20">
        <v>0</v>
      </c>
      <c r="E7" s="18">
        <v>0</v>
      </c>
      <c r="F7" s="18">
        <v>0</v>
      </c>
      <c r="G7" s="18" t="s">
        <v>157</v>
      </c>
      <c r="H7" s="18" t="s">
        <v>5</v>
      </c>
      <c r="I7" s="18" t="s">
        <v>854</v>
      </c>
      <c r="J7" s="21"/>
      <c r="K7" s="21"/>
      <c r="L7" s="21"/>
      <c r="M7" s="22"/>
      <c r="N7" s="22"/>
      <c r="O7" s="22"/>
      <c r="P7" s="22"/>
      <c r="Q7" s="22"/>
      <c r="R7" s="23"/>
      <c r="S7" s="21"/>
      <c r="T7" s="21"/>
      <c r="U7" s="21"/>
      <c r="V7" s="22"/>
      <c r="W7" s="22"/>
      <c r="X7" s="22"/>
      <c r="Y7" s="22"/>
      <c r="Z7" s="22"/>
      <c r="AA7" s="23"/>
      <c r="AB7" s="21"/>
      <c r="AC7" s="21"/>
      <c r="AD7" s="21"/>
      <c r="AE7" s="22"/>
      <c r="AF7" s="22"/>
      <c r="AG7" s="22"/>
      <c r="AH7" s="22"/>
      <c r="AI7" s="22"/>
      <c r="AJ7" s="23"/>
      <c r="AK7" s="21"/>
      <c r="AL7" s="21"/>
      <c r="AM7" s="21"/>
      <c r="AN7" s="22"/>
      <c r="AO7" s="22"/>
      <c r="AP7" s="22"/>
      <c r="AQ7" s="22"/>
      <c r="AR7" s="22"/>
      <c r="AS7" s="23"/>
      <c r="AT7" s="21">
        <v>0</v>
      </c>
      <c r="AU7" s="21">
        <v>474.31</v>
      </c>
      <c r="AV7" s="21">
        <v>474.31</v>
      </c>
      <c r="AW7" s="22">
        <v>20</v>
      </c>
      <c r="AX7" s="22">
        <v>0</v>
      </c>
      <c r="AY7" s="22">
        <v>94.86</v>
      </c>
      <c r="AZ7" s="22">
        <v>6.36</v>
      </c>
      <c r="BA7" s="22">
        <v>121.22</v>
      </c>
      <c r="BB7" s="23">
        <v>595.53</v>
      </c>
      <c r="BC7" s="21"/>
      <c r="BD7" s="21"/>
      <c r="BE7" s="21"/>
      <c r="BF7" s="22"/>
      <c r="BG7" s="22"/>
      <c r="BH7" s="22"/>
      <c r="BI7" s="22"/>
      <c r="BJ7" s="22"/>
      <c r="BK7" s="23"/>
      <c r="BL7" s="21"/>
      <c r="BM7" s="21"/>
      <c r="BN7" s="21"/>
      <c r="BO7" s="22"/>
      <c r="BP7" s="22"/>
      <c r="BQ7" s="22"/>
      <c r="BR7" s="22"/>
      <c r="BS7" s="22"/>
      <c r="BT7" s="23"/>
      <c r="BU7" s="21"/>
      <c r="BV7" s="21"/>
      <c r="BW7" s="21"/>
      <c r="BX7" s="22"/>
      <c r="BY7" s="22"/>
      <c r="BZ7" s="22"/>
      <c r="CA7" s="22"/>
      <c r="CB7" s="22"/>
      <c r="CC7" s="23"/>
      <c r="CD7" s="21"/>
      <c r="CE7" s="21"/>
      <c r="CF7" s="21"/>
      <c r="CG7" s="22"/>
      <c r="CH7" s="22"/>
      <c r="CI7" s="22"/>
      <c r="CJ7" s="22"/>
      <c r="CK7" s="22"/>
      <c r="CL7" s="23"/>
      <c r="CM7" s="21"/>
      <c r="CN7" s="21"/>
      <c r="CO7" s="21"/>
      <c r="CP7" s="22"/>
      <c r="CQ7" s="22"/>
      <c r="CR7" s="22"/>
      <c r="CS7" s="22"/>
      <c r="CT7" s="22"/>
      <c r="CU7" s="23"/>
      <c r="CV7" s="21"/>
      <c r="CW7" s="21"/>
      <c r="CX7" s="21"/>
      <c r="CY7" s="22"/>
      <c r="CZ7" s="22"/>
      <c r="DA7" s="22"/>
      <c r="DB7" s="22"/>
      <c r="DC7" s="22"/>
      <c r="DD7" s="23"/>
      <c r="DN7" s="73">
        <f t="shared" si="0"/>
        <v>0</v>
      </c>
      <c r="DO7" s="73">
        <f t="shared" si="1"/>
        <v>474.31</v>
      </c>
      <c r="DP7" s="73">
        <f t="shared" si="3"/>
        <v>474.31</v>
      </c>
      <c r="DQ7" s="22">
        <f t="shared" si="4"/>
        <v>20</v>
      </c>
      <c r="DR7" s="22">
        <f t="shared" si="5"/>
        <v>0</v>
      </c>
      <c r="DS7" s="22">
        <f t="shared" si="6"/>
        <v>94.86</v>
      </c>
      <c r="DT7" s="22">
        <f t="shared" si="7"/>
        <v>6.36</v>
      </c>
      <c r="DU7" s="22">
        <f t="shared" si="8"/>
        <v>121.22</v>
      </c>
      <c r="DV7" s="23">
        <f t="shared" si="9"/>
        <v>595.53</v>
      </c>
      <c r="DW7" s="262">
        <f t="shared" si="10"/>
        <v>474.31</v>
      </c>
      <c r="DX7" s="262"/>
      <c r="DY7" s="263">
        <f>E7-(DU7-(DO7*PARAM!Q7))</f>
        <v>-121.22</v>
      </c>
      <c r="DZ7" s="263"/>
    </row>
    <row r="8" spans="1:130" x14ac:dyDescent="0.25">
      <c r="A8" s="18">
        <v>467</v>
      </c>
      <c r="B8" s="18" t="s">
        <v>263</v>
      </c>
      <c r="C8" s="18" t="s">
        <v>264</v>
      </c>
      <c r="D8" s="20">
        <v>1</v>
      </c>
      <c r="E8" s="18">
        <v>18941.68</v>
      </c>
      <c r="F8" s="18">
        <v>34341.269999999997</v>
      </c>
      <c r="G8" s="18" t="s">
        <v>157</v>
      </c>
      <c r="H8" s="18" t="s">
        <v>5</v>
      </c>
      <c r="I8" s="18" t="s">
        <v>265</v>
      </c>
      <c r="J8" s="21">
        <v>2687.58</v>
      </c>
      <c r="K8" s="21">
        <v>0</v>
      </c>
      <c r="L8" s="21">
        <v>2687.58</v>
      </c>
      <c r="M8" s="22">
        <v>272</v>
      </c>
      <c r="N8" s="22">
        <v>34.4</v>
      </c>
      <c r="O8" s="22">
        <v>1002.6</v>
      </c>
      <c r="P8" s="22">
        <v>47.55</v>
      </c>
      <c r="Q8" s="22">
        <v>1356.55</v>
      </c>
      <c r="R8" s="23">
        <v>4044.13</v>
      </c>
      <c r="S8" s="21">
        <v>2648.09</v>
      </c>
      <c r="T8" s="21">
        <v>0</v>
      </c>
      <c r="U8" s="21">
        <v>2648.09</v>
      </c>
      <c r="V8" s="22">
        <v>272</v>
      </c>
      <c r="W8" s="22">
        <v>34.39</v>
      </c>
      <c r="X8" s="22">
        <v>1003.47</v>
      </c>
      <c r="Y8" s="22">
        <v>128.62</v>
      </c>
      <c r="Z8" s="22">
        <v>1438.48</v>
      </c>
      <c r="AA8" s="23">
        <v>4086.57</v>
      </c>
      <c r="AB8" s="21">
        <v>2647.85</v>
      </c>
      <c r="AC8" s="21">
        <v>0</v>
      </c>
      <c r="AD8" s="21">
        <v>2647.85</v>
      </c>
      <c r="AE8" s="22">
        <v>272</v>
      </c>
      <c r="AF8" s="22">
        <v>34.39</v>
      </c>
      <c r="AG8" s="22">
        <v>1002.86</v>
      </c>
      <c r="AH8" s="22">
        <v>164.32</v>
      </c>
      <c r="AI8" s="22">
        <v>1473.57</v>
      </c>
      <c r="AJ8" s="23">
        <v>4121.42</v>
      </c>
      <c r="AK8" s="21">
        <v>2704.31</v>
      </c>
      <c r="AL8" s="21">
        <v>0</v>
      </c>
      <c r="AM8" s="21">
        <v>2704.31</v>
      </c>
      <c r="AN8" s="22">
        <v>280</v>
      </c>
      <c r="AO8" s="22">
        <v>35.119999999999997</v>
      </c>
      <c r="AP8" s="22">
        <v>1023.46</v>
      </c>
      <c r="AQ8" s="22">
        <v>48.02</v>
      </c>
      <c r="AR8" s="22">
        <v>1386.6</v>
      </c>
      <c r="AS8" s="23">
        <v>4090.91</v>
      </c>
      <c r="AT8" s="21">
        <v>2647.85</v>
      </c>
      <c r="AU8" s="21">
        <v>948.61</v>
      </c>
      <c r="AV8" s="21">
        <v>3596.46</v>
      </c>
      <c r="AW8" s="22">
        <v>402</v>
      </c>
      <c r="AX8" s="22">
        <v>34.39</v>
      </c>
      <c r="AY8" s="22">
        <v>1192.58</v>
      </c>
      <c r="AZ8" s="22">
        <v>146.41999999999999</v>
      </c>
      <c r="BA8" s="22">
        <v>1775.39</v>
      </c>
      <c r="BB8" s="23">
        <v>5371.85</v>
      </c>
      <c r="BC8" s="21">
        <v>4158.09</v>
      </c>
      <c r="BD8" s="21">
        <v>0</v>
      </c>
      <c r="BE8" s="21">
        <v>4158.09</v>
      </c>
      <c r="BF8" s="22">
        <v>452</v>
      </c>
      <c r="BG8" s="22">
        <v>51.35</v>
      </c>
      <c r="BH8" s="22">
        <v>1716.48</v>
      </c>
      <c r="BI8" s="22">
        <v>174.94</v>
      </c>
      <c r="BJ8" s="22">
        <v>2394.77</v>
      </c>
      <c r="BK8" s="23">
        <v>6552.86</v>
      </c>
      <c r="BL8" s="21">
        <v>2647.85</v>
      </c>
      <c r="BM8" s="21">
        <v>0</v>
      </c>
      <c r="BN8" s="21">
        <v>2647.85</v>
      </c>
      <c r="BO8" s="22">
        <v>271</v>
      </c>
      <c r="BP8" s="22">
        <v>34.39</v>
      </c>
      <c r="BQ8" s="22">
        <v>1002.86</v>
      </c>
      <c r="BR8" s="22">
        <v>154.12</v>
      </c>
      <c r="BS8" s="22">
        <v>1462.37</v>
      </c>
      <c r="BT8" s="23">
        <v>4110.22</v>
      </c>
      <c r="BU8" s="21">
        <v>2647.85</v>
      </c>
      <c r="BV8" s="21">
        <v>0</v>
      </c>
      <c r="BW8" s="21">
        <v>2647.85</v>
      </c>
      <c r="BX8" s="22">
        <v>272</v>
      </c>
      <c r="BY8" s="22">
        <v>34.39</v>
      </c>
      <c r="BZ8" s="22">
        <v>1002.86</v>
      </c>
      <c r="CA8" s="22">
        <v>159.22</v>
      </c>
      <c r="CB8" s="22">
        <v>1468.47</v>
      </c>
      <c r="CC8" s="23">
        <v>4116.32</v>
      </c>
      <c r="CD8" s="21">
        <v>2748.8</v>
      </c>
      <c r="CE8" s="21">
        <v>0</v>
      </c>
      <c r="CF8" s="21">
        <v>2748.8</v>
      </c>
      <c r="CG8" s="22">
        <v>286</v>
      </c>
      <c r="CH8" s="22">
        <v>35.700000000000003</v>
      </c>
      <c r="CI8" s="22">
        <v>1039.72</v>
      </c>
      <c r="CJ8" s="22">
        <v>150.81</v>
      </c>
      <c r="CK8" s="22">
        <v>1512.23</v>
      </c>
      <c r="CL8" s="23">
        <v>4261.03</v>
      </c>
      <c r="CM8" s="21">
        <v>2669.48</v>
      </c>
      <c r="CN8" s="21">
        <v>0</v>
      </c>
      <c r="CO8" s="21">
        <v>2669.48</v>
      </c>
      <c r="CP8" s="22">
        <v>284</v>
      </c>
      <c r="CQ8" s="22">
        <v>34.659999999999997</v>
      </c>
      <c r="CR8" s="22">
        <v>1015.56</v>
      </c>
      <c r="CS8" s="22">
        <v>88.2</v>
      </c>
      <c r="CT8" s="22">
        <v>1422.42</v>
      </c>
      <c r="CU8" s="23">
        <v>4091.9</v>
      </c>
      <c r="CV8" s="21">
        <v>2647.85</v>
      </c>
      <c r="CW8" s="21">
        <v>0</v>
      </c>
      <c r="CX8" s="21">
        <v>2647.85</v>
      </c>
      <c r="CY8" s="22">
        <v>272</v>
      </c>
      <c r="CZ8" s="22">
        <v>34.39</v>
      </c>
      <c r="DA8" s="22">
        <v>1002.86</v>
      </c>
      <c r="DB8" s="22">
        <v>103.12</v>
      </c>
      <c r="DC8" s="22">
        <v>1412.37</v>
      </c>
      <c r="DD8" s="23">
        <v>4060.22</v>
      </c>
      <c r="DE8" s="21">
        <v>3974.08</v>
      </c>
      <c r="DF8" s="21">
        <v>0</v>
      </c>
      <c r="DG8" s="21">
        <v>3974.08</v>
      </c>
      <c r="DH8" s="22">
        <v>457</v>
      </c>
      <c r="DI8" s="22">
        <v>397.17</v>
      </c>
      <c r="DJ8" s="22">
        <v>1250.24</v>
      </c>
      <c r="DK8" s="22">
        <v>182.77</v>
      </c>
      <c r="DL8" s="22">
        <v>2287.1799999999998</v>
      </c>
      <c r="DM8" s="23">
        <v>6261.26</v>
      </c>
      <c r="DN8" s="73">
        <f t="shared" si="0"/>
        <v>34829.679999999993</v>
      </c>
      <c r="DO8" s="73">
        <f t="shared" si="1"/>
        <v>948.61</v>
      </c>
      <c r="DP8" s="73">
        <f t="shared" si="3"/>
        <v>35778.289999999994</v>
      </c>
      <c r="DQ8" s="22">
        <f t="shared" si="4"/>
        <v>4063</v>
      </c>
      <c r="DR8" s="22">
        <f t="shared" si="5"/>
        <v>829.12999999999988</v>
      </c>
      <c r="DS8" s="22">
        <f t="shared" si="6"/>
        <v>14258.41</v>
      </c>
      <c r="DT8" s="22">
        <f t="shared" si="7"/>
        <v>1702.23</v>
      </c>
      <c r="DU8" s="22">
        <f t="shared" si="8"/>
        <v>20852.769999999997</v>
      </c>
      <c r="DV8" s="23">
        <f t="shared" si="9"/>
        <v>59278.91</v>
      </c>
      <c r="DW8" s="262">
        <f t="shared" si="10"/>
        <v>1437.0199999999968</v>
      </c>
      <c r="DX8" s="262"/>
      <c r="DY8" s="263">
        <f>E8-(DU8-(DO8*PARAM!Q8))</f>
        <v>-1911.0899999999965</v>
      </c>
      <c r="DZ8" s="263"/>
    </row>
    <row r="9" spans="1:130" x14ac:dyDescent="0.25">
      <c r="A9" s="18">
        <v>469</v>
      </c>
      <c r="B9" s="18" t="s">
        <v>270</v>
      </c>
      <c r="C9" s="18" t="s">
        <v>250</v>
      </c>
      <c r="D9" s="20">
        <v>1</v>
      </c>
      <c r="E9" s="18">
        <v>17903.1986</v>
      </c>
      <c r="F9" s="18">
        <v>32441.214399999997</v>
      </c>
      <c r="G9" s="18" t="s">
        <v>157</v>
      </c>
      <c r="H9" s="18" t="s">
        <v>9</v>
      </c>
      <c r="I9" s="18" t="s">
        <v>272</v>
      </c>
      <c r="J9" s="21">
        <v>2555.0853999999999</v>
      </c>
      <c r="K9" s="21">
        <v>0</v>
      </c>
      <c r="L9" s="21">
        <v>2555.0853999999999</v>
      </c>
      <c r="M9" s="22">
        <v>253.82</v>
      </c>
      <c r="N9" s="22">
        <v>32.486999999999995</v>
      </c>
      <c r="O9" s="22">
        <v>948.19899999999996</v>
      </c>
      <c r="P9" s="22">
        <v>145.089</v>
      </c>
      <c r="Q9" s="22">
        <v>1379.595</v>
      </c>
      <c r="R9" s="23">
        <v>-1227.6400000000001</v>
      </c>
      <c r="S9" s="21">
        <v>2501.5774000000001</v>
      </c>
      <c r="T9" s="21">
        <v>0</v>
      </c>
      <c r="U9" s="21">
        <v>2501.5774000000001</v>
      </c>
      <c r="V9" s="22">
        <v>253.82</v>
      </c>
      <c r="W9" s="22">
        <v>32.486999999999995</v>
      </c>
      <c r="X9" s="22">
        <v>949.17899999999997</v>
      </c>
      <c r="Y9" s="22">
        <v>124.39139999999999</v>
      </c>
      <c r="Z9" s="22">
        <v>1359.8773999999999</v>
      </c>
      <c r="AA9" s="23">
        <v>-1192.75</v>
      </c>
      <c r="AB9" s="21">
        <v>2501.5774000000001</v>
      </c>
      <c r="AC9" s="21">
        <v>0</v>
      </c>
      <c r="AD9" s="21">
        <v>2501.5774000000001</v>
      </c>
      <c r="AE9" s="22">
        <v>253.82</v>
      </c>
      <c r="AF9" s="22">
        <v>32.486999999999995</v>
      </c>
      <c r="AG9" s="22">
        <v>948.68899999999996</v>
      </c>
      <c r="AH9" s="22">
        <v>144.38339999999999</v>
      </c>
      <c r="AI9" s="22">
        <v>1379.3794</v>
      </c>
      <c r="AJ9" s="23">
        <v>-1173.25</v>
      </c>
      <c r="AK9" s="21">
        <v>2554.8011999999999</v>
      </c>
      <c r="AL9" s="21">
        <v>0</v>
      </c>
      <c r="AM9" s="21">
        <v>2554.8011999999999</v>
      </c>
      <c r="AN9" s="22">
        <v>261.66000000000003</v>
      </c>
      <c r="AO9" s="22">
        <v>33.173000000000002</v>
      </c>
      <c r="AP9" s="22">
        <v>968.16160000000002</v>
      </c>
      <c r="AQ9" s="22">
        <v>150.32219999999998</v>
      </c>
      <c r="AR9" s="22">
        <v>1413.3167999999998</v>
      </c>
      <c r="AS9" s="23">
        <v>-1193.6199999999999</v>
      </c>
      <c r="AT9" s="21">
        <v>2530.1052</v>
      </c>
      <c r="AU9" s="21">
        <v>929.63779999999997</v>
      </c>
      <c r="AV9" s="21">
        <v>3459.7429999999999</v>
      </c>
      <c r="AW9" s="22">
        <v>385.14</v>
      </c>
      <c r="AX9" s="22">
        <v>32.859400000000001</v>
      </c>
      <c r="AY9" s="22">
        <v>1145.0810000000001</v>
      </c>
      <c r="AZ9" s="22">
        <v>107.35899999999999</v>
      </c>
      <c r="BA9" s="22">
        <v>1670.4394</v>
      </c>
      <c r="BB9" s="23">
        <v>-1859.91</v>
      </c>
      <c r="BC9" s="21">
        <v>3915.5214000000001</v>
      </c>
      <c r="BD9" s="21">
        <v>0</v>
      </c>
      <c r="BE9" s="21">
        <v>3915.5214000000001</v>
      </c>
      <c r="BF9" s="22">
        <v>423.36</v>
      </c>
      <c r="BG9" s="22">
        <v>48.519799999999996</v>
      </c>
      <c r="BH9" s="22">
        <v>1399.0773999999999</v>
      </c>
      <c r="BI9" s="22">
        <v>143.71700000000001</v>
      </c>
      <c r="BJ9" s="22">
        <v>2014.6742000000002</v>
      </c>
      <c r="BK9" s="23">
        <v>-1980.76</v>
      </c>
      <c r="BL9" s="21">
        <v>2501.5774000000001</v>
      </c>
      <c r="BM9" s="21">
        <v>0</v>
      </c>
      <c r="BN9" s="21">
        <v>2501.5774000000001</v>
      </c>
      <c r="BO9" s="22">
        <v>252.84</v>
      </c>
      <c r="BP9" s="22">
        <v>32.486999999999995</v>
      </c>
      <c r="BQ9" s="22">
        <v>948.68899999999996</v>
      </c>
      <c r="BR9" s="22">
        <v>129.38939999999999</v>
      </c>
      <c r="BS9" s="22">
        <v>1363.4054000000001</v>
      </c>
      <c r="BT9" s="23">
        <v>-1189.22</v>
      </c>
      <c r="BU9" s="21">
        <v>2501.5774000000001</v>
      </c>
      <c r="BV9" s="21">
        <v>0</v>
      </c>
      <c r="BW9" s="21">
        <v>2501.5774000000001</v>
      </c>
      <c r="BX9" s="22">
        <v>253.82</v>
      </c>
      <c r="BY9" s="22">
        <v>32.486999999999995</v>
      </c>
      <c r="BZ9" s="22">
        <v>948.68899999999996</v>
      </c>
      <c r="CA9" s="22">
        <v>154.3794</v>
      </c>
      <c r="CB9" s="22">
        <v>1389.3754000000001</v>
      </c>
      <c r="CC9" s="23">
        <v>-1163.25</v>
      </c>
      <c r="CD9" s="21">
        <v>2572.7352000000001</v>
      </c>
      <c r="CE9" s="21">
        <v>0</v>
      </c>
      <c r="CF9" s="21">
        <v>2572.7352000000001</v>
      </c>
      <c r="CG9" s="22">
        <v>263.62</v>
      </c>
      <c r="CH9" s="22">
        <v>33.408200000000001</v>
      </c>
      <c r="CI9" s="22">
        <v>974.6884</v>
      </c>
      <c r="CJ9" s="22">
        <v>135.64179999999999</v>
      </c>
      <c r="CK9" s="22">
        <v>1407.3584000000001</v>
      </c>
      <c r="CL9" s="23">
        <v>-1217.8800000000001</v>
      </c>
      <c r="CM9" s="21">
        <v>2485.9659999999999</v>
      </c>
      <c r="CN9" s="21">
        <v>0</v>
      </c>
      <c r="CO9" s="21">
        <v>2485.9659999999999</v>
      </c>
      <c r="CP9" s="22">
        <v>259.7</v>
      </c>
      <c r="CQ9" s="22">
        <v>32.281199999999998</v>
      </c>
      <c r="CR9" s="22">
        <v>947.73839999999996</v>
      </c>
      <c r="CS9" s="22">
        <v>74.127200000000002</v>
      </c>
      <c r="CT9" s="22">
        <v>1313.8468</v>
      </c>
      <c r="CU9" s="23">
        <v>-1222.8499999999999</v>
      </c>
      <c r="CV9" s="21">
        <v>2501.5774000000001</v>
      </c>
      <c r="CW9" s="21">
        <v>0</v>
      </c>
      <c r="CX9" s="21">
        <v>2501.5774000000001</v>
      </c>
      <c r="CY9" s="22">
        <v>253.82</v>
      </c>
      <c r="CZ9" s="22">
        <v>32.486999999999995</v>
      </c>
      <c r="DA9" s="22">
        <v>948.68899999999996</v>
      </c>
      <c r="DB9" s="22">
        <v>134.38739999999999</v>
      </c>
      <c r="DC9" s="22">
        <v>1369.3833999999999</v>
      </c>
      <c r="DD9" s="23">
        <v>-1183.25</v>
      </c>
      <c r="DE9" s="9">
        <v>3732.1437999999998</v>
      </c>
      <c r="DF9" s="9">
        <v>0</v>
      </c>
      <c r="DG9" s="9">
        <v>3732.1437999999998</v>
      </c>
      <c r="DH9" s="11">
        <v>425.32</v>
      </c>
      <c r="DI9" s="11">
        <v>374.37959999999998</v>
      </c>
      <c r="DJ9" s="11">
        <v>1398.2051999999999</v>
      </c>
      <c r="DK9" s="11">
        <v>156.2414</v>
      </c>
      <c r="DL9" s="11">
        <v>2354.1462000000001</v>
      </c>
      <c r="DM9" s="23">
        <v>-1454.16</v>
      </c>
      <c r="DN9" s="73">
        <f t="shared" si="0"/>
        <v>32854.245199999998</v>
      </c>
      <c r="DO9" s="73">
        <f t="shared" si="1"/>
        <v>929.63779999999997</v>
      </c>
      <c r="DP9" s="73">
        <f t="shared" si="3"/>
        <v>33783.883000000002</v>
      </c>
      <c r="DQ9" s="22">
        <f t="shared" si="4"/>
        <v>3793.5800000000008</v>
      </c>
      <c r="DR9" s="22">
        <f t="shared" si="5"/>
        <v>782.03020000000004</v>
      </c>
      <c r="DS9" s="22">
        <f t="shared" si="6"/>
        <v>13473.775000000001</v>
      </c>
      <c r="DT9" s="22">
        <f t="shared" si="7"/>
        <v>1728.8179999999998</v>
      </c>
      <c r="DU9" s="22">
        <f t="shared" si="8"/>
        <v>19778.203199999996</v>
      </c>
      <c r="DV9" s="23">
        <f t="shared" si="9"/>
        <v>-17247.760000000002</v>
      </c>
      <c r="DW9" s="262">
        <f t="shared" si="10"/>
        <v>1342.6686000000045</v>
      </c>
      <c r="DX9" s="262"/>
      <c r="DY9" s="263">
        <f>E9-(DU9-(DO9*PARAM!Q9))</f>
        <v>-1875.0045999999966</v>
      </c>
      <c r="DZ9" s="263"/>
    </row>
    <row r="10" spans="1:130" x14ac:dyDescent="0.25">
      <c r="A10" s="18">
        <v>471</v>
      </c>
      <c r="B10" s="18" t="s">
        <v>273</v>
      </c>
      <c r="C10" s="18" t="s">
        <v>184</v>
      </c>
      <c r="D10" s="20">
        <v>1</v>
      </c>
      <c r="E10" s="18">
        <v>19222.425600000002</v>
      </c>
      <c r="F10" s="18">
        <v>34867.547399999996</v>
      </c>
      <c r="G10" s="18" t="s">
        <v>157</v>
      </c>
      <c r="H10" s="18" t="s">
        <v>9</v>
      </c>
      <c r="I10" s="18" t="s">
        <v>274</v>
      </c>
      <c r="J10" s="21">
        <v>3011.0108</v>
      </c>
      <c r="K10" s="21">
        <v>0</v>
      </c>
      <c r="L10" s="21">
        <v>3011.0108</v>
      </c>
      <c r="M10" s="22">
        <v>323.39999999999998</v>
      </c>
      <c r="N10" s="22">
        <v>39.0824</v>
      </c>
      <c r="O10" s="22">
        <v>1133.2719999999999</v>
      </c>
      <c r="P10" s="22">
        <v>113.4252</v>
      </c>
      <c r="Q10" s="22">
        <v>1609.1795999999999</v>
      </c>
      <c r="R10" s="23">
        <v>-1463.28</v>
      </c>
      <c r="S10" s="21">
        <v>2641.5605999999998</v>
      </c>
      <c r="T10" s="21">
        <v>0</v>
      </c>
      <c r="U10" s="21">
        <v>2641.5605999999998</v>
      </c>
      <c r="V10" s="22">
        <v>273.42</v>
      </c>
      <c r="W10" s="22">
        <v>34.299999999999997</v>
      </c>
      <c r="X10" s="22">
        <v>1000.4624</v>
      </c>
      <c r="Y10" s="22">
        <v>136.86680000000001</v>
      </c>
      <c r="Z10" s="22">
        <v>1445.0492000000002</v>
      </c>
      <c r="AA10" s="23">
        <v>-1250.42</v>
      </c>
      <c r="AB10" s="21">
        <v>2641.5605999999998</v>
      </c>
      <c r="AC10" s="21">
        <v>0</v>
      </c>
      <c r="AD10" s="21">
        <v>2641.5605999999998</v>
      </c>
      <c r="AE10" s="22">
        <v>273.42</v>
      </c>
      <c r="AF10" s="22">
        <v>34.299999999999997</v>
      </c>
      <c r="AG10" s="22">
        <v>999.86460000000011</v>
      </c>
      <c r="AH10" s="22">
        <v>136.86680000000001</v>
      </c>
      <c r="AI10" s="22">
        <v>1444.4514000000001</v>
      </c>
      <c r="AJ10" s="23">
        <v>-1251.02</v>
      </c>
      <c r="AK10" s="21">
        <v>2641.5605999999998</v>
      </c>
      <c r="AL10" s="21">
        <v>0</v>
      </c>
      <c r="AM10" s="21">
        <v>2641.5605999999998</v>
      </c>
      <c r="AN10" s="22">
        <v>273.42</v>
      </c>
      <c r="AO10" s="22">
        <v>34.299999999999997</v>
      </c>
      <c r="AP10" s="22">
        <v>999.86460000000011</v>
      </c>
      <c r="AQ10" s="22">
        <v>126.8708</v>
      </c>
      <c r="AR10" s="22">
        <v>1434.4554000000001</v>
      </c>
      <c r="AS10" s="23">
        <v>-1261.01</v>
      </c>
      <c r="AT10" s="21">
        <v>2659.1711999999998</v>
      </c>
      <c r="AU10" s="21">
        <v>929.63779999999997</v>
      </c>
      <c r="AV10" s="21">
        <v>3588.8090000000002</v>
      </c>
      <c r="AW10" s="22">
        <v>401.8</v>
      </c>
      <c r="AX10" s="22">
        <v>34.535200000000003</v>
      </c>
      <c r="AY10" s="22">
        <v>1192.1994</v>
      </c>
      <c r="AZ10" s="22">
        <v>99.656200000000013</v>
      </c>
      <c r="BA10" s="22">
        <v>1728.1907999999999</v>
      </c>
      <c r="BB10" s="23">
        <v>-1933.86</v>
      </c>
      <c r="BC10" s="21">
        <v>4007.9549999999999</v>
      </c>
      <c r="BD10" s="21">
        <v>0</v>
      </c>
      <c r="BE10" s="21">
        <v>4007.9549999999999</v>
      </c>
      <c r="BF10" s="22">
        <v>452.76</v>
      </c>
      <c r="BG10" s="22">
        <v>51.244199999999999</v>
      </c>
      <c r="BH10" s="22">
        <v>1712.1776</v>
      </c>
      <c r="BI10" s="22">
        <v>70.893199999999993</v>
      </c>
      <c r="BJ10" s="22">
        <v>2287.0749999999998</v>
      </c>
      <c r="BK10" s="23">
        <v>-1802.68</v>
      </c>
      <c r="BL10" s="21">
        <v>2641.5605999999998</v>
      </c>
      <c r="BM10" s="21">
        <v>0</v>
      </c>
      <c r="BN10" s="21">
        <v>2641.5605999999998</v>
      </c>
      <c r="BO10" s="22">
        <v>269.5</v>
      </c>
      <c r="BP10" s="22">
        <v>34.299999999999997</v>
      </c>
      <c r="BQ10" s="22">
        <v>999.86460000000011</v>
      </c>
      <c r="BR10" s="22">
        <v>126.8708</v>
      </c>
      <c r="BS10" s="22">
        <v>1430.5354</v>
      </c>
      <c r="BT10" s="23">
        <v>-1264.93</v>
      </c>
      <c r="BU10" s="21">
        <v>2641.5605999999998</v>
      </c>
      <c r="BV10" s="21">
        <v>0</v>
      </c>
      <c r="BW10" s="21">
        <v>2641.5605999999998</v>
      </c>
      <c r="BX10" s="22">
        <v>272.44</v>
      </c>
      <c r="BY10" s="22">
        <v>34.299999999999997</v>
      </c>
      <c r="BZ10" s="22">
        <v>999.86460000000011</v>
      </c>
      <c r="CA10" s="22">
        <v>156.8588</v>
      </c>
      <c r="CB10" s="22">
        <v>1463.4633999999999</v>
      </c>
      <c r="CC10" s="23">
        <v>-1232.01</v>
      </c>
      <c r="CD10" s="21">
        <v>2734.837</v>
      </c>
      <c r="CE10" s="21">
        <v>0</v>
      </c>
      <c r="CF10" s="21">
        <v>2734.837</v>
      </c>
      <c r="CG10" s="22">
        <v>285.18</v>
      </c>
      <c r="CH10" s="22">
        <v>35.5152</v>
      </c>
      <c r="CI10" s="22">
        <v>1033.9097999999999</v>
      </c>
      <c r="CJ10" s="22">
        <v>88.542999999999992</v>
      </c>
      <c r="CK10" s="22">
        <v>1443.1479999999999</v>
      </c>
      <c r="CL10" s="23">
        <v>-1347.5</v>
      </c>
      <c r="CM10" s="21">
        <v>2625.0671999999995</v>
      </c>
      <c r="CN10" s="21">
        <v>0</v>
      </c>
      <c r="CO10" s="21">
        <v>2625.0671999999995</v>
      </c>
      <c r="CP10" s="22">
        <v>278.32</v>
      </c>
      <c r="CQ10" s="22">
        <v>34.094200000000001</v>
      </c>
      <c r="CR10" s="22">
        <v>998.53179999999998</v>
      </c>
      <c r="CS10" s="22">
        <v>121.5886</v>
      </c>
      <c r="CT10" s="22">
        <v>1432.5346</v>
      </c>
      <c r="CU10" s="23">
        <v>-1246.1099999999999</v>
      </c>
      <c r="CV10" s="21">
        <v>3158.3734000000004</v>
      </c>
      <c r="CW10" s="21">
        <v>0</v>
      </c>
      <c r="CX10" s="21">
        <v>3158.3734000000004</v>
      </c>
      <c r="CY10" s="22">
        <v>343.98</v>
      </c>
      <c r="CZ10" s="22">
        <v>41.022799999999997</v>
      </c>
      <c r="DA10" s="22">
        <v>1188.6125999999999</v>
      </c>
      <c r="DB10" s="22">
        <v>141.06120000000001</v>
      </c>
      <c r="DC10" s="22">
        <v>1714.6766</v>
      </c>
      <c r="DD10" s="23">
        <v>-1508.15</v>
      </c>
      <c r="DE10" s="9">
        <v>4012.0023999999999</v>
      </c>
      <c r="DF10" s="9">
        <v>0</v>
      </c>
      <c r="DG10" s="9">
        <v>4012.0023999999999</v>
      </c>
      <c r="DH10" s="11">
        <v>469.42</v>
      </c>
      <c r="DI10" s="11">
        <v>405.31819999999999</v>
      </c>
      <c r="DJ10" s="11">
        <v>1263.8668</v>
      </c>
      <c r="DK10" s="11">
        <v>171.20599999999999</v>
      </c>
      <c r="DL10" s="11">
        <v>2309.8110000000001</v>
      </c>
      <c r="DM10" s="23">
        <v>-1784.07</v>
      </c>
      <c r="DN10" s="73">
        <f t="shared" si="0"/>
        <v>35416.22</v>
      </c>
      <c r="DO10" s="73">
        <f t="shared" si="1"/>
        <v>929.63779999999997</v>
      </c>
      <c r="DP10" s="73">
        <f t="shared" si="3"/>
        <v>36345.857799999998</v>
      </c>
      <c r="DQ10" s="22">
        <f t="shared" si="4"/>
        <v>4186.5600000000004</v>
      </c>
      <c r="DR10" s="22">
        <f t="shared" si="5"/>
        <v>846.61220000000003</v>
      </c>
      <c r="DS10" s="22">
        <f t="shared" si="6"/>
        <v>14522.355400000002</v>
      </c>
      <c r="DT10" s="22">
        <f t="shared" si="7"/>
        <v>1617.5782000000002</v>
      </c>
      <c r="DU10" s="22">
        <f t="shared" si="8"/>
        <v>21173.105800000001</v>
      </c>
      <c r="DV10" s="23">
        <f t="shared" si="9"/>
        <v>-18609.97</v>
      </c>
      <c r="DW10" s="262">
        <f t="shared" si="10"/>
        <v>1478.3104000000021</v>
      </c>
      <c r="DX10" s="262"/>
      <c r="DY10" s="263">
        <f>E10-(DU10-(DO10*PARAM!Q10))</f>
        <v>-1950.6801999999989</v>
      </c>
      <c r="DZ10" s="263"/>
    </row>
    <row r="11" spans="1:130" x14ac:dyDescent="0.25">
      <c r="A11" s="18">
        <v>474</v>
      </c>
      <c r="B11" s="18" t="s">
        <v>858</v>
      </c>
      <c r="C11" s="18" t="s">
        <v>859</v>
      </c>
      <c r="D11" s="20">
        <v>0</v>
      </c>
      <c r="E11" s="18">
        <v>0</v>
      </c>
      <c r="F11" s="18">
        <v>0</v>
      </c>
      <c r="G11" s="18" t="s">
        <v>157</v>
      </c>
      <c r="H11" s="18" t="s">
        <v>5</v>
      </c>
      <c r="I11" s="18" t="s">
        <v>860</v>
      </c>
      <c r="J11" s="21"/>
      <c r="K11" s="21"/>
      <c r="L11" s="21"/>
      <c r="M11" s="22"/>
      <c r="N11" s="22"/>
      <c r="O11" s="22"/>
      <c r="P11" s="22"/>
      <c r="Q11" s="22"/>
      <c r="R11" s="23"/>
      <c r="S11" s="21"/>
      <c r="T11" s="21"/>
      <c r="U11" s="21"/>
      <c r="V11" s="22"/>
      <c r="W11" s="22"/>
      <c r="X11" s="22"/>
      <c r="Y11" s="22"/>
      <c r="Z11" s="22"/>
      <c r="AA11" s="23"/>
      <c r="AB11" s="21"/>
      <c r="AC11" s="21"/>
      <c r="AD11" s="21"/>
      <c r="AE11" s="22"/>
      <c r="AF11" s="22"/>
      <c r="AG11" s="22"/>
      <c r="AH11" s="22"/>
      <c r="AI11" s="22"/>
      <c r="AJ11" s="23"/>
      <c r="AK11" s="21"/>
      <c r="AL11" s="21"/>
      <c r="AM11" s="21"/>
      <c r="AN11" s="22"/>
      <c r="AO11" s="22"/>
      <c r="AP11" s="22"/>
      <c r="AQ11" s="22"/>
      <c r="AR11" s="22"/>
      <c r="AS11" s="23"/>
      <c r="AT11" s="21">
        <v>0</v>
      </c>
      <c r="AU11" s="21">
        <v>161.27000000000001</v>
      </c>
      <c r="AV11" s="21">
        <v>161.27000000000001</v>
      </c>
      <c r="AW11" s="22">
        <v>6</v>
      </c>
      <c r="AX11" s="22">
        <v>0</v>
      </c>
      <c r="AY11" s="22">
        <v>32.25</v>
      </c>
      <c r="AZ11" s="22">
        <v>2.16</v>
      </c>
      <c r="BA11" s="22">
        <v>40.409999999999997</v>
      </c>
      <c r="BB11" s="23">
        <v>201.68</v>
      </c>
      <c r="BC11" s="21"/>
      <c r="BD11" s="21"/>
      <c r="BE11" s="21"/>
      <c r="BF11" s="22"/>
      <c r="BG11" s="22"/>
      <c r="BH11" s="22"/>
      <c r="BI11" s="22"/>
      <c r="BJ11" s="22"/>
      <c r="BK11" s="23"/>
      <c r="BL11" s="21"/>
      <c r="BM11" s="21"/>
      <c r="BN11" s="21"/>
      <c r="BO11" s="22"/>
      <c r="BP11" s="22"/>
      <c r="BQ11" s="22"/>
      <c r="BR11" s="22"/>
      <c r="BS11" s="22"/>
      <c r="BT11" s="23"/>
      <c r="BU11" s="21"/>
      <c r="BV11" s="21"/>
      <c r="BW11" s="21"/>
      <c r="BX11" s="22"/>
      <c r="BY11" s="22"/>
      <c r="BZ11" s="22"/>
      <c r="CA11" s="22"/>
      <c r="CB11" s="22"/>
      <c r="CC11" s="23"/>
      <c r="CD11" s="21"/>
      <c r="CE11" s="21"/>
      <c r="CF11" s="21"/>
      <c r="CG11" s="22"/>
      <c r="CH11" s="22"/>
      <c r="CI11" s="22"/>
      <c r="CJ11" s="22"/>
      <c r="CK11" s="22"/>
      <c r="CL11" s="23"/>
      <c r="CM11" s="21"/>
      <c r="CN11" s="21"/>
      <c r="CO11" s="21"/>
      <c r="CP11" s="22"/>
      <c r="CQ11" s="22"/>
      <c r="CR11" s="22"/>
      <c r="CS11" s="22"/>
      <c r="CT11" s="22"/>
      <c r="CU11" s="23"/>
      <c r="CV11" s="21"/>
      <c r="CW11" s="21"/>
      <c r="CX11" s="21"/>
      <c r="CY11" s="22"/>
      <c r="CZ11" s="22"/>
      <c r="DA11" s="22"/>
      <c r="DB11" s="22"/>
      <c r="DC11" s="22"/>
      <c r="DD11" s="23"/>
      <c r="DN11" s="73">
        <f t="shared" si="0"/>
        <v>0</v>
      </c>
      <c r="DO11" s="73">
        <f t="shared" si="1"/>
        <v>161.27000000000001</v>
      </c>
      <c r="DP11" s="73">
        <f t="shared" si="3"/>
        <v>161.27000000000001</v>
      </c>
      <c r="DQ11" s="22">
        <f t="shared" si="4"/>
        <v>6</v>
      </c>
      <c r="DR11" s="22">
        <f t="shared" si="5"/>
        <v>0</v>
      </c>
      <c r="DS11" s="22">
        <f t="shared" si="6"/>
        <v>32.25</v>
      </c>
      <c r="DT11" s="22">
        <f t="shared" si="7"/>
        <v>2.16</v>
      </c>
      <c r="DU11" s="22">
        <f t="shared" si="8"/>
        <v>40.409999999999997</v>
      </c>
      <c r="DV11" s="23">
        <f t="shared" si="9"/>
        <v>201.68</v>
      </c>
      <c r="DW11" s="262">
        <f t="shared" si="10"/>
        <v>161.27000000000001</v>
      </c>
      <c r="DX11" s="262"/>
      <c r="DY11" s="263">
        <f>E11-(DU11-(DO11*PARAM!Q11))</f>
        <v>-40.409999999999997</v>
      </c>
      <c r="DZ11" s="263"/>
    </row>
    <row r="12" spans="1:130" x14ac:dyDescent="0.25">
      <c r="A12" s="18">
        <v>481</v>
      </c>
      <c r="B12" s="18" t="s">
        <v>327</v>
      </c>
      <c r="C12" s="18" t="s">
        <v>328</v>
      </c>
      <c r="D12" s="20">
        <v>0.8</v>
      </c>
      <c r="E12" s="18">
        <v>5898.82</v>
      </c>
      <c r="F12" s="18">
        <v>25657.67</v>
      </c>
      <c r="G12" s="18" t="s">
        <v>157</v>
      </c>
      <c r="H12" s="18" t="s">
        <v>5</v>
      </c>
      <c r="I12" s="18" t="s">
        <v>179</v>
      </c>
      <c r="J12" s="21">
        <v>1955.95</v>
      </c>
      <c r="K12" s="21">
        <v>0</v>
      </c>
      <c r="L12" s="21">
        <v>1955.95</v>
      </c>
      <c r="M12" s="22">
        <v>166</v>
      </c>
      <c r="N12" s="22">
        <v>24.34</v>
      </c>
      <c r="O12" s="22">
        <v>656.86</v>
      </c>
      <c r="P12" s="22">
        <v>115.97</v>
      </c>
      <c r="Q12" s="22">
        <v>963.17</v>
      </c>
      <c r="R12" s="23">
        <v>2919.12</v>
      </c>
      <c r="S12" s="21">
        <v>1865.87</v>
      </c>
      <c r="T12" s="21">
        <v>0</v>
      </c>
      <c r="U12" s="21">
        <v>1865.87</v>
      </c>
      <c r="V12" s="22">
        <v>165</v>
      </c>
      <c r="W12" s="22">
        <v>24.21</v>
      </c>
      <c r="X12" s="22">
        <v>649.03</v>
      </c>
      <c r="Y12" s="22">
        <v>99.42</v>
      </c>
      <c r="Z12" s="22">
        <v>937.66</v>
      </c>
      <c r="AA12" s="23">
        <v>2803.53</v>
      </c>
      <c r="AB12" s="21">
        <v>1865.87</v>
      </c>
      <c r="AC12" s="21">
        <v>0</v>
      </c>
      <c r="AD12" s="21">
        <v>1865.87</v>
      </c>
      <c r="AE12" s="22">
        <v>165</v>
      </c>
      <c r="AF12" s="22">
        <v>24.21</v>
      </c>
      <c r="AG12" s="22">
        <v>648.67999999999995</v>
      </c>
      <c r="AH12" s="22">
        <v>124.92</v>
      </c>
      <c r="AI12" s="22">
        <v>962.81</v>
      </c>
      <c r="AJ12" s="23">
        <v>2828.68</v>
      </c>
      <c r="AK12" s="21">
        <v>1903.8</v>
      </c>
      <c r="AL12" s="21">
        <v>0</v>
      </c>
      <c r="AM12" s="21">
        <v>1903.8</v>
      </c>
      <c r="AN12" s="22">
        <v>170</v>
      </c>
      <c r="AO12" s="22">
        <v>24.71</v>
      </c>
      <c r="AP12" s="22">
        <v>683</v>
      </c>
      <c r="AQ12" s="22">
        <v>125.59</v>
      </c>
      <c r="AR12" s="22">
        <v>1003.3</v>
      </c>
      <c r="AS12" s="23">
        <v>2907.1</v>
      </c>
      <c r="AT12" s="21">
        <v>1880.51</v>
      </c>
      <c r="AU12" s="21">
        <v>758.88</v>
      </c>
      <c r="AV12" s="21">
        <v>2639.39</v>
      </c>
      <c r="AW12" s="22">
        <v>270</v>
      </c>
      <c r="AX12" s="22">
        <v>24.41</v>
      </c>
      <c r="AY12" s="22">
        <v>813.7</v>
      </c>
      <c r="AZ12" s="22">
        <v>94.56</v>
      </c>
      <c r="BA12" s="22">
        <v>1202.67</v>
      </c>
      <c r="BB12" s="23">
        <v>3842.06</v>
      </c>
      <c r="BC12" s="21">
        <v>2958.05</v>
      </c>
      <c r="BD12" s="21">
        <v>0</v>
      </c>
      <c r="BE12" s="21">
        <v>2958.05</v>
      </c>
      <c r="BF12" s="22">
        <v>291</v>
      </c>
      <c r="BG12" s="22">
        <v>36.159999999999997</v>
      </c>
      <c r="BH12" s="22">
        <v>1052.52</v>
      </c>
      <c r="BI12" s="22">
        <v>118.06</v>
      </c>
      <c r="BJ12" s="22">
        <v>1497.74</v>
      </c>
      <c r="BK12" s="23">
        <v>4455.79</v>
      </c>
      <c r="BL12" s="21">
        <v>1954.13</v>
      </c>
      <c r="BM12" s="21">
        <v>0</v>
      </c>
      <c r="BN12" s="21">
        <v>1954.13</v>
      </c>
      <c r="BO12" s="22">
        <v>175</v>
      </c>
      <c r="BP12" s="22">
        <v>25.37</v>
      </c>
      <c r="BQ12" s="22">
        <v>728.58</v>
      </c>
      <c r="BR12" s="22">
        <v>126.5</v>
      </c>
      <c r="BS12" s="22">
        <v>1055.45</v>
      </c>
      <c r="BT12" s="23">
        <v>3009.58</v>
      </c>
      <c r="BU12" s="21">
        <v>1865.87</v>
      </c>
      <c r="BV12" s="21">
        <v>0</v>
      </c>
      <c r="BW12" s="21">
        <v>1865.87</v>
      </c>
      <c r="BX12" s="22">
        <v>165</v>
      </c>
      <c r="BY12" s="22">
        <v>24.21</v>
      </c>
      <c r="BZ12" s="22">
        <v>648.67999999999995</v>
      </c>
      <c r="CA12" s="22">
        <v>124.92</v>
      </c>
      <c r="CB12" s="22">
        <v>962.81</v>
      </c>
      <c r="CC12" s="23">
        <v>2828.68</v>
      </c>
      <c r="CD12" s="21">
        <v>1943.02</v>
      </c>
      <c r="CE12" s="21">
        <v>0</v>
      </c>
      <c r="CF12" s="21">
        <v>1943.02</v>
      </c>
      <c r="CG12" s="22">
        <v>175</v>
      </c>
      <c r="CH12" s="22">
        <v>25.22</v>
      </c>
      <c r="CI12" s="22">
        <v>718.63</v>
      </c>
      <c r="CJ12" s="22">
        <v>54.9</v>
      </c>
      <c r="CK12" s="22">
        <v>973.75</v>
      </c>
      <c r="CL12" s="23">
        <v>2916.77</v>
      </c>
      <c r="CM12" s="21">
        <v>1854.24</v>
      </c>
      <c r="CN12" s="21">
        <v>0</v>
      </c>
      <c r="CO12" s="21">
        <v>1854.24</v>
      </c>
      <c r="CP12" s="22">
        <v>171</v>
      </c>
      <c r="CQ12" s="22">
        <v>24.07</v>
      </c>
      <c r="CR12" s="22">
        <v>625.57000000000005</v>
      </c>
      <c r="CS12" s="22">
        <v>89.03</v>
      </c>
      <c r="CT12" s="22">
        <v>909.67</v>
      </c>
      <c r="CU12" s="23">
        <v>2763.91</v>
      </c>
      <c r="CV12" s="21">
        <v>1865.87</v>
      </c>
      <c r="CW12" s="21">
        <v>0</v>
      </c>
      <c r="CX12" s="21">
        <v>1865.87</v>
      </c>
      <c r="CY12" s="22">
        <v>165</v>
      </c>
      <c r="CZ12" s="22">
        <v>24.21</v>
      </c>
      <c r="DA12" s="22">
        <v>624.47</v>
      </c>
      <c r="DB12" s="22">
        <v>119.82</v>
      </c>
      <c r="DC12" s="22">
        <v>933.5</v>
      </c>
      <c r="DD12" s="23">
        <v>2799.37</v>
      </c>
      <c r="DE12" s="21">
        <v>2782.89</v>
      </c>
      <c r="DF12" s="21">
        <v>0</v>
      </c>
      <c r="DG12" s="21">
        <v>2782.89</v>
      </c>
      <c r="DH12" s="22">
        <v>291</v>
      </c>
      <c r="DI12" s="22">
        <v>280.20999999999998</v>
      </c>
      <c r="DJ12" s="22">
        <v>1662.69</v>
      </c>
      <c r="DK12" s="22">
        <v>106.85</v>
      </c>
      <c r="DL12" s="22">
        <v>2340.75</v>
      </c>
      <c r="DM12" s="23">
        <v>5123.6400000000003</v>
      </c>
      <c r="DN12" s="73">
        <f t="shared" si="0"/>
        <v>24696.07</v>
      </c>
      <c r="DO12" s="73">
        <f t="shared" si="1"/>
        <v>758.88</v>
      </c>
      <c r="DP12" s="73">
        <f t="shared" si="3"/>
        <v>25454.95</v>
      </c>
      <c r="DQ12" s="22">
        <f t="shared" si="4"/>
        <v>2544</v>
      </c>
      <c r="DR12" s="22">
        <f t="shared" si="5"/>
        <v>586.70000000000005</v>
      </c>
      <c r="DS12" s="22">
        <f t="shared" si="6"/>
        <v>10240.99</v>
      </c>
      <c r="DT12" s="22">
        <f t="shared" si="7"/>
        <v>1427.04</v>
      </c>
      <c r="DU12" s="22">
        <f t="shared" si="8"/>
        <v>14798.73</v>
      </c>
      <c r="DV12" s="23">
        <f t="shared" si="9"/>
        <v>42207.810000000005</v>
      </c>
      <c r="DW12" s="262">
        <f t="shared" si="10"/>
        <v>-202.71999999999753</v>
      </c>
      <c r="DX12" s="262"/>
      <c r="DY12" s="263">
        <f>E12-(DU12-(DO12*PARAM!Q12))</f>
        <v>-8899.91</v>
      </c>
      <c r="DZ12" s="263"/>
    </row>
    <row r="13" spans="1:130" x14ac:dyDescent="0.25">
      <c r="A13" s="18">
        <v>486</v>
      </c>
      <c r="B13" s="18" t="s">
        <v>349</v>
      </c>
      <c r="C13" s="18" t="s">
        <v>350</v>
      </c>
      <c r="D13" s="20">
        <v>1</v>
      </c>
      <c r="E13" s="18">
        <v>21515.46</v>
      </c>
      <c r="F13" s="18">
        <v>38430.699999999997</v>
      </c>
      <c r="G13" s="18" t="s">
        <v>157</v>
      </c>
      <c r="H13" s="18" t="s">
        <v>5</v>
      </c>
      <c r="I13" s="18" t="s">
        <v>285</v>
      </c>
      <c r="J13" s="21">
        <v>3640.42</v>
      </c>
      <c r="K13" s="21">
        <v>0</v>
      </c>
      <c r="L13" s="21">
        <v>3640.42</v>
      </c>
      <c r="M13" s="22">
        <v>412</v>
      </c>
      <c r="N13" s="22">
        <v>47.26</v>
      </c>
      <c r="O13" s="22">
        <v>1395.27</v>
      </c>
      <c r="P13" s="22">
        <v>203.1</v>
      </c>
      <c r="Q13" s="22">
        <v>2057.63</v>
      </c>
      <c r="R13" s="23">
        <v>5698.05</v>
      </c>
      <c r="S13" s="21">
        <v>2939.5</v>
      </c>
      <c r="T13" s="21">
        <v>0</v>
      </c>
      <c r="U13" s="21">
        <v>2939.5</v>
      </c>
      <c r="V13" s="22">
        <v>316</v>
      </c>
      <c r="W13" s="22">
        <v>38.18</v>
      </c>
      <c r="X13" s="22">
        <v>1132.03</v>
      </c>
      <c r="Y13" s="22">
        <v>144.87</v>
      </c>
      <c r="Z13" s="22">
        <v>1631.08</v>
      </c>
      <c r="AA13" s="23">
        <v>4570.58</v>
      </c>
      <c r="AB13" s="21">
        <v>2935.07</v>
      </c>
      <c r="AC13" s="21">
        <v>0</v>
      </c>
      <c r="AD13" s="21">
        <v>2935.07</v>
      </c>
      <c r="AE13" s="22">
        <v>315</v>
      </c>
      <c r="AF13" s="22">
        <v>38.119999999999997</v>
      </c>
      <c r="AG13" s="22">
        <v>1131.6600000000001</v>
      </c>
      <c r="AH13" s="22">
        <v>159.22</v>
      </c>
      <c r="AI13" s="22">
        <v>1644</v>
      </c>
      <c r="AJ13" s="23">
        <v>4579.07</v>
      </c>
      <c r="AK13" s="21">
        <v>2963.78</v>
      </c>
      <c r="AL13" s="21">
        <v>0</v>
      </c>
      <c r="AM13" s="21">
        <v>2963.78</v>
      </c>
      <c r="AN13" s="22">
        <v>319</v>
      </c>
      <c r="AO13" s="22">
        <v>38.5</v>
      </c>
      <c r="AP13" s="22">
        <v>1142.33</v>
      </c>
      <c r="AQ13" s="22">
        <v>129.13</v>
      </c>
      <c r="AR13" s="22">
        <v>1628.96</v>
      </c>
      <c r="AS13" s="23">
        <v>4592.74</v>
      </c>
      <c r="AT13" s="21">
        <v>2982.19</v>
      </c>
      <c r="AU13" s="21">
        <v>948.61</v>
      </c>
      <c r="AV13" s="21">
        <v>3930.8</v>
      </c>
      <c r="AW13" s="22">
        <v>450</v>
      </c>
      <c r="AX13" s="22">
        <v>38.74</v>
      </c>
      <c r="AY13" s="22">
        <v>1338.95</v>
      </c>
      <c r="AZ13" s="22">
        <v>147.26</v>
      </c>
      <c r="BA13" s="22">
        <v>1974.95</v>
      </c>
      <c r="BB13" s="23">
        <v>5905.75</v>
      </c>
      <c r="BC13" s="21">
        <v>4419.62</v>
      </c>
      <c r="BD13" s="21">
        <v>0</v>
      </c>
      <c r="BE13" s="21">
        <v>4419.62</v>
      </c>
      <c r="BF13" s="22">
        <v>521</v>
      </c>
      <c r="BG13" s="22">
        <v>57.39</v>
      </c>
      <c r="BH13" s="22">
        <v>1949.84</v>
      </c>
      <c r="BI13" s="22">
        <v>165.17</v>
      </c>
      <c r="BJ13" s="22">
        <v>2693.4</v>
      </c>
      <c r="BK13" s="23">
        <v>7113.02</v>
      </c>
      <c r="BL13" s="21">
        <v>2935.07</v>
      </c>
      <c r="BM13" s="21">
        <v>0</v>
      </c>
      <c r="BN13" s="21">
        <v>2935.07</v>
      </c>
      <c r="BO13" s="22">
        <v>314</v>
      </c>
      <c r="BP13" s="22">
        <v>38.119999999999997</v>
      </c>
      <c r="BQ13" s="22">
        <v>1131.6600000000001</v>
      </c>
      <c r="BR13" s="22">
        <v>128.62</v>
      </c>
      <c r="BS13" s="22">
        <v>1612.4</v>
      </c>
      <c r="BT13" s="23">
        <v>4547.47</v>
      </c>
      <c r="BU13" s="21">
        <v>2935.07</v>
      </c>
      <c r="BV13" s="21">
        <v>0</v>
      </c>
      <c r="BW13" s="21">
        <v>2935.07</v>
      </c>
      <c r="BX13" s="22">
        <v>315</v>
      </c>
      <c r="BY13" s="22">
        <v>38.119999999999997</v>
      </c>
      <c r="BZ13" s="22">
        <v>1131.6600000000001</v>
      </c>
      <c r="CA13" s="22">
        <v>164.32</v>
      </c>
      <c r="CB13" s="22">
        <v>1649.1</v>
      </c>
      <c r="CC13" s="23">
        <v>4584.17</v>
      </c>
      <c r="CD13" s="21">
        <v>3081.31</v>
      </c>
      <c r="CE13" s="21">
        <v>0</v>
      </c>
      <c r="CF13" s="21">
        <v>3081.31</v>
      </c>
      <c r="CG13" s="22">
        <v>335</v>
      </c>
      <c r="CH13" s="22">
        <v>40.020000000000003</v>
      </c>
      <c r="CI13" s="22">
        <v>1186.24</v>
      </c>
      <c r="CJ13" s="22">
        <v>105.71</v>
      </c>
      <c r="CK13" s="22">
        <v>1666.97</v>
      </c>
      <c r="CL13" s="23">
        <v>4748.28</v>
      </c>
      <c r="CM13" s="21">
        <v>2935.07</v>
      </c>
      <c r="CN13" s="21">
        <v>0</v>
      </c>
      <c r="CO13" s="21">
        <v>2935.07</v>
      </c>
      <c r="CP13" s="22">
        <v>323</v>
      </c>
      <c r="CQ13" s="22">
        <v>38.119999999999997</v>
      </c>
      <c r="CR13" s="22">
        <v>1136.46</v>
      </c>
      <c r="CS13" s="22">
        <v>108.22</v>
      </c>
      <c r="CT13" s="22">
        <v>1605.8</v>
      </c>
      <c r="CU13" s="23">
        <v>4540.87</v>
      </c>
      <c r="CV13" s="21">
        <v>3077.91</v>
      </c>
      <c r="CW13" s="21">
        <v>0</v>
      </c>
      <c r="CX13" s="21">
        <v>3077.91</v>
      </c>
      <c r="CY13" s="22">
        <v>335</v>
      </c>
      <c r="CZ13" s="22">
        <v>39.979999999999997</v>
      </c>
      <c r="DA13" s="22">
        <v>1184.94</v>
      </c>
      <c r="DB13" s="22">
        <v>136.26</v>
      </c>
      <c r="DC13" s="22">
        <v>1696.18</v>
      </c>
      <c r="DD13" s="23">
        <v>4774.09</v>
      </c>
      <c r="DE13" s="21">
        <v>4645.5200000000004</v>
      </c>
      <c r="DF13" s="21">
        <v>0</v>
      </c>
      <c r="DG13" s="21">
        <v>4645.5200000000004</v>
      </c>
      <c r="DH13" s="22">
        <v>550</v>
      </c>
      <c r="DI13" s="22">
        <v>454.92</v>
      </c>
      <c r="DJ13" s="22">
        <v>1505.42</v>
      </c>
      <c r="DK13" s="22">
        <v>174.29</v>
      </c>
      <c r="DL13" s="22">
        <v>2684.63</v>
      </c>
      <c r="DM13" s="23">
        <v>7330.15</v>
      </c>
      <c r="DN13" s="73">
        <f t="shared" si="0"/>
        <v>39490.53</v>
      </c>
      <c r="DO13" s="73">
        <f t="shared" si="1"/>
        <v>948.61</v>
      </c>
      <c r="DP13" s="73">
        <f t="shared" si="3"/>
        <v>40439.14</v>
      </c>
      <c r="DQ13" s="22">
        <f t="shared" si="4"/>
        <v>4819</v>
      </c>
      <c r="DR13" s="22">
        <f t="shared" si="5"/>
        <v>945.59</v>
      </c>
      <c r="DS13" s="22">
        <f t="shared" si="6"/>
        <v>16498.12</v>
      </c>
      <c r="DT13" s="22">
        <f t="shared" si="7"/>
        <v>1894.7899999999997</v>
      </c>
      <c r="DU13" s="22">
        <f t="shared" si="8"/>
        <v>24157.5</v>
      </c>
      <c r="DV13" s="23">
        <f t="shared" si="9"/>
        <v>67531.709999999992</v>
      </c>
      <c r="DW13" s="262">
        <f t="shared" si="10"/>
        <v>2008.4400000000023</v>
      </c>
      <c r="DX13" s="262"/>
      <c r="DY13" s="263">
        <f>E13-(DU13-(DO13*PARAM!Q13))</f>
        <v>-2642.0400000000009</v>
      </c>
      <c r="DZ13" s="263"/>
    </row>
    <row r="14" spans="1:130" x14ac:dyDescent="0.25">
      <c r="A14" s="18">
        <v>489</v>
      </c>
      <c r="B14" s="18" t="s">
        <v>592</v>
      </c>
      <c r="C14" s="18" t="s">
        <v>184</v>
      </c>
      <c r="D14" s="20">
        <v>1</v>
      </c>
      <c r="E14" s="18">
        <v>95921.76</v>
      </c>
      <c r="F14" s="18">
        <v>171305</v>
      </c>
      <c r="G14" s="18" t="s">
        <v>157</v>
      </c>
      <c r="H14" s="18" t="s">
        <v>6</v>
      </c>
      <c r="I14" s="18" t="s">
        <v>593</v>
      </c>
      <c r="J14" s="21">
        <v>3345.11</v>
      </c>
      <c r="K14" s="21">
        <v>0</v>
      </c>
      <c r="L14" s="21">
        <v>3345.11</v>
      </c>
      <c r="M14" s="22">
        <v>365</v>
      </c>
      <c r="N14" s="22">
        <v>42.88</v>
      </c>
      <c r="O14" s="22">
        <v>1267.5899999999999</v>
      </c>
      <c r="P14" s="22">
        <v>59.2</v>
      </c>
      <c r="Q14" s="22">
        <v>1734.67</v>
      </c>
      <c r="R14" s="23">
        <v>5079.78</v>
      </c>
      <c r="S14" s="21">
        <v>3300.91</v>
      </c>
      <c r="T14" s="21">
        <v>0</v>
      </c>
      <c r="U14" s="21">
        <v>3300.91</v>
      </c>
      <c r="V14" s="22">
        <v>365</v>
      </c>
      <c r="W14" s="22">
        <v>42.88</v>
      </c>
      <c r="X14" s="22">
        <v>1268.8699999999999</v>
      </c>
      <c r="Y14" s="22">
        <v>140.21</v>
      </c>
      <c r="Z14" s="22">
        <v>1816.96</v>
      </c>
      <c r="AA14" s="23">
        <v>5117.87</v>
      </c>
      <c r="AB14" s="21">
        <v>3300.91</v>
      </c>
      <c r="AC14" s="21">
        <v>0</v>
      </c>
      <c r="AD14" s="21">
        <v>3300.91</v>
      </c>
      <c r="AE14" s="22">
        <v>365</v>
      </c>
      <c r="AF14" s="22">
        <v>42.88</v>
      </c>
      <c r="AG14" s="22">
        <v>1268.23</v>
      </c>
      <c r="AH14" s="22">
        <v>175.91</v>
      </c>
      <c r="AI14" s="22">
        <v>1852.02</v>
      </c>
      <c r="AJ14" s="23">
        <v>5152.93</v>
      </c>
      <c r="AK14" s="21">
        <v>3331.82</v>
      </c>
      <c r="AL14" s="21">
        <v>0</v>
      </c>
      <c r="AM14" s="21">
        <v>3331.82</v>
      </c>
      <c r="AN14" s="22">
        <v>370</v>
      </c>
      <c r="AO14" s="22">
        <v>43.28</v>
      </c>
      <c r="AP14" s="22">
        <v>1279.77</v>
      </c>
      <c r="AQ14" s="22">
        <v>161.15</v>
      </c>
      <c r="AR14" s="22">
        <v>1854.2</v>
      </c>
      <c r="AS14" s="23">
        <v>5186.0200000000004</v>
      </c>
      <c r="AT14" s="21">
        <v>3300.91</v>
      </c>
      <c r="AU14" s="21">
        <v>948.61</v>
      </c>
      <c r="AV14" s="21">
        <v>4249.5200000000004</v>
      </c>
      <c r="AW14" s="22">
        <v>495</v>
      </c>
      <c r="AX14" s="22">
        <v>42.88</v>
      </c>
      <c r="AY14" s="22">
        <v>1457.95</v>
      </c>
      <c r="AZ14" s="22">
        <v>147.82</v>
      </c>
      <c r="BA14" s="22">
        <v>2143.65</v>
      </c>
      <c r="BB14" s="23">
        <v>6393.17</v>
      </c>
      <c r="BC14" s="21">
        <v>5080.4799999999996</v>
      </c>
      <c r="BD14" s="21">
        <v>0</v>
      </c>
      <c r="BE14" s="21">
        <v>5080.4799999999996</v>
      </c>
      <c r="BF14" s="22">
        <v>591</v>
      </c>
      <c r="BG14" s="22">
        <v>64.06</v>
      </c>
      <c r="BH14" s="22">
        <v>2193.0300000000002</v>
      </c>
      <c r="BI14" s="22">
        <v>172.56</v>
      </c>
      <c r="BJ14" s="22">
        <v>3020.65</v>
      </c>
      <c r="BK14" s="23">
        <v>8101.13</v>
      </c>
      <c r="BL14" s="21">
        <v>3300.91</v>
      </c>
      <c r="BM14" s="21">
        <v>0</v>
      </c>
      <c r="BN14" s="21">
        <v>3300.91</v>
      </c>
      <c r="BO14" s="22">
        <v>365</v>
      </c>
      <c r="BP14" s="22">
        <v>42.88</v>
      </c>
      <c r="BQ14" s="22">
        <v>1278.7</v>
      </c>
      <c r="BR14" s="22">
        <v>156.05000000000001</v>
      </c>
      <c r="BS14" s="22">
        <v>1842.63</v>
      </c>
      <c r="BT14" s="23">
        <v>5143.54</v>
      </c>
      <c r="BU14" s="21">
        <v>3300.91</v>
      </c>
      <c r="BV14" s="21">
        <v>0</v>
      </c>
      <c r="BW14" s="21">
        <v>3300.91</v>
      </c>
      <c r="BX14" s="22">
        <v>365</v>
      </c>
      <c r="BY14" s="22">
        <v>42.88</v>
      </c>
      <c r="BZ14" s="22">
        <v>1278.7</v>
      </c>
      <c r="CA14" s="22">
        <v>166.25</v>
      </c>
      <c r="CB14" s="22">
        <v>1852.83</v>
      </c>
      <c r="CC14" s="23">
        <v>5153.74</v>
      </c>
      <c r="CD14" s="21">
        <v>3343.5</v>
      </c>
      <c r="CE14" s="21">
        <v>0</v>
      </c>
      <c r="CF14" s="21">
        <v>3343.5</v>
      </c>
      <c r="CG14" s="22">
        <v>371</v>
      </c>
      <c r="CH14" s="22">
        <v>43.44</v>
      </c>
      <c r="CI14" s="22">
        <v>1293.53</v>
      </c>
      <c r="CJ14" s="22">
        <v>59.74</v>
      </c>
      <c r="CK14" s="22">
        <v>1767.71</v>
      </c>
      <c r="CL14" s="23">
        <v>5111.21</v>
      </c>
      <c r="CM14" s="21">
        <v>3280.6</v>
      </c>
      <c r="CN14" s="21">
        <v>0</v>
      </c>
      <c r="CO14" s="21">
        <v>3280.6</v>
      </c>
      <c r="CP14" s="22">
        <v>371</v>
      </c>
      <c r="CQ14" s="22">
        <v>42.62</v>
      </c>
      <c r="CR14" s="22">
        <v>1276.45</v>
      </c>
      <c r="CS14" s="22">
        <v>109.88</v>
      </c>
      <c r="CT14" s="22">
        <v>1799.95</v>
      </c>
      <c r="CU14" s="23">
        <v>5080.55</v>
      </c>
      <c r="CV14" s="21">
        <v>3300.91</v>
      </c>
      <c r="CW14" s="21">
        <v>0</v>
      </c>
      <c r="CX14" s="21">
        <v>3300.91</v>
      </c>
      <c r="CY14" s="22">
        <v>365</v>
      </c>
      <c r="CZ14" s="22">
        <v>42.88</v>
      </c>
      <c r="DA14" s="22">
        <v>1278.7</v>
      </c>
      <c r="DB14" s="22">
        <v>120.35</v>
      </c>
      <c r="DC14" s="22">
        <v>1806.93</v>
      </c>
      <c r="DD14" s="23">
        <v>5107.84</v>
      </c>
      <c r="DE14" s="21">
        <v>4953.57</v>
      </c>
      <c r="DF14" s="21">
        <v>0</v>
      </c>
      <c r="DG14" s="21">
        <v>4953.57</v>
      </c>
      <c r="DH14" s="22">
        <v>596</v>
      </c>
      <c r="DI14" s="22">
        <v>493.53</v>
      </c>
      <c r="DJ14" s="22">
        <v>1558.52</v>
      </c>
      <c r="DK14" s="22">
        <v>188.67</v>
      </c>
      <c r="DL14" s="22">
        <v>2836.72</v>
      </c>
      <c r="DM14" s="23">
        <v>7790.29</v>
      </c>
      <c r="DN14" s="73">
        <f t="shared" si="0"/>
        <v>43140.54</v>
      </c>
      <c r="DO14" s="73">
        <f t="shared" si="1"/>
        <v>948.61</v>
      </c>
      <c r="DP14" s="73">
        <f t="shared" si="3"/>
        <v>44089.15</v>
      </c>
      <c r="DQ14" s="22">
        <f t="shared" si="4"/>
        <v>5349</v>
      </c>
      <c r="DR14" s="22">
        <f t="shared" si="5"/>
        <v>1029.97</v>
      </c>
      <c r="DS14" s="22">
        <f t="shared" si="6"/>
        <v>17978.740000000005</v>
      </c>
      <c r="DT14" s="22">
        <f t="shared" si="7"/>
        <v>1813.8399999999997</v>
      </c>
      <c r="DU14" s="22">
        <f t="shared" si="8"/>
        <v>26171.55</v>
      </c>
      <c r="DV14" s="23">
        <f t="shared" si="9"/>
        <v>73561.609999999986</v>
      </c>
      <c r="DW14" s="262">
        <f t="shared" si="10"/>
        <v>-127215.85</v>
      </c>
      <c r="DX14" s="262"/>
      <c r="DY14" s="263">
        <f>E14-(DU14-(DO14*PARAM!Q14))</f>
        <v>69750.209999999992</v>
      </c>
      <c r="DZ14" s="263"/>
    </row>
    <row r="15" spans="1:130" x14ac:dyDescent="0.25">
      <c r="A15" s="18">
        <v>497</v>
      </c>
      <c r="B15" s="18" t="s">
        <v>441</v>
      </c>
      <c r="C15" s="18" t="s">
        <v>442</v>
      </c>
      <c r="D15" s="20">
        <v>1</v>
      </c>
      <c r="E15" s="18">
        <v>18403.18</v>
      </c>
      <c r="F15" s="18">
        <v>33350.839999999997</v>
      </c>
      <c r="G15" s="18" t="s">
        <v>157</v>
      </c>
      <c r="H15" s="18" t="s">
        <v>5</v>
      </c>
      <c r="I15" s="18" t="s">
        <v>265</v>
      </c>
      <c r="J15" s="21">
        <v>2524.5300000000002</v>
      </c>
      <c r="K15" s="21">
        <v>0</v>
      </c>
      <c r="L15" s="21">
        <v>2524.5300000000002</v>
      </c>
      <c r="M15" s="22">
        <v>255</v>
      </c>
      <c r="N15" s="22">
        <v>32.78</v>
      </c>
      <c r="O15" s="22">
        <v>957.32</v>
      </c>
      <c r="P15" s="22">
        <v>146.82</v>
      </c>
      <c r="Q15" s="22">
        <v>1391.92</v>
      </c>
      <c r="R15" s="23">
        <v>3916.45</v>
      </c>
      <c r="S15" s="21">
        <v>2524.96</v>
      </c>
      <c r="T15" s="21">
        <v>0</v>
      </c>
      <c r="U15" s="21">
        <v>2524.96</v>
      </c>
      <c r="V15" s="22">
        <v>255</v>
      </c>
      <c r="W15" s="22">
        <v>32.79</v>
      </c>
      <c r="X15" s="22">
        <v>958.46</v>
      </c>
      <c r="Y15" s="22">
        <v>126.42</v>
      </c>
      <c r="Z15" s="22">
        <v>1372.67</v>
      </c>
      <c r="AA15" s="23">
        <v>3897.63</v>
      </c>
      <c r="AB15" s="21">
        <v>2524.06</v>
      </c>
      <c r="AC15" s="21">
        <v>0</v>
      </c>
      <c r="AD15" s="21">
        <v>2524.06</v>
      </c>
      <c r="AE15" s="22">
        <v>255</v>
      </c>
      <c r="AF15" s="22">
        <v>32.78</v>
      </c>
      <c r="AG15" s="22">
        <v>957.64</v>
      </c>
      <c r="AH15" s="22">
        <v>95.81</v>
      </c>
      <c r="AI15" s="22">
        <v>1341.23</v>
      </c>
      <c r="AJ15" s="23">
        <v>3865.29</v>
      </c>
      <c r="AK15" s="21">
        <v>2524.06</v>
      </c>
      <c r="AL15" s="21">
        <v>0</v>
      </c>
      <c r="AM15" s="21">
        <v>2524.06</v>
      </c>
      <c r="AN15" s="22">
        <v>255</v>
      </c>
      <c r="AO15" s="22">
        <v>32.78</v>
      </c>
      <c r="AP15" s="22">
        <v>957.64</v>
      </c>
      <c r="AQ15" s="22">
        <v>126.41</v>
      </c>
      <c r="AR15" s="22">
        <v>1371.83</v>
      </c>
      <c r="AS15" s="23">
        <v>3895.89</v>
      </c>
      <c r="AT15" s="21">
        <v>2553.1</v>
      </c>
      <c r="AU15" s="21">
        <v>939.13</v>
      </c>
      <c r="AV15" s="21">
        <v>3492.23</v>
      </c>
      <c r="AW15" s="22">
        <v>387</v>
      </c>
      <c r="AX15" s="22">
        <v>33.15</v>
      </c>
      <c r="AY15" s="22">
        <v>1156.0999999999999</v>
      </c>
      <c r="AZ15" s="22">
        <v>149.71</v>
      </c>
      <c r="BA15" s="22">
        <v>1725.96</v>
      </c>
      <c r="BB15" s="23">
        <v>5218.1899999999996</v>
      </c>
      <c r="BC15" s="21">
        <v>3971.46</v>
      </c>
      <c r="BD15" s="21">
        <v>0</v>
      </c>
      <c r="BE15" s="21">
        <v>3971.46</v>
      </c>
      <c r="BF15" s="22">
        <v>427</v>
      </c>
      <c r="BG15" s="22">
        <v>48.99</v>
      </c>
      <c r="BH15" s="22">
        <v>1413.19</v>
      </c>
      <c r="BI15" s="22">
        <v>161.44</v>
      </c>
      <c r="BJ15" s="22">
        <v>2050.62</v>
      </c>
      <c r="BK15" s="23">
        <v>6022.08</v>
      </c>
      <c r="BL15" s="21">
        <v>2527.66</v>
      </c>
      <c r="BM15" s="21">
        <v>0</v>
      </c>
      <c r="BN15" s="21">
        <v>2527.66</v>
      </c>
      <c r="BO15" s="22">
        <v>256</v>
      </c>
      <c r="BP15" s="22">
        <v>32.82</v>
      </c>
      <c r="BQ15" s="22">
        <v>958.95</v>
      </c>
      <c r="BR15" s="22">
        <v>146.88</v>
      </c>
      <c r="BS15" s="22">
        <v>1394.65</v>
      </c>
      <c r="BT15" s="23">
        <v>3922.31</v>
      </c>
      <c r="BU15" s="21">
        <v>2524.06</v>
      </c>
      <c r="BV15" s="21">
        <v>0</v>
      </c>
      <c r="BW15" s="21">
        <v>2524.06</v>
      </c>
      <c r="BX15" s="22">
        <v>255</v>
      </c>
      <c r="BY15" s="22">
        <v>32.78</v>
      </c>
      <c r="BZ15" s="22">
        <v>957.64</v>
      </c>
      <c r="CA15" s="22">
        <v>157.01</v>
      </c>
      <c r="CB15" s="22">
        <v>1402.43</v>
      </c>
      <c r="CC15" s="23">
        <v>3926.49</v>
      </c>
      <c r="CD15" s="21">
        <v>2624.93</v>
      </c>
      <c r="CE15" s="21">
        <v>0</v>
      </c>
      <c r="CF15" s="21">
        <v>2624.93</v>
      </c>
      <c r="CG15" s="22">
        <v>269</v>
      </c>
      <c r="CH15" s="22">
        <v>34.090000000000003</v>
      </c>
      <c r="CI15" s="22">
        <v>994.48</v>
      </c>
      <c r="CJ15" s="22">
        <v>87.4</v>
      </c>
      <c r="CK15" s="22">
        <v>1384.97</v>
      </c>
      <c r="CL15" s="23">
        <v>4009.9</v>
      </c>
      <c r="CM15" s="21">
        <v>2524.06</v>
      </c>
      <c r="CN15" s="21">
        <v>0</v>
      </c>
      <c r="CO15" s="21">
        <v>2524.06</v>
      </c>
      <c r="CP15" s="22">
        <v>264</v>
      </c>
      <c r="CQ15" s="22">
        <v>32.78</v>
      </c>
      <c r="CR15" s="22">
        <v>950.59</v>
      </c>
      <c r="CS15" s="22">
        <v>141.71</v>
      </c>
      <c r="CT15" s="22">
        <v>1389.08</v>
      </c>
      <c r="CU15" s="23">
        <v>3913.14</v>
      </c>
      <c r="CV15" s="21">
        <v>3042.09</v>
      </c>
      <c r="CW15" s="21">
        <v>0</v>
      </c>
      <c r="CX15" s="21">
        <v>3042.09</v>
      </c>
      <c r="CY15" s="22">
        <v>326</v>
      </c>
      <c r="CZ15" s="22">
        <v>39.520000000000003</v>
      </c>
      <c r="DA15" s="22">
        <v>1146.8499999999999</v>
      </c>
      <c r="DB15" s="22">
        <v>145.82</v>
      </c>
      <c r="DC15" s="22">
        <v>1658.19</v>
      </c>
      <c r="DD15" s="23">
        <v>4700.28</v>
      </c>
      <c r="DE15" s="21">
        <v>3838.18</v>
      </c>
      <c r="DF15" s="21">
        <v>0</v>
      </c>
      <c r="DG15" s="21">
        <v>3838.18</v>
      </c>
      <c r="DH15" s="22">
        <v>438</v>
      </c>
      <c r="DI15" s="22">
        <v>384.58</v>
      </c>
      <c r="DJ15" s="22">
        <v>1449.48</v>
      </c>
      <c r="DK15" s="22">
        <v>159.96</v>
      </c>
      <c r="DL15" s="22">
        <v>2432.02</v>
      </c>
      <c r="DM15" s="23">
        <v>6270.2</v>
      </c>
      <c r="DN15" s="73">
        <f t="shared" si="0"/>
        <v>33703.15</v>
      </c>
      <c r="DO15" s="73">
        <f t="shared" si="1"/>
        <v>939.13</v>
      </c>
      <c r="DP15" s="73">
        <f t="shared" si="3"/>
        <v>34642.28</v>
      </c>
      <c r="DQ15" s="22">
        <f t="shared" si="4"/>
        <v>3898</v>
      </c>
      <c r="DR15" s="22">
        <f t="shared" si="5"/>
        <v>802.66000000000008</v>
      </c>
      <c r="DS15" s="22">
        <f t="shared" si="6"/>
        <v>13817.289999999999</v>
      </c>
      <c r="DT15" s="22">
        <f t="shared" si="7"/>
        <v>1792.2700000000002</v>
      </c>
      <c r="DU15" s="22">
        <f t="shared" si="8"/>
        <v>20310.219999999998</v>
      </c>
      <c r="DV15" s="23">
        <f t="shared" si="9"/>
        <v>57480.159999999996</v>
      </c>
      <c r="DW15" s="262">
        <f t="shared" si="10"/>
        <v>1291.4400000000023</v>
      </c>
      <c r="DX15" s="262"/>
      <c r="DY15" s="263">
        <f>E15-(DU15-(DO15*PARAM!Q15))</f>
        <v>-1907.0399999999972</v>
      </c>
      <c r="DZ15" s="263"/>
    </row>
    <row r="16" spans="1:130" x14ac:dyDescent="0.25">
      <c r="A16" s="18">
        <v>502</v>
      </c>
      <c r="B16" s="18" t="s">
        <v>452</v>
      </c>
      <c r="C16" s="18" t="s">
        <v>453</v>
      </c>
      <c r="D16" s="20">
        <v>1</v>
      </c>
      <c r="E16" s="18">
        <v>36667.519999999997</v>
      </c>
      <c r="F16" s="18">
        <v>60190.83</v>
      </c>
      <c r="G16" s="18" t="s">
        <v>157</v>
      </c>
      <c r="H16" s="18" t="s">
        <v>5</v>
      </c>
      <c r="I16" s="18" t="s">
        <v>454</v>
      </c>
      <c r="J16" s="21">
        <v>4640.74</v>
      </c>
      <c r="K16" s="21">
        <v>0</v>
      </c>
      <c r="L16" s="21">
        <v>4640.74</v>
      </c>
      <c r="M16" s="22">
        <v>550</v>
      </c>
      <c r="N16" s="22">
        <v>60.27</v>
      </c>
      <c r="O16" s="22">
        <v>2021.5</v>
      </c>
      <c r="P16" s="22">
        <v>179.32</v>
      </c>
      <c r="Q16" s="22">
        <v>2811.09</v>
      </c>
      <c r="R16" s="23">
        <v>7451.83</v>
      </c>
      <c r="S16" s="21">
        <v>4638.1400000000003</v>
      </c>
      <c r="T16" s="21">
        <v>0</v>
      </c>
      <c r="U16" s="21">
        <v>4638.1400000000003</v>
      </c>
      <c r="V16" s="22">
        <v>550</v>
      </c>
      <c r="W16" s="22">
        <v>60.27</v>
      </c>
      <c r="X16" s="22">
        <v>2023.44</v>
      </c>
      <c r="Y16" s="22">
        <v>158.88999999999999</v>
      </c>
      <c r="Z16" s="22">
        <v>2792.6</v>
      </c>
      <c r="AA16" s="23">
        <v>7430.74</v>
      </c>
      <c r="AB16" s="21">
        <v>4373.17</v>
      </c>
      <c r="AC16" s="21">
        <v>0</v>
      </c>
      <c r="AD16" s="21">
        <v>4373.17</v>
      </c>
      <c r="AE16" s="22">
        <v>514</v>
      </c>
      <c r="AF16" s="22">
        <v>56.82</v>
      </c>
      <c r="AG16" s="22">
        <v>1919.55</v>
      </c>
      <c r="AH16" s="22">
        <v>165.5</v>
      </c>
      <c r="AI16" s="22">
        <v>2655.87</v>
      </c>
      <c r="AJ16" s="23">
        <v>7029.04</v>
      </c>
      <c r="AK16" s="21">
        <v>4643.6899999999996</v>
      </c>
      <c r="AL16" s="21">
        <v>0</v>
      </c>
      <c r="AM16" s="21">
        <v>4643.6899999999996</v>
      </c>
      <c r="AN16" s="22">
        <v>551</v>
      </c>
      <c r="AO16" s="22">
        <v>60.34</v>
      </c>
      <c r="AP16" s="22">
        <v>2024.71</v>
      </c>
      <c r="AQ16" s="22">
        <v>174.27</v>
      </c>
      <c r="AR16" s="22">
        <v>2810.32</v>
      </c>
      <c r="AS16" s="23">
        <v>7454.01</v>
      </c>
      <c r="AT16" s="21">
        <v>4645.88</v>
      </c>
      <c r="AU16" s="21">
        <v>948.61</v>
      </c>
      <c r="AV16" s="21">
        <v>5594.49</v>
      </c>
      <c r="AW16" s="22">
        <v>680</v>
      </c>
      <c r="AX16" s="22">
        <v>60.37</v>
      </c>
      <c r="AY16" s="22">
        <v>2215.36</v>
      </c>
      <c r="AZ16" s="22">
        <v>90.11</v>
      </c>
      <c r="BA16" s="22">
        <v>3045.84</v>
      </c>
      <c r="BB16" s="23">
        <v>8640.33</v>
      </c>
      <c r="BC16" s="21">
        <v>6949.16</v>
      </c>
      <c r="BD16" s="21">
        <v>0</v>
      </c>
      <c r="BE16" s="21">
        <v>6949.16</v>
      </c>
      <c r="BF16" s="22">
        <v>866</v>
      </c>
      <c r="BG16" s="22">
        <v>90.01</v>
      </c>
      <c r="BH16" s="22">
        <v>3080.92</v>
      </c>
      <c r="BI16" s="22">
        <v>292.23</v>
      </c>
      <c r="BJ16" s="22">
        <v>4329.16</v>
      </c>
      <c r="BK16" s="23">
        <v>11278.32</v>
      </c>
      <c r="BL16" s="21">
        <v>4674.34</v>
      </c>
      <c r="BM16" s="21">
        <v>0</v>
      </c>
      <c r="BN16" s="21">
        <v>4674.34</v>
      </c>
      <c r="BO16" s="22">
        <v>554</v>
      </c>
      <c r="BP16" s="22">
        <v>60.74</v>
      </c>
      <c r="BQ16" s="22">
        <v>2037.24</v>
      </c>
      <c r="BR16" s="22">
        <v>133.88999999999999</v>
      </c>
      <c r="BS16" s="22">
        <v>2785.87</v>
      </c>
      <c r="BT16" s="23">
        <v>7460.21</v>
      </c>
      <c r="BU16" s="21">
        <v>4638.1400000000003</v>
      </c>
      <c r="BV16" s="21">
        <v>0</v>
      </c>
      <c r="BW16" s="21">
        <v>4638.1400000000003</v>
      </c>
      <c r="BX16" s="22">
        <v>550</v>
      </c>
      <c r="BY16" s="22">
        <v>60.27</v>
      </c>
      <c r="BZ16" s="22">
        <v>2022.47</v>
      </c>
      <c r="CA16" s="22">
        <v>169.09</v>
      </c>
      <c r="CB16" s="22">
        <v>2801.83</v>
      </c>
      <c r="CC16" s="23">
        <v>7439.97</v>
      </c>
      <c r="CD16" s="21">
        <v>4831.22</v>
      </c>
      <c r="CE16" s="21">
        <v>0</v>
      </c>
      <c r="CF16" s="21">
        <v>4831.22</v>
      </c>
      <c r="CG16" s="22">
        <v>576</v>
      </c>
      <c r="CH16" s="22">
        <v>62.77</v>
      </c>
      <c r="CI16" s="22">
        <v>2101.29</v>
      </c>
      <c r="CJ16" s="22">
        <v>110.51</v>
      </c>
      <c r="CK16" s="22">
        <v>2850.57</v>
      </c>
      <c r="CL16" s="23">
        <v>7681.79</v>
      </c>
      <c r="CM16" s="21">
        <v>4638.1400000000003</v>
      </c>
      <c r="CN16" s="21">
        <v>0</v>
      </c>
      <c r="CO16" s="21">
        <v>4638.1400000000003</v>
      </c>
      <c r="CP16" s="22">
        <v>558</v>
      </c>
      <c r="CQ16" s="22">
        <v>60.27</v>
      </c>
      <c r="CR16" s="22">
        <v>2027.27</v>
      </c>
      <c r="CS16" s="22">
        <v>179.29</v>
      </c>
      <c r="CT16" s="22">
        <v>2824.83</v>
      </c>
      <c r="CU16" s="23">
        <v>7462.97</v>
      </c>
      <c r="CV16" s="21">
        <v>4638.1400000000003</v>
      </c>
      <c r="CW16" s="21">
        <v>0</v>
      </c>
      <c r="CX16" s="21">
        <v>4638.1400000000003</v>
      </c>
      <c r="CY16" s="22">
        <v>550</v>
      </c>
      <c r="CZ16" s="22">
        <v>60.27</v>
      </c>
      <c r="DA16" s="22">
        <v>2022.47</v>
      </c>
      <c r="DB16" s="22">
        <v>163.99</v>
      </c>
      <c r="DC16" s="22">
        <v>2796.73</v>
      </c>
      <c r="DD16" s="23">
        <v>7434.87</v>
      </c>
      <c r="DE16" s="21">
        <v>6925.76</v>
      </c>
      <c r="DF16" s="21">
        <v>0</v>
      </c>
      <c r="DG16" s="21">
        <v>6925.76</v>
      </c>
      <c r="DH16" s="22">
        <v>868</v>
      </c>
      <c r="DI16" s="22">
        <v>691.82</v>
      </c>
      <c r="DJ16" s="22">
        <v>2831.68</v>
      </c>
      <c r="DK16" s="22">
        <v>189.91</v>
      </c>
      <c r="DL16" s="22">
        <v>4581.41</v>
      </c>
      <c r="DM16" s="23">
        <v>11507.17</v>
      </c>
      <c r="DN16" s="73">
        <f t="shared" si="0"/>
        <v>60236.520000000004</v>
      </c>
      <c r="DO16" s="73">
        <f t="shared" si="1"/>
        <v>948.61</v>
      </c>
      <c r="DP16" s="73">
        <f t="shared" si="3"/>
        <v>61185.130000000005</v>
      </c>
      <c r="DQ16" s="22">
        <f t="shared" si="4"/>
        <v>7921</v>
      </c>
      <c r="DR16" s="22">
        <f t="shared" si="5"/>
        <v>1444.96</v>
      </c>
      <c r="DS16" s="22">
        <f t="shared" si="6"/>
        <v>28365.140000000003</v>
      </c>
      <c r="DT16" s="22">
        <f t="shared" si="7"/>
        <v>2140.89</v>
      </c>
      <c r="DU16" s="22">
        <f t="shared" si="8"/>
        <v>39871.990000000005</v>
      </c>
      <c r="DV16" s="23">
        <f t="shared" si="9"/>
        <v>105731.45999999999</v>
      </c>
      <c r="DW16" s="262">
        <f t="shared" si="10"/>
        <v>994.30000000000291</v>
      </c>
      <c r="DX16" s="262"/>
      <c r="DY16" s="263">
        <f>E16-(DU16-(DO16*PARAM!Q16))</f>
        <v>-3204.4700000000084</v>
      </c>
      <c r="DZ16" s="263"/>
    </row>
    <row r="17" spans="1:130" x14ac:dyDescent="0.25">
      <c r="A17" s="18">
        <v>513</v>
      </c>
      <c r="B17" s="18" t="s">
        <v>499</v>
      </c>
      <c r="C17" s="18" t="s">
        <v>276</v>
      </c>
      <c r="D17" s="20">
        <v>1</v>
      </c>
      <c r="E17" s="18">
        <v>7751.87</v>
      </c>
      <c r="F17" s="18">
        <v>34131.11</v>
      </c>
      <c r="G17" s="18" t="s">
        <v>157</v>
      </c>
      <c r="H17" s="18" t="s">
        <v>5</v>
      </c>
      <c r="I17" s="18" t="s">
        <v>179</v>
      </c>
      <c r="J17" s="21">
        <v>2591.8200000000002</v>
      </c>
      <c r="K17" s="21">
        <v>0</v>
      </c>
      <c r="L17" s="21">
        <v>2591.8200000000002</v>
      </c>
      <c r="M17" s="22">
        <v>251</v>
      </c>
      <c r="N17" s="22">
        <v>32.369999999999997</v>
      </c>
      <c r="O17" s="22">
        <v>945.82</v>
      </c>
      <c r="P17" s="22">
        <v>45.59</v>
      </c>
      <c r="Q17" s="22">
        <v>1274.78</v>
      </c>
      <c r="R17" s="23">
        <v>3866.6</v>
      </c>
      <c r="S17" s="21">
        <v>2445.73</v>
      </c>
      <c r="T17" s="21">
        <v>0</v>
      </c>
      <c r="U17" s="21">
        <v>2445.73</v>
      </c>
      <c r="V17" s="22">
        <v>245</v>
      </c>
      <c r="W17" s="22">
        <v>31.75</v>
      </c>
      <c r="X17" s="22">
        <v>905.57</v>
      </c>
      <c r="Y17" s="22">
        <v>43.42</v>
      </c>
      <c r="Z17" s="22">
        <v>1225.74</v>
      </c>
      <c r="AA17" s="23">
        <v>3671.47</v>
      </c>
      <c r="AB17" s="21">
        <v>2445.73</v>
      </c>
      <c r="AC17" s="21">
        <v>0</v>
      </c>
      <c r="AD17" s="21">
        <v>2445.73</v>
      </c>
      <c r="AE17" s="22">
        <v>245</v>
      </c>
      <c r="AF17" s="22">
        <v>31.75</v>
      </c>
      <c r="AG17" s="22">
        <v>905.08</v>
      </c>
      <c r="AH17" s="22">
        <v>119.92</v>
      </c>
      <c r="AI17" s="22">
        <v>1301.75</v>
      </c>
      <c r="AJ17" s="23">
        <v>3747.48</v>
      </c>
      <c r="AK17" s="21">
        <v>2468.6799999999998</v>
      </c>
      <c r="AL17" s="21">
        <v>0</v>
      </c>
      <c r="AM17" s="21">
        <v>2468.6799999999998</v>
      </c>
      <c r="AN17" s="22">
        <v>248</v>
      </c>
      <c r="AO17" s="22">
        <v>32.06</v>
      </c>
      <c r="AP17" s="22">
        <v>925.82</v>
      </c>
      <c r="AQ17" s="22">
        <v>120.33</v>
      </c>
      <c r="AR17" s="22">
        <v>1326.21</v>
      </c>
      <c r="AS17" s="23">
        <v>3794.89</v>
      </c>
      <c r="AT17" s="21">
        <v>2478.9499999999998</v>
      </c>
      <c r="AU17" s="21">
        <v>948.61</v>
      </c>
      <c r="AV17" s="21">
        <v>3427.56</v>
      </c>
      <c r="AW17" s="22">
        <v>378</v>
      </c>
      <c r="AX17" s="22">
        <v>32.19</v>
      </c>
      <c r="AY17" s="22">
        <v>1124.95</v>
      </c>
      <c r="AZ17" s="22">
        <v>107.73</v>
      </c>
      <c r="BA17" s="22">
        <v>1642.87</v>
      </c>
      <c r="BB17" s="23">
        <v>5070.43</v>
      </c>
      <c r="BC17" s="21">
        <v>3889.65</v>
      </c>
      <c r="BD17" s="21">
        <v>0</v>
      </c>
      <c r="BE17" s="21">
        <v>3889.65</v>
      </c>
      <c r="BF17" s="22">
        <v>411</v>
      </c>
      <c r="BG17" s="22">
        <v>47.46</v>
      </c>
      <c r="BH17" s="22">
        <v>1370</v>
      </c>
      <c r="BI17" s="22">
        <v>144.54</v>
      </c>
      <c r="BJ17" s="22">
        <v>1973</v>
      </c>
      <c r="BK17" s="23">
        <v>5862.65</v>
      </c>
      <c r="BL17" s="21">
        <v>2581.64</v>
      </c>
      <c r="BM17" s="21">
        <v>0</v>
      </c>
      <c r="BN17" s="21">
        <v>2581.64</v>
      </c>
      <c r="BO17" s="22">
        <v>263</v>
      </c>
      <c r="BP17" s="22">
        <v>33.520000000000003</v>
      </c>
      <c r="BQ17" s="22">
        <v>978.69</v>
      </c>
      <c r="BR17" s="22">
        <v>122.33</v>
      </c>
      <c r="BS17" s="22">
        <v>1397.54</v>
      </c>
      <c r="BT17" s="23">
        <v>3979.18</v>
      </c>
      <c r="BU17" s="21">
        <v>2445.73</v>
      </c>
      <c r="BV17" s="21">
        <v>0</v>
      </c>
      <c r="BW17" s="21">
        <v>2445.73</v>
      </c>
      <c r="BX17" s="22">
        <v>245</v>
      </c>
      <c r="BY17" s="22">
        <v>31.75</v>
      </c>
      <c r="BZ17" s="22">
        <v>905.08</v>
      </c>
      <c r="CA17" s="22">
        <v>119.92</v>
      </c>
      <c r="CB17" s="22">
        <v>1301.75</v>
      </c>
      <c r="CC17" s="23">
        <v>3747.48</v>
      </c>
      <c r="CD17" s="21">
        <v>2546.48</v>
      </c>
      <c r="CE17" s="21">
        <v>0</v>
      </c>
      <c r="CF17" s="21">
        <v>2546.48</v>
      </c>
      <c r="CG17" s="22">
        <v>258</v>
      </c>
      <c r="CH17" s="22">
        <v>33.07</v>
      </c>
      <c r="CI17" s="22">
        <v>965.82</v>
      </c>
      <c r="CJ17" s="22">
        <v>131.91</v>
      </c>
      <c r="CK17" s="22">
        <v>1388.8</v>
      </c>
      <c r="CL17" s="23">
        <v>3935.28</v>
      </c>
      <c r="CM17" s="21">
        <v>2445.73</v>
      </c>
      <c r="CN17" s="21">
        <v>0</v>
      </c>
      <c r="CO17" s="21">
        <v>2445.73</v>
      </c>
      <c r="CP17" s="22">
        <v>252</v>
      </c>
      <c r="CQ17" s="22">
        <v>31.75</v>
      </c>
      <c r="CR17" s="22">
        <v>879.59</v>
      </c>
      <c r="CS17" s="22">
        <v>63.82</v>
      </c>
      <c r="CT17" s="22">
        <v>1227.1600000000001</v>
      </c>
      <c r="CU17" s="23">
        <v>3672.89</v>
      </c>
      <c r="CV17" s="21">
        <v>2445.73</v>
      </c>
      <c r="CW17" s="21">
        <v>0</v>
      </c>
      <c r="CX17" s="21">
        <v>2445.73</v>
      </c>
      <c r="CY17" s="22">
        <v>245</v>
      </c>
      <c r="CZ17" s="22">
        <v>31.75</v>
      </c>
      <c r="DA17" s="22">
        <v>874.79</v>
      </c>
      <c r="DB17" s="22">
        <v>94.42</v>
      </c>
      <c r="DC17" s="22">
        <v>1245.96</v>
      </c>
      <c r="DD17" s="23">
        <v>3691.69</v>
      </c>
      <c r="DE17" s="21">
        <v>3650.34</v>
      </c>
      <c r="DF17" s="21">
        <v>0</v>
      </c>
      <c r="DG17" s="21">
        <v>3650.34</v>
      </c>
      <c r="DH17" s="22">
        <v>409</v>
      </c>
      <c r="DI17" s="22">
        <v>368.11</v>
      </c>
      <c r="DJ17" s="22">
        <v>1566.82</v>
      </c>
      <c r="DK17" s="22">
        <v>168.15</v>
      </c>
      <c r="DL17" s="22">
        <v>2512.08</v>
      </c>
      <c r="DM17" s="23">
        <v>6162.42</v>
      </c>
      <c r="DN17" s="73">
        <f t="shared" si="0"/>
        <v>32436.21</v>
      </c>
      <c r="DO17" s="73">
        <f t="shared" si="1"/>
        <v>948.61</v>
      </c>
      <c r="DP17" s="73">
        <f t="shared" si="3"/>
        <v>33384.82</v>
      </c>
      <c r="DQ17" s="22">
        <f t="shared" si="4"/>
        <v>3713</v>
      </c>
      <c r="DR17" s="22">
        <f t="shared" si="5"/>
        <v>771.05</v>
      </c>
      <c r="DS17" s="22">
        <f t="shared" si="6"/>
        <v>13326.720000000001</v>
      </c>
      <c r="DT17" s="22">
        <f t="shared" si="7"/>
        <v>1404.41</v>
      </c>
      <c r="DU17" s="22">
        <f t="shared" si="8"/>
        <v>19215.18</v>
      </c>
      <c r="DV17" s="23">
        <f t="shared" si="9"/>
        <v>55181.64</v>
      </c>
      <c r="DW17" s="262">
        <f t="shared" si="10"/>
        <v>-746.29000000000087</v>
      </c>
      <c r="DX17" s="262"/>
      <c r="DY17" s="263">
        <f>E17-(DU17-(DO17*PARAM!Q17))</f>
        <v>-11463.310000000001</v>
      </c>
      <c r="DZ17" s="263"/>
    </row>
    <row r="18" spans="1:130" x14ac:dyDescent="0.25">
      <c r="A18" s="18">
        <v>514</v>
      </c>
      <c r="B18" s="18" t="s">
        <v>500</v>
      </c>
      <c r="C18" s="18" t="s">
        <v>287</v>
      </c>
      <c r="D18" s="20">
        <v>1</v>
      </c>
      <c r="E18" s="18">
        <v>61410.239999999998</v>
      </c>
      <c r="F18" s="18">
        <v>104917.92</v>
      </c>
      <c r="G18" s="18" t="s">
        <v>157</v>
      </c>
      <c r="H18" s="18" t="s">
        <v>6</v>
      </c>
      <c r="I18" s="18" t="s">
        <v>360</v>
      </c>
      <c r="J18" s="21">
        <v>2828.48</v>
      </c>
      <c r="K18" s="21">
        <v>0</v>
      </c>
      <c r="L18" s="21">
        <v>2828.48</v>
      </c>
      <c r="M18" s="22">
        <v>282</v>
      </c>
      <c r="N18" s="22">
        <v>35.35</v>
      </c>
      <c r="O18" s="22">
        <v>1029.3499999999999</v>
      </c>
      <c r="P18" s="22">
        <v>151.76</v>
      </c>
      <c r="Q18" s="22">
        <v>1498.46</v>
      </c>
      <c r="R18" s="23">
        <v>4326.9399999999996</v>
      </c>
      <c r="S18" s="21">
        <v>2723.97</v>
      </c>
      <c r="T18" s="21">
        <v>0</v>
      </c>
      <c r="U18" s="21">
        <v>2723.97</v>
      </c>
      <c r="V18" s="22">
        <v>283</v>
      </c>
      <c r="W18" s="22">
        <v>35.380000000000003</v>
      </c>
      <c r="X18" s="22">
        <v>1031.1600000000001</v>
      </c>
      <c r="Y18" s="22">
        <v>140.16999999999999</v>
      </c>
      <c r="Z18" s="22">
        <v>1489.71</v>
      </c>
      <c r="AA18" s="23">
        <v>4213.68</v>
      </c>
      <c r="AB18" s="21">
        <v>2721.88</v>
      </c>
      <c r="AC18" s="21">
        <v>0</v>
      </c>
      <c r="AD18" s="21">
        <v>2721.88</v>
      </c>
      <c r="AE18" s="22">
        <v>282</v>
      </c>
      <c r="AF18" s="22">
        <v>35.35</v>
      </c>
      <c r="AG18" s="22">
        <v>1029.8699999999999</v>
      </c>
      <c r="AH18" s="22">
        <v>165.63</v>
      </c>
      <c r="AI18" s="22">
        <v>1512.85</v>
      </c>
      <c r="AJ18" s="23">
        <v>4234.7299999999996</v>
      </c>
      <c r="AK18" s="21">
        <v>2783.41</v>
      </c>
      <c r="AL18" s="21">
        <v>0</v>
      </c>
      <c r="AM18" s="21">
        <v>2783.41</v>
      </c>
      <c r="AN18" s="22">
        <v>291</v>
      </c>
      <c r="AO18" s="22">
        <v>36.15</v>
      </c>
      <c r="AP18" s="22">
        <v>1052.3599999999999</v>
      </c>
      <c r="AQ18" s="22">
        <v>156.52000000000001</v>
      </c>
      <c r="AR18" s="22">
        <v>1536.03</v>
      </c>
      <c r="AS18" s="23">
        <v>4319.4399999999996</v>
      </c>
      <c r="AT18" s="21">
        <v>2721.88</v>
      </c>
      <c r="AU18" s="21">
        <v>948.61</v>
      </c>
      <c r="AV18" s="21">
        <v>3670.49</v>
      </c>
      <c r="AW18" s="22">
        <v>412</v>
      </c>
      <c r="AX18" s="22">
        <v>35.35</v>
      </c>
      <c r="AY18" s="22">
        <v>1219.5899999999999</v>
      </c>
      <c r="AZ18" s="22">
        <v>61.04</v>
      </c>
      <c r="BA18" s="22">
        <v>1727.98</v>
      </c>
      <c r="BB18" s="23">
        <v>5398.47</v>
      </c>
      <c r="BC18" s="21">
        <v>12679.97</v>
      </c>
      <c r="BD18" s="21">
        <v>0</v>
      </c>
      <c r="BE18" s="21">
        <v>12679.97</v>
      </c>
      <c r="BF18" s="22">
        <v>1052</v>
      </c>
      <c r="BG18" s="22">
        <v>423.6</v>
      </c>
      <c r="BH18" s="22">
        <v>6139.3</v>
      </c>
      <c r="BI18" s="22">
        <v>200.93</v>
      </c>
      <c r="BJ18" s="22">
        <v>7815.83</v>
      </c>
      <c r="BK18" s="23">
        <v>20495.8</v>
      </c>
      <c r="BL18" s="21">
        <v>0</v>
      </c>
      <c r="BM18" s="21">
        <v>0</v>
      </c>
      <c r="BN18" s="21">
        <v>0</v>
      </c>
      <c r="BO18" s="22">
        <v>-3</v>
      </c>
      <c r="BP18" s="22">
        <v>0</v>
      </c>
      <c r="BQ18" s="22">
        <v>0</v>
      </c>
      <c r="BR18" s="22">
        <v>0</v>
      </c>
      <c r="BS18" s="22">
        <v>-3</v>
      </c>
      <c r="BT18" s="23">
        <v>-3</v>
      </c>
      <c r="BU18" s="21">
        <v>0</v>
      </c>
      <c r="BV18" s="21">
        <v>0</v>
      </c>
      <c r="BW18" s="21">
        <v>0</v>
      </c>
      <c r="BX18" s="22">
        <v>0</v>
      </c>
      <c r="BY18" s="22">
        <v>0</v>
      </c>
      <c r="BZ18" s="22">
        <v>0</v>
      </c>
      <c r="CA18" s="22">
        <v>0</v>
      </c>
      <c r="CB18" s="22">
        <v>0</v>
      </c>
      <c r="CC18" s="23">
        <v>0</v>
      </c>
      <c r="CD18" s="21">
        <v>0</v>
      </c>
      <c r="CE18" s="21">
        <v>0</v>
      </c>
      <c r="CF18" s="21">
        <v>0</v>
      </c>
      <c r="CG18" s="22">
        <v>0</v>
      </c>
      <c r="CH18" s="22">
        <v>0</v>
      </c>
      <c r="CI18" s="22">
        <v>0</v>
      </c>
      <c r="CJ18" s="22">
        <v>0</v>
      </c>
      <c r="CK18" s="22">
        <v>0</v>
      </c>
      <c r="CL18" s="23">
        <v>0</v>
      </c>
      <c r="CM18" s="21">
        <v>0</v>
      </c>
      <c r="CN18" s="21">
        <v>0</v>
      </c>
      <c r="CO18" s="21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3">
        <v>0</v>
      </c>
      <c r="CV18" s="21"/>
      <c r="CW18" s="21"/>
      <c r="CX18" s="21"/>
      <c r="CY18" s="22"/>
      <c r="CZ18" s="22"/>
      <c r="DA18" s="22"/>
      <c r="DB18" s="22"/>
      <c r="DC18" s="22"/>
      <c r="DD18" s="23"/>
      <c r="DN18" s="73">
        <f t="shared" si="0"/>
        <v>26459.589999999997</v>
      </c>
      <c r="DO18" s="73">
        <f t="shared" si="1"/>
        <v>948.61</v>
      </c>
      <c r="DP18" s="73">
        <f t="shared" si="3"/>
        <v>27408.199999999997</v>
      </c>
      <c r="DQ18" s="22">
        <f t="shared" si="4"/>
        <v>2596</v>
      </c>
      <c r="DR18" s="22">
        <f t="shared" si="5"/>
        <v>601.18000000000006</v>
      </c>
      <c r="DS18" s="22">
        <f t="shared" si="6"/>
        <v>11501.630000000001</v>
      </c>
      <c r="DT18" s="22">
        <f t="shared" si="7"/>
        <v>876.05</v>
      </c>
      <c r="DU18" s="22">
        <f t="shared" si="8"/>
        <v>15574.86</v>
      </c>
      <c r="DV18" s="23">
        <f t="shared" si="9"/>
        <v>42983.06</v>
      </c>
      <c r="DW18" s="262">
        <f t="shared" si="10"/>
        <v>-77509.72</v>
      </c>
      <c r="DX18" s="262"/>
      <c r="DY18" s="263">
        <f>E18-(DU18-(DO18*PARAM!Q18))</f>
        <v>45835.38</v>
      </c>
      <c r="DZ18" s="263"/>
    </row>
    <row r="19" spans="1:130" x14ac:dyDescent="0.25">
      <c r="A19" s="18">
        <v>515</v>
      </c>
      <c r="B19" s="18" t="s">
        <v>507</v>
      </c>
      <c r="C19" s="18" t="s">
        <v>508</v>
      </c>
      <c r="D19" s="20">
        <v>0</v>
      </c>
      <c r="E19" s="18">
        <v>7600.29</v>
      </c>
      <c r="F19" s="18">
        <v>13613.28</v>
      </c>
      <c r="G19" s="18" t="s">
        <v>157</v>
      </c>
      <c r="H19" s="18" t="s">
        <v>5</v>
      </c>
      <c r="I19" s="18" t="s">
        <v>166</v>
      </c>
      <c r="J19" s="21">
        <v>3104.94</v>
      </c>
      <c r="K19" s="21">
        <v>0</v>
      </c>
      <c r="L19" s="21">
        <v>3104.94</v>
      </c>
      <c r="M19" s="22">
        <v>323</v>
      </c>
      <c r="N19" s="22">
        <v>45.21</v>
      </c>
      <c r="O19" s="22">
        <v>1136.94</v>
      </c>
      <c r="P19" s="22">
        <v>151.65</v>
      </c>
      <c r="Q19" s="22">
        <v>1656.8</v>
      </c>
      <c r="R19" s="23">
        <v>4761.74</v>
      </c>
      <c r="S19" s="21">
        <v>10420.09</v>
      </c>
      <c r="T19" s="21">
        <v>0</v>
      </c>
      <c r="U19" s="21">
        <v>10420.09</v>
      </c>
      <c r="V19" s="22">
        <v>499</v>
      </c>
      <c r="W19" s="22">
        <v>290.58999999999997</v>
      </c>
      <c r="X19" s="22">
        <v>4826.16</v>
      </c>
      <c r="Y19" s="22">
        <v>218.64</v>
      </c>
      <c r="Z19" s="22">
        <v>5834.39</v>
      </c>
      <c r="AA19" s="23">
        <v>16254.48</v>
      </c>
      <c r="AB19" s="21">
        <v>0</v>
      </c>
      <c r="AC19" s="21">
        <v>0</v>
      </c>
      <c r="AD19" s="21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3">
        <v>0</v>
      </c>
      <c r="AK19" s="21">
        <v>0</v>
      </c>
      <c r="AL19" s="21">
        <v>0</v>
      </c>
      <c r="AM19" s="21">
        <v>0</v>
      </c>
      <c r="AN19" s="22">
        <v>0</v>
      </c>
      <c r="AO19" s="22">
        <v>0</v>
      </c>
      <c r="AP19" s="22">
        <v>0</v>
      </c>
      <c r="AQ19" s="22">
        <v>0</v>
      </c>
      <c r="AR19" s="22">
        <v>0</v>
      </c>
      <c r="AS19" s="23">
        <v>0</v>
      </c>
      <c r="AT19" s="21">
        <v>0</v>
      </c>
      <c r="AU19" s="21">
        <v>948.61</v>
      </c>
      <c r="AV19" s="21">
        <v>948.61</v>
      </c>
      <c r="AW19" s="22">
        <v>81</v>
      </c>
      <c r="AX19" s="22">
        <v>0</v>
      </c>
      <c r="AY19" s="22">
        <v>189.72</v>
      </c>
      <c r="AZ19" s="22">
        <v>12.71</v>
      </c>
      <c r="BA19" s="22">
        <v>283.43</v>
      </c>
      <c r="BB19" s="23">
        <v>1232.04</v>
      </c>
      <c r="BC19" s="21">
        <v>88.4</v>
      </c>
      <c r="BD19" s="21">
        <v>0</v>
      </c>
      <c r="BE19" s="21">
        <v>88.4</v>
      </c>
      <c r="BF19" s="22">
        <v>0</v>
      </c>
      <c r="BG19" s="22">
        <v>0</v>
      </c>
      <c r="BH19" s="22">
        <v>0</v>
      </c>
      <c r="BI19" s="22">
        <v>1.19</v>
      </c>
      <c r="BJ19" s="22">
        <v>1.19</v>
      </c>
      <c r="BK19" s="23">
        <v>89.59</v>
      </c>
      <c r="BL19" s="21">
        <v>0</v>
      </c>
      <c r="BM19" s="21">
        <v>0</v>
      </c>
      <c r="BN19" s="21">
        <v>0</v>
      </c>
      <c r="BO19" s="22">
        <v>-2</v>
      </c>
      <c r="BP19" s="22">
        <v>0</v>
      </c>
      <c r="BQ19" s="22">
        <v>0</v>
      </c>
      <c r="BR19" s="22">
        <v>0</v>
      </c>
      <c r="BS19" s="22">
        <v>-2</v>
      </c>
      <c r="BT19" s="23">
        <v>-2</v>
      </c>
      <c r="BU19" s="21"/>
      <c r="BV19" s="21"/>
      <c r="BW19" s="21"/>
      <c r="BX19" s="22"/>
      <c r="BY19" s="22"/>
      <c r="BZ19" s="22"/>
      <c r="CA19" s="22"/>
      <c r="CB19" s="22"/>
      <c r="CC19" s="23"/>
      <c r="CD19" s="21">
        <v>0</v>
      </c>
      <c r="CE19" s="21">
        <v>0</v>
      </c>
      <c r="CF19" s="21">
        <v>0</v>
      </c>
      <c r="CG19" s="22">
        <v>0</v>
      </c>
      <c r="CH19" s="22">
        <v>0</v>
      </c>
      <c r="CI19" s="22">
        <v>0</v>
      </c>
      <c r="CJ19" s="22">
        <v>0</v>
      </c>
      <c r="CK19" s="22">
        <v>0</v>
      </c>
      <c r="CL19" s="23">
        <v>0</v>
      </c>
      <c r="CM19" s="21">
        <v>0</v>
      </c>
      <c r="CN19" s="21">
        <v>0</v>
      </c>
      <c r="CO19" s="21">
        <v>0</v>
      </c>
      <c r="CP19" s="22">
        <v>0</v>
      </c>
      <c r="CQ19" s="22">
        <v>0</v>
      </c>
      <c r="CR19" s="22">
        <v>0</v>
      </c>
      <c r="CS19" s="22">
        <v>0</v>
      </c>
      <c r="CT19" s="22">
        <v>0</v>
      </c>
      <c r="CU19" s="23">
        <v>0</v>
      </c>
      <c r="CV19" s="21"/>
      <c r="CW19" s="21"/>
      <c r="CX19" s="21"/>
      <c r="CY19" s="22"/>
      <c r="CZ19" s="22"/>
      <c r="DA19" s="22"/>
      <c r="DB19" s="22"/>
      <c r="DC19" s="22"/>
      <c r="DD19" s="23"/>
      <c r="DN19" s="73">
        <f t="shared" si="0"/>
        <v>13613.43</v>
      </c>
      <c r="DO19" s="73">
        <f t="shared" si="1"/>
        <v>948.61</v>
      </c>
      <c r="DP19" s="73">
        <f t="shared" si="3"/>
        <v>14562.04</v>
      </c>
      <c r="DQ19" s="22">
        <f t="shared" si="4"/>
        <v>899</v>
      </c>
      <c r="DR19" s="22">
        <f t="shared" si="5"/>
        <v>335.79999999999995</v>
      </c>
      <c r="DS19" s="22">
        <f t="shared" si="6"/>
        <v>6152.8200000000006</v>
      </c>
      <c r="DT19" s="22">
        <f t="shared" si="7"/>
        <v>384.18999999999994</v>
      </c>
      <c r="DU19" s="22">
        <f t="shared" si="8"/>
        <v>7771.81</v>
      </c>
      <c r="DV19" s="23">
        <f t="shared" si="9"/>
        <v>22333.850000000002</v>
      </c>
      <c r="DW19" s="262">
        <f t="shared" si="10"/>
        <v>948.76000000000022</v>
      </c>
      <c r="DX19" s="262"/>
      <c r="DY19" s="263">
        <f>E19-(DU19-(DO19*PARAM!Q19))</f>
        <v>-171.52000000000044</v>
      </c>
      <c r="DZ19" s="263"/>
    </row>
    <row r="20" spans="1:130" x14ac:dyDescent="0.25">
      <c r="A20" s="18">
        <v>518</v>
      </c>
      <c r="B20" s="18" t="s">
        <v>827</v>
      </c>
      <c r="C20" s="18" t="s">
        <v>828</v>
      </c>
      <c r="D20" s="20">
        <v>0</v>
      </c>
      <c r="E20" s="18">
        <v>0</v>
      </c>
      <c r="F20" s="18">
        <v>0</v>
      </c>
      <c r="G20" s="18" t="s">
        <v>157</v>
      </c>
      <c r="H20" s="18" t="s">
        <v>5</v>
      </c>
      <c r="I20" s="18" t="s">
        <v>179</v>
      </c>
      <c r="J20" s="21"/>
      <c r="K20" s="21"/>
      <c r="L20" s="21"/>
      <c r="M20" s="22"/>
      <c r="N20" s="22"/>
      <c r="O20" s="22"/>
      <c r="P20" s="22"/>
      <c r="Q20" s="22"/>
      <c r="R20" s="23"/>
      <c r="S20" s="21">
        <v>0</v>
      </c>
      <c r="T20" s="21">
        <v>0</v>
      </c>
      <c r="U20" s="21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3">
        <v>0</v>
      </c>
      <c r="AB20" s="21">
        <v>0</v>
      </c>
      <c r="AC20" s="21">
        <v>0</v>
      </c>
      <c r="AD20" s="21">
        <v>0</v>
      </c>
      <c r="AE20" s="22">
        <v>0</v>
      </c>
      <c r="AF20" s="22">
        <v>0</v>
      </c>
      <c r="AG20" s="22">
        <v>0</v>
      </c>
      <c r="AH20" s="22">
        <v>0</v>
      </c>
      <c r="AI20" s="22">
        <v>0</v>
      </c>
      <c r="AJ20" s="23">
        <v>0</v>
      </c>
      <c r="AK20" s="21"/>
      <c r="AL20" s="21"/>
      <c r="AM20" s="21"/>
      <c r="AN20" s="22"/>
      <c r="AO20" s="22"/>
      <c r="AP20" s="22"/>
      <c r="AQ20" s="22"/>
      <c r="AR20" s="22"/>
      <c r="AS20" s="23"/>
      <c r="AT20" s="21">
        <v>0</v>
      </c>
      <c r="AU20" s="21">
        <v>948.61</v>
      </c>
      <c r="AV20" s="21">
        <v>948.61</v>
      </c>
      <c r="AW20" s="22">
        <v>40</v>
      </c>
      <c r="AX20" s="22">
        <v>0</v>
      </c>
      <c r="AY20" s="22">
        <v>189.72</v>
      </c>
      <c r="AZ20" s="22">
        <v>12.71</v>
      </c>
      <c r="BA20" s="22">
        <v>242.43</v>
      </c>
      <c r="BB20" s="23">
        <v>1191.04</v>
      </c>
      <c r="BC20" s="21"/>
      <c r="BD20" s="21"/>
      <c r="BE20" s="21"/>
      <c r="BF20" s="22"/>
      <c r="BG20" s="22"/>
      <c r="BH20" s="22"/>
      <c r="BI20" s="22"/>
      <c r="BJ20" s="22"/>
      <c r="BK20" s="23"/>
      <c r="BL20" s="21"/>
      <c r="BM20" s="21"/>
      <c r="BN20" s="21"/>
      <c r="BO20" s="22"/>
      <c r="BP20" s="22"/>
      <c r="BQ20" s="22"/>
      <c r="BR20" s="22"/>
      <c r="BS20" s="22"/>
      <c r="BT20" s="23"/>
      <c r="BU20" s="21"/>
      <c r="BV20" s="21"/>
      <c r="BW20" s="21"/>
      <c r="BX20" s="22"/>
      <c r="BY20" s="22"/>
      <c r="BZ20" s="22"/>
      <c r="CA20" s="22"/>
      <c r="CB20" s="22"/>
      <c r="CC20" s="23"/>
      <c r="CD20" s="21"/>
      <c r="CE20" s="21"/>
      <c r="CF20" s="21"/>
      <c r="CG20" s="22"/>
      <c r="CH20" s="22"/>
      <c r="CI20" s="22"/>
      <c r="CJ20" s="22"/>
      <c r="CK20" s="22"/>
      <c r="CL20" s="23"/>
      <c r="CM20" s="21"/>
      <c r="CN20" s="21"/>
      <c r="CO20" s="21"/>
      <c r="CP20" s="22"/>
      <c r="CQ20" s="22"/>
      <c r="CR20" s="22"/>
      <c r="CS20" s="22"/>
      <c r="CT20" s="22"/>
      <c r="CU20" s="23"/>
      <c r="CV20" s="21"/>
      <c r="CW20" s="21"/>
      <c r="CX20" s="21"/>
      <c r="CY20" s="22"/>
      <c r="CZ20" s="22"/>
      <c r="DA20" s="22"/>
      <c r="DB20" s="22"/>
      <c r="DC20" s="22"/>
      <c r="DD20" s="23"/>
      <c r="DN20" s="73">
        <f t="shared" si="0"/>
        <v>0</v>
      </c>
      <c r="DO20" s="73">
        <f t="shared" si="1"/>
        <v>948.61</v>
      </c>
      <c r="DP20" s="73">
        <f t="shared" si="3"/>
        <v>948.61</v>
      </c>
      <c r="DQ20" s="22">
        <f t="shared" si="4"/>
        <v>40</v>
      </c>
      <c r="DR20" s="22">
        <f t="shared" si="5"/>
        <v>0</v>
      </c>
      <c r="DS20" s="22">
        <f t="shared" si="6"/>
        <v>189.72</v>
      </c>
      <c r="DT20" s="22">
        <f t="shared" si="7"/>
        <v>12.71</v>
      </c>
      <c r="DU20" s="22">
        <f t="shared" si="8"/>
        <v>242.43</v>
      </c>
      <c r="DV20" s="23">
        <f t="shared" si="9"/>
        <v>1191.04</v>
      </c>
      <c r="DW20" s="262">
        <f t="shared" si="10"/>
        <v>948.61</v>
      </c>
      <c r="DX20" s="262"/>
      <c r="DY20" s="263">
        <f>E20-(DU20-(DO20*PARAM!Q20))</f>
        <v>-242.43</v>
      </c>
      <c r="DZ20" s="263"/>
    </row>
    <row r="21" spans="1:130" x14ac:dyDescent="0.25">
      <c r="A21" s="18">
        <v>523</v>
      </c>
      <c r="B21" s="18" t="s">
        <v>529</v>
      </c>
      <c r="C21" s="18" t="s">
        <v>245</v>
      </c>
      <c r="D21" s="20">
        <v>1</v>
      </c>
      <c r="E21" s="18">
        <v>8132.25</v>
      </c>
      <c r="F21" s="18">
        <v>35866.300000000003</v>
      </c>
      <c r="G21" s="18" t="s">
        <v>157</v>
      </c>
      <c r="H21" s="18" t="s">
        <v>5</v>
      </c>
      <c r="I21" s="18" t="s">
        <v>179</v>
      </c>
      <c r="J21" s="21">
        <v>3081.32</v>
      </c>
      <c r="K21" s="21">
        <v>0</v>
      </c>
      <c r="L21" s="21">
        <v>3081.32</v>
      </c>
      <c r="M21" s="22">
        <v>332</v>
      </c>
      <c r="N21" s="22">
        <v>40.020000000000003</v>
      </c>
      <c r="O21" s="22">
        <v>1160.5999999999999</v>
      </c>
      <c r="P21" s="22">
        <v>131.21</v>
      </c>
      <c r="Q21" s="22">
        <v>1663.83</v>
      </c>
      <c r="R21" s="23">
        <v>4745.1499999999996</v>
      </c>
      <c r="S21" s="21">
        <v>2820.38</v>
      </c>
      <c r="T21" s="21">
        <v>0</v>
      </c>
      <c r="U21" s="21">
        <v>2820.38</v>
      </c>
      <c r="V21" s="22">
        <v>296</v>
      </c>
      <c r="W21" s="22">
        <v>36.630000000000003</v>
      </c>
      <c r="X21" s="22">
        <v>1012.28</v>
      </c>
      <c r="Y21" s="22">
        <v>126.57</v>
      </c>
      <c r="Z21" s="22">
        <v>1471.48</v>
      </c>
      <c r="AA21" s="23">
        <v>4291.8599999999997</v>
      </c>
      <c r="AB21" s="21">
        <v>1976</v>
      </c>
      <c r="AC21" s="21">
        <v>0</v>
      </c>
      <c r="AD21" s="21">
        <v>1976</v>
      </c>
      <c r="AE21" s="22">
        <v>181</v>
      </c>
      <c r="AF21" s="22">
        <v>25.66</v>
      </c>
      <c r="AG21" s="22">
        <v>759.16</v>
      </c>
      <c r="AH21" s="22">
        <v>101.39</v>
      </c>
      <c r="AI21" s="22">
        <v>1067.21</v>
      </c>
      <c r="AJ21" s="23">
        <v>3043.21</v>
      </c>
      <c r="AK21" s="21">
        <v>2641.72</v>
      </c>
      <c r="AL21" s="21">
        <v>0</v>
      </c>
      <c r="AM21" s="21">
        <v>2641.72</v>
      </c>
      <c r="AN21" s="22">
        <v>271</v>
      </c>
      <c r="AO21" s="22">
        <v>34.31</v>
      </c>
      <c r="AP21" s="22">
        <v>1000.63</v>
      </c>
      <c r="AQ21" s="22">
        <v>148.9</v>
      </c>
      <c r="AR21" s="22">
        <v>1454.84</v>
      </c>
      <c r="AS21" s="23">
        <v>4096.5600000000004</v>
      </c>
      <c r="AT21" s="21">
        <v>2522.19</v>
      </c>
      <c r="AU21" s="21">
        <v>939.13</v>
      </c>
      <c r="AV21" s="21">
        <v>3461.32</v>
      </c>
      <c r="AW21" s="22">
        <v>383</v>
      </c>
      <c r="AX21" s="22">
        <v>32.76</v>
      </c>
      <c r="AY21" s="22">
        <v>1144.79</v>
      </c>
      <c r="AZ21" s="22">
        <v>144.06</v>
      </c>
      <c r="BA21" s="22">
        <v>1704.61</v>
      </c>
      <c r="BB21" s="23">
        <v>5165.93</v>
      </c>
      <c r="BC21" s="21">
        <v>3729.27</v>
      </c>
      <c r="BD21" s="21">
        <v>0</v>
      </c>
      <c r="BE21" s="21">
        <v>3729.27</v>
      </c>
      <c r="BF21" s="22">
        <v>421</v>
      </c>
      <c r="BG21" s="22">
        <v>48.45</v>
      </c>
      <c r="BH21" s="22">
        <v>1397.84</v>
      </c>
      <c r="BI21" s="22">
        <v>147.83000000000001</v>
      </c>
      <c r="BJ21" s="22">
        <v>2015.12</v>
      </c>
      <c r="BK21" s="23">
        <v>5744.39</v>
      </c>
      <c r="BL21" s="21">
        <v>3019.44</v>
      </c>
      <c r="BM21" s="21">
        <v>0</v>
      </c>
      <c r="BN21" s="21">
        <v>3019.44</v>
      </c>
      <c r="BO21" s="22">
        <v>323</v>
      </c>
      <c r="BP21" s="22">
        <v>39.21</v>
      </c>
      <c r="BQ21" s="22">
        <v>1138.58</v>
      </c>
      <c r="BR21" s="22">
        <v>135.21</v>
      </c>
      <c r="BS21" s="22">
        <v>1636</v>
      </c>
      <c r="BT21" s="23">
        <v>4655.4399999999996</v>
      </c>
      <c r="BU21" s="21">
        <v>2474.3000000000002</v>
      </c>
      <c r="BV21" s="21">
        <v>0</v>
      </c>
      <c r="BW21" s="21">
        <v>2474.3000000000002</v>
      </c>
      <c r="BX21" s="22">
        <v>248</v>
      </c>
      <c r="BY21" s="22">
        <v>32.130000000000003</v>
      </c>
      <c r="BZ21" s="22">
        <v>930.82</v>
      </c>
      <c r="CA21" s="22">
        <v>145.94</v>
      </c>
      <c r="CB21" s="22">
        <v>1356.89</v>
      </c>
      <c r="CC21" s="23">
        <v>3831.19</v>
      </c>
      <c r="CD21" s="21">
        <v>2664.13</v>
      </c>
      <c r="CE21" s="21">
        <v>0</v>
      </c>
      <c r="CF21" s="21">
        <v>2664.13</v>
      </c>
      <c r="CG21" s="22">
        <v>274</v>
      </c>
      <c r="CH21" s="22">
        <v>34.6</v>
      </c>
      <c r="CI21" s="22">
        <v>1008.8</v>
      </c>
      <c r="CJ21" s="22">
        <v>47.31</v>
      </c>
      <c r="CK21" s="22">
        <v>1364.71</v>
      </c>
      <c r="CL21" s="23">
        <v>4028.84</v>
      </c>
      <c r="CM21" s="21">
        <v>2789.09</v>
      </c>
      <c r="CN21" s="21">
        <v>0</v>
      </c>
      <c r="CO21" s="21">
        <v>2789.09</v>
      </c>
      <c r="CP21" s="22">
        <v>300</v>
      </c>
      <c r="CQ21" s="22">
        <v>36.22</v>
      </c>
      <c r="CR21" s="22">
        <v>1052.83</v>
      </c>
      <c r="CS21" s="22">
        <v>151.53</v>
      </c>
      <c r="CT21" s="22">
        <v>1540.58</v>
      </c>
      <c r="CU21" s="23">
        <v>4329.67</v>
      </c>
      <c r="CV21" s="21">
        <v>3252.2</v>
      </c>
      <c r="CW21" s="21">
        <v>0</v>
      </c>
      <c r="CX21" s="21">
        <v>3252.2</v>
      </c>
      <c r="CY21" s="22">
        <v>355</v>
      </c>
      <c r="CZ21" s="22">
        <v>42.25</v>
      </c>
      <c r="DA21" s="22">
        <v>1223.5899999999999</v>
      </c>
      <c r="DB21" s="22">
        <v>144.44999999999999</v>
      </c>
      <c r="DC21" s="22">
        <v>1765.29</v>
      </c>
      <c r="DD21" s="23">
        <v>5017.49</v>
      </c>
      <c r="DE21" s="21">
        <v>3775.99</v>
      </c>
      <c r="DF21" s="21">
        <v>0</v>
      </c>
      <c r="DG21" s="21">
        <v>3775.99</v>
      </c>
      <c r="DH21" s="22">
        <v>430</v>
      </c>
      <c r="DI21" s="22">
        <v>396.21</v>
      </c>
      <c r="DJ21" s="22">
        <v>1436.68</v>
      </c>
      <c r="DK21" s="22">
        <v>169.05</v>
      </c>
      <c r="DL21" s="22">
        <v>2431.94</v>
      </c>
      <c r="DM21" s="23">
        <v>6207.93</v>
      </c>
      <c r="DN21" s="73">
        <f t="shared" si="0"/>
        <v>34746.03</v>
      </c>
      <c r="DO21" s="73">
        <f t="shared" si="1"/>
        <v>939.13</v>
      </c>
      <c r="DP21" s="73">
        <f t="shared" si="3"/>
        <v>35685.159999999996</v>
      </c>
      <c r="DQ21" s="22">
        <f t="shared" si="4"/>
        <v>4137</v>
      </c>
      <c r="DR21" s="22">
        <f t="shared" si="5"/>
        <v>837.65999999999985</v>
      </c>
      <c r="DS21" s="22">
        <f t="shared" si="6"/>
        <v>14405.179999999998</v>
      </c>
      <c r="DT21" s="22">
        <f t="shared" si="7"/>
        <v>1728.6599999999999</v>
      </c>
      <c r="DU21" s="22">
        <f t="shared" si="8"/>
        <v>21108.499999999996</v>
      </c>
      <c r="DV21" s="23">
        <f t="shared" si="9"/>
        <v>59813.099999999991</v>
      </c>
      <c r="DW21" s="262">
        <f t="shared" si="10"/>
        <v>-181.14000000000669</v>
      </c>
      <c r="DX21" s="262"/>
      <c r="DY21" s="263">
        <f>E21-(DU21-(DO21*PARAM!Q21))</f>
        <v>-12976.249999999996</v>
      </c>
      <c r="DZ21" s="263"/>
    </row>
    <row r="22" spans="1:130" x14ac:dyDescent="0.25">
      <c r="A22" s="18">
        <v>528</v>
      </c>
      <c r="B22" s="18" t="s">
        <v>541</v>
      </c>
      <c r="C22" s="18" t="s">
        <v>245</v>
      </c>
      <c r="D22" s="20">
        <v>1</v>
      </c>
      <c r="E22" s="18">
        <v>7417.79</v>
      </c>
      <c r="F22" s="18">
        <v>34886.300000000003</v>
      </c>
      <c r="G22" s="18" t="s">
        <v>157</v>
      </c>
      <c r="H22" s="18" t="s">
        <v>5</v>
      </c>
      <c r="I22" s="18" t="s">
        <v>179</v>
      </c>
      <c r="J22" s="21">
        <v>2600.63</v>
      </c>
      <c r="K22" s="21">
        <v>0</v>
      </c>
      <c r="L22" s="21">
        <v>2600.63</v>
      </c>
      <c r="M22" s="22">
        <v>249</v>
      </c>
      <c r="N22" s="22">
        <v>32.630000000000003</v>
      </c>
      <c r="O22" s="22">
        <v>915.84</v>
      </c>
      <c r="P22" s="22">
        <v>122.29</v>
      </c>
      <c r="Q22" s="22">
        <v>1319.76</v>
      </c>
      <c r="R22" s="23">
        <v>3920.39</v>
      </c>
      <c r="S22" s="21">
        <v>2455.25</v>
      </c>
      <c r="T22" s="21">
        <v>0</v>
      </c>
      <c r="U22" s="21">
        <v>2455.25</v>
      </c>
      <c r="V22" s="22">
        <v>242</v>
      </c>
      <c r="W22" s="22">
        <v>31.88</v>
      </c>
      <c r="X22" s="22">
        <v>877.15</v>
      </c>
      <c r="Y22" s="22">
        <v>125.19</v>
      </c>
      <c r="Z22" s="22">
        <v>1276.22</v>
      </c>
      <c r="AA22" s="23">
        <v>3731.47</v>
      </c>
      <c r="AB22" s="21">
        <v>2455.25</v>
      </c>
      <c r="AC22" s="21">
        <v>0</v>
      </c>
      <c r="AD22" s="21">
        <v>2455.25</v>
      </c>
      <c r="AE22" s="22">
        <v>242</v>
      </c>
      <c r="AF22" s="22">
        <v>31.88</v>
      </c>
      <c r="AG22" s="22">
        <v>876.66</v>
      </c>
      <c r="AH22" s="22">
        <v>160.88999999999999</v>
      </c>
      <c r="AI22" s="22">
        <v>1311.43</v>
      </c>
      <c r="AJ22" s="23">
        <v>3766.68</v>
      </c>
      <c r="AK22" s="21">
        <v>2455.25</v>
      </c>
      <c r="AL22" s="21">
        <v>0</v>
      </c>
      <c r="AM22" s="21">
        <v>2455.25</v>
      </c>
      <c r="AN22" s="22">
        <v>242</v>
      </c>
      <c r="AO22" s="22">
        <v>31.88</v>
      </c>
      <c r="AP22" s="22">
        <v>876.66</v>
      </c>
      <c r="AQ22" s="22">
        <v>150.69</v>
      </c>
      <c r="AR22" s="22">
        <v>1301.23</v>
      </c>
      <c r="AS22" s="23">
        <v>3756.48</v>
      </c>
      <c r="AT22" s="21">
        <v>2488.8000000000002</v>
      </c>
      <c r="AU22" s="21">
        <v>948.61</v>
      </c>
      <c r="AV22" s="21">
        <v>3437.41</v>
      </c>
      <c r="AW22" s="22">
        <v>375</v>
      </c>
      <c r="AX22" s="22">
        <v>32.32</v>
      </c>
      <c r="AY22" s="22">
        <v>1096.76</v>
      </c>
      <c r="AZ22" s="22">
        <v>148.69999999999999</v>
      </c>
      <c r="BA22" s="22">
        <v>1652.78</v>
      </c>
      <c r="BB22" s="23">
        <v>5090.1899999999996</v>
      </c>
      <c r="BC22" s="21">
        <v>3911.02</v>
      </c>
      <c r="BD22" s="21">
        <v>0</v>
      </c>
      <c r="BE22" s="21">
        <v>3911.02</v>
      </c>
      <c r="BF22" s="22">
        <v>409</v>
      </c>
      <c r="BG22" s="22">
        <v>47.74</v>
      </c>
      <c r="BH22" s="22">
        <v>1340.83</v>
      </c>
      <c r="BI22" s="22">
        <v>155.13</v>
      </c>
      <c r="BJ22" s="22">
        <v>1952.7</v>
      </c>
      <c r="BK22" s="23">
        <v>5863.72</v>
      </c>
      <c r="BL22" s="21">
        <v>2591.79</v>
      </c>
      <c r="BM22" s="21">
        <v>0</v>
      </c>
      <c r="BN22" s="21">
        <v>2591.79</v>
      </c>
      <c r="BO22" s="22">
        <v>255</v>
      </c>
      <c r="BP22" s="22">
        <v>33.659999999999997</v>
      </c>
      <c r="BQ22" s="22">
        <v>945.41</v>
      </c>
      <c r="BR22" s="22">
        <v>117.41</v>
      </c>
      <c r="BS22" s="22">
        <v>1351.48</v>
      </c>
      <c r="BT22" s="23">
        <v>3943.27</v>
      </c>
      <c r="BU22" s="21">
        <v>2455.25</v>
      </c>
      <c r="BV22" s="21">
        <v>0</v>
      </c>
      <c r="BW22" s="21">
        <v>2455.25</v>
      </c>
      <c r="BX22" s="22">
        <v>241</v>
      </c>
      <c r="BY22" s="22">
        <v>31.88</v>
      </c>
      <c r="BZ22" s="22">
        <v>876.66</v>
      </c>
      <c r="CA22" s="22">
        <v>155.79</v>
      </c>
      <c r="CB22" s="22">
        <v>1305.33</v>
      </c>
      <c r="CC22" s="23">
        <v>3760.58</v>
      </c>
      <c r="CD22" s="21">
        <v>2514.87</v>
      </c>
      <c r="CE22" s="21">
        <v>0</v>
      </c>
      <c r="CF22" s="21">
        <v>2514.87</v>
      </c>
      <c r="CG22" s="22">
        <v>249</v>
      </c>
      <c r="CH22" s="22">
        <v>32.659999999999997</v>
      </c>
      <c r="CI22" s="22">
        <v>917.32</v>
      </c>
      <c r="CJ22" s="22">
        <v>136.44999999999999</v>
      </c>
      <c r="CK22" s="22">
        <v>1335.43</v>
      </c>
      <c r="CL22" s="23">
        <v>3850.3</v>
      </c>
      <c r="CM22" s="21">
        <v>2636.03</v>
      </c>
      <c r="CN22" s="21">
        <v>0</v>
      </c>
      <c r="CO22" s="21">
        <v>2636.03</v>
      </c>
      <c r="CP22" s="22">
        <v>266</v>
      </c>
      <c r="CQ22" s="22">
        <v>34.24</v>
      </c>
      <c r="CR22" s="22">
        <v>936.02</v>
      </c>
      <c r="CS22" s="22">
        <v>77.400000000000006</v>
      </c>
      <c r="CT22" s="22">
        <v>1313.66</v>
      </c>
      <c r="CU22" s="23">
        <v>3949.69</v>
      </c>
      <c r="CV22" s="21">
        <v>2813.05</v>
      </c>
      <c r="CW22" s="21">
        <v>0</v>
      </c>
      <c r="CX22" s="21">
        <v>2813.05</v>
      </c>
      <c r="CY22" s="22">
        <v>290</v>
      </c>
      <c r="CZ22" s="22">
        <v>36.53</v>
      </c>
      <c r="DA22" s="22">
        <v>1012.45</v>
      </c>
      <c r="DB22" s="22">
        <v>116.25</v>
      </c>
      <c r="DC22" s="22">
        <v>1455.23</v>
      </c>
      <c r="DD22" s="23">
        <v>4268.28</v>
      </c>
      <c r="DE22" s="21">
        <v>3664.62</v>
      </c>
      <c r="DF22" s="21">
        <v>0</v>
      </c>
      <c r="DG22" s="21">
        <v>3664.62</v>
      </c>
      <c r="DH22" s="22">
        <v>410</v>
      </c>
      <c r="DI22" s="22">
        <v>374.46</v>
      </c>
      <c r="DJ22" s="22">
        <v>1452.84</v>
      </c>
      <c r="DK22" s="22">
        <v>156.88</v>
      </c>
      <c r="DL22" s="22">
        <v>2394.1799999999998</v>
      </c>
      <c r="DM22" s="23">
        <v>6058.8</v>
      </c>
      <c r="DN22" s="73">
        <f t="shared" si="0"/>
        <v>33041.81</v>
      </c>
      <c r="DO22" s="73">
        <f t="shared" si="1"/>
        <v>948.61</v>
      </c>
      <c r="DP22" s="73">
        <f t="shared" si="3"/>
        <v>33990.42</v>
      </c>
      <c r="DQ22" s="22">
        <f t="shared" si="4"/>
        <v>3725</v>
      </c>
      <c r="DR22" s="22">
        <f t="shared" si="5"/>
        <v>785.41999999999985</v>
      </c>
      <c r="DS22" s="22">
        <f t="shared" si="6"/>
        <v>13070.01</v>
      </c>
      <c r="DT22" s="22">
        <f t="shared" si="7"/>
        <v>1740.48</v>
      </c>
      <c r="DU22" s="22">
        <f t="shared" si="8"/>
        <v>19320.91</v>
      </c>
      <c r="DV22" s="23">
        <f t="shared" si="9"/>
        <v>55903.12000000001</v>
      </c>
      <c r="DW22" s="262">
        <f t="shared" si="10"/>
        <v>-895.88000000000466</v>
      </c>
      <c r="DX22" s="262"/>
      <c r="DY22" s="263">
        <f>E22-(DU22-(DO22*PARAM!Q22))</f>
        <v>-11903.119999999999</v>
      </c>
      <c r="DZ22" s="263"/>
    </row>
    <row r="23" spans="1:130" x14ac:dyDescent="0.25">
      <c r="A23" s="18">
        <v>531</v>
      </c>
      <c r="B23" s="18" t="s">
        <v>546</v>
      </c>
      <c r="C23" s="18" t="s">
        <v>184</v>
      </c>
      <c r="D23" s="20">
        <v>1</v>
      </c>
      <c r="E23" s="18">
        <v>71151.199999999997</v>
      </c>
      <c r="F23" s="18">
        <v>128843.6</v>
      </c>
      <c r="G23" s="18" t="s">
        <v>157</v>
      </c>
      <c r="H23" s="18" t="s">
        <v>6</v>
      </c>
      <c r="I23" s="18" t="s">
        <v>360</v>
      </c>
      <c r="J23" s="21">
        <v>2595.79</v>
      </c>
      <c r="K23" s="21">
        <v>0</v>
      </c>
      <c r="L23" s="21">
        <v>2595.79</v>
      </c>
      <c r="M23" s="22">
        <v>252</v>
      </c>
      <c r="N23" s="22">
        <v>32.39</v>
      </c>
      <c r="O23" s="22">
        <v>946.31</v>
      </c>
      <c r="P23" s="22">
        <v>106.84</v>
      </c>
      <c r="Q23" s="22">
        <v>1337.54</v>
      </c>
      <c r="R23" s="23">
        <v>3933.33</v>
      </c>
      <c r="S23" s="21">
        <v>2488.16</v>
      </c>
      <c r="T23" s="21">
        <v>0</v>
      </c>
      <c r="U23" s="21">
        <v>2488.16</v>
      </c>
      <c r="V23" s="22">
        <v>250</v>
      </c>
      <c r="W23" s="22">
        <v>32.31</v>
      </c>
      <c r="X23" s="22">
        <v>944.03</v>
      </c>
      <c r="Y23" s="22">
        <v>115.59</v>
      </c>
      <c r="Z23" s="22">
        <v>1341.93</v>
      </c>
      <c r="AA23" s="23">
        <v>3830.09</v>
      </c>
      <c r="AB23" s="21">
        <v>2483.8200000000002</v>
      </c>
      <c r="AC23" s="21">
        <v>0</v>
      </c>
      <c r="AD23" s="21">
        <v>2483.8200000000002</v>
      </c>
      <c r="AE23" s="22">
        <v>250</v>
      </c>
      <c r="AF23" s="22">
        <v>32.26</v>
      </c>
      <c r="AG23" s="22">
        <v>939.48</v>
      </c>
      <c r="AH23" s="22">
        <v>105.31</v>
      </c>
      <c r="AI23" s="22">
        <v>1327.05</v>
      </c>
      <c r="AJ23" s="23">
        <v>3810.87</v>
      </c>
      <c r="AK23" s="21">
        <v>2542.41</v>
      </c>
      <c r="AL23" s="21">
        <v>0</v>
      </c>
      <c r="AM23" s="21">
        <v>2542.41</v>
      </c>
      <c r="AN23" s="22">
        <v>258</v>
      </c>
      <c r="AO23" s="22">
        <v>33.020000000000003</v>
      </c>
      <c r="AP23" s="22">
        <v>964.34</v>
      </c>
      <c r="AQ23" s="22">
        <v>121.64</v>
      </c>
      <c r="AR23" s="22">
        <v>1377</v>
      </c>
      <c r="AS23" s="23">
        <v>3919.41</v>
      </c>
      <c r="AT23" s="21">
        <v>2511.09</v>
      </c>
      <c r="AU23" s="21">
        <v>948.61</v>
      </c>
      <c r="AV23" s="21">
        <v>3459.7</v>
      </c>
      <c r="AW23" s="22">
        <v>383</v>
      </c>
      <c r="AX23" s="22">
        <v>32.61</v>
      </c>
      <c r="AY23" s="22">
        <v>1142.6300000000001</v>
      </c>
      <c r="AZ23" s="22">
        <v>123.6</v>
      </c>
      <c r="BA23" s="22">
        <v>1681.84</v>
      </c>
      <c r="BB23" s="23">
        <v>5141.54</v>
      </c>
      <c r="BC23" s="21">
        <v>3918.97</v>
      </c>
      <c r="BD23" s="21">
        <v>0</v>
      </c>
      <c r="BE23" s="21">
        <v>3918.97</v>
      </c>
      <c r="BF23" s="22">
        <v>419</v>
      </c>
      <c r="BG23" s="22">
        <v>48.28</v>
      </c>
      <c r="BH23" s="22">
        <v>1393.06</v>
      </c>
      <c r="BI23" s="22">
        <v>129.91</v>
      </c>
      <c r="BJ23" s="22">
        <v>1990.25</v>
      </c>
      <c r="BK23" s="23">
        <v>5909.22</v>
      </c>
      <c r="BL23" s="21">
        <v>2382.48</v>
      </c>
      <c r="BM23" s="21">
        <v>0</v>
      </c>
      <c r="BN23" s="21">
        <v>2382.48</v>
      </c>
      <c r="BO23" s="22">
        <v>234</v>
      </c>
      <c r="BP23" s="22">
        <v>30.94</v>
      </c>
      <c r="BQ23" s="22">
        <v>904.32</v>
      </c>
      <c r="BR23" s="22">
        <v>103.49</v>
      </c>
      <c r="BS23" s="22">
        <v>1272.75</v>
      </c>
      <c r="BT23" s="23">
        <v>3655.23</v>
      </c>
      <c r="BU23" s="21">
        <v>2078.37</v>
      </c>
      <c r="BV23" s="21">
        <v>0</v>
      </c>
      <c r="BW23" s="21">
        <v>2078.37</v>
      </c>
      <c r="BX23" s="22">
        <v>194</v>
      </c>
      <c r="BY23" s="22">
        <v>26.99</v>
      </c>
      <c r="BZ23" s="22">
        <v>798.78</v>
      </c>
      <c r="CA23" s="22">
        <v>113.4</v>
      </c>
      <c r="CB23" s="22">
        <v>1133.17</v>
      </c>
      <c r="CC23" s="23">
        <v>3211.54</v>
      </c>
      <c r="CD23" s="21">
        <v>2532.6999999999998</v>
      </c>
      <c r="CE23" s="21">
        <v>0</v>
      </c>
      <c r="CF23" s="21">
        <v>2532.6999999999998</v>
      </c>
      <c r="CG23" s="22">
        <v>256</v>
      </c>
      <c r="CH23" s="22">
        <v>32.89</v>
      </c>
      <c r="CI23" s="22">
        <v>960.79</v>
      </c>
      <c r="CJ23" s="22">
        <v>70.47</v>
      </c>
      <c r="CK23" s="22">
        <v>1320.15</v>
      </c>
      <c r="CL23" s="23">
        <v>3852.85</v>
      </c>
      <c r="CM23" s="21">
        <v>2503.23</v>
      </c>
      <c r="CN23" s="21">
        <v>0</v>
      </c>
      <c r="CO23" s="21">
        <v>2503.23</v>
      </c>
      <c r="CP23" s="22">
        <v>261</v>
      </c>
      <c r="CQ23" s="22">
        <v>32.5</v>
      </c>
      <c r="CR23" s="22">
        <v>940.32</v>
      </c>
      <c r="CS23" s="22">
        <v>44.45</v>
      </c>
      <c r="CT23" s="22">
        <v>1278.27</v>
      </c>
      <c r="CU23" s="23">
        <v>3781.5</v>
      </c>
      <c r="CV23" s="21">
        <v>2483.8200000000002</v>
      </c>
      <c r="CW23" s="21">
        <v>0</v>
      </c>
      <c r="CX23" s="21">
        <v>2483.8200000000002</v>
      </c>
      <c r="CY23" s="22">
        <v>249</v>
      </c>
      <c r="CZ23" s="22">
        <v>32.26</v>
      </c>
      <c r="DA23" s="22">
        <v>909.46</v>
      </c>
      <c r="DB23" s="22">
        <v>79.81</v>
      </c>
      <c r="DC23" s="22">
        <v>1270.53</v>
      </c>
      <c r="DD23" s="23">
        <v>3754.35</v>
      </c>
      <c r="DE23" s="21">
        <v>3706.2</v>
      </c>
      <c r="DF23" s="21">
        <v>0</v>
      </c>
      <c r="DG23" s="21">
        <v>3706.2</v>
      </c>
      <c r="DH23" s="22">
        <v>420</v>
      </c>
      <c r="DI23" s="22">
        <v>367.06</v>
      </c>
      <c r="DJ23" s="22">
        <v>1448.09</v>
      </c>
      <c r="DK23" s="22">
        <v>157.61000000000001</v>
      </c>
      <c r="DL23" s="22">
        <v>2392.7600000000002</v>
      </c>
      <c r="DM23" s="23">
        <v>6098.96</v>
      </c>
      <c r="DN23" s="73">
        <f t="shared" si="0"/>
        <v>32227.040000000001</v>
      </c>
      <c r="DO23" s="73">
        <f t="shared" si="1"/>
        <v>948.61</v>
      </c>
      <c r="DP23" s="73">
        <f t="shared" si="3"/>
        <v>33175.65</v>
      </c>
      <c r="DQ23" s="22">
        <f t="shared" si="4"/>
        <v>3660</v>
      </c>
      <c r="DR23" s="22">
        <f t="shared" si="5"/>
        <v>764.45</v>
      </c>
      <c r="DS23" s="22">
        <f t="shared" si="6"/>
        <v>13195.93</v>
      </c>
      <c r="DT23" s="22">
        <f t="shared" si="7"/>
        <v>1375.6100000000001</v>
      </c>
      <c r="DU23" s="22">
        <f t="shared" si="8"/>
        <v>18995.989999999998</v>
      </c>
      <c r="DV23" s="23">
        <f t="shared" si="9"/>
        <v>54554.12</v>
      </c>
      <c r="DW23" s="262">
        <f t="shared" si="10"/>
        <v>-95667.950000000012</v>
      </c>
      <c r="DX23" s="262"/>
      <c r="DY23" s="263">
        <f>E23-(DU23-(DO23*PARAM!Q23))</f>
        <v>52155.21</v>
      </c>
      <c r="DZ23" s="263"/>
    </row>
    <row r="24" spans="1:130" x14ac:dyDescent="0.25">
      <c r="A24" s="18">
        <v>533</v>
      </c>
      <c r="B24" s="18" t="s">
        <v>833</v>
      </c>
      <c r="C24" s="18" t="s">
        <v>184</v>
      </c>
      <c r="D24" s="20">
        <v>0</v>
      </c>
      <c r="E24" s="18">
        <v>0</v>
      </c>
      <c r="F24" s="18">
        <v>0</v>
      </c>
      <c r="G24" s="18" t="s">
        <v>157</v>
      </c>
      <c r="H24" s="18" t="s">
        <v>9</v>
      </c>
      <c r="I24" s="18" t="s">
        <v>834</v>
      </c>
      <c r="J24" s="21"/>
      <c r="K24" s="21"/>
      <c r="L24" s="21"/>
      <c r="M24" s="22"/>
      <c r="N24" s="22"/>
      <c r="O24" s="22"/>
      <c r="P24" s="22"/>
      <c r="Q24" s="22"/>
      <c r="R24" s="23"/>
      <c r="S24" s="21">
        <v>38.161200000000001</v>
      </c>
      <c r="T24" s="21">
        <v>0</v>
      </c>
      <c r="U24" s="21">
        <v>38.161200000000001</v>
      </c>
      <c r="V24" s="22">
        <v>0.98</v>
      </c>
      <c r="W24" s="22">
        <v>0.87219999999999998</v>
      </c>
      <c r="X24" s="22">
        <v>8.2614000000000001</v>
      </c>
      <c r="Y24" s="22">
        <v>0.51939999999999997</v>
      </c>
      <c r="Z24" s="22">
        <v>10.632999999999999</v>
      </c>
      <c r="AA24" s="23">
        <v>-28.31</v>
      </c>
      <c r="AB24" s="21">
        <v>0</v>
      </c>
      <c r="AC24" s="21">
        <v>0</v>
      </c>
      <c r="AD24" s="21">
        <v>0</v>
      </c>
      <c r="AE24" s="22">
        <v>0</v>
      </c>
      <c r="AF24" s="22">
        <v>0</v>
      </c>
      <c r="AG24" s="22">
        <v>0</v>
      </c>
      <c r="AH24" s="22">
        <v>0</v>
      </c>
      <c r="AI24" s="22">
        <v>0</v>
      </c>
      <c r="AJ24" s="23">
        <v>0</v>
      </c>
      <c r="AK24" s="21"/>
      <c r="AL24" s="21"/>
      <c r="AM24" s="21"/>
      <c r="AN24" s="22"/>
      <c r="AO24" s="22"/>
      <c r="AP24" s="22"/>
      <c r="AQ24" s="22"/>
      <c r="AR24" s="22"/>
      <c r="AS24" s="23"/>
      <c r="AT24" s="21">
        <v>0</v>
      </c>
      <c r="AU24" s="21">
        <v>609.8442</v>
      </c>
      <c r="AV24" s="21">
        <v>609.8442</v>
      </c>
      <c r="AW24" s="22">
        <v>26.46</v>
      </c>
      <c r="AX24" s="22">
        <v>0</v>
      </c>
      <c r="AY24" s="22">
        <v>121.9708</v>
      </c>
      <c r="AZ24" s="22">
        <v>8.1634000000000011</v>
      </c>
      <c r="BA24" s="22">
        <v>156.5942</v>
      </c>
      <c r="BB24" s="23">
        <v>-465.7</v>
      </c>
      <c r="BC24" s="21"/>
      <c r="BD24" s="21"/>
      <c r="BE24" s="21"/>
      <c r="BF24" s="22"/>
      <c r="BG24" s="22"/>
      <c r="BH24" s="22"/>
      <c r="BI24" s="22"/>
      <c r="BJ24" s="22"/>
      <c r="BK24" s="23"/>
      <c r="BL24" s="21"/>
      <c r="BM24" s="21"/>
      <c r="BN24" s="21"/>
      <c r="BO24" s="22"/>
      <c r="BP24" s="22"/>
      <c r="BQ24" s="22"/>
      <c r="BR24" s="22"/>
      <c r="BS24" s="22"/>
      <c r="BT24" s="23"/>
      <c r="BU24" s="21"/>
      <c r="BV24" s="21"/>
      <c r="BW24" s="21"/>
      <c r="BX24" s="22"/>
      <c r="BY24" s="22"/>
      <c r="BZ24" s="22"/>
      <c r="CA24" s="22"/>
      <c r="CB24" s="22"/>
      <c r="CC24" s="23"/>
      <c r="CD24" s="21"/>
      <c r="CE24" s="21"/>
      <c r="CF24" s="21"/>
      <c r="CG24" s="22"/>
      <c r="CH24" s="22"/>
      <c r="CI24" s="22"/>
      <c r="CJ24" s="22"/>
      <c r="CK24" s="22"/>
      <c r="CL24" s="23"/>
      <c r="CM24" s="21"/>
      <c r="CN24" s="21"/>
      <c r="CO24" s="21"/>
      <c r="CP24" s="22"/>
      <c r="CQ24" s="22"/>
      <c r="CR24" s="22"/>
      <c r="CS24" s="22"/>
      <c r="CT24" s="22"/>
      <c r="CU24" s="23"/>
      <c r="CV24" s="21"/>
      <c r="CW24" s="21"/>
      <c r="CX24" s="21"/>
      <c r="CY24" s="22"/>
      <c r="CZ24" s="22"/>
      <c r="DA24" s="22"/>
      <c r="DB24" s="22"/>
      <c r="DC24" s="22"/>
      <c r="DD24" s="23"/>
      <c r="DN24" s="73">
        <f t="shared" si="0"/>
        <v>38.161200000000001</v>
      </c>
      <c r="DO24" s="73">
        <f t="shared" si="1"/>
        <v>609.8442</v>
      </c>
      <c r="DP24" s="73">
        <f t="shared" si="3"/>
        <v>648.00540000000001</v>
      </c>
      <c r="DQ24" s="22">
        <f t="shared" si="4"/>
        <v>27.44</v>
      </c>
      <c r="DR24" s="22">
        <f t="shared" si="5"/>
        <v>0.87219999999999998</v>
      </c>
      <c r="DS24" s="22">
        <f t="shared" si="6"/>
        <v>130.23220000000001</v>
      </c>
      <c r="DT24" s="22">
        <f t="shared" si="7"/>
        <v>8.6828000000000003</v>
      </c>
      <c r="DU24" s="22">
        <f t="shared" si="8"/>
        <v>167.22720000000001</v>
      </c>
      <c r="DV24" s="23">
        <f t="shared" si="9"/>
        <v>-494.01</v>
      </c>
      <c r="DW24" s="262">
        <f t="shared" si="10"/>
        <v>648.00540000000001</v>
      </c>
      <c r="DX24" s="262"/>
      <c r="DY24" s="263">
        <f>E24-(DU24-(DO24*PARAM!Q24))</f>
        <v>-167.22720000000001</v>
      </c>
      <c r="DZ24" s="263"/>
    </row>
    <row r="25" spans="1:130" x14ac:dyDescent="0.25">
      <c r="A25" s="18">
        <v>534</v>
      </c>
      <c r="B25" s="18" t="s">
        <v>552</v>
      </c>
      <c r="C25" s="18" t="s">
        <v>478</v>
      </c>
      <c r="D25" s="20">
        <v>1</v>
      </c>
      <c r="E25" s="18">
        <v>18619.715799999998</v>
      </c>
      <c r="F25" s="18">
        <v>30961.1204</v>
      </c>
      <c r="G25" s="18" t="s">
        <v>157</v>
      </c>
      <c r="H25" s="18" t="s">
        <v>9</v>
      </c>
      <c r="I25" s="18" t="s">
        <v>553</v>
      </c>
      <c r="J25" s="21">
        <v>3514.2996000000003</v>
      </c>
      <c r="K25" s="21">
        <v>0</v>
      </c>
      <c r="L25" s="21">
        <v>3514.2996000000003</v>
      </c>
      <c r="M25" s="22">
        <v>396.9</v>
      </c>
      <c r="N25" s="22">
        <v>45.658199999999994</v>
      </c>
      <c r="O25" s="22">
        <v>1349.7049999999999</v>
      </c>
      <c r="P25" s="22">
        <v>61.759599999999999</v>
      </c>
      <c r="Q25" s="22">
        <v>1854.0228</v>
      </c>
      <c r="R25" s="23">
        <v>-1732</v>
      </c>
      <c r="S25" s="21">
        <v>3796.3337999999999</v>
      </c>
      <c r="T25" s="21">
        <v>0</v>
      </c>
      <c r="U25" s="21">
        <v>3796.3337999999999</v>
      </c>
      <c r="V25" s="22">
        <v>436.1</v>
      </c>
      <c r="W25" s="22">
        <v>49.323399999999999</v>
      </c>
      <c r="X25" s="22">
        <v>1449.2926</v>
      </c>
      <c r="Y25" s="22">
        <v>65.591400000000007</v>
      </c>
      <c r="Z25" s="22">
        <v>2000.3073999999999</v>
      </c>
      <c r="AA25" s="23">
        <v>-1873.5</v>
      </c>
      <c r="AB25" s="21">
        <v>3513.7508000000003</v>
      </c>
      <c r="AC25" s="21">
        <v>0</v>
      </c>
      <c r="AD25" s="21">
        <v>3513.7508000000003</v>
      </c>
      <c r="AE25" s="22">
        <v>396.9</v>
      </c>
      <c r="AF25" s="22">
        <v>45.648400000000002</v>
      </c>
      <c r="AG25" s="22">
        <v>1350.1949999999999</v>
      </c>
      <c r="AH25" s="22">
        <v>61.749799999999993</v>
      </c>
      <c r="AI25" s="22">
        <v>1854.4932000000001</v>
      </c>
      <c r="AJ25" s="23">
        <v>-1730.97</v>
      </c>
      <c r="AK25" s="21">
        <v>3513.7508000000003</v>
      </c>
      <c r="AL25" s="21">
        <v>0</v>
      </c>
      <c r="AM25" s="21">
        <v>3513.7508000000003</v>
      </c>
      <c r="AN25" s="22">
        <v>396.9</v>
      </c>
      <c r="AO25" s="22">
        <v>45.648400000000002</v>
      </c>
      <c r="AP25" s="22">
        <v>1350.1949999999999</v>
      </c>
      <c r="AQ25" s="22">
        <v>61.749799999999993</v>
      </c>
      <c r="AR25" s="22">
        <v>1854.4932000000001</v>
      </c>
      <c r="AS25" s="23">
        <v>-1730.97</v>
      </c>
      <c r="AT25" s="21">
        <v>17055.292799999999</v>
      </c>
      <c r="AU25" s="21">
        <v>929.63779999999997</v>
      </c>
      <c r="AV25" s="21">
        <v>17984.9306</v>
      </c>
      <c r="AW25" s="22">
        <v>1731.66</v>
      </c>
      <c r="AX25" s="22">
        <v>535.50139999999999</v>
      </c>
      <c r="AY25" s="22">
        <v>8698.0781999999999</v>
      </c>
      <c r="AZ25" s="22">
        <v>257.82819999999998</v>
      </c>
      <c r="BA25" s="22">
        <v>11223.067800000001</v>
      </c>
      <c r="BB25" s="23">
        <v>-7128.9</v>
      </c>
      <c r="BC25" s="21">
        <v>17.835999999999999</v>
      </c>
      <c r="BD25" s="21">
        <v>0</v>
      </c>
      <c r="BE25" s="21">
        <v>17.835999999999999</v>
      </c>
      <c r="BF25" s="22">
        <v>0</v>
      </c>
      <c r="BG25" s="22">
        <v>0</v>
      </c>
      <c r="BH25" s="22">
        <v>0</v>
      </c>
      <c r="BI25" s="22">
        <v>0.245</v>
      </c>
      <c r="BJ25" s="22">
        <v>0.245</v>
      </c>
      <c r="BK25" s="23">
        <v>-17.96</v>
      </c>
      <c r="BL25" s="21">
        <v>0</v>
      </c>
      <c r="BM25" s="21">
        <v>0</v>
      </c>
      <c r="BN25" s="21">
        <v>0</v>
      </c>
      <c r="BO25" s="22">
        <v>-2.94</v>
      </c>
      <c r="BP25" s="22">
        <v>0</v>
      </c>
      <c r="BQ25" s="22">
        <v>0</v>
      </c>
      <c r="BR25" s="22">
        <v>0</v>
      </c>
      <c r="BS25" s="22">
        <v>-2.94</v>
      </c>
      <c r="BT25" s="23">
        <v>-2.94</v>
      </c>
      <c r="BU25" s="21">
        <v>0</v>
      </c>
      <c r="BV25" s="21">
        <v>0</v>
      </c>
      <c r="BW25" s="21">
        <v>0</v>
      </c>
      <c r="BX25" s="22">
        <v>0</v>
      </c>
      <c r="BY25" s="22">
        <v>0</v>
      </c>
      <c r="BZ25" s="22">
        <v>0</v>
      </c>
      <c r="CA25" s="22">
        <v>0</v>
      </c>
      <c r="CB25" s="22">
        <v>0</v>
      </c>
      <c r="CC25" s="23">
        <v>0</v>
      </c>
      <c r="CD25" s="21">
        <v>0</v>
      </c>
      <c r="CE25" s="21">
        <v>0</v>
      </c>
      <c r="CF25" s="21">
        <v>0</v>
      </c>
      <c r="CG25" s="22">
        <v>0</v>
      </c>
      <c r="CH25" s="22">
        <v>0</v>
      </c>
      <c r="CI25" s="22">
        <v>0</v>
      </c>
      <c r="CJ25" s="22">
        <v>0</v>
      </c>
      <c r="CK25" s="22">
        <v>0</v>
      </c>
      <c r="CL25" s="23">
        <v>0</v>
      </c>
      <c r="CM25" s="21">
        <v>0</v>
      </c>
      <c r="CN25" s="21">
        <v>0</v>
      </c>
      <c r="CO25" s="21">
        <v>0</v>
      </c>
      <c r="CP25" s="22">
        <v>0</v>
      </c>
      <c r="CQ25" s="22">
        <v>0</v>
      </c>
      <c r="CR25" s="22">
        <v>0</v>
      </c>
      <c r="CS25" s="22">
        <v>0</v>
      </c>
      <c r="CT25" s="22">
        <v>0</v>
      </c>
      <c r="CU25" s="23">
        <v>0</v>
      </c>
      <c r="CV25" s="21"/>
      <c r="CW25" s="21"/>
      <c r="CX25" s="21"/>
      <c r="CY25" s="22"/>
      <c r="CZ25" s="22"/>
      <c r="DA25" s="22"/>
      <c r="DB25" s="22"/>
      <c r="DC25" s="22"/>
      <c r="DD25" s="23"/>
      <c r="DN25" s="73">
        <f t="shared" si="0"/>
        <v>31411.263799999997</v>
      </c>
      <c r="DO25" s="73">
        <f t="shared" si="1"/>
        <v>929.63779999999997</v>
      </c>
      <c r="DP25" s="73">
        <f t="shared" si="3"/>
        <v>32340.901600000001</v>
      </c>
      <c r="DQ25" s="22">
        <f t="shared" si="4"/>
        <v>3352.58</v>
      </c>
      <c r="DR25" s="22">
        <f t="shared" si="5"/>
        <v>721.77980000000002</v>
      </c>
      <c r="DS25" s="22">
        <f t="shared" si="6"/>
        <v>14197.465799999998</v>
      </c>
      <c r="DT25" s="22">
        <f t="shared" si="7"/>
        <v>508.92379999999997</v>
      </c>
      <c r="DU25" s="22">
        <f t="shared" si="8"/>
        <v>18780.749400000004</v>
      </c>
      <c r="DV25" s="23">
        <f t="shared" si="9"/>
        <v>-14220.18</v>
      </c>
      <c r="DW25" s="262">
        <f t="shared" si="10"/>
        <v>1379.7812000000013</v>
      </c>
      <c r="DX25" s="262"/>
      <c r="DY25" s="263">
        <f>E25-(DU25-(DO25*PARAM!Q25))</f>
        <v>-161.03360000000612</v>
      </c>
      <c r="DZ25" s="263"/>
    </row>
    <row r="26" spans="1:130" x14ac:dyDescent="0.25">
      <c r="A26" s="18">
        <v>535</v>
      </c>
      <c r="B26" s="18" t="s">
        <v>554</v>
      </c>
      <c r="C26" s="18" t="s">
        <v>555</v>
      </c>
      <c r="D26" s="20">
        <v>0.9</v>
      </c>
      <c r="E26" s="18">
        <v>16799.03</v>
      </c>
      <c r="F26" s="18">
        <v>30400.48</v>
      </c>
      <c r="G26" s="18" t="s">
        <v>157</v>
      </c>
      <c r="H26" s="18" t="s">
        <v>5</v>
      </c>
      <c r="I26" s="18" t="s">
        <v>368</v>
      </c>
      <c r="J26" s="21">
        <v>2315.34</v>
      </c>
      <c r="K26" s="21">
        <v>0</v>
      </c>
      <c r="L26" s="21">
        <v>2315.34</v>
      </c>
      <c r="M26" s="22">
        <v>227</v>
      </c>
      <c r="N26" s="22">
        <v>30.06</v>
      </c>
      <c r="O26" s="22">
        <v>880.97</v>
      </c>
      <c r="P26" s="22">
        <v>132.9</v>
      </c>
      <c r="Q26" s="22">
        <v>1270.93</v>
      </c>
      <c r="R26" s="23">
        <v>3586.27</v>
      </c>
      <c r="S26" s="21">
        <v>2302.85</v>
      </c>
      <c r="T26" s="21">
        <v>0</v>
      </c>
      <c r="U26" s="21">
        <v>2302.85</v>
      </c>
      <c r="V26" s="22">
        <v>224</v>
      </c>
      <c r="W26" s="22">
        <v>29.9</v>
      </c>
      <c r="X26" s="22">
        <v>877.28</v>
      </c>
      <c r="Y26" s="22">
        <v>117.39</v>
      </c>
      <c r="Z26" s="22">
        <v>1248.57</v>
      </c>
      <c r="AA26" s="23">
        <v>3551.42</v>
      </c>
      <c r="AB26" s="21">
        <v>2301.44</v>
      </c>
      <c r="AC26" s="21">
        <v>0</v>
      </c>
      <c r="AD26" s="21">
        <v>2301.44</v>
      </c>
      <c r="AE26" s="22">
        <v>224</v>
      </c>
      <c r="AF26" s="22">
        <v>29.88</v>
      </c>
      <c r="AG26" s="22">
        <v>876.31</v>
      </c>
      <c r="AH26" s="22">
        <v>142.86000000000001</v>
      </c>
      <c r="AI26" s="22">
        <v>1273.05</v>
      </c>
      <c r="AJ26" s="23">
        <v>3574.49</v>
      </c>
      <c r="AK26" s="21">
        <v>2301.44</v>
      </c>
      <c r="AL26" s="21">
        <v>0</v>
      </c>
      <c r="AM26" s="21">
        <v>2301.44</v>
      </c>
      <c r="AN26" s="22">
        <v>224</v>
      </c>
      <c r="AO26" s="22">
        <v>29.88</v>
      </c>
      <c r="AP26" s="22">
        <v>876.31</v>
      </c>
      <c r="AQ26" s="22">
        <v>142.86000000000001</v>
      </c>
      <c r="AR26" s="22">
        <v>1273.05</v>
      </c>
      <c r="AS26" s="23">
        <v>3574.49</v>
      </c>
      <c r="AT26" s="21">
        <v>2311.86</v>
      </c>
      <c r="AU26" s="21">
        <v>853.75</v>
      </c>
      <c r="AV26" s="21">
        <v>3165.61</v>
      </c>
      <c r="AW26" s="22">
        <v>342</v>
      </c>
      <c r="AX26" s="22">
        <v>30.02</v>
      </c>
      <c r="AY26" s="22">
        <v>1050.8900000000001</v>
      </c>
      <c r="AZ26" s="22">
        <v>128.99</v>
      </c>
      <c r="BA26" s="22">
        <v>1551.9</v>
      </c>
      <c r="BB26" s="23">
        <v>4717.51</v>
      </c>
      <c r="BC26" s="21">
        <v>3573.59</v>
      </c>
      <c r="BD26" s="21">
        <v>0</v>
      </c>
      <c r="BE26" s="21">
        <v>3573.59</v>
      </c>
      <c r="BF26" s="22">
        <v>381</v>
      </c>
      <c r="BG26" s="22">
        <v>44.67</v>
      </c>
      <c r="BH26" s="22">
        <v>1291.6500000000001</v>
      </c>
      <c r="BI26" s="22">
        <v>144.47</v>
      </c>
      <c r="BJ26" s="22">
        <v>1861.79</v>
      </c>
      <c r="BK26" s="23">
        <v>5435.38</v>
      </c>
      <c r="BL26" s="21">
        <v>2301.44</v>
      </c>
      <c r="BM26" s="21">
        <v>0</v>
      </c>
      <c r="BN26" s="21">
        <v>2301.44</v>
      </c>
      <c r="BO26" s="22">
        <v>223</v>
      </c>
      <c r="BP26" s="22">
        <v>29.88</v>
      </c>
      <c r="BQ26" s="22">
        <v>876.31</v>
      </c>
      <c r="BR26" s="22">
        <v>112.26</v>
      </c>
      <c r="BS26" s="22">
        <v>1241.45</v>
      </c>
      <c r="BT26" s="23">
        <v>3542.89</v>
      </c>
      <c r="BU26" s="21">
        <v>2301.44</v>
      </c>
      <c r="BV26" s="21">
        <v>0</v>
      </c>
      <c r="BW26" s="21">
        <v>2301.44</v>
      </c>
      <c r="BX26" s="22">
        <v>224</v>
      </c>
      <c r="BY26" s="22">
        <v>29.88</v>
      </c>
      <c r="BZ26" s="22">
        <v>876.31</v>
      </c>
      <c r="CA26" s="22">
        <v>142.86000000000001</v>
      </c>
      <c r="CB26" s="22">
        <v>1273.05</v>
      </c>
      <c r="CC26" s="23">
        <v>3574.49</v>
      </c>
      <c r="CD26" s="21">
        <v>2398.3200000000002</v>
      </c>
      <c r="CE26" s="21">
        <v>0</v>
      </c>
      <c r="CF26" s="21">
        <v>2398.3200000000002</v>
      </c>
      <c r="CG26" s="22">
        <v>238</v>
      </c>
      <c r="CH26" s="22">
        <v>31.14</v>
      </c>
      <c r="CI26" s="22">
        <v>911.72</v>
      </c>
      <c r="CJ26" s="22">
        <v>93.58</v>
      </c>
      <c r="CK26" s="22">
        <v>1274.44</v>
      </c>
      <c r="CL26" s="23">
        <v>3672.76</v>
      </c>
      <c r="CM26" s="21">
        <v>2301.44</v>
      </c>
      <c r="CN26" s="21">
        <v>0</v>
      </c>
      <c r="CO26" s="21">
        <v>2301.44</v>
      </c>
      <c r="CP26" s="22">
        <v>233</v>
      </c>
      <c r="CQ26" s="22">
        <v>29.88</v>
      </c>
      <c r="CR26" s="22">
        <v>881.11</v>
      </c>
      <c r="CS26" s="22">
        <v>122.46</v>
      </c>
      <c r="CT26" s="22">
        <v>1266.45</v>
      </c>
      <c r="CU26" s="23">
        <v>3567.89</v>
      </c>
      <c r="CV26" s="21">
        <v>2769.96</v>
      </c>
      <c r="CW26" s="21">
        <v>0</v>
      </c>
      <c r="CX26" s="21">
        <v>2769.96</v>
      </c>
      <c r="CY26" s="22">
        <v>289</v>
      </c>
      <c r="CZ26" s="22">
        <v>35.979999999999997</v>
      </c>
      <c r="DA26" s="22">
        <v>1047.48</v>
      </c>
      <c r="DB26" s="22">
        <v>110.38</v>
      </c>
      <c r="DC26" s="22">
        <v>1482.84</v>
      </c>
      <c r="DD26" s="23">
        <v>4252.8</v>
      </c>
      <c r="DE26" s="21">
        <v>3502.8</v>
      </c>
      <c r="DF26" s="21">
        <v>0</v>
      </c>
      <c r="DG26" s="21">
        <v>3502.8</v>
      </c>
      <c r="DH26" s="22">
        <v>393</v>
      </c>
      <c r="DI26" s="22">
        <v>350.66</v>
      </c>
      <c r="DJ26" s="22">
        <v>1315.16</v>
      </c>
      <c r="DK26" s="22">
        <v>170.64</v>
      </c>
      <c r="DL26" s="22">
        <v>2229.46</v>
      </c>
      <c r="DM26" s="23">
        <v>5732.26</v>
      </c>
      <c r="DN26" s="73">
        <f t="shared" si="0"/>
        <v>30681.919999999998</v>
      </c>
      <c r="DO26" s="73">
        <f t="shared" si="1"/>
        <v>853.75</v>
      </c>
      <c r="DP26" s="73">
        <f t="shared" si="3"/>
        <v>31535.67</v>
      </c>
      <c r="DQ26" s="22">
        <f t="shared" si="4"/>
        <v>3445</v>
      </c>
      <c r="DR26" s="22">
        <f t="shared" si="5"/>
        <v>731.71</v>
      </c>
      <c r="DS26" s="22">
        <f t="shared" si="6"/>
        <v>12637.809999999998</v>
      </c>
      <c r="DT26" s="22">
        <f t="shared" si="7"/>
        <v>1673.9099999999999</v>
      </c>
      <c r="DU26" s="22">
        <f t="shared" si="8"/>
        <v>18488.430000000004</v>
      </c>
      <c r="DV26" s="23">
        <f t="shared" si="9"/>
        <v>52325.540000000008</v>
      </c>
      <c r="DW26" s="262">
        <f t="shared" si="10"/>
        <v>1135.1899999999987</v>
      </c>
      <c r="DX26" s="262"/>
      <c r="DY26" s="263">
        <f>E26-(DU26-(DO26*PARAM!Q26))</f>
        <v>-1689.4000000000051</v>
      </c>
      <c r="DZ26" s="263"/>
    </row>
    <row r="27" spans="1:130" x14ac:dyDescent="0.25">
      <c r="A27" s="18">
        <v>540</v>
      </c>
      <c r="B27" s="18" t="s">
        <v>558</v>
      </c>
      <c r="C27" s="18" t="s">
        <v>559</v>
      </c>
      <c r="D27" s="20">
        <v>1</v>
      </c>
      <c r="E27" s="18">
        <v>7644.05</v>
      </c>
      <c r="F27" s="18">
        <v>33639.230000000003</v>
      </c>
      <c r="G27" s="18" t="s">
        <v>157</v>
      </c>
      <c r="H27" s="18" t="s">
        <v>5</v>
      </c>
      <c r="I27" s="18" t="s">
        <v>179</v>
      </c>
      <c r="J27" s="21">
        <v>2526.4299999999998</v>
      </c>
      <c r="K27" s="21">
        <v>0</v>
      </c>
      <c r="L27" s="21">
        <v>2526.4299999999998</v>
      </c>
      <c r="M27" s="22">
        <v>243</v>
      </c>
      <c r="N27" s="22">
        <v>31.59</v>
      </c>
      <c r="O27" s="22">
        <v>892.97</v>
      </c>
      <c r="P27" s="22">
        <v>44.45</v>
      </c>
      <c r="Q27" s="22">
        <v>1212.01</v>
      </c>
      <c r="R27" s="23">
        <v>3738.44</v>
      </c>
      <c r="S27" s="21">
        <v>2398.11</v>
      </c>
      <c r="T27" s="21">
        <v>0</v>
      </c>
      <c r="U27" s="21">
        <v>2398.11</v>
      </c>
      <c r="V27" s="22">
        <v>238</v>
      </c>
      <c r="W27" s="22">
        <v>31.14</v>
      </c>
      <c r="X27" s="22">
        <v>862.3</v>
      </c>
      <c r="Y27" s="22">
        <v>42.58</v>
      </c>
      <c r="Z27" s="22">
        <v>1174.02</v>
      </c>
      <c r="AA27" s="23">
        <v>3572.13</v>
      </c>
      <c r="AB27" s="21">
        <v>2398.11</v>
      </c>
      <c r="AC27" s="21">
        <v>0</v>
      </c>
      <c r="AD27" s="21">
        <v>2398.11</v>
      </c>
      <c r="AE27" s="22">
        <v>238</v>
      </c>
      <c r="AF27" s="22">
        <v>31.14</v>
      </c>
      <c r="AG27" s="22">
        <v>861.81</v>
      </c>
      <c r="AH27" s="22">
        <v>42.58</v>
      </c>
      <c r="AI27" s="22">
        <v>1173.53</v>
      </c>
      <c r="AJ27" s="23">
        <v>3571.64</v>
      </c>
      <c r="AK27" s="21">
        <v>2455.98</v>
      </c>
      <c r="AL27" s="21">
        <v>0</v>
      </c>
      <c r="AM27" s="21">
        <v>2455.98</v>
      </c>
      <c r="AN27" s="22">
        <v>246</v>
      </c>
      <c r="AO27" s="22">
        <v>31.9</v>
      </c>
      <c r="AP27" s="22">
        <v>914.4</v>
      </c>
      <c r="AQ27" s="22">
        <v>43.6</v>
      </c>
      <c r="AR27" s="22">
        <v>1235.9000000000001</v>
      </c>
      <c r="AS27" s="23">
        <v>3691.88</v>
      </c>
      <c r="AT27" s="21">
        <v>2425.4499999999998</v>
      </c>
      <c r="AU27" s="21">
        <v>948.61</v>
      </c>
      <c r="AV27" s="21">
        <v>3374.06</v>
      </c>
      <c r="AW27" s="22">
        <v>371</v>
      </c>
      <c r="AX27" s="22">
        <v>31.49</v>
      </c>
      <c r="AY27" s="22">
        <v>1076.45</v>
      </c>
      <c r="AZ27" s="22">
        <v>55.78</v>
      </c>
      <c r="BA27" s="22">
        <v>1534.72</v>
      </c>
      <c r="BB27" s="23">
        <v>4908.78</v>
      </c>
      <c r="BC27" s="21">
        <v>3817.16</v>
      </c>
      <c r="BD27" s="21">
        <v>0</v>
      </c>
      <c r="BE27" s="21">
        <v>3817.16</v>
      </c>
      <c r="BF27" s="22">
        <v>400</v>
      </c>
      <c r="BG27" s="22">
        <v>46.52</v>
      </c>
      <c r="BH27" s="22">
        <v>1343.52</v>
      </c>
      <c r="BI27" s="22">
        <v>66.75</v>
      </c>
      <c r="BJ27" s="22">
        <v>1856.79</v>
      </c>
      <c r="BK27" s="23">
        <v>5673.95</v>
      </c>
      <c r="BL27" s="21">
        <v>2530.88</v>
      </c>
      <c r="BM27" s="21">
        <v>0</v>
      </c>
      <c r="BN27" s="21">
        <v>2530.88</v>
      </c>
      <c r="BO27" s="22">
        <v>256</v>
      </c>
      <c r="BP27" s="22">
        <v>32.869999999999997</v>
      </c>
      <c r="BQ27" s="22">
        <v>960.11</v>
      </c>
      <c r="BR27" s="22">
        <v>131.63</v>
      </c>
      <c r="BS27" s="22">
        <v>1380.61</v>
      </c>
      <c r="BT27" s="23">
        <v>3911.49</v>
      </c>
      <c r="BU27" s="21">
        <v>2398.11</v>
      </c>
      <c r="BV27" s="21">
        <v>0</v>
      </c>
      <c r="BW27" s="21">
        <v>2398.11</v>
      </c>
      <c r="BX27" s="22">
        <v>238</v>
      </c>
      <c r="BY27" s="22">
        <v>31.14</v>
      </c>
      <c r="BZ27" s="22">
        <v>861.81</v>
      </c>
      <c r="CA27" s="22">
        <v>149.68</v>
      </c>
      <c r="CB27" s="22">
        <v>1280.6300000000001</v>
      </c>
      <c r="CC27" s="23">
        <v>3678.74</v>
      </c>
      <c r="CD27" s="21">
        <v>2431.6799999999998</v>
      </c>
      <c r="CE27" s="21">
        <v>0</v>
      </c>
      <c r="CF27" s="21">
        <v>2431.6799999999998</v>
      </c>
      <c r="CG27" s="22">
        <v>242</v>
      </c>
      <c r="CH27" s="22">
        <v>31.57</v>
      </c>
      <c r="CI27" s="22">
        <v>892.3</v>
      </c>
      <c r="CJ27" s="22">
        <v>43.17</v>
      </c>
      <c r="CK27" s="22">
        <v>1209.04</v>
      </c>
      <c r="CL27" s="23">
        <v>3640.72</v>
      </c>
      <c r="CM27" s="21">
        <v>2709.19</v>
      </c>
      <c r="CN27" s="21">
        <v>0</v>
      </c>
      <c r="CO27" s="21">
        <v>2709.19</v>
      </c>
      <c r="CP27" s="22">
        <v>288</v>
      </c>
      <c r="CQ27" s="22">
        <v>35.18</v>
      </c>
      <c r="CR27" s="22">
        <v>976.75</v>
      </c>
      <c r="CS27" s="22">
        <v>104.2</v>
      </c>
      <c r="CT27" s="22">
        <v>1404.13</v>
      </c>
      <c r="CU27" s="23">
        <v>4113.32</v>
      </c>
      <c r="CV27" s="21">
        <v>2897.4</v>
      </c>
      <c r="CW27" s="21">
        <v>0</v>
      </c>
      <c r="CX27" s="21">
        <v>2897.4</v>
      </c>
      <c r="CY27" s="22">
        <v>307</v>
      </c>
      <c r="CZ27" s="22">
        <v>37.630000000000003</v>
      </c>
      <c r="DA27" s="22">
        <v>1056.96</v>
      </c>
      <c r="DB27" s="22">
        <v>148.34</v>
      </c>
      <c r="DC27" s="22">
        <v>1549.93</v>
      </c>
      <c r="DD27" s="23">
        <v>4447.33</v>
      </c>
      <c r="DE27" s="21">
        <v>3578.91</v>
      </c>
      <c r="DF27" s="21">
        <v>0</v>
      </c>
      <c r="DG27" s="21">
        <v>3578.91</v>
      </c>
      <c r="DH27" s="22">
        <v>401</v>
      </c>
      <c r="DI27" s="22">
        <v>368.54</v>
      </c>
      <c r="DJ27" s="22">
        <v>1698.48</v>
      </c>
      <c r="DK27" s="22">
        <v>141.38999999999999</v>
      </c>
      <c r="DL27" s="22">
        <v>2609.41</v>
      </c>
      <c r="DM27" s="23">
        <v>6188.32</v>
      </c>
      <c r="DN27" s="73">
        <f t="shared" si="0"/>
        <v>32567.41</v>
      </c>
      <c r="DO27" s="73">
        <f t="shared" si="1"/>
        <v>948.61</v>
      </c>
      <c r="DP27" s="73">
        <f t="shared" si="3"/>
        <v>33516.020000000004</v>
      </c>
      <c r="DQ27" s="22">
        <f t="shared" si="4"/>
        <v>3724</v>
      </c>
      <c r="DR27" s="22">
        <f t="shared" si="5"/>
        <v>773.58</v>
      </c>
      <c r="DS27" s="22">
        <f t="shared" si="6"/>
        <v>13357.969999999998</v>
      </c>
      <c r="DT27" s="22">
        <f t="shared" si="7"/>
        <v>1145.7800000000002</v>
      </c>
      <c r="DU27" s="22">
        <f t="shared" si="8"/>
        <v>19001.330000000002</v>
      </c>
      <c r="DV27" s="23">
        <f t="shared" si="9"/>
        <v>55048.229999999996</v>
      </c>
      <c r="DW27" s="262">
        <f t="shared" si="10"/>
        <v>-123.20999999999913</v>
      </c>
      <c r="DX27" s="262"/>
      <c r="DY27" s="263">
        <f>E27-(DU27-(DO27*PARAM!Q27))</f>
        <v>-11357.280000000002</v>
      </c>
      <c r="DZ27" s="263"/>
    </row>
    <row r="28" spans="1:130" x14ac:dyDescent="0.25">
      <c r="A28" s="18">
        <v>541</v>
      </c>
      <c r="B28" s="18" t="s">
        <v>477</v>
      </c>
      <c r="C28" s="18" t="s">
        <v>478</v>
      </c>
      <c r="D28" s="20">
        <v>1</v>
      </c>
      <c r="E28" s="18">
        <v>19080.689999999999</v>
      </c>
      <c r="F28" s="18">
        <v>34588.79</v>
      </c>
      <c r="G28" s="18" t="s">
        <v>157</v>
      </c>
      <c r="H28" s="18" t="s">
        <v>5</v>
      </c>
      <c r="I28" s="18" t="s">
        <v>179</v>
      </c>
      <c r="J28" s="21">
        <v>2666.9</v>
      </c>
      <c r="K28" s="21">
        <v>0</v>
      </c>
      <c r="L28" s="21">
        <v>2666.9</v>
      </c>
      <c r="M28" s="22">
        <v>275</v>
      </c>
      <c r="N28" s="22">
        <v>34.630000000000003</v>
      </c>
      <c r="O28" s="22">
        <v>1009.31</v>
      </c>
      <c r="P28" s="22">
        <v>123.85</v>
      </c>
      <c r="Q28" s="22">
        <v>1442.79</v>
      </c>
      <c r="R28" s="23">
        <v>4109.6899999999996</v>
      </c>
      <c r="S28" s="21">
        <v>2666.9</v>
      </c>
      <c r="T28" s="21">
        <v>0</v>
      </c>
      <c r="U28" s="21">
        <v>2666.9</v>
      </c>
      <c r="V28" s="22">
        <v>275</v>
      </c>
      <c r="W28" s="22">
        <v>34.630000000000003</v>
      </c>
      <c r="X28" s="22">
        <v>1010.33</v>
      </c>
      <c r="Y28" s="22">
        <v>139.15</v>
      </c>
      <c r="Z28" s="22">
        <v>1459.11</v>
      </c>
      <c r="AA28" s="23">
        <v>4126.01</v>
      </c>
      <c r="AB28" s="21">
        <v>2666.9</v>
      </c>
      <c r="AC28" s="21">
        <v>0</v>
      </c>
      <c r="AD28" s="21">
        <v>2666.9</v>
      </c>
      <c r="AE28" s="22">
        <v>275</v>
      </c>
      <c r="AF28" s="22">
        <v>34.630000000000003</v>
      </c>
      <c r="AG28" s="22">
        <v>1009.82</v>
      </c>
      <c r="AH28" s="22">
        <v>159.55000000000001</v>
      </c>
      <c r="AI28" s="22">
        <v>1479</v>
      </c>
      <c r="AJ28" s="23">
        <v>4145.8999999999996</v>
      </c>
      <c r="AK28" s="21">
        <v>2666.9</v>
      </c>
      <c r="AL28" s="21">
        <v>0</v>
      </c>
      <c r="AM28" s="21">
        <v>2666.9</v>
      </c>
      <c r="AN28" s="22">
        <v>275</v>
      </c>
      <c r="AO28" s="22">
        <v>34.630000000000003</v>
      </c>
      <c r="AP28" s="22">
        <v>1009.82</v>
      </c>
      <c r="AQ28" s="22">
        <v>128.94999999999999</v>
      </c>
      <c r="AR28" s="22">
        <v>1448.4</v>
      </c>
      <c r="AS28" s="23">
        <v>4115.3</v>
      </c>
      <c r="AT28" s="21">
        <v>2693.22</v>
      </c>
      <c r="AU28" s="21">
        <v>948.61</v>
      </c>
      <c r="AV28" s="21">
        <v>3641.83</v>
      </c>
      <c r="AW28" s="22">
        <v>408</v>
      </c>
      <c r="AX28" s="22">
        <v>34.97</v>
      </c>
      <c r="AY28" s="22">
        <v>1209.1600000000001</v>
      </c>
      <c r="AZ28" s="22">
        <v>147.22999999999999</v>
      </c>
      <c r="BA28" s="22">
        <v>1799.36</v>
      </c>
      <c r="BB28" s="23">
        <v>5441.19</v>
      </c>
      <c r="BC28" s="21">
        <v>3984.26</v>
      </c>
      <c r="BD28" s="21">
        <v>0</v>
      </c>
      <c r="BE28" s="21">
        <v>3984.26</v>
      </c>
      <c r="BF28" s="22">
        <v>457</v>
      </c>
      <c r="BG28" s="22">
        <v>51.77</v>
      </c>
      <c r="BH28" s="22">
        <v>1729.93</v>
      </c>
      <c r="BI28" s="22">
        <v>152.36000000000001</v>
      </c>
      <c r="BJ28" s="22">
        <v>2391.06</v>
      </c>
      <c r="BK28" s="23">
        <v>6375.32</v>
      </c>
      <c r="BL28" s="21">
        <v>2666.9</v>
      </c>
      <c r="BM28" s="21">
        <v>0</v>
      </c>
      <c r="BN28" s="21">
        <v>2666.9</v>
      </c>
      <c r="BO28" s="22">
        <v>274</v>
      </c>
      <c r="BP28" s="22">
        <v>34.630000000000003</v>
      </c>
      <c r="BQ28" s="22">
        <v>1009.82</v>
      </c>
      <c r="BR28" s="22">
        <v>134.05000000000001</v>
      </c>
      <c r="BS28" s="22">
        <v>1452.5</v>
      </c>
      <c r="BT28" s="23">
        <v>4119.3999999999996</v>
      </c>
      <c r="BU28" s="21">
        <v>2666.9</v>
      </c>
      <c r="BV28" s="21">
        <v>0</v>
      </c>
      <c r="BW28" s="21">
        <v>2666.9</v>
      </c>
      <c r="BX28" s="22">
        <v>275</v>
      </c>
      <c r="BY28" s="22">
        <v>34.630000000000003</v>
      </c>
      <c r="BZ28" s="22">
        <v>1009.82</v>
      </c>
      <c r="CA28" s="22">
        <v>159.55000000000001</v>
      </c>
      <c r="CB28" s="22">
        <v>1479</v>
      </c>
      <c r="CC28" s="23">
        <v>4145.8999999999996</v>
      </c>
      <c r="CD28" s="21">
        <v>2742.07</v>
      </c>
      <c r="CE28" s="21">
        <v>0</v>
      </c>
      <c r="CF28" s="21">
        <v>2742.07</v>
      </c>
      <c r="CG28" s="22">
        <v>285</v>
      </c>
      <c r="CH28" s="22">
        <v>35.619999999999997</v>
      </c>
      <c r="CI28" s="22">
        <v>1037.29</v>
      </c>
      <c r="CJ28" s="22">
        <v>79.290000000000006</v>
      </c>
      <c r="CK28" s="22">
        <v>1437.2</v>
      </c>
      <c r="CL28" s="23">
        <v>4179.2700000000004</v>
      </c>
      <c r="CM28" s="21">
        <v>2666.9</v>
      </c>
      <c r="CN28" s="21">
        <v>0</v>
      </c>
      <c r="CO28" s="21">
        <v>2666.9</v>
      </c>
      <c r="CP28" s="22">
        <v>283</v>
      </c>
      <c r="CQ28" s="22">
        <v>34.630000000000003</v>
      </c>
      <c r="CR28" s="22">
        <v>1014.62</v>
      </c>
      <c r="CS28" s="22">
        <v>47.35</v>
      </c>
      <c r="CT28" s="22">
        <v>1379.6</v>
      </c>
      <c r="CU28" s="23">
        <v>4046.5</v>
      </c>
      <c r="CV28" s="21">
        <v>2666.9</v>
      </c>
      <c r="CW28" s="21">
        <v>0</v>
      </c>
      <c r="CX28" s="21">
        <v>2666.9</v>
      </c>
      <c r="CY28" s="22">
        <v>275</v>
      </c>
      <c r="CZ28" s="22">
        <v>34.630000000000003</v>
      </c>
      <c r="DA28" s="22">
        <v>1009.82</v>
      </c>
      <c r="DB28" s="22">
        <v>230.95</v>
      </c>
      <c r="DC28" s="22">
        <v>1550.4</v>
      </c>
      <c r="DD28" s="23">
        <v>4217.3</v>
      </c>
      <c r="DE28" s="21">
        <v>3981.02</v>
      </c>
      <c r="DF28" s="21">
        <v>0</v>
      </c>
      <c r="DG28" s="21">
        <v>3981.02</v>
      </c>
      <c r="DH28" s="22">
        <v>456</v>
      </c>
      <c r="DI28" s="22">
        <v>398.76</v>
      </c>
      <c r="DJ28" s="22">
        <v>1250.8800000000001</v>
      </c>
      <c r="DK28" s="22">
        <v>182.89</v>
      </c>
      <c r="DL28" s="22">
        <v>2288.5300000000002</v>
      </c>
      <c r="DM28" s="23">
        <v>6269.55</v>
      </c>
      <c r="DN28" s="73">
        <f t="shared" si="0"/>
        <v>34735.770000000004</v>
      </c>
      <c r="DO28" s="73">
        <f t="shared" si="1"/>
        <v>948.61</v>
      </c>
      <c r="DP28" s="73">
        <f t="shared" si="3"/>
        <v>35684.380000000005</v>
      </c>
      <c r="DQ28" s="22">
        <f t="shared" si="4"/>
        <v>4087</v>
      </c>
      <c r="DR28" s="22">
        <f t="shared" si="5"/>
        <v>832.79</v>
      </c>
      <c r="DS28" s="22">
        <f t="shared" si="6"/>
        <v>14320.439999999999</v>
      </c>
      <c r="DT28" s="22">
        <f t="shared" si="7"/>
        <v>1819.2199999999998</v>
      </c>
      <c r="DU28" s="22">
        <f t="shared" si="8"/>
        <v>21059.45</v>
      </c>
      <c r="DV28" s="23">
        <f t="shared" si="9"/>
        <v>59410.73000000001</v>
      </c>
      <c r="DW28" s="262">
        <f t="shared" si="10"/>
        <v>1095.5900000000038</v>
      </c>
      <c r="DX28" s="262"/>
      <c r="DY28" s="263">
        <f>E28-(DU28-(DO28*PARAM!Q28))</f>
        <v>-1978.760000000002</v>
      </c>
      <c r="DZ28" s="263"/>
    </row>
    <row r="29" spans="1:130" x14ac:dyDescent="0.25">
      <c r="A29" s="18">
        <v>547</v>
      </c>
      <c r="B29" s="18" t="s">
        <v>882</v>
      </c>
      <c r="C29" s="18" t="s">
        <v>211</v>
      </c>
      <c r="D29" s="20">
        <v>0</v>
      </c>
      <c r="E29" s="18">
        <v>0</v>
      </c>
      <c r="F29" s="18">
        <v>0</v>
      </c>
      <c r="G29" s="18" t="s">
        <v>157</v>
      </c>
      <c r="H29" s="18" t="s">
        <v>5</v>
      </c>
      <c r="I29" s="18" t="s">
        <v>368</v>
      </c>
      <c r="J29" s="21"/>
      <c r="K29" s="21"/>
      <c r="L29" s="21"/>
      <c r="M29" s="22"/>
      <c r="N29" s="22"/>
      <c r="O29" s="22"/>
      <c r="P29" s="22"/>
      <c r="Q29" s="22"/>
      <c r="R29" s="23"/>
      <c r="S29" s="21"/>
      <c r="T29" s="21"/>
      <c r="U29" s="21"/>
      <c r="V29" s="22"/>
      <c r="W29" s="22"/>
      <c r="X29" s="22"/>
      <c r="Y29" s="22"/>
      <c r="Z29" s="22"/>
      <c r="AA29" s="23"/>
      <c r="AB29" s="21"/>
      <c r="AC29" s="21"/>
      <c r="AD29" s="21"/>
      <c r="AE29" s="22"/>
      <c r="AF29" s="22"/>
      <c r="AG29" s="22"/>
      <c r="AH29" s="22"/>
      <c r="AI29" s="22"/>
      <c r="AJ29" s="23"/>
      <c r="AK29" s="21"/>
      <c r="AL29" s="21"/>
      <c r="AM29" s="21"/>
      <c r="AN29" s="22"/>
      <c r="AO29" s="22"/>
      <c r="AP29" s="22"/>
      <c r="AQ29" s="22"/>
      <c r="AR29" s="22"/>
      <c r="AS29" s="23"/>
      <c r="AT29" s="21">
        <v>-306.70999999999998</v>
      </c>
      <c r="AU29" s="21">
        <v>474.31</v>
      </c>
      <c r="AV29" s="21">
        <v>167.6</v>
      </c>
      <c r="AW29" s="22">
        <v>7</v>
      </c>
      <c r="AX29" s="22">
        <v>-7.05</v>
      </c>
      <c r="AY29" s="22">
        <v>-12</v>
      </c>
      <c r="AZ29" s="22">
        <v>2.2000000000000002</v>
      </c>
      <c r="BA29" s="22">
        <v>-9.85</v>
      </c>
      <c r="BB29" s="23">
        <v>157.75</v>
      </c>
      <c r="BC29" s="21"/>
      <c r="BD29" s="21"/>
      <c r="BE29" s="21"/>
      <c r="BF29" s="22"/>
      <c r="BG29" s="22"/>
      <c r="BH29" s="22"/>
      <c r="BI29" s="22"/>
      <c r="BJ29" s="22"/>
      <c r="BK29" s="23"/>
      <c r="BL29" s="21"/>
      <c r="BM29" s="21"/>
      <c r="BN29" s="21"/>
      <c r="BO29" s="22"/>
      <c r="BP29" s="22"/>
      <c r="BQ29" s="22"/>
      <c r="BR29" s="22"/>
      <c r="BS29" s="22"/>
      <c r="BT29" s="23"/>
      <c r="BU29" s="21"/>
      <c r="BV29" s="21"/>
      <c r="BW29" s="21"/>
      <c r="BX29" s="22"/>
      <c r="BY29" s="22"/>
      <c r="BZ29" s="22"/>
      <c r="CA29" s="22"/>
      <c r="CB29" s="22"/>
      <c r="CC29" s="23"/>
      <c r="CD29" s="21"/>
      <c r="CE29" s="21"/>
      <c r="CF29" s="21"/>
      <c r="CG29" s="22"/>
      <c r="CH29" s="22"/>
      <c r="CI29" s="22"/>
      <c r="CJ29" s="22"/>
      <c r="CK29" s="22"/>
      <c r="CL29" s="23"/>
      <c r="CM29" s="21"/>
      <c r="CN29" s="21"/>
      <c r="CO29" s="21"/>
      <c r="CP29" s="22"/>
      <c r="CQ29" s="22"/>
      <c r="CR29" s="22"/>
      <c r="CS29" s="22"/>
      <c r="CT29" s="22"/>
      <c r="CU29" s="23"/>
      <c r="CV29" s="21"/>
      <c r="CW29" s="21"/>
      <c r="CX29" s="21"/>
      <c r="CY29" s="22"/>
      <c r="CZ29" s="22"/>
      <c r="DA29" s="22"/>
      <c r="DB29" s="22"/>
      <c r="DC29" s="22"/>
      <c r="DD29" s="23"/>
      <c r="DN29" s="73">
        <f t="shared" si="0"/>
        <v>-306.70999999999998</v>
      </c>
      <c r="DO29" s="73">
        <f t="shared" si="1"/>
        <v>474.31</v>
      </c>
      <c r="DP29" s="73">
        <f t="shared" si="3"/>
        <v>167.6</v>
      </c>
      <c r="DQ29" s="22">
        <f t="shared" si="4"/>
        <v>7</v>
      </c>
      <c r="DR29" s="22">
        <f t="shared" si="5"/>
        <v>-7.05</v>
      </c>
      <c r="DS29" s="22">
        <f t="shared" si="6"/>
        <v>-12</v>
      </c>
      <c r="DT29" s="22">
        <f t="shared" si="7"/>
        <v>2.2000000000000002</v>
      </c>
      <c r="DU29" s="22">
        <f t="shared" si="8"/>
        <v>-9.85</v>
      </c>
      <c r="DV29" s="23">
        <f t="shared" si="9"/>
        <v>157.75</v>
      </c>
      <c r="DW29" s="262">
        <f t="shared" si="10"/>
        <v>167.6</v>
      </c>
      <c r="DX29" s="262"/>
      <c r="DY29" s="263">
        <f>E29-(DU29-(DO29*PARAM!Q29))</f>
        <v>9.85</v>
      </c>
      <c r="DZ29" s="263"/>
    </row>
    <row r="30" spans="1:130" x14ac:dyDescent="0.25">
      <c r="A30" s="18">
        <v>550</v>
      </c>
      <c r="B30" s="18" t="s">
        <v>358</v>
      </c>
      <c r="C30" s="18" t="s">
        <v>359</v>
      </c>
      <c r="D30" s="20">
        <v>0</v>
      </c>
      <c r="E30" s="18">
        <v>30691.360000000001</v>
      </c>
      <c r="F30" s="18">
        <v>54252.4</v>
      </c>
      <c r="G30" s="18" t="s">
        <v>157</v>
      </c>
      <c r="H30" s="18" t="s">
        <v>6</v>
      </c>
      <c r="I30" s="18" t="s">
        <v>360</v>
      </c>
      <c r="J30" s="21">
        <v>2107.6</v>
      </c>
      <c r="K30" s="21">
        <v>0</v>
      </c>
      <c r="L30" s="21">
        <v>2107.6</v>
      </c>
      <c r="M30" s="22">
        <v>186</v>
      </c>
      <c r="N30" s="22">
        <v>26.28</v>
      </c>
      <c r="O30" s="22">
        <v>774.74</v>
      </c>
      <c r="P30" s="22">
        <v>118.66</v>
      </c>
      <c r="Q30" s="22">
        <v>1105.68</v>
      </c>
      <c r="R30" s="23">
        <v>3213.28</v>
      </c>
      <c r="S30" s="21">
        <v>1942.05</v>
      </c>
      <c r="T30" s="21">
        <v>0</v>
      </c>
      <c r="U30" s="21">
        <v>1942.05</v>
      </c>
      <c r="V30" s="22">
        <v>175</v>
      </c>
      <c r="W30" s="22">
        <v>25.21</v>
      </c>
      <c r="X30" s="22">
        <v>718.12</v>
      </c>
      <c r="Y30" s="22">
        <v>34.47</v>
      </c>
      <c r="Z30" s="22">
        <v>952.8</v>
      </c>
      <c r="AA30" s="23">
        <v>2894.85</v>
      </c>
      <c r="AB30" s="21">
        <v>9995.75</v>
      </c>
      <c r="AC30" s="21">
        <v>0</v>
      </c>
      <c r="AD30" s="21">
        <v>9995.75</v>
      </c>
      <c r="AE30" s="22">
        <v>509</v>
      </c>
      <c r="AF30" s="22">
        <v>269.45999999999998</v>
      </c>
      <c r="AG30" s="22">
        <v>4751.68</v>
      </c>
      <c r="AH30" s="22">
        <v>141.69999999999999</v>
      </c>
      <c r="AI30" s="22">
        <v>5671.84</v>
      </c>
      <c r="AJ30" s="23">
        <v>15667.59</v>
      </c>
      <c r="AK30" s="21">
        <v>0</v>
      </c>
      <c r="AL30" s="21">
        <v>0</v>
      </c>
      <c r="AM30" s="21">
        <v>0</v>
      </c>
      <c r="AN30" s="22">
        <v>0</v>
      </c>
      <c r="AO30" s="22">
        <v>0</v>
      </c>
      <c r="AP30" s="22">
        <v>0</v>
      </c>
      <c r="AQ30" s="22">
        <v>0</v>
      </c>
      <c r="AR30" s="22">
        <v>0</v>
      </c>
      <c r="AS30" s="23">
        <v>0</v>
      </c>
      <c r="AT30" s="21">
        <v>0</v>
      </c>
      <c r="AU30" s="21">
        <v>779.47</v>
      </c>
      <c r="AV30" s="21">
        <v>779.47</v>
      </c>
      <c r="AW30" s="22">
        <v>66</v>
      </c>
      <c r="AX30" s="22">
        <v>0</v>
      </c>
      <c r="AY30" s="22">
        <v>155.88999999999999</v>
      </c>
      <c r="AZ30" s="22">
        <v>10.45</v>
      </c>
      <c r="BA30" s="22">
        <v>232.34</v>
      </c>
      <c r="BB30" s="23">
        <v>1011.81</v>
      </c>
      <c r="BC30" s="21">
        <v>28.6</v>
      </c>
      <c r="BD30" s="21">
        <v>0</v>
      </c>
      <c r="BE30" s="21">
        <v>28.6</v>
      </c>
      <c r="BF30" s="22">
        <v>0</v>
      </c>
      <c r="BG30" s="22">
        <v>0</v>
      </c>
      <c r="BH30" s="22">
        <v>0</v>
      </c>
      <c r="BI30" s="22">
        <v>0.39</v>
      </c>
      <c r="BJ30" s="22">
        <v>0.39</v>
      </c>
      <c r="BK30" s="23">
        <v>28.99</v>
      </c>
      <c r="BL30" s="21">
        <v>0</v>
      </c>
      <c r="BM30" s="21">
        <v>0</v>
      </c>
      <c r="BN30" s="21">
        <v>0</v>
      </c>
      <c r="BO30" s="22">
        <v>-1</v>
      </c>
      <c r="BP30" s="22">
        <v>0</v>
      </c>
      <c r="BQ30" s="22">
        <v>0</v>
      </c>
      <c r="BR30" s="22">
        <v>0</v>
      </c>
      <c r="BS30" s="22">
        <v>-1</v>
      </c>
      <c r="BT30" s="23">
        <v>-1</v>
      </c>
      <c r="BU30" s="21"/>
      <c r="BV30" s="21"/>
      <c r="BW30" s="21"/>
      <c r="BX30" s="22"/>
      <c r="BY30" s="22"/>
      <c r="BZ30" s="22"/>
      <c r="CA30" s="22"/>
      <c r="CB30" s="22"/>
      <c r="CC30" s="23"/>
      <c r="CD30" s="21">
        <v>0</v>
      </c>
      <c r="CE30" s="21">
        <v>0</v>
      </c>
      <c r="CF30" s="21">
        <v>0</v>
      </c>
      <c r="CG30" s="22">
        <v>0</v>
      </c>
      <c r="CH30" s="22">
        <v>0</v>
      </c>
      <c r="CI30" s="22">
        <v>0</v>
      </c>
      <c r="CJ30" s="22">
        <v>0</v>
      </c>
      <c r="CK30" s="22">
        <v>0</v>
      </c>
      <c r="CL30" s="23">
        <v>0</v>
      </c>
      <c r="CM30" s="21">
        <v>0</v>
      </c>
      <c r="CN30" s="21">
        <v>0</v>
      </c>
      <c r="CO30" s="21">
        <v>0</v>
      </c>
      <c r="CP30" s="22">
        <v>0</v>
      </c>
      <c r="CQ30" s="22">
        <v>0</v>
      </c>
      <c r="CR30" s="22">
        <v>0</v>
      </c>
      <c r="CS30" s="22">
        <v>0</v>
      </c>
      <c r="CT30" s="22">
        <v>0</v>
      </c>
      <c r="CU30" s="23">
        <v>0</v>
      </c>
      <c r="CV30" s="21"/>
      <c r="CW30" s="21"/>
      <c r="CX30" s="21"/>
      <c r="CY30" s="22"/>
      <c r="CZ30" s="22"/>
      <c r="DA30" s="22"/>
      <c r="DB30" s="22"/>
      <c r="DC30" s="22"/>
      <c r="DD30" s="23"/>
      <c r="DN30" s="73">
        <f t="shared" si="0"/>
        <v>14074</v>
      </c>
      <c r="DO30" s="73">
        <f t="shared" si="1"/>
        <v>779.47</v>
      </c>
      <c r="DP30" s="73">
        <f t="shared" si="3"/>
        <v>14853.47</v>
      </c>
      <c r="DQ30" s="22">
        <f t="shared" si="4"/>
        <v>934</v>
      </c>
      <c r="DR30" s="22">
        <f t="shared" si="5"/>
        <v>320.95</v>
      </c>
      <c r="DS30" s="22">
        <f t="shared" si="6"/>
        <v>6400.4300000000012</v>
      </c>
      <c r="DT30" s="22">
        <f t="shared" si="7"/>
        <v>305.66999999999996</v>
      </c>
      <c r="DU30" s="22">
        <f t="shared" si="8"/>
        <v>7961.05</v>
      </c>
      <c r="DV30" s="23">
        <f t="shared" si="9"/>
        <v>22814.520000000004</v>
      </c>
      <c r="DW30" s="262">
        <f t="shared" si="10"/>
        <v>-39398.93</v>
      </c>
      <c r="DX30" s="262"/>
      <c r="DY30" s="263">
        <f>E30-(DU30-(DO30*PARAM!Q30))</f>
        <v>22730.31</v>
      </c>
      <c r="DZ30" s="263"/>
    </row>
    <row r="31" spans="1:130" x14ac:dyDescent="0.25">
      <c r="A31" s="18">
        <v>552</v>
      </c>
      <c r="B31" s="18" t="s">
        <v>594</v>
      </c>
      <c r="C31" s="18" t="s">
        <v>235</v>
      </c>
      <c r="D31" s="20">
        <v>1</v>
      </c>
      <c r="E31" s="18">
        <v>9031.7199999999993</v>
      </c>
      <c r="F31" s="18">
        <v>16106.64</v>
      </c>
      <c r="G31" s="18" t="s">
        <v>157</v>
      </c>
      <c r="H31" s="18" t="s">
        <v>5</v>
      </c>
      <c r="I31" s="18" t="s">
        <v>179</v>
      </c>
      <c r="J31" s="21">
        <v>2602</v>
      </c>
      <c r="K31" s="21">
        <v>0</v>
      </c>
      <c r="L31" s="21">
        <v>2602</v>
      </c>
      <c r="M31" s="22">
        <v>252</v>
      </c>
      <c r="N31" s="22">
        <v>32.4</v>
      </c>
      <c r="O31" s="22">
        <v>946.68</v>
      </c>
      <c r="P31" s="22">
        <v>142.63</v>
      </c>
      <c r="Q31" s="22">
        <v>1373.71</v>
      </c>
      <c r="R31" s="23">
        <v>3975.71</v>
      </c>
      <c r="S31" s="21">
        <v>2484</v>
      </c>
      <c r="T31" s="21">
        <v>0</v>
      </c>
      <c r="U31" s="21">
        <v>2484</v>
      </c>
      <c r="V31" s="22">
        <v>250</v>
      </c>
      <c r="W31" s="22">
        <v>32.26</v>
      </c>
      <c r="X31" s="22">
        <v>940.27</v>
      </c>
      <c r="Y31" s="22">
        <v>44.11</v>
      </c>
      <c r="Z31" s="22">
        <v>1266.6400000000001</v>
      </c>
      <c r="AA31" s="23">
        <v>3750.64</v>
      </c>
      <c r="AB31" s="21">
        <v>-1693.54</v>
      </c>
      <c r="AC31" s="21">
        <v>0</v>
      </c>
      <c r="AD31" s="21">
        <v>-1693.54</v>
      </c>
      <c r="AE31" s="22">
        <v>-291</v>
      </c>
      <c r="AF31" s="22">
        <v>-22.05</v>
      </c>
      <c r="AG31" s="22">
        <v>84.48</v>
      </c>
      <c r="AH31" s="22">
        <v>-30.09</v>
      </c>
      <c r="AI31" s="22">
        <v>-258.66000000000003</v>
      </c>
      <c r="AJ31" s="23">
        <v>-1952.2</v>
      </c>
      <c r="AK31" s="21">
        <v>1030.3499999999999</v>
      </c>
      <c r="AL31" s="21">
        <v>0</v>
      </c>
      <c r="AM31" s="21">
        <v>1030.3499999999999</v>
      </c>
      <c r="AN31" s="22">
        <v>64</v>
      </c>
      <c r="AO31" s="22">
        <v>13.36</v>
      </c>
      <c r="AP31" s="22">
        <v>427.31</v>
      </c>
      <c r="AQ31" s="22">
        <v>18.29</v>
      </c>
      <c r="AR31" s="22">
        <v>522.96</v>
      </c>
      <c r="AS31" s="23">
        <v>1553.31</v>
      </c>
      <c r="AT31" s="21">
        <v>846.51</v>
      </c>
      <c r="AU31" s="21">
        <v>910.67</v>
      </c>
      <c r="AV31" s="21">
        <v>1757.18</v>
      </c>
      <c r="AW31" s="22">
        <v>125</v>
      </c>
      <c r="AX31" s="22">
        <v>10.97</v>
      </c>
      <c r="AY31" s="22">
        <v>543.33000000000004</v>
      </c>
      <c r="AZ31" s="22">
        <v>27.22</v>
      </c>
      <c r="BA31" s="22">
        <v>706.52</v>
      </c>
      <c r="BB31" s="23">
        <v>2463.6999999999998</v>
      </c>
      <c r="BC31" s="21">
        <v>2401.0100000000002</v>
      </c>
      <c r="BD31" s="21">
        <v>0</v>
      </c>
      <c r="BE31" s="21">
        <v>2401.0100000000002</v>
      </c>
      <c r="BF31" s="22">
        <v>224</v>
      </c>
      <c r="BG31" s="22">
        <v>31.15</v>
      </c>
      <c r="BH31" s="22">
        <v>924.06</v>
      </c>
      <c r="BI31" s="22">
        <v>42.61</v>
      </c>
      <c r="BJ31" s="22">
        <v>1221.82</v>
      </c>
      <c r="BK31" s="23">
        <v>3622.83</v>
      </c>
      <c r="BL31" s="21">
        <v>76.05</v>
      </c>
      <c r="BM31" s="21">
        <v>0</v>
      </c>
      <c r="BN31" s="21">
        <v>76.05</v>
      </c>
      <c r="BO31" s="22">
        <v>-63</v>
      </c>
      <c r="BP31" s="22">
        <v>0.94</v>
      </c>
      <c r="BQ31" s="22">
        <v>65.400000000000006</v>
      </c>
      <c r="BR31" s="22">
        <v>1.34</v>
      </c>
      <c r="BS31" s="22">
        <v>4.68</v>
      </c>
      <c r="BT31" s="23">
        <v>80.73</v>
      </c>
      <c r="BU31" s="21">
        <v>0</v>
      </c>
      <c r="BV31" s="21">
        <v>0</v>
      </c>
      <c r="BW31" s="21">
        <v>0</v>
      </c>
      <c r="BX31" s="22">
        <v>-28</v>
      </c>
      <c r="BY31" s="22">
        <v>0</v>
      </c>
      <c r="BZ31" s="22">
        <v>0</v>
      </c>
      <c r="CA31" s="22">
        <v>0</v>
      </c>
      <c r="CB31" s="22">
        <v>-28</v>
      </c>
      <c r="CC31" s="23">
        <v>-28</v>
      </c>
      <c r="CD31" s="21">
        <v>-30.25</v>
      </c>
      <c r="CE31" s="21">
        <v>0</v>
      </c>
      <c r="CF31" s="21">
        <v>-30.25</v>
      </c>
      <c r="CG31" s="22">
        <v>43</v>
      </c>
      <c r="CH31" s="22">
        <v>10.76</v>
      </c>
      <c r="CI31" s="22">
        <v>302.17</v>
      </c>
      <c r="CJ31" s="22">
        <v>3.2</v>
      </c>
      <c r="CK31" s="22">
        <v>359.13</v>
      </c>
      <c r="CL31" s="23">
        <v>328.88</v>
      </c>
      <c r="CM31" s="21">
        <v>3.51</v>
      </c>
      <c r="CN31" s="21">
        <v>0</v>
      </c>
      <c r="CO31" s="21">
        <v>3.51</v>
      </c>
      <c r="CP31" s="22">
        <v>26</v>
      </c>
      <c r="CQ31" s="22">
        <v>8.25</v>
      </c>
      <c r="CR31" s="22">
        <v>231.69</v>
      </c>
      <c r="CS31" s="22">
        <v>2.81</v>
      </c>
      <c r="CT31" s="22">
        <v>268.75</v>
      </c>
      <c r="CU31" s="23">
        <v>272.26</v>
      </c>
      <c r="CV31" s="21">
        <v>-3.51</v>
      </c>
      <c r="CW31" s="21">
        <v>0</v>
      </c>
      <c r="CX31" s="21">
        <v>-3.51</v>
      </c>
      <c r="CY31" s="22">
        <v>13</v>
      </c>
      <c r="CZ31" s="22">
        <v>6.24</v>
      </c>
      <c r="DA31" s="22">
        <v>175.36</v>
      </c>
      <c r="DB31" s="22">
        <v>2.0499999999999998</v>
      </c>
      <c r="DC31" s="22">
        <v>196.65</v>
      </c>
      <c r="DD31" s="23">
        <v>193.14</v>
      </c>
      <c r="DE31" s="21">
        <v>51.46</v>
      </c>
      <c r="DF31" s="21">
        <v>0</v>
      </c>
      <c r="DG31" s="21">
        <v>51.46</v>
      </c>
      <c r="DH31" s="22">
        <v>5</v>
      </c>
      <c r="DI31" s="22">
        <v>103.49</v>
      </c>
      <c r="DJ31" s="22">
        <v>-725.51</v>
      </c>
      <c r="DK31" s="22">
        <v>3.52</v>
      </c>
      <c r="DL31" s="22">
        <v>-613.5</v>
      </c>
      <c r="DM31" s="23">
        <v>-562.04</v>
      </c>
      <c r="DN31" s="73">
        <f t="shared" si="0"/>
        <v>7767.59</v>
      </c>
      <c r="DO31" s="73">
        <f t="shared" si="1"/>
        <v>910.67</v>
      </c>
      <c r="DP31" s="73">
        <f t="shared" si="3"/>
        <v>8678.2599999999984</v>
      </c>
      <c r="DQ31" s="22">
        <f t="shared" si="4"/>
        <v>557</v>
      </c>
      <c r="DR31" s="22">
        <f t="shared" si="5"/>
        <v>228.70999999999998</v>
      </c>
      <c r="DS31" s="22">
        <f t="shared" si="6"/>
        <v>3980.6399999999985</v>
      </c>
      <c r="DT31" s="22">
        <f t="shared" si="7"/>
        <v>259.02999999999997</v>
      </c>
      <c r="DU31" s="22">
        <f t="shared" si="8"/>
        <v>5025.380000000001</v>
      </c>
      <c r="DV31" s="23">
        <f t="shared" si="9"/>
        <v>13779.689999999999</v>
      </c>
      <c r="DW31" s="262">
        <f t="shared" si="10"/>
        <v>-7428.380000000001</v>
      </c>
      <c r="DX31" s="262"/>
      <c r="DY31" s="263">
        <f>E31-(DU31-(DO31*PARAM!Q31))</f>
        <v>4006.3399999999983</v>
      </c>
      <c r="DZ31" s="263"/>
    </row>
    <row r="32" spans="1:130" x14ac:dyDescent="0.25">
      <c r="A32" s="18">
        <v>555</v>
      </c>
      <c r="B32" s="18" t="s">
        <v>883</v>
      </c>
      <c r="C32" s="18" t="s">
        <v>276</v>
      </c>
      <c r="D32" s="20">
        <v>0</v>
      </c>
      <c r="E32" s="18">
        <v>0</v>
      </c>
      <c r="F32" s="18">
        <v>0</v>
      </c>
      <c r="G32" s="18" t="s">
        <v>157</v>
      </c>
      <c r="H32" s="18" t="s">
        <v>5</v>
      </c>
      <c r="I32" s="18" t="s">
        <v>258</v>
      </c>
      <c r="J32" s="21"/>
      <c r="K32" s="21"/>
      <c r="L32" s="21"/>
      <c r="M32" s="22"/>
      <c r="N32" s="22"/>
      <c r="O32" s="22"/>
      <c r="P32" s="22"/>
      <c r="Q32" s="22"/>
      <c r="R32" s="23"/>
      <c r="S32" s="21"/>
      <c r="T32" s="21"/>
      <c r="U32" s="21"/>
      <c r="V32" s="22"/>
      <c r="W32" s="22"/>
      <c r="X32" s="22"/>
      <c r="Y32" s="22"/>
      <c r="Z32" s="22"/>
      <c r="AA32" s="23"/>
      <c r="AB32" s="21"/>
      <c r="AC32" s="21"/>
      <c r="AD32" s="21"/>
      <c r="AE32" s="22"/>
      <c r="AF32" s="22"/>
      <c r="AG32" s="22"/>
      <c r="AH32" s="22"/>
      <c r="AI32" s="22"/>
      <c r="AJ32" s="23"/>
      <c r="AK32" s="21"/>
      <c r="AL32" s="21"/>
      <c r="AM32" s="21"/>
      <c r="AN32" s="22"/>
      <c r="AO32" s="22"/>
      <c r="AP32" s="22"/>
      <c r="AQ32" s="22"/>
      <c r="AR32" s="22"/>
      <c r="AS32" s="23"/>
      <c r="AT32" s="21">
        <v>0</v>
      </c>
      <c r="AU32" s="21">
        <v>787.34</v>
      </c>
      <c r="AV32" s="21">
        <v>787.34</v>
      </c>
      <c r="AW32" s="22">
        <v>33</v>
      </c>
      <c r="AX32" s="22">
        <v>0</v>
      </c>
      <c r="AY32" s="22">
        <v>157.47</v>
      </c>
      <c r="AZ32" s="22">
        <v>10.55</v>
      </c>
      <c r="BA32" s="22">
        <v>201.02</v>
      </c>
      <c r="BB32" s="23">
        <v>988.36</v>
      </c>
      <c r="BC32" s="21"/>
      <c r="BD32" s="21"/>
      <c r="BE32" s="21"/>
      <c r="BF32" s="22"/>
      <c r="BG32" s="22"/>
      <c r="BH32" s="22"/>
      <c r="BI32" s="22"/>
      <c r="BJ32" s="22"/>
      <c r="BK32" s="23"/>
      <c r="BL32" s="21"/>
      <c r="BM32" s="21"/>
      <c r="BN32" s="21"/>
      <c r="BO32" s="22"/>
      <c r="BP32" s="22"/>
      <c r="BQ32" s="22"/>
      <c r="BR32" s="22"/>
      <c r="BS32" s="22"/>
      <c r="BT32" s="23"/>
      <c r="BU32" s="21"/>
      <c r="BV32" s="21"/>
      <c r="BW32" s="21"/>
      <c r="BX32" s="22"/>
      <c r="BY32" s="22"/>
      <c r="BZ32" s="22"/>
      <c r="CA32" s="22"/>
      <c r="CB32" s="22"/>
      <c r="CC32" s="23"/>
      <c r="CD32" s="21"/>
      <c r="CE32" s="21"/>
      <c r="CF32" s="21"/>
      <c r="CG32" s="22"/>
      <c r="CH32" s="22"/>
      <c r="CI32" s="22"/>
      <c r="CJ32" s="22"/>
      <c r="CK32" s="22"/>
      <c r="CL32" s="23"/>
      <c r="CM32" s="21"/>
      <c r="CN32" s="21"/>
      <c r="CO32" s="21"/>
      <c r="CP32" s="22"/>
      <c r="CQ32" s="22"/>
      <c r="CR32" s="22"/>
      <c r="CS32" s="22"/>
      <c r="CT32" s="22"/>
      <c r="CU32" s="23"/>
      <c r="CV32" s="21"/>
      <c r="CW32" s="21"/>
      <c r="CX32" s="21"/>
      <c r="CY32" s="22"/>
      <c r="CZ32" s="22"/>
      <c r="DA32" s="22"/>
      <c r="DB32" s="22"/>
      <c r="DC32" s="22"/>
      <c r="DD32" s="23"/>
      <c r="DN32" s="73">
        <f t="shared" si="0"/>
        <v>0</v>
      </c>
      <c r="DO32" s="73">
        <f t="shared" si="1"/>
        <v>787.34</v>
      </c>
      <c r="DP32" s="73">
        <f t="shared" si="3"/>
        <v>787.34</v>
      </c>
      <c r="DQ32" s="22">
        <f t="shared" si="4"/>
        <v>33</v>
      </c>
      <c r="DR32" s="22">
        <f t="shared" si="5"/>
        <v>0</v>
      </c>
      <c r="DS32" s="22">
        <f t="shared" si="6"/>
        <v>157.47</v>
      </c>
      <c r="DT32" s="22">
        <f t="shared" si="7"/>
        <v>10.55</v>
      </c>
      <c r="DU32" s="22">
        <f t="shared" si="8"/>
        <v>201.02</v>
      </c>
      <c r="DV32" s="23">
        <f t="shared" si="9"/>
        <v>988.36</v>
      </c>
      <c r="DW32" s="262">
        <f t="shared" si="10"/>
        <v>787.34</v>
      </c>
      <c r="DX32" s="262"/>
      <c r="DY32" s="263">
        <f>E32-(DU32-(DO32*PARAM!Q32))</f>
        <v>-201.02</v>
      </c>
      <c r="DZ32" s="263"/>
    </row>
    <row r="33" spans="1:130" x14ac:dyDescent="0.25">
      <c r="A33" s="18">
        <v>564</v>
      </c>
      <c r="B33" s="18" t="s">
        <v>604</v>
      </c>
      <c r="C33" s="18" t="s">
        <v>235</v>
      </c>
      <c r="D33" s="20">
        <v>1</v>
      </c>
      <c r="E33" s="18">
        <v>17825.91</v>
      </c>
      <c r="F33" s="18">
        <v>33208.06</v>
      </c>
      <c r="G33" s="18" t="s">
        <v>157</v>
      </c>
      <c r="H33" s="18" t="s">
        <v>5</v>
      </c>
      <c r="I33" s="18" t="s">
        <v>179</v>
      </c>
      <c r="J33" s="21">
        <v>-2037.95</v>
      </c>
      <c r="K33" s="21">
        <v>0</v>
      </c>
      <c r="L33" s="21">
        <v>-2037.95</v>
      </c>
      <c r="M33" s="22">
        <v>5</v>
      </c>
      <c r="N33" s="22">
        <v>0.93</v>
      </c>
      <c r="O33" s="22">
        <v>96.93</v>
      </c>
      <c r="P33" s="22">
        <v>-27</v>
      </c>
      <c r="Q33" s="22">
        <v>75.86</v>
      </c>
      <c r="R33" s="23">
        <v>-1962.09</v>
      </c>
      <c r="S33" s="21">
        <v>1550.2</v>
      </c>
      <c r="T33" s="21">
        <v>0</v>
      </c>
      <c r="U33" s="21">
        <v>1550.2</v>
      </c>
      <c r="V33" s="22">
        <v>97</v>
      </c>
      <c r="W33" s="22">
        <v>21.98</v>
      </c>
      <c r="X33" s="22">
        <v>654.03</v>
      </c>
      <c r="Y33" s="22">
        <v>79.14</v>
      </c>
      <c r="Z33" s="22">
        <v>852.15</v>
      </c>
      <c r="AA33" s="23">
        <v>2402.35</v>
      </c>
      <c r="AB33" s="21">
        <v>2524.06</v>
      </c>
      <c r="AC33" s="21">
        <v>0</v>
      </c>
      <c r="AD33" s="21">
        <v>2524.06</v>
      </c>
      <c r="AE33" s="22">
        <v>215</v>
      </c>
      <c r="AF33" s="22">
        <v>32.78</v>
      </c>
      <c r="AG33" s="22">
        <v>957.64</v>
      </c>
      <c r="AH33" s="22">
        <v>136.61000000000001</v>
      </c>
      <c r="AI33" s="22">
        <v>1342.03</v>
      </c>
      <c r="AJ33" s="23">
        <v>3866.09</v>
      </c>
      <c r="AK33" s="21">
        <v>2588.67</v>
      </c>
      <c r="AL33" s="21">
        <v>0</v>
      </c>
      <c r="AM33" s="21">
        <v>2588.67</v>
      </c>
      <c r="AN33" s="22">
        <v>264</v>
      </c>
      <c r="AO33" s="22">
        <v>33.619999999999997</v>
      </c>
      <c r="AP33" s="22">
        <v>981.25</v>
      </c>
      <c r="AQ33" s="22">
        <v>132.66</v>
      </c>
      <c r="AR33" s="22">
        <v>1411.53</v>
      </c>
      <c r="AS33" s="23">
        <v>4000.2</v>
      </c>
      <c r="AT33" s="21">
        <v>2480.5</v>
      </c>
      <c r="AU33" s="21">
        <v>237.15</v>
      </c>
      <c r="AV33" s="21">
        <v>2717.65</v>
      </c>
      <c r="AW33" s="22">
        <v>282</v>
      </c>
      <c r="AX33" s="22">
        <v>32.21</v>
      </c>
      <c r="AY33" s="22">
        <v>990.81</v>
      </c>
      <c r="AZ33" s="22">
        <v>113.53</v>
      </c>
      <c r="BA33" s="22">
        <v>1418.55</v>
      </c>
      <c r="BB33" s="23">
        <v>4136.2</v>
      </c>
      <c r="BC33" s="21">
        <v>3654.25</v>
      </c>
      <c r="BD33" s="21">
        <v>0</v>
      </c>
      <c r="BE33" s="21">
        <v>3654.25</v>
      </c>
      <c r="BF33" s="22">
        <v>400</v>
      </c>
      <c r="BG33" s="22">
        <v>46.46</v>
      </c>
      <c r="BH33" s="22">
        <v>1341.94</v>
      </c>
      <c r="BI33" s="22">
        <v>135.94999999999999</v>
      </c>
      <c r="BJ33" s="22">
        <v>1924.35</v>
      </c>
      <c r="BK33" s="23">
        <v>5578.6</v>
      </c>
      <c r="BL33" s="21">
        <v>2524.06</v>
      </c>
      <c r="BM33" s="21">
        <v>0</v>
      </c>
      <c r="BN33" s="21">
        <v>2524.06</v>
      </c>
      <c r="BO33" s="22">
        <v>254</v>
      </c>
      <c r="BP33" s="22">
        <v>32.78</v>
      </c>
      <c r="BQ33" s="22">
        <v>957.64</v>
      </c>
      <c r="BR33" s="22">
        <v>121.31</v>
      </c>
      <c r="BS33" s="22">
        <v>1365.73</v>
      </c>
      <c r="BT33" s="23">
        <v>3889.79</v>
      </c>
      <c r="BU33" s="21">
        <v>2524.06</v>
      </c>
      <c r="BV33" s="21">
        <v>0</v>
      </c>
      <c r="BW33" s="21">
        <v>2524.06</v>
      </c>
      <c r="BX33" s="22">
        <v>255</v>
      </c>
      <c r="BY33" s="22">
        <v>32.78</v>
      </c>
      <c r="BZ33" s="22">
        <v>957.64</v>
      </c>
      <c r="CA33" s="22">
        <v>146.81</v>
      </c>
      <c r="CB33" s="22">
        <v>1392.23</v>
      </c>
      <c r="CC33" s="23">
        <v>3916.29</v>
      </c>
      <c r="CD33" s="21">
        <v>2524.06</v>
      </c>
      <c r="CE33" s="21">
        <v>0</v>
      </c>
      <c r="CF33" s="21">
        <v>2524.06</v>
      </c>
      <c r="CG33" s="22">
        <v>255</v>
      </c>
      <c r="CH33" s="22">
        <v>32.78</v>
      </c>
      <c r="CI33" s="22">
        <v>957.64</v>
      </c>
      <c r="CJ33" s="22">
        <v>146.81</v>
      </c>
      <c r="CK33" s="22">
        <v>1392.23</v>
      </c>
      <c r="CL33" s="23">
        <v>3916.29</v>
      </c>
      <c r="CM33" s="21">
        <v>2524.06</v>
      </c>
      <c r="CN33" s="21">
        <v>0</v>
      </c>
      <c r="CO33" s="21">
        <v>2524.06</v>
      </c>
      <c r="CP33" s="22">
        <v>264</v>
      </c>
      <c r="CQ33" s="22">
        <v>32.78</v>
      </c>
      <c r="CR33" s="22">
        <v>950.59</v>
      </c>
      <c r="CS33" s="22">
        <v>65.209999999999994</v>
      </c>
      <c r="CT33" s="22">
        <v>1312.58</v>
      </c>
      <c r="CU33" s="23">
        <v>3836.64</v>
      </c>
      <c r="CV33" s="21">
        <v>2917.77</v>
      </c>
      <c r="CW33" s="21">
        <v>0</v>
      </c>
      <c r="CX33" s="21">
        <v>2917.77</v>
      </c>
      <c r="CY33" s="22">
        <v>309</v>
      </c>
      <c r="CZ33" s="22">
        <v>37.9</v>
      </c>
      <c r="DA33" s="22">
        <v>1101.45</v>
      </c>
      <c r="DB33" s="22">
        <v>138.51</v>
      </c>
      <c r="DC33" s="22">
        <v>1586.86</v>
      </c>
      <c r="DD33" s="23">
        <v>4504.63</v>
      </c>
      <c r="DE33" s="21">
        <v>3838.18</v>
      </c>
      <c r="DF33" s="21">
        <v>0</v>
      </c>
      <c r="DG33" s="21">
        <v>3838.18</v>
      </c>
      <c r="DH33" s="22">
        <v>438</v>
      </c>
      <c r="DI33" s="22">
        <v>347.45</v>
      </c>
      <c r="DJ33" s="22">
        <v>1445.18</v>
      </c>
      <c r="DK33" s="22">
        <v>170.16</v>
      </c>
      <c r="DL33" s="22">
        <v>2400.79</v>
      </c>
      <c r="DM33" s="23">
        <v>6238.97</v>
      </c>
      <c r="DN33" s="73">
        <f t="shared" si="0"/>
        <v>27611.920000000002</v>
      </c>
      <c r="DO33" s="73">
        <f t="shared" si="1"/>
        <v>237.15</v>
      </c>
      <c r="DP33" s="73">
        <f t="shared" si="3"/>
        <v>27849.07</v>
      </c>
      <c r="DQ33" s="22">
        <f t="shared" si="4"/>
        <v>3292</v>
      </c>
      <c r="DR33" s="22">
        <f t="shared" si="5"/>
        <v>717.23</v>
      </c>
      <c r="DS33" s="22">
        <f t="shared" si="6"/>
        <v>12350.380000000003</v>
      </c>
      <c r="DT33" s="22">
        <f t="shared" si="7"/>
        <v>1481.0099999999998</v>
      </c>
      <c r="DU33" s="22">
        <f t="shared" si="8"/>
        <v>17840.62</v>
      </c>
      <c r="DV33" s="23">
        <f t="shared" si="9"/>
        <v>48213.75</v>
      </c>
      <c r="DW33" s="262">
        <f t="shared" si="10"/>
        <v>-5358.989999999998</v>
      </c>
      <c r="DX33" s="262"/>
      <c r="DY33" s="263">
        <f>E33-(DU33-(DO33*PARAM!Q33))</f>
        <v>-14.709999999999127</v>
      </c>
      <c r="DZ33" s="263"/>
    </row>
    <row r="34" spans="1:130" x14ac:dyDescent="0.25">
      <c r="A34" s="18">
        <v>570</v>
      </c>
      <c r="B34" s="18" t="s">
        <v>393</v>
      </c>
      <c r="C34" s="18" t="s">
        <v>245</v>
      </c>
      <c r="D34" s="20">
        <v>1</v>
      </c>
      <c r="E34" s="18">
        <v>17581.509999999998</v>
      </c>
      <c r="F34" s="18">
        <v>31839.62</v>
      </c>
      <c r="G34" s="18" t="s">
        <v>157</v>
      </c>
      <c r="H34" s="18" t="s">
        <v>5</v>
      </c>
      <c r="I34" s="18" t="s">
        <v>179</v>
      </c>
      <c r="J34" s="21">
        <v>2417.16</v>
      </c>
      <c r="K34" s="21">
        <v>0</v>
      </c>
      <c r="L34" s="21">
        <v>2417.16</v>
      </c>
      <c r="M34" s="22">
        <v>240</v>
      </c>
      <c r="N34" s="22">
        <v>31.39</v>
      </c>
      <c r="O34" s="22">
        <v>878.78</v>
      </c>
      <c r="P34" s="22">
        <v>42.92</v>
      </c>
      <c r="Q34" s="22">
        <v>1193.0899999999999</v>
      </c>
      <c r="R34" s="23">
        <v>3610.25</v>
      </c>
      <c r="S34" s="21">
        <v>2417.16</v>
      </c>
      <c r="T34" s="21">
        <v>0</v>
      </c>
      <c r="U34" s="21">
        <v>2417.16</v>
      </c>
      <c r="V34" s="22">
        <v>240</v>
      </c>
      <c r="W34" s="22">
        <v>31.39</v>
      </c>
      <c r="X34" s="22">
        <v>879.72</v>
      </c>
      <c r="Y34" s="22">
        <v>42.92</v>
      </c>
      <c r="Z34" s="22">
        <v>1194.03</v>
      </c>
      <c r="AA34" s="23">
        <v>3611.19</v>
      </c>
      <c r="AB34" s="21">
        <v>2073.5300000000002</v>
      </c>
      <c r="AC34" s="21">
        <v>0</v>
      </c>
      <c r="AD34" s="21">
        <v>2073.5300000000002</v>
      </c>
      <c r="AE34" s="22">
        <v>194</v>
      </c>
      <c r="AF34" s="22">
        <v>26.92</v>
      </c>
      <c r="AG34" s="22">
        <v>765.12</v>
      </c>
      <c r="AH34" s="22">
        <v>36.82</v>
      </c>
      <c r="AI34" s="22">
        <v>1022.86</v>
      </c>
      <c r="AJ34" s="23">
        <v>3096.39</v>
      </c>
      <c r="AK34" s="21">
        <v>2475.77</v>
      </c>
      <c r="AL34" s="21">
        <v>0</v>
      </c>
      <c r="AM34" s="21">
        <v>2475.77</v>
      </c>
      <c r="AN34" s="22">
        <v>249</v>
      </c>
      <c r="AO34" s="22">
        <v>32.15</v>
      </c>
      <c r="AP34" s="22">
        <v>932.34</v>
      </c>
      <c r="AQ34" s="22">
        <v>43.96</v>
      </c>
      <c r="AR34" s="22">
        <v>1257.45</v>
      </c>
      <c r="AS34" s="23">
        <v>3733.22</v>
      </c>
      <c r="AT34" s="21">
        <v>2417.16</v>
      </c>
      <c r="AU34" s="21">
        <v>939.13</v>
      </c>
      <c r="AV34" s="21">
        <v>3356.29</v>
      </c>
      <c r="AW34" s="22">
        <v>368</v>
      </c>
      <c r="AX34" s="22">
        <v>31.39</v>
      </c>
      <c r="AY34" s="22">
        <v>1067.08</v>
      </c>
      <c r="AZ34" s="22">
        <v>55.5</v>
      </c>
      <c r="BA34" s="22">
        <v>1521.97</v>
      </c>
      <c r="BB34" s="23">
        <v>4878.26</v>
      </c>
      <c r="BC34" s="21">
        <v>3746.03</v>
      </c>
      <c r="BD34" s="21">
        <v>0</v>
      </c>
      <c r="BE34" s="21">
        <v>3746.03</v>
      </c>
      <c r="BF34" s="22">
        <v>407</v>
      </c>
      <c r="BG34" s="22">
        <v>47.11</v>
      </c>
      <c r="BH34" s="22">
        <v>1360.28</v>
      </c>
      <c r="BI34" s="22">
        <v>65.989999999999995</v>
      </c>
      <c r="BJ34" s="22">
        <v>1880.38</v>
      </c>
      <c r="BK34" s="23">
        <v>5626.41</v>
      </c>
      <c r="BL34" s="21">
        <v>2417.16</v>
      </c>
      <c r="BM34" s="21">
        <v>0</v>
      </c>
      <c r="BN34" s="21">
        <v>2417.16</v>
      </c>
      <c r="BO34" s="22">
        <v>240</v>
      </c>
      <c r="BP34" s="22">
        <v>31.39</v>
      </c>
      <c r="BQ34" s="22">
        <v>879.25</v>
      </c>
      <c r="BR34" s="22">
        <v>42.92</v>
      </c>
      <c r="BS34" s="22">
        <v>1193.56</v>
      </c>
      <c r="BT34" s="23">
        <v>3610.72</v>
      </c>
      <c r="BU34" s="21">
        <v>2417.16</v>
      </c>
      <c r="BV34" s="21">
        <v>0</v>
      </c>
      <c r="BW34" s="21">
        <v>2417.16</v>
      </c>
      <c r="BX34" s="22">
        <v>240</v>
      </c>
      <c r="BY34" s="22">
        <v>31.39</v>
      </c>
      <c r="BZ34" s="22">
        <v>879.25</v>
      </c>
      <c r="CA34" s="22">
        <v>42.92</v>
      </c>
      <c r="CB34" s="22">
        <v>1193.56</v>
      </c>
      <c r="CC34" s="23">
        <v>3610.72</v>
      </c>
      <c r="CD34" s="21">
        <v>2514.38</v>
      </c>
      <c r="CE34" s="21">
        <v>0</v>
      </c>
      <c r="CF34" s="21">
        <v>2514.38</v>
      </c>
      <c r="CG34" s="22">
        <v>254</v>
      </c>
      <c r="CH34" s="22">
        <v>32.65</v>
      </c>
      <c r="CI34" s="22">
        <v>954.11</v>
      </c>
      <c r="CJ34" s="22">
        <v>44.64</v>
      </c>
      <c r="CK34" s="22">
        <v>1285.4000000000001</v>
      </c>
      <c r="CL34" s="23">
        <v>3799.78</v>
      </c>
      <c r="CM34" s="21">
        <v>2402.0700000000002</v>
      </c>
      <c r="CN34" s="21">
        <v>0</v>
      </c>
      <c r="CO34" s="21">
        <v>2402.0700000000002</v>
      </c>
      <c r="CP34" s="22">
        <v>246</v>
      </c>
      <c r="CQ34" s="22">
        <v>31.19</v>
      </c>
      <c r="CR34" s="22">
        <v>848.53</v>
      </c>
      <c r="CS34" s="22">
        <v>149.74</v>
      </c>
      <c r="CT34" s="22">
        <v>1275.46</v>
      </c>
      <c r="CU34" s="23">
        <v>3677.53</v>
      </c>
      <c r="CV34" s="21">
        <v>2812.64</v>
      </c>
      <c r="CW34" s="21">
        <v>0</v>
      </c>
      <c r="CX34" s="21">
        <v>2812.64</v>
      </c>
      <c r="CY34" s="22">
        <v>294</v>
      </c>
      <c r="CZ34" s="22">
        <v>36.53</v>
      </c>
      <c r="DA34" s="22">
        <v>1063.08</v>
      </c>
      <c r="DB34" s="22">
        <v>49.94</v>
      </c>
      <c r="DC34" s="22">
        <v>1443.55</v>
      </c>
      <c r="DD34" s="23">
        <v>4256.1899999999996</v>
      </c>
      <c r="DE34" s="21">
        <v>3675.1</v>
      </c>
      <c r="DF34" s="21">
        <v>0</v>
      </c>
      <c r="DG34" s="21">
        <v>3675.1</v>
      </c>
      <c r="DH34" s="22">
        <v>417</v>
      </c>
      <c r="DI34" s="22">
        <v>364.08</v>
      </c>
      <c r="DJ34" s="22">
        <v>1685.56</v>
      </c>
      <c r="DK34" s="22">
        <v>66.61</v>
      </c>
      <c r="DL34" s="22">
        <v>2533.25</v>
      </c>
      <c r="DM34" s="23">
        <v>6208.35</v>
      </c>
      <c r="DN34" s="73">
        <f t="shared" si="0"/>
        <v>31785.32</v>
      </c>
      <c r="DO34" s="73">
        <f t="shared" si="1"/>
        <v>939.13</v>
      </c>
      <c r="DP34" s="73">
        <f t="shared" si="3"/>
        <v>32724.449999999997</v>
      </c>
      <c r="DQ34" s="22">
        <f t="shared" si="4"/>
        <v>3629</v>
      </c>
      <c r="DR34" s="22">
        <f t="shared" si="5"/>
        <v>758.97</v>
      </c>
      <c r="DS34" s="22">
        <f t="shared" si="6"/>
        <v>13072.35</v>
      </c>
      <c r="DT34" s="22">
        <f t="shared" si="7"/>
        <v>727.80000000000007</v>
      </c>
      <c r="DU34" s="22">
        <f t="shared" si="8"/>
        <v>18188.12</v>
      </c>
      <c r="DV34" s="23">
        <f t="shared" si="9"/>
        <v>53329.729999999996</v>
      </c>
      <c r="DW34" s="262">
        <f t="shared" si="10"/>
        <v>884.82999999999811</v>
      </c>
      <c r="DX34" s="262"/>
      <c r="DY34" s="263">
        <f>E34-(DU34-(DO34*PARAM!Q34))</f>
        <v>-606.61000000000058</v>
      </c>
      <c r="DZ34" s="263"/>
    </row>
    <row r="35" spans="1:130" x14ac:dyDescent="0.25">
      <c r="A35" s="18">
        <v>576</v>
      </c>
      <c r="B35" s="18" t="s">
        <v>650</v>
      </c>
      <c r="C35" s="18" t="s">
        <v>481</v>
      </c>
      <c r="D35" s="20">
        <v>1</v>
      </c>
      <c r="E35" s="18">
        <v>95722.880000000005</v>
      </c>
      <c r="F35" s="18">
        <v>170272.64000000001</v>
      </c>
      <c r="G35" s="18" t="s">
        <v>157</v>
      </c>
      <c r="H35" s="18" t="s">
        <v>6</v>
      </c>
      <c r="I35" s="18" t="s">
        <v>227</v>
      </c>
      <c r="J35" s="21">
        <v>3302.13</v>
      </c>
      <c r="K35" s="21">
        <v>0</v>
      </c>
      <c r="L35" s="21">
        <v>3302.13</v>
      </c>
      <c r="M35" s="22">
        <v>356</v>
      </c>
      <c r="N35" s="22">
        <v>16.149999999999999</v>
      </c>
      <c r="O35" s="22">
        <v>1241.82</v>
      </c>
      <c r="P35" s="22">
        <v>160.32</v>
      </c>
      <c r="Q35" s="22">
        <v>1774.29</v>
      </c>
      <c r="R35" s="23">
        <v>5076.42</v>
      </c>
      <c r="S35" s="21">
        <v>3223.92</v>
      </c>
      <c r="T35" s="21">
        <v>0</v>
      </c>
      <c r="U35" s="21">
        <v>3223.92</v>
      </c>
      <c r="V35" s="22">
        <v>355</v>
      </c>
      <c r="W35" s="22">
        <v>16.11</v>
      </c>
      <c r="X35" s="22">
        <v>1240.1099999999999</v>
      </c>
      <c r="Y35" s="22">
        <v>138.85</v>
      </c>
      <c r="Z35" s="22">
        <v>1750.07</v>
      </c>
      <c r="AA35" s="23">
        <v>4973.99</v>
      </c>
      <c r="AB35" s="21">
        <v>3223.92</v>
      </c>
      <c r="AC35" s="21">
        <v>0</v>
      </c>
      <c r="AD35" s="21">
        <v>3223.92</v>
      </c>
      <c r="AE35" s="22">
        <v>355</v>
      </c>
      <c r="AF35" s="22">
        <v>16.11</v>
      </c>
      <c r="AG35" s="22">
        <v>1239.48</v>
      </c>
      <c r="AH35" s="22">
        <v>164.35</v>
      </c>
      <c r="AI35" s="22">
        <v>1774.94</v>
      </c>
      <c r="AJ35" s="23">
        <v>4998.8599999999997</v>
      </c>
      <c r="AK35" s="21">
        <v>2310.61</v>
      </c>
      <c r="AL35" s="21">
        <v>0</v>
      </c>
      <c r="AM35" s="21">
        <v>2310.61</v>
      </c>
      <c r="AN35" s="22">
        <v>230</v>
      </c>
      <c r="AO35" s="22">
        <v>11.54</v>
      </c>
      <c r="AP35" s="22">
        <v>920.94</v>
      </c>
      <c r="AQ35" s="22">
        <v>41.02</v>
      </c>
      <c r="AR35" s="22">
        <v>1203.5</v>
      </c>
      <c r="AS35" s="23">
        <v>3514.11</v>
      </c>
      <c r="AT35" s="21">
        <v>3223.92</v>
      </c>
      <c r="AU35" s="21">
        <v>853.75</v>
      </c>
      <c r="AV35" s="21">
        <v>4077.67</v>
      </c>
      <c r="AW35" s="22">
        <v>471</v>
      </c>
      <c r="AX35" s="22">
        <v>16.11</v>
      </c>
      <c r="AY35" s="22">
        <v>1410.23</v>
      </c>
      <c r="AZ35" s="22">
        <v>119.7</v>
      </c>
      <c r="BA35" s="22">
        <v>2017.04</v>
      </c>
      <c r="BB35" s="23">
        <v>6094.71</v>
      </c>
      <c r="BC35" s="21">
        <v>4946.9799999999996</v>
      </c>
      <c r="BD35" s="21">
        <v>0</v>
      </c>
      <c r="BE35" s="21">
        <v>4946.9799999999996</v>
      </c>
      <c r="BF35" s="22">
        <v>578</v>
      </c>
      <c r="BG35" s="22">
        <v>24.15</v>
      </c>
      <c r="BH35" s="22">
        <v>2128.2199999999998</v>
      </c>
      <c r="BI35" s="22">
        <v>184.25</v>
      </c>
      <c r="BJ35" s="22">
        <v>2914.62</v>
      </c>
      <c r="BK35" s="23">
        <v>7861.6</v>
      </c>
      <c r="BL35" s="21">
        <v>3223.92</v>
      </c>
      <c r="BM35" s="21">
        <v>0</v>
      </c>
      <c r="BN35" s="21">
        <v>3223.92</v>
      </c>
      <c r="BO35" s="22">
        <v>353</v>
      </c>
      <c r="BP35" s="22">
        <v>16.11</v>
      </c>
      <c r="BQ35" s="22">
        <v>1240.45</v>
      </c>
      <c r="BR35" s="22">
        <v>118.45</v>
      </c>
      <c r="BS35" s="22">
        <v>1728.01</v>
      </c>
      <c r="BT35" s="23">
        <v>4951.93</v>
      </c>
      <c r="BU35" s="21">
        <v>3223.92</v>
      </c>
      <c r="BV35" s="21">
        <v>0</v>
      </c>
      <c r="BW35" s="21">
        <v>3223.92</v>
      </c>
      <c r="BX35" s="22">
        <v>355</v>
      </c>
      <c r="BY35" s="22">
        <v>16.11</v>
      </c>
      <c r="BZ35" s="22">
        <v>1240.26</v>
      </c>
      <c r="CA35" s="22">
        <v>149.05000000000001</v>
      </c>
      <c r="CB35" s="22">
        <v>1760.42</v>
      </c>
      <c r="CC35" s="23">
        <v>4984.34</v>
      </c>
      <c r="CD35" s="21">
        <v>3340.89</v>
      </c>
      <c r="CE35" s="21">
        <v>0</v>
      </c>
      <c r="CF35" s="21">
        <v>3340.89</v>
      </c>
      <c r="CG35" s="22">
        <v>371</v>
      </c>
      <c r="CH35" s="22">
        <v>16.690000000000001</v>
      </c>
      <c r="CI35" s="22">
        <v>1283.17</v>
      </c>
      <c r="CJ35" s="22">
        <v>146.02000000000001</v>
      </c>
      <c r="CK35" s="22">
        <v>1816.88</v>
      </c>
      <c r="CL35" s="23">
        <v>5157.7700000000004</v>
      </c>
      <c r="CM35" s="21">
        <v>3203.79</v>
      </c>
      <c r="CN35" s="21">
        <v>0</v>
      </c>
      <c r="CO35" s="21">
        <v>3203.79</v>
      </c>
      <c r="CP35" s="22">
        <v>360</v>
      </c>
      <c r="CQ35" s="22">
        <v>16.010000000000002</v>
      </c>
      <c r="CR35" s="22">
        <v>1236.74</v>
      </c>
      <c r="CS35" s="22">
        <v>107.89</v>
      </c>
      <c r="CT35" s="22">
        <v>1720.64</v>
      </c>
      <c r="CU35" s="23">
        <v>4924.43</v>
      </c>
      <c r="CV35" s="21">
        <v>3840.74</v>
      </c>
      <c r="CW35" s="21">
        <v>0</v>
      </c>
      <c r="CX35" s="21">
        <v>3840.74</v>
      </c>
      <c r="CY35" s="22">
        <v>440</v>
      </c>
      <c r="CZ35" s="22">
        <v>19.190000000000001</v>
      </c>
      <c r="DA35" s="22">
        <v>1699.85</v>
      </c>
      <c r="DB35" s="22">
        <v>139.59</v>
      </c>
      <c r="DC35" s="22">
        <v>2298.63</v>
      </c>
      <c r="DD35" s="23">
        <v>6139.37</v>
      </c>
      <c r="DE35" s="21">
        <v>4898.2</v>
      </c>
      <c r="DF35" s="21">
        <v>0</v>
      </c>
      <c r="DG35" s="21">
        <v>4898.2</v>
      </c>
      <c r="DH35" s="22">
        <v>588</v>
      </c>
      <c r="DI35" s="22">
        <v>441.97</v>
      </c>
      <c r="DJ35" s="22">
        <v>1411.35</v>
      </c>
      <c r="DK35" s="22">
        <v>186.41</v>
      </c>
      <c r="DL35" s="22">
        <v>2627.73</v>
      </c>
      <c r="DM35" s="23">
        <v>7525.93</v>
      </c>
      <c r="DN35" s="73">
        <f t="shared" si="0"/>
        <v>41962.939999999995</v>
      </c>
      <c r="DO35" s="73">
        <f t="shared" si="1"/>
        <v>853.75</v>
      </c>
      <c r="DP35" s="73">
        <f t="shared" si="3"/>
        <v>42816.689999999995</v>
      </c>
      <c r="DQ35" s="22">
        <f t="shared" si="4"/>
        <v>5165</v>
      </c>
      <c r="DR35" s="22">
        <f t="shared" si="5"/>
        <v>642.36</v>
      </c>
      <c r="DS35" s="22">
        <f t="shared" si="6"/>
        <v>17533.07</v>
      </c>
      <c r="DT35" s="22">
        <f t="shared" si="7"/>
        <v>1774.3500000000001</v>
      </c>
      <c r="DU35" s="22">
        <f t="shared" si="8"/>
        <v>25114.780000000002</v>
      </c>
      <c r="DV35" s="23">
        <f t="shared" si="9"/>
        <v>71155.390000000014</v>
      </c>
      <c r="DW35" s="262">
        <f t="shared" si="10"/>
        <v>-127455.95000000001</v>
      </c>
      <c r="DX35" s="262"/>
      <c r="DY35" s="263">
        <f>E35-(DU35-(DO35*PARAM!Q35))</f>
        <v>70608.100000000006</v>
      </c>
      <c r="DZ35" s="263"/>
    </row>
    <row r="36" spans="1:130" x14ac:dyDescent="0.25">
      <c r="A36" s="18">
        <v>584</v>
      </c>
      <c r="B36" s="18" t="s">
        <v>509</v>
      </c>
      <c r="C36" s="18" t="s">
        <v>181</v>
      </c>
      <c r="D36" s="20">
        <v>0.6</v>
      </c>
      <c r="E36" s="18">
        <v>45498</v>
      </c>
      <c r="F36" s="18">
        <v>81694.559999999998</v>
      </c>
      <c r="G36" s="18" t="s">
        <v>157</v>
      </c>
      <c r="H36" s="18" t="s">
        <v>6</v>
      </c>
      <c r="I36" s="18" t="s">
        <v>360</v>
      </c>
      <c r="J36" s="21">
        <v>1647.81</v>
      </c>
      <c r="K36" s="21">
        <v>0</v>
      </c>
      <c r="L36" s="21">
        <v>1647.81</v>
      </c>
      <c r="M36" s="22">
        <v>125</v>
      </c>
      <c r="N36" s="22">
        <v>20.54</v>
      </c>
      <c r="O36" s="22">
        <v>613.53</v>
      </c>
      <c r="P36" s="22">
        <v>95.28</v>
      </c>
      <c r="Q36" s="22">
        <v>854.35</v>
      </c>
      <c r="R36" s="23">
        <v>2502.16</v>
      </c>
      <c r="S36" s="21">
        <v>1576.08</v>
      </c>
      <c r="T36" s="21">
        <v>0</v>
      </c>
      <c r="U36" s="21">
        <v>1576.08</v>
      </c>
      <c r="V36" s="22">
        <v>125</v>
      </c>
      <c r="W36" s="22">
        <v>20.45</v>
      </c>
      <c r="X36" s="22">
        <v>611.69000000000005</v>
      </c>
      <c r="Y36" s="22">
        <v>89.18</v>
      </c>
      <c r="Z36" s="22">
        <v>846.32</v>
      </c>
      <c r="AA36" s="23">
        <v>2422.4</v>
      </c>
      <c r="AB36" s="21">
        <v>1576.08</v>
      </c>
      <c r="AC36" s="21">
        <v>0</v>
      </c>
      <c r="AD36" s="21">
        <v>1576.08</v>
      </c>
      <c r="AE36" s="22">
        <v>125</v>
      </c>
      <c r="AF36" s="22">
        <v>20.45</v>
      </c>
      <c r="AG36" s="22">
        <v>611.37</v>
      </c>
      <c r="AH36" s="22">
        <v>94.28</v>
      </c>
      <c r="AI36" s="22">
        <v>851.1</v>
      </c>
      <c r="AJ36" s="23">
        <v>2427.1799999999998</v>
      </c>
      <c r="AK36" s="21">
        <v>1588.46</v>
      </c>
      <c r="AL36" s="21">
        <v>0</v>
      </c>
      <c r="AM36" s="21">
        <v>1588.46</v>
      </c>
      <c r="AN36" s="22">
        <v>127</v>
      </c>
      <c r="AO36" s="22">
        <v>20.61</v>
      </c>
      <c r="AP36" s="22">
        <v>615.91</v>
      </c>
      <c r="AQ36" s="22">
        <v>79.2</v>
      </c>
      <c r="AR36" s="22">
        <v>842.72</v>
      </c>
      <c r="AS36" s="23">
        <v>2431.1799999999998</v>
      </c>
      <c r="AT36" s="21">
        <v>1590.48</v>
      </c>
      <c r="AU36" s="21">
        <v>569.16999999999996</v>
      </c>
      <c r="AV36" s="21">
        <v>2159.65</v>
      </c>
      <c r="AW36" s="22">
        <v>204</v>
      </c>
      <c r="AX36" s="22">
        <v>20.64</v>
      </c>
      <c r="AY36" s="22">
        <v>730.46</v>
      </c>
      <c r="AZ36" s="22">
        <v>81.760000000000005</v>
      </c>
      <c r="BA36" s="22">
        <v>1036.8599999999999</v>
      </c>
      <c r="BB36" s="23">
        <v>3196.51</v>
      </c>
      <c r="BC36" s="21">
        <v>2480.09</v>
      </c>
      <c r="BD36" s="21">
        <v>0</v>
      </c>
      <c r="BE36" s="21">
        <v>2480.09</v>
      </c>
      <c r="BF36" s="22">
        <v>232</v>
      </c>
      <c r="BG36" s="22">
        <v>30.58</v>
      </c>
      <c r="BH36" s="22">
        <v>1037.1600000000001</v>
      </c>
      <c r="BI36" s="22">
        <v>99.59</v>
      </c>
      <c r="BJ36" s="22">
        <v>1399.33</v>
      </c>
      <c r="BK36" s="23">
        <v>3879.42</v>
      </c>
      <c r="BL36" s="21">
        <v>1580.35</v>
      </c>
      <c r="BM36" s="21">
        <v>0</v>
      </c>
      <c r="BN36" s="21">
        <v>1580.35</v>
      </c>
      <c r="BO36" s="22">
        <v>123</v>
      </c>
      <c r="BP36" s="22">
        <v>20.51</v>
      </c>
      <c r="BQ36" s="22">
        <v>612.95000000000005</v>
      </c>
      <c r="BR36" s="22">
        <v>73.95</v>
      </c>
      <c r="BS36" s="22">
        <v>830.41</v>
      </c>
      <c r="BT36" s="23">
        <v>2410.7600000000002</v>
      </c>
      <c r="BU36" s="21">
        <v>1576.08</v>
      </c>
      <c r="BV36" s="21">
        <v>0</v>
      </c>
      <c r="BW36" s="21">
        <v>1576.08</v>
      </c>
      <c r="BX36" s="22">
        <v>124</v>
      </c>
      <c r="BY36" s="22">
        <v>20.45</v>
      </c>
      <c r="BZ36" s="22">
        <v>611.37</v>
      </c>
      <c r="CA36" s="22">
        <v>27.98</v>
      </c>
      <c r="CB36" s="22">
        <v>783.8</v>
      </c>
      <c r="CC36" s="23">
        <v>2359.88</v>
      </c>
      <c r="CD36" s="21">
        <v>1646.93</v>
      </c>
      <c r="CE36" s="21">
        <v>0</v>
      </c>
      <c r="CF36" s="21">
        <v>1646.93</v>
      </c>
      <c r="CG36" s="22">
        <v>134</v>
      </c>
      <c r="CH36" s="22">
        <v>21.37</v>
      </c>
      <c r="CI36" s="22">
        <v>637.28</v>
      </c>
      <c r="CJ36" s="22">
        <v>44.53</v>
      </c>
      <c r="CK36" s="22">
        <v>837.18</v>
      </c>
      <c r="CL36" s="23">
        <v>2484.11</v>
      </c>
      <c r="CM36" s="21">
        <v>1574.69</v>
      </c>
      <c r="CN36" s="21">
        <v>0</v>
      </c>
      <c r="CO36" s="21">
        <v>1574.69</v>
      </c>
      <c r="CP36" s="22">
        <v>133</v>
      </c>
      <c r="CQ36" s="22">
        <v>20.43</v>
      </c>
      <c r="CR36" s="22">
        <v>615.66999999999996</v>
      </c>
      <c r="CS36" s="22">
        <v>73.849999999999994</v>
      </c>
      <c r="CT36" s="22">
        <v>842.95</v>
      </c>
      <c r="CU36" s="23">
        <v>2417.64</v>
      </c>
      <c r="CV36" s="21">
        <v>1576.08</v>
      </c>
      <c r="CW36" s="21">
        <v>0</v>
      </c>
      <c r="CX36" s="21">
        <v>1576.08</v>
      </c>
      <c r="CY36" s="22">
        <v>124</v>
      </c>
      <c r="CZ36" s="22">
        <v>20.45</v>
      </c>
      <c r="DA36" s="22">
        <v>611.37</v>
      </c>
      <c r="DB36" s="22">
        <v>27.98</v>
      </c>
      <c r="DC36" s="22">
        <v>783.8</v>
      </c>
      <c r="DD36" s="23">
        <v>2359.88</v>
      </c>
      <c r="DE36" s="21">
        <v>2351.77</v>
      </c>
      <c r="DF36" s="21">
        <v>0</v>
      </c>
      <c r="DG36" s="21">
        <v>2351.77</v>
      </c>
      <c r="DH36" s="22">
        <v>234</v>
      </c>
      <c r="DI36" s="22">
        <v>235.92</v>
      </c>
      <c r="DJ36" s="22">
        <v>753.56</v>
      </c>
      <c r="DK36" s="22">
        <v>114.5</v>
      </c>
      <c r="DL36" s="22">
        <v>1337.98</v>
      </c>
      <c r="DM36" s="23">
        <v>3689.75</v>
      </c>
      <c r="DN36" s="73">
        <f t="shared" si="0"/>
        <v>20764.899999999998</v>
      </c>
      <c r="DO36" s="73">
        <f t="shared" si="1"/>
        <v>569.16999999999996</v>
      </c>
      <c r="DP36" s="73">
        <f t="shared" si="3"/>
        <v>21334.070000000003</v>
      </c>
      <c r="DQ36" s="22">
        <f t="shared" si="4"/>
        <v>1933</v>
      </c>
      <c r="DR36" s="22">
        <f t="shared" si="5"/>
        <v>492.90999999999997</v>
      </c>
      <c r="DS36" s="22">
        <f t="shared" si="6"/>
        <v>8675.2699999999986</v>
      </c>
      <c r="DT36" s="22">
        <f t="shared" si="7"/>
        <v>976.03000000000009</v>
      </c>
      <c r="DU36" s="22">
        <f t="shared" si="8"/>
        <v>12077.21</v>
      </c>
      <c r="DV36" s="23">
        <f t="shared" si="9"/>
        <v>34991.630000000005</v>
      </c>
      <c r="DW36" s="262">
        <f t="shared" si="10"/>
        <v>-60360.489999999991</v>
      </c>
      <c r="DX36" s="262"/>
      <c r="DY36" s="263">
        <f>E36-(DU36-(DO36*PARAM!Q36))</f>
        <v>33420.79</v>
      </c>
      <c r="DZ36" s="263"/>
    </row>
    <row r="37" spans="1:130" x14ac:dyDescent="0.25">
      <c r="A37" s="18">
        <v>587</v>
      </c>
      <c r="B37" s="18" t="s">
        <v>197</v>
      </c>
      <c r="C37" s="18" t="s">
        <v>198</v>
      </c>
      <c r="D37" s="20">
        <v>1</v>
      </c>
      <c r="E37" s="18">
        <v>8160.39</v>
      </c>
      <c r="F37" s="18">
        <v>35994.65</v>
      </c>
      <c r="G37" s="18" t="s">
        <v>157</v>
      </c>
      <c r="H37" s="18" t="s">
        <v>5</v>
      </c>
      <c r="I37" s="18" t="s">
        <v>179</v>
      </c>
      <c r="J37" s="21">
        <v>2996.6</v>
      </c>
      <c r="K37" s="21">
        <v>0</v>
      </c>
      <c r="L37" s="21">
        <v>2996.6</v>
      </c>
      <c r="M37" s="22">
        <v>320</v>
      </c>
      <c r="N37" s="22">
        <v>38.92</v>
      </c>
      <c r="O37" s="22">
        <v>1129.67</v>
      </c>
      <c r="P37" s="22">
        <v>145</v>
      </c>
      <c r="Q37" s="22">
        <v>1633.59</v>
      </c>
      <c r="R37" s="23">
        <v>4630.1899999999996</v>
      </c>
      <c r="S37" s="21">
        <v>2801.47</v>
      </c>
      <c r="T37" s="21">
        <v>0</v>
      </c>
      <c r="U37" s="21">
        <v>2801.47</v>
      </c>
      <c r="V37" s="22">
        <v>294</v>
      </c>
      <c r="W37" s="22">
        <v>36.380000000000003</v>
      </c>
      <c r="X37" s="22">
        <v>1059.56</v>
      </c>
      <c r="Y37" s="22">
        <v>146.65</v>
      </c>
      <c r="Z37" s="22">
        <v>1536.59</v>
      </c>
      <c r="AA37" s="23">
        <v>4338.0600000000004</v>
      </c>
      <c r="AB37" s="21">
        <v>1893.52</v>
      </c>
      <c r="AC37" s="21">
        <v>0</v>
      </c>
      <c r="AD37" s="21">
        <v>1893.52</v>
      </c>
      <c r="AE37" s="22">
        <v>169</v>
      </c>
      <c r="AF37" s="22">
        <v>24.58</v>
      </c>
      <c r="AG37" s="22">
        <v>713.79</v>
      </c>
      <c r="AH37" s="22">
        <v>105.02</v>
      </c>
      <c r="AI37" s="22">
        <v>1012.39</v>
      </c>
      <c r="AJ37" s="23">
        <v>2905.91</v>
      </c>
      <c r="AK37" s="21">
        <v>2645.18</v>
      </c>
      <c r="AL37" s="21">
        <v>0</v>
      </c>
      <c r="AM37" s="21">
        <v>2645.18</v>
      </c>
      <c r="AN37" s="22">
        <v>272</v>
      </c>
      <c r="AO37" s="22">
        <v>34.35</v>
      </c>
      <c r="AP37" s="22">
        <v>1001.9</v>
      </c>
      <c r="AQ37" s="22">
        <v>148.97</v>
      </c>
      <c r="AR37" s="22">
        <v>1457.22</v>
      </c>
      <c r="AS37" s="23">
        <v>4102.3999999999996</v>
      </c>
      <c r="AT37" s="21">
        <v>2452.9299999999998</v>
      </c>
      <c r="AU37" s="21">
        <v>948.61</v>
      </c>
      <c r="AV37" s="21">
        <v>3401.54</v>
      </c>
      <c r="AW37" s="22">
        <v>374</v>
      </c>
      <c r="AX37" s="22">
        <v>31.85</v>
      </c>
      <c r="AY37" s="22">
        <v>1101.3</v>
      </c>
      <c r="AZ37" s="22">
        <v>137.86000000000001</v>
      </c>
      <c r="BA37" s="22">
        <v>1645.01</v>
      </c>
      <c r="BB37" s="23">
        <v>5046.55</v>
      </c>
      <c r="BC37" s="21">
        <v>3690.35</v>
      </c>
      <c r="BD37" s="21">
        <v>0</v>
      </c>
      <c r="BE37" s="21">
        <v>3690.35</v>
      </c>
      <c r="BF37" s="22">
        <v>416</v>
      </c>
      <c r="BG37" s="22">
        <v>47.94</v>
      </c>
      <c r="BH37" s="22">
        <v>1383.62</v>
      </c>
      <c r="BI37" s="22">
        <v>167.53</v>
      </c>
      <c r="BJ37" s="22">
        <v>2015.09</v>
      </c>
      <c r="BK37" s="23">
        <v>5705.44</v>
      </c>
      <c r="BL37" s="21">
        <v>2977.34</v>
      </c>
      <c r="BM37" s="21">
        <v>0</v>
      </c>
      <c r="BN37" s="21">
        <v>2977.34</v>
      </c>
      <c r="BO37" s="22">
        <v>316</v>
      </c>
      <c r="BP37" s="22">
        <v>38.67</v>
      </c>
      <c r="BQ37" s="22">
        <v>1123.19</v>
      </c>
      <c r="BR37" s="22">
        <v>119.16</v>
      </c>
      <c r="BS37" s="22">
        <v>1597.02</v>
      </c>
      <c r="BT37" s="23">
        <v>4574.3599999999997</v>
      </c>
      <c r="BU37" s="21">
        <v>2436.21</v>
      </c>
      <c r="BV37" s="21">
        <v>0</v>
      </c>
      <c r="BW37" s="21">
        <v>2436.21</v>
      </c>
      <c r="BX37" s="22">
        <v>243</v>
      </c>
      <c r="BY37" s="22">
        <v>31.64</v>
      </c>
      <c r="BZ37" s="22">
        <v>896.34</v>
      </c>
      <c r="CA37" s="22">
        <v>155.44999999999999</v>
      </c>
      <c r="CB37" s="22">
        <v>1326.43</v>
      </c>
      <c r="CC37" s="23">
        <v>3762.64</v>
      </c>
      <c r="CD37" s="21">
        <v>2587.69</v>
      </c>
      <c r="CE37" s="21">
        <v>0</v>
      </c>
      <c r="CF37" s="21">
        <v>2587.69</v>
      </c>
      <c r="CG37" s="22">
        <v>264</v>
      </c>
      <c r="CH37" s="22">
        <v>33.6</v>
      </c>
      <c r="CI37" s="22">
        <v>980.87</v>
      </c>
      <c r="CJ37" s="22">
        <v>132.65</v>
      </c>
      <c r="CK37" s="22">
        <v>1411.12</v>
      </c>
      <c r="CL37" s="23">
        <v>3998.81</v>
      </c>
      <c r="CM37" s="21">
        <v>2876.48</v>
      </c>
      <c r="CN37" s="21">
        <v>0</v>
      </c>
      <c r="CO37" s="21">
        <v>2876.48</v>
      </c>
      <c r="CP37" s="22">
        <v>312</v>
      </c>
      <c r="CQ37" s="22">
        <v>37.36</v>
      </c>
      <c r="CR37" s="22">
        <v>1090.3</v>
      </c>
      <c r="CS37" s="22">
        <v>91.87</v>
      </c>
      <c r="CT37" s="22">
        <v>1531.53</v>
      </c>
      <c r="CU37" s="23">
        <v>4408.01</v>
      </c>
      <c r="CV37" s="21">
        <v>3591.68</v>
      </c>
      <c r="CW37" s="21">
        <v>0</v>
      </c>
      <c r="CX37" s="21">
        <v>3591.68</v>
      </c>
      <c r="CY37" s="22">
        <v>402</v>
      </c>
      <c r="CZ37" s="22">
        <v>46.66</v>
      </c>
      <c r="DA37" s="22">
        <v>1347.58</v>
      </c>
      <c r="DB37" s="22">
        <v>135.18</v>
      </c>
      <c r="DC37" s="22">
        <v>1931.42</v>
      </c>
      <c r="DD37" s="23">
        <v>5523.1</v>
      </c>
      <c r="DE37" s="21">
        <v>3707.48</v>
      </c>
      <c r="DF37" s="21">
        <v>0</v>
      </c>
      <c r="DG37" s="21">
        <v>3707.48</v>
      </c>
      <c r="DH37" s="22">
        <v>421</v>
      </c>
      <c r="DI37" s="22">
        <v>394.43</v>
      </c>
      <c r="DJ37" s="22">
        <v>1462.72</v>
      </c>
      <c r="DK37" s="22">
        <v>183.13</v>
      </c>
      <c r="DL37" s="22">
        <v>2461.2800000000002</v>
      </c>
      <c r="DM37" s="23">
        <v>6168.76</v>
      </c>
      <c r="DN37" s="73">
        <f t="shared" si="0"/>
        <v>34656.93</v>
      </c>
      <c r="DO37" s="73">
        <f t="shared" si="1"/>
        <v>948.61</v>
      </c>
      <c r="DP37" s="73">
        <f t="shared" si="3"/>
        <v>35605.54</v>
      </c>
      <c r="DQ37" s="22">
        <f t="shared" si="4"/>
        <v>4119</v>
      </c>
      <c r="DR37" s="22">
        <f t="shared" si="5"/>
        <v>835.05</v>
      </c>
      <c r="DS37" s="22">
        <f t="shared" si="6"/>
        <v>14414.03</v>
      </c>
      <c r="DT37" s="22">
        <f t="shared" si="7"/>
        <v>1787.63</v>
      </c>
      <c r="DU37" s="22">
        <f t="shared" si="8"/>
        <v>21155.71</v>
      </c>
      <c r="DV37" s="23">
        <f t="shared" si="9"/>
        <v>59738.59</v>
      </c>
      <c r="DW37" s="262">
        <f t="shared" si="10"/>
        <v>-389.11000000000058</v>
      </c>
      <c r="DX37" s="262"/>
      <c r="DY37" s="263">
        <f>E37-(DU37-(DO37*PARAM!Q37))</f>
        <v>-12995.32</v>
      </c>
      <c r="DZ37" s="263"/>
    </row>
    <row r="38" spans="1:130" x14ac:dyDescent="0.25">
      <c r="A38" s="18">
        <v>595</v>
      </c>
      <c r="B38" s="18" t="s">
        <v>688</v>
      </c>
      <c r="C38" s="18" t="s">
        <v>315</v>
      </c>
      <c r="D38" s="20">
        <v>0.9</v>
      </c>
      <c r="E38" s="18">
        <v>15592.98</v>
      </c>
      <c r="F38" s="18">
        <v>29101.22</v>
      </c>
      <c r="G38" s="18" t="s">
        <v>157</v>
      </c>
      <c r="H38" s="18" t="s">
        <v>5</v>
      </c>
      <c r="I38" s="18" t="s">
        <v>179</v>
      </c>
      <c r="J38" s="21">
        <v>2373.73</v>
      </c>
      <c r="K38" s="21">
        <v>0</v>
      </c>
      <c r="L38" s="21">
        <v>2373.73</v>
      </c>
      <c r="M38" s="22">
        <v>215</v>
      </c>
      <c r="N38" s="22">
        <v>29.43</v>
      </c>
      <c r="O38" s="22">
        <v>826.36</v>
      </c>
      <c r="P38" s="22">
        <v>133.47999999999999</v>
      </c>
      <c r="Q38" s="22">
        <v>1204.27</v>
      </c>
      <c r="R38" s="23">
        <v>3578</v>
      </c>
      <c r="S38" s="21">
        <v>2246.79</v>
      </c>
      <c r="T38" s="21">
        <v>0</v>
      </c>
      <c r="U38" s="21">
        <v>2246.79</v>
      </c>
      <c r="V38" s="22">
        <v>213</v>
      </c>
      <c r="W38" s="22">
        <v>29.17</v>
      </c>
      <c r="X38" s="22">
        <v>819.84</v>
      </c>
      <c r="Y38" s="22">
        <v>131.68</v>
      </c>
      <c r="Z38" s="22">
        <v>1193.69</v>
      </c>
      <c r="AA38" s="23">
        <v>3440.48</v>
      </c>
      <c r="AB38" s="21">
        <v>2244.36</v>
      </c>
      <c r="AC38" s="21">
        <v>0</v>
      </c>
      <c r="AD38" s="21">
        <v>2244.36</v>
      </c>
      <c r="AE38" s="22">
        <v>212</v>
      </c>
      <c r="AF38" s="22">
        <v>29.14</v>
      </c>
      <c r="AG38" s="22">
        <v>818.49</v>
      </c>
      <c r="AH38" s="22">
        <v>141.85</v>
      </c>
      <c r="AI38" s="22">
        <v>1201.48</v>
      </c>
      <c r="AJ38" s="23">
        <v>3445.84</v>
      </c>
      <c r="AK38" s="21">
        <v>2274.7199999999998</v>
      </c>
      <c r="AL38" s="21">
        <v>0</v>
      </c>
      <c r="AM38" s="21">
        <v>2274.7199999999998</v>
      </c>
      <c r="AN38" s="22">
        <v>217</v>
      </c>
      <c r="AO38" s="22">
        <v>29.54</v>
      </c>
      <c r="AP38" s="22">
        <v>829.59</v>
      </c>
      <c r="AQ38" s="22">
        <v>137.28</v>
      </c>
      <c r="AR38" s="22">
        <v>1213.4100000000001</v>
      </c>
      <c r="AS38" s="23">
        <v>3488.13</v>
      </c>
      <c r="AT38" s="21">
        <v>2259.7399999999998</v>
      </c>
      <c r="AU38" s="21">
        <v>819.6</v>
      </c>
      <c r="AV38" s="21">
        <v>3079.34</v>
      </c>
      <c r="AW38" s="22">
        <v>326</v>
      </c>
      <c r="AX38" s="22">
        <v>29.34</v>
      </c>
      <c r="AY38" s="22">
        <v>988.05</v>
      </c>
      <c r="AZ38" s="22">
        <v>132.69999999999999</v>
      </c>
      <c r="BA38" s="22">
        <v>1476.09</v>
      </c>
      <c r="BB38" s="23">
        <v>4555.43</v>
      </c>
      <c r="BC38" s="21">
        <v>3541.95</v>
      </c>
      <c r="BD38" s="21">
        <v>0</v>
      </c>
      <c r="BE38" s="21">
        <v>3541.95</v>
      </c>
      <c r="BF38" s="22">
        <v>373</v>
      </c>
      <c r="BG38" s="22">
        <v>43.92</v>
      </c>
      <c r="BH38" s="22">
        <v>1270.57</v>
      </c>
      <c r="BI38" s="22">
        <v>153.99</v>
      </c>
      <c r="BJ38" s="22">
        <v>1841.48</v>
      </c>
      <c r="BK38" s="23">
        <v>5383.43</v>
      </c>
      <c r="BL38" s="21">
        <v>2244.36</v>
      </c>
      <c r="BM38" s="21">
        <v>0</v>
      </c>
      <c r="BN38" s="21">
        <v>2244.36</v>
      </c>
      <c r="BO38" s="22">
        <v>215</v>
      </c>
      <c r="BP38" s="22">
        <v>29.14</v>
      </c>
      <c r="BQ38" s="22">
        <v>855.47</v>
      </c>
      <c r="BR38" s="22">
        <v>101.05</v>
      </c>
      <c r="BS38" s="22">
        <v>1200.6600000000001</v>
      </c>
      <c r="BT38" s="23">
        <v>3445.02</v>
      </c>
      <c r="BU38" s="21">
        <v>2244.36</v>
      </c>
      <c r="BV38" s="21">
        <v>0</v>
      </c>
      <c r="BW38" s="21">
        <v>2244.36</v>
      </c>
      <c r="BX38" s="22">
        <v>217</v>
      </c>
      <c r="BY38" s="22">
        <v>29.14</v>
      </c>
      <c r="BZ38" s="22">
        <v>855.47</v>
      </c>
      <c r="CA38" s="22">
        <v>152.05000000000001</v>
      </c>
      <c r="CB38" s="22">
        <v>1253.6600000000001</v>
      </c>
      <c r="CC38" s="23">
        <v>3498.02</v>
      </c>
      <c r="CD38" s="21">
        <v>2335.06</v>
      </c>
      <c r="CE38" s="21">
        <v>0</v>
      </c>
      <c r="CF38" s="21">
        <v>2335.06</v>
      </c>
      <c r="CG38" s="22">
        <v>229</v>
      </c>
      <c r="CH38" s="22">
        <v>30.32</v>
      </c>
      <c r="CI38" s="22">
        <v>888.62</v>
      </c>
      <c r="CJ38" s="22">
        <v>82.26</v>
      </c>
      <c r="CK38" s="22">
        <v>1230.2</v>
      </c>
      <c r="CL38" s="23">
        <v>3565.26</v>
      </c>
      <c r="CM38" s="21">
        <v>2230.36</v>
      </c>
      <c r="CN38" s="21">
        <v>0</v>
      </c>
      <c r="CO38" s="21">
        <v>2230.36</v>
      </c>
      <c r="CP38" s="22">
        <v>220</v>
      </c>
      <c r="CQ38" s="22">
        <v>28.96</v>
      </c>
      <c r="CR38" s="22">
        <v>827.77</v>
      </c>
      <c r="CS38" s="22">
        <v>121.21</v>
      </c>
      <c r="CT38" s="22">
        <v>1197.94</v>
      </c>
      <c r="CU38" s="23">
        <v>3428.3</v>
      </c>
      <c r="CV38" s="21">
        <v>2244.36</v>
      </c>
      <c r="CW38" s="21">
        <v>0</v>
      </c>
      <c r="CX38" s="21">
        <v>2244.36</v>
      </c>
      <c r="CY38" s="22">
        <v>217</v>
      </c>
      <c r="CZ38" s="22">
        <v>29.14</v>
      </c>
      <c r="DA38" s="22">
        <v>829.92</v>
      </c>
      <c r="DB38" s="22">
        <v>106.15</v>
      </c>
      <c r="DC38" s="22">
        <v>1182.21</v>
      </c>
      <c r="DD38" s="23">
        <v>3426.57</v>
      </c>
      <c r="DE38" s="21">
        <v>3348.78</v>
      </c>
      <c r="DF38" s="21">
        <v>0</v>
      </c>
      <c r="DG38" s="21">
        <v>3348.78</v>
      </c>
      <c r="DH38" s="22">
        <v>368</v>
      </c>
      <c r="DI38" s="22">
        <v>336.38</v>
      </c>
      <c r="DJ38" s="22">
        <v>1309.8399999999999</v>
      </c>
      <c r="DK38" s="22">
        <v>178.11</v>
      </c>
      <c r="DL38" s="22">
        <v>2192.33</v>
      </c>
      <c r="DM38" s="23">
        <v>5541.11</v>
      </c>
      <c r="DN38" s="73">
        <f t="shared" si="0"/>
        <v>29588.570000000003</v>
      </c>
      <c r="DO38" s="73">
        <f t="shared" si="1"/>
        <v>819.6</v>
      </c>
      <c r="DP38" s="73">
        <f t="shared" si="3"/>
        <v>30408.170000000002</v>
      </c>
      <c r="DQ38" s="22">
        <f t="shared" si="4"/>
        <v>3237</v>
      </c>
      <c r="DR38" s="22">
        <f t="shared" si="5"/>
        <v>702.76</v>
      </c>
      <c r="DS38" s="22">
        <f t="shared" si="6"/>
        <v>11975.460000000001</v>
      </c>
      <c r="DT38" s="22">
        <f t="shared" si="7"/>
        <v>1672.8600000000001</v>
      </c>
      <c r="DU38" s="22">
        <f t="shared" si="8"/>
        <v>17588.080000000002</v>
      </c>
      <c r="DV38" s="23">
        <f t="shared" si="9"/>
        <v>50240.610000000008</v>
      </c>
      <c r="DW38" s="262">
        <f t="shared" si="10"/>
        <v>1306.9500000000007</v>
      </c>
      <c r="DX38" s="262"/>
      <c r="DY38" s="263">
        <f>E38-(DU38-(DO38*PARAM!Q38))</f>
        <v>-1995.1000000000022</v>
      </c>
      <c r="DZ38" s="263"/>
    </row>
    <row r="39" spans="1:130" x14ac:dyDescent="0.25">
      <c r="A39" s="18">
        <v>598</v>
      </c>
      <c r="B39" s="18" t="s">
        <v>841</v>
      </c>
      <c r="C39" s="18" t="s">
        <v>562</v>
      </c>
      <c r="D39" s="20">
        <v>0</v>
      </c>
      <c r="E39" s="18">
        <v>0</v>
      </c>
      <c r="F39" s="18">
        <v>0</v>
      </c>
      <c r="G39" s="18" t="s">
        <v>157</v>
      </c>
      <c r="H39" s="18" t="s">
        <v>5</v>
      </c>
      <c r="I39" s="18" t="s">
        <v>179</v>
      </c>
      <c r="J39" s="21"/>
      <c r="K39" s="21"/>
      <c r="L39" s="21"/>
      <c r="M39" s="22"/>
      <c r="N39" s="22"/>
      <c r="O39" s="22"/>
      <c r="P39" s="22"/>
      <c r="Q39" s="22"/>
      <c r="R39" s="23"/>
      <c r="S39" s="21">
        <v>0</v>
      </c>
      <c r="T39" s="21">
        <v>0</v>
      </c>
      <c r="U39" s="21">
        <v>0</v>
      </c>
      <c r="V39" s="22">
        <v>0</v>
      </c>
      <c r="W39" s="22">
        <v>0</v>
      </c>
      <c r="X39" s="22">
        <v>0</v>
      </c>
      <c r="Y39" s="22">
        <v>0</v>
      </c>
      <c r="Z39" s="22">
        <v>0</v>
      </c>
      <c r="AA39" s="23">
        <v>0</v>
      </c>
      <c r="AB39" s="21">
        <v>0</v>
      </c>
      <c r="AC39" s="21">
        <v>0</v>
      </c>
      <c r="AD39" s="21">
        <v>0</v>
      </c>
      <c r="AE39" s="22">
        <v>0</v>
      </c>
      <c r="AF39" s="22">
        <v>0</v>
      </c>
      <c r="AG39" s="22">
        <v>0</v>
      </c>
      <c r="AH39" s="22">
        <v>0</v>
      </c>
      <c r="AI39" s="22">
        <v>0</v>
      </c>
      <c r="AJ39" s="23">
        <v>0</v>
      </c>
      <c r="AK39" s="21"/>
      <c r="AL39" s="21"/>
      <c r="AM39" s="21"/>
      <c r="AN39" s="22"/>
      <c r="AO39" s="22"/>
      <c r="AP39" s="22"/>
      <c r="AQ39" s="22"/>
      <c r="AR39" s="22"/>
      <c r="AS39" s="23"/>
      <c r="AT39" s="21">
        <v>0</v>
      </c>
      <c r="AU39" s="21">
        <v>920.15</v>
      </c>
      <c r="AV39" s="21">
        <v>920.15</v>
      </c>
      <c r="AW39" s="22">
        <v>39</v>
      </c>
      <c r="AX39" s="22">
        <v>0</v>
      </c>
      <c r="AY39" s="22">
        <v>184.03</v>
      </c>
      <c r="AZ39" s="22">
        <v>12.33</v>
      </c>
      <c r="BA39" s="22">
        <v>235.36</v>
      </c>
      <c r="BB39" s="23">
        <v>1155.51</v>
      </c>
      <c r="BC39" s="21"/>
      <c r="BD39" s="21"/>
      <c r="BE39" s="21"/>
      <c r="BF39" s="22"/>
      <c r="BG39" s="22"/>
      <c r="BH39" s="22"/>
      <c r="BI39" s="22"/>
      <c r="BJ39" s="22"/>
      <c r="BK39" s="23"/>
      <c r="BL39" s="21"/>
      <c r="BM39" s="21"/>
      <c r="BN39" s="21"/>
      <c r="BO39" s="22"/>
      <c r="BP39" s="22"/>
      <c r="BQ39" s="22"/>
      <c r="BR39" s="22"/>
      <c r="BS39" s="22"/>
      <c r="BT39" s="23"/>
      <c r="BU39" s="21"/>
      <c r="BV39" s="21"/>
      <c r="BW39" s="21"/>
      <c r="BX39" s="22"/>
      <c r="BY39" s="22"/>
      <c r="BZ39" s="22"/>
      <c r="CA39" s="22"/>
      <c r="CB39" s="22"/>
      <c r="CC39" s="23"/>
      <c r="CD39" s="21"/>
      <c r="CE39" s="21"/>
      <c r="CF39" s="21"/>
      <c r="CG39" s="22"/>
      <c r="CH39" s="22"/>
      <c r="CI39" s="22"/>
      <c r="CJ39" s="22"/>
      <c r="CK39" s="22"/>
      <c r="CL39" s="23"/>
      <c r="CM39" s="21"/>
      <c r="CN39" s="21"/>
      <c r="CO39" s="21"/>
      <c r="CP39" s="22"/>
      <c r="CQ39" s="22"/>
      <c r="CR39" s="22"/>
      <c r="CS39" s="22"/>
      <c r="CT39" s="22"/>
      <c r="CU39" s="23"/>
      <c r="CV39" s="21"/>
      <c r="CW39" s="21"/>
      <c r="CX39" s="21"/>
      <c r="CY39" s="22"/>
      <c r="CZ39" s="22"/>
      <c r="DA39" s="22"/>
      <c r="DB39" s="22"/>
      <c r="DC39" s="22"/>
      <c r="DD39" s="23"/>
      <c r="DN39" s="73">
        <f t="shared" si="0"/>
        <v>0</v>
      </c>
      <c r="DO39" s="73">
        <f t="shared" si="1"/>
        <v>920.15</v>
      </c>
      <c r="DP39" s="73">
        <f t="shared" si="3"/>
        <v>920.15</v>
      </c>
      <c r="DQ39" s="22">
        <f t="shared" si="4"/>
        <v>39</v>
      </c>
      <c r="DR39" s="22">
        <f t="shared" si="5"/>
        <v>0</v>
      </c>
      <c r="DS39" s="22">
        <f t="shared" si="6"/>
        <v>184.03</v>
      </c>
      <c r="DT39" s="22">
        <f t="shared" si="7"/>
        <v>12.33</v>
      </c>
      <c r="DU39" s="22">
        <f t="shared" si="8"/>
        <v>235.36</v>
      </c>
      <c r="DV39" s="23">
        <f t="shared" si="9"/>
        <v>1155.51</v>
      </c>
      <c r="DW39" s="262">
        <f t="shared" si="10"/>
        <v>920.15</v>
      </c>
      <c r="DX39" s="262"/>
      <c r="DY39" s="263">
        <f>E39-(DU39-(DO39*PARAM!Q39))</f>
        <v>-235.36</v>
      </c>
      <c r="DZ39" s="263"/>
    </row>
    <row r="40" spans="1:130" x14ac:dyDescent="0.25">
      <c r="A40" s="18">
        <v>601</v>
      </c>
      <c r="B40" s="18" t="s">
        <v>812</v>
      </c>
      <c r="C40" s="18" t="s">
        <v>341</v>
      </c>
      <c r="D40" s="20">
        <v>1</v>
      </c>
      <c r="E40" s="18">
        <v>17847.84</v>
      </c>
      <c r="F40" s="18">
        <v>32210.94</v>
      </c>
      <c r="G40" s="18" t="s">
        <v>157</v>
      </c>
      <c r="H40" s="18" t="s">
        <v>5</v>
      </c>
      <c r="I40" s="18" t="s">
        <v>368</v>
      </c>
      <c r="J40" s="21">
        <v>2438.8000000000002</v>
      </c>
      <c r="K40" s="21">
        <v>0</v>
      </c>
      <c r="L40" s="21">
        <v>2438.8000000000002</v>
      </c>
      <c r="M40" s="22">
        <v>243</v>
      </c>
      <c r="N40" s="22">
        <v>12.17</v>
      </c>
      <c r="O40" s="22">
        <v>895.86</v>
      </c>
      <c r="P40" s="22">
        <v>140.19</v>
      </c>
      <c r="Q40" s="22">
        <v>1291.22</v>
      </c>
      <c r="R40" s="23">
        <v>3730.02</v>
      </c>
      <c r="S40" s="21">
        <v>2436.1999999999998</v>
      </c>
      <c r="T40" s="21">
        <v>0</v>
      </c>
      <c r="U40" s="21">
        <v>2436.1999999999998</v>
      </c>
      <c r="V40" s="22">
        <v>243</v>
      </c>
      <c r="W40" s="22">
        <v>12.17</v>
      </c>
      <c r="X40" s="22">
        <v>896.82</v>
      </c>
      <c r="Y40" s="22">
        <v>114.65</v>
      </c>
      <c r="Z40" s="22">
        <v>1266.6400000000001</v>
      </c>
      <c r="AA40" s="23">
        <v>3702.84</v>
      </c>
      <c r="AB40" s="21">
        <v>2436.1999999999998</v>
      </c>
      <c r="AC40" s="21">
        <v>0</v>
      </c>
      <c r="AD40" s="21">
        <v>2436.1999999999998</v>
      </c>
      <c r="AE40" s="22">
        <v>243</v>
      </c>
      <c r="AF40" s="22">
        <v>12.17</v>
      </c>
      <c r="AG40" s="22">
        <v>896.34</v>
      </c>
      <c r="AH40" s="22">
        <v>160.55000000000001</v>
      </c>
      <c r="AI40" s="22">
        <v>1312.06</v>
      </c>
      <c r="AJ40" s="23">
        <v>3748.26</v>
      </c>
      <c r="AK40" s="21">
        <v>2470.1799999999998</v>
      </c>
      <c r="AL40" s="21">
        <v>0</v>
      </c>
      <c r="AM40" s="21">
        <v>2470.1799999999998</v>
      </c>
      <c r="AN40" s="22">
        <v>248</v>
      </c>
      <c r="AO40" s="22">
        <v>12.34</v>
      </c>
      <c r="AP40" s="22">
        <v>927.09</v>
      </c>
      <c r="AQ40" s="22">
        <v>145.85</v>
      </c>
      <c r="AR40" s="22">
        <v>1333.28</v>
      </c>
      <c r="AS40" s="23">
        <v>3803.46</v>
      </c>
      <c r="AT40" s="21">
        <v>2446.13</v>
      </c>
      <c r="AU40" s="21">
        <v>948.61</v>
      </c>
      <c r="AV40" s="21">
        <v>3394.74</v>
      </c>
      <c r="AW40" s="22">
        <v>374</v>
      </c>
      <c r="AX40" s="22">
        <v>12.22</v>
      </c>
      <c r="AY40" s="22">
        <v>1095.21</v>
      </c>
      <c r="AZ40" s="22">
        <v>122.44</v>
      </c>
      <c r="BA40" s="22">
        <v>1603.87</v>
      </c>
      <c r="BB40" s="23">
        <v>4998.6099999999997</v>
      </c>
      <c r="BC40" s="21">
        <v>3638.5</v>
      </c>
      <c r="BD40" s="21">
        <v>0</v>
      </c>
      <c r="BE40" s="21">
        <v>3638.5</v>
      </c>
      <c r="BF40" s="22">
        <v>409</v>
      </c>
      <c r="BG40" s="22">
        <v>18.18</v>
      </c>
      <c r="BH40" s="22">
        <v>1364.68</v>
      </c>
      <c r="BI40" s="22">
        <v>151.31</v>
      </c>
      <c r="BJ40" s="22">
        <v>1943.17</v>
      </c>
      <c r="BK40" s="23">
        <v>5581.67</v>
      </c>
      <c r="BL40" s="21">
        <v>2436.1999999999998</v>
      </c>
      <c r="BM40" s="21">
        <v>0</v>
      </c>
      <c r="BN40" s="21">
        <v>2436.1999999999998</v>
      </c>
      <c r="BO40" s="22">
        <v>242</v>
      </c>
      <c r="BP40" s="22">
        <v>12.17</v>
      </c>
      <c r="BQ40" s="22">
        <v>896.34</v>
      </c>
      <c r="BR40" s="22">
        <v>109.55</v>
      </c>
      <c r="BS40" s="22">
        <v>1260.06</v>
      </c>
      <c r="BT40" s="23">
        <v>3696.26</v>
      </c>
      <c r="BU40" s="21">
        <v>2436.1999999999998</v>
      </c>
      <c r="BV40" s="21">
        <v>0</v>
      </c>
      <c r="BW40" s="21">
        <v>2436.1999999999998</v>
      </c>
      <c r="BX40" s="22">
        <v>243</v>
      </c>
      <c r="BY40" s="22">
        <v>12.17</v>
      </c>
      <c r="BZ40" s="22">
        <v>896.34</v>
      </c>
      <c r="CA40" s="22">
        <v>155.44999999999999</v>
      </c>
      <c r="CB40" s="22">
        <v>1306.96</v>
      </c>
      <c r="CC40" s="23">
        <v>3743.16</v>
      </c>
      <c r="CD40" s="21">
        <v>2501.75</v>
      </c>
      <c r="CE40" s="21">
        <v>0</v>
      </c>
      <c r="CF40" s="21">
        <v>2501.75</v>
      </c>
      <c r="CG40" s="22">
        <v>252</v>
      </c>
      <c r="CH40" s="22">
        <v>12.5</v>
      </c>
      <c r="CI40" s="22">
        <v>949.5</v>
      </c>
      <c r="CJ40" s="22">
        <v>146.41999999999999</v>
      </c>
      <c r="CK40" s="22">
        <v>1360.42</v>
      </c>
      <c r="CL40" s="23">
        <v>3862.17</v>
      </c>
      <c r="CM40" s="21">
        <v>2436.1999999999998</v>
      </c>
      <c r="CN40" s="21">
        <v>0</v>
      </c>
      <c r="CO40" s="21">
        <v>2436.1999999999998</v>
      </c>
      <c r="CP40" s="22">
        <v>251</v>
      </c>
      <c r="CQ40" s="22">
        <v>12.17</v>
      </c>
      <c r="CR40" s="22">
        <v>870.96</v>
      </c>
      <c r="CS40" s="22">
        <v>63.65</v>
      </c>
      <c r="CT40" s="22">
        <v>1197.78</v>
      </c>
      <c r="CU40" s="23">
        <v>3633.98</v>
      </c>
      <c r="CV40" s="21">
        <v>2950.67</v>
      </c>
      <c r="CW40" s="21">
        <v>0</v>
      </c>
      <c r="CX40" s="21">
        <v>2950.67</v>
      </c>
      <c r="CY40" s="22">
        <v>314</v>
      </c>
      <c r="CZ40" s="22">
        <v>14.74</v>
      </c>
      <c r="DA40" s="22">
        <v>1113.45</v>
      </c>
      <c r="DB40" s="22">
        <v>139.09</v>
      </c>
      <c r="DC40" s="22">
        <v>1581.28</v>
      </c>
      <c r="DD40" s="23">
        <v>4531.95</v>
      </c>
      <c r="DE40" s="21">
        <v>3707.48</v>
      </c>
      <c r="DF40" s="21">
        <v>0</v>
      </c>
      <c r="DG40" s="21">
        <v>3707.48</v>
      </c>
      <c r="DH40" s="22">
        <v>419</v>
      </c>
      <c r="DI40" s="22">
        <v>341.53</v>
      </c>
      <c r="DJ40" s="22">
        <v>1629.82</v>
      </c>
      <c r="DK40" s="22">
        <v>179.37</v>
      </c>
      <c r="DL40" s="22">
        <v>2569.7199999999998</v>
      </c>
      <c r="DM40" s="23">
        <v>6277.2</v>
      </c>
      <c r="DN40" s="73">
        <f t="shared" si="0"/>
        <v>32334.51</v>
      </c>
      <c r="DO40" s="73">
        <f t="shared" si="1"/>
        <v>948.61</v>
      </c>
      <c r="DP40" s="73">
        <f t="shared" si="3"/>
        <v>33283.120000000003</v>
      </c>
      <c r="DQ40" s="22">
        <f t="shared" si="4"/>
        <v>3723</v>
      </c>
      <c r="DR40" s="22">
        <f t="shared" si="5"/>
        <v>496.69999999999993</v>
      </c>
      <c r="DS40" s="22">
        <f t="shared" si="6"/>
        <v>13328.75</v>
      </c>
      <c r="DT40" s="22">
        <f t="shared" si="7"/>
        <v>1738.0700000000002</v>
      </c>
      <c r="DU40" s="22">
        <f t="shared" si="8"/>
        <v>19286.52</v>
      </c>
      <c r="DV40" s="23">
        <f t="shared" si="9"/>
        <v>55005.840000000004</v>
      </c>
      <c r="DW40" s="262">
        <f t="shared" si="10"/>
        <v>1072.1800000000039</v>
      </c>
      <c r="DX40" s="262"/>
      <c r="DY40" s="263">
        <f>E40-(DU40-(DO40*PARAM!Q40))</f>
        <v>-1438.6800000000003</v>
      </c>
      <c r="DZ40" s="263"/>
    </row>
    <row r="41" spans="1:130" x14ac:dyDescent="0.25">
      <c r="A41" s="18">
        <v>602</v>
      </c>
      <c r="B41" s="18" t="s">
        <v>845</v>
      </c>
      <c r="C41" s="18" t="s">
        <v>846</v>
      </c>
      <c r="D41" s="20">
        <v>0</v>
      </c>
      <c r="E41" s="18">
        <v>0</v>
      </c>
      <c r="F41" s="18">
        <v>0</v>
      </c>
      <c r="G41" s="18" t="s">
        <v>157</v>
      </c>
      <c r="H41" s="18" t="s">
        <v>5</v>
      </c>
      <c r="I41" s="18" t="s">
        <v>179</v>
      </c>
      <c r="J41" s="21"/>
      <c r="K41" s="21"/>
      <c r="L41" s="21"/>
      <c r="M41" s="22"/>
      <c r="N41" s="22"/>
      <c r="O41" s="22"/>
      <c r="P41" s="22"/>
      <c r="Q41" s="22"/>
      <c r="R41" s="23"/>
      <c r="S41" s="21">
        <v>0</v>
      </c>
      <c r="T41" s="21">
        <v>0</v>
      </c>
      <c r="U41" s="21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3">
        <v>0</v>
      </c>
      <c r="AB41" s="21">
        <v>0</v>
      </c>
      <c r="AC41" s="21">
        <v>0</v>
      </c>
      <c r="AD41" s="21">
        <v>0</v>
      </c>
      <c r="AE41" s="22">
        <v>0</v>
      </c>
      <c r="AF41" s="22">
        <v>0</v>
      </c>
      <c r="AG41" s="22">
        <v>0</v>
      </c>
      <c r="AH41" s="22">
        <v>0</v>
      </c>
      <c r="AI41" s="22">
        <v>0</v>
      </c>
      <c r="AJ41" s="23">
        <v>0</v>
      </c>
      <c r="AK41" s="21"/>
      <c r="AL41" s="21"/>
      <c r="AM41" s="21"/>
      <c r="AN41" s="22"/>
      <c r="AO41" s="22"/>
      <c r="AP41" s="22"/>
      <c r="AQ41" s="22"/>
      <c r="AR41" s="22"/>
      <c r="AS41" s="23"/>
      <c r="AT41" s="21">
        <v>0</v>
      </c>
      <c r="AU41" s="21">
        <v>948.61</v>
      </c>
      <c r="AV41" s="21">
        <v>948.61</v>
      </c>
      <c r="AW41" s="22">
        <v>40</v>
      </c>
      <c r="AX41" s="22">
        <v>0</v>
      </c>
      <c r="AY41" s="22">
        <v>189.72</v>
      </c>
      <c r="AZ41" s="22">
        <v>12.71</v>
      </c>
      <c r="BA41" s="22">
        <v>242.43</v>
      </c>
      <c r="BB41" s="23">
        <v>1191.04</v>
      </c>
      <c r="BC41" s="21"/>
      <c r="BD41" s="21"/>
      <c r="BE41" s="21"/>
      <c r="BF41" s="22"/>
      <c r="BG41" s="22"/>
      <c r="BH41" s="22"/>
      <c r="BI41" s="22"/>
      <c r="BJ41" s="22"/>
      <c r="BK41" s="23"/>
      <c r="BL41" s="21"/>
      <c r="BM41" s="21"/>
      <c r="BN41" s="21"/>
      <c r="BO41" s="22"/>
      <c r="BP41" s="22"/>
      <c r="BQ41" s="22"/>
      <c r="BR41" s="22"/>
      <c r="BS41" s="22"/>
      <c r="BT41" s="23"/>
      <c r="BU41" s="21"/>
      <c r="BV41" s="21"/>
      <c r="BW41" s="21"/>
      <c r="BX41" s="22"/>
      <c r="BY41" s="22"/>
      <c r="BZ41" s="22"/>
      <c r="CA41" s="22"/>
      <c r="CB41" s="22"/>
      <c r="CC41" s="23"/>
      <c r="CD41" s="21"/>
      <c r="CE41" s="21"/>
      <c r="CF41" s="21"/>
      <c r="CG41" s="22"/>
      <c r="CH41" s="22"/>
      <c r="CI41" s="22"/>
      <c r="CJ41" s="22"/>
      <c r="CK41" s="22"/>
      <c r="CL41" s="23"/>
      <c r="CM41" s="21"/>
      <c r="CN41" s="21"/>
      <c r="CO41" s="21"/>
      <c r="CP41" s="22"/>
      <c r="CQ41" s="22"/>
      <c r="CR41" s="22"/>
      <c r="CS41" s="22"/>
      <c r="CT41" s="22"/>
      <c r="CU41" s="23"/>
      <c r="CV41" s="21"/>
      <c r="CW41" s="21"/>
      <c r="CX41" s="21"/>
      <c r="CY41" s="22"/>
      <c r="CZ41" s="22"/>
      <c r="DA41" s="22"/>
      <c r="DB41" s="22"/>
      <c r="DC41" s="22"/>
      <c r="DD41" s="23"/>
      <c r="DN41" s="73">
        <f t="shared" si="0"/>
        <v>0</v>
      </c>
      <c r="DO41" s="73">
        <f t="shared" si="1"/>
        <v>948.61</v>
      </c>
      <c r="DP41" s="73">
        <f t="shared" si="3"/>
        <v>948.61</v>
      </c>
      <c r="DQ41" s="22">
        <f t="shared" si="4"/>
        <v>40</v>
      </c>
      <c r="DR41" s="22">
        <f t="shared" si="5"/>
        <v>0</v>
      </c>
      <c r="DS41" s="22">
        <f t="shared" si="6"/>
        <v>189.72</v>
      </c>
      <c r="DT41" s="22">
        <f t="shared" si="7"/>
        <v>12.71</v>
      </c>
      <c r="DU41" s="22">
        <f t="shared" si="8"/>
        <v>242.43</v>
      </c>
      <c r="DV41" s="23">
        <f t="shared" si="9"/>
        <v>1191.04</v>
      </c>
      <c r="DW41" s="262">
        <f t="shared" si="10"/>
        <v>948.61</v>
      </c>
      <c r="DX41" s="262"/>
      <c r="DY41" s="263">
        <f>E41-(DU41-(DO41*PARAM!Q41))</f>
        <v>-242.43</v>
      </c>
      <c r="DZ41" s="263"/>
    </row>
    <row r="42" spans="1:130" x14ac:dyDescent="0.25">
      <c r="A42" s="18">
        <v>604</v>
      </c>
      <c r="B42" s="18" t="s">
        <v>713</v>
      </c>
      <c r="C42" s="18" t="s">
        <v>714</v>
      </c>
      <c r="D42" s="20">
        <v>0.5</v>
      </c>
      <c r="E42" s="18">
        <v>8761.85</v>
      </c>
      <c r="F42" s="18">
        <v>15610.28</v>
      </c>
      <c r="G42" s="18" t="s">
        <v>157</v>
      </c>
      <c r="H42" s="18" t="s">
        <v>5</v>
      </c>
      <c r="I42" s="18" t="s">
        <v>179</v>
      </c>
      <c r="J42" s="21">
        <v>1252.3800000000001</v>
      </c>
      <c r="K42" s="21">
        <v>0</v>
      </c>
      <c r="L42" s="21">
        <v>1252.3800000000001</v>
      </c>
      <c r="M42" s="22">
        <v>78</v>
      </c>
      <c r="N42" s="22">
        <v>15.63</v>
      </c>
      <c r="O42" s="22">
        <v>453.56</v>
      </c>
      <c r="P42" s="22">
        <v>73.02</v>
      </c>
      <c r="Q42" s="22">
        <v>620.21</v>
      </c>
      <c r="R42" s="23">
        <v>1872.59</v>
      </c>
      <c r="S42" s="21">
        <v>1205.58</v>
      </c>
      <c r="T42" s="21">
        <v>0</v>
      </c>
      <c r="U42" s="21">
        <v>1205.58</v>
      </c>
      <c r="V42" s="22">
        <v>78</v>
      </c>
      <c r="W42" s="22">
        <v>15.63</v>
      </c>
      <c r="X42" s="22">
        <v>454.04</v>
      </c>
      <c r="Y42" s="22">
        <v>51.99</v>
      </c>
      <c r="Z42" s="22">
        <v>599.66</v>
      </c>
      <c r="AA42" s="23">
        <v>1805.24</v>
      </c>
      <c r="AB42" s="21">
        <v>1205.58</v>
      </c>
      <c r="AC42" s="21">
        <v>0</v>
      </c>
      <c r="AD42" s="21">
        <v>1205.58</v>
      </c>
      <c r="AE42" s="22">
        <v>78</v>
      </c>
      <c r="AF42" s="22">
        <v>15.63</v>
      </c>
      <c r="AG42" s="22">
        <v>453.8</v>
      </c>
      <c r="AH42" s="22">
        <v>72.39</v>
      </c>
      <c r="AI42" s="22">
        <v>619.82000000000005</v>
      </c>
      <c r="AJ42" s="23">
        <v>1825.4</v>
      </c>
      <c r="AK42" s="21">
        <v>1284.67</v>
      </c>
      <c r="AL42" s="21">
        <v>0</v>
      </c>
      <c r="AM42" s="21">
        <v>1284.67</v>
      </c>
      <c r="AN42" s="22">
        <v>85</v>
      </c>
      <c r="AO42" s="22">
        <v>16.66</v>
      </c>
      <c r="AP42" s="22">
        <v>504.92</v>
      </c>
      <c r="AQ42" s="22">
        <v>73.81</v>
      </c>
      <c r="AR42" s="22">
        <v>680.39</v>
      </c>
      <c r="AS42" s="23">
        <v>1965.06</v>
      </c>
      <c r="AT42" s="21">
        <v>1227.7</v>
      </c>
      <c r="AU42" s="21">
        <v>450.59</v>
      </c>
      <c r="AV42" s="21">
        <v>1678.29</v>
      </c>
      <c r="AW42" s="22">
        <v>125</v>
      </c>
      <c r="AX42" s="22">
        <v>15.92</v>
      </c>
      <c r="AY42" s="22">
        <v>563.97</v>
      </c>
      <c r="AZ42" s="22">
        <v>58.43</v>
      </c>
      <c r="BA42" s="22">
        <v>763.32</v>
      </c>
      <c r="BB42" s="23">
        <v>2441.61</v>
      </c>
      <c r="BC42" s="21">
        <v>1906.93</v>
      </c>
      <c r="BD42" s="21">
        <v>0</v>
      </c>
      <c r="BE42" s="21">
        <v>1906.93</v>
      </c>
      <c r="BF42" s="22">
        <v>157</v>
      </c>
      <c r="BG42" s="22">
        <v>23.56</v>
      </c>
      <c r="BH42" s="22">
        <v>698.99</v>
      </c>
      <c r="BI42" s="22">
        <v>74.25</v>
      </c>
      <c r="BJ42" s="22">
        <v>953.8</v>
      </c>
      <c r="BK42" s="23">
        <v>2860.73</v>
      </c>
      <c r="BL42" s="21">
        <v>1205.58</v>
      </c>
      <c r="BM42" s="21">
        <v>0</v>
      </c>
      <c r="BN42" s="21">
        <v>1205.58</v>
      </c>
      <c r="BO42" s="22">
        <v>74</v>
      </c>
      <c r="BP42" s="22">
        <v>15.63</v>
      </c>
      <c r="BQ42" s="22">
        <v>453.8</v>
      </c>
      <c r="BR42" s="22">
        <v>57.09</v>
      </c>
      <c r="BS42" s="22">
        <v>600.52</v>
      </c>
      <c r="BT42" s="23">
        <v>1806.1</v>
      </c>
      <c r="BU42" s="21">
        <v>1205.58</v>
      </c>
      <c r="BV42" s="21">
        <v>0</v>
      </c>
      <c r="BW42" s="21">
        <v>1205.58</v>
      </c>
      <c r="BX42" s="22">
        <v>73</v>
      </c>
      <c r="BY42" s="22">
        <v>15.63</v>
      </c>
      <c r="BZ42" s="22">
        <v>453.8</v>
      </c>
      <c r="CA42" s="22">
        <v>57.09</v>
      </c>
      <c r="CB42" s="22">
        <v>599.52</v>
      </c>
      <c r="CC42" s="23">
        <v>1805.1</v>
      </c>
      <c r="CD42" s="21">
        <v>798.93</v>
      </c>
      <c r="CE42" s="21">
        <v>0</v>
      </c>
      <c r="CF42" s="21">
        <v>798.93</v>
      </c>
      <c r="CG42" s="22">
        <v>19</v>
      </c>
      <c r="CH42" s="22">
        <v>10.35</v>
      </c>
      <c r="CI42" s="22">
        <v>335.38</v>
      </c>
      <c r="CJ42" s="22">
        <v>49.88</v>
      </c>
      <c r="CK42" s="22">
        <v>414.61</v>
      </c>
      <c r="CL42" s="23">
        <v>1213.54</v>
      </c>
      <c r="CM42" s="21">
        <v>1205.58</v>
      </c>
      <c r="CN42" s="21">
        <v>0</v>
      </c>
      <c r="CO42" s="21">
        <v>1205.58</v>
      </c>
      <c r="CP42" s="22">
        <v>82</v>
      </c>
      <c r="CQ42" s="22">
        <v>15.63</v>
      </c>
      <c r="CR42" s="22">
        <v>443.45</v>
      </c>
      <c r="CS42" s="22">
        <v>41.79</v>
      </c>
      <c r="CT42" s="22">
        <v>582.87</v>
      </c>
      <c r="CU42" s="23">
        <v>1788.45</v>
      </c>
      <c r="CV42" s="21">
        <v>1205.58</v>
      </c>
      <c r="CW42" s="21">
        <v>0</v>
      </c>
      <c r="CX42" s="21">
        <v>1205.58</v>
      </c>
      <c r="CY42" s="22">
        <v>78</v>
      </c>
      <c r="CZ42" s="22">
        <v>15.63</v>
      </c>
      <c r="DA42" s="22">
        <v>438.65</v>
      </c>
      <c r="DB42" s="22">
        <v>21.39</v>
      </c>
      <c r="DC42" s="22">
        <v>553.66999999999996</v>
      </c>
      <c r="DD42" s="23">
        <v>1759.25</v>
      </c>
      <c r="DE42" s="21">
        <v>1806.77</v>
      </c>
      <c r="DF42" s="21">
        <v>0</v>
      </c>
      <c r="DG42" s="21">
        <v>1806.77</v>
      </c>
      <c r="DH42" s="22">
        <v>152</v>
      </c>
      <c r="DI42" s="22">
        <v>176.81</v>
      </c>
      <c r="DJ42" s="22">
        <v>891.98</v>
      </c>
      <c r="DK42" s="22">
        <v>89.52</v>
      </c>
      <c r="DL42" s="22">
        <v>1310.31</v>
      </c>
      <c r="DM42" s="23">
        <v>3117.08</v>
      </c>
      <c r="DN42" s="73">
        <f t="shared" si="0"/>
        <v>15510.86</v>
      </c>
      <c r="DO42" s="73">
        <f t="shared" si="1"/>
        <v>450.59</v>
      </c>
      <c r="DP42" s="73">
        <f t="shared" si="3"/>
        <v>15961.45</v>
      </c>
      <c r="DQ42" s="22">
        <f t="shared" si="4"/>
        <v>1153</v>
      </c>
      <c r="DR42" s="22">
        <f t="shared" si="5"/>
        <v>368.34</v>
      </c>
      <c r="DS42" s="22">
        <f t="shared" si="6"/>
        <v>6600.1399999999994</v>
      </c>
      <c r="DT42" s="22">
        <f t="shared" si="7"/>
        <v>777.74</v>
      </c>
      <c r="DU42" s="22">
        <f t="shared" si="8"/>
        <v>8899.2199999999993</v>
      </c>
      <c r="DV42" s="23">
        <f t="shared" si="9"/>
        <v>26066.25</v>
      </c>
      <c r="DW42" s="262">
        <f t="shared" si="10"/>
        <v>351.17000000000007</v>
      </c>
      <c r="DX42" s="262"/>
      <c r="DY42" s="263">
        <f>E42-(DU42-(DO42*PARAM!Q42))</f>
        <v>-137.36999999999898</v>
      </c>
      <c r="DZ42" s="263"/>
    </row>
    <row r="43" spans="1:130" x14ac:dyDescent="0.25">
      <c r="A43" s="18">
        <v>605</v>
      </c>
      <c r="B43" s="18" t="s">
        <v>502</v>
      </c>
      <c r="C43" s="18" t="s">
        <v>503</v>
      </c>
      <c r="D43" s="20">
        <v>1</v>
      </c>
      <c r="E43" s="18">
        <v>22502.49</v>
      </c>
      <c r="F43" s="18">
        <v>40216.11</v>
      </c>
      <c r="G43" s="18" t="s">
        <v>157</v>
      </c>
      <c r="H43" s="18" t="s">
        <v>5</v>
      </c>
      <c r="I43" s="18" t="s">
        <v>415</v>
      </c>
      <c r="J43" s="21">
        <v>3055.07</v>
      </c>
      <c r="K43" s="21">
        <v>0</v>
      </c>
      <c r="L43" s="21">
        <v>3055.07</v>
      </c>
      <c r="M43" s="22">
        <v>332</v>
      </c>
      <c r="N43" s="22">
        <v>39.68</v>
      </c>
      <c r="O43" s="22">
        <v>1175.8499999999999</v>
      </c>
      <c r="P43" s="22">
        <v>156.25</v>
      </c>
      <c r="Q43" s="22">
        <v>1703.78</v>
      </c>
      <c r="R43" s="23">
        <v>4758.8500000000004</v>
      </c>
      <c r="S43" s="21">
        <v>3043.83</v>
      </c>
      <c r="T43" s="21">
        <v>0</v>
      </c>
      <c r="U43" s="21">
        <v>3043.83</v>
      </c>
      <c r="V43" s="22">
        <v>330</v>
      </c>
      <c r="W43" s="22">
        <v>39.54</v>
      </c>
      <c r="X43" s="22">
        <v>1172.8</v>
      </c>
      <c r="Y43" s="22">
        <v>135.65</v>
      </c>
      <c r="Z43" s="22">
        <v>1677.99</v>
      </c>
      <c r="AA43" s="23">
        <v>4721.82</v>
      </c>
      <c r="AB43" s="21">
        <v>3042.99</v>
      </c>
      <c r="AC43" s="21">
        <v>0</v>
      </c>
      <c r="AD43" s="21">
        <v>3042.99</v>
      </c>
      <c r="AE43" s="22">
        <v>330</v>
      </c>
      <c r="AF43" s="22">
        <v>39.520000000000003</v>
      </c>
      <c r="AG43" s="22">
        <v>1171.9000000000001</v>
      </c>
      <c r="AH43" s="22">
        <v>171.34</v>
      </c>
      <c r="AI43" s="22">
        <v>1712.76</v>
      </c>
      <c r="AJ43" s="23">
        <v>4755.75</v>
      </c>
      <c r="AK43" s="21">
        <v>3071.52</v>
      </c>
      <c r="AL43" s="21">
        <v>0</v>
      </c>
      <c r="AM43" s="21">
        <v>3071.52</v>
      </c>
      <c r="AN43" s="22">
        <v>333</v>
      </c>
      <c r="AO43" s="22">
        <v>39.89</v>
      </c>
      <c r="AP43" s="22">
        <v>1182.57</v>
      </c>
      <c r="AQ43" s="22">
        <v>161.63999999999999</v>
      </c>
      <c r="AR43" s="22">
        <v>1717.1</v>
      </c>
      <c r="AS43" s="23">
        <v>4788.62</v>
      </c>
      <c r="AT43" s="21">
        <v>3059.5</v>
      </c>
      <c r="AU43" s="21">
        <v>939.13</v>
      </c>
      <c r="AV43" s="21">
        <v>3998.63</v>
      </c>
      <c r="AW43" s="22">
        <v>460</v>
      </c>
      <c r="AX43" s="22">
        <v>39.74</v>
      </c>
      <c r="AY43" s="22">
        <v>1365.91</v>
      </c>
      <c r="AZ43" s="22">
        <v>143.41</v>
      </c>
      <c r="BA43" s="22">
        <v>2009.06</v>
      </c>
      <c r="BB43" s="23">
        <v>6007.69</v>
      </c>
      <c r="BC43" s="21">
        <v>4564.84</v>
      </c>
      <c r="BD43" s="21">
        <v>0</v>
      </c>
      <c r="BE43" s="21">
        <v>4564.84</v>
      </c>
      <c r="BF43" s="22">
        <v>540</v>
      </c>
      <c r="BG43" s="22">
        <v>59.21</v>
      </c>
      <c r="BH43" s="22">
        <v>2010.53</v>
      </c>
      <c r="BI43" s="22">
        <v>157.53</v>
      </c>
      <c r="BJ43" s="22">
        <v>2767.27</v>
      </c>
      <c r="BK43" s="23">
        <v>7332.11</v>
      </c>
      <c r="BL43" s="21">
        <v>3042.99</v>
      </c>
      <c r="BM43" s="21">
        <v>0</v>
      </c>
      <c r="BN43" s="21">
        <v>3042.99</v>
      </c>
      <c r="BO43" s="22">
        <v>326</v>
      </c>
      <c r="BP43" s="22">
        <v>39.520000000000003</v>
      </c>
      <c r="BQ43" s="22">
        <v>1171.9000000000001</v>
      </c>
      <c r="BR43" s="22">
        <v>120.34</v>
      </c>
      <c r="BS43" s="22">
        <v>1657.76</v>
      </c>
      <c r="BT43" s="23">
        <v>4700.75</v>
      </c>
      <c r="BU43" s="21">
        <v>3042.99</v>
      </c>
      <c r="BV43" s="21">
        <v>0</v>
      </c>
      <c r="BW43" s="21">
        <v>3042.99</v>
      </c>
      <c r="BX43" s="22">
        <v>329</v>
      </c>
      <c r="BY43" s="22">
        <v>39.520000000000003</v>
      </c>
      <c r="BZ43" s="22">
        <v>1171.9000000000001</v>
      </c>
      <c r="CA43" s="22">
        <v>140.74</v>
      </c>
      <c r="CB43" s="22">
        <v>1681.16</v>
      </c>
      <c r="CC43" s="23">
        <v>4724.1499999999996</v>
      </c>
      <c r="CD43" s="21">
        <v>3123.7</v>
      </c>
      <c r="CE43" s="21">
        <v>0</v>
      </c>
      <c r="CF43" s="21">
        <v>3123.7</v>
      </c>
      <c r="CG43" s="22">
        <v>341</v>
      </c>
      <c r="CH43" s="22">
        <v>40.58</v>
      </c>
      <c r="CI43" s="22">
        <v>1202.06</v>
      </c>
      <c r="CJ43" s="22">
        <v>142.16999999999999</v>
      </c>
      <c r="CK43" s="22">
        <v>1725.81</v>
      </c>
      <c r="CL43" s="23">
        <v>4849.51</v>
      </c>
      <c r="CM43" s="21">
        <v>3024.29</v>
      </c>
      <c r="CN43" s="21">
        <v>0</v>
      </c>
      <c r="CO43" s="21">
        <v>3024.29</v>
      </c>
      <c r="CP43" s="22">
        <v>335</v>
      </c>
      <c r="CQ43" s="22">
        <v>39.28</v>
      </c>
      <c r="CR43" s="22">
        <v>1169.75</v>
      </c>
      <c r="CS43" s="22">
        <v>84.3</v>
      </c>
      <c r="CT43" s="22">
        <v>1628.33</v>
      </c>
      <c r="CU43" s="23">
        <v>4652.62</v>
      </c>
      <c r="CV43" s="21">
        <v>3659.66</v>
      </c>
      <c r="CW43" s="21">
        <v>0</v>
      </c>
      <c r="CX43" s="21">
        <v>3659.66</v>
      </c>
      <c r="CY43" s="22">
        <v>415</v>
      </c>
      <c r="CZ43" s="22">
        <v>47.55</v>
      </c>
      <c r="DA43" s="22">
        <v>1402.16</v>
      </c>
      <c r="DB43" s="22">
        <v>156.79</v>
      </c>
      <c r="DC43" s="22">
        <v>2021.5</v>
      </c>
      <c r="DD43" s="23">
        <v>5681.16</v>
      </c>
      <c r="DE43" s="21">
        <v>4630.1899999999996</v>
      </c>
      <c r="DF43" s="21">
        <v>0</v>
      </c>
      <c r="DG43" s="21">
        <v>4630.1899999999996</v>
      </c>
      <c r="DH43" s="22">
        <v>554</v>
      </c>
      <c r="DI43" s="22">
        <v>463.4</v>
      </c>
      <c r="DJ43" s="22">
        <v>1491.25</v>
      </c>
      <c r="DK43" s="22">
        <v>174.02</v>
      </c>
      <c r="DL43" s="22">
        <v>2682.67</v>
      </c>
      <c r="DM43" s="23">
        <v>7312.86</v>
      </c>
      <c r="DN43" s="73">
        <f t="shared" si="0"/>
        <v>40361.57</v>
      </c>
      <c r="DO43" s="73">
        <f t="shared" si="1"/>
        <v>939.13</v>
      </c>
      <c r="DP43" s="73">
        <f t="shared" si="3"/>
        <v>41300.699999999997</v>
      </c>
      <c r="DQ43" s="22">
        <f t="shared" si="4"/>
        <v>4951</v>
      </c>
      <c r="DR43" s="22">
        <f t="shared" si="5"/>
        <v>966.94999999999982</v>
      </c>
      <c r="DS43" s="22">
        <f t="shared" si="6"/>
        <v>16860.479999999996</v>
      </c>
      <c r="DT43" s="22">
        <f t="shared" si="7"/>
        <v>1864.5199999999998</v>
      </c>
      <c r="DU43" s="22">
        <f t="shared" si="8"/>
        <v>24642.949999999997</v>
      </c>
      <c r="DV43" s="23">
        <f t="shared" si="9"/>
        <v>68986.64</v>
      </c>
      <c r="DW43" s="262">
        <f t="shared" si="10"/>
        <v>1084.5899999999965</v>
      </c>
      <c r="DX43" s="262"/>
      <c r="DY43" s="263">
        <f>E43-(DU43-(DO43*PARAM!Q43))</f>
        <v>-2140.4599999999955</v>
      </c>
      <c r="DZ43" s="263"/>
    </row>
    <row r="44" spans="1:130" x14ac:dyDescent="0.25">
      <c r="A44" s="18">
        <v>606</v>
      </c>
      <c r="B44" s="18" t="s">
        <v>775</v>
      </c>
      <c r="C44" s="18" t="s">
        <v>469</v>
      </c>
      <c r="D44" s="20">
        <v>1</v>
      </c>
      <c r="E44" s="18">
        <v>34470.58</v>
      </c>
      <c r="F44" s="18">
        <v>56419.96</v>
      </c>
      <c r="G44" s="18" t="s">
        <v>157</v>
      </c>
      <c r="H44" s="18" t="s">
        <v>5</v>
      </c>
      <c r="I44" s="18" t="s">
        <v>776</v>
      </c>
      <c r="J44" s="21">
        <v>4281.43</v>
      </c>
      <c r="K44" s="21">
        <v>0</v>
      </c>
      <c r="L44" s="21">
        <v>4281.43</v>
      </c>
      <c r="M44" s="22">
        <v>501</v>
      </c>
      <c r="N44" s="22">
        <v>55.62</v>
      </c>
      <c r="O44" s="22">
        <v>1875.95</v>
      </c>
      <c r="P44" s="22">
        <v>169.35</v>
      </c>
      <c r="Q44" s="22">
        <v>2601.92</v>
      </c>
      <c r="R44" s="23">
        <v>6883.35</v>
      </c>
      <c r="S44" s="21">
        <v>4281.43</v>
      </c>
      <c r="T44" s="21">
        <v>0</v>
      </c>
      <c r="U44" s="21">
        <v>4281.43</v>
      </c>
      <c r="V44" s="22">
        <v>501</v>
      </c>
      <c r="W44" s="22">
        <v>55.62</v>
      </c>
      <c r="X44" s="22">
        <v>1877.73</v>
      </c>
      <c r="Y44" s="22">
        <v>169.35</v>
      </c>
      <c r="Z44" s="22">
        <v>2603.6999999999998</v>
      </c>
      <c r="AA44" s="23">
        <v>6885.13</v>
      </c>
      <c r="AB44" s="21">
        <v>4281.43</v>
      </c>
      <c r="AC44" s="21">
        <v>0</v>
      </c>
      <c r="AD44" s="21">
        <v>4281.43</v>
      </c>
      <c r="AE44" s="22">
        <v>501</v>
      </c>
      <c r="AF44" s="22">
        <v>55.62</v>
      </c>
      <c r="AG44" s="22">
        <v>1876.84</v>
      </c>
      <c r="AH44" s="22">
        <v>189.75</v>
      </c>
      <c r="AI44" s="22">
        <v>2623.21</v>
      </c>
      <c r="AJ44" s="23">
        <v>6904.64</v>
      </c>
      <c r="AK44" s="21">
        <v>4281.43</v>
      </c>
      <c r="AL44" s="21">
        <v>0</v>
      </c>
      <c r="AM44" s="21">
        <v>4281.43</v>
      </c>
      <c r="AN44" s="22">
        <v>501</v>
      </c>
      <c r="AO44" s="22">
        <v>55.62</v>
      </c>
      <c r="AP44" s="22">
        <v>1876.84</v>
      </c>
      <c r="AQ44" s="22">
        <v>148.94999999999999</v>
      </c>
      <c r="AR44" s="22">
        <v>2582.41</v>
      </c>
      <c r="AS44" s="23">
        <v>6863.84</v>
      </c>
      <c r="AT44" s="21">
        <v>4295.8900000000003</v>
      </c>
      <c r="AU44" s="21">
        <v>948.61</v>
      </c>
      <c r="AV44" s="21">
        <v>5244.5</v>
      </c>
      <c r="AW44" s="22">
        <v>632</v>
      </c>
      <c r="AX44" s="22">
        <v>55.82</v>
      </c>
      <c r="AY44" s="22">
        <v>2072.48</v>
      </c>
      <c r="AZ44" s="22">
        <v>151.66999999999999</v>
      </c>
      <c r="BA44" s="22">
        <v>2911.97</v>
      </c>
      <c r="BB44" s="23">
        <v>8156.47</v>
      </c>
      <c r="BC44" s="21">
        <v>6391.64</v>
      </c>
      <c r="BD44" s="21">
        <v>0</v>
      </c>
      <c r="BE44" s="21">
        <v>6391.64</v>
      </c>
      <c r="BF44" s="22">
        <v>792</v>
      </c>
      <c r="BG44" s="22">
        <v>83.06</v>
      </c>
      <c r="BH44" s="22">
        <v>2853.28</v>
      </c>
      <c r="BI44" s="22">
        <v>203.06</v>
      </c>
      <c r="BJ44" s="22">
        <v>3931.4</v>
      </c>
      <c r="BK44" s="23">
        <v>10323.040000000001</v>
      </c>
      <c r="BL44" s="21">
        <v>4281.43</v>
      </c>
      <c r="BM44" s="21">
        <v>0</v>
      </c>
      <c r="BN44" s="21">
        <v>4281.43</v>
      </c>
      <c r="BO44" s="22">
        <v>501</v>
      </c>
      <c r="BP44" s="22">
        <v>55.62</v>
      </c>
      <c r="BQ44" s="22">
        <v>1876.84</v>
      </c>
      <c r="BR44" s="22">
        <v>154.05000000000001</v>
      </c>
      <c r="BS44" s="22">
        <v>2587.5100000000002</v>
      </c>
      <c r="BT44" s="23">
        <v>6868.94</v>
      </c>
      <c r="BU44" s="21">
        <v>4281.43</v>
      </c>
      <c r="BV44" s="21">
        <v>0</v>
      </c>
      <c r="BW44" s="21">
        <v>4281.43</v>
      </c>
      <c r="BX44" s="22">
        <v>501</v>
      </c>
      <c r="BY44" s="22">
        <v>55.62</v>
      </c>
      <c r="BZ44" s="22">
        <v>1876.84</v>
      </c>
      <c r="CA44" s="22">
        <v>179.55</v>
      </c>
      <c r="CB44" s="22">
        <v>2613.0100000000002</v>
      </c>
      <c r="CC44" s="23">
        <v>6894.44</v>
      </c>
      <c r="CD44" s="21">
        <v>4360.68</v>
      </c>
      <c r="CE44" s="21">
        <v>0</v>
      </c>
      <c r="CF44" s="21">
        <v>4360.68</v>
      </c>
      <c r="CG44" s="22">
        <v>512</v>
      </c>
      <c r="CH44" s="22">
        <v>56.66</v>
      </c>
      <c r="CI44" s="22">
        <v>1909.19</v>
      </c>
      <c r="CJ44" s="22">
        <v>175.53</v>
      </c>
      <c r="CK44" s="22">
        <v>2653.38</v>
      </c>
      <c r="CL44" s="23">
        <v>7014.06</v>
      </c>
      <c r="CM44" s="21">
        <v>4292.75</v>
      </c>
      <c r="CN44" s="21">
        <v>0</v>
      </c>
      <c r="CO44" s="21">
        <v>4292.75</v>
      </c>
      <c r="CP44" s="22">
        <v>511</v>
      </c>
      <c r="CQ44" s="22">
        <v>55.77</v>
      </c>
      <c r="CR44" s="22">
        <v>1886.29</v>
      </c>
      <c r="CS44" s="22">
        <v>98.12</v>
      </c>
      <c r="CT44" s="22">
        <v>2551.1799999999998</v>
      </c>
      <c r="CU44" s="23">
        <v>6843.93</v>
      </c>
      <c r="CV44" s="21">
        <v>5028.6400000000003</v>
      </c>
      <c r="CW44" s="21">
        <v>0</v>
      </c>
      <c r="CX44" s="21">
        <v>5028.6400000000003</v>
      </c>
      <c r="CY44" s="22">
        <v>604</v>
      </c>
      <c r="CZ44" s="22">
        <v>65.34</v>
      </c>
      <c r="DA44" s="22">
        <v>2181.89</v>
      </c>
      <c r="DB44" s="22">
        <v>143.79</v>
      </c>
      <c r="DC44" s="22">
        <v>2995.02</v>
      </c>
      <c r="DD44" s="23">
        <v>8023.66</v>
      </c>
      <c r="DE44" s="21">
        <v>6490.66</v>
      </c>
      <c r="DF44" s="21">
        <v>0</v>
      </c>
      <c r="DG44" s="21">
        <v>6490.66</v>
      </c>
      <c r="DH44" s="22">
        <v>804</v>
      </c>
      <c r="DI44" s="22">
        <v>649.54</v>
      </c>
      <c r="DJ44" s="22">
        <v>2663.71</v>
      </c>
      <c r="DK44" s="22">
        <v>199.31</v>
      </c>
      <c r="DL44" s="22">
        <v>4316.5600000000004</v>
      </c>
      <c r="DM44" s="23">
        <v>10807.22</v>
      </c>
      <c r="DN44" s="73">
        <f t="shared" si="0"/>
        <v>56548.84</v>
      </c>
      <c r="DO44" s="73">
        <f t="shared" si="1"/>
        <v>948.61</v>
      </c>
      <c r="DP44" s="73">
        <f t="shared" si="3"/>
        <v>57497.45</v>
      </c>
      <c r="DQ44" s="22">
        <f t="shared" si="4"/>
        <v>7362</v>
      </c>
      <c r="DR44" s="22">
        <f t="shared" si="5"/>
        <v>1355.53</v>
      </c>
      <c r="DS44" s="22">
        <f t="shared" si="6"/>
        <v>26704.719999999998</v>
      </c>
      <c r="DT44" s="22">
        <f t="shared" si="7"/>
        <v>2136.5299999999997</v>
      </c>
      <c r="DU44" s="22">
        <f t="shared" si="8"/>
        <v>37558.780000000006</v>
      </c>
      <c r="DV44" s="23">
        <f t="shared" si="9"/>
        <v>99337.66</v>
      </c>
      <c r="DW44" s="262">
        <f t="shared" si="10"/>
        <v>1077.489999999998</v>
      </c>
      <c r="DX44" s="262"/>
      <c r="DY44" s="263">
        <f>E44-(DU44-(DO44*PARAM!Q44))</f>
        <v>-3088.2000000000044</v>
      </c>
      <c r="DZ44" s="263"/>
    </row>
    <row r="45" spans="1:130" x14ac:dyDescent="0.25">
      <c r="A45" s="18">
        <v>607</v>
      </c>
      <c r="B45" s="18" t="s">
        <v>625</v>
      </c>
      <c r="C45" s="18" t="s">
        <v>446</v>
      </c>
      <c r="D45" s="20">
        <v>1</v>
      </c>
      <c r="E45" s="18">
        <v>22091.89</v>
      </c>
      <c r="F45" s="18">
        <v>39473.379999999997</v>
      </c>
      <c r="G45" s="18" t="s">
        <v>157</v>
      </c>
      <c r="H45" s="18" t="s">
        <v>5</v>
      </c>
      <c r="I45" s="18" t="s">
        <v>415</v>
      </c>
      <c r="J45" s="21">
        <v>3037.47</v>
      </c>
      <c r="K45" s="21">
        <v>0</v>
      </c>
      <c r="L45" s="21">
        <v>3037.47</v>
      </c>
      <c r="M45" s="22">
        <v>329</v>
      </c>
      <c r="N45" s="22">
        <v>39.450000000000003</v>
      </c>
      <c r="O45" s="22">
        <v>1169.23</v>
      </c>
      <c r="P45" s="22">
        <v>145.74</v>
      </c>
      <c r="Q45" s="22">
        <v>1683.42</v>
      </c>
      <c r="R45" s="23">
        <v>4720.8900000000003</v>
      </c>
      <c r="S45" s="21">
        <v>2988.22</v>
      </c>
      <c r="T45" s="21">
        <v>0</v>
      </c>
      <c r="U45" s="21">
        <v>2988.22</v>
      </c>
      <c r="V45" s="22">
        <v>322</v>
      </c>
      <c r="W45" s="22">
        <v>38.82</v>
      </c>
      <c r="X45" s="22">
        <v>1152.05</v>
      </c>
      <c r="Y45" s="22">
        <v>139.77000000000001</v>
      </c>
      <c r="Z45" s="22">
        <v>1652.64</v>
      </c>
      <c r="AA45" s="23">
        <v>4640.8599999999997</v>
      </c>
      <c r="AB45" s="21">
        <v>2985.85</v>
      </c>
      <c r="AC45" s="21">
        <v>0</v>
      </c>
      <c r="AD45" s="21">
        <v>2985.85</v>
      </c>
      <c r="AE45" s="22">
        <v>322</v>
      </c>
      <c r="AF45" s="22">
        <v>38.79</v>
      </c>
      <c r="AG45" s="22">
        <v>1150.55</v>
      </c>
      <c r="AH45" s="22">
        <v>165.22</v>
      </c>
      <c r="AI45" s="22">
        <v>1676.56</v>
      </c>
      <c r="AJ45" s="23">
        <v>4662.41</v>
      </c>
      <c r="AK45" s="21">
        <v>3002.94</v>
      </c>
      <c r="AL45" s="21">
        <v>0</v>
      </c>
      <c r="AM45" s="21">
        <v>3002.94</v>
      </c>
      <c r="AN45" s="22">
        <v>324</v>
      </c>
      <c r="AO45" s="22">
        <v>39</v>
      </c>
      <c r="AP45" s="22">
        <v>1156.97</v>
      </c>
      <c r="AQ45" s="22">
        <v>160.41999999999999</v>
      </c>
      <c r="AR45" s="22">
        <v>1680.39</v>
      </c>
      <c r="AS45" s="23">
        <v>4683.33</v>
      </c>
      <c r="AT45" s="21">
        <v>3030.65</v>
      </c>
      <c r="AU45" s="21">
        <v>948.61</v>
      </c>
      <c r="AV45" s="21">
        <v>3979.26</v>
      </c>
      <c r="AW45" s="22">
        <v>457</v>
      </c>
      <c r="AX45" s="22">
        <v>39.36</v>
      </c>
      <c r="AY45" s="22">
        <v>1357.04</v>
      </c>
      <c r="AZ45" s="22">
        <v>153.22</v>
      </c>
      <c r="BA45" s="22">
        <v>2006.62</v>
      </c>
      <c r="BB45" s="23">
        <v>5985.88</v>
      </c>
      <c r="BC45" s="21">
        <v>4490.28</v>
      </c>
      <c r="BD45" s="21">
        <v>0</v>
      </c>
      <c r="BE45" s="21">
        <v>4490.28</v>
      </c>
      <c r="BF45" s="22">
        <v>531</v>
      </c>
      <c r="BG45" s="22">
        <v>58.35</v>
      </c>
      <c r="BH45" s="22">
        <v>1981.6</v>
      </c>
      <c r="BI45" s="22">
        <v>171.54</v>
      </c>
      <c r="BJ45" s="22">
        <v>2742.49</v>
      </c>
      <c r="BK45" s="23">
        <v>7232.77</v>
      </c>
      <c r="BL45" s="21">
        <v>2985.85</v>
      </c>
      <c r="BM45" s="21">
        <v>0</v>
      </c>
      <c r="BN45" s="21">
        <v>2985.85</v>
      </c>
      <c r="BO45" s="22">
        <v>321</v>
      </c>
      <c r="BP45" s="22">
        <v>38.79</v>
      </c>
      <c r="BQ45" s="22">
        <v>1150.55</v>
      </c>
      <c r="BR45" s="22">
        <v>109.12</v>
      </c>
      <c r="BS45" s="22">
        <v>1619.46</v>
      </c>
      <c r="BT45" s="23">
        <v>4605.3100000000004</v>
      </c>
      <c r="BU45" s="21">
        <v>2985.85</v>
      </c>
      <c r="BV45" s="21">
        <v>0</v>
      </c>
      <c r="BW45" s="21">
        <v>2985.85</v>
      </c>
      <c r="BX45" s="22">
        <v>322</v>
      </c>
      <c r="BY45" s="22">
        <v>38.79</v>
      </c>
      <c r="BZ45" s="22">
        <v>1150.55</v>
      </c>
      <c r="CA45" s="22">
        <v>144.82</v>
      </c>
      <c r="CB45" s="22">
        <v>1656.16</v>
      </c>
      <c r="CC45" s="23">
        <v>4642.01</v>
      </c>
      <c r="CD45" s="21">
        <v>2985.85</v>
      </c>
      <c r="CE45" s="21">
        <v>0</v>
      </c>
      <c r="CF45" s="21">
        <v>2985.85</v>
      </c>
      <c r="CG45" s="22">
        <v>322</v>
      </c>
      <c r="CH45" s="22">
        <v>38.79</v>
      </c>
      <c r="CI45" s="22">
        <v>1150.55</v>
      </c>
      <c r="CJ45" s="22">
        <v>149.91999999999999</v>
      </c>
      <c r="CK45" s="22">
        <v>1661.26</v>
      </c>
      <c r="CL45" s="23">
        <v>4647.1099999999997</v>
      </c>
      <c r="CM45" s="21">
        <v>3080.05</v>
      </c>
      <c r="CN45" s="21">
        <v>0</v>
      </c>
      <c r="CO45" s="21">
        <v>3080.05</v>
      </c>
      <c r="CP45" s="22">
        <v>342</v>
      </c>
      <c r="CQ45" s="22">
        <v>40.01</v>
      </c>
      <c r="CR45" s="22">
        <v>1190.54</v>
      </c>
      <c r="CS45" s="22">
        <v>146.49</v>
      </c>
      <c r="CT45" s="22">
        <v>1719.04</v>
      </c>
      <c r="CU45" s="23">
        <v>4799.09</v>
      </c>
      <c r="CV45" s="21">
        <v>3596.45</v>
      </c>
      <c r="CW45" s="21">
        <v>0</v>
      </c>
      <c r="CX45" s="21">
        <v>3596.45</v>
      </c>
      <c r="CY45" s="22">
        <v>406</v>
      </c>
      <c r="CZ45" s="22">
        <v>46.72</v>
      </c>
      <c r="DA45" s="22">
        <v>1378.54</v>
      </c>
      <c r="DB45" s="22">
        <v>109.77</v>
      </c>
      <c r="DC45" s="22">
        <v>1941.03</v>
      </c>
      <c r="DD45" s="23">
        <v>5537.48</v>
      </c>
      <c r="DE45" s="21">
        <v>4542.8</v>
      </c>
      <c r="DF45" s="21">
        <v>0</v>
      </c>
      <c r="DG45" s="21">
        <v>4542.8</v>
      </c>
      <c r="DH45" s="22">
        <v>539</v>
      </c>
      <c r="DI45" s="22">
        <v>455.85</v>
      </c>
      <c r="DJ45" s="22">
        <v>1462.6</v>
      </c>
      <c r="DK45" s="22">
        <v>141.88</v>
      </c>
      <c r="DL45" s="22">
        <v>2599.33</v>
      </c>
      <c r="DM45" s="23">
        <v>7142.13</v>
      </c>
      <c r="DN45" s="73">
        <f t="shared" si="0"/>
        <v>39712.259999999995</v>
      </c>
      <c r="DO45" s="73">
        <f t="shared" si="1"/>
        <v>948.61</v>
      </c>
      <c r="DP45" s="73">
        <f t="shared" si="3"/>
        <v>40660.869999999995</v>
      </c>
      <c r="DQ45" s="22">
        <f t="shared" si="4"/>
        <v>4858</v>
      </c>
      <c r="DR45" s="22">
        <f t="shared" si="5"/>
        <v>951.5100000000001</v>
      </c>
      <c r="DS45" s="22">
        <f t="shared" si="6"/>
        <v>16601.319999999996</v>
      </c>
      <c r="DT45" s="22">
        <f t="shared" si="7"/>
        <v>1847.0300000000002</v>
      </c>
      <c r="DU45" s="22">
        <f t="shared" si="8"/>
        <v>24257.86</v>
      </c>
      <c r="DV45" s="23">
        <f t="shared" si="9"/>
        <v>67904.58</v>
      </c>
      <c r="DW45" s="262">
        <f t="shared" si="10"/>
        <v>1187.489999999998</v>
      </c>
      <c r="DX45" s="262"/>
      <c r="DY45" s="263">
        <f>E45-(DU45-(DO45*PARAM!Q45))</f>
        <v>-2165.9700000000012</v>
      </c>
      <c r="DZ45" s="263"/>
    </row>
    <row r="46" spans="1:130" x14ac:dyDescent="0.25">
      <c r="A46" s="18">
        <v>613</v>
      </c>
      <c r="B46" s="18" t="s">
        <v>729</v>
      </c>
      <c r="C46" s="18" t="s">
        <v>235</v>
      </c>
      <c r="D46" s="20">
        <v>1</v>
      </c>
      <c r="E46" s="18">
        <v>24619.4</v>
      </c>
      <c r="F46" s="18">
        <v>44040.43</v>
      </c>
      <c r="G46" s="18" t="s">
        <v>157</v>
      </c>
      <c r="H46" s="18" t="s">
        <v>5</v>
      </c>
      <c r="I46" s="18" t="s">
        <v>730</v>
      </c>
      <c r="J46" s="21">
        <v>3129</v>
      </c>
      <c r="K46" s="21">
        <v>0</v>
      </c>
      <c r="L46" s="21">
        <v>3129</v>
      </c>
      <c r="M46" s="22">
        <v>342</v>
      </c>
      <c r="N46" s="22">
        <v>40.61</v>
      </c>
      <c r="O46" s="22">
        <v>1209.04</v>
      </c>
      <c r="P46" s="22">
        <v>147.35</v>
      </c>
      <c r="Q46" s="22">
        <v>1739</v>
      </c>
      <c r="R46" s="23">
        <v>4868</v>
      </c>
      <c r="S46" s="21">
        <v>3395.01</v>
      </c>
      <c r="T46" s="21">
        <v>0</v>
      </c>
      <c r="U46" s="21">
        <v>3395.01</v>
      </c>
      <c r="V46" s="22">
        <v>378</v>
      </c>
      <c r="W46" s="22">
        <v>44.1</v>
      </c>
      <c r="X46" s="22">
        <v>1304.01</v>
      </c>
      <c r="Y46" s="22">
        <v>141.88</v>
      </c>
      <c r="Z46" s="22">
        <v>1867.99</v>
      </c>
      <c r="AA46" s="23">
        <v>5263</v>
      </c>
      <c r="AB46" s="21">
        <v>3395.01</v>
      </c>
      <c r="AC46" s="21">
        <v>0</v>
      </c>
      <c r="AD46" s="21">
        <v>3395.01</v>
      </c>
      <c r="AE46" s="22">
        <v>378</v>
      </c>
      <c r="AF46" s="22">
        <v>44.1</v>
      </c>
      <c r="AG46" s="22">
        <v>1303.3599999999999</v>
      </c>
      <c r="AH46" s="22">
        <v>60.28</v>
      </c>
      <c r="AI46" s="22">
        <v>1785.74</v>
      </c>
      <c r="AJ46" s="23">
        <v>5180.75</v>
      </c>
      <c r="AK46" s="21">
        <v>3431.04</v>
      </c>
      <c r="AL46" s="21">
        <v>0</v>
      </c>
      <c r="AM46" s="21">
        <v>3431.04</v>
      </c>
      <c r="AN46" s="22">
        <v>384</v>
      </c>
      <c r="AO46" s="22">
        <v>44.57</v>
      </c>
      <c r="AP46" s="22">
        <v>1316.79</v>
      </c>
      <c r="AQ46" s="22">
        <v>168.02</v>
      </c>
      <c r="AR46" s="22">
        <v>1913.38</v>
      </c>
      <c r="AS46" s="23">
        <v>5344.42</v>
      </c>
      <c r="AT46" s="21">
        <v>3395.01</v>
      </c>
      <c r="AU46" s="21">
        <v>948.61</v>
      </c>
      <c r="AV46" s="21">
        <v>4343.62</v>
      </c>
      <c r="AW46" s="22">
        <v>508</v>
      </c>
      <c r="AX46" s="22">
        <v>44.1</v>
      </c>
      <c r="AY46" s="22">
        <v>1493.08</v>
      </c>
      <c r="AZ46" s="22">
        <v>139.30000000000001</v>
      </c>
      <c r="BA46" s="22">
        <v>2184.48</v>
      </c>
      <c r="BB46" s="23">
        <v>6528.1</v>
      </c>
      <c r="BC46" s="21">
        <v>5103.55</v>
      </c>
      <c r="BD46" s="21">
        <v>0</v>
      </c>
      <c r="BE46" s="21">
        <v>5103.55</v>
      </c>
      <c r="BF46" s="22">
        <v>610</v>
      </c>
      <c r="BG46" s="22">
        <v>65.88</v>
      </c>
      <c r="BH46" s="22">
        <v>2243.71</v>
      </c>
      <c r="BI46" s="22">
        <v>197.52</v>
      </c>
      <c r="BJ46" s="22">
        <v>3117.11</v>
      </c>
      <c r="BK46" s="23">
        <v>8220.66</v>
      </c>
      <c r="BL46" s="21">
        <v>3395.01</v>
      </c>
      <c r="BM46" s="21">
        <v>0</v>
      </c>
      <c r="BN46" s="21">
        <v>3395.01</v>
      </c>
      <c r="BO46" s="22">
        <v>377</v>
      </c>
      <c r="BP46" s="22">
        <v>44.1</v>
      </c>
      <c r="BQ46" s="22">
        <v>1311.46</v>
      </c>
      <c r="BR46" s="22">
        <v>121.63</v>
      </c>
      <c r="BS46" s="22">
        <v>1854.19</v>
      </c>
      <c r="BT46" s="23">
        <v>5249.2</v>
      </c>
      <c r="BU46" s="21">
        <v>3395.01</v>
      </c>
      <c r="BV46" s="21">
        <v>0</v>
      </c>
      <c r="BW46" s="21">
        <v>3395.01</v>
      </c>
      <c r="BX46" s="22">
        <v>378</v>
      </c>
      <c r="BY46" s="22">
        <v>44.1</v>
      </c>
      <c r="BZ46" s="22">
        <v>1311.46</v>
      </c>
      <c r="CA46" s="22">
        <v>172.63</v>
      </c>
      <c r="CB46" s="22">
        <v>1906.19</v>
      </c>
      <c r="CC46" s="23">
        <v>5301.2</v>
      </c>
      <c r="CD46" s="21">
        <v>3439.77</v>
      </c>
      <c r="CE46" s="21">
        <v>0</v>
      </c>
      <c r="CF46" s="21">
        <v>3439.77</v>
      </c>
      <c r="CG46" s="22">
        <v>384</v>
      </c>
      <c r="CH46" s="22">
        <v>44.69</v>
      </c>
      <c r="CI46" s="22">
        <v>1327.04</v>
      </c>
      <c r="CJ46" s="22">
        <v>168.14</v>
      </c>
      <c r="CK46" s="22">
        <v>1923.87</v>
      </c>
      <c r="CL46" s="23">
        <v>5363.64</v>
      </c>
      <c r="CM46" s="21">
        <v>3395.01</v>
      </c>
      <c r="CN46" s="21">
        <v>0</v>
      </c>
      <c r="CO46" s="21">
        <v>3395.01</v>
      </c>
      <c r="CP46" s="22">
        <v>387</v>
      </c>
      <c r="CQ46" s="22">
        <v>44.1</v>
      </c>
      <c r="CR46" s="22">
        <v>1316.26</v>
      </c>
      <c r="CS46" s="22">
        <v>60.43</v>
      </c>
      <c r="CT46" s="22">
        <v>1807.79</v>
      </c>
      <c r="CU46" s="23">
        <v>5202.8</v>
      </c>
      <c r="CV46" s="21">
        <v>3395.01</v>
      </c>
      <c r="CW46" s="21">
        <v>0</v>
      </c>
      <c r="CX46" s="21">
        <v>3395.01</v>
      </c>
      <c r="CY46" s="22">
        <v>378</v>
      </c>
      <c r="CZ46" s="22">
        <v>44.1</v>
      </c>
      <c r="DA46" s="22">
        <v>1311.46</v>
      </c>
      <c r="DB46" s="22">
        <v>111.43</v>
      </c>
      <c r="DC46" s="22">
        <v>1844.99</v>
      </c>
      <c r="DD46" s="23">
        <v>5240</v>
      </c>
      <c r="DE46" s="21">
        <v>5066.2299999999996</v>
      </c>
      <c r="DF46" s="21">
        <v>0</v>
      </c>
      <c r="DG46" s="21">
        <v>5066.2299999999996</v>
      </c>
      <c r="DH46" s="22">
        <v>612</v>
      </c>
      <c r="DI46" s="22">
        <v>504.52</v>
      </c>
      <c r="DJ46" s="22">
        <v>4221.5</v>
      </c>
      <c r="DK46" s="22">
        <v>190.2</v>
      </c>
      <c r="DL46" s="22">
        <v>5528.22</v>
      </c>
      <c r="DM46" s="23">
        <v>10594.45</v>
      </c>
      <c r="DN46" s="73">
        <f t="shared" si="0"/>
        <v>43934.66</v>
      </c>
      <c r="DO46" s="73">
        <f t="shared" si="1"/>
        <v>948.61</v>
      </c>
      <c r="DP46" s="73">
        <f t="shared" si="3"/>
        <v>44883.270000000004</v>
      </c>
      <c r="DQ46" s="22">
        <f t="shared" si="4"/>
        <v>5493</v>
      </c>
      <c r="DR46" s="22">
        <f t="shared" si="5"/>
        <v>1053.0700000000002</v>
      </c>
      <c r="DS46" s="22">
        <f t="shared" si="6"/>
        <v>20980.63</v>
      </c>
      <c r="DT46" s="22">
        <f t="shared" si="7"/>
        <v>1800.4399999999998</v>
      </c>
      <c r="DU46" s="22">
        <f t="shared" si="8"/>
        <v>29327.140000000003</v>
      </c>
      <c r="DV46" s="23">
        <f t="shared" si="9"/>
        <v>77605.419999999984</v>
      </c>
      <c r="DW46" s="262">
        <f t="shared" si="10"/>
        <v>842.84000000000378</v>
      </c>
      <c r="DX46" s="262"/>
      <c r="DY46" s="263">
        <f>E46-(DU46-(DO46*PARAM!Q46))</f>
        <v>-4707.7400000000016</v>
      </c>
      <c r="DZ46" s="263"/>
    </row>
    <row r="47" spans="1:130" x14ac:dyDescent="0.25">
      <c r="A47" s="18">
        <v>614</v>
      </c>
      <c r="B47" s="18" t="s">
        <v>734</v>
      </c>
      <c r="C47" s="18" t="s">
        <v>735</v>
      </c>
      <c r="D47" s="20">
        <v>0</v>
      </c>
      <c r="E47" s="18">
        <v>32040.400000000001</v>
      </c>
      <c r="F47" s="18">
        <v>58334.6</v>
      </c>
      <c r="G47" s="18" t="s">
        <v>157</v>
      </c>
      <c r="H47" s="18" t="s">
        <v>6</v>
      </c>
      <c r="I47" s="18" t="s">
        <v>360</v>
      </c>
      <c r="J47" s="21">
        <v>2421.36</v>
      </c>
      <c r="K47" s="21">
        <v>0</v>
      </c>
      <c r="L47" s="21">
        <v>2421.36</v>
      </c>
      <c r="M47" s="22">
        <v>239</v>
      </c>
      <c r="N47" s="22">
        <v>31.17</v>
      </c>
      <c r="O47" s="22">
        <v>863.62</v>
      </c>
      <c r="P47" s="22">
        <v>42.89</v>
      </c>
      <c r="Q47" s="22">
        <v>1176.68</v>
      </c>
      <c r="R47" s="23">
        <v>3598.04</v>
      </c>
      <c r="S47" s="21">
        <v>2342.84</v>
      </c>
      <c r="T47" s="21">
        <v>0</v>
      </c>
      <c r="U47" s="21">
        <v>2342.84</v>
      </c>
      <c r="V47" s="22">
        <v>230</v>
      </c>
      <c r="W47" s="22">
        <v>30.42</v>
      </c>
      <c r="X47" s="22">
        <v>812.36</v>
      </c>
      <c r="Y47" s="22">
        <v>41.6</v>
      </c>
      <c r="Z47" s="22">
        <v>1114.3800000000001</v>
      </c>
      <c r="AA47" s="23">
        <v>3457.22</v>
      </c>
      <c r="AB47" s="21">
        <v>9970.2199999999993</v>
      </c>
      <c r="AC47" s="21">
        <v>0</v>
      </c>
      <c r="AD47" s="21">
        <v>9970.2199999999993</v>
      </c>
      <c r="AE47" s="22">
        <v>465</v>
      </c>
      <c r="AF47" s="22">
        <v>276.64999999999998</v>
      </c>
      <c r="AG47" s="22">
        <v>4656.78</v>
      </c>
      <c r="AH47" s="22">
        <v>158.49</v>
      </c>
      <c r="AI47" s="22">
        <v>5556.92</v>
      </c>
      <c r="AJ47" s="23">
        <v>15527.14</v>
      </c>
      <c r="AK47" s="21">
        <v>0</v>
      </c>
      <c r="AL47" s="21">
        <v>0</v>
      </c>
      <c r="AM47" s="21">
        <v>0</v>
      </c>
      <c r="AN47" s="22">
        <v>0</v>
      </c>
      <c r="AO47" s="22">
        <v>0</v>
      </c>
      <c r="AP47" s="22">
        <v>0</v>
      </c>
      <c r="AQ47" s="22">
        <v>0</v>
      </c>
      <c r="AR47" s="22">
        <v>0</v>
      </c>
      <c r="AS47" s="23">
        <v>0</v>
      </c>
      <c r="AT47" s="21">
        <v>0</v>
      </c>
      <c r="AU47" s="21">
        <v>948.61</v>
      </c>
      <c r="AV47" s="21">
        <v>948.61</v>
      </c>
      <c r="AW47" s="22">
        <v>81</v>
      </c>
      <c r="AX47" s="22">
        <v>0</v>
      </c>
      <c r="AY47" s="22">
        <v>189.72</v>
      </c>
      <c r="AZ47" s="22">
        <v>12.71</v>
      </c>
      <c r="BA47" s="22">
        <v>283.43</v>
      </c>
      <c r="BB47" s="23">
        <v>1232.04</v>
      </c>
      <c r="BC47" s="21">
        <v>0</v>
      </c>
      <c r="BD47" s="21">
        <v>0</v>
      </c>
      <c r="BE47" s="21">
        <v>0</v>
      </c>
      <c r="BF47" s="22">
        <v>0</v>
      </c>
      <c r="BG47" s="22">
        <v>0</v>
      </c>
      <c r="BH47" s="22">
        <v>0</v>
      </c>
      <c r="BI47" s="22">
        <v>0</v>
      </c>
      <c r="BJ47" s="22">
        <v>0</v>
      </c>
      <c r="BK47" s="23">
        <v>0</v>
      </c>
      <c r="BL47" s="21">
        <v>0</v>
      </c>
      <c r="BM47" s="21">
        <v>0</v>
      </c>
      <c r="BN47" s="21">
        <v>0</v>
      </c>
      <c r="BO47" s="22">
        <v>-1</v>
      </c>
      <c r="BP47" s="22">
        <v>0</v>
      </c>
      <c r="BQ47" s="22">
        <v>0</v>
      </c>
      <c r="BR47" s="22">
        <v>0</v>
      </c>
      <c r="BS47" s="22">
        <v>-1</v>
      </c>
      <c r="BT47" s="23">
        <v>-1</v>
      </c>
      <c r="BU47" s="21"/>
      <c r="BV47" s="21"/>
      <c r="BW47" s="21"/>
      <c r="BX47" s="22"/>
      <c r="BY47" s="22"/>
      <c r="BZ47" s="22"/>
      <c r="CA47" s="22"/>
      <c r="CB47" s="22"/>
      <c r="CC47" s="23"/>
      <c r="CD47" s="21">
        <v>0</v>
      </c>
      <c r="CE47" s="21">
        <v>0</v>
      </c>
      <c r="CF47" s="21">
        <v>0</v>
      </c>
      <c r="CG47" s="22">
        <v>0</v>
      </c>
      <c r="CH47" s="22">
        <v>0</v>
      </c>
      <c r="CI47" s="22">
        <v>0</v>
      </c>
      <c r="CJ47" s="22">
        <v>0</v>
      </c>
      <c r="CK47" s="22">
        <v>0</v>
      </c>
      <c r="CL47" s="23">
        <v>0</v>
      </c>
      <c r="CM47" s="21">
        <v>0</v>
      </c>
      <c r="CN47" s="21">
        <v>0</v>
      </c>
      <c r="CO47" s="21">
        <v>0</v>
      </c>
      <c r="CP47" s="22">
        <v>0</v>
      </c>
      <c r="CQ47" s="22">
        <v>0</v>
      </c>
      <c r="CR47" s="22">
        <v>0</v>
      </c>
      <c r="CS47" s="22">
        <v>0</v>
      </c>
      <c r="CT47" s="22">
        <v>0</v>
      </c>
      <c r="CU47" s="23">
        <v>0</v>
      </c>
      <c r="CV47" s="21"/>
      <c r="CW47" s="21"/>
      <c r="CX47" s="21"/>
      <c r="CY47" s="22"/>
      <c r="CZ47" s="22"/>
      <c r="DA47" s="22"/>
      <c r="DB47" s="22"/>
      <c r="DC47" s="22"/>
      <c r="DD47" s="23"/>
      <c r="DN47" s="73">
        <f t="shared" si="0"/>
        <v>14734.42</v>
      </c>
      <c r="DO47" s="73">
        <f t="shared" si="1"/>
        <v>948.61</v>
      </c>
      <c r="DP47" s="73">
        <f t="shared" si="3"/>
        <v>15683.03</v>
      </c>
      <c r="DQ47" s="22">
        <f t="shared" si="4"/>
        <v>1013</v>
      </c>
      <c r="DR47" s="22">
        <f t="shared" si="5"/>
        <v>338.24</v>
      </c>
      <c r="DS47" s="22">
        <f t="shared" si="6"/>
        <v>6522.4800000000005</v>
      </c>
      <c r="DT47" s="22">
        <f t="shared" si="7"/>
        <v>255.69000000000003</v>
      </c>
      <c r="DU47" s="22">
        <f t="shared" si="8"/>
        <v>8129.4100000000008</v>
      </c>
      <c r="DV47" s="23">
        <f t="shared" si="9"/>
        <v>23812.440000000002</v>
      </c>
      <c r="DW47" s="262">
        <f t="shared" si="10"/>
        <v>-42651.57</v>
      </c>
      <c r="DX47" s="262"/>
      <c r="DY47" s="263">
        <f>E47-(DU47-(DO47*PARAM!Q47))</f>
        <v>23910.99</v>
      </c>
      <c r="DZ47" s="263"/>
    </row>
    <row r="48" spans="1:130" x14ac:dyDescent="0.25">
      <c r="A48" s="18">
        <v>616</v>
      </c>
      <c r="B48" s="18" t="s">
        <v>613</v>
      </c>
      <c r="C48" s="18" t="s">
        <v>614</v>
      </c>
      <c r="D48" s="20">
        <v>1</v>
      </c>
      <c r="E48" s="18">
        <v>11730.57</v>
      </c>
      <c r="F48" s="18">
        <v>32837.39</v>
      </c>
      <c r="G48" s="18" t="s">
        <v>157</v>
      </c>
      <c r="H48" s="18" t="s">
        <v>5</v>
      </c>
      <c r="I48" s="18" t="s">
        <v>179</v>
      </c>
      <c r="J48" s="21">
        <v>3046.92</v>
      </c>
      <c r="K48" s="21">
        <v>0</v>
      </c>
      <c r="L48" s="21">
        <v>3046.92</v>
      </c>
      <c r="M48" s="22">
        <v>316</v>
      </c>
      <c r="N48" s="22">
        <v>38.5</v>
      </c>
      <c r="O48" s="22">
        <v>1117.67</v>
      </c>
      <c r="P48" s="22">
        <v>155.72999999999999</v>
      </c>
      <c r="Q48" s="22">
        <v>1627.9</v>
      </c>
      <c r="R48" s="23">
        <v>4674.82</v>
      </c>
      <c r="S48" s="21">
        <v>2959.97</v>
      </c>
      <c r="T48" s="21">
        <v>0</v>
      </c>
      <c r="U48" s="21">
        <v>2959.97</v>
      </c>
      <c r="V48" s="22">
        <v>316</v>
      </c>
      <c r="W48" s="22">
        <v>38.450000000000003</v>
      </c>
      <c r="X48" s="22">
        <v>1117.45</v>
      </c>
      <c r="Y48" s="22">
        <v>134.15</v>
      </c>
      <c r="Z48" s="22">
        <v>1606.05</v>
      </c>
      <c r="AA48" s="23">
        <v>4566.0200000000004</v>
      </c>
      <c r="AB48" s="21">
        <v>2417.16</v>
      </c>
      <c r="AC48" s="21">
        <v>0</v>
      </c>
      <c r="AD48" s="21">
        <v>2417.16</v>
      </c>
      <c r="AE48" s="22">
        <v>240</v>
      </c>
      <c r="AF48" s="22">
        <v>31.39</v>
      </c>
      <c r="AG48" s="22">
        <v>879.25</v>
      </c>
      <c r="AH48" s="22">
        <v>160.22</v>
      </c>
      <c r="AI48" s="22">
        <v>1310.86</v>
      </c>
      <c r="AJ48" s="23">
        <v>3728.02</v>
      </c>
      <c r="AK48" s="21">
        <v>2417.16</v>
      </c>
      <c r="AL48" s="21">
        <v>0</v>
      </c>
      <c r="AM48" s="21">
        <v>2417.16</v>
      </c>
      <c r="AN48" s="22">
        <v>240</v>
      </c>
      <c r="AO48" s="22">
        <v>31.39</v>
      </c>
      <c r="AP48" s="22">
        <v>879.25</v>
      </c>
      <c r="AQ48" s="22">
        <v>150.02000000000001</v>
      </c>
      <c r="AR48" s="22">
        <v>1300.6600000000001</v>
      </c>
      <c r="AS48" s="23">
        <v>3717.82</v>
      </c>
      <c r="AT48" s="21">
        <v>2476.5300000000002</v>
      </c>
      <c r="AU48" s="21">
        <v>948.61</v>
      </c>
      <c r="AV48" s="21">
        <v>3425.14</v>
      </c>
      <c r="AW48" s="22">
        <v>378</v>
      </c>
      <c r="AX48" s="22">
        <v>32.159999999999997</v>
      </c>
      <c r="AY48" s="22">
        <v>1122.5899999999999</v>
      </c>
      <c r="AZ48" s="22">
        <v>148.49</v>
      </c>
      <c r="BA48" s="22">
        <v>1681.24</v>
      </c>
      <c r="BB48" s="23">
        <v>5106.38</v>
      </c>
      <c r="BC48" s="21">
        <v>3816.17</v>
      </c>
      <c r="BD48" s="21">
        <v>0</v>
      </c>
      <c r="BE48" s="21">
        <v>3816.17</v>
      </c>
      <c r="BF48" s="22">
        <v>405</v>
      </c>
      <c r="BG48" s="22">
        <v>46.88</v>
      </c>
      <c r="BH48" s="22">
        <v>1353.61</v>
      </c>
      <c r="BI48" s="22">
        <v>133.16</v>
      </c>
      <c r="BJ48" s="22">
        <v>1938.65</v>
      </c>
      <c r="BK48" s="23">
        <v>5754.82</v>
      </c>
      <c r="BL48" s="21">
        <v>2977.77</v>
      </c>
      <c r="BM48" s="21">
        <v>0</v>
      </c>
      <c r="BN48" s="21">
        <v>2977.77</v>
      </c>
      <c r="BO48" s="22">
        <v>315</v>
      </c>
      <c r="BP48" s="22">
        <v>38.68</v>
      </c>
      <c r="BQ48" s="22">
        <v>1123.3599999999999</v>
      </c>
      <c r="BR48" s="22">
        <v>154.88999999999999</v>
      </c>
      <c r="BS48" s="22">
        <v>1631.93</v>
      </c>
      <c r="BT48" s="23">
        <v>4609.7</v>
      </c>
      <c r="BU48" s="21">
        <v>2417.16</v>
      </c>
      <c r="BV48" s="21">
        <v>0</v>
      </c>
      <c r="BW48" s="21">
        <v>2417.16</v>
      </c>
      <c r="BX48" s="22">
        <v>240</v>
      </c>
      <c r="BY48" s="22">
        <v>31.39</v>
      </c>
      <c r="BZ48" s="22">
        <v>879.25</v>
      </c>
      <c r="CA48" s="22">
        <v>155.12</v>
      </c>
      <c r="CB48" s="22">
        <v>1305.76</v>
      </c>
      <c r="CC48" s="23">
        <v>3722.92</v>
      </c>
      <c r="CD48" s="21">
        <v>2539.65</v>
      </c>
      <c r="CE48" s="21">
        <v>0</v>
      </c>
      <c r="CF48" s="21">
        <v>2539.65</v>
      </c>
      <c r="CG48" s="22">
        <v>258</v>
      </c>
      <c r="CH48" s="22">
        <v>32.979999999999997</v>
      </c>
      <c r="CI48" s="22">
        <v>963.34</v>
      </c>
      <c r="CJ48" s="22">
        <v>147.1</v>
      </c>
      <c r="CK48" s="22">
        <v>1401.42</v>
      </c>
      <c r="CL48" s="23">
        <v>3941.07</v>
      </c>
      <c r="CM48" s="21">
        <v>2815.82</v>
      </c>
      <c r="CN48" s="21">
        <v>0</v>
      </c>
      <c r="CO48" s="21">
        <v>2815.82</v>
      </c>
      <c r="CP48" s="22">
        <v>303</v>
      </c>
      <c r="CQ48" s="22">
        <v>36.58</v>
      </c>
      <c r="CR48" s="22">
        <v>1035.25</v>
      </c>
      <c r="CS48" s="22">
        <v>80.599999999999994</v>
      </c>
      <c r="CT48" s="22">
        <v>1455.43</v>
      </c>
      <c r="CU48" s="23">
        <v>4271.25</v>
      </c>
      <c r="CV48" s="21">
        <v>3262.86</v>
      </c>
      <c r="CW48" s="21">
        <v>0</v>
      </c>
      <c r="CX48" s="21">
        <v>3262.86</v>
      </c>
      <c r="CY48" s="22">
        <v>357</v>
      </c>
      <c r="CZ48" s="22">
        <v>42.38</v>
      </c>
      <c r="DA48" s="22">
        <v>1227.5</v>
      </c>
      <c r="DB48" s="22">
        <v>149.74</v>
      </c>
      <c r="DC48" s="22">
        <v>1776.62</v>
      </c>
      <c r="DD48" s="23">
        <v>5039.4799999999996</v>
      </c>
      <c r="DE48" s="21">
        <v>3678.9</v>
      </c>
      <c r="DF48" s="21">
        <v>0</v>
      </c>
      <c r="DG48" s="21">
        <v>3678.9</v>
      </c>
      <c r="DH48" s="22">
        <v>417</v>
      </c>
      <c r="DI48" s="22">
        <v>392.82</v>
      </c>
      <c r="DJ48" s="22">
        <v>1538.68</v>
      </c>
      <c r="DK48" s="22">
        <v>167.33</v>
      </c>
      <c r="DL48" s="22">
        <v>2515.83</v>
      </c>
      <c r="DM48" s="23">
        <v>6194.73</v>
      </c>
      <c r="DN48" s="73">
        <f t="shared" si="0"/>
        <v>34826.07</v>
      </c>
      <c r="DO48" s="73">
        <f t="shared" si="1"/>
        <v>948.61</v>
      </c>
      <c r="DP48" s="73">
        <f t="shared" si="3"/>
        <v>35774.68</v>
      </c>
      <c r="DQ48" s="22">
        <f t="shared" si="4"/>
        <v>4100</v>
      </c>
      <c r="DR48" s="22">
        <f t="shared" si="5"/>
        <v>832.28</v>
      </c>
      <c r="DS48" s="22">
        <f t="shared" si="6"/>
        <v>14360.56</v>
      </c>
      <c r="DT48" s="22">
        <f t="shared" si="7"/>
        <v>1891.4399999999994</v>
      </c>
      <c r="DU48" s="22">
        <f t="shared" si="8"/>
        <v>21184.28</v>
      </c>
      <c r="DV48" s="23">
        <f t="shared" si="9"/>
        <v>59936.729999999996</v>
      </c>
      <c r="DW48" s="262">
        <f t="shared" si="10"/>
        <v>2937.2900000000009</v>
      </c>
      <c r="DX48" s="262"/>
      <c r="DY48" s="263">
        <f>E48-(DU48-(DO48*PARAM!Q48))</f>
        <v>-9453.7099999999991</v>
      </c>
      <c r="DZ48" s="263"/>
    </row>
    <row r="49" spans="1:130" x14ac:dyDescent="0.25">
      <c r="A49" s="18">
        <v>618</v>
      </c>
      <c r="B49" s="18" t="s">
        <v>746</v>
      </c>
      <c r="C49" s="18" t="s">
        <v>408</v>
      </c>
      <c r="D49" s="20">
        <v>0</v>
      </c>
      <c r="E49" s="18">
        <v>5296.53</v>
      </c>
      <c r="F49" s="18">
        <v>9927.8700000000008</v>
      </c>
      <c r="G49" s="18" t="s">
        <v>157</v>
      </c>
      <c r="H49" s="18" t="s">
        <v>5</v>
      </c>
      <c r="I49" s="18" t="s">
        <v>524</v>
      </c>
      <c r="J49" s="21">
        <v>10218.92</v>
      </c>
      <c r="K49" s="21">
        <v>0</v>
      </c>
      <c r="L49" s="21">
        <v>10218.92</v>
      </c>
      <c r="M49" s="22">
        <v>543</v>
      </c>
      <c r="N49" s="22">
        <v>234.97</v>
      </c>
      <c r="O49" s="22">
        <v>4479.5200000000004</v>
      </c>
      <c r="P49" s="22">
        <v>152.97</v>
      </c>
      <c r="Q49" s="22">
        <v>5410.46</v>
      </c>
      <c r="R49" s="23">
        <v>15629.38</v>
      </c>
      <c r="S49" s="21"/>
      <c r="T49" s="21"/>
      <c r="U49" s="21"/>
      <c r="V49" s="22"/>
      <c r="W49" s="22"/>
      <c r="X49" s="22"/>
      <c r="Y49" s="22"/>
      <c r="Z49" s="22"/>
      <c r="AA49" s="23"/>
      <c r="AB49" s="21">
        <v>0</v>
      </c>
      <c r="AC49" s="21">
        <v>0</v>
      </c>
      <c r="AD49" s="21">
        <v>0</v>
      </c>
      <c r="AE49" s="22">
        <v>0</v>
      </c>
      <c r="AF49" s="22">
        <v>0</v>
      </c>
      <c r="AG49" s="22">
        <v>0</v>
      </c>
      <c r="AH49" s="22">
        <v>0</v>
      </c>
      <c r="AI49" s="22">
        <v>0</v>
      </c>
      <c r="AJ49" s="23">
        <v>0</v>
      </c>
      <c r="AK49" s="21">
        <v>0</v>
      </c>
      <c r="AL49" s="21">
        <v>0</v>
      </c>
      <c r="AM49" s="21">
        <v>0</v>
      </c>
      <c r="AN49" s="22">
        <v>0</v>
      </c>
      <c r="AO49" s="22">
        <v>0</v>
      </c>
      <c r="AP49" s="22">
        <v>0</v>
      </c>
      <c r="AQ49" s="22">
        <v>0</v>
      </c>
      <c r="AR49" s="22">
        <v>0</v>
      </c>
      <c r="AS49" s="23">
        <v>0</v>
      </c>
      <c r="AT49" s="21">
        <v>0</v>
      </c>
      <c r="AU49" s="21">
        <v>758.88</v>
      </c>
      <c r="AV49" s="21">
        <v>758.88</v>
      </c>
      <c r="AW49" s="22">
        <v>64</v>
      </c>
      <c r="AX49" s="22">
        <v>0</v>
      </c>
      <c r="AY49" s="22">
        <v>145.43</v>
      </c>
      <c r="AZ49" s="22">
        <v>10.17</v>
      </c>
      <c r="BA49" s="22">
        <v>219.6</v>
      </c>
      <c r="BB49" s="23">
        <v>978.48</v>
      </c>
      <c r="BC49" s="21">
        <v>0</v>
      </c>
      <c r="BD49" s="21">
        <v>0</v>
      </c>
      <c r="BE49" s="21">
        <v>0</v>
      </c>
      <c r="BF49" s="22">
        <v>0</v>
      </c>
      <c r="BG49" s="22">
        <v>0</v>
      </c>
      <c r="BH49" s="22">
        <v>0</v>
      </c>
      <c r="BI49" s="22">
        <v>0</v>
      </c>
      <c r="BJ49" s="22">
        <v>0</v>
      </c>
      <c r="BK49" s="23">
        <v>0</v>
      </c>
      <c r="BL49" s="21">
        <v>0</v>
      </c>
      <c r="BM49" s="21">
        <v>0</v>
      </c>
      <c r="BN49" s="21">
        <v>0</v>
      </c>
      <c r="BO49" s="22">
        <v>-1</v>
      </c>
      <c r="BP49" s="22">
        <v>0</v>
      </c>
      <c r="BQ49" s="22">
        <v>0</v>
      </c>
      <c r="BR49" s="22">
        <v>0</v>
      </c>
      <c r="BS49" s="22">
        <v>-1</v>
      </c>
      <c r="BT49" s="23">
        <v>-1</v>
      </c>
      <c r="BU49" s="21"/>
      <c r="BV49" s="21"/>
      <c r="BW49" s="21"/>
      <c r="BX49" s="22"/>
      <c r="BY49" s="22"/>
      <c r="BZ49" s="22"/>
      <c r="CA49" s="22"/>
      <c r="CB49" s="22"/>
      <c r="CC49" s="23"/>
      <c r="CD49" s="21">
        <v>0</v>
      </c>
      <c r="CE49" s="21">
        <v>0</v>
      </c>
      <c r="CF49" s="21">
        <v>0</v>
      </c>
      <c r="CG49" s="22">
        <v>0</v>
      </c>
      <c r="CH49" s="22">
        <v>0</v>
      </c>
      <c r="CI49" s="22">
        <v>0</v>
      </c>
      <c r="CJ49" s="22">
        <v>0</v>
      </c>
      <c r="CK49" s="22">
        <v>0</v>
      </c>
      <c r="CL49" s="23">
        <v>0</v>
      </c>
      <c r="CM49" s="21">
        <v>0</v>
      </c>
      <c r="CN49" s="21">
        <v>0</v>
      </c>
      <c r="CO49" s="21">
        <v>0</v>
      </c>
      <c r="CP49" s="22">
        <v>0</v>
      </c>
      <c r="CQ49" s="22">
        <v>0</v>
      </c>
      <c r="CR49" s="22">
        <v>0</v>
      </c>
      <c r="CS49" s="22">
        <v>0</v>
      </c>
      <c r="CT49" s="22">
        <v>0</v>
      </c>
      <c r="CU49" s="23">
        <v>0</v>
      </c>
      <c r="CV49" s="21"/>
      <c r="CW49" s="21"/>
      <c r="CX49" s="21"/>
      <c r="CY49" s="22"/>
      <c r="CZ49" s="22"/>
      <c r="DA49" s="22"/>
      <c r="DB49" s="22"/>
      <c r="DC49" s="22"/>
      <c r="DD49" s="23"/>
      <c r="DN49" s="73">
        <f t="shared" si="0"/>
        <v>10218.92</v>
      </c>
      <c r="DO49" s="73">
        <f t="shared" si="1"/>
        <v>758.88</v>
      </c>
      <c r="DP49" s="73">
        <f t="shared" si="3"/>
        <v>10977.8</v>
      </c>
      <c r="DQ49" s="22">
        <f t="shared" si="4"/>
        <v>605</v>
      </c>
      <c r="DR49" s="22">
        <f t="shared" si="5"/>
        <v>234.97</v>
      </c>
      <c r="DS49" s="22">
        <f t="shared" si="6"/>
        <v>4624.9500000000007</v>
      </c>
      <c r="DT49" s="22">
        <f t="shared" si="7"/>
        <v>163.13999999999999</v>
      </c>
      <c r="DU49" s="22">
        <f t="shared" si="8"/>
        <v>5628.06</v>
      </c>
      <c r="DV49" s="23">
        <f t="shared" si="9"/>
        <v>16605.86</v>
      </c>
      <c r="DW49" s="262">
        <f t="shared" si="10"/>
        <v>1049.9299999999985</v>
      </c>
      <c r="DX49" s="262"/>
      <c r="DY49" s="263">
        <f>E49-(DU49-(DO49*PARAM!Q49))</f>
        <v>-331.53000000000065</v>
      </c>
      <c r="DZ49" s="263"/>
    </row>
    <row r="50" spans="1:130" x14ac:dyDescent="0.25">
      <c r="A50" s="18">
        <v>620</v>
      </c>
      <c r="B50" s="18" t="s">
        <v>752</v>
      </c>
      <c r="C50" s="18" t="s">
        <v>753</v>
      </c>
      <c r="D50" s="20">
        <v>0.9</v>
      </c>
      <c r="E50" s="18">
        <v>15641.67</v>
      </c>
      <c r="F50" s="18">
        <v>28271.86</v>
      </c>
      <c r="G50" s="18" t="s">
        <v>157</v>
      </c>
      <c r="H50" s="18" t="s">
        <v>5</v>
      </c>
      <c r="I50" s="18" t="s">
        <v>179</v>
      </c>
      <c r="J50" s="21">
        <v>2303.4899999999998</v>
      </c>
      <c r="K50" s="21">
        <v>0</v>
      </c>
      <c r="L50" s="21">
        <v>2303.4899999999998</v>
      </c>
      <c r="M50" s="22">
        <v>211</v>
      </c>
      <c r="N50" s="22">
        <v>28.59</v>
      </c>
      <c r="O50" s="22">
        <v>818.29</v>
      </c>
      <c r="P50" s="22">
        <v>91.46</v>
      </c>
      <c r="Q50" s="22">
        <v>1149.3399999999999</v>
      </c>
      <c r="R50" s="23">
        <v>3452.83</v>
      </c>
      <c r="S50" s="21">
        <v>2180.56</v>
      </c>
      <c r="T50" s="21">
        <v>0</v>
      </c>
      <c r="U50" s="21">
        <v>2180.56</v>
      </c>
      <c r="V50" s="22">
        <v>208</v>
      </c>
      <c r="W50" s="22">
        <v>28.31</v>
      </c>
      <c r="X50" s="22">
        <v>799.72</v>
      </c>
      <c r="Y50" s="22">
        <v>38.72</v>
      </c>
      <c r="Z50" s="22">
        <v>1074.75</v>
      </c>
      <c r="AA50" s="23">
        <v>3255.31</v>
      </c>
      <c r="AB50" s="21">
        <v>1949.95</v>
      </c>
      <c r="AC50" s="21">
        <v>0</v>
      </c>
      <c r="AD50" s="21">
        <v>1949.95</v>
      </c>
      <c r="AE50" s="22">
        <v>176</v>
      </c>
      <c r="AF50" s="22">
        <v>25.32</v>
      </c>
      <c r="AG50" s="22">
        <v>722.45</v>
      </c>
      <c r="AH50" s="22">
        <v>34.619999999999997</v>
      </c>
      <c r="AI50" s="22">
        <v>958.39</v>
      </c>
      <c r="AJ50" s="23">
        <v>2908.34</v>
      </c>
      <c r="AK50" s="21">
        <v>2228.9899999999998</v>
      </c>
      <c r="AL50" s="21">
        <v>0</v>
      </c>
      <c r="AM50" s="21">
        <v>2228.9899999999998</v>
      </c>
      <c r="AN50" s="22">
        <v>214</v>
      </c>
      <c r="AO50" s="22">
        <v>28.94</v>
      </c>
      <c r="AP50" s="22">
        <v>843.19</v>
      </c>
      <c r="AQ50" s="22">
        <v>90.58</v>
      </c>
      <c r="AR50" s="22">
        <v>1176.71</v>
      </c>
      <c r="AS50" s="23">
        <v>3405.7</v>
      </c>
      <c r="AT50" s="21">
        <v>2207.44</v>
      </c>
      <c r="AU50" s="21">
        <v>546.4</v>
      </c>
      <c r="AV50" s="21">
        <v>2753.84</v>
      </c>
      <c r="AW50" s="22">
        <v>286</v>
      </c>
      <c r="AX50" s="22">
        <v>28.66</v>
      </c>
      <c r="AY50" s="22">
        <v>932.96</v>
      </c>
      <c r="AZ50" s="22">
        <v>97.51</v>
      </c>
      <c r="BA50" s="22">
        <v>1345.13</v>
      </c>
      <c r="BB50" s="23">
        <v>4098.97</v>
      </c>
      <c r="BC50" s="21">
        <v>3402.43</v>
      </c>
      <c r="BD50" s="21">
        <v>0</v>
      </c>
      <c r="BE50" s="21">
        <v>3402.43</v>
      </c>
      <c r="BF50" s="22">
        <v>355</v>
      </c>
      <c r="BG50" s="22">
        <v>42.27</v>
      </c>
      <c r="BH50" s="22">
        <v>1224.3599999999999</v>
      </c>
      <c r="BI50" s="22">
        <v>110.77</v>
      </c>
      <c r="BJ50" s="22">
        <v>1732.4</v>
      </c>
      <c r="BK50" s="23">
        <v>5134.83</v>
      </c>
      <c r="BL50" s="21">
        <v>2180.56</v>
      </c>
      <c r="BM50" s="21">
        <v>0</v>
      </c>
      <c r="BN50" s="21">
        <v>2180.56</v>
      </c>
      <c r="BO50" s="22">
        <v>208</v>
      </c>
      <c r="BP50" s="22">
        <v>28.31</v>
      </c>
      <c r="BQ50" s="22">
        <v>799.3</v>
      </c>
      <c r="BR50" s="22">
        <v>99.92</v>
      </c>
      <c r="BS50" s="22">
        <v>1135.53</v>
      </c>
      <c r="BT50" s="23">
        <v>3316.09</v>
      </c>
      <c r="BU50" s="21">
        <v>2180.56</v>
      </c>
      <c r="BV50" s="21">
        <v>0</v>
      </c>
      <c r="BW50" s="21">
        <v>2180.56</v>
      </c>
      <c r="BX50" s="22">
        <v>208</v>
      </c>
      <c r="BY50" s="22">
        <v>28.31</v>
      </c>
      <c r="BZ50" s="22">
        <v>799.3</v>
      </c>
      <c r="CA50" s="22">
        <v>89.72</v>
      </c>
      <c r="CB50" s="22">
        <v>1125.33</v>
      </c>
      <c r="CC50" s="23">
        <v>3305.89</v>
      </c>
      <c r="CD50" s="21">
        <v>2273.65</v>
      </c>
      <c r="CE50" s="21">
        <v>0</v>
      </c>
      <c r="CF50" s="21">
        <v>2273.65</v>
      </c>
      <c r="CG50" s="22">
        <v>220</v>
      </c>
      <c r="CH50" s="22">
        <v>29.52</v>
      </c>
      <c r="CI50" s="22">
        <v>866.15</v>
      </c>
      <c r="CJ50" s="22">
        <v>65.87</v>
      </c>
      <c r="CK50" s="22">
        <v>1181.54</v>
      </c>
      <c r="CL50" s="23">
        <v>3455.19</v>
      </c>
      <c r="CM50" s="21">
        <v>1987.67</v>
      </c>
      <c r="CN50" s="21">
        <v>0</v>
      </c>
      <c r="CO50" s="21">
        <v>1987.67</v>
      </c>
      <c r="CP50" s="22">
        <v>189</v>
      </c>
      <c r="CQ50" s="22">
        <v>25.8</v>
      </c>
      <c r="CR50" s="22">
        <v>610.30999999999995</v>
      </c>
      <c r="CS50" s="22">
        <v>116.9</v>
      </c>
      <c r="CT50" s="22">
        <v>942.01</v>
      </c>
      <c r="CU50" s="23">
        <v>2929.68</v>
      </c>
      <c r="CV50" s="21">
        <v>2139.23</v>
      </c>
      <c r="CW50" s="21">
        <v>0</v>
      </c>
      <c r="CX50" s="21">
        <v>2139.23</v>
      </c>
      <c r="CY50" s="22">
        <v>202</v>
      </c>
      <c r="CZ50" s="22">
        <v>27.77</v>
      </c>
      <c r="DA50" s="22">
        <v>734.63</v>
      </c>
      <c r="DB50" s="22">
        <v>129.78</v>
      </c>
      <c r="DC50" s="22">
        <v>1094.18</v>
      </c>
      <c r="DD50" s="23">
        <v>3233.41</v>
      </c>
      <c r="DE50" s="21">
        <v>3181.72</v>
      </c>
      <c r="DF50" s="21">
        <v>0</v>
      </c>
      <c r="DG50" s="21">
        <v>3181.72</v>
      </c>
      <c r="DH50" s="22">
        <v>349</v>
      </c>
      <c r="DI50" s="22">
        <v>320.66000000000003</v>
      </c>
      <c r="DJ50" s="22">
        <v>1610.88</v>
      </c>
      <c r="DK50" s="22">
        <v>159.83000000000001</v>
      </c>
      <c r="DL50" s="22">
        <v>2440.37</v>
      </c>
      <c r="DM50" s="23">
        <v>5622.09</v>
      </c>
      <c r="DN50" s="73">
        <f t="shared" si="0"/>
        <v>28216.250000000004</v>
      </c>
      <c r="DO50" s="73">
        <f t="shared" si="1"/>
        <v>546.4</v>
      </c>
      <c r="DP50" s="73">
        <f t="shared" si="3"/>
        <v>28762.650000000005</v>
      </c>
      <c r="DQ50" s="22">
        <f t="shared" si="4"/>
        <v>3034</v>
      </c>
      <c r="DR50" s="22">
        <f t="shared" si="5"/>
        <v>670.77</v>
      </c>
      <c r="DS50" s="22">
        <f t="shared" si="6"/>
        <v>11560.84</v>
      </c>
      <c r="DT50" s="22">
        <f t="shared" si="7"/>
        <v>1225.5999999999999</v>
      </c>
      <c r="DU50" s="22">
        <f t="shared" si="8"/>
        <v>16491.210000000003</v>
      </c>
      <c r="DV50" s="23">
        <f t="shared" si="9"/>
        <v>47434.42</v>
      </c>
      <c r="DW50" s="262">
        <f t="shared" si="10"/>
        <v>490.79000000000451</v>
      </c>
      <c r="DX50" s="262"/>
      <c r="DY50" s="263">
        <f>E50-(DU50-(DO50*PARAM!Q50))</f>
        <v>-849.54000000000269</v>
      </c>
      <c r="DZ50" s="263"/>
    </row>
    <row r="51" spans="1:130" x14ac:dyDescent="0.25">
      <c r="A51" s="18">
        <v>621</v>
      </c>
      <c r="B51" s="18" t="s">
        <v>764</v>
      </c>
      <c r="C51" s="18" t="s">
        <v>250</v>
      </c>
      <c r="D51" s="20">
        <v>1</v>
      </c>
      <c r="E51" s="18">
        <v>18739.740000000002</v>
      </c>
      <c r="F51" s="18">
        <v>33969.86</v>
      </c>
      <c r="G51" s="18" t="s">
        <v>157</v>
      </c>
      <c r="H51" s="18" t="s">
        <v>5</v>
      </c>
      <c r="I51" s="18" t="s">
        <v>587</v>
      </c>
      <c r="J51" s="21">
        <v>2667.01</v>
      </c>
      <c r="K51" s="21">
        <v>0</v>
      </c>
      <c r="L51" s="21">
        <v>2667.01</v>
      </c>
      <c r="M51" s="22">
        <v>262</v>
      </c>
      <c r="N51" s="22">
        <v>33.42</v>
      </c>
      <c r="O51" s="22">
        <v>975.15</v>
      </c>
      <c r="P51" s="22">
        <v>148.94</v>
      </c>
      <c r="Q51" s="22">
        <v>1419.51</v>
      </c>
      <c r="R51" s="23">
        <v>4086.52</v>
      </c>
      <c r="S51" s="21">
        <v>2571.67</v>
      </c>
      <c r="T51" s="21">
        <v>0</v>
      </c>
      <c r="U51" s="21">
        <v>2571.67</v>
      </c>
      <c r="V51" s="22">
        <v>262</v>
      </c>
      <c r="W51" s="22">
        <v>33.39</v>
      </c>
      <c r="X51" s="22">
        <v>975.56</v>
      </c>
      <c r="Y51" s="22">
        <v>117.06</v>
      </c>
      <c r="Z51" s="22">
        <v>1388.01</v>
      </c>
      <c r="AA51" s="23">
        <v>3959.68</v>
      </c>
      <c r="AB51" s="21">
        <v>2571.67</v>
      </c>
      <c r="AC51" s="21">
        <v>0</v>
      </c>
      <c r="AD51" s="21">
        <v>2571.67</v>
      </c>
      <c r="AE51" s="22">
        <v>262</v>
      </c>
      <c r="AF51" s="22">
        <v>33.39</v>
      </c>
      <c r="AG51" s="22">
        <v>975.04</v>
      </c>
      <c r="AH51" s="22">
        <v>162.96</v>
      </c>
      <c r="AI51" s="22">
        <v>1433.39</v>
      </c>
      <c r="AJ51" s="23">
        <v>4005.06</v>
      </c>
      <c r="AK51" s="21">
        <v>2705.97</v>
      </c>
      <c r="AL51" s="21">
        <v>0</v>
      </c>
      <c r="AM51" s="21">
        <v>2705.97</v>
      </c>
      <c r="AN51" s="22">
        <v>281</v>
      </c>
      <c r="AO51" s="22">
        <v>35.15</v>
      </c>
      <c r="AP51" s="22">
        <v>1024.07</v>
      </c>
      <c r="AQ51" s="22">
        <v>150.04</v>
      </c>
      <c r="AR51" s="22">
        <v>1490.26</v>
      </c>
      <c r="AS51" s="23">
        <v>4196.2299999999996</v>
      </c>
      <c r="AT51" s="21">
        <v>2578.9699999999998</v>
      </c>
      <c r="AU51" s="21">
        <v>948.61</v>
      </c>
      <c r="AV51" s="21">
        <v>3527.58</v>
      </c>
      <c r="AW51" s="22">
        <v>392</v>
      </c>
      <c r="AX51" s="22">
        <v>33.49</v>
      </c>
      <c r="AY51" s="22">
        <v>1167.42</v>
      </c>
      <c r="AZ51" s="22">
        <v>119.7</v>
      </c>
      <c r="BA51" s="22">
        <v>1712.61</v>
      </c>
      <c r="BB51" s="23">
        <v>5240.1899999999996</v>
      </c>
      <c r="BC51" s="21">
        <v>4080.85</v>
      </c>
      <c r="BD51" s="21">
        <v>0</v>
      </c>
      <c r="BE51" s="21">
        <v>4080.85</v>
      </c>
      <c r="BF51" s="22">
        <v>437</v>
      </c>
      <c r="BG51" s="22">
        <v>49.91</v>
      </c>
      <c r="BH51" s="22">
        <v>1438.91</v>
      </c>
      <c r="BI51" s="22">
        <v>178.52</v>
      </c>
      <c r="BJ51" s="22">
        <v>2104.34</v>
      </c>
      <c r="BK51" s="23">
        <v>6185.19</v>
      </c>
      <c r="BL51" s="21">
        <v>2571.67</v>
      </c>
      <c r="BM51" s="21">
        <v>0</v>
      </c>
      <c r="BN51" s="21">
        <v>2571.67</v>
      </c>
      <c r="BO51" s="22">
        <v>261</v>
      </c>
      <c r="BP51" s="22">
        <v>33.39</v>
      </c>
      <c r="BQ51" s="22">
        <v>975.04</v>
      </c>
      <c r="BR51" s="22">
        <v>142.56</v>
      </c>
      <c r="BS51" s="22">
        <v>1411.99</v>
      </c>
      <c r="BT51" s="23">
        <v>3983.66</v>
      </c>
      <c r="BU51" s="21">
        <v>2571.67</v>
      </c>
      <c r="BV51" s="21">
        <v>0</v>
      </c>
      <c r="BW51" s="21">
        <v>2571.67</v>
      </c>
      <c r="BX51" s="22">
        <v>262</v>
      </c>
      <c r="BY51" s="22">
        <v>33.39</v>
      </c>
      <c r="BZ51" s="22">
        <v>975.04</v>
      </c>
      <c r="CA51" s="22">
        <v>157.86000000000001</v>
      </c>
      <c r="CB51" s="22">
        <v>1428.29</v>
      </c>
      <c r="CC51" s="23">
        <v>3999.96</v>
      </c>
      <c r="CD51" s="21">
        <v>2671.23</v>
      </c>
      <c r="CE51" s="21">
        <v>0</v>
      </c>
      <c r="CF51" s="21">
        <v>2671.23</v>
      </c>
      <c r="CG51" s="22">
        <v>275</v>
      </c>
      <c r="CH51" s="22">
        <v>34.69</v>
      </c>
      <c r="CI51" s="22">
        <v>1011.39</v>
      </c>
      <c r="CJ51" s="22">
        <v>88.23</v>
      </c>
      <c r="CK51" s="22">
        <v>1409.31</v>
      </c>
      <c r="CL51" s="23">
        <v>4080.54</v>
      </c>
      <c r="CM51" s="21">
        <v>2571.67</v>
      </c>
      <c r="CN51" s="21">
        <v>0</v>
      </c>
      <c r="CO51" s="21">
        <v>2571.67</v>
      </c>
      <c r="CP51" s="22">
        <v>270</v>
      </c>
      <c r="CQ51" s="22">
        <v>33.39</v>
      </c>
      <c r="CR51" s="22">
        <v>979.84</v>
      </c>
      <c r="CS51" s="22">
        <v>122.16</v>
      </c>
      <c r="CT51" s="22">
        <v>1405.39</v>
      </c>
      <c r="CU51" s="23">
        <v>3977.06</v>
      </c>
      <c r="CV51" s="21">
        <v>3084.35</v>
      </c>
      <c r="CW51" s="21">
        <v>0</v>
      </c>
      <c r="CX51" s="21">
        <v>3084.35</v>
      </c>
      <c r="CY51" s="22">
        <v>332</v>
      </c>
      <c r="CZ51" s="22">
        <v>40.06</v>
      </c>
      <c r="DA51" s="22">
        <v>1162.3</v>
      </c>
      <c r="DB51" s="22">
        <v>141.46</v>
      </c>
      <c r="DC51" s="22">
        <v>1675.82</v>
      </c>
      <c r="DD51" s="23">
        <v>4760.17</v>
      </c>
      <c r="DE51" s="21">
        <v>3909.59</v>
      </c>
      <c r="DF51" s="21">
        <v>0</v>
      </c>
      <c r="DG51" s="21">
        <v>3909.59</v>
      </c>
      <c r="DH51" s="22">
        <v>446</v>
      </c>
      <c r="DI51" s="22">
        <v>392.72</v>
      </c>
      <c r="DJ51" s="22">
        <v>1463.7</v>
      </c>
      <c r="DK51" s="22">
        <v>156.13</v>
      </c>
      <c r="DL51" s="22">
        <v>2458.5500000000002</v>
      </c>
      <c r="DM51" s="23">
        <v>6368.14</v>
      </c>
      <c r="DN51" s="73">
        <f t="shared" si="0"/>
        <v>34556.319999999992</v>
      </c>
      <c r="DO51" s="73">
        <f t="shared" si="1"/>
        <v>948.61</v>
      </c>
      <c r="DP51" s="73">
        <f t="shared" si="3"/>
        <v>35504.929999999993</v>
      </c>
      <c r="DQ51" s="22">
        <f t="shared" si="4"/>
        <v>4003</v>
      </c>
      <c r="DR51" s="22">
        <f t="shared" si="5"/>
        <v>819.78</v>
      </c>
      <c r="DS51" s="22">
        <f t="shared" si="6"/>
        <v>14098.5</v>
      </c>
      <c r="DT51" s="22">
        <f t="shared" si="7"/>
        <v>1828.1799999999998</v>
      </c>
      <c r="DU51" s="22">
        <f t="shared" si="8"/>
        <v>20749.46</v>
      </c>
      <c r="DV51" s="23">
        <f t="shared" si="9"/>
        <v>58826.06</v>
      </c>
      <c r="DW51" s="262">
        <f t="shared" si="10"/>
        <v>1535.0699999999924</v>
      </c>
      <c r="DX51" s="262"/>
      <c r="DY51" s="263">
        <f>E51-(DU51-(DO51*PARAM!Q51))</f>
        <v>-2009.7199999999975</v>
      </c>
      <c r="DZ51" s="263"/>
    </row>
    <row r="52" spans="1:130" x14ac:dyDescent="0.25">
      <c r="A52" s="18">
        <v>624</v>
      </c>
      <c r="B52" s="18" t="s">
        <v>894</v>
      </c>
      <c r="C52" s="18" t="s">
        <v>895</v>
      </c>
      <c r="D52" s="20">
        <v>0</v>
      </c>
      <c r="E52" s="18">
        <v>0</v>
      </c>
      <c r="F52" s="18">
        <v>0</v>
      </c>
      <c r="G52" s="18" t="s">
        <v>157</v>
      </c>
      <c r="H52" s="18" t="s">
        <v>5</v>
      </c>
      <c r="I52" s="18" t="s">
        <v>265</v>
      </c>
      <c r="J52" s="21"/>
      <c r="K52" s="21"/>
      <c r="L52" s="21"/>
      <c r="M52" s="22"/>
      <c r="N52" s="22"/>
      <c r="O52" s="22"/>
      <c r="P52" s="22"/>
      <c r="Q52" s="22"/>
      <c r="R52" s="23"/>
      <c r="S52" s="21"/>
      <c r="T52" s="21"/>
      <c r="U52" s="21"/>
      <c r="V52" s="22"/>
      <c r="W52" s="22"/>
      <c r="X52" s="22"/>
      <c r="Y52" s="22"/>
      <c r="Z52" s="22"/>
      <c r="AA52" s="23"/>
      <c r="AB52" s="21"/>
      <c r="AC52" s="21"/>
      <c r="AD52" s="21"/>
      <c r="AE52" s="22"/>
      <c r="AF52" s="22"/>
      <c r="AG52" s="22"/>
      <c r="AH52" s="22"/>
      <c r="AI52" s="22"/>
      <c r="AJ52" s="23"/>
      <c r="AK52" s="21"/>
      <c r="AL52" s="21"/>
      <c r="AM52" s="21"/>
      <c r="AN52" s="22"/>
      <c r="AO52" s="22"/>
      <c r="AP52" s="22"/>
      <c r="AQ52" s="22"/>
      <c r="AR52" s="22"/>
      <c r="AS52" s="23"/>
      <c r="AT52" s="21">
        <v>0</v>
      </c>
      <c r="AU52" s="21">
        <v>711.46</v>
      </c>
      <c r="AV52" s="21">
        <v>711.46</v>
      </c>
      <c r="AW52" s="22">
        <v>30</v>
      </c>
      <c r="AX52" s="22">
        <v>0</v>
      </c>
      <c r="AY52" s="22">
        <v>142.29</v>
      </c>
      <c r="AZ52" s="22">
        <v>9.5299999999999994</v>
      </c>
      <c r="BA52" s="22">
        <v>181.82</v>
      </c>
      <c r="BB52" s="23">
        <v>893.28</v>
      </c>
      <c r="BC52" s="21"/>
      <c r="BD52" s="21"/>
      <c r="BE52" s="21"/>
      <c r="BF52" s="22"/>
      <c r="BG52" s="22"/>
      <c r="BH52" s="22"/>
      <c r="BI52" s="22"/>
      <c r="BJ52" s="22"/>
      <c r="BK52" s="23"/>
      <c r="BL52" s="21"/>
      <c r="BM52" s="21"/>
      <c r="BN52" s="21"/>
      <c r="BO52" s="22"/>
      <c r="BP52" s="22"/>
      <c r="BQ52" s="22"/>
      <c r="BR52" s="22"/>
      <c r="BS52" s="22"/>
      <c r="BT52" s="23"/>
      <c r="BU52" s="21"/>
      <c r="BV52" s="21"/>
      <c r="BW52" s="21"/>
      <c r="BX52" s="22"/>
      <c r="BY52" s="22"/>
      <c r="BZ52" s="22"/>
      <c r="CA52" s="22"/>
      <c r="CB52" s="22"/>
      <c r="CC52" s="23"/>
      <c r="CD52" s="21"/>
      <c r="CE52" s="21"/>
      <c r="CF52" s="21"/>
      <c r="CG52" s="22"/>
      <c r="CH52" s="22"/>
      <c r="CI52" s="22"/>
      <c r="CJ52" s="22"/>
      <c r="CK52" s="22"/>
      <c r="CL52" s="23"/>
      <c r="CM52" s="21"/>
      <c r="CN52" s="21"/>
      <c r="CO52" s="21"/>
      <c r="CP52" s="22"/>
      <c r="CQ52" s="22"/>
      <c r="CR52" s="22"/>
      <c r="CS52" s="22"/>
      <c r="CT52" s="22"/>
      <c r="CU52" s="23"/>
      <c r="CV52" s="21"/>
      <c r="CW52" s="21"/>
      <c r="CX52" s="21"/>
      <c r="CY52" s="22"/>
      <c r="CZ52" s="22"/>
      <c r="DA52" s="22"/>
      <c r="DB52" s="22"/>
      <c r="DC52" s="22"/>
      <c r="DD52" s="23"/>
      <c r="DN52" s="73">
        <f t="shared" si="0"/>
        <v>0</v>
      </c>
      <c r="DO52" s="73">
        <f t="shared" si="1"/>
        <v>711.46</v>
      </c>
      <c r="DP52" s="73">
        <f t="shared" si="3"/>
        <v>711.46</v>
      </c>
      <c r="DQ52" s="22">
        <f t="shared" si="4"/>
        <v>30</v>
      </c>
      <c r="DR52" s="22">
        <f t="shared" si="5"/>
        <v>0</v>
      </c>
      <c r="DS52" s="22">
        <f t="shared" si="6"/>
        <v>142.29</v>
      </c>
      <c r="DT52" s="22">
        <f t="shared" si="7"/>
        <v>9.5299999999999994</v>
      </c>
      <c r="DU52" s="22">
        <f t="shared" si="8"/>
        <v>181.82</v>
      </c>
      <c r="DV52" s="23">
        <f t="shared" si="9"/>
        <v>893.28</v>
      </c>
      <c r="DW52" s="262">
        <f t="shared" si="10"/>
        <v>711.46</v>
      </c>
      <c r="DX52" s="262"/>
      <c r="DY52" s="263">
        <f>E52-(DU52-(DO52*PARAM!Q52))</f>
        <v>-181.82</v>
      </c>
      <c r="DZ52" s="263"/>
    </row>
    <row r="53" spans="1:130" x14ac:dyDescent="0.25">
      <c r="A53" s="18">
        <v>625</v>
      </c>
      <c r="B53" s="18" t="s">
        <v>898</v>
      </c>
      <c r="C53" s="18" t="s">
        <v>245</v>
      </c>
      <c r="D53" s="20">
        <v>0</v>
      </c>
      <c r="E53" s="18">
        <v>0</v>
      </c>
      <c r="F53" s="18">
        <v>0</v>
      </c>
      <c r="G53" s="18" t="s">
        <v>157</v>
      </c>
      <c r="H53" s="18" t="s">
        <v>5</v>
      </c>
      <c r="I53" s="18" t="s">
        <v>179</v>
      </c>
      <c r="J53" s="21"/>
      <c r="K53" s="21"/>
      <c r="L53" s="21"/>
      <c r="M53" s="22"/>
      <c r="N53" s="22"/>
      <c r="O53" s="22"/>
      <c r="P53" s="22"/>
      <c r="Q53" s="22"/>
      <c r="R53" s="23"/>
      <c r="S53" s="21"/>
      <c r="T53" s="21"/>
      <c r="U53" s="21"/>
      <c r="V53" s="22"/>
      <c r="W53" s="22"/>
      <c r="X53" s="22"/>
      <c r="Y53" s="22"/>
      <c r="Z53" s="22"/>
      <c r="AA53" s="23"/>
      <c r="AB53" s="21"/>
      <c r="AC53" s="21"/>
      <c r="AD53" s="21"/>
      <c r="AE53" s="22"/>
      <c r="AF53" s="22"/>
      <c r="AG53" s="22"/>
      <c r="AH53" s="22"/>
      <c r="AI53" s="22"/>
      <c r="AJ53" s="23"/>
      <c r="AK53" s="21"/>
      <c r="AL53" s="21"/>
      <c r="AM53" s="21"/>
      <c r="AN53" s="22"/>
      <c r="AO53" s="22"/>
      <c r="AP53" s="22"/>
      <c r="AQ53" s="22"/>
      <c r="AR53" s="22"/>
      <c r="AS53" s="23"/>
      <c r="AT53" s="21">
        <v>0</v>
      </c>
      <c r="AU53" s="21">
        <v>172.64</v>
      </c>
      <c r="AV53" s="21">
        <v>172.64</v>
      </c>
      <c r="AW53" s="22">
        <v>7</v>
      </c>
      <c r="AX53" s="22">
        <v>0</v>
      </c>
      <c r="AY53" s="22">
        <v>34.53</v>
      </c>
      <c r="AZ53" s="22">
        <v>2.3199999999999998</v>
      </c>
      <c r="BA53" s="22">
        <v>43.85</v>
      </c>
      <c r="BB53" s="23">
        <v>216.49</v>
      </c>
      <c r="BC53" s="21"/>
      <c r="BD53" s="21"/>
      <c r="BE53" s="21"/>
      <c r="BF53" s="22"/>
      <c r="BG53" s="22"/>
      <c r="BH53" s="22"/>
      <c r="BI53" s="22"/>
      <c r="BJ53" s="22"/>
      <c r="BK53" s="23"/>
      <c r="BL53" s="21"/>
      <c r="BM53" s="21"/>
      <c r="BN53" s="21"/>
      <c r="BO53" s="22"/>
      <c r="BP53" s="22"/>
      <c r="BQ53" s="22"/>
      <c r="BR53" s="22"/>
      <c r="BS53" s="22"/>
      <c r="BT53" s="23"/>
      <c r="BU53" s="21"/>
      <c r="BV53" s="21"/>
      <c r="BW53" s="21"/>
      <c r="BX53" s="22"/>
      <c r="BY53" s="22"/>
      <c r="BZ53" s="22"/>
      <c r="CA53" s="22"/>
      <c r="CB53" s="22"/>
      <c r="CC53" s="23"/>
      <c r="CD53" s="21"/>
      <c r="CE53" s="21"/>
      <c r="CF53" s="21"/>
      <c r="CG53" s="22"/>
      <c r="CH53" s="22"/>
      <c r="CI53" s="22"/>
      <c r="CJ53" s="22"/>
      <c r="CK53" s="22"/>
      <c r="CL53" s="23"/>
      <c r="CM53" s="21"/>
      <c r="CN53" s="21"/>
      <c r="CO53" s="21"/>
      <c r="CP53" s="22"/>
      <c r="CQ53" s="22"/>
      <c r="CR53" s="22"/>
      <c r="CS53" s="22"/>
      <c r="CT53" s="22"/>
      <c r="CU53" s="23"/>
      <c r="CV53" s="21"/>
      <c r="CW53" s="21"/>
      <c r="CX53" s="21"/>
      <c r="CY53" s="22"/>
      <c r="CZ53" s="22"/>
      <c r="DA53" s="22"/>
      <c r="DB53" s="22"/>
      <c r="DC53" s="22"/>
      <c r="DD53" s="23"/>
      <c r="DN53" s="73">
        <f t="shared" si="0"/>
        <v>0</v>
      </c>
      <c r="DO53" s="73">
        <f t="shared" si="1"/>
        <v>172.64</v>
      </c>
      <c r="DP53" s="73">
        <f t="shared" si="3"/>
        <v>172.64</v>
      </c>
      <c r="DQ53" s="22">
        <f t="shared" si="4"/>
        <v>7</v>
      </c>
      <c r="DR53" s="22">
        <f t="shared" si="5"/>
        <v>0</v>
      </c>
      <c r="DS53" s="22">
        <f t="shared" si="6"/>
        <v>34.53</v>
      </c>
      <c r="DT53" s="22">
        <f t="shared" si="7"/>
        <v>2.3199999999999998</v>
      </c>
      <c r="DU53" s="22">
        <f t="shared" si="8"/>
        <v>43.85</v>
      </c>
      <c r="DV53" s="23">
        <f t="shared" si="9"/>
        <v>216.49</v>
      </c>
      <c r="DW53" s="262">
        <f t="shared" si="10"/>
        <v>172.64</v>
      </c>
      <c r="DX53" s="262"/>
      <c r="DY53" s="263">
        <f>E53-(DU53-(DO53*PARAM!Q53))</f>
        <v>-43.85</v>
      </c>
      <c r="DZ53" s="263"/>
    </row>
    <row r="54" spans="1:130" x14ac:dyDescent="0.25">
      <c r="A54" s="18">
        <v>627</v>
      </c>
      <c r="B54" s="18" t="s">
        <v>491</v>
      </c>
      <c r="C54" s="18" t="s">
        <v>245</v>
      </c>
      <c r="D54" s="20">
        <v>1</v>
      </c>
      <c r="E54" s="18">
        <v>19528.46</v>
      </c>
      <c r="F54" s="18">
        <v>34836.44</v>
      </c>
      <c r="G54" s="18" t="s">
        <v>157</v>
      </c>
      <c r="H54" s="18" t="s">
        <v>5</v>
      </c>
      <c r="I54" s="18" t="s">
        <v>265</v>
      </c>
      <c r="J54" s="21">
        <v>2751.58</v>
      </c>
      <c r="K54" s="21">
        <v>0</v>
      </c>
      <c r="L54" s="21">
        <v>2751.58</v>
      </c>
      <c r="M54" s="22">
        <v>281</v>
      </c>
      <c r="N54" s="22">
        <v>34.89</v>
      </c>
      <c r="O54" s="22">
        <v>1038.32</v>
      </c>
      <c r="P54" s="22">
        <v>130.16999999999999</v>
      </c>
      <c r="Q54" s="22">
        <v>1484.38</v>
      </c>
      <c r="R54" s="23">
        <v>4235.96</v>
      </c>
      <c r="S54" s="21">
        <v>2685.94</v>
      </c>
      <c r="T54" s="21">
        <v>0</v>
      </c>
      <c r="U54" s="21">
        <v>2685.94</v>
      </c>
      <c r="V54" s="22">
        <v>281</v>
      </c>
      <c r="W54" s="22">
        <v>34.89</v>
      </c>
      <c r="X54" s="22">
        <v>1039.0999999999999</v>
      </c>
      <c r="Y54" s="22">
        <v>124.19</v>
      </c>
      <c r="Z54" s="22">
        <v>1479.18</v>
      </c>
      <c r="AA54" s="23">
        <v>4165.12</v>
      </c>
      <c r="AB54" s="21">
        <v>2685.94</v>
      </c>
      <c r="AC54" s="21">
        <v>0</v>
      </c>
      <c r="AD54" s="21">
        <v>2685.94</v>
      </c>
      <c r="AE54" s="22">
        <v>280</v>
      </c>
      <c r="AF54" s="22">
        <v>34.89</v>
      </c>
      <c r="AG54" s="22">
        <v>1038.58</v>
      </c>
      <c r="AH54" s="22">
        <v>129.29</v>
      </c>
      <c r="AI54" s="22">
        <v>1482.76</v>
      </c>
      <c r="AJ54" s="23">
        <v>4168.7</v>
      </c>
      <c r="AK54" s="21">
        <v>2709.94</v>
      </c>
      <c r="AL54" s="21">
        <v>0</v>
      </c>
      <c r="AM54" s="21">
        <v>2709.94</v>
      </c>
      <c r="AN54" s="22">
        <v>284</v>
      </c>
      <c r="AO54" s="22">
        <v>35.200000000000003</v>
      </c>
      <c r="AP54" s="22">
        <v>1047.56</v>
      </c>
      <c r="AQ54" s="22">
        <v>150.11000000000001</v>
      </c>
      <c r="AR54" s="22">
        <v>1516.87</v>
      </c>
      <c r="AS54" s="23">
        <v>4226.8100000000004</v>
      </c>
      <c r="AT54" s="21">
        <v>2685.94</v>
      </c>
      <c r="AU54" s="21">
        <v>948.61</v>
      </c>
      <c r="AV54" s="21">
        <v>3634.55</v>
      </c>
      <c r="AW54" s="22">
        <v>409</v>
      </c>
      <c r="AX54" s="22">
        <v>34.89</v>
      </c>
      <c r="AY54" s="22">
        <v>1228.3</v>
      </c>
      <c r="AZ54" s="22">
        <v>116.5</v>
      </c>
      <c r="BA54" s="22">
        <v>1788.69</v>
      </c>
      <c r="BB54" s="23">
        <v>5423.24</v>
      </c>
      <c r="BC54" s="21">
        <v>4214.9799999999996</v>
      </c>
      <c r="BD54" s="21">
        <v>0</v>
      </c>
      <c r="BE54" s="21">
        <v>4214.9799999999996</v>
      </c>
      <c r="BF54" s="22">
        <v>464</v>
      </c>
      <c r="BG54" s="22">
        <v>52.1</v>
      </c>
      <c r="BH54" s="22">
        <v>1773.26</v>
      </c>
      <c r="BI54" s="22">
        <v>165.75</v>
      </c>
      <c r="BJ54" s="22">
        <v>2455.11</v>
      </c>
      <c r="BK54" s="23">
        <v>6670.09</v>
      </c>
      <c r="BL54" s="21">
        <v>2685.94</v>
      </c>
      <c r="BM54" s="21">
        <v>0</v>
      </c>
      <c r="BN54" s="21">
        <v>2685.94</v>
      </c>
      <c r="BO54" s="22">
        <v>278</v>
      </c>
      <c r="BP54" s="22">
        <v>34.89</v>
      </c>
      <c r="BQ54" s="22">
        <v>1038.58</v>
      </c>
      <c r="BR54" s="22">
        <v>119.09</v>
      </c>
      <c r="BS54" s="22">
        <v>1470.56</v>
      </c>
      <c r="BT54" s="23">
        <v>4156.5</v>
      </c>
      <c r="BU54" s="21">
        <v>2685.94</v>
      </c>
      <c r="BV54" s="21">
        <v>0</v>
      </c>
      <c r="BW54" s="21">
        <v>2685.94</v>
      </c>
      <c r="BX54" s="22">
        <v>280</v>
      </c>
      <c r="BY54" s="22">
        <v>34.89</v>
      </c>
      <c r="BZ54" s="22">
        <v>1038.58</v>
      </c>
      <c r="CA54" s="22">
        <v>149.69</v>
      </c>
      <c r="CB54" s="22">
        <v>1503.16</v>
      </c>
      <c r="CC54" s="23">
        <v>4189.1000000000004</v>
      </c>
      <c r="CD54" s="21">
        <v>2755.17</v>
      </c>
      <c r="CE54" s="21">
        <v>0</v>
      </c>
      <c r="CF54" s="21">
        <v>2755.17</v>
      </c>
      <c r="CG54" s="22">
        <v>290</v>
      </c>
      <c r="CH54" s="22">
        <v>35.78</v>
      </c>
      <c r="CI54" s="22">
        <v>1064.45</v>
      </c>
      <c r="CJ54" s="22">
        <v>48.92</v>
      </c>
      <c r="CK54" s="22">
        <v>1439.15</v>
      </c>
      <c r="CL54" s="23">
        <v>4194.32</v>
      </c>
      <c r="CM54" s="21">
        <v>2685.94</v>
      </c>
      <c r="CN54" s="21">
        <v>0</v>
      </c>
      <c r="CO54" s="21">
        <v>2685.94</v>
      </c>
      <c r="CP54" s="22">
        <v>288</v>
      </c>
      <c r="CQ54" s="22">
        <v>34.89</v>
      </c>
      <c r="CR54" s="22">
        <v>1043.3800000000001</v>
      </c>
      <c r="CS54" s="22">
        <v>68.09</v>
      </c>
      <c r="CT54" s="22">
        <v>1434.36</v>
      </c>
      <c r="CU54" s="23">
        <v>4120.3</v>
      </c>
      <c r="CV54" s="21">
        <v>2685.94</v>
      </c>
      <c r="CW54" s="21">
        <v>0</v>
      </c>
      <c r="CX54" s="21">
        <v>2685.94</v>
      </c>
      <c r="CY54" s="22">
        <v>280</v>
      </c>
      <c r="CZ54" s="22">
        <v>34.89</v>
      </c>
      <c r="DA54" s="22">
        <v>1038.58</v>
      </c>
      <c r="DB54" s="22">
        <v>144.59</v>
      </c>
      <c r="DC54" s="22">
        <v>1498.06</v>
      </c>
      <c r="DD54" s="23">
        <v>4184</v>
      </c>
      <c r="DE54" s="21">
        <v>4009.58</v>
      </c>
      <c r="DF54" s="21">
        <v>0</v>
      </c>
      <c r="DG54" s="21">
        <v>4009.58</v>
      </c>
      <c r="DH54" s="22">
        <v>464</v>
      </c>
      <c r="DI54" s="22">
        <v>401.51</v>
      </c>
      <c r="DJ54" s="22">
        <v>1292.3800000000001</v>
      </c>
      <c r="DK54" s="22">
        <v>183.4</v>
      </c>
      <c r="DL54" s="22">
        <v>2341.29</v>
      </c>
      <c r="DM54" s="23">
        <v>6350.87</v>
      </c>
      <c r="DN54" s="73">
        <f t="shared" si="0"/>
        <v>35242.829999999994</v>
      </c>
      <c r="DO54" s="73">
        <f t="shared" si="1"/>
        <v>948.61</v>
      </c>
      <c r="DP54" s="73">
        <f t="shared" si="3"/>
        <v>36191.439999999995</v>
      </c>
      <c r="DQ54" s="22">
        <f t="shared" si="4"/>
        <v>4157</v>
      </c>
      <c r="DR54" s="22">
        <f t="shared" si="5"/>
        <v>838.59999999999991</v>
      </c>
      <c r="DS54" s="22">
        <f t="shared" si="6"/>
        <v>14719.650000000001</v>
      </c>
      <c r="DT54" s="22">
        <f t="shared" si="7"/>
        <v>1648.88</v>
      </c>
      <c r="DU54" s="22">
        <f t="shared" si="8"/>
        <v>21364.13</v>
      </c>
      <c r="DV54" s="23">
        <f t="shared" si="9"/>
        <v>60241.51</v>
      </c>
      <c r="DW54" s="262">
        <f t="shared" si="10"/>
        <v>1354.9999999999927</v>
      </c>
      <c r="DX54" s="262"/>
      <c r="DY54" s="263">
        <f>E54-(DU54-(DO54*PARAM!Q54))</f>
        <v>-1835.6700000000019</v>
      </c>
      <c r="DZ54" s="263"/>
    </row>
    <row r="55" spans="1:130" x14ac:dyDescent="0.25">
      <c r="A55" s="18">
        <v>663</v>
      </c>
      <c r="B55" s="18" t="s">
        <v>479</v>
      </c>
      <c r="C55" s="18" t="s">
        <v>221</v>
      </c>
      <c r="D55" s="20">
        <v>1</v>
      </c>
      <c r="E55" s="18">
        <v>18739.72</v>
      </c>
      <c r="F55" s="18">
        <v>33969.81</v>
      </c>
      <c r="G55" s="18" t="s">
        <v>157</v>
      </c>
      <c r="H55" s="18" t="s">
        <v>5</v>
      </c>
      <c r="I55" s="18" t="s">
        <v>368</v>
      </c>
      <c r="J55" s="21">
        <v>2619.29</v>
      </c>
      <c r="K55" s="21">
        <v>0</v>
      </c>
      <c r="L55" s="21">
        <v>2619.29</v>
      </c>
      <c r="M55" s="22">
        <v>268</v>
      </c>
      <c r="N55" s="22">
        <v>34.01</v>
      </c>
      <c r="O55" s="22">
        <v>991.91</v>
      </c>
      <c r="P55" s="22">
        <v>112.81</v>
      </c>
      <c r="Q55" s="22">
        <v>1406.73</v>
      </c>
      <c r="R55" s="23">
        <v>4026.02</v>
      </c>
      <c r="S55" s="21">
        <v>2619.91</v>
      </c>
      <c r="T55" s="21">
        <v>0</v>
      </c>
      <c r="U55" s="21">
        <v>2619.91</v>
      </c>
      <c r="V55" s="22">
        <v>268</v>
      </c>
      <c r="W55" s="22">
        <v>34.03</v>
      </c>
      <c r="X55" s="22">
        <v>993.15</v>
      </c>
      <c r="Y55" s="22">
        <v>123.02</v>
      </c>
      <c r="Z55" s="22">
        <v>1418.2</v>
      </c>
      <c r="AA55" s="23">
        <v>4038.11</v>
      </c>
      <c r="AB55" s="21">
        <v>2619.29</v>
      </c>
      <c r="AC55" s="21">
        <v>0</v>
      </c>
      <c r="AD55" s="21">
        <v>2619.29</v>
      </c>
      <c r="AE55" s="22">
        <v>268</v>
      </c>
      <c r="AF55" s="22">
        <v>34.01</v>
      </c>
      <c r="AG55" s="22">
        <v>992.42</v>
      </c>
      <c r="AH55" s="22">
        <v>158.71</v>
      </c>
      <c r="AI55" s="22">
        <v>1453.14</v>
      </c>
      <c r="AJ55" s="23">
        <v>4072.43</v>
      </c>
      <c r="AK55" s="21">
        <v>2676.54</v>
      </c>
      <c r="AL55" s="21">
        <v>0</v>
      </c>
      <c r="AM55" s="21">
        <v>2676.54</v>
      </c>
      <c r="AN55" s="22">
        <v>277</v>
      </c>
      <c r="AO55" s="22">
        <v>34.76</v>
      </c>
      <c r="AP55" s="22">
        <v>1013.33</v>
      </c>
      <c r="AQ55" s="22">
        <v>129.12</v>
      </c>
      <c r="AR55" s="22">
        <v>1454.21</v>
      </c>
      <c r="AS55" s="23">
        <v>4130.75</v>
      </c>
      <c r="AT55" s="21">
        <v>2631.85</v>
      </c>
      <c r="AU55" s="21">
        <v>910.67</v>
      </c>
      <c r="AV55" s="21">
        <v>3542.52</v>
      </c>
      <c r="AW55" s="22">
        <v>394</v>
      </c>
      <c r="AX55" s="22">
        <v>34.18</v>
      </c>
      <c r="AY55" s="22">
        <v>1179.1400000000001</v>
      </c>
      <c r="AZ55" s="22">
        <v>125.23</v>
      </c>
      <c r="BA55" s="22">
        <v>1732.55</v>
      </c>
      <c r="BB55" s="23">
        <v>5275.07</v>
      </c>
      <c r="BC55" s="21">
        <v>4014.1</v>
      </c>
      <c r="BD55" s="21">
        <v>0</v>
      </c>
      <c r="BE55" s="21">
        <v>4014.1</v>
      </c>
      <c r="BF55" s="22">
        <v>447</v>
      </c>
      <c r="BG55" s="22">
        <v>50.83</v>
      </c>
      <c r="BH55" s="22">
        <v>1699.47</v>
      </c>
      <c r="BI55" s="22">
        <v>172.85</v>
      </c>
      <c r="BJ55" s="22">
        <v>2370.15</v>
      </c>
      <c r="BK55" s="23">
        <v>6384.25</v>
      </c>
      <c r="BL55" s="21">
        <v>2619.29</v>
      </c>
      <c r="BM55" s="21">
        <v>0</v>
      </c>
      <c r="BN55" s="21">
        <v>2619.29</v>
      </c>
      <c r="BO55" s="22">
        <v>268</v>
      </c>
      <c r="BP55" s="22">
        <v>34.01</v>
      </c>
      <c r="BQ55" s="22">
        <v>992.42</v>
      </c>
      <c r="BR55" s="22">
        <v>128.11000000000001</v>
      </c>
      <c r="BS55" s="22">
        <v>1422.54</v>
      </c>
      <c r="BT55" s="23">
        <v>4041.83</v>
      </c>
      <c r="BU55" s="21">
        <v>2619.29</v>
      </c>
      <c r="BV55" s="21">
        <v>0</v>
      </c>
      <c r="BW55" s="21">
        <v>2619.29</v>
      </c>
      <c r="BX55" s="22">
        <v>268</v>
      </c>
      <c r="BY55" s="22">
        <v>34.01</v>
      </c>
      <c r="BZ55" s="22">
        <v>992.42</v>
      </c>
      <c r="CA55" s="22">
        <v>148.51</v>
      </c>
      <c r="CB55" s="22">
        <v>1442.94</v>
      </c>
      <c r="CC55" s="23">
        <v>4062.23</v>
      </c>
      <c r="CD55" s="21">
        <v>2723.94</v>
      </c>
      <c r="CE55" s="21">
        <v>0</v>
      </c>
      <c r="CF55" s="21">
        <v>2723.94</v>
      </c>
      <c r="CG55" s="22">
        <v>283</v>
      </c>
      <c r="CH55" s="22">
        <v>35.380000000000003</v>
      </c>
      <c r="CI55" s="22">
        <v>1030.6300000000001</v>
      </c>
      <c r="CJ55" s="22">
        <v>129.97</v>
      </c>
      <c r="CK55" s="22">
        <v>1478.98</v>
      </c>
      <c r="CL55" s="23">
        <v>4202.92</v>
      </c>
      <c r="CM55" s="21">
        <v>2619.29</v>
      </c>
      <c r="CN55" s="21">
        <v>0</v>
      </c>
      <c r="CO55" s="21">
        <v>2619.29</v>
      </c>
      <c r="CP55" s="22">
        <v>277</v>
      </c>
      <c r="CQ55" s="22">
        <v>34.01</v>
      </c>
      <c r="CR55" s="22">
        <v>997.22</v>
      </c>
      <c r="CS55" s="22">
        <v>66.91</v>
      </c>
      <c r="CT55" s="22">
        <v>1375.14</v>
      </c>
      <c r="CU55" s="23">
        <v>3994.43</v>
      </c>
      <c r="CV55" s="21">
        <v>2619.29</v>
      </c>
      <c r="CW55" s="21">
        <v>0</v>
      </c>
      <c r="CX55" s="21">
        <v>2619.29</v>
      </c>
      <c r="CY55" s="22">
        <v>268</v>
      </c>
      <c r="CZ55" s="22">
        <v>34.01</v>
      </c>
      <c r="DA55" s="22">
        <v>992.42</v>
      </c>
      <c r="DB55" s="22">
        <v>133.21</v>
      </c>
      <c r="DC55" s="22">
        <v>1427.64</v>
      </c>
      <c r="DD55" s="23">
        <v>4046.93</v>
      </c>
      <c r="DE55" s="21">
        <v>3909.6</v>
      </c>
      <c r="DF55" s="21">
        <v>0</v>
      </c>
      <c r="DG55" s="21">
        <v>3909.6</v>
      </c>
      <c r="DH55" s="22">
        <v>446</v>
      </c>
      <c r="DI55" s="22">
        <v>392.39</v>
      </c>
      <c r="DJ55" s="22">
        <v>1229.0899999999999</v>
      </c>
      <c r="DK55" s="22">
        <v>151.03</v>
      </c>
      <c r="DL55" s="22">
        <v>2218.5100000000002</v>
      </c>
      <c r="DM55" s="23">
        <v>6128.11</v>
      </c>
      <c r="DN55" s="73">
        <f t="shared" si="0"/>
        <v>34291.68</v>
      </c>
      <c r="DO55" s="73">
        <f t="shared" si="1"/>
        <v>910.67</v>
      </c>
      <c r="DP55" s="73">
        <f t="shared" si="3"/>
        <v>35202.35</v>
      </c>
      <c r="DQ55" s="22">
        <f t="shared" si="4"/>
        <v>4000</v>
      </c>
      <c r="DR55" s="22">
        <f t="shared" si="5"/>
        <v>819.63999999999987</v>
      </c>
      <c r="DS55" s="22">
        <f t="shared" si="6"/>
        <v>14096.04</v>
      </c>
      <c r="DT55" s="22">
        <f t="shared" si="7"/>
        <v>1707.5900000000001</v>
      </c>
      <c r="DU55" s="22">
        <f t="shared" si="8"/>
        <v>20623.270000000004</v>
      </c>
      <c r="DV55" s="23">
        <f t="shared" si="9"/>
        <v>58444.91</v>
      </c>
      <c r="DW55" s="262">
        <f t="shared" si="10"/>
        <v>1232.5400000000009</v>
      </c>
      <c r="DX55" s="262"/>
      <c r="DY55" s="263">
        <f>E55-(DU55-(DO55*PARAM!Q55))</f>
        <v>-1883.5500000000029</v>
      </c>
      <c r="DZ55" s="263"/>
    </row>
    <row r="56" spans="1:130" x14ac:dyDescent="0.25">
      <c r="A56" s="18">
        <v>734</v>
      </c>
      <c r="B56" s="18" t="s">
        <v>468</v>
      </c>
      <c r="C56" s="18" t="s">
        <v>469</v>
      </c>
      <c r="D56" s="20">
        <v>1</v>
      </c>
      <c r="E56" s="18">
        <v>18335.89</v>
      </c>
      <c r="F56" s="18">
        <v>33227.08</v>
      </c>
      <c r="G56" s="18" t="s">
        <v>157</v>
      </c>
      <c r="H56" s="18" t="s">
        <v>5</v>
      </c>
      <c r="I56" s="18" t="s">
        <v>470</v>
      </c>
      <c r="J56" s="21">
        <v>2691.29</v>
      </c>
      <c r="K56" s="21">
        <v>0</v>
      </c>
      <c r="L56" s="21">
        <v>2691.29</v>
      </c>
      <c r="M56" s="22">
        <v>268</v>
      </c>
      <c r="N56" s="22">
        <v>33.9</v>
      </c>
      <c r="O56" s="22">
        <v>988.75</v>
      </c>
      <c r="P56" s="22">
        <v>149.43</v>
      </c>
      <c r="Q56" s="22">
        <v>1440.08</v>
      </c>
      <c r="R56" s="23">
        <v>4131.37</v>
      </c>
      <c r="S56" s="21">
        <v>2562.15</v>
      </c>
      <c r="T56" s="21">
        <v>0</v>
      </c>
      <c r="U56" s="21">
        <v>2562.15</v>
      </c>
      <c r="V56" s="22">
        <v>261</v>
      </c>
      <c r="W56" s="22">
        <v>33.28</v>
      </c>
      <c r="X56" s="22">
        <v>972.08</v>
      </c>
      <c r="Y56" s="22">
        <v>121.99</v>
      </c>
      <c r="Z56" s="22">
        <v>1388.35</v>
      </c>
      <c r="AA56" s="23">
        <v>3950.5</v>
      </c>
      <c r="AB56" s="21">
        <v>1430.18</v>
      </c>
      <c r="AC56" s="21">
        <v>0</v>
      </c>
      <c r="AD56" s="21">
        <v>1430.18</v>
      </c>
      <c r="AE56" s="22">
        <v>106</v>
      </c>
      <c r="AF56" s="22">
        <v>18.559999999999999</v>
      </c>
      <c r="AG56" s="22">
        <v>577.16</v>
      </c>
      <c r="AH56" s="22">
        <v>142.69</v>
      </c>
      <c r="AI56" s="22">
        <v>844.41</v>
      </c>
      <c r="AJ56" s="23">
        <v>2274.59</v>
      </c>
      <c r="AK56" s="21">
        <v>2562.15</v>
      </c>
      <c r="AL56" s="21">
        <v>0</v>
      </c>
      <c r="AM56" s="21">
        <v>2562.15</v>
      </c>
      <c r="AN56" s="22">
        <v>261</v>
      </c>
      <c r="AO56" s="22">
        <v>33.28</v>
      </c>
      <c r="AP56" s="22">
        <v>971.56</v>
      </c>
      <c r="AQ56" s="22">
        <v>76.09</v>
      </c>
      <c r="AR56" s="22">
        <v>1341.93</v>
      </c>
      <c r="AS56" s="23">
        <v>3904.08</v>
      </c>
      <c r="AT56" s="21">
        <v>2562.15</v>
      </c>
      <c r="AU56" s="21">
        <v>920.15</v>
      </c>
      <c r="AV56" s="21">
        <v>3482.3</v>
      </c>
      <c r="AW56" s="22">
        <v>386</v>
      </c>
      <c r="AX56" s="22">
        <v>33.28</v>
      </c>
      <c r="AY56" s="22">
        <v>1155.5899999999999</v>
      </c>
      <c r="AZ56" s="22">
        <v>124.12</v>
      </c>
      <c r="BA56" s="22">
        <v>1698.99</v>
      </c>
      <c r="BB56" s="23">
        <v>5181.29</v>
      </c>
      <c r="BC56" s="21">
        <v>4029.71</v>
      </c>
      <c r="BD56" s="21">
        <v>0</v>
      </c>
      <c r="BE56" s="21">
        <v>4029.71</v>
      </c>
      <c r="BF56" s="22">
        <v>435</v>
      </c>
      <c r="BG56" s="22">
        <v>49.82</v>
      </c>
      <c r="BH56" s="22">
        <v>1436.36</v>
      </c>
      <c r="BI56" s="22">
        <v>182.91</v>
      </c>
      <c r="BJ56" s="22">
        <v>2104.09</v>
      </c>
      <c r="BK56" s="23">
        <v>6133.8</v>
      </c>
      <c r="BL56" s="21">
        <v>2562.15</v>
      </c>
      <c r="BM56" s="21">
        <v>0</v>
      </c>
      <c r="BN56" s="21">
        <v>2562.15</v>
      </c>
      <c r="BO56" s="22">
        <v>260</v>
      </c>
      <c r="BP56" s="22">
        <v>33.28</v>
      </c>
      <c r="BQ56" s="22">
        <v>971.56</v>
      </c>
      <c r="BR56" s="22">
        <v>116.89</v>
      </c>
      <c r="BS56" s="22">
        <v>1381.73</v>
      </c>
      <c r="BT56" s="23">
        <v>3943.88</v>
      </c>
      <c r="BU56" s="21">
        <v>2562.15</v>
      </c>
      <c r="BV56" s="21">
        <v>0</v>
      </c>
      <c r="BW56" s="21">
        <v>2562.15</v>
      </c>
      <c r="BX56" s="22">
        <v>261</v>
      </c>
      <c r="BY56" s="22">
        <v>33.28</v>
      </c>
      <c r="BZ56" s="22">
        <v>971.56</v>
      </c>
      <c r="CA56" s="22">
        <v>142.38999999999999</v>
      </c>
      <c r="CB56" s="22">
        <v>1408.23</v>
      </c>
      <c r="CC56" s="23">
        <v>3970.38</v>
      </c>
      <c r="CD56" s="21">
        <v>2656.61</v>
      </c>
      <c r="CE56" s="21">
        <v>0</v>
      </c>
      <c r="CF56" s="21">
        <v>2656.61</v>
      </c>
      <c r="CG56" s="22">
        <v>274</v>
      </c>
      <c r="CH56" s="22">
        <v>34.5</v>
      </c>
      <c r="CI56" s="22">
        <v>1006.04</v>
      </c>
      <c r="CJ56" s="22">
        <v>82.87</v>
      </c>
      <c r="CK56" s="22">
        <v>1397.41</v>
      </c>
      <c r="CL56" s="23">
        <v>4054.02</v>
      </c>
      <c r="CM56" s="21">
        <v>1795.05</v>
      </c>
      <c r="CN56" s="21">
        <v>0</v>
      </c>
      <c r="CO56" s="21">
        <v>1795.05</v>
      </c>
      <c r="CP56" s="22">
        <v>165</v>
      </c>
      <c r="CQ56" s="22">
        <v>23.3</v>
      </c>
      <c r="CR56" s="22">
        <v>709.08</v>
      </c>
      <c r="CS56" s="22">
        <v>113.47</v>
      </c>
      <c r="CT56" s="22">
        <v>1010.85</v>
      </c>
      <c r="CU56" s="23">
        <v>2805.9</v>
      </c>
      <c r="CV56" s="21">
        <v>2562.15</v>
      </c>
      <c r="CW56" s="21">
        <v>0</v>
      </c>
      <c r="CX56" s="21">
        <v>2562.15</v>
      </c>
      <c r="CY56" s="22">
        <v>261</v>
      </c>
      <c r="CZ56" s="22">
        <v>33.28</v>
      </c>
      <c r="DA56" s="22">
        <v>971.56</v>
      </c>
      <c r="DB56" s="22">
        <v>86.29</v>
      </c>
      <c r="DC56" s="22">
        <v>1352.13</v>
      </c>
      <c r="DD56" s="23">
        <v>3914.28</v>
      </c>
      <c r="DE56" s="21">
        <v>3823.9</v>
      </c>
      <c r="DF56" s="21">
        <v>0</v>
      </c>
      <c r="DG56" s="21">
        <v>3823.9</v>
      </c>
      <c r="DH56" s="22">
        <v>432</v>
      </c>
      <c r="DI56" s="22">
        <v>364.6</v>
      </c>
      <c r="DJ56" s="22">
        <v>1432.4</v>
      </c>
      <c r="DK56" s="22">
        <v>159.69999999999999</v>
      </c>
      <c r="DL56" s="22">
        <v>2388.6999999999998</v>
      </c>
      <c r="DM56" s="23">
        <v>6212.6</v>
      </c>
      <c r="DN56" s="73">
        <f t="shared" si="0"/>
        <v>31799.640000000007</v>
      </c>
      <c r="DO56" s="73">
        <f t="shared" si="1"/>
        <v>920.15</v>
      </c>
      <c r="DP56" s="73">
        <f t="shared" si="3"/>
        <v>32719.790000000005</v>
      </c>
      <c r="DQ56" s="22">
        <f t="shared" si="4"/>
        <v>3630</v>
      </c>
      <c r="DR56" s="22">
        <f t="shared" si="5"/>
        <v>757.6400000000001</v>
      </c>
      <c r="DS56" s="22">
        <f t="shared" si="6"/>
        <v>13135.259999999997</v>
      </c>
      <c r="DT56" s="22">
        <f t="shared" si="7"/>
        <v>1615.73</v>
      </c>
      <c r="DU56" s="22">
        <f t="shared" si="8"/>
        <v>19138.629999999997</v>
      </c>
      <c r="DV56" s="23">
        <f t="shared" si="9"/>
        <v>54420.569999999992</v>
      </c>
      <c r="DW56" s="262">
        <f t="shared" si="10"/>
        <v>-507.28999999999724</v>
      </c>
      <c r="DX56" s="262"/>
      <c r="DY56" s="263">
        <f>E56-(DU56-(DO56*PARAM!Q56))</f>
        <v>-802.73999999999796</v>
      </c>
      <c r="DZ56" s="263"/>
    </row>
    <row r="57" spans="1:130" x14ac:dyDescent="0.25">
      <c r="A57" s="18">
        <v>739</v>
      </c>
      <c r="B57" s="18" t="s">
        <v>800</v>
      </c>
      <c r="C57" s="18" t="s">
        <v>287</v>
      </c>
      <c r="D57" s="20">
        <v>0.4</v>
      </c>
      <c r="E57" s="18">
        <v>98176.639999999999</v>
      </c>
      <c r="F57" s="18">
        <v>154917.96</v>
      </c>
      <c r="G57" s="18" t="s">
        <v>173</v>
      </c>
      <c r="H57" s="18" t="s">
        <v>18</v>
      </c>
      <c r="I57" s="18" t="s">
        <v>366</v>
      </c>
      <c r="J57" s="21">
        <v>2937.83</v>
      </c>
      <c r="K57" s="21">
        <v>0</v>
      </c>
      <c r="L57" s="21">
        <v>2937.83</v>
      </c>
      <c r="M57" s="22">
        <v>315</v>
      </c>
      <c r="N57" s="22">
        <v>38.159999999999997</v>
      </c>
      <c r="O57" s="22">
        <v>1361.03</v>
      </c>
      <c r="P57" s="22">
        <v>92.97</v>
      </c>
      <c r="Q57" s="22">
        <v>1807.16</v>
      </c>
      <c r="R57" s="23">
        <v>4744.99</v>
      </c>
      <c r="S57" s="21">
        <v>2937.83</v>
      </c>
      <c r="T57" s="21">
        <v>0</v>
      </c>
      <c r="U57" s="21">
        <v>2937.83</v>
      </c>
      <c r="V57" s="22">
        <v>316</v>
      </c>
      <c r="W57" s="22">
        <v>38.159999999999997</v>
      </c>
      <c r="X57" s="22">
        <v>1362.19</v>
      </c>
      <c r="Y57" s="22">
        <v>82.77</v>
      </c>
      <c r="Z57" s="22">
        <v>1799.12</v>
      </c>
      <c r="AA57" s="23">
        <v>4736.95</v>
      </c>
      <c r="AB57" s="21">
        <v>2937.83</v>
      </c>
      <c r="AC57" s="21">
        <v>0</v>
      </c>
      <c r="AD57" s="21">
        <v>2937.83</v>
      </c>
      <c r="AE57" s="22">
        <v>316</v>
      </c>
      <c r="AF57" s="22">
        <v>38.159999999999997</v>
      </c>
      <c r="AG57" s="22">
        <v>1361.61</v>
      </c>
      <c r="AH57" s="22">
        <v>98.07</v>
      </c>
      <c r="AI57" s="22">
        <v>1813.84</v>
      </c>
      <c r="AJ57" s="23">
        <v>4751.67</v>
      </c>
      <c r="AK57" s="21">
        <v>3272.83</v>
      </c>
      <c r="AL57" s="21">
        <v>0</v>
      </c>
      <c r="AM57" s="21">
        <v>3272.83</v>
      </c>
      <c r="AN57" s="22">
        <v>361</v>
      </c>
      <c r="AO57" s="22">
        <v>42.51</v>
      </c>
      <c r="AP57" s="22">
        <v>1512.83</v>
      </c>
      <c r="AQ57" s="22">
        <v>93.82</v>
      </c>
      <c r="AR57" s="22">
        <v>2010.16</v>
      </c>
      <c r="AS57" s="23">
        <v>5282.99</v>
      </c>
      <c r="AT57" s="21">
        <v>2937.83</v>
      </c>
      <c r="AU57" s="21">
        <v>379.44</v>
      </c>
      <c r="AV57" s="21">
        <v>3317.27</v>
      </c>
      <c r="AW57" s="22">
        <v>367</v>
      </c>
      <c r="AX57" s="22">
        <v>38.159999999999997</v>
      </c>
      <c r="AY57" s="22">
        <v>1437.5</v>
      </c>
      <c r="AZ57" s="22">
        <v>98.05</v>
      </c>
      <c r="BA57" s="22">
        <v>1940.71</v>
      </c>
      <c r="BB57" s="23">
        <v>5257.98</v>
      </c>
      <c r="BC57" s="21">
        <v>4387.17</v>
      </c>
      <c r="BD57" s="21">
        <v>0</v>
      </c>
      <c r="BE57" s="21">
        <v>4387.17</v>
      </c>
      <c r="BF57" s="22">
        <v>516</v>
      </c>
      <c r="BG57" s="22">
        <v>57.01</v>
      </c>
      <c r="BH57" s="22">
        <v>2015.87</v>
      </c>
      <c r="BI57" s="22">
        <v>113.6</v>
      </c>
      <c r="BJ57" s="22">
        <v>2702.48</v>
      </c>
      <c r="BK57" s="23">
        <v>7089.65</v>
      </c>
      <c r="BL57" s="21">
        <v>2937.83</v>
      </c>
      <c r="BM57" s="21">
        <v>0</v>
      </c>
      <c r="BN57" s="21">
        <v>2937.83</v>
      </c>
      <c r="BO57" s="22">
        <v>313</v>
      </c>
      <c r="BP57" s="22">
        <v>38.159999999999997</v>
      </c>
      <c r="BQ57" s="22">
        <v>1361.61</v>
      </c>
      <c r="BR57" s="22">
        <v>98.07</v>
      </c>
      <c r="BS57" s="22">
        <v>1810.84</v>
      </c>
      <c r="BT57" s="23">
        <v>4748.67</v>
      </c>
      <c r="BU57" s="21">
        <v>2937.83</v>
      </c>
      <c r="BV57" s="21">
        <v>0</v>
      </c>
      <c r="BW57" s="21">
        <v>2937.83</v>
      </c>
      <c r="BX57" s="22">
        <v>315</v>
      </c>
      <c r="BY57" s="22">
        <v>38.159999999999997</v>
      </c>
      <c r="BZ57" s="22">
        <v>1361.61</v>
      </c>
      <c r="CA57" s="22">
        <v>98.07</v>
      </c>
      <c r="CB57" s="22">
        <v>1812.84</v>
      </c>
      <c r="CC57" s="23">
        <v>4750.67</v>
      </c>
      <c r="CD57" s="21">
        <v>2937.83</v>
      </c>
      <c r="CE57" s="21">
        <v>0</v>
      </c>
      <c r="CF57" s="21">
        <v>2937.83</v>
      </c>
      <c r="CG57" s="22">
        <v>268</v>
      </c>
      <c r="CH57" s="22">
        <v>33.799999999999997</v>
      </c>
      <c r="CI57" s="22">
        <v>1210.3800000000001</v>
      </c>
      <c r="CJ57" s="22">
        <v>66.010000000000005</v>
      </c>
      <c r="CK57" s="22">
        <v>1578.19</v>
      </c>
      <c r="CL57" s="23">
        <v>4516.0200000000004</v>
      </c>
      <c r="CM57" s="21">
        <v>3479.03</v>
      </c>
      <c r="CN57" s="21">
        <v>0</v>
      </c>
      <c r="CO57" s="21">
        <v>3479.03</v>
      </c>
      <c r="CP57" s="22">
        <v>399</v>
      </c>
      <c r="CQ57" s="22">
        <v>45.19</v>
      </c>
      <c r="CR57" s="22">
        <v>1610.68</v>
      </c>
      <c r="CS57" s="22">
        <v>102.58</v>
      </c>
      <c r="CT57" s="22">
        <v>2157.4499999999998</v>
      </c>
      <c r="CU57" s="23">
        <v>5636.48</v>
      </c>
      <c r="CV57" s="21">
        <v>3033.06</v>
      </c>
      <c r="CW57" s="21">
        <v>0</v>
      </c>
      <c r="CX57" s="21">
        <v>3033.06</v>
      </c>
      <c r="CY57" s="22">
        <v>328</v>
      </c>
      <c r="CZ57" s="22">
        <v>39.39</v>
      </c>
      <c r="DA57" s="22">
        <v>1404.58</v>
      </c>
      <c r="DB57" s="22">
        <v>99.76</v>
      </c>
      <c r="DC57" s="22">
        <v>1871.73</v>
      </c>
      <c r="DD57" s="23">
        <v>4904.79</v>
      </c>
      <c r="DE57" s="21">
        <v>4530.01</v>
      </c>
      <c r="DF57" s="21">
        <v>0</v>
      </c>
      <c r="DG57" s="21">
        <v>4530.01</v>
      </c>
      <c r="DH57" s="22">
        <v>537</v>
      </c>
      <c r="DI57" s="22">
        <v>836.9</v>
      </c>
      <c r="DJ57" s="22">
        <v>2080.31</v>
      </c>
      <c r="DK57" s="22">
        <v>126.34</v>
      </c>
      <c r="DL57" s="22">
        <v>3580.55</v>
      </c>
      <c r="DM57" s="23">
        <v>8110.56</v>
      </c>
      <c r="DN57" s="73">
        <f t="shared" si="0"/>
        <v>39266.910000000003</v>
      </c>
      <c r="DO57" s="73">
        <f t="shared" si="1"/>
        <v>379.44</v>
      </c>
      <c r="DP57" s="73">
        <f t="shared" si="3"/>
        <v>39646.350000000006</v>
      </c>
      <c r="DQ57" s="22">
        <f t="shared" si="4"/>
        <v>4664</v>
      </c>
      <c r="DR57" s="22">
        <f t="shared" si="5"/>
        <v>1321.9199999999998</v>
      </c>
      <c r="DS57" s="22">
        <f t="shared" si="6"/>
        <v>19441.810000000001</v>
      </c>
      <c r="DT57" s="22">
        <f t="shared" si="7"/>
        <v>1268.1799999999996</v>
      </c>
      <c r="DU57" s="22">
        <f t="shared" si="8"/>
        <v>26695.909999999996</v>
      </c>
      <c r="DV57" s="23">
        <f t="shared" si="9"/>
        <v>69280.09</v>
      </c>
      <c r="DW57" s="262">
        <f t="shared" si="10"/>
        <v>-115271.60999999999</v>
      </c>
      <c r="DX57" s="262"/>
      <c r="DY57" s="263">
        <f>E57-(DU57-(DO57*PARAM!Q57))</f>
        <v>71480.73000000001</v>
      </c>
      <c r="DZ57" s="263"/>
    </row>
    <row r="58" spans="1:130" x14ac:dyDescent="0.25">
      <c r="A58" s="18">
        <v>752</v>
      </c>
      <c r="B58" s="18" t="s">
        <v>666</v>
      </c>
      <c r="C58" s="18" t="s">
        <v>667</v>
      </c>
      <c r="D58" s="20">
        <v>1</v>
      </c>
      <c r="E58" s="18">
        <v>133178.04</v>
      </c>
      <c r="F58" s="18">
        <v>217605.28</v>
      </c>
      <c r="G58" s="18" t="s">
        <v>157</v>
      </c>
      <c r="H58" s="18" t="s">
        <v>6</v>
      </c>
      <c r="I58" s="18" t="s">
        <v>668</v>
      </c>
      <c r="J58" s="21">
        <v>4215.74</v>
      </c>
      <c r="K58" s="21">
        <v>0</v>
      </c>
      <c r="L58" s="21">
        <v>4215.74</v>
      </c>
      <c r="M58" s="22">
        <v>479</v>
      </c>
      <c r="N58" s="22">
        <v>53.53</v>
      </c>
      <c r="O58" s="22">
        <v>1809.93</v>
      </c>
      <c r="P58" s="22">
        <v>168.45</v>
      </c>
      <c r="Q58" s="22">
        <v>2510.91</v>
      </c>
      <c r="R58" s="23">
        <v>6726.65</v>
      </c>
      <c r="S58" s="21">
        <v>4119.54</v>
      </c>
      <c r="T58" s="21">
        <v>0</v>
      </c>
      <c r="U58" s="21">
        <v>4119.54</v>
      </c>
      <c r="V58" s="22">
        <v>479</v>
      </c>
      <c r="W58" s="22">
        <v>53.53</v>
      </c>
      <c r="X58" s="22">
        <v>1811.63</v>
      </c>
      <c r="Y58" s="22">
        <v>136.56</v>
      </c>
      <c r="Z58" s="22">
        <v>2480.7199999999998</v>
      </c>
      <c r="AA58" s="23">
        <v>6600.26</v>
      </c>
      <c r="AB58" s="21">
        <v>4119.54</v>
      </c>
      <c r="AC58" s="21">
        <v>0</v>
      </c>
      <c r="AD58" s="21">
        <v>4119.54</v>
      </c>
      <c r="AE58" s="22">
        <v>479</v>
      </c>
      <c r="AF58" s="22">
        <v>53.53</v>
      </c>
      <c r="AG58" s="22">
        <v>1810.78</v>
      </c>
      <c r="AH58" s="22">
        <v>70.260000000000005</v>
      </c>
      <c r="AI58" s="22">
        <v>2413.5700000000002</v>
      </c>
      <c r="AJ58" s="23">
        <v>6533.11</v>
      </c>
      <c r="AK58" s="21">
        <v>4209.9399999999996</v>
      </c>
      <c r="AL58" s="21">
        <v>0</v>
      </c>
      <c r="AM58" s="21">
        <v>4209.9399999999996</v>
      </c>
      <c r="AN58" s="22">
        <v>491</v>
      </c>
      <c r="AO58" s="22">
        <v>54.7</v>
      </c>
      <c r="AP58" s="22">
        <v>1847.67</v>
      </c>
      <c r="AQ58" s="22">
        <v>122.48</v>
      </c>
      <c r="AR58" s="22">
        <v>2515.85</v>
      </c>
      <c r="AS58" s="23">
        <v>6725.79</v>
      </c>
      <c r="AT58" s="21">
        <v>4179.24</v>
      </c>
      <c r="AU58" s="21">
        <v>891.69</v>
      </c>
      <c r="AV58" s="21">
        <v>5070.93</v>
      </c>
      <c r="AW58" s="22">
        <v>608</v>
      </c>
      <c r="AX58" s="22">
        <v>54.29</v>
      </c>
      <c r="AY58" s="22">
        <v>2013.49</v>
      </c>
      <c r="AZ58" s="22">
        <v>83.02</v>
      </c>
      <c r="BA58" s="22">
        <v>2758.8</v>
      </c>
      <c r="BB58" s="23">
        <v>7829.73</v>
      </c>
      <c r="BC58" s="21">
        <v>6373.01</v>
      </c>
      <c r="BD58" s="21">
        <v>0</v>
      </c>
      <c r="BE58" s="21">
        <v>6373.01</v>
      </c>
      <c r="BF58" s="22">
        <v>759</v>
      </c>
      <c r="BG58" s="22">
        <v>79.98</v>
      </c>
      <c r="BH58" s="22">
        <v>2752.26</v>
      </c>
      <c r="BI58" s="22">
        <v>100.78</v>
      </c>
      <c r="BJ58" s="22">
        <v>3692.02</v>
      </c>
      <c r="BK58" s="23">
        <v>10065.030000000001</v>
      </c>
      <c r="BL58" s="21">
        <v>4119.54</v>
      </c>
      <c r="BM58" s="21">
        <v>0</v>
      </c>
      <c r="BN58" s="21">
        <v>4119.54</v>
      </c>
      <c r="BO58" s="22">
        <v>479</v>
      </c>
      <c r="BP58" s="22">
        <v>53.53</v>
      </c>
      <c r="BQ58" s="22">
        <v>1810.78</v>
      </c>
      <c r="BR58" s="22">
        <v>151.86000000000001</v>
      </c>
      <c r="BS58" s="22">
        <v>2495.17</v>
      </c>
      <c r="BT58" s="23">
        <v>6614.71</v>
      </c>
      <c r="BU58" s="21">
        <v>4119.54</v>
      </c>
      <c r="BV58" s="21">
        <v>0</v>
      </c>
      <c r="BW58" s="21">
        <v>4119.54</v>
      </c>
      <c r="BX58" s="22">
        <v>479</v>
      </c>
      <c r="BY58" s="22">
        <v>53.53</v>
      </c>
      <c r="BZ58" s="22">
        <v>1810.78</v>
      </c>
      <c r="CA58" s="22">
        <v>146.76</v>
      </c>
      <c r="CB58" s="22">
        <v>2490.0700000000002</v>
      </c>
      <c r="CC58" s="23">
        <v>6609.61</v>
      </c>
      <c r="CD58" s="21">
        <v>4254.9399999999996</v>
      </c>
      <c r="CE58" s="21">
        <v>0</v>
      </c>
      <c r="CF58" s="21">
        <v>4254.9399999999996</v>
      </c>
      <c r="CG58" s="22">
        <v>498</v>
      </c>
      <c r="CH58" s="22">
        <v>55.28</v>
      </c>
      <c r="CI58" s="22">
        <v>1866.04</v>
      </c>
      <c r="CJ58" s="22">
        <v>72.099999999999994</v>
      </c>
      <c r="CK58" s="22">
        <v>2491.42</v>
      </c>
      <c r="CL58" s="23">
        <v>6746.36</v>
      </c>
      <c r="CM58" s="21">
        <v>4138.59</v>
      </c>
      <c r="CN58" s="21">
        <v>0</v>
      </c>
      <c r="CO58" s="21">
        <v>4138.59</v>
      </c>
      <c r="CP58" s="22">
        <v>489</v>
      </c>
      <c r="CQ58" s="22">
        <v>53.77</v>
      </c>
      <c r="CR58" s="22">
        <v>1823.34</v>
      </c>
      <c r="CS58" s="22">
        <v>121.52</v>
      </c>
      <c r="CT58" s="22">
        <v>2487.63</v>
      </c>
      <c r="CU58" s="23">
        <v>6626.22</v>
      </c>
      <c r="CV58" s="21">
        <v>4847.1899999999996</v>
      </c>
      <c r="CW58" s="21">
        <v>0</v>
      </c>
      <c r="CX58" s="21">
        <v>4847.1899999999996</v>
      </c>
      <c r="CY58" s="22">
        <v>579</v>
      </c>
      <c r="CZ58" s="22">
        <v>62.98</v>
      </c>
      <c r="DA58" s="22">
        <v>2107.81</v>
      </c>
      <c r="DB58" s="22">
        <v>80.13</v>
      </c>
      <c r="DC58" s="22">
        <v>2829.92</v>
      </c>
      <c r="DD58" s="23">
        <v>7677.11</v>
      </c>
      <c r="DE58" s="21">
        <v>6276.42</v>
      </c>
      <c r="DF58" s="21">
        <v>0</v>
      </c>
      <c r="DG58" s="21">
        <v>6276.42</v>
      </c>
      <c r="DH58" s="22">
        <v>774</v>
      </c>
      <c r="DI58" s="22">
        <v>627.85</v>
      </c>
      <c r="DJ58" s="22">
        <v>2580.52</v>
      </c>
      <c r="DK58" s="22">
        <v>176</v>
      </c>
      <c r="DL58" s="22">
        <v>4158.37</v>
      </c>
      <c r="DM58" s="23">
        <v>10434.790000000001</v>
      </c>
      <c r="DN58" s="73">
        <f t="shared" si="0"/>
        <v>54973.23000000001</v>
      </c>
      <c r="DO58" s="73">
        <f t="shared" si="1"/>
        <v>891.69</v>
      </c>
      <c r="DP58" s="73">
        <f t="shared" si="3"/>
        <v>55864.92</v>
      </c>
      <c r="DQ58" s="22">
        <f t="shared" si="4"/>
        <v>7072</v>
      </c>
      <c r="DR58" s="22">
        <f t="shared" si="5"/>
        <v>1310.03</v>
      </c>
      <c r="DS58" s="22">
        <f t="shared" si="6"/>
        <v>25855.810000000005</v>
      </c>
      <c r="DT58" s="22">
        <f t="shared" si="7"/>
        <v>1581.7799999999997</v>
      </c>
      <c r="DU58" s="22">
        <f t="shared" si="8"/>
        <v>35819.620000000003</v>
      </c>
      <c r="DV58" s="23">
        <f t="shared" si="9"/>
        <v>95804.079999999987</v>
      </c>
      <c r="DW58" s="262">
        <f t="shared" si="10"/>
        <v>-161740.35999999999</v>
      </c>
      <c r="DX58" s="262"/>
      <c r="DY58" s="263">
        <f>E58-(DU58-(DO58*PARAM!Q58))</f>
        <v>97358.420000000013</v>
      </c>
      <c r="DZ58" s="263"/>
    </row>
    <row r="59" spans="1:130" x14ac:dyDescent="0.25">
      <c r="A59" s="18">
        <v>771</v>
      </c>
      <c r="B59" s="18" t="s">
        <v>218</v>
      </c>
      <c r="C59" s="18" t="s">
        <v>219</v>
      </c>
      <c r="D59" s="20">
        <v>1</v>
      </c>
      <c r="E59" s="18">
        <v>16348.34</v>
      </c>
      <c r="F59" s="18">
        <v>35104.800000000003</v>
      </c>
      <c r="G59" s="18" t="s">
        <v>157</v>
      </c>
      <c r="H59" s="18" t="s">
        <v>5</v>
      </c>
      <c r="I59" s="18" t="s">
        <v>179</v>
      </c>
      <c r="J59" s="21">
        <v>3025.8</v>
      </c>
      <c r="K59" s="21">
        <v>0</v>
      </c>
      <c r="L59" s="21">
        <v>3025.8</v>
      </c>
      <c r="M59" s="22">
        <v>316</v>
      </c>
      <c r="N59" s="22">
        <v>38.46</v>
      </c>
      <c r="O59" s="22">
        <v>1116.5999999999999</v>
      </c>
      <c r="P59" s="22">
        <v>119.73</v>
      </c>
      <c r="Q59" s="22">
        <v>1590.79</v>
      </c>
      <c r="R59" s="23">
        <v>4616.59</v>
      </c>
      <c r="S59" s="21">
        <v>2634.17</v>
      </c>
      <c r="T59" s="21">
        <v>0</v>
      </c>
      <c r="U59" s="21">
        <v>2634.17</v>
      </c>
      <c r="V59" s="22">
        <v>271</v>
      </c>
      <c r="W59" s="22">
        <v>34.21</v>
      </c>
      <c r="X59" s="22">
        <v>998.45</v>
      </c>
      <c r="Y59" s="22">
        <v>128.37</v>
      </c>
      <c r="Z59" s="22">
        <v>1432.03</v>
      </c>
      <c r="AA59" s="23">
        <v>4066.2</v>
      </c>
      <c r="AB59" s="21">
        <v>2634.17</v>
      </c>
      <c r="AC59" s="21">
        <v>0</v>
      </c>
      <c r="AD59" s="21">
        <v>2634.17</v>
      </c>
      <c r="AE59" s="22">
        <v>271</v>
      </c>
      <c r="AF59" s="22">
        <v>34.21</v>
      </c>
      <c r="AG59" s="22">
        <v>997.87</v>
      </c>
      <c r="AH59" s="22">
        <v>164.07</v>
      </c>
      <c r="AI59" s="22">
        <v>1467.15</v>
      </c>
      <c r="AJ59" s="23">
        <v>4101.32</v>
      </c>
      <c r="AK59" s="21">
        <v>2661.55</v>
      </c>
      <c r="AL59" s="21">
        <v>0</v>
      </c>
      <c r="AM59" s="21">
        <v>2661.55</v>
      </c>
      <c r="AN59" s="22">
        <v>274</v>
      </c>
      <c r="AO59" s="22">
        <v>34.56</v>
      </c>
      <c r="AP59" s="22">
        <v>1007.86</v>
      </c>
      <c r="AQ59" s="22">
        <v>154.36000000000001</v>
      </c>
      <c r="AR59" s="22">
        <v>1470.78</v>
      </c>
      <c r="AS59" s="23">
        <v>4132.33</v>
      </c>
      <c r="AT59" s="21">
        <v>2783.71</v>
      </c>
      <c r="AU59" s="21">
        <v>948.61</v>
      </c>
      <c r="AV59" s="21">
        <v>3732.32</v>
      </c>
      <c r="AW59" s="22">
        <v>419</v>
      </c>
      <c r="AX59" s="22">
        <v>36.159999999999997</v>
      </c>
      <c r="AY59" s="22">
        <v>1239.7</v>
      </c>
      <c r="AZ59" s="22">
        <v>123.33</v>
      </c>
      <c r="BA59" s="22">
        <v>1818.19</v>
      </c>
      <c r="BB59" s="23">
        <v>5550.51</v>
      </c>
      <c r="BC59" s="21">
        <v>4013.6</v>
      </c>
      <c r="BD59" s="21">
        <v>0</v>
      </c>
      <c r="BE59" s="21">
        <v>4013.6</v>
      </c>
      <c r="BF59" s="22">
        <v>450</v>
      </c>
      <c r="BG59" s="22">
        <v>51.1</v>
      </c>
      <c r="BH59" s="22">
        <v>1708.09</v>
      </c>
      <c r="BI59" s="22">
        <v>183.13</v>
      </c>
      <c r="BJ59" s="22">
        <v>2392.3200000000002</v>
      </c>
      <c r="BK59" s="23">
        <v>6405.92</v>
      </c>
      <c r="BL59" s="21">
        <v>2634.17</v>
      </c>
      <c r="BM59" s="21">
        <v>0</v>
      </c>
      <c r="BN59" s="21">
        <v>2634.17</v>
      </c>
      <c r="BO59" s="22">
        <v>271</v>
      </c>
      <c r="BP59" s="22">
        <v>34.21</v>
      </c>
      <c r="BQ59" s="22">
        <v>997.87</v>
      </c>
      <c r="BR59" s="22">
        <v>113.07</v>
      </c>
      <c r="BS59" s="22">
        <v>1416.15</v>
      </c>
      <c r="BT59" s="23">
        <v>4050.32</v>
      </c>
      <c r="BU59" s="21">
        <v>2634.17</v>
      </c>
      <c r="BV59" s="21">
        <v>0</v>
      </c>
      <c r="BW59" s="21">
        <v>2634.17</v>
      </c>
      <c r="BX59" s="22">
        <v>271</v>
      </c>
      <c r="BY59" s="22">
        <v>34.21</v>
      </c>
      <c r="BZ59" s="22">
        <v>997.87</v>
      </c>
      <c r="CA59" s="22">
        <v>158.97</v>
      </c>
      <c r="CB59" s="22">
        <v>1462.05</v>
      </c>
      <c r="CC59" s="23">
        <v>4096.22</v>
      </c>
      <c r="CD59" s="21">
        <v>2771.6</v>
      </c>
      <c r="CE59" s="21">
        <v>0</v>
      </c>
      <c r="CF59" s="21">
        <v>2771.6</v>
      </c>
      <c r="CG59" s="22">
        <v>290</v>
      </c>
      <c r="CH59" s="22">
        <v>35.99</v>
      </c>
      <c r="CI59" s="22">
        <v>1048.07</v>
      </c>
      <c r="CJ59" s="22">
        <v>135.91</v>
      </c>
      <c r="CK59" s="22">
        <v>1509.97</v>
      </c>
      <c r="CL59" s="23">
        <v>4281.57</v>
      </c>
      <c r="CM59" s="21">
        <v>2842.95</v>
      </c>
      <c r="CN59" s="21">
        <v>0</v>
      </c>
      <c r="CO59" s="21">
        <v>2842.95</v>
      </c>
      <c r="CP59" s="22">
        <v>307</v>
      </c>
      <c r="CQ59" s="22">
        <v>36.92</v>
      </c>
      <c r="CR59" s="22">
        <v>1078.9100000000001</v>
      </c>
      <c r="CS59" s="22">
        <v>91.28</v>
      </c>
      <c r="CT59" s="22">
        <v>1514.11</v>
      </c>
      <c r="CU59" s="23">
        <v>4357.0600000000004</v>
      </c>
      <c r="CV59" s="21">
        <v>3185.15</v>
      </c>
      <c r="CW59" s="21">
        <v>0</v>
      </c>
      <c r="CX59" s="21">
        <v>3185.15</v>
      </c>
      <c r="CY59" s="22">
        <v>346</v>
      </c>
      <c r="CZ59" s="22">
        <v>41.37</v>
      </c>
      <c r="DA59" s="22">
        <v>1199.1400000000001</v>
      </c>
      <c r="DB59" s="22">
        <v>122.86</v>
      </c>
      <c r="DC59" s="22">
        <v>1709.37</v>
      </c>
      <c r="DD59" s="23">
        <v>4894.5200000000004</v>
      </c>
      <c r="DE59" s="21">
        <v>3933</v>
      </c>
      <c r="DF59" s="21">
        <v>0</v>
      </c>
      <c r="DG59" s="21">
        <v>3933</v>
      </c>
      <c r="DH59" s="22">
        <v>447</v>
      </c>
      <c r="DI59" s="22">
        <v>406.87</v>
      </c>
      <c r="DJ59" s="22">
        <v>1236.4100000000001</v>
      </c>
      <c r="DK59" s="22">
        <v>161.65</v>
      </c>
      <c r="DL59" s="22">
        <v>2251.9299999999998</v>
      </c>
      <c r="DM59" s="23">
        <v>6184.93</v>
      </c>
      <c r="DN59" s="73">
        <f t="shared" si="0"/>
        <v>35754.039999999994</v>
      </c>
      <c r="DO59" s="73">
        <f t="shared" si="1"/>
        <v>948.61</v>
      </c>
      <c r="DP59" s="73">
        <f t="shared" si="3"/>
        <v>36702.649999999994</v>
      </c>
      <c r="DQ59" s="22">
        <f t="shared" si="4"/>
        <v>4204</v>
      </c>
      <c r="DR59" s="22">
        <f t="shared" si="5"/>
        <v>852.48</v>
      </c>
      <c r="DS59" s="22">
        <f t="shared" si="6"/>
        <v>14624.71</v>
      </c>
      <c r="DT59" s="22">
        <f t="shared" si="7"/>
        <v>1769.8</v>
      </c>
      <c r="DU59" s="22">
        <f t="shared" si="8"/>
        <v>21450.989999999994</v>
      </c>
      <c r="DV59" s="23">
        <f t="shared" si="9"/>
        <v>60787.810000000005</v>
      </c>
      <c r="DW59" s="262">
        <f t="shared" si="10"/>
        <v>1597.8499999999913</v>
      </c>
      <c r="DX59" s="262"/>
      <c r="DY59" s="263">
        <f>E59-(DU59-(DO59*PARAM!Q59))</f>
        <v>-5102.6499999999942</v>
      </c>
      <c r="DZ59" s="263"/>
    </row>
    <row r="60" spans="1:130" x14ac:dyDescent="0.25">
      <c r="A60" s="18">
        <v>772</v>
      </c>
      <c r="B60" s="18" t="s">
        <v>261</v>
      </c>
      <c r="C60" s="18" t="s">
        <v>262</v>
      </c>
      <c r="D60" s="20">
        <v>1</v>
      </c>
      <c r="E60" s="18">
        <v>89567.72</v>
      </c>
      <c r="F60" s="18">
        <v>160064.48000000001</v>
      </c>
      <c r="G60" s="18" t="s">
        <v>157</v>
      </c>
      <c r="H60" s="18" t="s">
        <v>6</v>
      </c>
      <c r="I60" s="18" t="s">
        <v>227</v>
      </c>
      <c r="J60" s="21">
        <v>3156.48</v>
      </c>
      <c r="K60" s="21">
        <v>0</v>
      </c>
      <c r="L60" s="21">
        <v>3156.48</v>
      </c>
      <c r="M60" s="22">
        <v>335</v>
      </c>
      <c r="N60" s="22">
        <v>40.020000000000003</v>
      </c>
      <c r="O60" s="22">
        <v>1185.54</v>
      </c>
      <c r="P60" s="22">
        <v>147.51</v>
      </c>
      <c r="Q60" s="22">
        <v>1708.07</v>
      </c>
      <c r="R60" s="23">
        <v>4864.55</v>
      </c>
      <c r="S60" s="21">
        <v>3081.08</v>
      </c>
      <c r="T60" s="21">
        <v>0</v>
      </c>
      <c r="U60" s="21">
        <v>3081.08</v>
      </c>
      <c r="V60" s="22">
        <v>335</v>
      </c>
      <c r="W60" s="22">
        <v>40.020000000000003</v>
      </c>
      <c r="X60" s="22">
        <v>1186.76</v>
      </c>
      <c r="Y60" s="22">
        <v>115.9</v>
      </c>
      <c r="Z60" s="22">
        <v>1677.68</v>
      </c>
      <c r="AA60" s="23">
        <v>4758.76</v>
      </c>
      <c r="AB60" s="21">
        <v>3081.08</v>
      </c>
      <c r="AC60" s="21">
        <v>0</v>
      </c>
      <c r="AD60" s="21">
        <v>3081.08</v>
      </c>
      <c r="AE60" s="22">
        <v>335</v>
      </c>
      <c r="AF60" s="22">
        <v>40.020000000000003</v>
      </c>
      <c r="AG60" s="22">
        <v>1186.1500000000001</v>
      </c>
      <c r="AH60" s="22">
        <v>141.4</v>
      </c>
      <c r="AI60" s="22">
        <v>1702.57</v>
      </c>
      <c r="AJ60" s="23">
        <v>4783.6499999999996</v>
      </c>
      <c r="AK60" s="21">
        <v>3097.76</v>
      </c>
      <c r="AL60" s="21">
        <v>0</v>
      </c>
      <c r="AM60" s="21">
        <v>3097.76</v>
      </c>
      <c r="AN60" s="22">
        <v>338</v>
      </c>
      <c r="AO60" s="22">
        <v>40.24</v>
      </c>
      <c r="AP60" s="22">
        <v>1192.3599999999999</v>
      </c>
      <c r="AQ60" s="22">
        <v>111.11</v>
      </c>
      <c r="AR60" s="22">
        <v>1681.71</v>
      </c>
      <c r="AS60" s="23">
        <v>4779.47</v>
      </c>
      <c r="AT60" s="21">
        <v>3108.81</v>
      </c>
      <c r="AU60" s="21">
        <v>948.61</v>
      </c>
      <c r="AV60" s="21">
        <v>4057.42</v>
      </c>
      <c r="AW60" s="22">
        <v>468</v>
      </c>
      <c r="AX60" s="22">
        <v>40.380000000000003</v>
      </c>
      <c r="AY60" s="22">
        <v>1386.22</v>
      </c>
      <c r="AZ60" s="22">
        <v>149.51</v>
      </c>
      <c r="BA60" s="22">
        <v>2044.11</v>
      </c>
      <c r="BB60" s="23">
        <v>6101.53</v>
      </c>
      <c r="BC60" s="21">
        <v>4690.93</v>
      </c>
      <c r="BD60" s="21">
        <v>0</v>
      </c>
      <c r="BE60" s="21">
        <v>4690.93</v>
      </c>
      <c r="BF60" s="22">
        <v>546</v>
      </c>
      <c r="BG60" s="22">
        <v>59.77</v>
      </c>
      <c r="BH60" s="22">
        <v>2029.12</v>
      </c>
      <c r="BI60" s="22">
        <v>164.51</v>
      </c>
      <c r="BJ60" s="22">
        <v>2799.4</v>
      </c>
      <c r="BK60" s="23">
        <v>7490.33</v>
      </c>
      <c r="BL60" s="21">
        <v>3081.08</v>
      </c>
      <c r="BM60" s="21">
        <v>0</v>
      </c>
      <c r="BN60" s="21">
        <v>3081.08</v>
      </c>
      <c r="BO60" s="22">
        <v>334</v>
      </c>
      <c r="BP60" s="22">
        <v>40.020000000000003</v>
      </c>
      <c r="BQ60" s="22">
        <v>1186.1500000000001</v>
      </c>
      <c r="BR60" s="22">
        <v>151.6</v>
      </c>
      <c r="BS60" s="22">
        <v>1711.77</v>
      </c>
      <c r="BT60" s="23">
        <v>4792.8500000000004</v>
      </c>
      <c r="BU60" s="21">
        <v>3081.08</v>
      </c>
      <c r="BV60" s="21">
        <v>0</v>
      </c>
      <c r="BW60" s="21">
        <v>3081.08</v>
      </c>
      <c r="BX60" s="22">
        <v>335</v>
      </c>
      <c r="BY60" s="22">
        <v>40.020000000000003</v>
      </c>
      <c r="BZ60" s="22">
        <v>1186.1500000000001</v>
      </c>
      <c r="CA60" s="22">
        <v>146.5</v>
      </c>
      <c r="CB60" s="22">
        <v>1707.67</v>
      </c>
      <c r="CC60" s="23">
        <v>4788.75</v>
      </c>
      <c r="CD60" s="21">
        <v>3100.99</v>
      </c>
      <c r="CE60" s="21">
        <v>0</v>
      </c>
      <c r="CF60" s="21">
        <v>3100.99</v>
      </c>
      <c r="CG60" s="22">
        <v>338</v>
      </c>
      <c r="CH60" s="22">
        <v>40.28</v>
      </c>
      <c r="CI60" s="22">
        <v>1193.5899999999999</v>
      </c>
      <c r="CJ60" s="22">
        <v>121.36</v>
      </c>
      <c r="CK60" s="22">
        <v>1693.23</v>
      </c>
      <c r="CL60" s="23">
        <v>4794.22</v>
      </c>
      <c r="CM60" s="21">
        <v>3081.08</v>
      </c>
      <c r="CN60" s="21">
        <v>0</v>
      </c>
      <c r="CO60" s="21">
        <v>3081.08</v>
      </c>
      <c r="CP60" s="22">
        <v>343</v>
      </c>
      <c r="CQ60" s="22">
        <v>40.020000000000003</v>
      </c>
      <c r="CR60" s="22">
        <v>1190.95</v>
      </c>
      <c r="CS60" s="22">
        <v>115.9</v>
      </c>
      <c r="CT60" s="22">
        <v>1689.87</v>
      </c>
      <c r="CU60" s="23">
        <v>4770.95</v>
      </c>
      <c r="CV60" s="21">
        <v>3100.13</v>
      </c>
      <c r="CW60" s="21">
        <v>0</v>
      </c>
      <c r="CX60" s="21">
        <v>3100.13</v>
      </c>
      <c r="CY60" s="22">
        <v>338</v>
      </c>
      <c r="CZ60" s="22">
        <v>40.270000000000003</v>
      </c>
      <c r="DA60" s="22">
        <v>1193.26</v>
      </c>
      <c r="DB60" s="22">
        <v>55.05</v>
      </c>
      <c r="DC60" s="22">
        <v>1626.58</v>
      </c>
      <c r="DD60" s="23">
        <v>4726.71</v>
      </c>
      <c r="DE60" s="21">
        <v>4628.51</v>
      </c>
      <c r="DF60" s="21">
        <v>0</v>
      </c>
      <c r="DG60" s="21">
        <v>4628.51</v>
      </c>
      <c r="DH60" s="22">
        <v>549</v>
      </c>
      <c r="DI60" s="22">
        <v>461.07</v>
      </c>
      <c r="DJ60" s="22">
        <v>1488.06</v>
      </c>
      <c r="DK60" s="22">
        <v>199.5</v>
      </c>
      <c r="DL60" s="22">
        <v>2697.63</v>
      </c>
      <c r="DM60" s="23">
        <v>7326.14</v>
      </c>
      <c r="DN60" s="73">
        <f t="shared" si="0"/>
        <v>40289.01</v>
      </c>
      <c r="DO60" s="73">
        <f t="shared" si="1"/>
        <v>948.61</v>
      </c>
      <c r="DP60" s="73">
        <f t="shared" si="3"/>
        <v>41237.620000000003</v>
      </c>
      <c r="DQ60" s="22">
        <f t="shared" si="4"/>
        <v>4928</v>
      </c>
      <c r="DR60" s="22">
        <f t="shared" si="5"/>
        <v>962.14999999999986</v>
      </c>
      <c r="DS60" s="22">
        <f t="shared" si="6"/>
        <v>16790.460000000003</v>
      </c>
      <c r="DT60" s="22">
        <f t="shared" si="7"/>
        <v>1771.4499999999998</v>
      </c>
      <c r="DU60" s="22">
        <f t="shared" si="8"/>
        <v>24452.06</v>
      </c>
      <c r="DV60" s="23">
        <f t="shared" si="9"/>
        <v>68770.759999999995</v>
      </c>
      <c r="DW60" s="262">
        <f t="shared" si="10"/>
        <v>-118826.86000000002</v>
      </c>
      <c r="DX60" s="262"/>
      <c r="DY60" s="263">
        <f>E60-(DU60-(DO60*PARAM!Q60))</f>
        <v>65115.66</v>
      </c>
      <c r="DZ60" s="263"/>
    </row>
    <row r="61" spans="1:130" x14ac:dyDescent="0.25">
      <c r="A61" s="18">
        <v>774</v>
      </c>
      <c r="B61" s="18" t="s">
        <v>205</v>
      </c>
      <c r="C61" s="18" t="s">
        <v>206</v>
      </c>
      <c r="D61" s="20">
        <v>0.9</v>
      </c>
      <c r="E61" s="18">
        <v>13761.44</v>
      </c>
      <c r="F61" s="18">
        <v>19298.349999999999</v>
      </c>
      <c r="G61" s="18" t="s">
        <v>157</v>
      </c>
      <c r="H61" s="18" t="s">
        <v>5</v>
      </c>
      <c r="I61" s="18" t="s">
        <v>169</v>
      </c>
      <c r="J61" s="21">
        <v>2641.88</v>
      </c>
      <c r="K61" s="21">
        <v>0</v>
      </c>
      <c r="L61" s="21">
        <v>2641.88</v>
      </c>
      <c r="M61" s="22">
        <v>269</v>
      </c>
      <c r="N61" s="22">
        <v>13</v>
      </c>
      <c r="O61" s="22">
        <v>1007.09</v>
      </c>
      <c r="P61" s="22">
        <v>148.74</v>
      </c>
      <c r="Q61" s="22">
        <v>1437.83</v>
      </c>
      <c r="R61" s="23">
        <v>4079.71</v>
      </c>
      <c r="S61" s="21">
        <v>2602.88</v>
      </c>
      <c r="T61" s="21">
        <v>0</v>
      </c>
      <c r="U61" s="21">
        <v>2602.88</v>
      </c>
      <c r="V61" s="22">
        <v>269</v>
      </c>
      <c r="W61" s="22">
        <v>13</v>
      </c>
      <c r="X61" s="22">
        <v>1008.09</v>
      </c>
      <c r="Y61" s="22">
        <v>117.62</v>
      </c>
      <c r="Z61" s="22">
        <v>1407.71</v>
      </c>
      <c r="AA61" s="23">
        <v>4010.59</v>
      </c>
      <c r="AB61" s="21">
        <v>2620.02</v>
      </c>
      <c r="AC61" s="21">
        <v>0</v>
      </c>
      <c r="AD61" s="21">
        <v>2620.02</v>
      </c>
      <c r="AE61" s="22">
        <v>271</v>
      </c>
      <c r="AF61" s="22">
        <v>13.09</v>
      </c>
      <c r="AG61" s="22">
        <v>1013.97</v>
      </c>
      <c r="AH61" s="22">
        <v>158.72</v>
      </c>
      <c r="AI61" s="22">
        <v>1456.78</v>
      </c>
      <c r="AJ61" s="23">
        <v>4076.8</v>
      </c>
      <c r="AK61" s="21">
        <v>2620.02</v>
      </c>
      <c r="AL61" s="21">
        <v>0</v>
      </c>
      <c r="AM61" s="21">
        <v>2620.02</v>
      </c>
      <c r="AN61" s="22">
        <v>271</v>
      </c>
      <c r="AO61" s="22">
        <v>13.09</v>
      </c>
      <c r="AP61" s="22">
        <v>1013.97</v>
      </c>
      <c r="AQ61" s="22">
        <v>128.12</v>
      </c>
      <c r="AR61" s="22">
        <v>1426.18</v>
      </c>
      <c r="AS61" s="23">
        <v>4046.2</v>
      </c>
      <c r="AT61" s="21">
        <v>20777.66</v>
      </c>
      <c r="AU61" s="21">
        <v>853.75</v>
      </c>
      <c r="AV61" s="21">
        <v>21631.41</v>
      </c>
      <c r="AW61" s="22">
        <v>782</v>
      </c>
      <c r="AX61" s="22">
        <v>237.34</v>
      </c>
      <c r="AY61" s="22">
        <v>7039.15</v>
      </c>
      <c r="AZ61" s="22">
        <v>406.14</v>
      </c>
      <c r="BA61" s="22">
        <v>8464.6299999999992</v>
      </c>
      <c r="BB61" s="23">
        <v>30096.04</v>
      </c>
      <c r="BC61" s="21">
        <v>111.8</v>
      </c>
      <c r="BD61" s="21">
        <v>0</v>
      </c>
      <c r="BE61" s="21">
        <v>111.8</v>
      </c>
      <c r="BF61" s="22">
        <v>0</v>
      </c>
      <c r="BG61" s="22">
        <v>0</v>
      </c>
      <c r="BH61" s="22">
        <v>0</v>
      </c>
      <c r="BI61" s="22">
        <v>1.49</v>
      </c>
      <c r="BJ61" s="22">
        <v>1.49</v>
      </c>
      <c r="BK61" s="23">
        <v>113.29</v>
      </c>
      <c r="BL61" s="21">
        <v>0</v>
      </c>
      <c r="BM61" s="21">
        <v>0</v>
      </c>
      <c r="BN61" s="21">
        <v>0</v>
      </c>
      <c r="BO61" s="22">
        <v>-4</v>
      </c>
      <c r="BP61" s="22">
        <v>0</v>
      </c>
      <c r="BQ61" s="22">
        <v>0</v>
      </c>
      <c r="BR61" s="22">
        <v>0</v>
      </c>
      <c r="BS61" s="22">
        <v>-4</v>
      </c>
      <c r="BT61" s="23">
        <v>-4</v>
      </c>
      <c r="BU61" s="21">
        <v>0</v>
      </c>
      <c r="BV61" s="21">
        <v>0</v>
      </c>
      <c r="BW61" s="21">
        <v>0</v>
      </c>
      <c r="BX61" s="22">
        <v>0</v>
      </c>
      <c r="BY61" s="22">
        <v>0</v>
      </c>
      <c r="BZ61" s="22">
        <v>0</v>
      </c>
      <c r="CA61" s="22">
        <v>0</v>
      </c>
      <c r="CB61" s="22">
        <v>0</v>
      </c>
      <c r="CC61" s="23">
        <v>0</v>
      </c>
      <c r="CD61" s="21">
        <v>0</v>
      </c>
      <c r="CE61" s="21">
        <v>0</v>
      </c>
      <c r="CF61" s="21">
        <v>0</v>
      </c>
      <c r="CG61" s="22">
        <v>0</v>
      </c>
      <c r="CH61" s="22">
        <v>0</v>
      </c>
      <c r="CI61" s="22">
        <v>0</v>
      </c>
      <c r="CJ61" s="22">
        <v>0</v>
      </c>
      <c r="CK61" s="22">
        <v>0</v>
      </c>
      <c r="CL61" s="23">
        <v>0</v>
      </c>
      <c r="CM61" s="21">
        <v>0</v>
      </c>
      <c r="CN61" s="21">
        <v>0</v>
      </c>
      <c r="CO61" s="21">
        <v>0</v>
      </c>
      <c r="CP61" s="22">
        <v>0</v>
      </c>
      <c r="CQ61" s="22">
        <v>0</v>
      </c>
      <c r="CR61" s="22">
        <v>0</v>
      </c>
      <c r="CS61" s="22">
        <v>0</v>
      </c>
      <c r="CT61" s="22">
        <v>0</v>
      </c>
      <c r="CU61" s="23">
        <v>0</v>
      </c>
      <c r="CV61" s="21"/>
      <c r="CW61" s="21"/>
      <c r="CX61" s="21"/>
      <c r="CY61" s="22"/>
      <c r="CZ61" s="22"/>
      <c r="DA61" s="22"/>
      <c r="DB61" s="22"/>
      <c r="DC61" s="22"/>
      <c r="DD61" s="23"/>
      <c r="DN61" s="73">
        <f t="shared" si="0"/>
        <v>31374.26</v>
      </c>
      <c r="DO61" s="73">
        <f t="shared" si="1"/>
        <v>853.75</v>
      </c>
      <c r="DP61" s="73">
        <f t="shared" si="3"/>
        <v>32228.01</v>
      </c>
      <c r="DQ61" s="22">
        <f t="shared" si="4"/>
        <v>1854</v>
      </c>
      <c r="DR61" s="22">
        <f t="shared" si="5"/>
        <v>289.52</v>
      </c>
      <c r="DS61" s="22">
        <f t="shared" si="6"/>
        <v>11082.27</v>
      </c>
      <c r="DT61" s="22">
        <f t="shared" si="7"/>
        <v>960.83</v>
      </c>
      <c r="DU61" s="22">
        <f t="shared" si="8"/>
        <v>14186.619999999999</v>
      </c>
      <c r="DV61" s="23">
        <f t="shared" si="9"/>
        <v>46414.63</v>
      </c>
      <c r="DW61" s="262">
        <f t="shared" si="10"/>
        <v>12929.66</v>
      </c>
      <c r="DX61" s="262"/>
      <c r="DY61" s="263">
        <f>E61-(DU61-(DO61*PARAM!Q61))</f>
        <v>-425.17999999999847</v>
      </c>
      <c r="DZ61" s="263"/>
    </row>
    <row r="62" spans="1:130" x14ac:dyDescent="0.25">
      <c r="A62" s="18">
        <v>777</v>
      </c>
      <c r="B62" s="18" t="s">
        <v>687</v>
      </c>
      <c r="C62" s="18" t="s">
        <v>503</v>
      </c>
      <c r="D62" s="20">
        <v>1</v>
      </c>
      <c r="E62" s="18">
        <v>21065.33</v>
      </c>
      <c r="F62" s="18">
        <v>37616.46</v>
      </c>
      <c r="G62" s="18" t="s">
        <v>157</v>
      </c>
      <c r="H62" s="18" t="s">
        <v>5</v>
      </c>
      <c r="I62" s="18" t="s">
        <v>169</v>
      </c>
      <c r="J62" s="21">
        <v>2997.28</v>
      </c>
      <c r="K62" s="21">
        <v>0</v>
      </c>
      <c r="L62" s="21">
        <v>2997.28</v>
      </c>
      <c r="M62" s="22">
        <v>312</v>
      </c>
      <c r="N62" s="22">
        <v>37.880000000000003</v>
      </c>
      <c r="O62" s="22">
        <v>1124.1600000000001</v>
      </c>
      <c r="P62" s="22">
        <v>154.87</v>
      </c>
      <c r="Q62" s="22">
        <v>1628.91</v>
      </c>
      <c r="R62" s="23">
        <v>4626.1899999999996</v>
      </c>
      <c r="S62" s="21">
        <v>2900.15</v>
      </c>
      <c r="T62" s="21">
        <v>0</v>
      </c>
      <c r="U62" s="21">
        <v>2900.15</v>
      </c>
      <c r="V62" s="22">
        <v>310</v>
      </c>
      <c r="W62" s="22">
        <v>37.67</v>
      </c>
      <c r="X62" s="22">
        <v>1119.1600000000001</v>
      </c>
      <c r="Y62" s="22">
        <v>148.38999999999999</v>
      </c>
      <c r="Z62" s="22">
        <v>1615.22</v>
      </c>
      <c r="AA62" s="23">
        <v>4515.37</v>
      </c>
      <c r="AB62" s="21">
        <v>2900.15</v>
      </c>
      <c r="AC62" s="21">
        <v>0</v>
      </c>
      <c r="AD62" s="21">
        <v>2900.15</v>
      </c>
      <c r="AE62" s="22">
        <v>310</v>
      </c>
      <c r="AF62" s="22">
        <v>37.67</v>
      </c>
      <c r="AG62" s="22">
        <v>1118.5899999999999</v>
      </c>
      <c r="AH62" s="22">
        <v>163.69</v>
      </c>
      <c r="AI62" s="22">
        <v>1629.95</v>
      </c>
      <c r="AJ62" s="23">
        <v>4530.1000000000004</v>
      </c>
      <c r="AK62" s="21">
        <v>2928.14</v>
      </c>
      <c r="AL62" s="21">
        <v>0</v>
      </c>
      <c r="AM62" s="21">
        <v>2928.14</v>
      </c>
      <c r="AN62" s="22">
        <v>314</v>
      </c>
      <c r="AO62" s="22">
        <v>38.03</v>
      </c>
      <c r="AP62" s="22">
        <v>1129.03</v>
      </c>
      <c r="AQ62" s="22">
        <v>159.1</v>
      </c>
      <c r="AR62" s="22">
        <v>1640.16</v>
      </c>
      <c r="AS62" s="23">
        <v>4568.3</v>
      </c>
      <c r="AT62" s="21">
        <v>2949.73</v>
      </c>
      <c r="AU62" s="21">
        <v>948.61</v>
      </c>
      <c r="AV62" s="21">
        <v>3898.34</v>
      </c>
      <c r="AW62" s="22">
        <v>445</v>
      </c>
      <c r="AX62" s="22">
        <v>38.32</v>
      </c>
      <c r="AY62" s="22">
        <v>1326.82</v>
      </c>
      <c r="AZ62" s="22">
        <v>141.59</v>
      </c>
      <c r="BA62" s="22">
        <v>1951.73</v>
      </c>
      <c r="BB62" s="23">
        <v>5850.07</v>
      </c>
      <c r="BC62" s="21">
        <v>4520.07</v>
      </c>
      <c r="BD62" s="21">
        <v>0</v>
      </c>
      <c r="BE62" s="21">
        <v>4520.07</v>
      </c>
      <c r="BF62" s="22">
        <v>511</v>
      </c>
      <c r="BG62" s="22">
        <v>56.5</v>
      </c>
      <c r="BH62" s="22">
        <v>1920.15</v>
      </c>
      <c r="BI62" s="22">
        <v>161.13</v>
      </c>
      <c r="BJ62" s="22">
        <v>2648.78</v>
      </c>
      <c r="BK62" s="23">
        <v>7168.85</v>
      </c>
      <c r="BL62" s="21">
        <v>2900.15</v>
      </c>
      <c r="BM62" s="21">
        <v>0</v>
      </c>
      <c r="BN62" s="21">
        <v>2900.15</v>
      </c>
      <c r="BO62" s="22">
        <v>309</v>
      </c>
      <c r="BP62" s="22">
        <v>37.67</v>
      </c>
      <c r="BQ62" s="22">
        <v>1118.5899999999999</v>
      </c>
      <c r="BR62" s="22">
        <v>107.59</v>
      </c>
      <c r="BS62" s="22">
        <v>1572.85</v>
      </c>
      <c r="BT62" s="23">
        <v>4473</v>
      </c>
      <c r="BU62" s="21">
        <v>2900.15</v>
      </c>
      <c r="BV62" s="21">
        <v>0</v>
      </c>
      <c r="BW62" s="21">
        <v>2900.15</v>
      </c>
      <c r="BX62" s="22">
        <v>310</v>
      </c>
      <c r="BY62" s="22">
        <v>37.67</v>
      </c>
      <c r="BZ62" s="22">
        <v>1118.5899999999999</v>
      </c>
      <c r="CA62" s="22">
        <v>163.69</v>
      </c>
      <c r="CB62" s="22">
        <v>1629.95</v>
      </c>
      <c r="CC62" s="23">
        <v>4530.1000000000004</v>
      </c>
      <c r="CD62" s="21">
        <v>2983.44</v>
      </c>
      <c r="CE62" s="21">
        <v>0</v>
      </c>
      <c r="CF62" s="21">
        <v>2983.44</v>
      </c>
      <c r="CG62" s="22">
        <v>322</v>
      </c>
      <c r="CH62" s="22">
        <v>38.75</v>
      </c>
      <c r="CI62" s="22">
        <v>1149.68</v>
      </c>
      <c r="CJ62" s="22">
        <v>154.97999999999999</v>
      </c>
      <c r="CK62" s="22">
        <v>1665.41</v>
      </c>
      <c r="CL62" s="23">
        <v>4648.8500000000004</v>
      </c>
      <c r="CM62" s="21">
        <v>2882.05</v>
      </c>
      <c r="CN62" s="21">
        <v>0</v>
      </c>
      <c r="CO62" s="21">
        <v>2882.05</v>
      </c>
      <c r="CP62" s="22">
        <v>316</v>
      </c>
      <c r="CQ62" s="22">
        <v>37.44</v>
      </c>
      <c r="CR62" s="22">
        <v>1116.6199999999999</v>
      </c>
      <c r="CS62" s="22">
        <v>97.07</v>
      </c>
      <c r="CT62" s="22">
        <v>1567.13</v>
      </c>
      <c r="CU62" s="23">
        <v>4449.18</v>
      </c>
      <c r="CV62" s="21">
        <v>2900.15</v>
      </c>
      <c r="CW62" s="21">
        <v>0</v>
      </c>
      <c r="CX62" s="21">
        <v>2900.15</v>
      </c>
      <c r="CY62" s="22">
        <v>310</v>
      </c>
      <c r="CZ62" s="22">
        <v>37.67</v>
      </c>
      <c r="DA62" s="22">
        <v>1118.5899999999999</v>
      </c>
      <c r="DB62" s="22">
        <v>127.99</v>
      </c>
      <c r="DC62" s="22">
        <v>1594.25</v>
      </c>
      <c r="DD62" s="23">
        <v>4494.3999999999996</v>
      </c>
      <c r="DE62" s="21">
        <v>4327.05</v>
      </c>
      <c r="DF62" s="21">
        <v>0</v>
      </c>
      <c r="DG62" s="21">
        <v>4327.05</v>
      </c>
      <c r="DH62" s="22">
        <v>508</v>
      </c>
      <c r="DI62" s="22">
        <v>434.28</v>
      </c>
      <c r="DJ62" s="22">
        <v>1390.57</v>
      </c>
      <c r="DK62" s="22">
        <v>194.14</v>
      </c>
      <c r="DL62" s="22">
        <v>2526.9899999999998</v>
      </c>
      <c r="DM62" s="23">
        <v>6854.04</v>
      </c>
      <c r="DN62" s="73">
        <f t="shared" si="0"/>
        <v>38088.51</v>
      </c>
      <c r="DO62" s="73">
        <f t="shared" si="1"/>
        <v>948.61</v>
      </c>
      <c r="DP62" s="73">
        <f t="shared" si="3"/>
        <v>39037.120000000003</v>
      </c>
      <c r="DQ62" s="22">
        <f t="shared" si="4"/>
        <v>4586</v>
      </c>
      <c r="DR62" s="22">
        <f t="shared" si="5"/>
        <v>907.22</v>
      </c>
      <c r="DS62" s="22">
        <f t="shared" si="6"/>
        <v>15869.14</v>
      </c>
      <c r="DT62" s="22">
        <f t="shared" si="7"/>
        <v>1881.8199999999997</v>
      </c>
      <c r="DU62" s="22">
        <f t="shared" si="8"/>
        <v>23244.18</v>
      </c>
      <c r="DV62" s="23">
        <f t="shared" si="9"/>
        <v>65181.45</v>
      </c>
      <c r="DW62" s="262">
        <f t="shared" si="10"/>
        <v>1420.6600000000035</v>
      </c>
      <c r="DX62" s="262"/>
      <c r="DY62" s="263">
        <f>E62-(DU62-(DO62*PARAM!Q62))</f>
        <v>-2178.8499999999985</v>
      </c>
      <c r="DZ62" s="263"/>
    </row>
    <row r="63" spans="1:130" x14ac:dyDescent="0.25">
      <c r="A63" s="18">
        <v>781</v>
      </c>
      <c r="B63" s="18" t="s">
        <v>228</v>
      </c>
      <c r="C63" s="18" t="s">
        <v>212</v>
      </c>
      <c r="D63" s="20">
        <v>1</v>
      </c>
      <c r="E63" s="18">
        <v>20191.419999999998</v>
      </c>
      <c r="F63" s="18">
        <v>36035.660000000003</v>
      </c>
      <c r="G63" s="18" t="s">
        <v>157</v>
      </c>
      <c r="H63" s="18" t="s">
        <v>5</v>
      </c>
      <c r="I63" s="18" t="s">
        <v>169</v>
      </c>
      <c r="J63" s="21">
        <v>2747.82</v>
      </c>
      <c r="K63" s="21">
        <v>0</v>
      </c>
      <c r="L63" s="21">
        <v>2747.82</v>
      </c>
      <c r="M63" s="22">
        <v>285</v>
      </c>
      <c r="N63" s="22">
        <v>13.58</v>
      </c>
      <c r="O63" s="22">
        <v>1050.48</v>
      </c>
      <c r="P63" s="22">
        <v>125.17</v>
      </c>
      <c r="Q63" s="22">
        <v>1474.23</v>
      </c>
      <c r="R63" s="23">
        <v>4222.05</v>
      </c>
      <c r="S63" s="21">
        <v>2719.22</v>
      </c>
      <c r="T63" s="21">
        <v>0</v>
      </c>
      <c r="U63" s="21">
        <v>2719.22</v>
      </c>
      <c r="V63" s="22">
        <v>285</v>
      </c>
      <c r="W63" s="22">
        <v>13.58</v>
      </c>
      <c r="X63" s="22">
        <v>1051.56</v>
      </c>
      <c r="Y63" s="22">
        <v>145.18</v>
      </c>
      <c r="Z63" s="22">
        <v>1495.32</v>
      </c>
      <c r="AA63" s="23">
        <v>4214.54</v>
      </c>
      <c r="AB63" s="21">
        <v>2719.22</v>
      </c>
      <c r="AC63" s="21">
        <v>0</v>
      </c>
      <c r="AD63" s="21">
        <v>2719.22</v>
      </c>
      <c r="AE63" s="22">
        <v>285</v>
      </c>
      <c r="AF63" s="22">
        <v>13.58</v>
      </c>
      <c r="AG63" s="22">
        <v>1051.02</v>
      </c>
      <c r="AH63" s="22">
        <v>160.47999999999999</v>
      </c>
      <c r="AI63" s="22">
        <v>1510.08</v>
      </c>
      <c r="AJ63" s="23">
        <v>4229.3</v>
      </c>
      <c r="AK63" s="21">
        <v>2741.71</v>
      </c>
      <c r="AL63" s="21">
        <v>0</v>
      </c>
      <c r="AM63" s="21">
        <v>2741.71</v>
      </c>
      <c r="AN63" s="22">
        <v>288</v>
      </c>
      <c r="AO63" s="22">
        <v>13.7</v>
      </c>
      <c r="AP63" s="22">
        <v>1059.45</v>
      </c>
      <c r="AQ63" s="22">
        <v>150.68</v>
      </c>
      <c r="AR63" s="22">
        <v>1511.83</v>
      </c>
      <c r="AS63" s="23">
        <v>4253.54</v>
      </c>
      <c r="AT63" s="21">
        <v>2748.59</v>
      </c>
      <c r="AU63" s="21">
        <v>948.61</v>
      </c>
      <c r="AV63" s="21">
        <v>3697.2</v>
      </c>
      <c r="AW63" s="22">
        <v>418</v>
      </c>
      <c r="AX63" s="22">
        <v>13.73</v>
      </c>
      <c r="AY63" s="22">
        <v>1251.72</v>
      </c>
      <c r="AZ63" s="22">
        <v>117.61</v>
      </c>
      <c r="BA63" s="22">
        <v>1801.06</v>
      </c>
      <c r="BB63" s="23">
        <v>5498.26</v>
      </c>
      <c r="BC63" s="21">
        <v>4135.1499999999996</v>
      </c>
      <c r="BD63" s="21">
        <v>0</v>
      </c>
      <c r="BE63" s="21">
        <v>4135.1499999999996</v>
      </c>
      <c r="BF63" s="22">
        <v>470</v>
      </c>
      <c r="BG63" s="22">
        <v>20.27</v>
      </c>
      <c r="BH63" s="22">
        <v>1793.86</v>
      </c>
      <c r="BI63" s="22">
        <v>159.79</v>
      </c>
      <c r="BJ63" s="22">
        <v>2443.92</v>
      </c>
      <c r="BK63" s="23">
        <v>6579.07</v>
      </c>
      <c r="BL63" s="21">
        <v>2719.22</v>
      </c>
      <c r="BM63" s="21">
        <v>0</v>
      </c>
      <c r="BN63" s="21">
        <v>2719.22</v>
      </c>
      <c r="BO63" s="22">
        <v>281</v>
      </c>
      <c r="BP63" s="22">
        <v>13.58</v>
      </c>
      <c r="BQ63" s="22">
        <v>1051.02</v>
      </c>
      <c r="BR63" s="22">
        <v>124.78</v>
      </c>
      <c r="BS63" s="22">
        <v>1470.38</v>
      </c>
      <c r="BT63" s="23">
        <v>4189.6000000000004</v>
      </c>
      <c r="BU63" s="21">
        <v>2719.22</v>
      </c>
      <c r="BV63" s="21">
        <v>0</v>
      </c>
      <c r="BW63" s="21">
        <v>2719.22</v>
      </c>
      <c r="BX63" s="22">
        <v>284</v>
      </c>
      <c r="BY63" s="22">
        <v>13.58</v>
      </c>
      <c r="BZ63" s="22">
        <v>1051.02</v>
      </c>
      <c r="CA63" s="22">
        <v>129.88</v>
      </c>
      <c r="CB63" s="22">
        <v>1478.48</v>
      </c>
      <c r="CC63" s="23">
        <v>4197.7</v>
      </c>
      <c r="CD63" s="21">
        <v>2786.23</v>
      </c>
      <c r="CE63" s="21">
        <v>0</v>
      </c>
      <c r="CF63" s="21">
        <v>2786.23</v>
      </c>
      <c r="CG63" s="22">
        <v>294</v>
      </c>
      <c r="CH63" s="22">
        <v>13.92</v>
      </c>
      <c r="CI63" s="22">
        <v>1076.04</v>
      </c>
      <c r="CJ63" s="22">
        <v>95.37</v>
      </c>
      <c r="CK63" s="22">
        <v>1479.33</v>
      </c>
      <c r="CL63" s="23">
        <v>4265.5600000000004</v>
      </c>
      <c r="CM63" s="21">
        <v>2702.25</v>
      </c>
      <c r="CN63" s="21">
        <v>0</v>
      </c>
      <c r="CO63" s="21">
        <v>2702.25</v>
      </c>
      <c r="CP63" s="22">
        <v>290</v>
      </c>
      <c r="CQ63" s="22">
        <v>13.5</v>
      </c>
      <c r="CR63" s="22">
        <v>1049.49</v>
      </c>
      <c r="CS63" s="22">
        <v>119.38</v>
      </c>
      <c r="CT63" s="22">
        <v>1472.37</v>
      </c>
      <c r="CU63" s="23">
        <v>4174.62</v>
      </c>
      <c r="CV63" s="21">
        <v>3342.7</v>
      </c>
      <c r="CW63" s="21">
        <v>0</v>
      </c>
      <c r="CX63" s="21">
        <v>3342.7</v>
      </c>
      <c r="CY63" s="22">
        <v>371</v>
      </c>
      <c r="CZ63" s="22">
        <v>16.7</v>
      </c>
      <c r="DA63" s="22">
        <v>1283.83</v>
      </c>
      <c r="DB63" s="22">
        <v>105.26</v>
      </c>
      <c r="DC63" s="22">
        <v>1776.79</v>
      </c>
      <c r="DD63" s="23">
        <v>5119.49</v>
      </c>
      <c r="DE63" s="21">
        <v>4169.9799999999996</v>
      </c>
      <c r="DF63" s="21">
        <v>0</v>
      </c>
      <c r="DG63" s="21">
        <v>4169.9799999999996</v>
      </c>
      <c r="DH63" s="22">
        <v>491</v>
      </c>
      <c r="DI63" s="22">
        <v>381.98</v>
      </c>
      <c r="DJ63" s="22">
        <v>1349.43</v>
      </c>
      <c r="DK63" s="22">
        <v>140.36000000000001</v>
      </c>
      <c r="DL63" s="22">
        <v>2362.77</v>
      </c>
      <c r="DM63" s="23">
        <v>6532.75</v>
      </c>
      <c r="DN63" s="73">
        <f t="shared" si="0"/>
        <v>36251.31</v>
      </c>
      <c r="DO63" s="73">
        <f t="shared" si="1"/>
        <v>948.61</v>
      </c>
      <c r="DP63" s="73">
        <f t="shared" si="3"/>
        <v>37199.919999999998</v>
      </c>
      <c r="DQ63" s="22">
        <f t="shared" si="4"/>
        <v>4323</v>
      </c>
      <c r="DR63" s="22">
        <f t="shared" si="5"/>
        <v>555.28</v>
      </c>
      <c r="DS63" s="22">
        <f t="shared" si="6"/>
        <v>15169.940000000002</v>
      </c>
      <c r="DT63" s="22">
        <f t="shared" si="7"/>
        <v>1698.7199999999998</v>
      </c>
      <c r="DU63" s="22">
        <f t="shared" si="8"/>
        <v>21746.940000000002</v>
      </c>
      <c r="DV63" s="23">
        <f t="shared" si="9"/>
        <v>61666.079999999994</v>
      </c>
      <c r="DW63" s="262">
        <f t="shared" si="10"/>
        <v>1164.2599999999948</v>
      </c>
      <c r="DX63" s="262"/>
      <c r="DY63" s="263">
        <f>E63-(DU63-(DO63*PARAM!Q63))</f>
        <v>-1555.5200000000041</v>
      </c>
      <c r="DZ63" s="263"/>
    </row>
    <row r="64" spans="1:130" x14ac:dyDescent="0.25">
      <c r="A64" s="18">
        <v>796</v>
      </c>
      <c r="B64" s="18" t="s">
        <v>310</v>
      </c>
      <c r="C64" s="18" t="s">
        <v>311</v>
      </c>
      <c r="D64" s="20">
        <v>1</v>
      </c>
      <c r="E64" s="18">
        <v>14055.247500000001</v>
      </c>
      <c r="F64" s="18">
        <v>25058.100000000002</v>
      </c>
      <c r="G64" s="18" t="s">
        <v>157</v>
      </c>
      <c r="H64" s="18" t="s">
        <v>25</v>
      </c>
      <c r="I64" s="18" t="s">
        <v>312</v>
      </c>
      <c r="J64" s="21">
        <v>1958.34</v>
      </c>
      <c r="K64" s="21">
        <v>0</v>
      </c>
      <c r="L64" s="21">
        <v>1958.34</v>
      </c>
      <c r="M64" s="22">
        <v>192</v>
      </c>
      <c r="N64" s="22">
        <v>24.517499999999998</v>
      </c>
      <c r="O64" s="22">
        <v>731.40750000000003</v>
      </c>
      <c r="P64" s="22">
        <v>110.96250000000001</v>
      </c>
      <c r="Q64" s="22">
        <v>1058.8875</v>
      </c>
      <c r="R64" s="23">
        <v>-1552.23</v>
      </c>
      <c r="S64" s="21">
        <v>1884.2925</v>
      </c>
      <c r="T64" s="21">
        <v>0</v>
      </c>
      <c r="U64" s="21">
        <v>1884.2925</v>
      </c>
      <c r="V64" s="22">
        <v>192</v>
      </c>
      <c r="W64" s="22">
        <v>24.4725</v>
      </c>
      <c r="X64" s="22">
        <v>730.70249999999999</v>
      </c>
      <c r="Y64" s="22">
        <v>90.825000000000003</v>
      </c>
      <c r="Z64" s="22">
        <v>1038</v>
      </c>
      <c r="AA64" s="23">
        <v>-1474.39</v>
      </c>
      <c r="AB64" s="21">
        <v>1884.2925</v>
      </c>
      <c r="AC64" s="21">
        <v>0</v>
      </c>
      <c r="AD64" s="21">
        <v>1884.2925</v>
      </c>
      <c r="AE64" s="22">
        <v>192</v>
      </c>
      <c r="AF64" s="22">
        <v>24.4725</v>
      </c>
      <c r="AG64" s="22">
        <v>730.32749999999999</v>
      </c>
      <c r="AH64" s="22">
        <v>121.425</v>
      </c>
      <c r="AI64" s="22">
        <v>1068.2249999999999</v>
      </c>
      <c r="AJ64" s="23">
        <v>-1444.17</v>
      </c>
      <c r="AK64" s="21">
        <v>1884.2925</v>
      </c>
      <c r="AL64" s="21">
        <v>0</v>
      </c>
      <c r="AM64" s="21">
        <v>1884.2925</v>
      </c>
      <c r="AN64" s="22">
        <v>192</v>
      </c>
      <c r="AO64" s="22">
        <v>24.4725</v>
      </c>
      <c r="AP64" s="22">
        <v>730.32749999999999</v>
      </c>
      <c r="AQ64" s="22">
        <v>94.65</v>
      </c>
      <c r="AR64" s="22">
        <v>1041.45</v>
      </c>
      <c r="AS64" s="23">
        <v>-1470.94</v>
      </c>
      <c r="AT64" s="21">
        <v>1925.0250000000001</v>
      </c>
      <c r="AU64" s="21">
        <v>711.45749999999998</v>
      </c>
      <c r="AV64" s="21">
        <v>2636.4825000000001</v>
      </c>
      <c r="AW64" s="22">
        <v>294.75</v>
      </c>
      <c r="AX64" s="22">
        <v>24.997499999999999</v>
      </c>
      <c r="AY64" s="22">
        <v>887.84249999999997</v>
      </c>
      <c r="AZ64" s="22">
        <v>97.26</v>
      </c>
      <c r="BA64" s="22">
        <v>1304.8499999999999</v>
      </c>
      <c r="BB64" s="23">
        <v>-2210.46</v>
      </c>
      <c r="BC64" s="21">
        <v>2928.9375</v>
      </c>
      <c r="BD64" s="21">
        <v>0</v>
      </c>
      <c r="BE64" s="21">
        <v>2928.9375</v>
      </c>
      <c r="BF64" s="22">
        <v>321.75</v>
      </c>
      <c r="BG64" s="22">
        <v>36.637500000000003</v>
      </c>
      <c r="BH64" s="22">
        <v>1079.6324999999999</v>
      </c>
      <c r="BI64" s="22">
        <v>105.0825</v>
      </c>
      <c r="BJ64" s="22">
        <v>1543.1025</v>
      </c>
      <c r="BK64" s="23">
        <v>-2362.15</v>
      </c>
      <c r="BL64" s="21">
        <v>1884.2925</v>
      </c>
      <c r="BM64" s="21">
        <v>0</v>
      </c>
      <c r="BN64" s="21">
        <v>1884.2925</v>
      </c>
      <c r="BO64" s="22">
        <v>192</v>
      </c>
      <c r="BP64" s="22">
        <v>24.4725</v>
      </c>
      <c r="BQ64" s="22">
        <v>730.32749999999999</v>
      </c>
      <c r="BR64" s="22">
        <v>98.474999999999994</v>
      </c>
      <c r="BS64" s="22">
        <v>1045.2750000000001</v>
      </c>
      <c r="BT64" s="23">
        <v>-1467.12</v>
      </c>
      <c r="BU64" s="21">
        <v>1884.2925</v>
      </c>
      <c r="BV64" s="21">
        <v>0</v>
      </c>
      <c r="BW64" s="21">
        <v>1884.2925</v>
      </c>
      <c r="BX64" s="22">
        <v>192</v>
      </c>
      <c r="BY64" s="22">
        <v>24.4725</v>
      </c>
      <c r="BZ64" s="22">
        <v>730.32749999999999</v>
      </c>
      <c r="CA64" s="22">
        <v>117.6</v>
      </c>
      <c r="CB64" s="22">
        <v>1064.4000000000001</v>
      </c>
      <c r="CC64" s="23">
        <v>-1447.99</v>
      </c>
      <c r="CD64" s="21">
        <v>1972.02</v>
      </c>
      <c r="CE64" s="21">
        <v>0</v>
      </c>
      <c r="CF64" s="21">
        <v>1972.02</v>
      </c>
      <c r="CG64" s="22">
        <v>204</v>
      </c>
      <c r="CH64" s="22">
        <v>25.605</v>
      </c>
      <c r="CI64" s="22">
        <v>763.11</v>
      </c>
      <c r="CJ64" s="22">
        <v>35.01</v>
      </c>
      <c r="CK64" s="22">
        <v>1027.7249999999999</v>
      </c>
      <c r="CL64" s="23">
        <v>-1601.64</v>
      </c>
      <c r="CM64" s="21">
        <v>1898.5725</v>
      </c>
      <c r="CN64" s="21">
        <v>0</v>
      </c>
      <c r="CO64" s="21">
        <v>1898.5725</v>
      </c>
      <c r="CP64" s="22">
        <v>200.25</v>
      </c>
      <c r="CQ64" s="22">
        <v>24.6525</v>
      </c>
      <c r="CR64" s="22">
        <v>739.26750000000004</v>
      </c>
      <c r="CS64" s="22">
        <v>87.254999999999995</v>
      </c>
      <c r="CT64" s="22">
        <v>1051.425</v>
      </c>
      <c r="CU64" s="23">
        <v>-1480.01</v>
      </c>
      <c r="CV64" s="21">
        <v>2353.0725000000002</v>
      </c>
      <c r="CW64" s="21">
        <v>0</v>
      </c>
      <c r="CX64" s="21">
        <v>2353.0725000000002</v>
      </c>
      <c r="CY64" s="22">
        <v>256.5</v>
      </c>
      <c r="CZ64" s="22">
        <v>30.5625</v>
      </c>
      <c r="DA64" s="22">
        <v>905.37750000000005</v>
      </c>
      <c r="DB64" s="22">
        <v>106.8075</v>
      </c>
      <c r="DC64" s="22">
        <v>1299.2474999999999</v>
      </c>
      <c r="DD64" s="23">
        <v>-1838.18</v>
      </c>
      <c r="DE64" s="9">
        <v>2898.45</v>
      </c>
      <c r="DF64" s="9">
        <v>0</v>
      </c>
      <c r="DG64" s="9">
        <v>2898.45</v>
      </c>
      <c r="DH64" s="11">
        <v>334.5</v>
      </c>
      <c r="DI64" s="11">
        <v>289.185</v>
      </c>
      <c r="DJ64" s="11">
        <v>1109.01</v>
      </c>
      <c r="DK64" s="11">
        <v>112.6725</v>
      </c>
      <c r="DL64" s="11">
        <v>1845.3675000000001</v>
      </c>
      <c r="DM64" s="23">
        <v>-2019.23</v>
      </c>
      <c r="DN64" s="73">
        <f t="shared" si="0"/>
        <v>25355.879999999994</v>
      </c>
      <c r="DO64" s="73">
        <f t="shared" si="1"/>
        <v>711.45749999999998</v>
      </c>
      <c r="DP64" s="73">
        <f t="shared" si="3"/>
        <v>26067.337499999998</v>
      </c>
      <c r="DQ64" s="22">
        <f t="shared" si="4"/>
        <v>2955.75</v>
      </c>
      <c r="DR64" s="22">
        <f t="shared" si="5"/>
        <v>602.99249999999995</v>
      </c>
      <c r="DS64" s="22">
        <f t="shared" si="6"/>
        <v>10597.987500000001</v>
      </c>
      <c r="DT64" s="22">
        <f t="shared" si="7"/>
        <v>1276.4999999999998</v>
      </c>
      <c r="DU64" s="22">
        <f t="shared" si="8"/>
        <v>15433.23</v>
      </c>
      <c r="DV64" s="23">
        <f t="shared" si="9"/>
        <v>-21835.629999999997</v>
      </c>
      <c r="DW64" s="262">
        <f t="shared" si="10"/>
        <v>1009.2374999999956</v>
      </c>
      <c r="DX64" s="262"/>
      <c r="DY64" s="263">
        <f>E64-(DU64-(DO64*PARAM!Q64))</f>
        <v>-1377.9824999999983</v>
      </c>
      <c r="DZ64" s="263"/>
    </row>
    <row r="65" spans="1:130" x14ac:dyDescent="0.25">
      <c r="A65" s="18">
        <v>802</v>
      </c>
      <c r="B65" s="18" t="s">
        <v>662</v>
      </c>
      <c r="C65" s="18" t="s">
        <v>663</v>
      </c>
      <c r="D65" s="20">
        <v>1</v>
      </c>
      <c r="E65" s="18">
        <v>15722.77</v>
      </c>
      <c r="F65" s="18">
        <v>28942.68</v>
      </c>
      <c r="G65" s="18" t="s">
        <v>157</v>
      </c>
      <c r="H65" s="18" t="s">
        <v>5</v>
      </c>
      <c r="I65" s="18" t="s">
        <v>382</v>
      </c>
      <c r="J65" s="21">
        <v>1839.39</v>
      </c>
      <c r="K65" s="21">
        <v>0</v>
      </c>
      <c r="L65" s="21">
        <v>1839.39</v>
      </c>
      <c r="M65" s="22">
        <v>160</v>
      </c>
      <c r="N65" s="22">
        <v>23.77</v>
      </c>
      <c r="O65" s="22">
        <v>617.14</v>
      </c>
      <c r="P65" s="22">
        <v>114.22</v>
      </c>
      <c r="Q65" s="22">
        <v>915.13</v>
      </c>
      <c r="R65" s="23">
        <v>2754.52</v>
      </c>
      <c r="S65" s="21">
        <v>2264.8000000000002</v>
      </c>
      <c r="T65" s="21">
        <v>0</v>
      </c>
      <c r="U65" s="21">
        <v>2264.8000000000002</v>
      </c>
      <c r="V65" s="22">
        <v>220</v>
      </c>
      <c r="W65" s="22">
        <v>29.41</v>
      </c>
      <c r="X65" s="22">
        <v>741.38</v>
      </c>
      <c r="Y65" s="22">
        <v>142.21</v>
      </c>
      <c r="Z65" s="22">
        <v>1133</v>
      </c>
      <c r="AA65" s="23">
        <v>3397.8</v>
      </c>
      <c r="AB65" s="21">
        <v>2264.8000000000002</v>
      </c>
      <c r="AC65" s="21">
        <v>0</v>
      </c>
      <c r="AD65" s="21">
        <v>2264.8000000000002</v>
      </c>
      <c r="AE65" s="22">
        <v>220</v>
      </c>
      <c r="AF65" s="22">
        <v>29.41</v>
      </c>
      <c r="AG65" s="22">
        <v>741.03</v>
      </c>
      <c r="AH65" s="22">
        <v>132.01</v>
      </c>
      <c r="AI65" s="22">
        <v>1122.45</v>
      </c>
      <c r="AJ65" s="23">
        <v>3387.25</v>
      </c>
      <c r="AK65" s="21">
        <v>2264.8000000000002</v>
      </c>
      <c r="AL65" s="21">
        <v>0</v>
      </c>
      <c r="AM65" s="21">
        <v>2264.8000000000002</v>
      </c>
      <c r="AN65" s="22">
        <v>220</v>
      </c>
      <c r="AO65" s="22">
        <v>29.41</v>
      </c>
      <c r="AP65" s="22">
        <v>741.03</v>
      </c>
      <c r="AQ65" s="22">
        <v>147.31</v>
      </c>
      <c r="AR65" s="22">
        <v>1137.75</v>
      </c>
      <c r="AS65" s="23">
        <v>3402.55</v>
      </c>
      <c r="AT65" s="21">
        <v>2264.8000000000002</v>
      </c>
      <c r="AU65" s="21">
        <v>758.88</v>
      </c>
      <c r="AV65" s="21">
        <v>3023.68</v>
      </c>
      <c r="AW65" s="22">
        <v>323</v>
      </c>
      <c r="AX65" s="22">
        <v>29.41</v>
      </c>
      <c r="AY65" s="22">
        <v>892.81</v>
      </c>
      <c r="AZ65" s="22">
        <v>96.28</v>
      </c>
      <c r="BA65" s="22">
        <v>1341.5</v>
      </c>
      <c r="BB65" s="23">
        <v>4365.18</v>
      </c>
      <c r="BC65" s="21">
        <v>3358.99</v>
      </c>
      <c r="BD65" s="21">
        <v>0</v>
      </c>
      <c r="BE65" s="21">
        <v>3358.99</v>
      </c>
      <c r="BF65" s="22">
        <v>368</v>
      </c>
      <c r="BG65" s="22">
        <v>43.43</v>
      </c>
      <c r="BH65" s="22">
        <v>1256.9100000000001</v>
      </c>
      <c r="BI65" s="22">
        <v>125.87</v>
      </c>
      <c r="BJ65" s="22">
        <v>1794.21</v>
      </c>
      <c r="BK65" s="23">
        <v>5153.2</v>
      </c>
      <c r="BL65" s="21">
        <v>2264.8000000000002</v>
      </c>
      <c r="BM65" s="21">
        <v>0</v>
      </c>
      <c r="BN65" s="21">
        <v>2264.8000000000002</v>
      </c>
      <c r="BO65" s="22">
        <v>220</v>
      </c>
      <c r="BP65" s="22">
        <v>29.41</v>
      </c>
      <c r="BQ65" s="22">
        <v>741.03</v>
      </c>
      <c r="BR65" s="22">
        <v>137.11000000000001</v>
      </c>
      <c r="BS65" s="22">
        <v>1127.55</v>
      </c>
      <c r="BT65" s="23">
        <v>3392.35</v>
      </c>
      <c r="BU65" s="21">
        <v>2264.8000000000002</v>
      </c>
      <c r="BV65" s="21">
        <v>0</v>
      </c>
      <c r="BW65" s="21">
        <v>2264.8000000000002</v>
      </c>
      <c r="BX65" s="22">
        <v>220</v>
      </c>
      <c r="BY65" s="22">
        <v>29.41</v>
      </c>
      <c r="BZ65" s="22">
        <v>741.03</v>
      </c>
      <c r="CA65" s="22">
        <v>132.01</v>
      </c>
      <c r="CB65" s="22">
        <v>1122.45</v>
      </c>
      <c r="CC65" s="23">
        <v>3387.25</v>
      </c>
      <c r="CD65" s="21">
        <v>2264.8000000000002</v>
      </c>
      <c r="CE65" s="21">
        <v>0</v>
      </c>
      <c r="CF65" s="21">
        <v>2264.8000000000002</v>
      </c>
      <c r="CG65" s="22">
        <v>220</v>
      </c>
      <c r="CH65" s="22">
        <v>29.41</v>
      </c>
      <c r="CI65" s="22">
        <v>741.03</v>
      </c>
      <c r="CJ65" s="22">
        <v>126.91</v>
      </c>
      <c r="CK65" s="22">
        <v>1117.3499999999999</v>
      </c>
      <c r="CL65" s="23">
        <v>3382.15</v>
      </c>
      <c r="CM65" s="21">
        <v>2264.8000000000002</v>
      </c>
      <c r="CN65" s="21">
        <v>0</v>
      </c>
      <c r="CO65" s="21">
        <v>2264.8000000000002</v>
      </c>
      <c r="CP65" s="22">
        <v>227</v>
      </c>
      <c r="CQ65" s="22">
        <v>29.41</v>
      </c>
      <c r="CR65" s="22">
        <v>715.74</v>
      </c>
      <c r="CS65" s="22">
        <v>96.31</v>
      </c>
      <c r="CT65" s="22">
        <v>1068.46</v>
      </c>
      <c r="CU65" s="23">
        <v>3333.26</v>
      </c>
      <c r="CV65" s="21">
        <v>2283.85</v>
      </c>
      <c r="CW65" s="21">
        <v>0</v>
      </c>
      <c r="CX65" s="21">
        <v>2283.85</v>
      </c>
      <c r="CY65" s="22">
        <v>222</v>
      </c>
      <c r="CZ65" s="22">
        <v>29.66</v>
      </c>
      <c r="DA65" s="22">
        <v>728.03</v>
      </c>
      <c r="DB65" s="22">
        <v>127.25</v>
      </c>
      <c r="DC65" s="22">
        <v>1106.94</v>
      </c>
      <c r="DD65" s="23">
        <v>3390.79</v>
      </c>
      <c r="DE65" s="21">
        <v>3407.52</v>
      </c>
      <c r="DF65" s="21">
        <v>0</v>
      </c>
      <c r="DG65" s="21">
        <v>3407.52</v>
      </c>
      <c r="DH65" s="22">
        <v>375</v>
      </c>
      <c r="DI65" s="22">
        <v>333.79</v>
      </c>
      <c r="DJ65" s="22">
        <v>2208.0100000000002</v>
      </c>
      <c r="DK65" s="22">
        <v>163.85</v>
      </c>
      <c r="DL65" s="22">
        <v>3080.65</v>
      </c>
      <c r="DM65" s="23">
        <v>6488.17</v>
      </c>
      <c r="DN65" s="73">
        <f t="shared" si="0"/>
        <v>29008.149999999998</v>
      </c>
      <c r="DO65" s="73">
        <f t="shared" si="1"/>
        <v>758.88</v>
      </c>
      <c r="DP65" s="73">
        <f t="shared" si="3"/>
        <v>29767.03</v>
      </c>
      <c r="DQ65" s="22">
        <f t="shared" si="4"/>
        <v>3215</v>
      </c>
      <c r="DR65" s="22">
        <f t="shared" si="5"/>
        <v>695.34000000000015</v>
      </c>
      <c r="DS65" s="22">
        <f t="shared" si="6"/>
        <v>11606.2</v>
      </c>
      <c r="DT65" s="22">
        <f t="shared" si="7"/>
        <v>1678.4499999999998</v>
      </c>
      <c r="DU65" s="22">
        <f t="shared" si="8"/>
        <v>17194.990000000002</v>
      </c>
      <c r="DV65" s="23">
        <f t="shared" si="9"/>
        <v>49226.82</v>
      </c>
      <c r="DW65" s="262">
        <f t="shared" si="10"/>
        <v>824.34999999999854</v>
      </c>
      <c r="DX65" s="262"/>
      <c r="DY65" s="263">
        <f>E65-(DU65-(DO65*PARAM!Q65))</f>
        <v>-1472.2200000000012</v>
      </c>
      <c r="DZ65" s="263"/>
    </row>
    <row r="66" spans="1:130" x14ac:dyDescent="0.25">
      <c r="A66" s="18">
        <v>803</v>
      </c>
      <c r="B66" s="18" t="s">
        <v>439</v>
      </c>
      <c r="C66" s="18" t="s">
        <v>440</v>
      </c>
      <c r="D66" s="20">
        <v>1</v>
      </c>
      <c r="E66" s="18">
        <v>14654.38</v>
      </c>
      <c r="F66" s="18">
        <v>28154.42</v>
      </c>
      <c r="G66" s="18" t="s">
        <v>157</v>
      </c>
      <c r="H66" s="18" t="s">
        <v>5</v>
      </c>
      <c r="I66" s="18" t="s">
        <v>204</v>
      </c>
      <c r="J66" s="21">
        <v>2199.77</v>
      </c>
      <c r="K66" s="21">
        <v>0</v>
      </c>
      <c r="L66" s="21">
        <v>2199.77</v>
      </c>
      <c r="M66" s="22">
        <v>207</v>
      </c>
      <c r="N66" s="22">
        <v>32.49</v>
      </c>
      <c r="O66" s="22">
        <v>653.46</v>
      </c>
      <c r="P66" s="22">
        <v>38.93</v>
      </c>
      <c r="Q66" s="22">
        <v>931.88</v>
      </c>
      <c r="R66" s="23">
        <v>3131.65</v>
      </c>
      <c r="S66" s="21">
        <v>2058.12</v>
      </c>
      <c r="T66" s="21">
        <v>0</v>
      </c>
      <c r="U66" s="21">
        <v>2058.12</v>
      </c>
      <c r="V66" s="22">
        <v>191</v>
      </c>
      <c r="W66" s="22">
        <v>30.83</v>
      </c>
      <c r="X66" s="22">
        <v>619.41999999999996</v>
      </c>
      <c r="Y66" s="22">
        <v>36.54</v>
      </c>
      <c r="Z66" s="22">
        <v>877.79</v>
      </c>
      <c r="AA66" s="23">
        <v>2935.91</v>
      </c>
      <c r="AB66" s="21">
        <v>2066.5300000000002</v>
      </c>
      <c r="AC66" s="21">
        <v>0</v>
      </c>
      <c r="AD66" s="21">
        <v>2066.5300000000002</v>
      </c>
      <c r="AE66" s="22">
        <v>192</v>
      </c>
      <c r="AF66" s="22">
        <v>30.96</v>
      </c>
      <c r="AG66" s="22">
        <v>621.25</v>
      </c>
      <c r="AH66" s="22">
        <v>36.69</v>
      </c>
      <c r="AI66" s="22">
        <v>880.9</v>
      </c>
      <c r="AJ66" s="23">
        <v>2947.43</v>
      </c>
      <c r="AK66" s="21">
        <v>2168.5700000000002</v>
      </c>
      <c r="AL66" s="21">
        <v>0</v>
      </c>
      <c r="AM66" s="21">
        <v>2168.5700000000002</v>
      </c>
      <c r="AN66" s="22">
        <v>207</v>
      </c>
      <c r="AO66" s="22">
        <v>32.49</v>
      </c>
      <c r="AP66" s="22">
        <v>653.88</v>
      </c>
      <c r="AQ66" s="22">
        <v>38.51</v>
      </c>
      <c r="AR66" s="22">
        <v>931.88</v>
      </c>
      <c r="AS66" s="23">
        <v>3100.45</v>
      </c>
      <c r="AT66" s="21">
        <v>2160.0500000000002</v>
      </c>
      <c r="AU66" s="21">
        <v>882.21</v>
      </c>
      <c r="AV66" s="21">
        <v>3042.26</v>
      </c>
      <c r="AW66" s="22">
        <v>325</v>
      </c>
      <c r="AX66" s="22">
        <v>32.36</v>
      </c>
      <c r="AY66" s="22">
        <v>822.51</v>
      </c>
      <c r="AZ66" s="22">
        <v>50.17</v>
      </c>
      <c r="BA66" s="22">
        <v>1230.04</v>
      </c>
      <c r="BB66" s="23">
        <v>4272.3</v>
      </c>
      <c r="BC66" s="21">
        <v>3414.18</v>
      </c>
      <c r="BD66" s="21">
        <v>0</v>
      </c>
      <c r="BE66" s="21">
        <v>3414.18</v>
      </c>
      <c r="BF66" s="22">
        <v>355</v>
      </c>
      <c r="BG66" s="22">
        <v>48.72</v>
      </c>
      <c r="BH66" s="22">
        <v>1222.94</v>
      </c>
      <c r="BI66" s="22">
        <v>59.91</v>
      </c>
      <c r="BJ66" s="22">
        <v>1686.57</v>
      </c>
      <c r="BK66" s="23">
        <v>5100.75</v>
      </c>
      <c r="BL66" s="21">
        <v>2179.11</v>
      </c>
      <c r="BM66" s="21">
        <v>0</v>
      </c>
      <c r="BN66" s="21">
        <v>2179.11</v>
      </c>
      <c r="BO66" s="22">
        <v>206</v>
      </c>
      <c r="BP66" s="22">
        <v>32.64</v>
      </c>
      <c r="BQ66" s="22">
        <v>663.4</v>
      </c>
      <c r="BR66" s="22">
        <v>145.79</v>
      </c>
      <c r="BS66" s="22">
        <v>1047.83</v>
      </c>
      <c r="BT66" s="23">
        <v>3226.94</v>
      </c>
      <c r="BU66" s="21">
        <v>2179.09</v>
      </c>
      <c r="BV66" s="21">
        <v>0</v>
      </c>
      <c r="BW66" s="21">
        <v>2179.09</v>
      </c>
      <c r="BX66" s="22">
        <v>207</v>
      </c>
      <c r="BY66" s="22">
        <v>32.64</v>
      </c>
      <c r="BZ66" s="22">
        <v>663.41</v>
      </c>
      <c r="CA66" s="22">
        <v>38.69</v>
      </c>
      <c r="CB66" s="22">
        <v>941.74</v>
      </c>
      <c r="CC66" s="23">
        <v>3120.83</v>
      </c>
      <c r="CD66" s="21">
        <v>2132.89</v>
      </c>
      <c r="CE66" s="21">
        <v>0</v>
      </c>
      <c r="CF66" s="21">
        <v>2132.89</v>
      </c>
      <c r="CG66" s="22">
        <v>201</v>
      </c>
      <c r="CH66" s="22">
        <v>31.95</v>
      </c>
      <c r="CI66" s="22">
        <v>650.9</v>
      </c>
      <c r="CJ66" s="22">
        <v>37.869999999999997</v>
      </c>
      <c r="CK66" s="22">
        <v>921.72</v>
      </c>
      <c r="CL66" s="23">
        <v>3054.61</v>
      </c>
      <c r="CM66" s="21">
        <v>2179.09</v>
      </c>
      <c r="CN66" s="21">
        <v>0</v>
      </c>
      <c r="CO66" s="21">
        <v>2179.09</v>
      </c>
      <c r="CP66" s="22">
        <v>216</v>
      </c>
      <c r="CQ66" s="22">
        <v>32.64</v>
      </c>
      <c r="CR66" s="22">
        <v>637.96</v>
      </c>
      <c r="CS66" s="22">
        <v>38.69</v>
      </c>
      <c r="CT66" s="22">
        <v>925.29</v>
      </c>
      <c r="CU66" s="23">
        <v>3104.38</v>
      </c>
      <c r="CV66" s="21">
        <v>2179.09</v>
      </c>
      <c r="CW66" s="21">
        <v>0</v>
      </c>
      <c r="CX66" s="21">
        <v>2179.09</v>
      </c>
      <c r="CY66" s="22">
        <v>207</v>
      </c>
      <c r="CZ66" s="22">
        <v>32.64</v>
      </c>
      <c r="DA66" s="22">
        <v>633.16</v>
      </c>
      <c r="DB66" s="22">
        <v>38.69</v>
      </c>
      <c r="DC66" s="22">
        <v>911.49</v>
      </c>
      <c r="DD66" s="23">
        <v>3090.58</v>
      </c>
      <c r="DE66" s="21">
        <v>3250.38</v>
      </c>
      <c r="DF66" s="21">
        <v>0</v>
      </c>
      <c r="DG66" s="21">
        <v>3250.38</v>
      </c>
      <c r="DH66" s="22">
        <v>358</v>
      </c>
      <c r="DI66" s="22">
        <v>328.1</v>
      </c>
      <c r="DJ66" s="22">
        <v>2016.21</v>
      </c>
      <c r="DK66" s="22">
        <v>59.05</v>
      </c>
      <c r="DL66" s="22">
        <v>2761.36</v>
      </c>
      <c r="DM66" s="23">
        <v>6011.74</v>
      </c>
      <c r="DN66" s="73">
        <f t="shared" si="0"/>
        <v>28166.870000000003</v>
      </c>
      <c r="DO66" s="73">
        <f t="shared" si="1"/>
        <v>882.21</v>
      </c>
      <c r="DP66" s="73">
        <f t="shared" si="3"/>
        <v>29049.08</v>
      </c>
      <c r="DQ66" s="22">
        <f t="shared" si="4"/>
        <v>3078</v>
      </c>
      <c r="DR66" s="22">
        <f t="shared" si="5"/>
        <v>731.09999999999991</v>
      </c>
      <c r="DS66" s="22">
        <f t="shared" si="6"/>
        <v>10521.900000000001</v>
      </c>
      <c r="DT66" s="22">
        <f t="shared" si="7"/>
        <v>765.31999999999994</v>
      </c>
      <c r="DU66" s="22">
        <f t="shared" si="8"/>
        <v>15096.319999999998</v>
      </c>
      <c r="DV66" s="23">
        <f t="shared" si="9"/>
        <v>46324.509999999995</v>
      </c>
      <c r="DW66" s="262">
        <f t="shared" si="10"/>
        <v>894.66000000000349</v>
      </c>
      <c r="DX66" s="262"/>
      <c r="DY66" s="263">
        <f>E66-(DU66-(DO66*PARAM!Q66))</f>
        <v>-441.93999999999869</v>
      </c>
      <c r="DZ66" s="263"/>
    </row>
    <row r="67" spans="1:130" x14ac:dyDescent="0.25">
      <c r="A67" s="18">
        <v>804</v>
      </c>
      <c r="B67" s="18" t="s">
        <v>376</v>
      </c>
      <c r="C67" s="18" t="s">
        <v>377</v>
      </c>
      <c r="D67" s="20">
        <v>1</v>
      </c>
      <c r="E67" s="18">
        <v>13487.22</v>
      </c>
      <c r="F67" s="18">
        <v>27078.37</v>
      </c>
      <c r="G67" s="18" t="s">
        <v>157</v>
      </c>
      <c r="H67" s="18" t="s">
        <v>5</v>
      </c>
      <c r="I67" s="18" t="s">
        <v>182</v>
      </c>
      <c r="J67" s="21">
        <v>2544.1999999999998</v>
      </c>
      <c r="K67" s="21">
        <v>0</v>
      </c>
      <c r="L67" s="21">
        <v>2544.1999999999998</v>
      </c>
      <c r="M67" s="22">
        <v>248</v>
      </c>
      <c r="N67" s="22">
        <v>36.99</v>
      </c>
      <c r="O67" s="22">
        <v>925.38</v>
      </c>
      <c r="P67" s="22">
        <v>146.84</v>
      </c>
      <c r="Q67" s="22">
        <v>1357.21</v>
      </c>
      <c r="R67" s="23">
        <v>3901.41</v>
      </c>
      <c r="S67" s="21">
        <v>2018.58</v>
      </c>
      <c r="T67" s="21">
        <v>0</v>
      </c>
      <c r="U67" s="21">
        <v>2018.58</v>
      </c>
      <c r="V67" s="22">
        <v>185</v>
      </c>
      <c r="W67" s="22">
        <v>30.24</v>
      </c>
      <c r="X67" s="22">
        <v>518.29999999999995</v>
      </c>
      <c r="Y67" s="22">
        <v>117.44</v>
      </c>
      <c r="Z67" s="22">
        <v>850.98</v>
      </c>
      <c r="AA67" s="23">
        <v>2869.56</v>
      </c>
      <c r="AB67" s="21">
        <v>2017.21</v>
      </c>
      <c r="AC67" s="21">
        <v>0</v>
      </c>
      <c r="AD67" s="21">
        <v>2017.21</v>
      </c>
      <c r="AE67" s="22">
        <v>185</v>
      </c>
      <c r="AF67" s="22">
        <v>30.21</v>
      </c>
      <c r="AG67" s="22">
        <v>516.66999999999996</v>
      </c>
      <c r="AH67" s="22">
        <v>127.61</v>
      </c>
      <c r="AI67" s="22">
        <v>859.49</v>
      </c>
      <c r="AJ67" s="23">
        <v>2876.7</v>
      </c>
      <c r="AK67" s="21">
        <v>2036.26</v>
      </c>
      <c r="AL67" s="21">
        <v>0</v>
      </c>
      <c r="AM67" s="21">
        <v>2036.26</v>
      </c>
      <c r="AN67" s="22">
        <v>188</v>
      </c>
      <c r="AO67" s="22">
        <v>30.5</v>
      </c>
      <c r="AP67" s="22">
        <v>533.83000000000004</v>
      </c>
      <c r="AQ67" s="22">
        <v>143.25</v>
      </c>
      <c r="AR67" s="22">
        <v>895.58</v>
      </c>
      <c r="AS67" s="23">
        <v>2931.84</v>
      </c>
      <c r="AT67" s="21">
        <v>2045.9</v>
      </c>
      <c r="AU67" s="21">
        <v>939.13</v>
      </c>
      <c r="AV67" s="21">
        <v>2985.03</v>
      </c>
      <c r="AW67" s="22">
        <v>317</v>
      </c>
      <c r="AX67" s="22">
        <v>30.65</v>
      </c>
      <c r="AY67" s="22">
        <v>730.33</v>
      </c>
      <c r="AZ67" s="22">
        <v>140.71</v>
      </c>
      <c r="BA67" s="22">
        <v>1218.69</v>
      </c>
      <c r="BB67" s="23">
        <v>4203.72</v>
      </c>
      <c r="BC67" s="21">
        <v>3168.74</v>
      </c>
      <c r="BD67" s="21">
        <v>0</v>
      </c>
      <c r="BE67" s="21">
        <v>3168.74</v>
      </c>
      <c r="BF67" s="22">
        <v>326</v>
      </c>
      <c r="BG67" s="22">
        <v>45.51</v>
      </c>
      <c r="BH67" s="22">
        <v>1144.68</v>
      </c>
      <c r="BI67" s="22">
        <v>157.69</v>
      </c>
      <c r="BJ67" s="22">
        <v>1673.88</v>
      </c>
      <c r="BK67" s="23">
        <v>4842.62</v>
      </c>
      <c r="BL67" s="21">
        <v>2036.26</v>
      </c>
      <c r="BM67" s="21">
        <v>0</v>
      </c>
      <c r="BN67" s="21">
        <v>2036.26</v>
      </c>
      <c r="BO67" s="22">
        <v>188</v>
      </c>
      <c r="BP67" s="22">
        <v>30.5</v>
      </c>
      <c r="BQ67" s="22">
        <v>533.83000000000004</v>
      </c>
      <c r="BR67" s="22">
        <v>82.05</v>
      </c>
      <c r="BS67" s="22">
        <v>834.38</v>
      </c>
      <c r="BT67" s="23">
        <v>2870.64</v>
      </c>
      <c r="BU67" s="21">
        <v>2036.26</v>
      </c>
      <c r="BV67" s="21">
        <v>0</v>
      </c>
      <c r="BW67" s="21">
        <v>2036.26</v>
      </c>
      <c r="BX67" s="22">
        <v>188</v>
      </c>
      <c r="BY67" s="22">
        <v>30.5</v>
      </c>
      <c r="BZ67" s="22">
        <v>533.83000000000004</v>
      </c>
      <c r="CA67" s="22">
        <v>138.15</v>
      </c>
      <c r="CB67" s="22">
        <v>890.48</v>
      </c>
      <c r="CC67" s="23">
        <v>2926.74</v>
      </c>
      <c r="CD67" s="21">
        <v>2051.2800000000002</v>
      </c>
      <c r="CE67" s="21">
        <v>0</v>
      </c>
      <c r="CF67" s="21">
        <v>2051.2800000000002</v>
      </c>
      <c r="CG67" s="22">
        <v>190</v>
      </c>
      <c r="CH67" s="22">
        <v>30.72</v>
      </c>
      <c r="CI67" s="22">
        <v>547.54</v>
      </c>
      <c r="CJ67" s="22">
        <v>143.51</v>
      </c>
      <c r="CK67" s="22">
        <v>911.77</v>
      </c>
      <c r="CL67" s="23">
        <v>2963.05</v>
      </c>
      <c r="CM67" s="21">
        <v>2046.08</v>
      </c>
      <c r="CN67" s="21">
        <v>0</v>
      </c>
      <c r="CO67" s="21">
        <v>2046.08</v>
      </c>
      <c r="CP67" s="22">
        <v>198</v>
      </c>
      <c r="CQ67" s="22">
        <v>30.65</v>
      </c>
      <c r="CR67" s="22">
        <v>525.9</v>
      </c>
      <c r="CS67" s="22">
        <v>82.23</v>
      </c>
      <c r="CT67" s="22">
        <v>836.78</v>
      </c>
      <c r="CU67" s="23">
        <v>2882.86</v>
      </c>
      <c r="CV67" s="21">
        <v>2680.38</v>
      </c>
      <c r="CW67" s="21">
        <v>0</v>
      </c>
      <c r="CX67" s="21">
        <v>2680.38</v>
      </c>
      <c r="CY67" s="22">
        <v>277</v>
      </c>
      <c r="CZ67" s="22">
        <v>40.17</v>
      </c>
      <c r="DA67" s="22">
        <v>1014.74</v>
      </c>
      <c r="DB67" s="22">
        <v>119</v>
      </c>
      <c r="DC67" s="22">
        <v>1450.91</v>
      </c>
      <c r="DD67" s="23">
        <v>4131.29</v>
      </c>
      <c r="DE67" s="21">
        <v>3120.76</v>
      </c>
      <c r="DF67" s="21">
        <v>0</v>
      </c>
      <c r="DG67" s="21">
        <v>3120.76</v>
      </c>
      <c r="DH67" s="22">
        <v>338</v>
      </c>
      <c r="DI67" s="22">
        <v>322.37</v>
      </c>
      <c r="DJ67" s="22">
        <v>1631.54</v>
      </c>
      <c r="DK67" s="22">
        <v>148.56</v>
      </c>
      <c r="DL67" s="22">
        <v>2440.4699999999998</v>
      </c>
      <c r="DM67" s="23">
        <v>5561.23</v>
      </c>
      <c r="DN67" s="73">
        <f t="shared" si="0"/>
        <v>27801.909999999996</v>
      </c>
      <c r="DO67" s="73">
        <f t="shared" si="1"/>
        <v>939.13</v>
      </c>
      <c r="DP67" s="73">
        <f t="shared" si="3"/>
        <v>28741.039999999994</v>
      </c>
      <c r="DQ67" s="22">
        <f t="shared" si="4"/>
        <v>3016</v>
      </c>
      <c r="DR67" s="22">
        <f t="shared" si="5"/>
        <v>719.51</v>
      </c>
      <c r="DS67" s="22">
        <f t="shared" si="6"/>
        <v>9690.3999999999978</v>
      </c>
      <c r="DT67" s="22">
        <f t="shared" si="7"/>
        <v>1629.09</v>
      </c>
      <c r="DU67" s="22">
        <f t="shared" si="8"/>
        <v>15055</v>
      </c>
      <c r="DV67" s="23">
        <f t="shared" si="9"/>
        <v>45832.3</v>
      </c>
      <c r="DW67" s="262">
        <f t="shared" si="10"/>
        <v>1662.6699999999946</v>
      </c>
      <c r="DX67" s="262"/>
      <c r="DY67" s="263">
        <f>E67-(DU67-(DO67*PARAM!Q67))</f>
        <v>-1567.7800000000007</v>
      </c>
      <c r="DZ67" s="263"/>
    </row>
    <row r="68" spans="1:130" x14ac:dyDescent="0.25">
      <c r="A68" s="18">
        <v>1000</v>
      </c>
      <c r="B68" s="18" t="s">
        <v>621</v>
      </c>
      <c r="C68" s="18" t="s">
        <v>622</v>
      </c>
      <c r="D68" s="20">
        <v>0.9</v>
      </c>
      <c r="E68" s="18">
        <v>90365.72</v>
      </c>
      <c r="F68" s="18">
        <v>157949.68</v>
      </c>
      <c r="G68" s="18" t="s">
        <v>157</v>
      </c>
      <c r="H68" s="18" t="s">
        <v>6</v>
      </c>
      <c r="I68" s="18" t="s">
        <v>248</v>
      </c>
      <c r="J68" s="21">
        <v>3227.48</v>
      </c>
      <c r="K68" s="21">
        <v>0</v>
      </c>
      <c r="L68" s="21">
        <v>3227.48</v>
      </c>
      <c r="M68" s="22">
        <v>342</v>
      </c>
      <c r="N68" s="22">
        <v>78.209999999999994</v>
      </c>
      <c r="O68" s="22">
        <v>1204.28</v>
      </c>
      <c r="P68" s="22">
        <v>158.88</v>
      </c>
      <c r="Q68" s="22">
        <v>1783.37</v>
      </c>
      <c r="R68" s="23">
        <v>5010.8500000000004</v>
      </c>
      <c r="S68" s="21">
        <v>3043.77</v>
      </c>
      <c r="T68" s="21">
        <v>0</v>
      </c>
      <c r="U68" s="21">
        <v>3043.77</v>
      </c>
      <c r="V68" s="22">
        <v>330</v>
      </c>
      <c r="W68" s="22">
        <v>76.03</v>
      </c>
      <c r="X68" s="22">
        <v>1172.8</v>
      </c>
      <c r="Y68" s="22">
        <v>130.55000000000001</v>
      </c>
      <c r="Z68" s="22">
        <v>1709.38</v>
      </c>
      <c r="AA68" s="23">
        <v>4753.1499999999996</v>
      </c>
      <c r="AB68" s="21">
        <v>2996.16</v>
      </c>
      <c r="AC68" s="21">
        <v>0</v>
      </c>
      <c r="AD68" s="21">
        <v>2996.16</v>
      </c>
      <c r="AE68" s="22">
        <v>323</v>
      </c>
      <c r="AF68" s="22">
        <v>74.84</v>
      </c>
      <c r="AG68" s="22">
        <v>1154.42</v>
      </c>
      <c r="AH68" s="22">
        <v>160.30000000000001</v>
      </c>
      <c r="AI68" s="22">
        <v>1712.56</v>
      </c>
      <c r="AJ68" s="23">
        <v>4708.72</v>
      </c>
      <c r="AK68" s="21">
        <v>3008.99</v>
      </c>
      <c r="AL68" s="21">
        <v>0</v>
      </c>
      <c r="AM68" s="21">
        <v>3008.99</v>
      </c>
      <c r="AN68" s="22">
        <v>325</v>
      </c>
      <c r="AO68" s="22">
        <v>75.16</v>
      </c>
      <c r="AP68" s="22">
        <v>1159.21</v>
      </c>
      <c r="AQ68" s="22">
        <v>145.22999999999999</v>
      </c>
      <c r="AR68" s="22">
        <v>1704.6</v>
      </c>
      <c r="AS68" s="23">
        <v>4713.59</v>
      </c>
      <c r="AT68" s="21">
        <v>2996.16</v>
      </c>
      <c r="AU68" s="21">
        <v>828.14</v>
      </c>
      <c r="AV68" s="21">
        <v>3824.3</v>
      </c>
      <c r="AW68" s="22">
        <v>436</v>
      </c>
      <c r="AX68" s="22">
        <v>74.84</v>
      </c>
      <c r="AY68" s="22">
        <v>1320.05</v>
      </c>
      <c r="AZ68" s="22">
        <v>125.5</v>
      </c>
      <c r="BA68" s="22">
        <v>1956.39</v>
      </c>
      <c r="BB68" s="23">
        <v>5780.69</v>
      </c>
      <c r="BC68" s="21">
        <v>4674.3500000000004</v>
      </c>
      <c r="BD68" s="21">
        <v>0</v>
      </c>
      <c r="BE68" s="21">
        <v>4674.3500000000004</v>
      </c>
      <c r="BF68" s="22">
        <v>536</v>
      </c>
      <c r="BG68" s="22">
        <v>113.23</v>
      </c>
      <c r="BH68" s="22">
        <v>1999.41</v>
      </c>
      <c r="BI68" s="22">
        <v>179.29</v>
      </c>
      <c r="BJ68" s="22">
        <v>2827.93</v>
      </c>
      <c r="BK68" s="23">
        <v>7502.28</v>
      </c>
      <c r="BL68" s="21">
        <v>2996.16</v>
      </c>
      <c r="BM68" s="21">
        <v>0</v>
      </c>
      <c r="BN68" s="21">
        <v>2996.16</v>
      </c>
      <c r="BO68" s="22">
        <v>321</v>
      </c>
      <c r="BP68" s="22">
        <v>74.84</v>
      </c>
      <c r="BQ68" s="22">
        <v>1154.42</v>
      </c>
      <c r="BR68" s="22">
        <v>109.3</v>
      </c>
      <c r="BS68" s="22">
        <v>1659.56</v>
      </c>
      <c r="BT68" s="23">
        <v>4655.72</v>
      </c>
      <c r="BU68" s="21">
        <v>2996.16</v>
      </c>
      <c r="BV68" s="21">
        <v>0</v>
      </c>
      <c r="BW68" s="21">
        <v>2996.16</v>
      </c>
      <c r="BX68" s="22">
        <v>323</v>
      </c>
      <c r="BY68" s="22">
        <v>74.84</v>
      </c>
      <c r="BZ68" s="22">
        <v>1154.42</v>
      </c>
      <c r="CA68" s="22">
        <v>145</v>
      </c>
      <c r="CB68" s="22">
        <v>1697.26</v>
      </c>
      <c r="CC68" s="23">
        <v>4693.42</v>
      </c>
      <c r="CD68" s="21">
        <v>3109.42</v>
      </c>
      <c r="CE68" s="21">
        <v>0</v>
      </c>
      <c r="CF68" s="21">
        <v>3109.42</v>
      </c>
      <c r="CG68" s="22">
        <v>339</v>
      </c>
      <c r="CH68" s="22">
        <v>77.67</v>
      </c>
      <c r="CI68" s="22">
        <v>1196.73</v>
      </c>
      <c r="CJ68" s="22">
        <v>111.32</v>
      </c>
      <c r="CK68" s="22">
        <v>1724.72</v>
      </c>
      <c r="CL68" s="23">
        <v>4834.1400000000003</v>
      </c>
      <c r="CM68" s="21">
        <v>3091.54</v>
      </c>
      <c r="CN68" s="21">
        <v>0</v>
      </c>
      <c r="CO68" s="21">
        <v>3091.54</v>
      </c>
      <c r="CP68" s="22">
        <v>345</v>
      </c>
      <c r="CQ68" s="22">
        <v>77.22</v>
      </c>
      <c r="CR68" s="22">
        <v>1194.8499999999999</v>
      </c>
      <c r="CS68" s="22">
        <v>54.88</v>
      </c>
      <c r="CT68" s="22">
        <v>1671.95</v>
      </c>
      <c r="CU68" s="23">
        <v>4763.49</v>
      </c>
      <c r="CV68" s="21">
        <v>2996.16</v>
      </c>
      <c r="CW68" s="21">
        <v>0</v>
      </c>
      <c r="CX68" s="21">
        <v>2996.16</v>
      </c>
      <c r="CY68" s="22">
        <v>323</v>
      </c>
      <c r="CZ68" s="22">
        <v>74.84</v>
      </c>
      <c r="DA68" s="22">
        <v>1154.42</v>
      </c>
      <c r="DB68" s="22">
        <v>99.1</v>
      </c>
      <c r="DC68" s="22">
        <v>1651.36</v>
      </c>
      <c r="DD68" s="23">
        <v>4647.5200000000004</v>
      </c>
      <c r="DE68" s="21">
        <v>4474.55</v>
      </c>
      <c r="DF68" s="21">
        <v>0</v>
      </c>
      <c r="DG68" s="21">
        <v>4474.55</v>
      </c>
      <c r="DH68" s="22">
        <v>530</v>
      </c>
      <c r="DI68" s="22">
        <v>505.23</v>
      </c>
      <c r="DJ68" s="22">
        <v>1434.69</v>
      </c>
      <c r="DK68" s="22">
        <v>166.17</v>
      </c>
      <c r="DL68" s="22">
        <v>2636.09</v>
      </c>
      <c r="DM68" s="23">
        <v>7110.64</v>
      </c>
      <c r="DN68" s="73">
        <f t="shared" si="0"/>
        <v>39610.900000000009</v>
      </c>
      <c r="DO68" s="73">
        <f t="shared" ref="DO68:DO131" si="11">K68+T68+AC68+AL68+AU68+BD68+BM68+BM68+BV68+CE68+CN68+CW68+DF68</f>
        <v>828.14</v>
      </c>
      <c r="DP68" s="73">
        <f t="shared" si="3"/>
        <v>40439.040000000008</v>
      </c>
      <c r="DQ68" s="22">
        <f t="shared" si="4"/>
        <v>4794</v>
      </c>
      <c r="DR68" s="22">
        <f t="shared" si="5"/>
        <v>1451.7900000000002</v>
      </c>
      <c r="DS68" s="22">
        <f t="shared" si="6"/>
        <v>16454.12</v>
      </c>
      <c r="DT68" s="22">
        <f t="shared" si="7"/>
        <v>1694.82</v>
      </c>
      <c r="DU68" s="22">
        <f t="shared" si="8"/>
        <v>24394.73</v>
      </c>
      <c r="DV68" s="23">
        <f t="shared" si="9"/>
        <v>67829.929999999993</v>
      </c>
      <c r="DW68" s="262">
        <f t="shared" si="10"/>
        <v>-117510.63999999998</v>
      </c>
      <c r="DX68" s="262"/>
      <c r="DY68" s="263">
        <f>E68-(DU68-(DO68*PARAM!Q68))</f>
        <v>65970.990000000005</v>
      </c>
      <c r="DZ68" s="263"/>
    </row>
    <row r="69" spans="1:130" x14ac:dyDescent="0.25">
      <c r="A69" s="18">
        <v>1001</v>
      </c>
      <c r="B69" s="18" t="s">
        <v>361</v>
      </c>
      <c r="C69" s="18" t="s">
        <v>181</v>
      </c>
      <c r="D69" s="20">
        <v>1</v>
      </c>
      <c r="E69" s="18">
        <v>18413.386599999998</v>
      </c>
      <c r="F69" s="18">
        <v>32658.539199999999</v>
      </c>
      <c r="G69" s="18" t="s">
        <v>157</v>
      </c>
      <c r="H69" s="18" t="s">
        <v>9</v>
      </c>
      <c r="I69" s="18" t="s">
        <v>277</v>
      </c>
      <c r="J69" s="21">
        <v>2533.3881999999999</v>
      </c>
      <c r="K69" s="21">
        <v>0</v>
      </c>
      <c r="L69" s="21">
        <v>2533.3881999999999</v>
      </c>
      <c r="M69" s="22">
        <v>252.84</v>
      </c>
      <c r="N69" s="22">
        <v>62.318199999999997</v>
      </c>
      <c r="O69" s="22">
        <v>945.99399999999991</v>
      </c>
      <c r="P69" s="22">
        <v>139.7774</v>
      </c>
      <c r="Q69" s="22">
        <v>1400.9295999999999</v>
      </c>
      <c r="R69" s="23">
        <v>-1184.1600000000001</v>
      </c>
      <c r="S69" s="21">
        <v>2509.4369999999999</v>
      </c>
      <c r="T69" s="21">
        <v>0</v>
      </c>
      <c r="U69" s="21">
        <v>2509.4369999999999</v>
      </c>
      <c r="V69" s="22">
        <v>249.9</v>
      </c>
      <c r="W69" s="22">
        <v>61.720399999999998</v>
      </c>
      <c r="X69" s="22">
        <v>938.20299999999997</v>
      </c>
      <c r="Y69" s="22">
        <v>134.34819999999999</v>
      </c>
      <c r="Z69" s="22">
        <v>1384.1716000000001</v>
      </c>
      <c r="AA69" s="23">
        <v>-1176.48</v>
      </c>
      <c r="AB69" s="21">
        <v>2471.4717999999998</v>
      </c>
      <c r="AC69" s="21">
        <v>0</v>
      </c>
      <c r="AD69" s="21">
        <v>2471.4717999999998</v>
      </c>
      <c r="AE69" s="22">
        <v>249.9</v>
      </c>
      <c r="AF69" s="22">
        <v>61.720399999999998</v>
      </c>
      <c r="AG69" s="22">
        <v>937.71300000000008</v>
      </c>
      <c r="AH69" s="22">
        <v>158.82859999999999</v>
      </c>
      <c r="AI69" s="22">
        <v>1408.162</v>
      </c>
      <c r="AJ69" s="23">
        <v>-1113.75</v>
      </c>
      <c r="AK69" s="21">
        <v>2531.3595999999998</v>
      </c>
      <c r="AL69" s="21">
        <v>0</v>
      </c>
      <c r="AM69" s="21">
        <v>2531.3595999999998</v>
      </c>
      <c r="AN69" s="22">
        <v>257.74</v>
      </c>
      <c r="AO69" s="22">
        <v>63.219799999999992</v>
      </c>
      <c r="AP69" s="22">
        <v>959.60619999999994</v>
      </c>
      <c r="AQ69" s="22">
        <v>44.952600000000004</v>
      </c>
      <c r="AR69" s="22">
        <v>1325.5185999999999</v>
      </c>
      <c r="AS69" s="23">
        <v>-1257.5</v>
      </c>
      <c r="AT69" s="21">
        <v>2471.4717999999998</v>
      </c>
      <c r="AU69" s="21">
        <v>929.63779999999997</v>
      </c>
      <c r="AV69" s="21">
        <v>3401.1096000000002</v>
      </c>
      <c r="AW69" s="22">
        <v>376.32</v>
      </c>
      <c r="AX69" s="22">
        <v>61.720399999999998</v>
      </c>
      <c r="AY69" s="22">
        <v>1123.6386</v>
      </c>
      <c r="AZ69" s="22">
        <v>121.3044</v>
      </c>
      <c r="BA69" s="22">
        <v>1682.9834000000001</v>
      </c>
      <c r="BB69" s="23">
        <v>-1787.54</v>
      </c>
      <c r="BC69" s="21">
        <v>3824.5578000000005</v>
      </c>
      <c r="BD69" s="21">
        <v>0</v>
      </c>
      <c r="BE69" s="21">
        <v>3824.5578000000005</v>
      </c>
      <c r="BF69" s="22">
        <v>418.46</v>
      </c>
      <c r="BG69" s="22">
        <v>92.306200000000004</v>
      </c>
      <c r="BH69" s="22">
        <v>1384.4656</v>
      </c>
      <c r="BI69" s="22">
        <v>67.355400000000003</v>
      </c>
      <c r="BJ69" s="22">
        <v>1962.5871999999999</v>
      </c>
      <c r="BK69" s="23">
        <v>-1940.02</v>
      </c>
      <c r="BL69" s="21">
        <v>2509.4369999999999</v>
      </c>
      <c r="BM69" s="21">
        <v>0</v>
      </c>
      <c r="BN69" s="21">
        <v>2509.4369999999999</v>
      </c>
      <c r="BO69" s="22">
        <v>249.9</v>
      </c>
      <c r="BP69" s="22">
        <v>61.720399999999998</v>
      </c>
      <c r="BQ69" s="22">
        <v>937.71300000000008</v>
      </c>
      <c r="BR69" s="22">
        <v>134.34819999999999</v>
      </c>
      <c r="BS69" s="22">
        <v>1383.6816000000001</v>
      </c>
      <c r="BT69" s="23">
        <v>-1176.97</v>
      </c>
      <c r="BU69" s="21">
        <v>2509.4369999999999</v>
      </c>
      <c r="BV69" s="21">
        <v>0</v>
      </c>
      <c r="BW69" s="21">
        <v>2509.4369999999999</v>
      </c>
      <c r="BX69" s="22">
        <v>249.9</v>
      </c>
      <c r="BY69" s="22">
        <v>61.720399999999998</v>
      </c>
      <c r="BZ69" s="22">
        <v>937.71300000000008</v>
      </c>
      <c r="CA69" s="22">
        <v>154.34020000000001</v>
      </c>
      <c r="CB69" s="22">
        <v>1403.6735999999999</v>
      </c>
      <c r="CC69" s="23">
        <v>-1156.98</v>
      </c>
      <c r="CD69" s="21">
        <v>2590.4928</v>
      </c>
      <c r="CE69" s="21">
        <v>0</v>
      </c>
      <c r="CF69" s="21">
        <v>2590.4928</v>
      </c>
      <c r="CG69" s="22">
        <v>260.68</v>
      </c>
      <c r="CH69" s="22">
        <v>63.748999999999995</v>
      </c>
      <c r="CI69" s="22">
        <v>967.32860000000005</v>
      </c>
      <c r="CJ69" s="22">
        <v>140.79660000000001</v>
      </c>
      <c r="CK69" s="22">
        <v>1432.5542</v>
      </c>
      <c r="CL69" s="23">
        <v>-1210.81</v>
      </c>
      <c r="CM69" s="21">
        <v>2529.7033999999999</v>
      </c>
      <c r="CN69" s="21">
        <v>0</v>
      </c>
      <c r="CO69" s="21">
        <v>2529.7033999999999</v>
      </c>
      <c r="CP69" s="22">
        <v>260.68</v>
      </c>
      <c r="CQ69" s="22">
        <v>62.23</v>
      </c>
      <c r="CR69" s="22">
        <v>948.08140000000003</v>
      </c>
      <c r="CS69" s="22">
        <v>74.744600000000005</v>
      </c>
      <c r="CT69" s="22">
        <v>1345.7360000000001</v>
      </c>
      <c r="CU69" s="23">
        <v>-1235.5899999999999</v>
      </c>
      <c r="CV69" s="21">
        <v>2970.3309999999997</v>
      </c>
      <c r="CW69" s="21">
        <v>0</v>
      </c>
      <c r="CX69" s="21">
        <v>2970.3309999999997</v>
      </c>
      <c r="CY69" s="22">
        <v>318.5</v>
      </c>
      <c r="CZ69" s="22">
        <v>74.283999999999992</v>
      </c>
      <c r="DA69" s="22">
        <v>1121.2082</v>
      </c>
      <c r="DB69" s="22">
        <v>127.7234</v>
      </c>
      <c r="DC69" s="22">
        <v>1641.7156</v>
      </c>
      <c r="DD69" s="23">
        <v>-1389.23</v>
      </c>
      <c r="DE69" s="9">
        <v>3866.1784000000002</v>
      </c>
      <c r="DF69" s="9">
        <v>0</v>
      </c>
      <c r="DG69" s="9">
        <v>3866.1784000000002</v>
      </c>
      <c r="DH69" s="11">
        <v>432.18</v>
      </c>
      <c r="DI69" s="11">
        <v>423.14440000000002</v>
      </c>
      <c r="DJ69" s="11">
        <v>1419.8926000000001</v>
      </c>
      <c r="DK69" s="11">
        <v>183.26</v>
      </c>
      <c r="DL69" s="11">
        <v>2458.4770000000003</v>
      </c>
      <c r="DM69" s="23">
        <v>-1486.6</v>
      </c>
      <c r="DN69" s="73">
        <f t="shared" ref="DN69:DN132" si="12">J69+S69+AB69+AK69+AT69+BC69+BL69+BU69+CD69+CM69+CV69+DE69</f>
        <v>33317.265799999994</v>
      </c>
      <c r="DO69" s="73">
        <f t="shared" si="11"/>
        <v>929.63779999999997</v>
      </c>
      <c r="DP69" s="73">
        <f t="shared" ref="DP69:DP132" si="13">L69+U69+AD69+AM69+AV69+BE69+BN69+BW69+CF69+CO69+CX69+DG69</f>
        <v>34246.903599999991</v>
      </c>
      <c r="DQ69" s="22">
        <f t="shared" ref="DQ69:DQ132" si="14">M69+V69+AE69+AN69+AW69+BF69+BO69+BO69+BX69+CG69+CP69+CY69+DH69</f>
        <v>3826.8999999999996</v>
      </c>
      <c r="DR69" s="22">
        <f t="shared" ref="DR69:DR132" si="15">N69+W69+AF69+AO69+AX69+BG69+BP69+BP69+BY69+CH69+CQ69+CZ69+DI69</f>
        <v>1211.5740000000001</v>
      </c>
      <c r="DS69" s="22">
        <f t="shared" ref="DS69:DS132" si="16">O69+X69+AG69+AP69+AY69+BH69+BQ69+BQ69+BZ69+CI69+CR69+DA69+DJ69</f>
        <v>13559.270199999999</v>
      </c>
      <c r="DT69" s="22">
        <f t="shared" ref="DT69:DT132" si="17">P69+Y69+AH69+AQ69+AZ69+BI69+BR69+BR69+CA69+CJ69+CS69+DB69+DK69</f>
        <v>1616.1278000000002</v>
      </c>
      <c r="DU69" s="22">
        <f t="shared" ref="DU69:DU132" si="18">Q69+Z69+AI69+AR69+BA69+BJ69+BS69+BS69+CB69+CK69+CT69+DC69+DL69</f>
        <v>20213.871999999999</v>
      </c>
      <c r="DV69" s="23">
        <f t="shared" ref="DV69:DV132" si="19">R69+AA69+AJ69+AS69+BB69+BK69+BT69+BT69+CC69+CL69+CU69+DD69+DM69</f>
        <v>-17292.599999999999</v>
      </c>
      <c r="DW69" s="262">
        <f t="shared" ref="DW69:DW132" si="20">DP69-F69</f>
        <v>1588.3643999999913</v>
      </c>
      <c r="DX69" s="262"/>
      <c r="DY69" s="263">
        <f>E69-(DU69-(DO69*PARAM!Q69))</f>
        <v>-1800.4854000000014</v>
      </c>
      <c r="DZ69" s="263"/>
    </row>
    <row r="70" spans="1:130" x14ac:dyDescent="0.25">
      <c r="A70" s="18">
        <v>1004</v>
      </c>
      <c r="B70" s="18" t="s">
        <v>367</v>
      </c>
      <c r="C70" s="18" t="s">
        <v>250</v>
      </c>
      <c r="D70" s="20">
        <v>1</v>
      </c>
      <c r="E70" s="18">
        <v>17513.84</v>
      </c>
      <c r="F70" s="18">
        <v>31030.11</v>
      </c>
      <c r="G70" s="18" t="s">
        <v>157</v>
      </c>
      <c r="H70" s="18" t="s">
        <v>5</v>
      </c>
      <c r="I70" s="18" t="s">
        <v>368</v>
      </c>
      <c r="J70" s="21">
        <v>2397.5700000000002</v>
      </c>
      <c r="K70" s="21">
        <v>0</v>
      </c>
      <c r="L70" s="21">
        <v>2397.5700000000002</v>
      </c>
      <c r="M70" s="22">
        <v>234</v>
      </c>
      <c r="N70" s="22">
        <v>59.29</v>
      </c>
      <c r="O70" s="22">
        <v>839.82</v>
      </c>
      <c r="P70" s="22">
        <v>144.47</v>
      </c>
      <c r="Q70" s="22">
        <v>1277.58</v>
      </c>
      <c r="R70" s="23">
        <v>3675.15</v>
      </c>
      <c r="S70" s="21">
        <v>2406.4</v>
      </c>
      <c r="T70" s="21">
        <v>0</v>
      </c>
      <c r="U70" s="21">
        <v>2406.4</v>
      </c>
      <c r="V70" s="22">
        <v>233</v>
      </c>
      <c r="W70" s="22">
        <v>58.93</v>
      </c>
      <c r="X70" s="22">
        <v>827.72</v>
      </c>
      <c r="Y70" s="22">
        <v>124.12</v>
      </c>
      <c r="Z70" s="22">
        <v>1243.77</v>
      </c>
      <c r="AA70" s="23">
        <v>3650.17</v>
      </c>
      <c r="AB70" s="21">
        <v>2383.21</v>
      </c>
      <c r="AC70" s="21">
        <v>0</v>
      </c>
      <c r="AD70" s="21">
        <v>2383.21</v>
      </c>
      <c r="AE70" s="22">
        <v>233</v>
      </c>
      <c r="AF70" s="22">
        <v>58.93</v>
      </c>
      <c r="AG70" s="22">
        <v>827.25</v>
      </c>
      <c r="AH70" s="22">
        <v>159.52000000000001</v>
      </c>
      <c r="AI70" s="22">
        <v>1278.7</v>
      </c>
      <c r="AJ70" s="23">
        <v>3661.91</v>
      </c>
      <c r="AK70" s="21">
        <v>2453.9499999999998</v>
      </c>
      <c r="AL70" s="21">
        <v>0</v>
      </c>
      <c r="AM70" s="21">
        <v>2453.9499999999998</v>
      </c>
      <c r="AN70" s="22">
        <v>243</v>
      </c>
      <c r="AO70" s="22">
        <v>60.7</v>
      </c>
      <c r="AP70" s="22">
        <v>891.5</v>
      </c>
      <c r="AQ70" s="22">
        <v>150.58000000000001</v>
      </c>
      <c r="AR70" s="22">
        <v>1345.78</v>
      </c>
      <c r="AS70" s="23">
        <v>3799.73</v>
      </c>
      <c r="AT70" s="21">
        <v>2383.21</v>
      </c>
      <c r="AU70" s="21">
        <v>948.61</v>
      </c>
      <c r="AV70" s="21">
        <v>3331.82</v>
      </c>
      <c r="AW70" s="22">
        <v>362</v>
      </c>
      <c r="AX70" s="22">
        <v>58.93</v>
      </c>
      <c r="AY70" s="22">
        <v>1016.97</v>
      </c>
      <c r="AZ70" s="22">
        <v>121.22</v>
      </c>
      <c r="BA70" s="22">
        <v>1559.12</v>
      </c>
      <c r="BB70" s="23">
        <v>4890.9399999999996</v>
      </c>
      <c r="BC70" s="21">
        <v>3660.56</v>
      </c>
      <c r="BD70" s="21">
        <v>0</v>
      </c>
      <c r="BE70" s="21">
        <v>3660.56</v>
      </c>
      <c r="BF70" s="22">
        <v>396</v>
      </c>
      <c r="BG70" s="22">
        <v>88.54</v>
      </c>
      <c r="BH70" s="22">
        <v>1330.08</v>
      </c>
      <c r="BI70" s="22">
        <v>176.7</v>
      </c>
      <c r="BJ70" s="22">
        <v>1991.32</v>
      </c>
      <c r="BK70" s="23">
        <v>5651.88</v>
      </c>
      <c r="BL70" s="21">
        <v>2356.5100000000002</v>
      </c>
      <c r="BM70" s="21">
        <v>0</v>
      </c>
      <c r="BN70" s="21">
        <v>2356.5100000000002</v>
      </c>
      <c r="BO70" s="22">
        <v>231</v>
      </c>
      <c r="BP70" s="22">
        <v>58.93</v>
      </c>
      <c r="BQ70" s="22">
        <v>827.25</v>
      </c>
      <c r="BR70" s="22">
        <v>108.15</v>
      </c>
      <c r="BS70" s="22">
        <v>1225.33</v>
      </c>
      <c r="BT70" s="23">
        <v>3581.84</v>
      </c>
      <c r="BU70" s="21">
        <v>2409.91</v>
      </c>
      <c r="BV70" s="21">
        <v>0</v>
      </c>
      <c r="BW70" s="21">
        <v>2409.91</v>
      </c>
      <c r="BX70" s="22">
        <v>233</v>
      </c>
      <c r="BY70" s="22">
        <v>58.93</v>
      </c>
      <c r="BZ70" s="22">
        <v>827.25</v>
      </c>
      <c r="CA70" s="22">
        <v>149.66999999999999</v>
      </c>
      <c r="CB70" s="22">
        <v>1268.8499999999999</v>
      </c>
      <c r="CC70" s="23">
        <v>3678.76</v>
      </c>
      <c r="CD70" s="21">
        <v>2450.56</v>
      </c>
      <c r="CE70" s="21">
        <v>0</v>
      </c>
      <c r="CF70" s="21">
        <v>2450.56</v>
      </c>
      <c r="CG70" s="22">
        <v>242</v>
      </c>
      <c r="CH70" s="22">
        <v>60.61</v>
      </c>
      <c r="CI70" s="22">
        <v>888.39</v>
      </c>
      <c r="CJ70" s="22">
        <v>130.11000000000001</v>
      </c>
      <c r="CK70" s="22">
        <v>1321.11</v>
      </c>
      <c r="CL70" s="23">
        <v>3771.67</v>
      </c>
      <c r="CM70" s="21">
        <v>2360.02</v>
      </c>
      <c r="CN70" s="21">
        <v>0</v>
      </c>
      <c r="CO70" s="21">
        <v>2360.02</v>
      </c>
      <c r="CP70" s="22">
        <v>240</v>
      </c>
      <c r="CQ70" s="22">
        <v>58.93</v>
      </c>
      <c r="CR70" s="22">
        <v>801.88</v>
      </c>
      <c r="CS70" s="22">
        <v>87.8</v>
      </c>
      <c r="CT70" s="22">
        <v>1188.6099999999999</v>
      </c>
      <c r="CU70" s="23">
        <v>3548.63</v>
      </c>
      <c r="CV70" s="21">
        <v>2697.37</v>
      </c>
      <c r="CW70" s="21">
        <v>0</v>
      </c>
      <c r="CX70" s="21">
        <v>2697.37</v>
      </c>
      <c r="CY70" s="22">
        <v>279</v>
      </c>
      <c r="CZ70" s="22">
        <v>67.36</v>
      </c>
      <c r="DA70" s="22">
        <v>1020.96</v>
      </c>
      <c r="DB70" s="22">
        <v>124.39</v>
      </c>
      <c r="DC70" s="22">
        <v>1491.71</v>
      </c>
      <c r="DD70" s="23">
        <v>4189.08</v>
      </c>
      <c r="DE70" s="21">
        <v>3593.21</v>
      </c>
      <c r="DF70" s="21">
        <v>0</v>
      </c>
      <c r="DG70" s="21">
        <v>3593.21</v>
      </c>
      <c r="DH70" s="22">
        <v>403</v>
      </c>
      <c r="DI70" s="22">
        <v>401.71</v>
      </c>
      <c r="DJ70" s="22">
        <v>1929.77</v>
      </c>
      <c r="DK70" s="22">
        <v>177.34</v>
      </c>
      <c r="DL70" s="22">
        <v>2911.82</v>
      </c>
      <c r="DM70" s="23">
        <v>6505.03</v>
      </c>
      <c r="DN70" s="73">
        <f t="shared" si="12"/>
        <v>31552.48</v>
      </c>
      <c r="DO70" s="73">
        <f t="shared" si="11"/>
        <v>948.61</v>
      </c>
      <c r="DP70" s="73">
        <f t="shared" si="13"/>
        <v>32501.090000000004</v>
      </c>
      <c r="DQ70" s="22">
        <f t="shared" si="14"/>
        <v>3560</v>
      </c>
      <c r="DR70" s="22">
        <f t="shared" si="15"/>
        <v>1150.72</v>
      </c>
      <c r="DS70" s="22">
        <f t="shared" si="16"/>
        <v>12856.09</v>
      </c>
      <c r="DT70" s="22">
        <f t="shared" si="17"/>
        <v>1762.22</v>
      </c>
      <c r="DU70" s="22">
        <f t="shared" si="18"/>
        <v>19329.030000000002</v>
      </c>
      <c r="DV70" s="23">
        <f t="shared" si="19"/>
        <v>54186.63</v>
      </c>
      <c r="DW70" s="262">
        <f t="shared" si="20"/>
        <v>1470.9800000000032</v>
      </c>
      <c r="DX70" s="262"/>
      <c r="DY70" s="263">
        <f>E70-(DU70-(DO70*PARAM!Q70))</f>
        <v>-1815.1900000000023</v>
      </c>
      <c r="DZ70" s="263"/>
    </row>
    <row r="71" spans="1:130" x14ac:dyDescent="0.25">
      <c r="A71" s="18">
        <v>1007</v>
      </c>
      <c r="B71" s="18" t="s">
        <v>369</v>
      </c>
      <c r="C71" s="18" t="s">
        <v>370</v>
      </c>
      <c r="D71" s="20">
        <v>1</v>
      </c>
      <c r="E71" s="18">
        <v>18724.87</v>
      </c>
      <c r="F71" s="18">
        <v>33201.370000000003</v>
      </c>
      <c r="G71" s="18" t="s">
        <v>157</v>
      </c>
      <c r="H71" s="18" t="s">
        <v>5</v>
      </c>
      <c r="I71" s="18" t="s">
        <v>371</v>
      </c>
      <c r="J71" s="21">
        <v>2580.56</v>
      </c>
      <c r="K71" s="21">
        <v>0</v>
      </c>
      <c r="L71" s="21">
        <v>2580.56</v>
      </c>
      <c r="M71" s="22">
        <v>263</v>
      </c>
      <c r="N71" s="22">
        <v>64.45</v>
      </c>
      <c r="O71" s="22">
        <v>977.79</v>
      </c>
      <c r="P71" s="22">
        <v>127.42</v>
      </c>
      <c r="Q71" s="22">
        <v>1432.66</v>
      </c>
      <c r="R71" s="23">
        <v>4013.22</v>
      </c>
      <c r="S71" s="21">
        <v>2560</v>
      </c>
      <c r="T71" s="21">
        <v>0</v>
      </c>
      <c r="U71" s="21">
        <v>2560</v>
      </c>
      <c r="V71" s="22">
        <v>261</v>
      </c>
      <c r="W71" s="22">
        <v>63.94</v>
      </c>
      <c r="X71" s="22">
        <v>971.27</v>
      </c>
      <c r="Y71" s="22">
        <v>116.85</v>
      </c>
      <c r="Z71" s="22">
        <v>1413.06</v>
      </c>
      <c r="AA71" s="23">
        <v>3973.06</v>
      </c>
      <c r="AB71" s="21">
        <v>2560</v>
      </c>
      <c r="AC71" s="21">
        <v>0</v>
      </c>
      <c r="AD71" s="21">
        <v>2560</v>
      </c>
      <c r="AE71" s="22">
        <v>260</v>
      </c>
      <c r="AF71" s="22">
        <v>63.94</v>
      </c>
      <c r="AG71" s="22">
        <v>970.78</v>
      </c>
      <c r="AH71" s="22">
        <v>157.65</v>
      </c>
      <c r="AI71" s="22">
        <v>1452.37</v>
      </c>
      <c r="AJ71" s="23">
        <v>4012.37</v>
      </c>
      <c r="AK71" s="21">
        <v>2560</v>
      </c>
      <c r="AL71" s="21">
        <v>0</v>
      </c>
      <c r="AM71" s="21">
        <v>2560</v>
      </c>
      <c r="AN71" s="22">
        <v>260</v>
      </c>
      <c r="AO71" s="22">
        <v>63.94</v>
      </c>
      <c r="AP71" s="22">
        <v>970.78</v>
      </c>
      <c r="AQ71" s="22">
        <v>142.35</v>
      </c>
      <c r="AR71" s="22">
        <v>1437.07</v>
      </c>
      <c r="AS71" s="23">
        <v>3997.07</v>
      </c>
      <c r="AT71" s="21">
        <v>2586.15</v>
      </c>
      <c r="AU71" s="21">
        <v>948.61</v>
      </c>
      <c r="AV71" s="21">
        <v>3534.76</v>
      </c>
      <c r="AW71" s="22">
        <v>393</v>
      </c>
      <c r="AX71" s="22">
        <v>64.59</v>
      </c>
      <c r="AY71" s="22">
        <v>1170.05</v>
      </c>
      <c r="AZ71" s="22">
        <v>150.43</v>
      </c>
      <c r="BA71" s="22">
        <v>1778.07</v>
      </c>
      <c r="BB71" s="23">
        <v>5312.83</v>
      </c>
      <c r="BC71" s="21">
        <v>3821.75</v>
      </c>
      <c r="BD71" s="21">
        <v>0</v>
      </c>
      <c r="BE71" s="21">
        <v>3821.75</v>
      </c>
      <c r="BF71" s="22">
        <v>434</v>
      </c>
      <c r="BG71" s="22">
        <v>95.49</v>
      </c>
      <c r="BH71" s="22">
        <v>1431.62</v>
      </c>
      <c r="BI71" s="22">
        <v>154.56</v>
      </c>
      <c r="BJ71" s="22">
        <v>2115.67</v>
      </c>
      <c r="BK71" s="23">
        <v>5937.42</v>
      </c>
      <c r="BL71" s="21">
        <v>2560</v>
      </c>
      <c r="BM71" s="21">
        <v>0</v>
      </c>
      <c r="BN71" s="21">
        <v>2560</v>
      </c>
      <c r="BO71" s="22">
        <v>260</v>
      </c>
      <c r="BP71" s="22">
        <v>63.94</v>
      </c>
      <c r="BQ71" s="22">
        <v>970.78</v>
      </c>
      <c r="BR71" s="22">
        <v>137.25</v>
      </c>
      <c r="BS71" s="22">
        <v>1431.97</v>
      </c>
      <c r="BT71" s="23">
        <v>3991.97</v>
      </c>
      <c r="BU71" s="21">
        <v>2560</v>
      </c>
      <c r="BV71" s="21">
        <v>0</v>
      </c>
      <c r="BW71" s="21">
        <v>2560</v>
      </c>
      <c r="BX71" s="22">
        <v>260</v>
      </c>
      <c r="BY71" s="22">
        <v>63.94</v>
      </c>
      <c r="BZ71" s="22">
        <v>970.78</v>
      </c>
      <c r="CA71" s="22">
        <v>127.05</v>
      </c>
      <c r="CB71" s="22">
        <v>1421.77</v>
      </c>
      <c r="CC71" s="23">
        <v>3981.77</v>
      </c>
      <c r="CD71" s="21">
        <v>2660.47</v>
      </c>
      <c r="CE71" s="21">
        <v>0</v>
      </c>
      <c r="CF71" s="21">
        <v>2660.47</v>
      </c>
      <c r="CG71" s="22">
        <v>274</v>
      </c>
      <c r="CH71" s="22">
        <v>66.45</v>
      </c>
      <c r="CI71" s="22">
        <v>1007.46</v>
      </c>
      <c r="CJ71" s="22">
        <v>133.94</v>
      </c>
      <c r="CK71" s="22">
        <v>1481.85</v>
      </c>
      <c r="CL71" s="23">
        <v>4142.32</v>
      </c>
      <c r="CM71" s="21">
        <v>2560</v>
      </c>
      <c r="CN71" s="21">
        <v>0</v>
      </c>
      <c r="CO71" s="21">
        <v>2560</v>
      </c>
      <c r="CP71" s="22">
        <v>268</v>
      </c>
      <c r="CQ71" s="22">
        <v>63.94</v>
      </c>
      <c r="CR71" s="22">
        <v>975.58</v>
      </c>
      <c r="CS71" s="22">
        <v>101.55</v>
      </c>
      <c r="CT71" s="22">
        <v>1409.07</v>
      </c>
      <c r="CU71" s="23">
        <v>3969.07</v>
      </c>
      <c r="CV71" s="21">
        <v>2560</v>
      </c>
      <c r="CW71" s="21">
        <v>0</v>
      </c>
      <c r="CX71" s="21">
        <v>2560</v>
      </c>
      <c r="CY71" s="22">
        <v>260</v>
      </c>
      <c r="CZ71" s="22">
        <v>63.94</v>
      </c>
      <c r="DA71" s="22">
        <v>970.78</v>
      </c>
      <c r="DB71" s="22">
        <v>121.95</v>
      </c>
      <c r="DC71" s="22">
        <v>1416.67</v>
      </c>
      <c r="DD71" s="23">
        <v>3976.67</v>
      </c>
      <c r="DE71" s="21">
        <v>3821.75</v>
      </c>
      <c r="DF71" s="21">
        <v>0</v>
      </c>
      <c r="DG71" s="21">
        <v>3821.75</v>
      </c>
      <c r="DH71" s="22">
        <v>434</v>
      </c>
      <c r="DI71" s="22">
        <v>429.08</v>
      </c>
      <c r="DJ71" s="22">
        <v>1431.62</v>
      </c>
      <c r="DK71" s="22">
        <v>164.76</v>
      </c>
      <c r="DL71" s="22">
        <v>2459.46</v>
      </c>
      <c r="DM71" s="23">
        <v>6281.21</v>
      </c>
      <c r="DN71" s="73">
        <f t="shared" si="12"/>
        <v>33390.68</v>
      </c>
      <c r="DO71" s="73">
        <f t="shared" si="11"/>
        <v>948.61</v>
      </c>
      <c r="DP71" s="73">
        <f t="shared" si="13"/>
        <v>34339.29</v>
      </c>
      <c r="DQ71" s="22">
        <f t="shared" si="14"/>
        <v>3887</v>
      </c>
      <c r="DR71" s="22">
        <f t="shared" si="15"/>
        <v>1231.5800000000002</v>
      </c>
      <c r="DS71" s="22">
        <f t="shared" si="16"/>
        <v>13790.07</v>
      </c>
      <c r="DT71" s="22">
        <f t="shared" si="17"/>
        <v>1773.01</v>
      </c>
      <c r="DU71" s="22">
        <f t="shared" si="18"/>
        <v>20681.659999999996</v>
      </c>
      <c r="DV71" s="23">
        <f t="shared" si="19"/>
        <v>57580.95</v>
      </c>
      <c r="DW71" s="262">
        <f t="shared" si="20"/>
        <v>1137.9199999999983</v>
      </c>
      <c r="DX71" s="262"/>
      <c r="DY71" s="263">
        <f>E71-(DU71-(DO71*PARAM!Q71))</f>
        <v>-1956.7899999999972</v>
      </c>
      <c r="DZ71" s="263"/>
    </row>
    <row r="72" spans="1:130" x14ac:dyDescent="0.25">
      <c r="A72" s="18">
        <v>1011</v>
      </c>
      <c r="B72" s="18" t="s">
        <v>867</v>
      </c>
      <c r="C72" s="18" t="s">
        <v>317</v>
      </c>
      <c r="D72" s="20">
        <v>0</v>
      </c>
      <c r="E72" s="18">
        <v>0</v>
      </c>
      <c r="F72" s="18">
        <v>0</v>
      </c>
      <c r="G72" s="18" t="s">
        <v>157</v>
      </c>
      <c r="H72" s="18" t="s">
        <v>5</v>
      </c>
      <c r="I72" s="18" t="s">
        <v>194</v>
      </c>
      <c r="J72" s="21"/>
      <c r="K72" s="21"/>
      <c r="L72" s="21"/>
      <c r="M72" s="22"/>
      <c r="N72" s="22"/>
      <c r="O72" s="22"/>
      <c r="P72" s="22"/>
      <c r="Q72" s="22"/>
      <c r="R72" s="23"/>
      <c r="S72" s="21"/>
      <c r="T72" s="21"/>
      <c r="U72" s="21"/>
      <c r="V72" s="22"/>
      <c r="W72" s="22"/>
      <c r="X72" s="22"/>
      <c r="Y72" s="22"/>
      <c r="Z72" s="22"/>
      <c r="AA72" s="23"/>
      <c r="AB72" s="21"/>
      <c r="AC72" s="21"/>
      <c r="AD72" s="21"/>
      <c r="AE72" s="22"/>
      <c r="AF72" s="22"/>
      <c r="AG72" s="22"/>
      <c r="AH72" s="22"/>
      <c r="AI72" s="22"/>
      <c r="AJ72" s="23"/>
      <c r="AK72" s="21"/>
      <c r="AL72" s="21"/>
      <c r="AM72" s="21"/>
      <c r="AN72" s="22"/>
      <c r="AO72" s="22"/>
      <c r="AP72" s="22"/>
      <c r="AQ72" s="22"/>
      <c r="AR72" s="22"/>
      <c r="AS72" s="23"/>
      <c r="AT72" s="21">
        <v>0</v>
      </c>
      <c r="AU72" s="21">
        <v>129.01</v>
      </c>
      <c r="AV72" s="21">
        <v>129.01</v>
      </c>
      <c r="AW72" s="22">
        <v>5</v>
      </c>
      <c r="AX72" s="22">
        <v>0</v>
      </c>
      <c r="AY72" s="22">
        <v>25.8</v>
      </c>
      <c r="AZ72" s="22">
        <v>1.73</v>
      </c>
      <c r="BA72" s="22">
        <v>32.53</v>
      </c>
      <c r="BB72" s="23">
        <v>161.54</v>
      </c>
      <c r="BC72" s="21"/>
      <c r="BD72" s="21"/>
      <c r="BE72" s="21"/>
      <c r="BF72" s="22"/>
      <c r="BG72" s="22"/>
      <c r="BH72" s="22"/>
      <c r="BI72" s="22"/>
      <c r="BJ72" s="22"/>
      <c r="BK72" s="23"/>
      <c r="BL72" s="21"/>
      <c r="BM72" s="21"/>
      <c r="BN72" s="21"/>
      <c r="BO72" s="22"/>
      <c r="BP72" s="22"/>
      <c r="BQ72" s="22"/>
      <c r="BR72" s="22"/>
      <c r="BS72" s="22"/>
      <c r="BT72" s="23"/>
      <c r="BU72" s="21"/>
      <c r="BV72" s="21"/>
      <c r="BW72" s="21"/>
      <c r="BX72" s="22"/>
      <c r="BY72" s="22"/>
      <c r="BZ72" s="22"/>
      <c r="CA72" s="22"/>
      <c r="CB72" s="22"/>
      <c r="CC72" s="23"/>
      <c r="CD72" s="21"/>
      <c r="CE72" s="21"/>
      <c r="CF72" s="21"/>
      <c r="CG72" s="22"/>
      <c r="CH72" s="22"/>
      <c r="CI72" s="22"/>
      <c r="CJ72" s="22"/>
      <c r="CK72" s="22"/>
      <c r="CL72" s="23"/>
      <c r="CM72" s="21"/>
      <c r="CN72" s="21"/>
      <c r="CO72" s="21"/>
      <c r="CP72" s="22"/>
      <c r="CQ72" s="22"/>
      <c r="CR72" s="22"/>
      <c r="CS72" s="22"/>
      <c r="CT72" s="22"/>
      <c r="CU72" s="23"/>
      <c r="CV72" s="21"/>
      <c r="CW72" s="21"/>
      <c r="CX72" s="21"/>
      <c r="CY72" s="22"/>
      <c r="CZ72" s="22"/>
      <c r="DA72" s="22"/>
      <c r="DB72" s="22"/>
      <c r="DC72" s="22"/>
      <c r="DD72" s="23"/>
      <c r="DN72" s="73">
        <f t="shared" si="12"/>
        <v>0</v>
      </c>
      <c r="DO72" s="73">
        <f t="shared" si="11"/>
        <v>129.01</v>
      </c>
      <c r="DP72" s="73">
        <f t="shared" si="13"/>
        <v>129.01</v>
      </c>
      <c r="DQ72" s="22">
        <f t="shared" si="14"/>
        <v>5</v>
      </c>
      <c r="DR72" s="22">
        <f t="shared" si="15"/>
        <v>0</v>
      </c>
      <c r="DS72" s="22">
        <f t="shared" si="16"/>
        <v>25.8</v>
      </c>
      <c r="DT72" s="22">
        <f t="shared" si="17"/>
        <v>1.73</v>
      </c>
      <c r="DU72" s="22">
        <f t="shared" si="18"/>
        <v>32.53</v>
      </c>
      <c r="DV72" s="23">
        <f t="shared" si="19"/>
        <v>161.54</v>
      </c>
      <c r="DW72" s="262">
        <f t="shared" si="20"/>
        <v>129.01</v>
      </c>
      <c r="DX72" s="262"/>
      <c r="DY72" s="263">
        <f>E72-(DU72-(DO72*PARAM!Q72))</f>
        <v>-32.53</v>
      </c>
      <c r="DZ72" s="263"/>
    </row>
    <row r="73" spans="1:130" x14ac:dyDescent="0.25">
      <c r="A73" s="18">
        <v>1013</v>
      </c>
      <c r="B73" s="18" t="s">
        <v>385</v>
      </c>
      <c r="C73" s="18" t="s">
        <v>386</v>
      </c>
      <c r="D73" s="20">
        <v>1</v>
      </c>
      <c r="E73" s="18">
        <v>16077.584999999999</v>
      </c>
      <c r="F73" s="18">
        <v>28769.422500000001</v>
      </c>
      <c r="G73" s="18" t="s">
        <v>157</v>
      </c>
      <c r="H73" s="18" t="s">
        <v>25</v>
      </c>
      <c r="I73" s="18" t="s">
        <v>312</v>
      </c>
      <c r="J73" s="21">
        <v>2299.2150000000001</v>
      </c>
      <c r="K73" s="21">
        <v>0</v>
      </c>
      <c r="L73" s="21">
        <v>2299.2150000000001</v>
      </c>
      <c r="M73" s="22">
        <v>237</v>
      </c>
      <c r="N73" s="22">
        <v>55.77</v>
      </c>
      <c r="O73" s="22">
        <v>832.34249999999997</v>
      </c>
      <c r="P73" s="22">
        <v>113.21250000000001</v>
      </c>
      <c r="Q73" s="22">
        <v>1238.325</v>
      </c>
      <c r="R73" s="23">
        <v>-1827.3</v>
      </c>
      <c r="S73" s="21">
        <v>2217.9675000000002</v>
      </c>
      <c r="T73" s="21">
        <v>0</v>
      </c>
      <c r="U73" s="21">
        <v>2217.9675000000002</v>
      </c>
      <c r="V73" s="22">
        <v>234.75</v>
      </c>
      <c r="W73" s="22">
        <v>55.395000000000003</v>
      </c>
      <c r="X73" s="22">
        <v>827.63250000000005</v>
      </c>
      <c r="Y73" s="22">
        <v>92.924999999999997</v>
      </c>
      <c r="Z73" s="22">
        <v>1210.7025000000001</v>
      </c>
      <c r="AA73" s="23">
        <v>-1746.59</v>
      </c>
      <c r="AB73" s="21">
        <v>2219.25</v>
      </c>
      <c r="AC73" s="21">
        <v>0</v>
      </c>
      <c r="AD73" s="21">
        <v>2219.25</v>
      </c>
      <c r="AE73" s="22">
        <v>234.75</v>
      </c>
      <c r="AF73" s="22">
        <v>55.432499999999997</v>
      </c>
      <c r="AG73" s="22">
        <v>827.67</v>
      </c>
      <c r="AH73" s="22">
        <v>123.55500000000001</v>
      </c>
      <c r="AI73" s="22">
        <v>1241.4075</v>
      </c>
      <c r="AJ73" s="23">
        <v>-1717.59</v>
      </c>
      <c r="AK73" s="21">
        <v>2246.0025000000001</v>
      </c>
      <c r="AL73" s="21">
        <v>0</v>
      </c>
      <c r="AM73" s="21">
        <v>2246.0025000000001</v>
      </c>
      <c r="AN73" s="22">
        <v>239.25</v>
      </c>
      <c r="AO73" s="22">
        <v>56.1</v>
      </c>
      <c r="AP73" s="22">
        <v>837.69</v>
      </c>
      <c r="AQ73" s="22">
        <v>112.56</v>
      </c>
      <c r="AR73" s="22">
        <v>1245.5999999999999</v>
      </c>
      <c r="AS73" s="23">
        <v>-1749.07</v>
      </c>
      <c r="AT73" s="21">
        <v>2237.8575000000001</v>
      </c>
      <c r="AU73" s="21">
        <v>697.22249999999997</v>
      </c>
      <c r="AV73" s="21">
        <v>2935.08</v>
      </c>
      <c r="AW73" s="22">
        <v>333</v>
      </c>
      <c r="AX73" s="22">
        <v>55.897500000000001</v>
      </c>
      <c r="AY73" s="22">
        <v>974.07</v>
      </c>
      <c r="AZ73" s="22">
        <v>106.455</v>
      </c>
      <c r="BA73" s="22">
        <v>1469.4224999999999</v>
      </c>
      <c r="BB73" s="23">
        <v>-2444.02</v>
      </c>
      <c r="BC73" s="21">
        <v>3461.01</v>
      </c>
      <c r="BD73" s="21">
        <v>0</v>
      </c>
      <c r="BE73" s="21">
        <v>3461.01</v>
      </c>
      <c r="BF73" s="22">
        <v>386.25</v>
      </c>
      <c r="BG73" s="22">
        <v>82.732500000000002</v>
      </c>
      <c r="BH73" s="22">
        <v>1433.8275000000001</v>
      </c>
      <c r="BI73" s="22">
        <v>129.66</v>
      </c>
      <c r="BJ73" s="22">
        <v>2032.47</v>
      </c>
      <c r="BK73" s="23">
        <v>-2582.21</v>
      </c>
      <c r="BL73" s="21">
        <v>2217.9675000000002</v>
      </c>
      <c r="BM73" s="21">
        <v>0</v>
      </c>
      <c r="BN73" s="21">
        <v>2217.9675000000002</v>
      </c>
      <c r="BO73" s="22">
        <v>234</v>
      </c>
      <c r="BP73" s="22">
        <v>55.395000000000003</v>
      </c>
      <c r="BQ73" s="22">
        <v>827.21249999999998</v>
      </c>
      <c r="BR73" s="22">
        <v>108.22499999999999</v>
      </c>
      <c r="BS73" s="22">
        <v>1224.8325</v>
      </c>
      <c r="BT73" s="23">
        <v>-1732.46</v>
      </c>
      <c r="BU73" s="21">
        <v>2217.9675000000002</v>
      </c>
      <c r="BV73" s="21">
        <v>0</v>
      </c>
      <c r="BW73" s="21">
        <v>2217.9675000000002</v>
      </c>
      <c r="BX73" s="22">
        <v>234.75</v>
      </c>
      <c r="BY73" s="22">
        <v>55.395000000000003</v>
      </c>
      <c r="BZ73" s="22">
        <v>827.21249999999998</v>
      </c>
      <c r="CA73" s="22">
        <v>119.7</v>
      </c>
      <c r="CB73" s="22">
        <v>1237.0574999999999</v>
      </c>
      <c r="CC73" s="23">
        <v>-1720.23</v>
      </c>
      <c r="CD73" s="21">
        <v>2301.21</v>
      </c>
      <c r="CE73" s="21">
        <v>0</v>
      </c>
      <c r="CF73" s="21">
        <v>2301.21</v>
      </c>
      <c r="CG73" s="22">
        <v>246.75</v>
      </c>
      <c r="CH73" s="22">
        <v>57.48</v>
      </c>
      <c r="CI73" s="22">
        <v>858.29250000000002</v>
      </c>
      <c r="CJ73" s="22">
        <v>121.1925</v>
      </c>
      <c r="CK73" s="22">
        <v>1283.7149999999999</v>
      </c>
      <c r="CL73" s="23">
        <v>-1784.57</v>
      </c>
      <c r="CM73" s="21">
        <v>2204.5650000000001</v>
      </c>
      <c r="CN73" s="21">
        <v>0</v>
      </c>
      <c r="CO73" s="21">
        <v>2204.5650000000001</v>
      </c>
      <c r="CP73" s="22">
        <v>232.5</v>
      </c>
      <c r="CQ73" s="22">
        <v>55.064999999999998</v>
      </c>
      <c r="CR73" s="22">
        <v>822.20249999999999</v>
      </c>
      <c r="CS73" s="22">
        <v>54.442500000000003</v>
      </c>
      <c r="CT73" s="22">
        <v>1164.21</v>
      </c>
      <c r="CU73" s="23">
        <v>-1775.21</v>
      </c>
      <c r="CV73" s="21">
        <v>2217.9675000000002</v>
      </c>
      <c r="CW73" s="21">
        <v>0</v>
      </c>
      <c r="CX73" s="21">
        <v>2217.9675000000002</v>
      </c>
      <c r="CY73" s="22">
        <v>234.75</v>
      </c>
      <c r="CZ73" s="22">
        <v>55.395000000000003</v>
      </c>
      <c r="DA73" s="22">
        <v>827.21249999999998</v>
      </c>
      <c r="DB73" s="22">
        <v>96.75</v>
      </c>
      <c r="DC73" s="22">
        <v>1214.1075000000001</v>
      </c>
      <c r="DD73" s="23">
        <v>-1743.18</v>
      </c>
      <c r="DE73" s="9">
        <v>3309.585</v>
      </c>
      <c r="DF73" s="9">
        <v>0</v>
      </c>
      <c r="DG73" s="9">
        <v>3309.585</v>
      </c>
      <c r="DH73" s="11">
        <v>387</v>
      </c>
      <c r="DI73" s="11">
        <v>371.8125</v>
      </c>
      <c r="DJ73" s="11">
        <v>1036.2449999999999</v>
      </c>
      <c r="DK73" s="11">
        <v>127.63500000000001</v>
      </c>
      <c r="DL73" s="11">
        <v>1922.6925000000001</v>
      </c>
      <c r="DM73" s="23">
        <v>-2490.09</v>
      </c>
      <c r="DN73" s="73">
        <f t="shared" si="12"/>
        <v>29150.564999999995</v>
      </c>
      <c r="DO73" s="73">
        <f t="shared" si="11"/>
        <v>697.22249999999997</v>
      </c>
      <c r="DP73" s="73">
        <f t="shared" si="13"/>
        <v>29847.787499999995</v>
      </c>
      <c r="DQ73" s="22">
        <f t="shared" si="14"/>
        <v>3468.75</v>
      </c>
      <c r="DR73" s="22">
        <f t="shared" si="15"/>
        <v>1067.2649999999999</v>
      </c>
      <c r="DS73" s="22">
        <f t="shared" si="16"/>
        <v>11758.822499999998</v>
      </c>
      <c r="DT73" s="22">
        <f t="shared" si="17"/>
        <v>1414.5375000000001</v>
      </c>
      <c r="DU73" s="22">
        <f t="shared" si="18"/>
        <v>17709.375</v>
      </c>
      <c r="DV73" s="23">
        <f t="shared" si="19"/>
        <v>-25044.979999999996</v>
      </c>
      <c r="DW73" s="262">
        <f t="shared" si="20"/>
        <v>1078.3649999999943</v>
      </c>
      <c r="DX73" s="262"/>
      <c r="DY73" s="263">
        <f>E73-(DU73-(DO73*PARAM!Q73))</f>
        <v>-1631.7900000000009</v>
      </c>
      <c r="DZ73" s="263"/>
    </row>
    <row r="74" spans="1:130" x14ac:dyDescent="0.25">
      <c r="A74" s="18">
        <v>1016</v>
      </c>
      <c r="B74" s="18" t="s">
        <v>402</v>
      </c>
      <c r="C74" s="18" t="s">
        <v>290</v>
      </c>
      <c r="D74" s="20">
        <v>1</v>
      </c>
      <c r="E74" s="18">
        <v>15927.19</v>
      </c>
      <c r="F74" s="18">
        <v>36225.58</v>
      </c>
      <c r="G74" s="18" t="s">
        <v>157</v>
      </c>
      <c r="H74" s="18" t="s">
        <v>5</v>
      </c>
      <c r="I74" s="18" t="s">
        <v>298</v>
      </c>
      <c r="J74" s="21">
        <v>3341.22</v>
      </c>
      <c r="K74" s="21">
        <v>0</v>
      </c>
      <c r="L74" s="21">
        <v>3341.22</v>
      </c>
      <c r="M74" s="22">
        <v>368</v>
      </c>
      <c r="N74" s="22">
        <v>83.46</v>
      </c>
      <c r="O74" s="22">
        <v>1255.47</v>
      </c>
      <c r="P74" s="22">
        <v>161.32</v>
      </c>
      <c r="Q74" s="22">
        <v>1868.25</v>
      </c>
      <c r="R74" s="23">
        <v>5209.47</v>
      </c>
      <c r="S74" s="21">
        <v>3341.22</v>
      </c>
      <c r="T74" s="21">
        <v>0</v>
      </c>
      <c r="U74" s="21">
        <v>3341.22</v>
      </c>
      <c r="V74" s="22">
        <v>368</v>
      </c>
      <c r="W74" s="22">
        <v>83.46</v>
      </c>
      <c r="X74" s="22">
        <v>1256.75</v>
      </c>
      <c r="Y74" s="22">
        <v>130.72</v>
      </c>
      <c r="Z74" s="22">
        <v>1838.93</v>
      </c>
      <c r="AA74" s="23">
        <v>5180.1499999999996</v>
      </c>
      <c r="AB74" s="21">
        <v>2739.92</v>
      </c>
      <c r="AC74" s="21">
        <v>0</v>
      </c>
      <c r="AD74" s="21">
        <v>2739.92</v>
      </c>
      <c r="AE74" s="22">
        <v>285</v>
      </c>
      <c r="AF74" s="22">
        <v>68.44</v>
      </c>
      <c r="AG74" s="22">
        <v>1036.51</v>
      </c>
      <c r="AH74" s="22">
        <v>165.96</v>
      </c>
      <c r="AI74" s="22">
        <v>1555.91</v>
      </c>
      <c r="AJ74" s="23">
        <v>4295.83</v>
      </c>
      <c r="AK74" s="21">
        <v>2848.25</v>
      </c>
      <c r="AL74" s="21">
        <v>0</v>
      </c>
      <c r="AM74" s="21">
        <v>2848.25</v>
      </c>
      <c r="AN74" s="22">
        <v>300</v>
      </c>
      <c r="AO74" s="22">
        <v>71.14</v>
      </c>
      <c r="AP74" s="22">
        <v>1076.06</v>
      </c>
      <c r="AQ74" s="22">
        <v>132.18</v>
      </c>
      <c r="AR74" s="22">
        <v>1579.38</v>
      </c>
      <c r="AS74" s="23">
        <v>4427.63</v>
      </c>
      <c r="AT74" s="21">
        <v>2746.24</v>
      </c>
      <c r="AU74" s="21">
        <v>948.61</v>
      </c>
      <c r="AV74" s="21">
        <v>3694.85</v>
      </c>
      <c r="AW74" s="22">
        <v>415</v>
      </c>
      <c r="AX74" s="22">
        <v>68.59</v>
      </c>
      <c r="AY74" s="22">
        <v>1228.51</v>
      </c>
      <c r="AZ74" s="22">
        <v>127.77</v>
      </c>
      <c r="BA74" s="22">
        <v>1839.87</v>
      </c>
      <c r="BB74" s="23">
        <v>5534.72</v>
      </c>
      <c r="BC74" s="21">
        <v>4044.36</v>
      </c>
      <c r="BD74" s="21">
        <v>0</v>
      </c>
      <c r="BE74" s="21">
        <v>4044.36</v>
      </c>
      <c r="BF74" s="22">
        <v>464</v>
      </c>
      <c r="BG74" s="22">
        <v>101.05</v>
      </c>
      <c r="BH74" s="22">
        <v>1755.46</v>
      </c>
      <c r="BI74" s="22">
        <v>184.03</v>
      </c>
      <c r="BJ74" s="22">
        <v>2504.54</v>
      </c>
      <c r="BK74" s="23">
        <v>6548.9</v>
      </c>
      <c r="BL74" s="21">
        <v>2683.79</v>
      </c>
      <c r="BM74" s="21">
        <v>0</v>
      </c>
      <c r="BN74" s="21">
        <v>2683.79</v>
      </c>
      <c r="BO74" s="22">
        <v>277</v>
      </c>
      <c r="BP74" s="22">
        <v>67.03</v>
      </c>
      <c r="BQ74" s="22">
        <v>1015.97</v>
      </c>
      <c r="BR74" s="22">
        <v>124.16</v>
      </c>
      <c r="BS74" s="22">
        <v>1484.16</v>
      </c>
      <c r="BT74" s="23">
        <v>4167.95</v>
      </c>
      <c r="BU74" s="21">
        <v>2683.79</v>
      </c>
      <c r="BV74" s="21">
        <v>0</v>
      </c>
      <c r="BW74" s="21">
        <v>2683.79</v>
      </c>
      <c r="BX74" s="22">
        <v>277</v>
      </c>
      <c r="BY74" s="22">
        <v>67.03</v>
      </c>
      <c r="BZ74" s="22">
        <v>1015.97</v>
      </c>
      <c r="CA74" s="22">
        <v>124.16</v>
      </c>
      <c r="CB74" s="22">
        <v>1484.16</v>
      </c>
      <c r="CC74" s="23">
        <v>4167.95</v>
      </c>
      <c r="CD74" s="21">
        <v>2889.98</v>
      </c>
      <c r="CE74" s="21">
        <v>0</v>
      </c>
      <c r="CF74" s="21">
        <v>2889.98</v>
      </c>
      <c r="CG74" s="22">
        <v>306</v>
      </c>
      <c r="CH74" s="22">
        <v>72.19</v>
      </c>
      <c r="CI74" s="22">
        <v>1091.3</v>
      </c>
      <c r="CJ74" s="22">
        <v>143.12</v>
      </c>
      <c r="CK74" s="22">
        <v>1612.61</v>
      </c>
      <c r="CL74" s="23">
        <v>4502.59</v>
      </c>
      <c r="CM74" s="21">
        <v>3160.5</v>
      </c>
      <c r="CN74" s="21">
        <v>0</v>
      </c>
      <c r="CO74" s="21">
        <v>3160.5</v>
      </c>
      <c r="CP74" s="22">
        <v>351</v>
      </c>
      <c r="CQ74" s="22">
        <v>78.95</v>
      </c>
      <c r="CR74" s="22">
        <v>1194.9100000000001</v>
      </c>
      <c r="CS74" s="22">
        <v>102.02</v>
      </c>
      <c r="CT74" s="22">
        <v>1726.88</v>
      </c>
      <c r="CU74" s="23">
        <v>4887.38</v>
      </c>
      <c r="CV74" s="21">
        <v>3345.91</v>
      </c>
      <c r="CW74" s="21">
        <v>0</v>
      </c>
      <c r="CX74" s="21">
        <v>3345.91</v>
      </c>
      <c r="CY74" s="22">
        <v>368</v>
      </c>
      <c r="CZ74" s="22">
        <v>83.59</v>
      </c>
      <c r="DA74" s="22">
        <v>1257.8399999999999</v>
      </c>
      <c r="DB74" s="22">
        <v>156.30000000000001</v>
      </c>
      <c r="DC74" s="22">
        <v>1865.73</v>
      </c>
      <c r="DD74" s="23">
        <v>5211.6400000000003</v>
      </c>
      <c r="DE74" s="21">
        <v>4006.08</v>
      </c>
      <c r="DF74" s="21">
        <v>0</v>
      </c>
      <c r="DG74" s="21">
        <v>4006.08</v>
      </c>
      <c r="DH74" s="22">
        <v>460</v>
      </c>
      <c r="DI74" s="22">
        <v>478.11</v>
      </c>
      <c r="DJ74" s="22">
        <v>1256.42</v>
      </c>
      <c r="DK74" s="22">
        <v>183.34</v>
      </c>
      <c r="DL74" s="22">
        <v>2377.87</v>
      </c>
      <c r="DM74" s="23">
        <v>6383.95</v>
      </c>
      <c r="DN74" s="73">
        <f t="shared" si="12"/>
        <v>37831.26</v>
      </c>
      <c r="DO74" s="73">
        <f t="shared" si="11"/>
        <v>948.61</v>
      </c>
      <c r="DP74" s="73">
        <f t="shared" si="13"/>
        <v>38779.870000000003</v>
      </c>
      <c r="DQ74" s="22">
        <f t="shared" si="14"/>
        <v>4516</v>
      </c>
      <c r="DR74" s="22">
        <f t="shared" si="15"/>
        <v>1390.0700000000002</v>
      </c>
      <c r="DS74" s="22">
        <f t="shared" si="16"/>
        <v>15457.14</v>
      </c>
      <c r="DT74" s="22">
        <f t="shared" si="17"/>
        <v>1859.2400000000002</v>
      </c>
      <c r="DU74" s="22">
        <f t="shared" si="18"/>
        <v>23222.45</v>
      </c>
      <c r="DV74" s="23">
        <f t="shared" si="19"/>
        <v>64686.109999999979</v>
      </c>
      <c r="DW74" s="262">
        <f t="shared" si="20"/>
        <v>2554.2900000000009</v>
      </c>
      <c r="DX74" s="262"/>
      <c r="DY74" s="263">
        <f>E74-(DU74-(DO74*PARAM!Q74))</f>
        <v>-7295.26</v>
      </c>
      <c r="DZ74" s="263"/>
    </row>
    <row r="75" spans="1:130" x14ac:dyDescent="0.25">
      <c r="A75" s="18">
        <v>1017</v>
      </c>
      <c r="B75" s="18" t="s">
        <v>403</v>
      </c>
      <c r="C75" s="18" t="s">
        <v>404</v>
      </c>
      <c r="D75" s="20">
        <v>0</v>
      </c>
      <c r="E75" s="18">
        <v>9867.75</v>
      </c>
      <c r="F75" s="18">
        <v>17223.02</v>
      </c>
      <c r="G75" s="18" t="s">
        <v>157</v>
      </c>
      <c r="H75" s="18" t="s">
        <v>5</v>
      </c>
      <c r="I75" s="18" t="s">
        <v>285</v>
      </c>
      <c r="J75" s="21">
        <v>3290.58</v>
      </c>
      <c r="K75" s="21">
        <v>0</v>
      </c>
      <c r="L75" s="21">
        <v>3290.58</v>
      </c>
      <c r="M75" s="22">
        <v>364</v>
      </c>
      <c r="N75" s="22">
        <v>82.2</v>
      </c>
      <c r="O75" s="22">
        <v>1263.73</v>
      </c>
      <c r="P75" s="22">
        <v>58.43</v>
      </c>
      <c r="Q75" s="22">
        <v>1768.36</v>
      </c>
      <c r="R75" s="23">
        <v>5058.9399999999996</v>
      </c>
      <c r="S75" s="21">
        <v>13966</v>
      </c>
      <c r="T75" s="21">
        <v>0</v>
      </c>
      <c r="U75" s="21">
        <v>13966</v>
      </c>
      <c r="V75" s="22">
        <v>875</v>
      </c>
      <c r="W75" s="22">
        <v>521.61</v>
      </c>
      <c r="X75" s="22">
        <v>6349.4</v>
      </c>
      <c r="Y75" s="22">
        <v>240.36</v>
      </c>
      <c r="Z75" s="22">
        <v>7986.37</v>
      </c>
      <c r="AA75" s="23">
        <v>21952.37</v>
      </c>
      <c r="AB75" s="21">
        <v>0</v>
      </c>
      <c r="AC75" s="21">
        <v>0</v>
      </c>
      <c r="AD75" s="21">
        <v>0</v>
      </c>
      <c r="AE75" s="22">
        <v>0</v>
      </c>
      <c r="AF75" s="22">
        <v>0</v>
      </c>
      <c r="AG75" s="22">
        <v>0</v>
      </c>
      <c r="AH75" s="22">
        <v>0</v>
      </c>
      <c r="AI75" s="22">
        <v>0</v>
      </c>
      <c r="AJ75" s="23">
        <v>0</v>
      </c>
      <c r="AK75" s="21">
        <v>0</v>
      </c>
      <c r="AL75" s="21">
        <v>0</v>
      </c>
      <c r="AM75" s="21">
        <v>0</v>
      </c>
      <c r="AN75" s="22">
        <v>0</v>
      </c>
      <c r="AO75" s="22">
        <v>0</v>
      </c>
      <c r="AP75" s="22">
        <v>0</v>
      </c>
      <c r="AQ75" s="22">
        <v>0</v>
      </c>
      <c r="AR75" s="22">
        <v>0</v>
      </c>
      <c r="AS75" s="23">
        <v>0</v>
      </c>
      <c r="AT75" s="21">
        <v>0</v>
      </c>
      <c r="AU75" s="21">
        <v>948.61</v>
      </c>
      <c r="AV75" s="21">
        <v>948.61</v>
      </c>
      <c r="AW75" s="22">
        <v>129</v>
      </c>
      <c r="AX75" s="22">
        <v>0</v>
      </c>
      <c r="AY75" s="22">
        <v>189.72</v>
      </c>
      <c r="AZ75" s="22">
        <v>12.71</v>
      </c>
      <c r="BA75" s="22">
        <v>331.43</v>
      </c>
      <c r="BB75" s="23">
        <v>1280.04</v>
      </c>
      <c r="BC75" s="21">
        <v>0</v>
      </c>
      <c r="BD75" s="21">
        <v>0</v>
      </c>
      <c r="BE75" s="21">
        <v>0</v>
      </c>
      <c r="BF75" s="22">
        <v>0</v>
      </c>
      <c r="BG75" s="22">
        <v>0</v>
      </c>
      <c r="BH75" s="22">
        <v>0</v>
      </c>
      <c r="BI75" s="22">
        <v>0</v>
      </c>
      <c r="BJ75" s="22">
        <v>0</v>
      </c>
      <c r="BK75" s="23">
        <v>0</v>
      </c>
      <c r="BL75" s="21">
        <v>0</v>
      </c>
      <c r="BM75" s="21">
        <v>0</v>
      </c>
      <c r="BN75" s="21">
        <v>0</v>
      </c>
      <c r="BO75" s="22">
        <v>-4</v>
      </c>
      <c r="BP75" s="22">
        <v>0</v>
      </c>
      <c r="BQ75" s="22">
        <v>0</v>
      </c>
      <c r="BR75" s="22">
        <v>0</v>
      </c>
      <c r="BS75" s="22">
        <v>-4</v>
      </c>
      <c r="BT75" s="23">
        <v>-4</v>
      </c>
      <c r="BU75" s="21"/>
      <c r="BV75" s="21"/>
      <c r="BW75" s="21"/>
      <c r="BX75" s="22"/>
      <c r="BY75" s="22"/>
      <c r="BZ75" s="22"/>
      <c r="CA75" s="22"/>
      <c r="CB75" s="22"/>
      <c r="CC75" s="23"/>
      <c r="CD75" s="21">
        <v>0</v>
      </c>
      <c r="CE75" s="21">
        <v>0</v>
      </c>
      <c r="CF75" s="21">
        <v>0</v>
      </c>
      <c r="CG75" s="22">
        <v>0</v>
      </c>
      <c r="CH75" s="22">
        <v>0</v>
      </c>
      <c r="CI75" s="22">
        <v>0</v>
      </c>
      <c r="CJ75" s="22">
        <v>0</v>
      </c>
      <c r="CK75" s="22">
        <v>0</v>
      </c>
      <c r="CL75" s="23">
        <v>0</v>
      </c>
      <c r="CM75" s="21">
        <v>0</v>
      </c>
      <c r="CN75" s="21">
        <v>0</v>
      </c>
      <c r="CO75" s="21">
        <v>0</v>
      </c>
      <c r="CP75" s="22">
        <v>0</v>
      </c>
      <c r="CQ75" s="22">
        <v>0</v>
      </c>
      <c r="CR75" s="22">
        <v>0</v>
      </c>
      <c r="CS75" s="22">
        <v>0</v>
      </c>
      <c r="CT75" s="22">
        <v>0</v>
      </c>
      <c r="CU75" s="23">
        <v>0</v>
      </c>
      <c r="CV75" s="21"/>
      <c r="CW75" s="21"/>
      <c r="CX75" s="21"/>
      <c r="CY75" s="22"/>
      <c r="CZ75" s="22"/>
      <c r="DA75" s="22"/>
      <c r="DB75" s="22"/>
      <c r="DC75" s="22"/>
      <c r="DD75" s="23"/>
      <c r="DN75" s="73">
        <f t="shared" si="12"/>
        <v>17256.580000000002</v>
      </c>
      <c r="DO75" s="73">
        <f t="shared" si="11"/>
        <v>948.61</v>
      </c>
      <c r="DP75" s="73">
        <f t="shared" si="13"/>
        <v>18205.190000000002</v>
      </c>
      <c r="DQ75" s="22">
        <f t="shared" si="14"/>
        <v>1360</v>
      </c>
      <c r="DR75" s="22">
        <f t="shared" si="15"/>
        <v>603.81000000000006</v>
      </c>
      <c r="DS75" s="22">
        <f t="shared" si="16"/>
        <v>7802.8499999999995</v>
      </c>
      <c r="DT75" s="22">
        <f t="shared" si="17"/>
        <v>311.5</v>
      </c>
      <c r="DU75" s="22">
        <f t="shared" si="18"/>
        <v>10078.16</v>
      </c>
      <c r="DV75" s="23">
        <f t="shared" si="19"/>
        <v>28283.35</v>
      </c>
      <c r="DW75" s="262">
        <f t="shared" si="20"/>
        <v>982.17000000000189</v>
      </c>
      <c r="DX75" s="262"/>
      <c r="DY75" s="263">
        <f>E75-(DU75-(DO75*PARAM!Q75))</f>
        <v>-210.40999999999985</v>
      </c>
      <c r="DZ75" s="263"/>
    </row>
    <row r="76" spans="1:130" x14ac:dyDescent="0.25">
      <c r="A76" s="18">
        <v>1018</v>
      </c>
      <c r="B76" s="18" t="s">
        <v>409</v>
      </c>
      <c r="C76" s="18" t="s">
        <v>165</v>
      </c>
      <c r="D76" s="20">
        <v>1</v>
      </c>
      <c r="E76" s="18">
        <v>19198.27</v>
      </c>
      <c r="F76" s="18">
        <v>34960.28</v>
      </c>
      <c r="G76" s="18" t="s">
        <v>157</v>
      </c>
      <c r="H76" s="18" t="s">
        <v>5</v>
      </c>
      <c r="I76" s="18" t="s">
        <v>410</v>
      </c>
      <c r="J76" s="21">
        <v>2300.34</v>
      </c>
      <c r="K76" s="21">
        <v>0</v>
      </c>
      <c r="L76" s="21">
        <v>2300.34</v>
      </c>
      <c r="M76" s="22">
        <v>230</v>
      </c>
      <c r="N76" s="22">
        <v>59.31</v>
      </c>
      <c r="O76" s="22">
        <v>868.75</v>
      </c>
      <c r="P76" s="22">
        <v>41.16</v>
      </c>
      <c r="Q76" s="22">
        <v>1199.22</v>
      </c>
      <c r="R76" s="23">
        <v>3499.56</v>
      </c>
      <c r="S76" s="21">
        <v>1375.97</v>
      </c>
      <c r="T76" s="21">
        <v>0</v>
      </c>
      <c r="U76" s="21">
        <v>1375.97</v>
      </c>
      <c r="V76" s="22">
        <v>196</v>
      </c>
      <c r="W76" s="22">
        <v>53.04</v>
      </c>
      <c r="X76" s="22">
        <v>780.5</v>
      </c>
      <c r="Y76" s="22">
        <v>27.69</v>
      </c>
      <c r="Z76" s="22">
        <v>1057.23</v>
      </c>
      <c r="AA76" s="23">
        <v>2433.1999999999998</v>
      </c>
      <c r="AB76" s="21">
        <v>3.97</v>
      </c>
      <c r="AC76" s="21">
        <v>0</v>
      </c>
      <c r="AD76" s="21">
        <v>3.97</v>
      </c>
      <c r="AE76" s="22">
        <v>-96</v>
      </c>
      <c r="AF76" s="22">
        <v>0.01</v>
      </c>
      <c r="AG76" s="22">
        <v>3.77</v>
      </c>
      <c r="AH76" s="22">
        <v>86.76</v>
      </c>
      <c r="AI76" s="22">
        <v>-5.46</v>
      </c>
      <c r="AJ76" s="23">
        <v>-1.49</v>
      </c>
      <c r="AK76" s="21">
        <v>576.03</v>
      </c>
      <c r="AL76" s="21">
        <v>0</v>
      </c>
      <c r="AM76" s="21">
        <v>576.03</v>
      </c>
      <c r="AN76" s="22">
        <v>-5</v>
      </c>
      <c r="AO76" s="22">
        <v>14.35</v>
      </c>
      <c r="AP76" s="22">
        <v>266.52</v>
      </c>
      <c r="AQ76" s="22">
        <v>10.220000000000001</v>
      </c>
      <c r="AR76" s="22">
        <v>286.08999999999997</v>
      </c>
      <c r="AS76" s="23">
        <v>862.12</v>
      </c>
      <c r="AT76" s="21">
        <v>-1213.72</v>
      </c>
      <c r="AU76" s="21">
        <v>369.96</v>
      </c>
      <c r="AV76" s="21">
        <v>-843.76</v>
      </c>
      <c r="AW76" s="22">
        <v>36</v>
      </c>
      <c r="AX76" s="22">
        <v>9</v>
      </c>
      <c r="AY76" s="22">
        <v>227.24</v>
      </c>
      <c r="AZ76" s="22">
        <v>-9.74</v>
      </c>
      <c r="BA76" s="22">
        <v>262.5</v>
      </c>
      <c r="BB76" s="23">
        <v>-581.26</v>
      </c>
      <c r="BC76" s="21">
        <v>1429.43</v>
      </c>
      <c r="BD76" s="21">
        <v>0</v>
      </c>
      <c r="BE76" s="21">
        <v>1429.43</v>
      </c>
      <c r="BF76" s="22">
        <v>117</v>
      </c>
      <c r="BG76" s="22">
        <v>41.86</v>
      </c>
      <c r="BH76" s="22">
        <v>733.67</v>
      </c>
      <c r="BI76" s="22">
        <v>26.46</v>
      </c>
      <c r="BJ76" s="22">
        <v>918.99</v>
      </c>
      <c r="BK76" s="23">
        <v>2348.42</v>
      </c>
      <c r="BL76" s="21">
        <v>1032.08</v>
      </c>
      <c r="BM76" s="21">
        <v>0</v>
      </c>
      <c r="BN76" s="21">
        <v>1032.08</v>
      </c>
      <c r="BO76" s="22">
        <v>60</v>
      </c>
      <c r="BP76" s="22">
        <v>25.74</v>
      </c>
      <c r="BQ76" s="22">
        <v>391.37</v>
      </c>
      <c r="BR76" s="22">
        <v>18.309999999999999</v>
      </c>
      <c r="BS76" s="22">
        <v>495.42</v>
      </c>
      <c r="BT76" s="23">
        <v>1527.5</v>
      </c>
      <c r="BU76" s="21">
        <v>104.6</v>
      </c>
      <c r="BV76" s="21">
        <v>0</v>
      </c>
      <c r="BW76" s="21">
        <v>104.6</v>
      </c>
      <c r="BX76" s="22">
        <v>27</v>
      </c>
      <c r="BY76" s="22">
        <v>15.69</v>
      </c>
      <c r="BZ76" s="22">
        <v>248.35</v>
      </c>
      <c r="CA76" s="22">
        <v>4.1399999999999997</v>
      </c>
      <c r="CB76" s="22">
        <v>295.18</v>
      </c>
      <c r="CC76" s="23">
        <v>399.78</v>
      </c>
      <c r="CD76" s="21">
        <v>609.41999999999996</v>
      </c>
      <c r="CE76" s="21">
        <v>0</v>
      </c>
      <c r="CF76" s="21">
        <v>609.41999999999996</v>
      </c>
      <c r="CG76" s="22">
        <v>51</v>
      </c>
      <c r="CH76" s="22">
        <v>22.68</v>
      </c>
      <c r="CI76" s="22">
        <v>347.82</v>
      </c>
      <c r="CJ76" s="22">
        <v>12.13</v>
      </c>
      <c r="CK76" s="22">
        <v>433.63</v>
      </c>
      <c r="CL76" s="23">
        <v>1043.05</v>
      </c>
      <c r="CM76" s="21">
        <v>-810.23</v>
      </c>
      <c r="CN76" s="21">
        <v>0</v>
      </c>
      <c r="CO76" s="21">
        <v>-810.23</v>
      </c>
      <c r="CP76" s="22">
        <v>-10</v>
      </c>
      <c r="CQ76" s="22">
        <v>5.01</v>
      </c>
      <c r="CR76" s="22">
        <v>96.45</v>
      </c>
      <c r="CS76" s="22">
        <v>-9.99</v>
      </c>
      <c r="CT76" s="22">
        <v>81.47</v>
      </c>
      <c r="CU76" s="23">
        <v>-728.76</v>
      </c>
      <c r="CV76" s="21">
        <v>778.01</v>
      </c>
      <c r="CW76" s="21">
        <v>0</v>
      </c>
      <c r="CX76" s="21">
        <v>778.01</v>
      </c>
      <c r="CY76" s="22">
        <v>107</v>
      </c>
      <c r="CZ76" s="22">
        <v>39.090000000000003</v>
      </c>
      <c r="DA76" s="22">
        <v>581.47</v>
      </c>
      <c r="DB76" s="22">
        <v>17.25</v>
      </c>
      <c r="DC76" s="22">
        <v>744.81</v>
      </c>
      <c r="DD76" s="23">
        <v>1522.82</v>
      </c>
      <c r="DE76" s="21">
        <v>-114.15</v>
      </c>
      <c r="DF76" s="21">
        <v>0</v>
      </c>
      <c r="DG76" s="21">
        <v>-114.15</v>
      </c>
      <c r="DH76" s="22">
        <v>31</v>
      </c>
      <c r="DI76" s="22">
        <v>137.83000000000001</v>
      </c>
      <c r="DJ76" s="22">
        <v>176.07</v>
      </c>
      <c r="DK76" s="22">
        <v>1.4</v>
      </c>
      <c r="DL76" s="22">
        <v>346.3</v>
      </c>
      <c r="DM76" s="23">
        <v>232.15</v>
      </c>
      <c r="DN76" s="73">
        <f t="shared" si="12"/>
        <v>6071.7500000000018</v>
      </c>
      <c r="DO76" s="73">
        <f t="shared" si="11"/>
        <v>369.96</v>
      </c>
      <c r="DP76" s="73">
        <f t="shared" si="13"/>
        <v>6441.7100000000009</v>
      </c>
      <c r="DQ76" s="22">
        <f t="shared" si="14"/>
        <v>804</v>
      </c>
      <c r="DR76" s="22">
        <f t="shared" si="15"/>
        <v>449.35</v>
      </c>
      <c r="DS76" s="22">
        <f t="shared" si="16"/>
        <v>5113.3499999999995</v>
      </c>
      <c r="DT76" s="22">
        <f t="shared" si="17"/>
        <v>244.1</v>
      </c>
      <c r="DU76" s="22">
        <f t="shared" si="18"/>
        <v>6610.8</v>
      </c>
      <c r="DV76" s="23">
        <f t="shared" si="19"/>
        <v>14084.589999999998</v>
      </c>
      <c r="DW76" s="262">
        <f t="shared" si="20"/>
        <v>-28518.57</v>
      </c>
      <c r="DX76" s="262"/>
      <c r="DY76" s="263">
        <f>E76-(DU76-(DO76*PARAM!Q76))</f>
        <v>12587.470000000001</v>
      </c>
      <c r="DZ76" s="263"/>
    </row>
    <row r="77" spans="1:130" x14ac:dyDescent="0.25">
      <c r="A77" s="18">
        <v>1019</v>
      </c>
      <c r="B77" s="18" t="s">
        <v>413</v>
      </c>
      <c r="C77" s="18" t="s">
        <v>414</v>
      </c>
      <c r="D77" s="20">
        <v>1</v>
      </c>
      <c r="E77" s="18">
        <v>22285.95</v>
      </c>
      <c r="F77" s="18">
        <v>38978.080000000002</v>
      </c>
      <c r="G77" s="18" t="s">
        <v>157</v>
      </c>
      <c r="H77" s="18" t="s">
        <v>5</v>
      </c>
      <c r="I77" s="18" t="s">
        <v>415</v>
      </c>
      <c r="J77" s="21">
        <v>3062.1</v>
      </c>
      <c r="K77" s="21">
        <v>0</v>
      </c>
      <c r="L77" s="21">
        <v>3062.1</v>
      </c>
      <c r="M77" s="22">
        <v>325</v>
      </c>
      <c r="N77" s="22">
        <v>75.06</v>
      </c>
      <c r="O77" s="22">
        <v>1157.0999999999999</v>
      </c>
      <c r="P77" s="22">
        <v>140.82</v>
      </c>
      <c r="Q77" s="22">
        <v>1697.98</v>
      </c>
      <c r="R77" s="23">
        <v>4760.08</v>
      </c>
      <c r="S77" s="21">
        <v>3004.9</v>
      </c>
      <c r="T77" s="21">
        <v>0</v>
      </c>
      <c r="U77" s="21">
        <v>3004.9</v>
      </c>
      <c r="V77" s="22">
        <v>325</v>
      </c>
      <c r="W77" s="22">
        <v>75.06</v>
      </c>
      <c r="X77" s="22">
        <v>1158.26</v>
      </c>
      <c r="Y77" s="22">
        <v>124.76</v>
      </c>
      <c r="Z77" s="22">
        <v>1683.08</v>
      </c>
      <c r="AA77" s="23">
        <v>4687.9799999999996</v>
      </c>
      <c r="AB77" s="21">
        <v>3004.9</v>
      </c>
      <c r="AC77" s="21">
        <v>0</v>
      </c>
      <c r="AD77" s="21">
        <v>3004.9</v>
      </c>
      <c r="AE77" s="22">
        <v>325</v>
      </c>
      <c r="AF77" s="22">
        <v>75.06</v>
      </c>
      <c r="AG77" s="22">
        <v>1157.68</v>
      </c>
      <c r="AH77" s="22">
        <v>145.16</v>
      </c>
      <c r="AI77" s="22">
        <v>1702.9</v>
      </c>
      <c r="AJ77" s="23">
        <v>4707.8</v>
      </c>
      <c r="AK77" s="21">
        <v>3030.5</v>
      </c>
      <c r="AL77" s="21">
        <v>0</v>
      </c>
      <c r="AM77" s="21">
        <v>3030.5</v>
      </c>
      <c r="AN77" s="22">
        <v>328</v>
      </c>
      <c r="AO77" s="22">
        <v>75.7</v>
      </c>
      <c r="AP77" s="22">
        <v>1167.25</v>
      </c>
      <c r="AQ77" s="22">
        <v>53.81</v>
      </c>
      <c r="AR77" s="22">
        <v>1624.76</v>
      </c>
      <c r="AS77" s="23">
        <v>4655.26</v>
      </c>
      <c r="AT77" s="21">
        <v>3077.03</v>
      </c>
      <c r="AU77" s="21">
        <v>948.61</v>
      </c>
      <c r="AV77" s="21">
        <v>4025.64</v>
      </c>
      <c r="AW77" s="22">
        <v>463</v>
      </c>
      <c r="AX77" s="22">
        <v>76.86</v>
      </c>
      <c r="AY77" s="22">
        <v>1374.34</v>
      </c>
      <c r="AZ77" s="22">
        <v>67.34</v>
      </c>
      <c r="BA77" s="22">
        <v>1981.54</v>
      </c>
      <c r="BB77" s="23">
        <v>6007.18</v>
      </c>
      <c r="BC77" s="21">
        <v>4585.8500000000004</v>
      </c>
      <c r="BD77" s="21">
        <v>0</v>
      </c>
      <c r="BE77" s="21">
        <v>4585.8500000000004</v>
      </c>
      <c r="BF77" s="22">
        <v>531</v>
      </c>
      <c r="BG77" s="22">
        <v>112.19</v>
      </c>
      <c r="BH77" s="22">
        <v>1981.34</v>
      </c>
      <c r="BI77" s="22">
        <v>81.02</v>
      </c>
      <c r="BJ77" s="22">
        <v>2705.55</v>
      </c>
      <c r="BK77" s="23">
        <v>7291.4</v>
      </c>
      <c r="BL77" s="21">
        <v>3004.9</v>
      </c>
      <c r="BM77" s="21">
        <v>0</v>
      </c>
      <c r="BN77" s="21">
        <v>3004.9</v>
      </c>
      <c r="BO77" s="22">
        <v>324</v>
      </c>
      <c r="BP77" s="22">
        <v>75.06</v>
      </c>
      <c r="BQ77" s="22">
        <v>1157.68</v>
      </c>
      <c r="BR77" s="22">
        <v>53.36</v>
      </c>
      <c r="BS77" s="22">
        <v>1610.1</v>
      </c>
      <c r="BT77" s="23">
        <v>4615</v>
      </c>
      <c r="BU77" s="21">
        <v>3004.9</v>
      </c>
      <c r="BV77" s="21">
        <v>0</v>
      </c>
      <c r="BW77" s="21">
        <v>3004.9</v>
      </c>
      <c r="BX77" s="22">
        <v>325</v>
      </c>
      <c r="BY77" s="22">
        <v>75.06</v>
      </c>
      <c r="BZ77" s="22">
        <v>1157.68</v>
      </c>
      <c r="CA77" s="22">
        <v>53.36</v>
      </c>
      <c r="CB77" s="22">
        <v>1611.1</v>
      </c>
      <c r="CC77" s="23">
        <v>4616</v>
      </c>
      <c r="CD77" s="21">
        <v>3004.9</v>
      </c>
      <c r="CE77" s="21">
        <v>0</v>
      </c>
      <c r="CF77" s="21">
        <v>3004.9</v>
      </c>
      <c r="CG77" s="22">
        <v>325</v>
      </c>
      <c r="CH77" s="22">
        <v>75.06</v>
      </c>
      <c r="CI77" s="22">
        <v>1157.68</v>
      </c>
      <c r="CJ77" s="22">
        <v>53.36</v>
      </c>
      <c r="CK77" s="22">
        <v>1611.1</v>
      </c>
      <c r="CL77" s="23">
        <v>4616</v>
      </c>
      <c r="CM77" s="21">
        <v>3004.9</v>
      </c>
      <c r="CN77" s="21">
        <v>0</v>
      </c>
      <c r="CO77" s="21">
        <v>3004.9</v>
      </c>
      <c r="CP77" s="22">
        <v>332</v>
      </c>
      <c r="CQ77" s="22">
        <v>75.06</v>
      </c>
      <c r="CR77" s="22">
        <v>1162.48</v>
      </c>
      <c r="CS77" s="22">
        <v>53.36</v>
      </c>
      <c r="CT77" s="22">
        <v>1622.9</v>
      </c>
      <c r="CU77" s="23">
        <v>4627.8</v>
      </c>
      <c r="CV77" s="21">
        <v>3004.9</v>
      </c>
      <c r="CW77" s="21">
        <v>0</v>
      </c>
      <c r="CX77" s="21">
        <v>3004.9</v>
      </c>
      <c r="CY77" s="22">
        <v>325</v>
      </c>
      <c r="CZ77" s="22">
        <v>75.06</v>
      </c>
      <c r="DA77" s="22">
        <v>1157.68</v>
      </c>
      <c r="DB77" s="22">
        <v>53.36</v>
      </c>
      <c r="DC77" s="22">
        <v>1611.1</v>
      </c>
      <c r="DD77" s="23">
        <v>4616</v>
      </c>
      <c r="DE77" s="21">
        <v>4538</v>
      </c>
      <c r="DF77" s="21">
        <v>0</v>
      </c>
      <c r="DG77" s="21">
        <v>4538</v>
      </c>
      <c r="DH77" s="22">
        <v>534</v>
      </c>
      <c r="DI77" s="22">
        <v>504.84</v>
      </c>
      <c r="DJ77" s="22">
        <v>1460.86</v>
      </c>
      <c r="DK77" s="22">
        <v>80.59</v>
      </c>
      <c r="DL77" s="22">
        <v>2580.29</v>
      </c>
      <c r="DM77" s="23">
        <v>7118.29</v>
      </c>
      <c r="DN77" s="73">
        <f t="shared" si="12"/>
        <v>39327.780000000006</v>
      </c>
      <c r="DO77" s="73">
        <f t="shared" si="11"/>
        <v>948.61</v>
      </c>
      <c r="DP77" s="73">
        <f t="shared" si="13"/>
        <v>40276.390000000007</v>
      </c>
      <c r="DQ77" s="22">
        <f t="shared" si="14"/>
        <v>4786</v>
      </c>
      <c r="DR77" s="22">
        <f t="shared" si="15"/>
        <v>1445.1299999999997</v>
      </c>
      <c r="DS77" s="22">
        <f t="shared" si="16"/>
        <v>16407.71</v>
      </c>
      <c r="DT77" s="22">
        <f t="shared" si="17"/>
        <v>1013.6600000000001</v>
      </c>
      <c r="DU77" s="22">
        <f t="shared" si="18"/>
        <v>23652.500000000004</v>
      </c>
      <c r="DV77" s="23">
        <f t="shared" si="19"/>
        <v>66933.790000000008</v>
      </c>
      <c r="DW77" s="262">
        <f t="shared" si="20"/>
        <v>1298.3100000000049</v>
      </c>
      <c r="DX77" s="262"/>
      <c r="DY77" s="263">
        <f>E77-(DU77-(DO77*PARAM!Q77))</f>
        <v>-1366.5500000000029</v>
      </c>
      <c r="DZ77" s="263"/>
    </row>
    <row r="78" spans="1:130" x14ac:dyDescent="0.25">
      <c r="A78" s="18">
        <v>1020</v>
      </c>
      <c r="B78" s="18" t="s">
        <v>416</v>
      </c>
      <c r="C78" s="18" t="s">
        <v>206</v>
      </c>
      <c r="D78" s="20">
        <v>1</v>
      </c>
      <c r="E78" s="18">
        <v>13589.24</v>
      </c>
      <c r="F78" s="18">
        <v>32054.9</v>
      </c>
      <c r="G78" s="18" t="s">
        <v>157</v>
      </c>
      <c r="H78" s="18" t="s">
        <v>5</v>
      </c>
      <c r="I78" s="18" t="s">
        <v>298</v>
      </c>
      <c r="J78" s="21">
        <v>2838.17</v>
      </c>
      <c r="K78" s="21">
        <v>0</v>
      </c>
      <c r="L78" s="21">
        <v>2838.17</v>
      </c>
      <c r="M78" s="22">
        <v>285</v>
      </c>
      <c r="N78" s="22">
        <v>68.55</v>
      </c>
      <c r="O78" s="22">
        <v>1037.6600000000001</v>
      </c>
      <c r="P78" s="22">
        <v>152</v>
      </c>
      <c r="Q78" s="22">
        <v>1543.21</v>
      </c>
      <c r="R78" s="23">
        <v>4381.38</v>
      </c>
      <c r="S78" s="21">
        <v>2894.83</v>
      </c>
      <c r="T78" s="21">
        <v>0</v>
      </c>
      <c r="U78" s="21">
        <v>2894.83</v>
      </c>
      <c r="V78" s="22">
        <v>306</v>
      </c>
      <c r="W78" s="22">
        <v>72.3</v>
      </c>
      <c r="X78" s="22">
        <v>1004.77</v>
      </c>
      <c r="Y78" s="22">
        <v>122.8</v>
      </c>
      <c r="Z78" s="22">
        <v>1505.87</v>
      </c>
      <c r="AA78" s="23">
        <v>4400.7</v>
      </c>
      <c r="AB78" s="21">
        <v>2407.64</v>
      </c>
      <c r="AC78" s="21">
        <v>0</v>
      </c>
      <c r="AD78" s="21">
        <v>2407.64</v>
      </c>
      <c r="AE78" s="22">
        <v>239</v>
      </c>
      <c r="AF78" s="22">
        <v>60.12</v>
      </c>
      <c r="AG78" s="22">
        <v>870.64</v>
      </c>
      <c r="AH78" s="22">
        <v>160.05000000000001</v>
      </c>
      <c r="AI78" s="22">
        <v>1329.81</v>
      </c>
      <c r="AJ78" s="23">
        <v>3737.45</v>
      </c>
      <c r="AK78" s="21">
        <v>2479.86</v>
      </c>
      <c r="AL78" s="21">
        <v>0</v>
      </c>
      <c r="AM78" s="21">
        <v>2479.86</v>
      </c>
      <c r="AN78" s="22">
        <v>249</v>
      </c>
      <c r="AO78" s="22">
        <v>61.93</v>
      </c>
      <c r="AP78" s="22">
        <v>936.04</v>
      </c>
      <c r="AQ78" s="22">
        <v>151.13</v>
      </c>
      <c r="AR78" s="22">
        <v>1398.1</v>
      </c>
      <c r="AS78" s="23">
        <v>3877.96</v>
      </c>
      <c r="AT78" s="21">
        <v>2456.11</v>
      </c>
      <c r="AU78" s="21">
        <v>948.61</v>
      </c>
      <c r="AV78" s="21">
        <v>3404.72</v>
      </c>
      <c r="AW78" s="22">
        <v>375</v>
      </c>
      <c r="AX78" s="22">
        <v>61.34</v>
      </c>
      <c r="AY78" s="22">
        <v>1104.1400000000001</v>
      </c>
      <c r="AZ78" s="22">
        <v>122.61</v>
      </c>
      <c r="BA78" s="22">
        <v>1663.09</v>
      </c>
      <c r="BB78" s="23">
        <v>5067.8100000000004</v>
      </c>
      <c r="BC78" s="21">
        <v>3784.67</v>
      </c>
      <c r="BD78" s="21">
        <v>0</v>
      </c>
      <c r="BE78" s="21">
        <v>3784.67</v>
      </c>
      <c r="BF78" s="22">
        <v>406</v>
      </c>
      <c r="BG78" s="22">
        <v>90.34</v>
      </c>
      <c r="BH78" s="22">
        <v>1356.34</v>
      </c>
      <c r="BI78" s="22">
        <v>153.18</v>
      </c>
      <c r="BJ78" s="22">
        <v>2005.86</v>
      </c>
      <c r="BK78" s="23">
        <v>5790.53</v>
      </c>
      <c r="BL78" s="21">
        <v>2407.64</v>
      </c>
      <c r="BM78" s="21">
        <v>0</v>
      </c>
      <c r="BN78" s="21">
        <v>2407.64</v>
      </c>
      <c r="BO78" s="22">
        <v>238</v>
      </c>
      <c r="BP78" s="22">
        <v>60.12</v>
      </c>
      <c r="BQ78" s="22">
        <v>870.64</v>
      </c>
      <c r="BR78" s="22">
        <v>124.35</v>
      </c>
      <c r="BS78" s="22">
        <v>1293.1099999999999</v>
      </c>
      <c r="BT78" s="23">
        <v>3700.75</v>
      </c>
      <c r="BU78" s="21">
        <v>2407.64</v>
      </c>
      <c r="BV78" s="21">
        <v>0</v>
      </c>
      <c r="BW78" s="21">
        <v>2407.64</v>
      </c>
      <c r="BX78" s="22">
        <v>239</v>
      </c>
      <c r="BY78" s="22">
        <v>60.12</v>
      </c>
      <c r="BZ78" s="22">
        <v>870.64</v>
      </c>
      <c r="CA78" s="22">
        <v>129.44999999999999</v>
      </c>
      <c r="CB78" s="22">
        <v>1299.21</v>
      </c>
      <c r="CC78" s="23">
        <v>3706.85</v>
      </c>
      <c r="CD78" s="21">
        <v>2558.16</v>
      </c>
      <c r="CE78" s="21">
        <v>0</v>
      </c>
      <c r="CF78" s="21">
        <v>2558.16</v>
      </c>
      <c r="CG78" s="22">
        <v>259</v>
      </c>
      <c r="CH78" s="22">
        <v>63.89</v>
      </c>
      <c r="CI78" s="22">
        <v>970.1</v>
      </c>
      <c r="CJ78" s="22">
        <v>127.02</v>
      </c>
      <c r="CK78" s="22">
        <v>1420.01</v>
      </c>
      <c r="CL78" s="23">
        <v>3978.17</v>
      </c>
      <c r="CM78" s="21">
        <v>2661.5</v>
      </c>
      <c r="CN78" s="21">
        <v>0</v>
      </c>
      <c r="CO78" s="21">
        <v>2661.5</v>
      </c>
      <c r="CP78" s="22">
        <v>282</v>
      </c>
      <c r="CQ78" s="22">
        <v>66.47</v>
      </c>
      <c r="CR78" s="22">
        <v>954.95</v>
      </c>
      <c r="CS78" s="22">
        <v>88.06</v>
      </c>
      <c r="CT78" s="22">
        <v>1391.48</v>
      </c>
      <c r="CU78" s="23">
        <v>4052.98</v>
      </c>
      <c r="CV78" s="21">
        <v>2808.45</v>
      </c>
      <c r="CW78" s="21">
        <v>0</v>
      </c>
      <c r="CX78" s="21">
        <v>2808.45</v>
      </c>
      <c r="CY78" s="22">
        <v>294</v>
      </c>
      <c r="CZ78" s="22">
        <v>70.150000000000006</v>
      </c>
      <c r="DA78" s="22">
        <v>1013</v>
      </c>
      <c r="DB78" s="22">
        <v>141.66999999999999</v>
      </c>
      <c r="DC78" s="22">
        <v>1518.82</v>
      </c>
      <c r="DD78" s="23">
        <v>4327.2700000000004</v>
      </c>
      <c r="DE78" s="21">
        <v>3592.02</v>
      </c>
      <c r="DF78" s="21">
        <v>0</v>
      </c>
      <c r="DG78" s="21">
        <v>3592.02</v>
      </c>
      <c r="DH78" s="22">
        <v>406</v>
      </c>
      <c r="DI78" s="22">
        <v>419.76</v>
      </c>
      <c r="DJ78" s="22">
        <v>1611.26</v>
      </c>
      <c r="DK78" s="22">
        <v>165.78</v>
      </c>
      <c r="DL78" s="22">
        <v>2602.8000000000002</v>
      </c>
      <c r="DM78" s="23">
        <v>6194.82</v>
      </c>
      <c r="DN78" s="73">
        <f t="shared" si="12"/>
        <v>33296.689999999995</v>
      </c>
      <c r="DO78" s="73">
        <f t="shared" si="11"/>
        <v>948.61</v>
      </c>
      <c r="DP78" s="73">
        <f t="shared" si="13"/>
        <v>34245.299999999996</v>
      </c>
      <c r="DQ78" s="22">
        <f t="shared" si="14"/>
        <v>3816</v>
      </c>
      <c r="DR78" s="22">
        <f t="shared" si="15"/>
        <v>1215.21</v>
      </c>
      <c r="DS78" s="22">
        <f t="shared" si="16"/>
        <v>13470.820000000002</v>
      </c>
      <c r="DT78" s="22">
        <f t="shared" si="17"/>
        <v>1762.45</v>
      </c>
      <c r="DU78" s="22">
        <f t="shared" si="18"/>
        <v>20264.480000000003</v>
      </c>
      <c r="DV78" s="23">
        <f t="shared" si="19"/>
        <v>56917.420000000006</v>
      </c>
      <c r="DW78" s="262">
        <f t="shared" si="20"/>
        <v>2190.3999999999942</v>
      </c>
      <c r="DX78" s="262"/>
      <c r="DY78" s="263">
        <f>E78-(DU78-(DO78*PARAM!Q78))</f>
        <v>-6675.2400000000034</v>
      </c>
      <c r="DZ78" s="263"/>
    </row>
    <row r="79" spans="1:130" x14ac:dyDescent="0.25">
      <c r="A79" s="18">
        <v>1022</v>
      </c>
      <c r="B79" s="18" t="s">
        <v>318</v>
      </c>
      <c r="C79" s="18" t="s">
        <v>223</v>
      </c>
      <c r="D79" s="20">
        <v>1</v>
      </c>
      <c r="E79" s="18">
        <v>22324</v>
      </c>
      <c r="F79" s="18">
        <v>39045.449999999997</v>
      </c>
      <c r="G79" s="18" t="s">
        <v>157</v>
      </c>
      <c r="H79" s="18" t="s">
        <v>5</v>
      </c>
      <c r="I79" s="18" t="s">
        <v>169</v>
      </c>
      <c r="J79" s="21">
        <v>3092.04</v>
      </c>
      <c r="K79" s="21">
        <v>0</v>
      </c>
      <c r="L79" s="21">
        <v>3092.04</v>
      </c>
      <c r="M79" s="22">
        <v>326</v>
      </c>
      <c r="N79" s="22">
        <v>75.349999999999994</v>
      </c>
      <c r="O79" s="22">
        <v>1161.48</v>
      </c>
      <c r="P79" s="22">
        <v>156.57</v>
      </c>
      <c r="Q79" s="22">
        <v>1719.4</v>
      </c>
      <c r="R79" s="23">
        <v>4811.4399999999996</v>
      </c>
      <c r="S79" s="21">
        <v>3010.17</v>
      </c>
      <c r="T79" s="21">
        <v>0</v>
      </c>
      <c r="U79" s="21">
        <v>3010.17</v>
      </c>
      <c r="V79" s="22">
        <v>325</v>
      </c>
      <c r="W79" s="22">
        <v>75.19</v>
      </c>
      <c r="X79" s="22">
        <v>1160.24</v>
      </c>
      <c r="Y79" s="22">
        <v>114.65</v>
      </c>
      <c r="Z79" s="22">
        <v>1675.08</v>
      </c>
      <c r="AA79" s="23">
        <v>4685.25</v>
      </c>
      <c r="AB79" s="21">
        <v>3009.71</v>
      </c>
      <c r="AC79" s="21">
        <v>0</v>
      </c>
      <c r="AD79" s="21">
        <v>3009.71</v>
      </c>
      <c r="AE79" s="22">
        <v>325</v>
      </c>
      <c r="AF79" s="22">
        <v>75.180000000000007</v>
      </c>
      <c r="AG79" s="22">
        <v>1159.49</v>
      </c>
      <c r="AH79" s="22">
        <v>155.44</v>
      </c>
      <c r="AI79" s="22">
        <v>1715.11</v>
      </c>
      <c r="AJ79" s="23">
        <v>4724.82</v>
      </c>
      <c r="AK79" s="21">
        <v>2798.5</v>
      </c>
      <c r="AL79" s="21">
        <v>0</v>
      </c>
      <c r="AM79" s="21">
        <v>2798.5</v>
      </c>
      <c r="AN79" s="22">
        <v>297</v>
      </c>
      <c r="AO79" s="22">
        <v>69.900000000000006</v>
      </c>
      <c r="AP79" s="22">
        <v>1087.32</v>
      </c>
      <c r="AQ79" s="22">
        <v>126.19</v>
      </c>
      <c r="AR79" s="22">
        <v>1580.41</v>
      </c>
      <c r="AS79" s="23">
        <v>4378.91</v>
      </c>
      <c r="AT79" s="21">
        <v>3043.05</v>
      </c>
      <c r="AU79" s="21">
        <v>948.61</v>
      </c>
      <c r="AV79" s="21">
        <v>3991.66</v>
      </c>
      <c r="AW79" s="22">
        <v>459</v>
      </c>
      <c r="AX79" s="22">
        <v>76.010000000000005</v>
      </c>
      <c r="AY79" s="22">
        <v>1361.65</v>
      </c>
      <c r="AZ79" s="22">
        <v>117.74</v>
      </c>
      <c r="BA79" s="22">
        <v>2014.4</v>
      </c>
      <c r="BB79" s="23">
        <v>6006.06</v>
      </c>
      <c r="BC79" s="21">
        <v>4700.6400000000003</v>
      </c>
      <c r="BD79" s="21">
        <v>0</v>
      </c>
      <c r="BE79" s="21">
        <v>4700.6400000000003</v>
      </c>
      <c r="BF79" s="22">
        <v>531</v>
      </c>
      <c r="BG79" s="22">
        <v>112.33</v>
      </c>
      <c r="BH79" s="22">
        <v>1983.77</v>
      </c>
      <c r="BI79" s="22">
        <v>159.08000000000001</v>
      </c>
      <c r="BJ79" s="22">
        <v>2786.18</v>
      </c>
      <c r="BK79" s="23">
        <v>7486.82</v>
      </c>
      <c r="BL79" s="21">
        <v>3009.71</v>
      </c>
      <c r="BM79" s="21">
        <v>0</v>
      </c>
      <c r="BN79" s="21">
        <v>3009.71</v>
      </c>
      <c r="BO79" s="22">
        <v>325</v>
      </c>
      <c r="BP79" s="22">
        <v>75.180000000000007</v>
      </c>
      <c r="BQ79" s="22">
        <v>1159.49</v>
      </c>
      <c r="BR79" s="22">
        <v>155.44</v>
      </c>
      <c r="BS79" s="22">
        <v>1715.11</v>
      </c>
      <c r="BT79" s="23">
        <v>4724.82</v>
      </c>
      <c r="BU79" s="21">
        <v>3009.71</v>
      </c>
      <c r="BV79" s="21">
        <v>0</v>
      </c>
      <c r="BW79" s="21">
        <v>3009.71</v>
      </c>
      <c r="BX79" s="22">
        <v>325</v>
      </c>
      <c r="BY79" s="22">
        <v>75.180000000000007</v>
      </c>
      <c r="BZ79" s="22">
        <v>1159.49</v>
      </c>
      <c r="CA79" s="22">
        <v>155.44</v>
      </c>
      <c r="CB79" s="22">
        <v>1715.11</v>
      </c>
      <c r="CC79" s="23">
        <v>4724.82</v>
      </c>
      <c r="CD79" s="21">
        <v>3128.35</v>
      </c>
      <c r="CE79" s="21">
        <v>0</v>
      </c>
      <c r="CF79" s="21">
        <v>3128.35</v>
      </c>
      <c r="CG79" s="22">
        <v>341</v>
      </c>
      <c r="CH79" s="22">
        <v>78.150000000000006</v>
      </c>
      <c r="CI79" s="22">
        <v>1203.8</v>
      </c>
      <c r="CJ79" s="22">
        <v>91.25</v>
      </c>
      <c r="CK79" s="22">
        <v>1714.2</v>
      </c>
      <c r="CL79" s="23">
        <v>4842.55</v>
      </c>
      <c r="CM79" s="21">
        <v>2990.92</v>
      </c>
      <c r="CN79" s="21">
        <v>0</v>
      </c>
      <c r="CO79" s="21">
        <v>2990.92</v>
      </c>
      <c r="CP79" s="22">
        <v>331</v>
      </c>
      <c r="CQ79" s="22">
        <v>74.709999999999994</v>
      </c>
      <c r="CR79" s="22">
        <v>1157.28</v>
      </c>
      <c r="CS79" s="22">
        <v>144.91</v>
      </c>
      <c r="CT79" s="22">
        <v>1707.9</v>
      </c>
      <c r="CU79" s="23">
        <v>4698.82</v>
      </c>
      <c r="CV79" s="21">
        <v>3009.71</v>
      </c>
      <c r="CW79" s="21">
        <v>0</v>
      </c>
      <c r="CX79" s="21">
        <v>3009.71</v>
      </c>
      <c r="CY79" s="22">
        <v>325</v>
      </c>
      <c r="CZ79" s="22">
        <v>75.180000000000007</v>
      </c>
      <c r="DA79" s="22">
        <v>1159.49</v>
      </c>
      <c r="DB79" s="22">
        <v>145.24</v>
      </c>
      <c r="DC79" s="22">
        <v>1704.91</v>
      </c>
      <c r="DD79" s="23">
        <v>4714.62</v>
      </c>
      <c r="DE79" s="21">
        <v>4216.34</v>
      </c>
      <c r="DF79" s="21">
        <v>0</v>
      </c>
      <c r="DG79" s="21">
        <v>4216.34</v>
      </c>
      <c r="DH79" s="22">
        <v>493</v>
      </c>
      <c r="DI79" s="22">
        <v>492.43</v>
      </c>
      <c r="DJ79" s="22">
        <v>1347.28</v>
      </c>
      <c r="DK79" s="22">
        <v>161.57</v>
      </c>
      <c r="DL79" s="22">
        <v>2494.2800000000002</v>
      </c>
      <c r="DM79" s="23">
        <v>6710.62</v>
      </c>
      <c r="DN79" s="73">
        <f t="shared" si="12"/>
        <v>39018.849999999991</v>
      </c>
      <c r="DO79" s="73">
        <f t="shared" si="11"/>
        <v>948.61</v>
      </c>
      <c r="DP79" s="73">
        <f t="shared" si="13"/>
        <v>39967.459999999992</v>
      </c>
      <c r="DQ79" s="22">
        <f t="shared" si="14"/>
        <v>4728</v>
      </c>
      <c r="DR79" s="22">
        <f t="shared" si="15"/>
        <v>1429.97</v>
      </c>
      <c r="DS79" s="22">
        <f t="shared" si="16"/>
        <v>16260.27</v>
      </c>
      <c r="DT79" s="22">
        <f t="shared" si="17"/>
        <v>1838.9600000000003</v>
      </c>
      <c r="DU79" s="22">
        <f t="shared" si="18"/>
        <v>24257.200000000001</v>
      </c>
      <c r="DV79" s="23">
        <f t="shared" si="19"/>
        <v>67234.37</v>
      </c>
      <c r="DW79" s="262">
        <f t="shared" si="20"/>
        <v>922.00999999999476</v>
      </c>
      <c r="DX79" s="262"/>
      <c r="DY79" s="263">
        <f>E79-(DU79-(DO79*PARAM!Q79))</f>
        <v>-1933.2000000000007</v>
      </c>
      <c r="DZ79" s="263"/>
    </row>
    <row r="80" spans="1:130" x14ac:dyDescent="0.25">
      <c r="A80" s="18">
        <v>1026</v>
      </c>
      <c r="B80" s="18" t="s">
        <v>427</v>
      </c>
      <c r="C80" s="18" t="s">
        <v>428</v>
      </c>
      <c r="D80" s="20">
        <v>0.9</v>
      </c>
      <c r="E80" s="18">
        <v>14603.18</v>
      </c>
      <c r="F80" s="18">
        <v>26823.53</v>
      </c>
      <c r="G80" s="18" t="s">
        <v>157</v>
      </c>
      <c r="H80" s="18" t="s">
        <v>5</v>
      </c>
      <c r="I80" s="18" t="s">
        <v>298</v>
      </c>
      <c r="J80" s="21">
        <v>2088.13</v>
      </c>
      <c r="K80" s="21">
        <v>0</v>
      </c>
      <c r="L80" s="21">
        <v>2088.13</v>
      </c>
      <c r="M80" s="22">
        <v>188</v>
      </c>
      <c r="N80" s="22">
        <v>51.66</v>
      </c>
      <c r="O80" s="22">
        <v>660.92</v>
      </c>
      <c r="P80" s="22">
        <v>118.59</v>
      </c>
      <c r="Q80" s="22">
        <v>1019.17</v>
      </c>
      <c r="R80" s="23">
        <v>3107.3</v>
      </c>
      <c r="S80" s="21">
        <v>-155.91999999999999</v>
      </c>
      <c r="T80" s="21">
        <v>0</v>
      </c>
      <c r="U80" s="21">
        <v>-155.91999999999999</v>
      </c>
      <c r="V80" s="22">
        <v>86</v>
      </c>
      <c r="W80" s="22">
        <v>32.9</v>
      </c>
      <c r="X80" s="22">
        <v>500.92</v>
      </c>
      <c r="Y80" s="22">
        <v>80.150000000000006</v>
      </c>
      <c r="Z80" s="22">
        <v>699.97</v>
      </c>
      <c r="AA80" s="23">
        <v>544.04999999999995</v>
      </c>
      <c r="AB80" s="21">
        <v>2088.13</v>
      </c>
      <c r="AC80" s="21">
        <v>0</v>
      </c>
      <c r="AD80" s="21">
        <v>2088.13</v>
      </c>
      <c r="AE80" s="22">
        <v>188</v>
      </c>
      <c r="AF80" s="22">
        <v>51.66</v>
      </c>
      <c r="AG80" s="22">
        <v>661.31</v>
      </c>
      <c r="AH80" s="22">
        <v>128.79</v>
      </c>
      <c r="AI80" s="22">
        <v>1029.76</v>
      </c>
      <c r="AJ80" s="23">
        <v>3117.89</v>
      </c>
      <c r="AK80" s="21">
        <v>104.55</v>
      </c>
      <c r="AL80" s="21">
        <v>0</v>
      </c>
      <c r="AM80" s="21">
        <v>104.55</v>
      </c>
      <c r="AN80" s="22">
        <v>-84</v>
      </c>
      <c r="AO80" s="22">
        <v>2.06</v>
      </c>
      <c r="AP80" s="22">
        <v>44.92</v>
      </c>
      <c r="AQ80" s="22">
        <v>68.06</v>
      </c>
      <c r="AR80" s="22">
        <v>31.04</v>
      </c>
      <c r="AS80" s="23">
        <v>135.59</v>
      </c>
      <c r="AT80" s="21">
        <v>1787.56</v>
      </c>
      <c r="AU80" s="21">
        <v>119.52</v>
      </c>
      <c r="AV80" s="21">
        <v>1907.08</v>
      </c>
      <c r="AW80" s="22">
        <v>163</v>
      </c>
      <c r="AX80" s="22">
        <v>44.14</v>
      </c>
      <c r="AY80" s="22">
        <v>591.82000000000005</v>
      </c>
      <c r="AZ80" s="22">
        <v>74.05</v>
      </c>
      <c r="BA80" s="22">
        <v>873.01</v>
      </c>
      <c r="BB80" s="23">
        <v>2780.09</v>
      </c>
      <c r="BC80" s="21">
        <v>2505.5500000000002</v>
      </c>
      <c r="BD80" s="21">
        <v>0</v>
      </c>
      <c r="BE80" s="21">
        <v>2505.5500000000002</v>
      </c>
      <c r="BF80" s="22">
        <v>246</v>
      </c>
      <c r="BG80" s="22">
        <v>62.1</v>
      </c>
      <c r="BH80" s="22">
        <v>917.09</v>
      </c>
      <c r="BI80" s="22">
        <v>100.5</v>
      </c>
      <c r="BJ80" s="22">
        <v>1325.69</v>
      </c>
      <c r="BK80" s="23">
        <v>3831.24</v>
      </c>
      <c r="BL80" s="21">
        <v>2088.13</v>
      </c>
      <c r="BM80" s="21">
        <v>0</v>
      </c>
      <c r="BN80" s="21">
        <v>2088.13</v>
      </c>
      <c r="BO80" s="22">
        <v>188</v>
      </c>
      <c r="BP80" s="22">
        <v>51.66</v>
      </c>
      <c r="BQ80" s="22">
        <v>661.31</v>
      </c>
      <c r="BR80" s="22">
        <v>108.39</v>
      </c>
      <c r="BS80" s="22">
        <v>1009.36</v>
      </c>
      <c r="BT80" s="23">
        <v>3097.49</v>
      </c>
      <c r="BU80" s="21">
        <v>2065.63</v>
      </c>
      <c r="BV80" s="21">
        <v>0</v>
      </c>
      <c r="BW80" s="21">
        <v>2065.63</v>
      </c>
      <c r="BX80" s="22">
        <v>188</v>
      </c>
      <c r="BY80" s="22">
        <v>51.66</v>
      </c>
      <c r="BZ80" s="22">
        <v>661.31</v>
      </c>
      <c r="CA80" s="22">
        <v>143.79</v>
      </c>
      <c r="CB80" s="22">
        <v>1044.76</v>
      </c>
      <c r="CC80" s="23">
        <v>3110.39</v>
      </c>
      <c r="CD80" s="21">
        <v>2088.13</v>
      </c>
      <c r="CE80" s="21">
        <v>0</v>
      </c>
      <c r="CF80" s="21">
        <v>2088.13</v>
      </c>
      <c r="CG80" s="22">
        <v>188</v>
      </c>
      <c r="CH80" s="22">
        <v>51.66</v>
      </c>
      <c r="CI80" s="22">
        <v>661.31</v>
      </c>
      <c r="CJ80" s="22">
        <v>128.79</v>
      </c>
      <c r="CK80" s="22">
        <v>1029.76</v>
      </c>
      <c r="CL80" s="23">
        <v>3117.89</v>
      </c>
      <c r="CM80" s="21">
        <v>1963.49</v>
      </c>
      <c r="CN80" s="21">
        <v>0</v>
      </c>
      <c r="CO80" s="21">
        <v>1963.49</v>
      </c>
      <c r="CP80" s="22">
        <v>181</v>
      </c>
      <c r="CQ80" s="22">
        <v>49.1</v>
      </c>
      <c r="CR80" s="22">
        <v>642.39</v>
      </c>
      <c r="CS80" s="22">
        <v>96.07</v>
      </c>
      <c r="CT80" s="22">
        <v>968.56</v>
      </c>
      <c r="CU80" s="23">
        <v>2932.05</v>
      </c>
      <c r="CV80" s="21">
        <v>1950.45</v>
      </c>
      <c r="CW80" s="21">
        <v>0</v>
      </c>
      <c r="CX80" s="21">
        <v>1950.45</v>
      </c>
      <c r="CY80" s="22">
        <v>171</v>
      </c>
      <c r="CZ80" s="22">
        <v>47.65</v>
      </c>
      <c r="DA80" s="22">
        <v>624.54999999999995</v>
      </c>
      <c r="DB80" s="22">
        <v>85.45</v>
      </c>
      <c r="DC80" s="22">
        <v>928.65</v>
      </c>
      <c r="DD80" s="23">
        <v>2879.1</v>
      </c>
      <c r="DE80" s="21">
        <v>3002.49</v>
      </c>
      <c r="DF80" s="21">
        <v>0</v>
      </c>
      <c r="DG80" s="21">
        <v>3002.49</v>
      </c>
      <c r="DH80" s="22">
        <v>322</v>
      </c>
      <c r="DI80" s="22">
        <v>303.63</v>
      </c>
      <c r="DJ80" s="22">
        <v>1909.98</v>
      </c>
      <c r="DK80" s="22">
        <v>126.06</v>
      </c>
      <c r="DL80" s="22">
        <v>2661.67</v>
      </c>
      <c r="DM80" s="23">
        <v>5664.16</v>
      </c>
      <c r="DN80" s="73">
        <f t="shared" si="12"/>
        <v>21576.320000000007</v>
      </c>
      <c r="DO80" s="73">
        <f t="shared" si="11"/>
        <v>119.52</v>
      </c>
      <c r="DP80" s="73">
        <f t="shared" si="13"/>
        <v>21695.840000000004</v>
      </c>
      <c r="DQ80" s="22">
        <f t="shared" si="14"/>
        <v>2213</v>
      </c>
      <c r="DR80" s="22">
        <f t="shared" si="15"/>
        <v>851.54</v>
      </c>
      <c r="DS80" s="22">
        <f t="shared" si="16"/>
        <v>9199.14</v>
      </c>
      <c r="DT80" s="22">
        <f t="shared" si="17"/>
        <v>1367.08</v>
      </c>
      <c r="DU80" s="22">
        <f t="shared" si="18"/>
        <v>13630.759999999998</v>
      </c>
      <c r="DV80" s="23">
        <f t="shared" si="19"/>
        <v>37414.729999999996</v>
      </c>
      <c r="DW80" s="262">
        <f t="shared" si="20"/>
        <v>-5127.6899999999951</v>
      </c>
      <c r="DX80" s="262"/>
      <c r="DY80" s="263">
        <f>E80-(DU80-(DO80*PARAM!Q80))</f>
        <v>972.42000000000189</v>
      </c>
      <c r="DZ80" s="263"/>
    </row>
    <row r="81" spans="1:130" x14ac:dyDescent="0.25">
      <c r="A81" s="18">
        <v>1028</v>
      </c>
      <c r="B81" s="18" t="s">
        <v>213</v>
      </c>
      <c r="C81" s="18" t="s">
        <v>214</v>
      </c>
      <c r="D81" s="20">
        <v>1</v>
      </c>
      <c r="E81" s="18">
        <v>40542.25</v>
      </c>
      <c r="F81" s="18">
        <v>65492.28</v>
      </c>
      <c r="G81" s="18" t="s">
        <v>157</v>
      </c>
      <c r="H81" s="18" t="s">
        <v>5</v>
      </c>
      <c r="I81" s="18" t="s">
        <v>215</v>
      </c>
      <c r="J81" s="21">
        <v>4175.8900000000003</v>
      </c>
      <c r="K81" s="21">
        <v>0</v>
      </c>
      <c r="L81" s="21">
        <v>4175.8900000000003</v>
      </c>
      <c r="M81" s="22">
        <v>476</v>
      </c>
      <c r="N81" s="22">
        <v>102.45</v>
      </c>
      <c r="O81" s="22">
        <v>1802.14</v>
      </c>
      <c r="P81" s="22">
        <v>162.82</v>
      </c>
      <c r="Q81" s="22">
        <v>2543.41</v>
      </c>
      <c r="R81" s="23">
        <v>6719.3</v>
      </c>
      <c r="S81" s="21">
        <v>4100.49</v>
      </c>
      <c r="T81" s="21">
        <v>0</v>
      </c>
      <c r="U81" s="21">
        <v>4100.49</v>
      </c>
      <c r="V81" s="22">
        <v>476</v>
      </c>
      <c r="W81" s="22">
        <v>102.45</v>
      </c>
      <c r="X81" s="22">
        <v>1803.84</v>
      </c>
      <c r="Y81" s="22">
        <v>141.41</v>
      </c>
      <c r="Z81" s="22">
        <v>2523.6999999999998</v>
      </c>
      <c r="AA81" s="23">
        <v>6624.19</v>
      </c>
      <c r="AB81" s="21">
        <v>4100.49</v>
      </c>
      <c r="AC81" s="21">
        <v>0</v>
      </c>
      <c r="AD81" s="21">
        <v>4100.49</v>
      </c>
      <c r="AE81" s="22">
        <v>476</v>
      </c>
      <c r="AF81" s="22">
        <v>102.45</v>
      </c>
      <c r="AG81" s="22">
        <v>1802.99</v>
      </c>
      <c r="AH81" s="22">
        <v>187.31</v>
      </c>
      <c r="AI81" s="22">
        <v>2568.75</v>
      </c>
      <c r="AJ81" s="23">
        <v>6669.24</v>
      </c>
      <c r="AK81" s="21">
        <v>4136.18</v>
      </c>
      <c r="AL81" s="21">
        <v>0</v>
      </c>
      <c r="AM81" s="21">
        <v>4136.18</v>
      </c>
      <c r="AN81" s="22">
        <v>480</v>
      </c>
      <c r="AO81" s="22">
        <v>103.34</v>
      </c>
      <c r="AP81" s="22">
        <v>1817.53</v>
      </c>
      <c r="AQ81" s="22">
        <v>146.97999999999999</v>
      </c>
      <c r="AR81" s="22">
        <v>2547.85</v>
      </c>
      <c r="AS81" s="23">
        <v>6684.03</v>
      </c>
      <c r="AT81" s="21">
        <v>4119.9799999999996</v>
      </c>
      <c r="AU81" s="21">
        <v>948.61</v>
      </c>
      <c r="AV81" s="21">
        <v>5068.59</v>
      </c>
      <c r="AW81" s="22">
        <v>608</v>
      </c>
      <c r="AX81" s="22">
        <v>102.94</v>
      </c>
      <c r="AY81" s="22">
        <v>2000.67</v>
      </c>
      <c r="AZ81" s="22">
        <v>82.98</v>
      </c>
      <c r="BA81" s="22">
        <v>2794.59</v>
      </c>
      <c r="BB81" s="23">
        <v>7863.18</v>
      </c>
      <c r="BC81" s="21">
        <v>6297.6</v>
      </c>
      <c r="BD81" s="21">
        <v>0</v>
      </c>
      <c r="BE81" s="21">
        <v>6297.6</v>
      </c>
      <c r="BF81" s="22">
        <v>755</v>
      </c>
      <c r="BG81" s="22">
        <v>153.15</v>
      </c>
      <c r="BH81" s="22">
        <v>2741.19</v>
      </c>
      <c r="BI81" s="22">
        <v>99.77</v>
      </c>
      <c r="BJ81" s="22">
        <v>3749.11</v>
      </c>
      <c r="BK81" s="23">
        <v>10046.709999999999</v>
      </c>
      <c r="BL81" s="21">
        <v>4100.49</v>
      </c>
      <c r="BM81" s="21">
        <v>0</v>
      </c>
      <c r="BN81" s="21">
        <v>4100.49</v>
      </c>
      <c r="BO81" s="22">
        <v>475</v>
      </c>
      <c r="BP81" s="22">
        <v>102.45</v>
      </c>
      <c r="BQ81" s="22">
        <v>1802.99</v>
      </c>
      <c r="BR81" s="22">
        <v>70.010000000000005</v>
      </c>
      <c r="BS81" s="22">
        <v>2450.4499999999998</v>
      </c>
      <c r="BT81" s="23">
        <v>6550.94</v>
      </c>
      <c r="BU81" s="21">
        <v>4100.49</v>
      </c>
      <c r="BV81" s="21">
        <v>0</v>
      </c>
      <c r="BW81" s="21">
        <v>4100.49</v>
      </c>
      <c r="BX81" s="22">
        <v>476</v>
      </c>
      <c r="BY81" s="22">
        <v>102.45</v>
      </c>
      <c r="BZ81" s="22">
        <v>1802.99</v>
      </c>
      <c r="CA81" s="22">
        <v>70.010000000000005</v>
      </c>
      <c r="CB81" s="22">
        <v>2451.4499999999998</v>
      </c>
      <c r="CC81" s="23">
        <v>6551.94</v>
      </c>
      <c r="CD81" s="21">
        <v>4100.49</v>
      </c>
      <c r="CE81" s="21">
        <v>0</v>
      </c>
      <c r="CF81" s="21">
        <v>4100.49</v>
      </c>
      <c r="CG81" s="22">
        <v>476</v>
      </c>
      <c r="CH81" s="22">
        <v>102.45</v>
      </c>
      <c r="CI81" s="22">
        <v>1802.99</v>
      </c>
      <c r="CJ81" s="22">
        <v>70.010000000000005</v>
      </c>
      <c r="CK81" s="22">
        <v>2451.4499999999998</v>
      </c>
      <c r="CL81" s="23">
        <v>6551.94</v>
      </c>
      <c r="CM81" s="21">
        <v>4100.49</v>
      </c>
      <c r="CN81" s="21">
        <v>0</v>
      </c>
      <c r="CO81" s="21">
        <v>4100.49</v>
      </c>
      <c r="CP81" s="22">
        <v>483</v>
      </c>
      <c r="CQ81" s="22">
        <v>102.45</v>
      </c>
      <c r="CR81" s="22">
        <v>1807.79</v>
      </c>
      <c r="CS81" s="22">
        <v>70.010000000000005</v>
      </c>
      <c r="CT81" s="22">
        <v>2463.25</v>
      </c>
      <c r="CU81" s="23">
        <v>6563.74</v>
      </c>
      <c r="CV81" s="21">
        <v>4107.24</v>
      </c>
      <c r="CW81" s="21">
        <v>0</v>
      </c>
      <c r="CX81" s="21">
        <v>4107.24</v>
      </c>
      <c r="CY81" s="22">
        <v>477</v>
      </c>
      <c r="CZ81" s="22">
        <v>102.62</v>
      </c>
      <c r="DA81" s="22">
        <v>1805.75</v>
      </c>
      <c r="DB81" s="22">
        <v>70.09</v>
      </c>
      <c r="DC81" s="22">
        <v>2455.46</v>
      </c>
      <c r="DD81" s="23">
        <v>6562.7</v>
      </c>
      <c r="DE81" s="21">
        <v>18775.189999999999</v>
      </c>
      <c r="DF81" s="21">
        <v>0</v>
      </c>
      <c r="DG81" s="21">
        <v>18775.189999999999</v>
      </c>
      <c r="DH81" s="22">
        <v>2503</v>
      </c>
      <c r="DI81" s="22">
        <v>1128.72</v>
      </c>
      <c r="DJ81" s="22">
        <v>8868.4</v>
      </c>
      <c r="DK81" s="22">
        <v>268.99</v>
      </c>
      <c r="DL81" s="22">
        <v>12769.11</v>
      </c>
      <c r="DM81" s="23">
        <v>31544.3</v>
      </c>
      <c r="DN81" s="73">
        <f t="shared" si="12"/>
        <v>66215.01999999999</v>
      </c>
      <c r="DO81" s="73">
        <f t="shared" si="11"/>
        <v>948.61</v>
      </c>
      <c r="DP81" s="73">
        <f t="shared" si="13"/>
        <v>67163.62999999999</v>
      </c>
      <c r="DQ81" s="22">
        <f t="shared" si="14"/>
        <v>8636</v>
      </c>
      <c r="DR81" s="22">
        <f t="shared" si="15"/>
        <v>2410.37</v>
      </c>
      <c r="DS81" s="22">
        <f t="shared" si="16"/>
        <v>31662.260000000002</v>
      </c>
      <c r="DT81" s="22">
        <f t="shared" si="17"/>
        <v>1510.3999999999999</v>
      </c>
      <c r="DU81" s="22">
        <f t="shared" si="18"/>
        <v>44219.03</v>
      </c>
      <c r="DV81" s="23">
        <f t="shared" si="19"/>
        <v>115483.15000000001</v>
      </c>
      <c r="DW81" s="262">
        <f t="shared" si="20"/>
        <v>1671.3499999999913</v>
      </c>
      <c r="DX81" s="262"/>
      <c r="DY81" s="263">
        <f>E81-(DU81-(DO81*PARAM!Q81))</f>
        <v>-3676.7799999999988</v>
      </c>
      <c r="DZ81" s="263"/>
    </row>
    <row r="82" spans="1:130" x14ac:dyDescent="0.25">
      <c r="A82" s="18">
        <v>1030</v>
      </c>
      <c r="B82" s="18" t="s">
        <v>443</v>
      </c>
      <c r="C82" s="18" t="s">
        <v>444</v>
      </c>
      <c r="D82" s="20">
        <v>0.8</v>
      </c>
      <c r="E82" s="18">
        <v>14099.13</v>
      </c>
      <c r="F82" s="18">
        <v>24877.439999999999</v>
      </c>
      <c r="G82" s="18" t="s">
        <v>157</v>
      </c>
      <c r="H82" s="18" t="s">
        <v>5</v>
      </c>
      <c r="I82" s="18" t="s">
        <v>298</v>
      </c>
      <c r="J82" s="21">
        <v>1881.1</v>
      </c>
      <c r="K82" s="21">
        <v>0</v>
      </c>
      <c r="L82" s="21">
        <v>1881.1</v>
      </c>
      <c r="M82" s="22">
        <v>166</v>
      </c>
      <c r="N82" s="22">
        <v>46.95</v>
      </c>
      <c r="O82" s="22">
        <v>662.14</v>
      </c>
      <c r="P82" s="22">
        <v>94.59</v>
      </c>
      <c r="Q82" s="22">
        <v>969.68</v>
      </c>
      <c r="R82" s="23">
        <v>2850.78</v>
      </c>
      <c r="S82" s="21">
        <v>1881.1</v>
      </c>
      <c r="T82" s="21">
        <v>0</v>
      </c>
      <c r="U82" s="21">
        <v>1881.1</v>
      </c>
      <c r="V82" s="22">
        <v>166</v>
      </c>
      <c r="W82" s="22">
        <v>46.95</v>
      </c>
      <c r="X82" s="22">
        <v>662.88</v>
      </c>
      <c r="Y82" s="22">
        <v>33.39</v>
      </c>
      <c r="Z82" s="22">
        <v>909.22</v>
      </c>
      <c r="AA82" s="23">
        <v>2790.32</v>
      </c>
      <c r="AB82" s="21">
        <v>1881.1</v>
      </c>
      <c r="AC82" s="21">
        <v>0</v>
      </c>
      <c r="AD82" s="21">
        <v>1881.1</v>
      </c>
      <c r="AE82" s="22">
        <v>166</v>
      </c>
      <c r="AF82" s="22">
        <v>46.95</v>
      </c>
      <c r="AG82" s="22">
        <v>662.51</v>
      </c>
      <c r="AH82" s="22">
        <v>33.39</v>
      </c>
      <c r="AI82" s="22">
        <v>908.85</v>
      </c>
      <c r="AJ82" s="23">
        <v>2789.95</v>
      </c>
      <c r="AK82" s="21">
        <v>1881.1</v>
      </c>
      <c r="AL82" s="21">
        <v>0</v>
      </c>
      <c r="AM82" s="21">
        <v>1881.1</v>
      </c>
      <c r="AN82" s="22">
        <v>166</v>
      </c>
      <c r="AO82" s="22">
        <v>46.95</v>
      </c>
      <c r="AP82" s="22">
        <v>662.51</v>
      </c>
      <c r="AQ82" s="22">
        <v>33.39</v>
      </c>
      <c r="AR82" s="22">
        <v>908.85</v>
      </c>
      <c r="AS82" s="23">
        <v>2789.95</v>
      </c>
      <c r="AT82" s="21">
        <v>1998.86</v>
      </c>
      <c r="AU82" s="21">
        <v>705.76</v>
      </c>
      <c r="AV82" s="21">
        <v>2704.62</v>
      </c>
      <c r="AW82" s="22">
        <v>279</v>
      </c>
      <c r="AX82" s="22">
        <v>49.9</v>
      </c>
      <c r="AY82" s="22">
        <v>905.51</v>
      </c>
      <c r="AZ82" s="22">
        <v>44.94</v>
      </c>
      <c r="BA82" s="22">
        <v>1279.3499999999999</v>
      </c>
      <c r="BB82" s="23">
        <v>3983.97</v>
      </c>
      <c r="BC82" s="21">
        <v>2806.7</v>
      </c>
      <c r="BD82" s="21">
        <v>0</v>
      </c>
      <c r="BE82" s="21">
        <v>2806.7</v>
      </c>
      <c r="BF82" s="22">
        <v>294</v>
      </c>
      <c r="BG82" s="22">
        <v>70.099999999999994</v>
      </c>
      <c r="BH82" s="22">
        <v>1060.8699999999999</v>
      </c>
      <c r="BI82" s="22">
        <v>49.84</v>
      </c>
      <c r="BJ82" s="22">
        <v>1474.81</v>
      </c>
      <c r="BK82" s="23">
        <v>4281.51</v>
      </c>
      <c r="BL82" s="21">
        <v>1881.1</v>
      </c>
      <c r="BM82" s="21">
        <v>0</v>
      </c>
      <c r="BN82" s="21">
        <v>1881.1</v>
      </c>
      <c r="BO82" s="22">
        <v>165</v>
      </c>
      <c r="BP82" s="22">
        <v>46.95</v>
      </c>
      <c r="BQ82" s="22">
        <v>662.51</v>
      </c>
      <c r="BR82" s="22">
        <v>109.89</v>
      </c>
      <c r="BS82" s="22">
        <v>984.35</v>
      </c>
      <c r="BT82" s="23">
        <v>2865.45</v>
      </c>
      <c r="BU82" s="21">
        <v>1881.1</v>
      </c>
      <c r="BV82" s="21">
        <v>0</v>
      </c>
      <c r="BW82" s="21">
        <v>1881.1</v>
      </c>
      <c r="BX82" s="22">
        <v>166</v>
      </c>
      <c r="BY82" s="22">
        <v>46.95</v>
      </c>
      <c r="BZ82" s="22">
        <v>662.51</v>
      </c>
      <c r="CA82" s="22">
        <v>120.09</v>
      </c>
      <c r="CB82" s="22">
        <v>995.55</v>
      </c>
      <c r="CC82" s="23">
        <v>2876.65</v>
      </c>
      <c r="CD82" s="21">
        <v>1925.78</v>
      </c>
      <c r="CE82" s="21">
        <v>0</v>
      </c>
      <c r="CF82" s="21">
        <v>1925.78</v>
      </c>
      <c r="CG82" s="22">
        <v>173</v>
      </c>
      <c r="CH82" s="22">
        <v>48.07</v>
      </c>
      <c r="CI82" s="22">
        <v>702.98</v>
      </c>
      <c r="CJ82" s="22">
        <v>69.89</v>
      </c>
      <c r="CK82" s="22">
        <v>993.94</v>
      </c>
      <c r="CL82" s="23">
        <v>2919.72</v>
      </c>
      <c r="CM82" s="21">
        <v>1881.1</v>
      </c>
      <c r="CN82" s="21">
        <v>0</v>
      </c>
      <c r="CO82" s="21">
        <v>1881.1</v>
      </c>
      <c r="CP82" s="22">
        <v>175</v>
      </c>
      <c r="CQ82" s="22">
        <v>46.95</v>
      </c>
      <c r="CR82" s="22">
        <v>643.08000000000004</v>
      </c>
      <c r="CS82" s="22">
        <v>114.99</v>
      </c>
      <c r="CT82" s="22">
        <v>980.02</v>
      </c>
      <c r="CU82" s="23">
        <v>2861.12</v>
      </c>
      <c r="CV82" s="21">
        <v>1881.1</v>
      </c>
      <c r="CW82" s="21">
        <v>0</v>
      </c>
      <c r="CX82" s="21">
        <v>1881.1</v>
      </c>
      <c r="CY82" s="22">
        <v>166</v>
      </c>
      <c r="CZ82" s="22">
        <v>46.95</v>
      </c>
      <c r="DA82" s="22">
        <v>638.28</v>
      </c>
      <c r="DB82" s="22">
        <v>104.79</v>
      </c>
      <c r="DC82" s="22">
        <v>956.02</v>
      </c>
      <c r="DD82" s="23">
        <v>2837.12</v>
      </c>
      <c r="DE82" s="21">
        <v>2832.23</v>
      </c>
      <c r="DF82" s="21">
        <v>0</v>
      </c>
      <c r="DG82" s="21">
        <v>2832.23</v>
      </c>
      <c r="DH82" s="22">
        <v>303</v>
      </c>
      <c r="DI82" s="22">
        <v>316.52</v>
      </c>
      <c r="DJ82" s="22">
        <v>1637.16</v>
      </c>
      <c r="DK82" s="22">
        <v>123.02</v>
      </c>
      <c r="DL82" s="22">
        <v>2379.6999999999998</v>
      </c>
      <c r="DM82" s="23">
        <v>5211.93</v>
      </c>
      <c r="DN82" s="73">
        <f t="shared" si="12"/>
        <v>24612.369999999995</v>
      </c>
      <c r="DO82" s="73">
        <f t="shared" si="11"/>
        <v>705.76</v>
      </c>
      <c r="DP82" s="73">
        <f t="shared" si="13"/>
        <v>25318.129999999997</v>
      </c>
      <c r="DQ82" s="22">
        <f t="shared" si="14"/>
        <v>2550</v>
      </c>
      <c r="DR82" s="22">
        <f t="shared" si="15"/>
        <v>907.14</v>
      </c>
      <c r="DS82" s="22">
        <f t="shared" si="16"/>
        <v>10225.450000000001</v>
      </c>
      <c r="DT82" s="22">
        <f t="shared" si="17"/>
        <v>1042.0999999999999</v>
      </c>
      <c r="DU82" s="22">
        <f t="shared" si="18"/>
        <v>14724.690000000002</v>
      </c>
      <c r="DV82" s="23">
        <f t="shared" si="19"/>
        <v>41923.920000000006</v>
      </c>
      <c r="DW82" s="262">
        <f t="shared" si="20"/>
        <v>440.68999999999869</v>
      </c>
      <c r="DX82" s="262"/>
      <c r="DY82" s="263">
        <f>E82-(DU82-(DO82*PARAM!Q82))</f>
        <v>-625.56000000000313</v>
      </c>
      <c r="DZ82" s="263"/>
    </row>
    <row r="83" spans="1:130" x14ac:dyDescent="0.25">
      <c r="A83" s="18">
        <v>1031</v>
      </c>
      <c r="B83" s="18" t="s">
        <v>445</v>
      </c>
      <c r="C83" s="18" t="s">
        <v>446</v>
      </c>
      <c r="D83" s="20">
        <v>1</v>
      </c>
      <c r="E83" s="18">
        <v>22215.86</v>
      </c>
      <c r="F83" s="18">
        <v>38853.980000000003</v>
      </c>
      <c r="G83" s="18" t="s">
        <v>157</v>
      </c>
      <c r="H83" s="18" t="s">
        <v>5</v>
      </c>
      <c r="I83" s="18" t="s">
        <v>447</v>
      </c>
      <c r="J83" s="21">
        <v>3016</v>
      </c>
      <c r="K83" s="21">
        <v>0</v>
      </c>
      <c r="L83" s="21">
        <v>3016</v>
      </c>
      <c r="M83" s="22">
        <v>316</v>
      </c>
      <c r="N83" s="22">
        <v>73.61</v>
      </c>
      <c r="O83" s="22">
        <v>1135.57</v>
      </c>
      <c r="P83" s="22">
        <v>129.75</v>
      </c>
      <c r="Q83" s="22">
        <v>1654.93</v>
      </c>
      <c r="R83" s="23">
        <v>4670.93</v>
      </c>
      <c r="S83" s="21">
        <v>2982.2</v>
      </c>
      <c r="T83" s="21">
        <v>0</v>
      </c>
      <c r="U83" s="21">
        <v>2982.2</v>
      </c>
      <c r="V83" s="22">
        <v>316</v>
      </c>
      <c r="W83" s="22">
        <v>73.61</v>
      </c>
      <c r="X83" s="22">
        <v>1136.71</v>
      </c>
      <c r="Y83" s="22">
        <v>134.4</v>
      </c>
      <c r="Z83" s="22">
        <v>1660.72</v>
      </c>
      <c r="AA83" s="23">
        <v>4642.92</v>
      </c>
      <c r="AB83" s="21">
        <v>2982.2</v>
      </c>
      <c r="AC83" s="21">
        <v>0</v>
      </c>
      <c r="AD83" s="21">
        <v>2982.2</v>
      </c>
      <c r="AE83" s="22">
        <v>316</v>
      </c>
      <c r="AF83" s="22">
        <v>73.61</v>
      </c>
      <c r="AG83" s="22">
        <v>1136.1400000000001</v>
      </c>
      <c r="AH83" s="22">
        <v>165</v>
      </c>
      <c r="AI83" s="22">
        <v>1690.75</v>
      </c>
      <c r="AJ83" s="23">
        <v>4672.95</v>
      </c>
      <c r="AK83" s="21">
        <v>3015</v>
      </c>
      <c r="AL83" s="21">
        <v>0</v>
      </c>
      <c r="AM83" s="21">
        <v>3015</v>
      </c>
      <c r="AN83" s="22">
        <v>321</v>
      </c>
      <c r="AO83" s="22">
        <v>74.44</v>
      </c>
      <c r="AP83" s="22">
        <v>1148.4000000000001</v>
      </c>
      <c r="AQ83" s="22">
        <v>160.49</v>
      </c>
      <c r="AR83" s="22">
        <v>1704.33</v>
      </c>
      <c r="AS83" s="23">
        <v>4719.33</v>
      </c>
      <c r="AT83" s="21">
        <v>3002.7</v>
      </c>
      <c r="AU83" s="21">
        <v>948.61</v>
      </c>
      <c r="AV83" s="21">
        <v>3951.31</v>
      </c>
      <c r="AW83" s="22">
        <v>448</v>
      </c>
      <c r="AX83" s="22">
        <v>74.13</v>
      </c>
      <c r="AY83" s="22">
        <v>1333.55</v>
      </c>
      <c r="AZ83" s="22">
        <v>142.36000000000001</v>
      </c>
      <c r="BA83" s="22">
        <v>1998.04</v>
      </c>
      <c r="BB83" s="23">
        <v>5949.35</v>
      </c>
      <c r="BC83" s="21">
        <v>4572.75</v>
      </c>
      <c r="BD83" s="21">
        <v>0</v>
      </c>
      <c r="BE83" s="21">
        <v>4572.75</v>
      </c>
      <c r="BF83" s="22">
        <v>518</v>
      </c>
      <c r="BG83" s="22">
        <v>110.01</v>
      </c>
      <c r="BH83" s="22">
        <v>1943.55</v>
      </c>
      <c r="BI83" s="22">
        <v>172.26</v>
      </c>
      <c r="BJ83" s="22">
        <v>2743.82</v>
      </c>
      <c r="BK83" s="23">
        <v>7316.57</v>
      </c>
      <c r="BL83" s="21">
        <v>2982.2</v>
      </c>
      <c r="BM83" s="21">
        <v>0</v>
      </c>
      <c r="BN83" s="21">
        <v>2982.2</v>
      </c>
      <c r="BO83" s="22">
        <v>315</v>
      </c>
      <c r="BP83" s="22">
        <v>73.61</v>
      </c>
      <c r="BQ83" s="22">
        <v>1136.1400000000001</v>
      </c>
      <c r="BR83" s="22">
        <v>129.30000000000001</v>
      </c>
      <c r="BS83" s="22">
        <v>1654.05</v>
      </c>
      <c r="BT83" s="23">
        <v>4636.25</v>
      </c>
      <c r="BU83" s="21">
        <v>2982.2</v>
      </c>
      <c r="BV83" s="21">
        <v>0</v>
      </c>
      <c r="BW83" s="21">
        <v>2982.2</v>
      </c>
      <c r="BX83" s="22">
        <v>316</v>
      </c>
      <c r="BY83" s="22">
        <v>73.61</v>
      </c>
      <c r="BZ83" s="22">
        <v>1136.1400000000001</v>
      </c>
      <c r="CA83" s="22">
        <v>165</v>
      </c>
      <c r="CB83" s="22">
        <v>1690.75</v>
      </c>
      <c r="CC83" s="23">
        <v>4672.95</v>
      </c>
      <c r="CD83" s="21">
        <v>3117</v>
      </c>
      <c r="CE83" s="21">
        <v>0</v>
      </c>
      <c r="CF83" s="21">
        <v>3117</v>
      </c>
      <c r="CG83" s="22">
        <v>335</v>
      </c>
      <c r="CH83" s="22">
        <v>76.989999999999995</v>
      </c>
      <c r="CI83" s="22">
        <v>1186.5</v>
      </c>
      <c r="CJ83" s="22">
        <v>157.18</v>
      </c>
      <c r="CK83" s="22">
        <v>1755.67</v>
      </c>
      <c r="CL83" s="23">
        <v>4872.67</v>
      </c>
      <c r="CM83" s="21">
        <v>2982.2</v>
      </c>
      <c r="CN83" s="21">
        <v>0</v>
      </c>
      <c r="CO83" s="21">
        <v>2982.2</v>
      </c>
      <c r="CP83" s="22">
        <v>325</v>
      </c>
      <c r="CQ83" s="22">
        <v>73.61</v>
      </c>
      <c r="CR83" s="22">
        <v>1140.94</v>
      </c>
      <c r="CS83" s="22">
        <v>83.4</v>
      </c>
      <c r="CT83" s="22">
        <v>1622.95</v>
      </c>
      <c r="CU83" s="23">
        <v>4605.1499999999996</v>
      </c>
      <c r="CV83" s="21">
        <v>3493.1</v>
      </c>
      <c r="CW83" s="21">
        <v>0</v>
      </c>
      <c r="CX83" s="21">
        <v>3493.1</v>
      </c>
      <c r="CY83" s="22">
        <v>387</v>
      </c>
      <c r="CZ83" s="22">
        <v>86.39</v>
      </c>
      <c r="DA83" s="22">
        <v>1326.9</v>
      </c>
      <c r="DB83" s="22">
        <v>143.47999999999999</v>
      </c>
      <c r="DC83" s="22">
        <v>1943.77</v>
      </c>
      <c r="DD83" s="23">
        <v>5436.87</v>
      </c>
      <c r="DE83" s="21">
        <v>4508.96</v>
      </c>
      <c r="DF83" s="21">
        <v>0</v>
      </c>
      <c r="DG83" s="21">
        <v>4508.96</v>
      </c>
      <c r="DH83" s="22">
        <v>532</v>
      </c>
      <c r="DI83" s="22">
        <v>501.98</v>
      </c>
      <c r="DJ83" s="22">
        <v>1442.21</v>
      </c>
      <c r="DK83" s="22">
        <v>187.02</v>
      </c>
      <c r="DL83" s="22">
        <v>2663.21</v>
      </c>
      <c r="DM83" s="23">
        <v>7172.17</v>
      </c>
      <c r="DN83" s="73">
        <f t="shared" si="12"/>
        <v>39636.51</v>
      </c>
      <c r="DO83" s="73">
        <f t="shared" si="11"/>
        <v>948.61</v>
      </c>
      <c r="DP83" s="73">
        <f t="shared" si="13"/>
        <v>40585.120000000003</v>
      </c>
      <c r="DQ83" s="22">
        <f t="shared" si="14"/>
        <v>4760</v>
      </c>
      <c r="DR83" s="22">
        <f t="shared" si="15"/>
        <v>1439.21</v>
      </c>
      <c r="DS83" s="22">
        <f t="shared" si="16"/>
        <v>16338.89</v>
      </c>
      <c r="DT83" s="22">
        <f t="shared" si="17"/>
        <v>1898.94</v>
      </c>
      <c r="DU83" s="22">
        <f t="shared" si="18"/>
        <v>24437.040000000001</v>
      </c>
      <c r="DV83" s="23">
        <f t="shared" si="19"/>
        <v>68004.36</v>
      </c>
      <c r="DW83" s="262">
        <f t="shared" si="20"/>
        <v>1731.1399999999994</v>
      </c>
      <c r="DX83" s="262"/>
      <c r="DY83" s="263">
        <f>E83-(DU83-(DO83*PARAM!Q83))</f>
        <v>-2221.1800000000003</v>
      </c>
      <c r="DZ83" s="263"/>
    </row>
    <row r="84" spans="1:130" x14ac:dyDescent="0.25">
      <c r="A84" s="18">
        <v>1032</v>
      </c>
      <c r="B84" s="18" t="s">
        <v>850</v>
      </c>
      <c r="C84" s="18" t="s">
        <v>851</v>
      </c>
      <c r="D84" s="20">
        <v>0</v>
      </c>
      <c r="E84" s="18">
        <v>0</v>
      </c>
      <c r="F84" s="18">
        <v>0</v>
      </c>
      <c r="G84" s="18" t="s">
        <v>157</v>
      </c>
      <c r="H84" s="18" t="s">
        <v>5</v>
      </c>
      <c r="I84" s="18" t="s">
        <v>871</v>
      </c>
      <c r="J84" s="21"/>
      <c r="K84" s="21"/>
      <c r="L84" s="21"/>
      <c r="M84" s="22"/>
      <c r="N84" s="22"/>
      <c r="O84" s="22"/>
      <c r="P84" s="22"/>
      <c r="Q84" s="22"/>
      <c r="R84" s="23"/>
      <c r="S84" s="21"/>
      <c r="T84" s="21"/>
      <c r="U84" s="21"/>
      <c r="V84" s="22"/>
      <c r="W84" s="22"/>
      <c r="X84" s="22"/>
      <c r="Y84" s="22"/>
      <c r="Z84" s="22"/>
      <c r="AA84" s="23"/>
      <c r="AB84" s="21"/>
      <c r="AC84" s="21"/>
      <c r="AD84" s="21"/>
      <c r="AE84" s="22"/>
      <c r="AF84" s="22"/>
      <c r="AG84" s="22"/>
      <c r="AH84" s="22"/>
      <c r="AI84" s="22"/>
      <c r="AJ84" s="23"/>
      <c r="AK84" s="21"/>
      <c r="AL84" s="21"/>
      <c r="AM84" s="21"/>
      <c r="AN84" s="22"/>
      <c r="AO84" s="22"/>
      <c r="AP84" s="22"/>
      <c r="AQ84" s="22"/>
      <c r="AR84" s="22"/>
      <c r="AS84" s="23"/>
      <c r="AT84" s="21">
        <v>0</v>
      </c>
      <c r="AU84" s="21">
        <v>75.89</v>
      </c>
      <c r="AV84" s="21">
        <v>75.89</v>
      </c>
      <c r="AW84" s="22">
        <v>3</v>
      </c>
      <c r="AX84" s="22">
        <v>0</v>
      </c>
      <c r="AY84" s="22">
        <v>15.18</v>
      </c>
      <c r="AZ84" s="22">
        <v>1.02</v>
      </c>
      <c r="BA84" s="22">
        <v>19.2</v>
      </c>
      <c r="BB84" s="23">
        <v>95.09</v>
      </c>
      <c r="BC84" s="21"/>
      <c r="BD84" s="21"/>
      <c r="BE84" s="21"/>
      <c r="BF84" s="22"/>
      <c r="BG84" s="22"/>
      <c r="BH84" s="22"/>
      <c r="BI84" s="22"/>
      <c r="BJ84" s="22"/>
      <c r="BK84" s="23"/>
      <c r="BL84" s="21"/>
      <c r="BM84" s="21"/>
      <c r="BN84" s="21"/>
      <c r="BO84" s="22"/>
      <c r="BP84" s="22"/>
      <c r="BQ84" s="22"/>
      <c r="BR84" s="22"/>
      <c r="BS84" s="22"/>
      <c r="BT84" s="23"/>
      <c r="BU84" s="21"/>
      <c r="BV84" s="21"/>
      <c r="BW84" s="21"/>
      <c r="BX84" s="22"/>
      <c r="BY84" s="22"/>
      <c r="BZ84" s="22"/>
      <c r="CA84" s="22"/>
      <c r="CB84" s="22"/>
      <c r="CC84" s="23"/>
      <c r="CD84" s="21"/>
      <c r="CE84" s="21"/>
      <c r="CF84" s="21"/>
      <c r="CG84" s="22"/>
      <c r="CH84" s="22"/>
      <c r="CI84" s="22"/>
      <c r="CJ84" s="22"/>
      <c r="CK84" s="22"/>
      <c r="CL84" s="23"/>
      <c r="CM84" s="21"/>
      <c r="CN84" s="21"/>
      <c r="CO84" s="21"/>
      <c r="CP84" s="22"/>
      <c r="CQ84" s="22"/>
      <c r="CR84" s="22"/>
      <c r="CS84" s="22"/>
      <c r="CT84" s="22"/>
      <c r="CU84" s="23"/>
      <c r="CV84" s="21"/>
      <c r="CW84" s="21"/>
      <c r="CX84" s="21"/>
      <c r="CY84" s="22"/>
      <c r="CZ84" s="22"/>
      <c r="DA84" s="22"/>
      <c r="DB84" s="22"/>
      <c r="DC84" s="22"/>
      <c r="DD84" s="23"/>
      <c r="DN84" s="73">
        <f t="shared" si="12"/>
        <v>0</v>
      </c>
      <c r="DO84" s="73">
        <f t="shared" si="11"/>
        <v>75.89</v>
      </c>
      <c r="DP84" s="73">
        <f t="shared" si="13"/>
        <v>75.89</v>
      </c>
      <c r="DQ84" s="22">
        <f t="shared" si="14"/>
        <v>3</v>
      </c>
      <c r="DR84" s="22">
        <f t="shared" si="15"/>
        <v>0</v>
      </c>
      <c r="DS84" s="22">
        <f t="shared" si="16"/>
        <v>15.18</v>
      </c>
      <c r="DT84" s="22">
        <f t="shared" si="17"/>
        <v>1.02</v>
      </c>
      <c r="DU84" s="22">
        <f t="shared" si="18"/>
        <v>19.2</v>
      </c>
      <c r="DV84" s="23">
        <f t="shared" si="19"/>
        <v>95.09</v>
      </c>
      <c r="DW84" s="262">
        <f t="shared" si="20"/>
        <v>75.89</v>
      </c>
      <c r="DX84" s="262"/>
      <c r="DY84" s="263">
        <f>E84-(DU84-(DO84*PARAM!Q84))</f>
        <v>-19.2</v>
      </c>
      <c r="DZ84" s="263"/>
    </row>
    <row r="85" spans="1:130" x14ac:dyDescent="0.25">
      <c r="A85" s="18">
        <v>1034</v>
      </c>
      <c r="B85" s="18" t="s">
        <v>460</v>
      </c>
      <c r="C85" s="18" t="s">
        <v>343</v>
      </c>
      <c r="D85" s="20">
        <v>1</v>
      </c>
      <c r="E85" s="18">
        <v>17909.189999999999</v>
      </c>
      <c r="F85" s="18">
        <v>31741.53</v>
      </c>
      <c r="G85" s="18" t="s">
        <v>157</v>
      </c>
      <c r="H85" s="18" t="s">
        <v>5</v>
      </c>
      <c r="I85" s="18" t="s">
        <v>298</v>
      </c>
      <c r="J85" s="21">
        <v>2557.08</v>
      </c>
      <c r="K85" s="21">
        <v>0</v>
      </c>
      <c r="L85" s="21">
        <v>2557.08</v>
      </c>
      <c r="M85" s="22">
        <v>245</v>
      </c>
      <c r="N85" s="22">
        <v>61.13</v>
      </c>
      <c r="O85" s="22">
        <v>906.63</v>
      </c>
      <c r="P85" s="22">
        <v>146.91999999999999</v>
      </c>
      <c r="Q85" s="22">
        <v>1359.68</v>
      </c>
      <c r="R85" s="23">
        <v>3916.76</v>
      </c>
      <c r="S85" s="21">
        <v>2447.88</v>
      </c>
      <c r="T85" s="21">
        <v>0</v>
      </c>
      <c r="U85" s="21">
        <v>2447.88</v>
      </c>
      <c r="V85" s="22">
        <v>245</v>
      </c>
      <c r="W85" s="22">
        <v>61.13</v>
      </c>
      <c r="X85" s="22">
        <v>907.55</v>
      </c>
      <c r="Y85" s="22">
        <v>145.47</v>
      </c>
      <c r="Z85" s="22">
        <v>1359.15</v>
      </c>
      <c r="AA85" s="23">
        <v>3807.03</v>
      </c>
      <c r="AB85" s="21">
        <v>2447.88</v>
      </c>
      <c r="AC85" s="21">
        <v>0</v>
      </c>
      <c r="AD85" s="21">
        <v>2447.88</v>
      </c>
      <c r="AE85" s="22">
        <v>245</v>
      </c>
      <c r="AF85" s="22">
        <v>61.13</v>
      </c>
      <c r="AG85" s="22">
        <v>907.09</v>
      </c>
      <c r="AH85" s="22">
        <v>160.77000000000001</v>
      </c>
      <c r="AI85" s="22">
        <v>1373.99</v>
      </c>
      <c r="AJ85" s="23">
        <v>3821.87</v>
      </c>
      <c r="AK85" s="21">
        <v>2447.88</v>
      </c>
      <c r="AL85" s="21">
        <v>0</v>
      </c>
      <c r="AM85" s="21">
        <v>2447.88</v>
      </c>
      <c r="AN85" s="22">
        <v>245</v>
      </c>
      <c r="AO85" s="22">
        <v>61.13</v>
      </c>
      <c r="AP85" s="22">
        <v>907.09</v>
      </c>
      <c r="AQ85" s="22">
        <v>150.57</v>
      </c>
      <c r="AR85" s="22">
        <v>1363.79</v>
      </c>
      <c r="AS85" s="23">
        <v>3811.67</v>
      </c>
      <c r="AT85" s="21">
        <v>2472.7600000000002</v>
      </c>
      <c r="AU85" s="21">
        <v>739.92</v>
      </c>
      <c r="AV85" s="21">
        <v>3212.68</v>
      </c>
      <c r="AW85" s="22">
        <v>349</v>
      </c>
      <c r="AX85" s="22">
        <v>61.75</v>
      </c>
      <c r="AY85" s="22">
        <v>1077.53</v>
      </c>
      <c r="AZ85" s="22">
        <v>145.62</v>
      </c>
      <c r="BA85" s="22">
        <v>1633.9</v>
      </c>
      <c r="BB85" s="23">
        <v>4846.58</v>
      </c>
      <c r="BC85" s="21">
        <v>3873.13</v>
      </c>
      <c r="BD85" s="21">
        <v>0</v>
      </c>
      <c r="BE85" s="21">
        <v>3873.13</v>
      </c>
      <c r="BF85" s="22">
        <v>412</v>
      </c>
      <c r="BG85" s="22">
        <v>91.44</v>
      </c>
      <c r="BH85" s="22">
        <v>1372.51</v>
      </c>
      <c r="BI85" s="22">
        <v>159.65</v>
      </c>
      <c r="BJ85" s="22">
        <v>2035.6</v>
      </c>
      <c r="BK85" s="23">
        <v>5908.73</v>
      </c>
      <c r="BL85" s="21">
        <v>2447.88</v>
      </c>
      <c r="BM85" s="21">
        <v>0</v>
      </c>
      <c r="BN85" s="21">
        <v>2447.88</v>
      </c>
      <c r="BO85" s="22">
        <v>244</v>
      </c>
      <c r="BP85" s="22">
        <v>61.13</v>
      </c>
      <c r="BQ85" s="22">
        <v>907.09</v>
      </c>
      <c r="BR85" s="22">
        <v>99.57</v>
      </c>
      <c r="BS85" s="22">
        <v>1311.79</v>
      </c>
      <c r="BT85" s="23">
        <v>3759.67</v>
      </c>
      <c r="BU85" s="21">
        <v>2447.88</v>
      </c>
      <c r="BV85" s="21">
        <v>0</v>
      </c>
      <c r="BW85" s="21">
        <v>2447.88</v>
      </c>
      <c r="BX85" s="22">
        <v>245</v>
      </c>
      <c r="BY85" s="22">
        <v>61.13</v>
      </c>
      <c r="BZ85" s="22">
        <v>907.09</v>
      </c>
      <c r="CA85" s="22">
        <v>155.66999999999999</v>
      </c>
      <c r="CB85" s="22">
        <v>1368.89</v>
      </c>
      <c r="CC85" s="23">
        <v>3816.77</v>
      </c>
      <c r="CD85" s="21">
        <v>2513.86</v>
      </c>
      <c r="CE85" s="21">
        <v>0</v>
      </c>
      <c r="CF85" s="21">
        <v>2513.86</v>
      </c>
      <c r="CG85" s="22">
        <v>254</v>
      </c>
      <c r="CH85" s="22">
        <v>62.78</v>
      </c>
      <c r="CI85" s="22">
        <v>953.91</v>
      </c>
      <c r="CJ85" s="22">
        <v>121.14</v>
      </c>
      <c r="CK85" s="22">
        <v>1391.83</v>
      </c>
      <c r="CL85" s="23">
        <v>3905.69</v>
      </c>
      <c r="CM85" s="21">
        <v>2447.88</v>
      </c>
      <c r="CN85" s="21">
        <v>0</v>
      </c>
      <c r="CO85" s="21">
        <v>2447.88</v>
      </c>
      <c r="CP85" s="22">
        <v>253</v>
      </c>
      <c r="CQ85" s="22">
        <v>61.13</v>
      </c>
      <c r="CR85" s="22">
        <v>881.57</v>
      </c>
      <c r="CS85" s="22">
        <v>109.77</v>
      </c>
      <c r="CT85" s="22">
        <v>1305.47</v>
      </c>
      <c r="CU85" s="23">
        <v>3753.35</v>
      </c>
      <c r="CV85" s="21">
        <v>2447.88</v>
      </c>
      <c r="CW85" s="21">
        <v>0</v>
      </c>
      <c r="CX85" s="21">
        <v>2447.88</v>
      </c>
      <c r="CY85" s="22">
        <v>245</v>
      </c>
      <c r="CZ85" s="22">
        <v>61.13</v>
      </c>
      <c r="DA85" s="22">
        <v>876.77</v>
      </c>
      <c r="DB85" s="22">
        <v>130.16999999999999</v>
      </c>
      <c r="DC85" s="22">
        <v>1313.07</v>
      </c>
      <c r="DD85" s="23">
        <v>3760.95</v>
      </c>
      <c r="DE85" s="21">
        <v>3604.69</v>
      </c>
      <c r="DF85" s="21">
        <v>0</v>
      </c>
      <c r="DG85" s="21">
        <v>3604.69</v>
      </c>
      <c r="DH85" s="22">
        <v>403</v>
      </c>
      <c r="DI85" s="22">
        <v>408.08</v>
      </c>
      <c r="DJ85" s="22">
        <v>1605.08</v>
      </c>
      <c r="DK85" s="22">
        <v>172.45</v>
      </c>
      <c r="DL85" s="22">
        <v>2588.61</v>
      </c>
      <c r="DM85" s="23">
        <v>6193.3</v>
      </c>
      <c r="DN85" s="73">
        <f t="shared" si="12"/>
        <v>32156.680000000004</v>
      </c>
      <c r="DO85" s="73">
        <f t="shared" si="11"/>
        <v>739.92</v>
      </c>
      <c r="DP85" s="73">
        <f t="shared" si="13"/>
        <v>32896.600000000006</v>
      </c>
      <c r="DQ85" s="22">
        <f t="shared" si="14"/>
        <v>3629</v>
      </c>
      <c r="DR85" s="22">
        <f t="shared" si="15"/>
        <v>1174.22</v>
      </c>
      <c r="DS85" s="22">
        <f t="shared" si="16"/>
        <v>13117</v>
      </c>
      <c r="DT85" s="22">
        <f t="shared" si="17"/>
        <v>1797.3400000000001</v>
      </c>
      <c r="DU85" s="22">
        <f t="shared" si="18"/>
        <v>19717.560000000001</v>
      </c>
      <c r="DV85" s="23">
        <f t="shared" si="19"/>
        <v>55062.039999999994</v>
      </c>
      <c r="DW85" s="262">
        <f t="shared" si="20"/>
        <v>1155.070000000007</v>
      </c>
      <c r="DX85" s="262"/>
      <c r="DY85" s="263">
        <f>E85-(DU85-(DO85*PARAM!Q85))</f>
        <v>-1808.3700000000026</v>
      </c>
      <c r="DZ85" s="263"/>
    </row>
    <row r="86" spans="1:130" x14ac:dyDescent="0.25">
      <c r="A86" s="18">
        <v>1035</v>
      </c>
      <c r="B86" s="18" t="s">
        <v>463</v>
      </c>
      <c r="C86" s="18" t="s">
        <v>464</v>
      </c>
      <c r="D86" s="20">
        <v>1</v>
      </c>
      <c r="E86" s="18">
        <v>22689.2834</v>
      </c>
      <c r="F86" s="18">
        <v>40433.996399999996</v>
      </c>
      <c r="G86" s="18" t="s">
        <v>157</v>
      </c>
      <c r="H86" s="18" t="s">
        <v>9</v>
      </c>
      <c r="I86" s="18" t="s">
        <v>236</v>
      </c>
      <c r="J86" s="21">
        <v>2827.8879999999999</v>
      </c>
      <c r="K86" s="21">
        <v>0</v>
      </c>
      <c r="L86" s="21">
        <v>2827.8879999999999</v>
      </c>
      <c r="M86" s="22">
        <v>285.18</v>
      </c>
      <c r="N86" s="22">
        <v>68.207999999999998</v>
      </c>
      <c r="O86" s="22">
        <v>1031.9988000000001</v>
      </c>
      <c r="P86" s="22">
        <v>149.75379999999998</v>
      </c>
      <c r="Q86" s="22">
        <v>1535.1405999999999</v>
      </c>
      <c r="R86" s="23">
        <v>-1350.46</v>
      </c>
      <c r="S86" s="21">
        <v>2716.2170000000001</v>
      </c>
      <c r="T86" s="21">
        <v>0</v>
      </c>
      <c r="U86" s="21">
        <v>2716.2170000000001</v>
      </c>
      <c r="V86" s="22">
        <v>284.2</v>
      </c>
      <c r="W86" s="22">
        <v>67.845399999999998</v>
      </c>
      <c r="X86" s="22">
        <v>1027.6476</v>
      </c>
      <c r="Y86" s="22">
        <v>143.18780000000001</v>
      </c>
      <c r="Z86" s="22">
        <v>1522.8807999999999</v>
      </c>
      <c r="AA86" s="23">
        <v>-1248.77</v>
      </c>
      <c r="AB86" s="21">
        <v>2716.2170000000001</v>
      </c>
      <c r="AC86" s="21">
        <v>0</v>
      </c>
      <c r="AD86" s="21">
        <v>2716.2170000000001</v>
      </c>
      <c r="AE86" s="22">
        <v>284.2</v>
      </c>
      <c r="AF86" s="22">
        <v>67.845399999999998</v>
      </c>
      <c r="AG86" s="22">
        <v>1027.1184000000001</v>
      </c>
      <c r="AH86" s="22">
        <v>163.1798</v>
      </c>
      <c r="AI86" s="22">
        <v>1542.3435999999999</v>
      </c>
      <c r="AJ86" s="23">
        <v>-1229.31</v>
      </c>
      <c r="AK86" s="21">
        <v>2723.6356000000001</v>
      </c>
      <c r="AL86" s="21">
        <v>0</v>
      </c>
      <c r="AM86" s="21">
        <v>2723.6356000000001</v>
      </c>
      <c r="AN86" s="22">
        <v>285.18</v>
      </c>
      <c r="AO86" s="22">
        <v>68.021799999999999</v>
      </c>
      <c r="AP86" s="22">
        <v>1029.8134</v>
      </c>
      <c r="AQ86" s="22">
        <v>153.31120000000001</v>
      </c>
      <c r="AR86" s="22">
        <v>1536.3264000000001</v>
      </c>
      <c r="AS86" s="23">
        <v>-1242.8900000000001</v>
      </c>
      <c r="AT86" s="21">
        <v>2725.7034000000003</v>
      </c>
      <c r="AU86" s="21">
        <v>901.74699999999996</v>
      </c>
      <c r="AV86" s="21">
        <v>3627.4503999999997</v>
      </c>
      <c r="AW86" s="22">
        <v>407.68</v>
      </c>
      <c r="AX86" s="22">
        <v>68.070800000000006</v>
      </c>
      <c r="AY86" s="22">
        <v>1210.9174</v>
      </c>
      <c r="AZ86" s="22">
        <v>130.4478</v>
      </c>
      <c r="BA86" s="22">
        <v>1817.116</v>
      </c>
      <c r="BB86" s="23">
        <v>-1884.36</v>
      </c>
      <c r="BC86" s="21">
        <v>4300.3086000000003</v>
      </c>
      <c r="BD86" s="21">
        <v>0</v>
      </c>
      <c r="BE86" s="21">
        <v>4300.3086000000003</v>
      </c>
      <c r="BF86" s="22">
        <v>469.42</v>
      </c>
      <c r="BG86" s="22">
        <v>101.4692</v>
      </c>
      <c r="BH86" s="22">
        <v>1761.7264000000002</v>
      </c>
      <c r="BI86" s="22">
        <v>75.322800000000001</v>
      </c>
      <c r="BJ86" s="22">
        <v>2407.9384</v>
      </c>
      <c r="BK86" s="23">
        <v>-1980.13</v>
      </c>
      <c r="BL86" s="21">
        <v>2716.2170000000001</v>
      </c>
      <c r="BM86" s="21">
        <v>0</v>
      </c>
      <c r="BN86" s="21">
        <v>2716.2170000000001</v>
      </c>
      <c r="BO86" s="22">
        <v>283.22000000000003</v>
      </c>
      <c r="BP86" s="22">
        <v>67.845399999999998</v>
      </c>
      <c r="BQ86" s="22">
        <v>1027.1184000000001</v>
      </c>
      <c r="BR86" s="22">
        <v>48.2258</v>
      </c>
      <c r="BS86" s="22">
        <v>1426.4096</v>
      </c>
      <c r="BT86" s="23">
        <v>-1345.24</v>
      </c>
      <c r="BU86" s="21">
        <v>2716.2170000000001</v>
      </c>
      <c r="BV86" s="21">
        <v>0</v>
      </c>
      <c r="BW86" s="21">
        <v>2716.2170000000001</v>
      </c>
      <c r="BX86" s="22">
        <v>284.2</v>
      </c>
      <c r="BY86" s="22">
        <v>67.845399999999998</v>
      </c>
      <c r="BZ86" s="22">
        <v>1027.1184000000001</v>
      </c>
      <c r="CA86" s="22">
        <v>48.2258</v>
      </c>
      <c r="CB86" s="22">
        <v>1427.3896</v>
      </c>
      <c r="CC86" s="23">
        <v>-1344.26</v>
      </c>
      <c r="CD86" s="21">
        <v>2716.2170000000001</v>
      </c>
      <c r="CE86" s="21">
        <v>0</v>
      </c>
      <c r="CF86" s="21">
        <v>2716.2170000000001</v>
      </c>
      <c r="CG86" s="22">
        <v>284.2</v>
      </c>
      <c r="CH86" s="22">
        <v>67.845399999999998</v>
      </c>
      <c r="CI86" s="22">
        <v>1027.1184000000001</v>
      </c>
      <c r="CJ86" s="22">
        <v>48.2258</v>
      </c>
      <c r="CK86" s="22">
        <v>1427.3896</v>
      </c>
      <c r="CL86" s="23">
        <v>-1344.26</v>
      </c>
      <c r="CM86" s="21">
        <v>2739.7467999999999</v>
      </c>
      <c r="CN86" s="21">
        <v>0</v>
      </c>
      <c r="CO86" s="21">
        <v>2739.7467999999999</v>
      </c>
      <c r="CP86" s="22">
        <v>294</v>
      </c>
      <c r="CQ86" s="22">
        <v>68.433400000000006</v>
      </c>
      <c r="CR86" s="22">
        <v>1040.0250000000001</v>
      </c>
      <c r="CS86" s="22">
        <v>48.647200000000005</v>
      </c>
      <c r="CT86" s="22">
        <v>1451.1055999999999</v>
      </c>
      <c r="CU86" s="23">
        <v>-1344.55</v>
      </c>
      <c r="CV86" s="21">
        <v>12149.540199999999</v>
      </c>
      <c r="CW86" s="21">
        <v>0</v>
      </c>
      <c r="CX86" s="21">
        <v>12149.540199999999</v>
      </c>
      <c r="CY86" s="22">
        <v>1485.68</v>
      </c>
      <c r="CZ86" s="22">
        <v>710.56860000000006</v>
      </c>
      <c r="DA86" s="22">
        <v>4262.3923999999997</v>
      </c>
      <c r="DB86" s="22">
        <v>200.09639999999999</v>
      </c>
      <c r="DC86" s="22">
        <v>6658.7374</v>
      </c>
      <c r="DD86" s="23">
        <v>-5738.75</v>
      </c>
      <c r="DE86" s="9">
        <v>0</v>
      </c>
      <c r="DF86" s="9">
        <v>0</v>
      </c>
      <c r="DG86" s="9">
        <v>0</v>
      </c>
      <c r="DH86" s="11">
        <v>0</v>
      </c>
      <c r="DI86" s="11">
        <v>0</v>
      </c>
      <c r="DJ86" s="11">
        <v>0</v>
      </c>
      <c r="DK86" s="11">
        <v>0</v>
      </c>
      <c r="DL86" s="11">
        <v>0</v>
      </c>
      <c r="DM86" s="23">
        <v>0</v>
      </c>
      <c r="DN86" s="73">
        <f t="shared" si="12"/>
        <v>41047.907600000006</v>
      </c>
      <c r="DO86" s="73">
        <f t="shared" si="11"/>
        <v>901.74699999999996</v>
      </c>
      <c r="DP86" s="73">
        <f t="shared" si="13"/>
        <v>41949.654600000002</v>
      </c>
      <c r="DQ86" s="22">
        <f t="shared" si="14"/>
        <v>4930.38</v>
      </c>
      <c r="DR86" s="22">
        <f t="shared" si="15"/>
        <v>1491.8442</v>
      </c>
      <c r="DS86" s="22">
        <f t="shared" si="16"/>
        <v>16500.112999999998</v>
      </c>
      <c r="DT86" s="22">
        <f t="shared" si="17"/>
        <v>1256.8500000000001</v>
      </c>
      <c r="DU86" s="22">
        <f t="shared" si="18"/>
        <v>24179.1872</v>
      </c>
      <c r="DV86" s="23">
        <f t="shared" si="19"/>
        <v>-21398.22</v>
      </c>
      <c r="DW86" s="262">
        <f t="shared" si="20"/>
        <v>1515.6582000000053</v>
      </c>
      <c r="DX86" s="262"/>
      <c r="DY86" s="263">
        <f>E86-(DU86-(DO86*PARAM!Q86))</f>
        <v>-1489.9038</v>
      </c>
      <c r="DZ86" s="263"/>
    </row>
    <row r="87" spans="1:130" x14ac:dyDescent="0.25">
      <c r="A87" s="18">
        <v>1036</v>
      </c>
      <c r="B87" s="18" t="s">
        <v>474</v>
      </c>
      <c r="C87" s="18" t="s">
        <v>475</v>
      </c>
      <c r="D87" s="20">
        <v>1</v>
      </c>
      <c r="E87" s="18">
        <v>23273.196799999998</v>
      </c>
      <c r="F87" s="18">
        <v>41279.530599999998</v>
      </c>
      <c r="G87" s="18" t="s">
        <v>157</v>
      </c>
      <c r="H87" s="18" t="s">
        <v>9</v>
      </c>
      <c r="I87" s="18" t="s">
        <v>476</v>
      </c>
      <c r="J87" s="21">
        <v>3051.8474000000001</v>
      </c>
      <c r="K87" s="21">
        <v>0</v>
      </c>
      <c r="L87" s="21">
        <v>3051.8474000000001</v>
      </c>
      <c r="M87" s="22">
        <v>316.54000000000002</v>
      </c>
      <c r="N87" s="22">
        <v>73.745000000000005</v>
      </c>
      <c r="O87" s="22">
        <v>1112.8389999999999</v>
      </c>
      <c r="P87" s="22">
        <v>153.71299999999999</v>
      </c>
      <c r="Q87" s="22">
        <v>1656.8370000000002</v>
      </c>
      <c r="R87" s="23">
        <v>-1457.29</v>
      </c>
      <c r="S87" s="21">
        <v>2585.5634</v>
      </c>
      <c r="T87" s="21">
        <v>0</v>
      </c>
      <c r="U87" s="21">
        <v>2585.5634</v>
      </c>
      <c r="V87" s="22">
        <v>265.58</v>
      </c>
      <c r="W87" s="22">
        <v>64.572200000000009</v>
      </c>
      <c r="X87" s="22">
        <v>979.99020000000007</v>
      </c>
      <c r="Y87" s="22">
        <v>130.87899999999999</v>
      </c>
      <c r="Z87" s="22">
        <v>1441.0214000000001</v>
      </c>
      <c r="AA87" s="23">
        <v>-1197.31</v>
      </c>
      <c r="AB87" s="21">
        <v>2585.5634</v>
      </c>
      <c r="AC87" s="21">
        <v>0</v>
      </c>
      <c r="AD87" s="21">
        <v>2585.5634</v>
      </c>
      <c r="AE87" s="22">
        <v>265.58</v>
      </c>
      <c r="AF87" s="22">
        <v>64.572200000000009</v>
      </c>
      <c r="AG87" s="22">
        <v>979.41199999999992</v>
      </c>
      <c r="AH87" s="22">
        <v>155.869</v>
      </c>
      <c r="AI87" s="22">
        <v>1465.4332000000002</v>
      </c>
      <c r="AJ87" s="23">
        <v>-1172.9000000000001</v>
      </c>
      <c r="AK87" s="21">
        <v>2022.9944</v>
      </c>
      <c r="AL87" s="21">
        <v>0</v>
      </c>
      <c r="AM87" s="21">
        <v>2022.9944</v>
      </c>
      <c r="AN87" s="22">
        <v>189.14</v>
      </c>
      <c r="AO87" s="22">
        <v>50.5092</v>
      </c>
      <c r="AP87" s="22">
        <v>783.5394</v>
      </c>
      <c r="AQ87" s="22">
        <v>125.881</v>
      </c>
      <c r="AR87" s="22">
        <v>1149.0696</v>
      </c>
      <c r="AS87" s="23">
        <v>-915.21</v>
      </c>
      <c r="AT87" s="21">
        <v>2591.1788000000001</v>
      </c>
      <c r="AU87" s="21">
        <v>929.63779999999997</v>
      </c>
      <c r="AV87" s="21">
        <v>3520.8165999999997</v>
      </c>
      <c r="AW87" s="22">
        <v>392</v>
      </c>
      <c r="AX87" s="22">
        <v>64.719200000000001</v>
      </c>
      <c r="AY87" s="22">
        <v>1167.376</v>
      </c>
      <c r="AZ87" s="22">
        <v>108.4468</v>
      </c>
      <c r="BA87" s="22">
        <v>1732.5420000000001</v>
      </c>
      <c r="BB87" s="23">
        <v>-1860.13</v>
      </c>
      <c r="BC87" s="21">
        <v>3096.1923999999999</v>
      </c>
      <c r="BD87" s="21">
        <v>0</v>
      </c>
      <c r="BE87" s="21">
        <v>3096.1923999999999</v>
      </c>
      <c r="BF87" s="22">
        <v>309.68</v>
      </c>
      <c r="BG87" s="22">
        <v>72.3142</v>
      </c>
      <c r="BH87" s="22">
        <v>1275.0388</v>
      </c>
      <c r="BI87" s="22">
        <v>159.06379999999999</v>
      </c>
      <c r="BJ87" s="22">
        <v>1816.0968</v>
      </c>
      <c r="BK87" s="23">
        <v>-1343.28</v>
      </c>
      <c r="BL87" s="21">
        <v>2585.5634</v>
      </c>
      <c r="BM87" s="21">
        <v>0</v>
      </c>
      <c r="BN87" s="21">
        <v>2585.5634</v>
      </c>
      <c r="BO87" s="22">
        <v>262.64</v>
      </c>
      <c r="BP87" s="22">
        <v>64.572200000000009</v>
      </c>
      <c r="BQ87" s="22">
        <v>979.41199999999992</v>
      </c>
      <c r="BR87" s="22">
        <v>55.908999999999999</v>
      </c>
      <c r="BS87" s="22">
        <v>1362.5332000000001</v>
      </c>
      <c r="BT87" s="23">
        <v>-1275.8</v>
      </c>
      <c r="BU87" s="21">
        <v>2585.5634</v>
      </c>
      <c r="BV87" s="21">
        <v>0</v>
      </c>
      <c r="BW87" s="21">
        <v>2585.5634</v>
      </c>
      <c r="BX87" s="22">
        <v>265.58</v>
      </c>
      <c r="BY87" s="22">
        <v>64.572200000000009</v>
      </c>
      <c r="BZ87" s="22">
        <v>979.41199999999992</v>
      </c>
      <c r="CA87" s="22">
        <v>45.913000000000004</v>
      </c>
      <c r="CB87" s="22">
        <v>1355.4772</v>
      </c>
      <c r="CC87" s="23">
        <v>-1282.8499999999999</v>
      </c>
      <c r="CD87" s="21">
        <v>2613.2876000000001</v>
      </c>
      <c r="CE87" s="21">
        <v>0</v>
      </c>
      <c r="CF87" s="21">
        <v>2613.2876000000001</v>
      </c>
      <c r="CG87" s="22">
        <v>269.5</v>
      </c>
      <c r="CH87" s="22">
        <v>65.268000000000001</v>
      </c>
      <c r="CI87" s="22">
        <v>989.51580000000001</v>
      </c>
      <c r="CJ87" s="22">
        <v>46.402999999999999</v>
      </c>
      <c r="CK87" s="22">
        <v>1370.6867999999999</v>
      </c>
      <c r="CL87" s="23">
        <v>-1295.93</v>
      </c>
      <c r="CM87" s="21">
        <v>2585.5634</v>
      </c>
      <c r="CN87" s="21">
        <v>0</v>
      </c>
      <c r="CO87" s="21">
        <v>2585.5634</v>
      </c>
      <c r="CP87" s="22">
        <v>273.42</v>
      </c>
      <c r="CQ87" s="22">
        <v>64.572200000000009</v>
      </c>
      <c r="CR87" s="22">
        <v>984.1160000000001</v>
      </c>
      <c r="CS87" s="22">
        <v>45.913000000000004</v>
      </c>
      <c r="CT87" s="22">
        <v>1368.0211999999999</v>
      </c>
      <c r="CU87" s="23">
        <v>-1270.31</v>
      </c>
      <c r="CV87" s="21">
        <v>2585.5634</v>
      </c>
      <c r="CW87" s="21">
        <v>0</v>
      </c>
      <c r="CX87" s="21">
        <v>2585.5634</v>
      </c>
      <c r="CY87" s="22">
        <v>265.58</v>
      </c>
      <c r="CZ87" s="22">
        <v>64.572200000000009</v>
      </c>
      <c r="DA87" s="22">
        <v>979.41199999999992</v>
      </c>
      <c r="DB87" s="22">
        <v>45.913000000000004</v>
      </c>
      <c r="DC87" s="22">
        <v>1355.4772</v>
      </c>
      <c r="DD87" s="23">
        <v>-1282.8499999999999</v>
      </c>
      <c r="DE87" s="9">
        <v>12061.310800000001</v>
      </c>
      <c r="DF87" s="9">
        <v>0</v>
      </c>
      <c r="DG87" s="9">
        <v>12061.310800000001</v>
      </c>
      <c r="DH87" s="11">
        <v>1573.88</v>
      </c>
      <c r="DI87" s="11">
        <v>707.7364</v>
      </c>
      <c r="DJ87" s="11">
        <v>4352.5328</v>
      </c>
      <c r="DK87" s="11">
        <v>212.91479999999999</v>
      </c>
      <c r="DL87" s="11">
        <v>6847.0640000000003</v>
      </c>
      <c r="DM87" s="23">
        <v>-5460.4</v>
      </c>
      <c r="DN87" s="73">
        <f t="shared" si="12"/>
        <v>40950.191800000001</v>
      </c>
      <c r="DO87" s="73">
        <f t="shared" si="11"/>
        <v>929.63779999999997</v>
      </c>
      <c r="DP87" s="73">
        <f t="shared" si="13"/>
        <v>41879.829599999997</v>
      </c>
      <c r="DQ87" s="22">
        <f t="shared" si="14"/>
        <v>4911.76</v>
      </c>
      <c r="DR87" s="22">
        <f t="shared" si="15"/>
        <v>1486.2974000000002</v>
      </c>
      <c r="DS87" s="22">
        <f t="shared" si="16"/>
        <v>16542.008000000002</v>
      </c>
      <c r="DT87" s="22">
        <f t="shared" si="17"/>
        <v>1342.7274</v>
      </c>
      <c r="DU87" s="22">
        <f t="shared" si="18"/>
        <v>24282.792799999996</v>
      </c>
      <c r="DV87" s="23">
        <f t="shared" si="19"/>
        <v>-21090.059999999998</v>
      </c>
      <c r="DW87" s="262">
        <f t="shared" si="20"/>
        <v>600.29899999999907</v>
      </c>
      <c r="DX87" s="262"/>
      <c r="DY87" s="263">
        <f>E87-(DU87-(DO87*PARAM!Q87))</f>
        <v>-1009.5959999999977</v>
      </c>
      <c r="DZ87" s="263"/>
    </row>
    <row r="88" spans="1:130" x14ac:dyDescent="0.25">
      <c r="A88" s="18">
        <v>1040</v>
      </c>
      <c r="B88" s="18" t="s">
        <v>485</v>
      </c>
      <c r="C88" s="18" t="s">
        <v>428</v>
      </c>
      <c r="D88" s="20">
        <v>0.8</v>
      </c>
      <c r="E88" s="18">
        <v>13874.59</v>
      </c>
      <c r="F88" s="18">
        <v>24481.33</v>
      </c>
      <c r="G88" s="18" t="s">
        <v>157</v>
      </c>
      <c r="H88" s="18" t="s">
        <v>5</v>
      </c>
      <c r="I88" s="18" t="s">
        <v>298</v>
      </c>
      <c r="J88" s="21">
        <v>2042.85</v>
      </c>
      <c r="K88" s="21">
        <v>0</v>
      </c>
      <c r="L88" s="21">
        <v>2042.85</v>
      </c>
      <c r="M88" s="22">
        <v>179</v>
      </c>
      <c r="N88" s="22">
        <v>49.31</v>
      </c>
      <c r="O88" s="22">
        <v>747.31</v>
      </c>
      <c r="P88" s="22">
        <v>92.08</v>
      </c>
      <c r="Q88" s="22">
        <v>1067.7</v>
      </c>
      <c r="R88" s="23">
        <v>3110.55</v>
      </c>
      <c r="S88" s="21">
        <v>1957.41</v>
      </c>
      <c r="T88" s="21">
        <v>0</v>
      </c>
      <c r="U88" s="21">
        <v>1957.41</v>
      </c>
      <c r="V88" s="22">
        <v>178</v>
      </c>
      <c r="W88" s="22">
        <v>48.86</v>
      </c>
      <c r="X88" s="22">
        <v>682.21</v>
      </c>
      <c r="Y88" s="22">
        <v>111.24</v>
      </c>
      <c r="Z88" s="22">
        <v>1020.31</v>
      </c>
      <c r="AA88" s="23">
        <v>2977.72</v>
      </c>
      <c r="AB88" s="21">
        <v>1850.63</v>
      </c>
      <c r="AC88" s="21">
        <v>0</v>
      </c>
      <c r="AD88" s="21">
        <v>1850.63</v>
      </c>
      <c r="AE88" s="22">
        <v>163</v>
      </c>
      <c r="AF88" s="22">
        <v>46.19</v>
      </c>
      <c r="AG88" s="22">
        <v>634.82000000000005</v>
      </c>
      <c r="AH88" s="22">
        <v>109.36</v>
      </c>
      <c r="AI88" s="22">
        <v>953.37</v>
      </c>
      <c r="AJ88" s="23">
        <v>2804</v>
      </c>
      <c r="AK88" s="21">
        <v>1861.14</v>
      </c>
      <c r="AL88" s="21">
        <v>0</v>
      </c>
      <c r="AM88" s="21">
        <v>1861.14</v>
      </c>
      <c r="AN88" s="22">
        <v>164</v>
      </c>
      <c r="AO88" s="22">
        <v>46.45</v>
      </c>
      <c r="AP88" s="22">
        <v>644.34</v>
      </c>
      <c r="AQ88" s="22">
        <v>109.54</v>
      </c>
      <c r="AR88" s="22">
        <v>964.33</v>
      </c>
      <c r="AS88" s="23">
        <v>2825.47</v>
      </c>
      <c r="AT88" s="21">
        <v>1859.55</v>
      </c>
      <c r="AU88" s="21">
        <v>698.17</v>
      </c>
      <c r="AV88" s="21">
        <v>2557.7199999999998</v>
      </c>
      <c r="AW88" s="22">
        <v>259</v>
      </c>
      <c r="AX88" s="22">
        <v>46.41</v>
      </c>
      <c r="AY88" s="22">
        <v>782.51</v>
      </c>
      <c r="AZ88" s="22">
        <v>113.78</v>
      </c>
      <c r="BA88" s="22">
        <v>1201.7</v>
      </c>
      <c r="BB88" s="23">
        <v>3759.42</v>
      </c>
      <c r="BC88" s="21">
        <v>2948.66</v>
      </c>
      <c r="BD88" s="21">
        <v>0</v>
      </c>
      <c r="BE88" s="21">
        <v>2948.66</v>
      </c>
      <c r="BF88" s="22">
        <v>288</v>
      </c>
      <c r="BG88" s="22">
        <v>68.97</v>
      </c>
      <c r="BH88" s="22">
        <v>1044.3499999999999</v>
      </c>
      <c r="BI88" s="22">
        <v>128.04</v>
      </c>
      <c r="BJ88" s="22">
        <v>1529.36</v>
      </c>
      <c r="BK88" s="23">
        <v>4478.0200000000004</v>
      </c>
      <c r="BL88" s="21">
        <v>1881.73</v>
      </c>
      <c r="BM88" s="21">
        <v>0</v>
      </c>
      <c r="BN88" s="21">
        <v>1881.73</v>
      </c>
      <c r="BO88" s="22">
        <v>164</v>
      </c>
      <c r="BP88" s="22">
        <v>46.97</v>
      </c>
      <c r="BQ88" s="22">
        <v>663.1</v>
      </c>
      <c r="BR88" s="22">
        <v>109.9</v>
      </c>
      <c r="BS88" s="22">
        <v>983.97</v>
      </c>
      <c r="BT88" s="23">
        <v>2865.7</v>
      </c>
      <c r="BU88" s="21">
        <v>1850.63</v>
      </c>
      <c r="BV88" s="21">
        <v>0</v>
      </c>
      <c r="BW88" s="21">
        <v>1850.63</v>
      </c>
      <c r="BX88" s="22">
        <v>162</v>
      </c>
      <c r="BY88" s="22">
        <v>46.19</v>
      </c>
      <c r="BZ88" s="22">
        <v>634.82000000000005</v>
      </c>
      <c r="CA88" s="22">
        <v>32.86</v>
      </c>
      <c r="CB88" s="22">
        <v>875.87</v>
      </c>
      <c r="CC88" s="23">
        <v>2726.5</v>
      </c>
      <c r="CD88" s="21">
        <v>1905.06</v>
      </c>
      <c r="CE88" s="21">
        <v>0</v>
      </c>
      <c r="CF88" s="21">
        <v>1905.06</v>
      </c>
      <c r="CG88" s="22">
        <v>170</v>
      </c>
      <c r="CH88" s="22">
        <v>47.55</v>
      </c>
      <c r="CI88" s="22">
        <v>684.19</v>
      </c>
      <c r="CJ88" s="22">
        <v>74.62</v>
      </c>
      <c r="CK88" s="22">
        <v>976.36</v>
      </c>
      <c r="CL88" s="23">
        <v>2881.42</v>
      </c>
      <c r="CM88" s="21">
        <v>1850.63</v>
      </c>
      <c r="CN88" s="21">
        <v>0</v>
      </c>
      <c r="CO88" s="21">
        <v>1850.63</v>
      </c>
      <c r="CP88" s="22">
        <v>171</v>
      </c>
      <c r="CQ88" s="22">
        <v>46.19</v>
      </c>
      <c r="CR88" s="22">
        <v>615.41</v>
      </c>
      <c r="CS88" s="22">
        <v>32.86</v>
      </c>
      <c r="CT88" s="22">
        <v>865.46</v>
      </c>
      <c r="CU88" s="23">
        <v>2716.09</v>
      </c>
      <c r="CV88" s="21">
        <v>2272.0300000000002</v>
      </c>
      <c r="CW88" s="21">
        <v>0</v>
      </c>
      <c r="CX88" s="21">
        <v>2272.0300000000002</v>
      </c>
      <c r="CY88" s="22">
        <v>220</v>
      </c>
      <c r="CZ88" s="22">
        <v>56.73</v>
      </c>
      <c r="DA88" s="22">
        <v>865.57</v>
      </c>
      <c r="DB88" s="22">
        <v>101.53</v>
      </c>
      <c r="DC88" s="22">
        <v>1243.83</v>
      </c>
      <c r="DD88" s="23">
        <v>3515.86</v>
      </c>
      <c r="DE88" s="21">
        <v>2818.12</v>
      </c>
      <c r="DF88" s="21">
        <v>0</v>
      </c>
      <c r="DG88" s="21">
        <v>2818.12</v>
      </c>
      <c r="DH88" s="22">
        <v>298</v>
      </c>
      <c r="DI88" s="22">
        <v>318.48</v>
      </c>
      <c r="DJ88" s="22">
        <v>1598.95</v>
      </c>
      <c r="DK88" s="22">
        <v>127.89</v>
      </c>
      <c r="DL88" s="22">
        <v>2343.3200000000002</v>
      </c>
      <c r="DM88" s="23">
        <v>5161.4399999999996</v>
      </c>
      <c r="DN88" s="73">
        <f t="shared" si="12"/>
        <v>25098.44</v>
      </c>
      <c r="DO88" s="73">
        <f t="shared" si="11"/>
        <v>698.17</v>
      </c>
      <c r="DP88" s="73">
        <f t="shared" si="13"/>
        <v>25796.61</v>
      </c>
      <c r="DQ88" s="22">
        <f t="shared" si="14"/>
        <v>2580</v>
      </c>
      <c r="DR88" s="22">
        <f t="shared" si="15"/>
        <v>915.27</v>
      </c>
      <c r="DS88" s="22">
        <f t="shared" si="16"/>
        <v>10260.680000000002</v>
      </c>
      <c r="DT88" s="22">
        <f t="shared" si="17"/>
        <v>1253.5999999999999</v>
      </c>
      <c r="DU88" s="22">
        <f t="shared" si="18"/>
        <v>15009.550000000001</v>
      </c>
      <c r="DV88" s="23">
        <f t="shared" si="19"/>
        <v>42687.89</v>
      </c>
      <c r="DW88" s="262">
        <f t="shared" si="20"/>
        <v>1315.2799999999988</v>
      </c>
      <c r="DX88" s="262"/>
      <c r="DY88" s="263">
        <f>E88-(DU88-(DO88*PARAM!Q88))</f>
        <v>-1134.9600000000009</v>
      </c>
      <c r="DZ88" s="263"/>
    </row>
    <row r="89" spans="1:130" x14ac:dyDescent="0.25">
      <c r="A89" s="18">
        <v>1041</v>
      </c>
      <c r="B89" s="18" t="s">
        <v>486</v>
      </c>
      <c r="C89" s="18" t="s">
        <v>487</v>
      </c>
      <c r="D89" s="20">
        <v>1</v>
      </c>
      <c r="E89" s="18">
        <v>11904.75</v>
      </c>
      <c r="F89" s="18">
        <v>30641.35</v>
      </c>
      <c r="G89" s="18" t="s">
        <v>157</v>
      </c>
      <c r="H89" s="18" t="s">
        <v>5</v>
      </c>
      <c r="I89" s="18" t="s">
        <v>298</v>
      </c>
      <c r="J89" s="21">
        <v>2197.54</v>
      </c>
      <c r="K89" s="21">
        <v>0</v>
      </c>
      <c r="L89" s="21">
        <v>2197.54</v>
      </c>
      <c r="M89" s="22">
        <v>194</v>
      </c>
      <c r="N89" s="22">
        <v>52.66</v>
      </c>
      <c r="O89" s="22">
        <v>697.08</v>
      </c>
      <c r="P89" s="22">
        <v>120.24</v>
      </c>
      <c r="Q89" s="22">
        <v>1063.98</v>
      </c>
      <c r="R89" s="23">
        <v>3261.52</v>
      </c>
      <c r="S89" s="21">
        <v>2252.56</v>
      </c>
      <c r="T89" s="21">
        <v>0</v>
      </c>
      <c r="U89" s="21">
        <v>2252.56</v>
      </c>
      <c r="V89" s="22">
        <v>213</v>
      </c>
      <c r="W89" s="22">
        <v>56.25</v>
      </c>
      <c r="X89" s="22">
        <v>738.07</v>
      </c>
      <c r="Y89" s="22">
        <v>121.6</v>
      </c>
      <c r="Z89" s="22">
        <v>1128.92</v>
      </c>
      <c r="AA89" s="23">
        <v>3381.48</v>
      </c>
      <c r="AB89" s="21">
        <v>2302.89</v>
      </c>
      <c r="AC89" s="21">
        <v>0</v>
      </c>
      <c r="AD89" s="21">
        <v>2302.89</v>
      </c>
      <c r="AE89" s="22">
        <v>220</v>
      </c>
      <c r="AF89" s="22">
        <v>57.5</v>
      </c>
      <c r="AG89" s="22">
        <v>738.68</v>
      </c>
      <c r="AH89" s="22">
        <v>158.19</v>
      </c>
      <c r="AI89" s="22">
        <v>1174.3699999999999</v>
      </c>
      <c r="AJ89" s="23">
        <v>3477.26</v>
      </c>
      <c r="AK89" s="21">
        <v>2256.69</v>
      </c>
      <c r="AL89" s="21">
        <v>0</v>
      </c>
      <c r="AM89" s="21">
        <v>2256.69</v>
      </c>
      <c r="AN89" s="22">
        <v>214</v>
      </c>
      <c r="AO89" s="22">
        <v>56.35</v>
      </c>
      <c r="AP89" s="22">
        <v>724.61</v>
      </c>
      <c r="AQ89" s="22">
        <v>131.87</v>
      </c>
      <c r="AR89" s="22">
        <v>1126.83</v>
      </c>
      <c r="AS89" s="23">
        <v>3383.52</v>
      </c>
      <c r="AT89" s="21">
        <v>1185.1400000000001</v>
      </c>
      <c r="AU89" s="21">
        <v>853.75</v>
      </c>
      <c r="AV89" s="21">
        <v>2038.89</v>
      </c>
      <c r="AW89" s="22">
        <v>185</v>
      </c>
      <c r="AX89" s="22">
        <v>29.56</v>
      </c>
      <c r="AY89" s="22">
        <v>569.16999999999996</v>
      </c>
      <c r="AZ89" s="22">
        <v>103.88</v>
      </c>
      <c r="BA89" s="22">
        <v>887.61</v>
      </c>
      <c r="BB89" s="23">
        <v>2926.5</v>
      </c>
      <c r="BC89" s="21">
        <v>3586.3</v>
      </c>
      <c r="BD89" s="21">
        <v>0</v>
      </c>
      <c r="BE89" s="21">
        <v>3586.3</v>
      </c>
      <c r="BF89" s="22">
        <v>371</v>
      </c>
      <c r="BG89" s="22">
        <v>84.91</v>
      </c>
      <c r="BH89" s="22">
        <v>1240.27</v>
      </c>
      <c r="BI89" s="22">
        <v>67.959999999999994</v>
      </c>
      <c r="BJ89" s="22">
        <v>1764.14</v>
      </c>
      <c r="BK89" s="23">
        <v>5350.44</v>
      </c>
      <c r="BL89" s="21">
        <v>2326.08</v>
      </c>
      <c r="BM89" s="21">
        <v>0</v>
      </c>
      <c r="BN89" s="21">
        <v>2326.08</v>
      </c>
      <c r="BO89" s="22">
        <v>219</v>
      </c>
      <c r="BP89" s="22">
        <v>57.5</v>
      </c>
      <c r="BQ89" s="22">
        <v>738.68</v>
      </c>
      <c r="BR89" s="22">
        <v>117.7</v>
      </c>
      <c r="BS89" s="22">
        <v>1132.8800000000001</v>
      </c>
      <c r="BT89" s="23">
        <v>3458.96</v>
      </c>
      <c r="BU89" s="21">
        <v>2326.08</v>
      </c>
      <c r="BV89" s="21">
        <v>0</v>
      </c>
      <c r="BW89" s="21">
        <v>2326.08</v>
      </c>
      <c r="BX89" s="22">
        <v>220</v>
      </c>
      <c r="BY89" s="22">
        <v>57.5</v>
      </c>
      <c r="BZ89" s="22">
        <v>738.68</v>
      </c>
      <c r="CA89" s="22">
        <v>153.4</v>
      </c>
      <c r="CB89" s="22">
        <v>1169.58</v>
      </c>
      <c r="CC89" s="23">
        <v>3495.66</v>
      </c>
      <c r="CD89" s="21">
        <v>2326.08</v>
      </c>
      <c r="CE89" s="21">
        <v>0</v>
      </c>
      <c r="CF89" s="21">
        <v>2326.08</v>
      </c>
      <c r="CG89" s="22">
        <v>220</v>
      </c>
      <c r="CH89" s="22">
        <v>57.5</v>
      </c>
      <c r="CI89" s="22">
        <v>738.68</v>
      </c>
      <c r="CJ89" s="22">
        <v>148.30000000000001</v>
      </c>
      <c r="CK89" s="22">
        <v>1164.48</v>
      </c>
      <c r="CL89" s="23">
        <v>3490.56</v>
      </c>
      <c r="CM89" s="21">
        <v>2575.44</v>
      </c>
      <c r="CN89" s="21">
        <v>0</v>
      </c>
      <c r="CO89" s="21">
        <v>2575.44</v>
      </c>
      <c r="CP89" s="22">
        <v>258</v>
      </c>
      <c r="CQ89" s="22">
        <v>64.31</v>
      </c>
      <c r="CR89" s="22">
        <v>821.88</v>
      </c>
      <c r="CS89" s="22">
        <v>117.13</v>
      </c>
      <c r="CT89" s="22">
        <v>1261.32</v>
      </c>
      <c r="CU89" s="23">
        <v>3836.76</v>
      </c>
      <c r="CV89" s="21">
        <v>3237.6</v>
      </c>
      <c r="CW89" s="21">
        <v>0</v>
      </c>
      <c r="CX89" s="21">
        <v>3237.6</v>
      </c>
      <c r="CY89" s="22">
        <v>349</v>
      </c>
      <c r="CZ89" s="22">
        <v>80.88</v>
      </c>
      <c r="DA89" s="22">
        <v>1181.29</v>
      </c>
      <c r="DB89" s="22">
        <v>113.6</v>
      </c>
      <c r="DC89" s="22">
        <v>1724.77</v>
      </c>
      <c r="DD89" s="23">
        <v>4962.37</v>
      </c>
      <c r="DE89" s="21">
        <v>3577.07</v>
      </c>
      <c r="DF89" s="21">
        <v>0</v>
      </c>
      <c r="DG89" s="21">
        <v>3577.07</v>
      </c>
      <c r="DH89" s="22">
        <v>386</v>
      </c>
      <c r="DI89" s="22">
        <v>384.65</v>
      </c>
      <c r="DJ89" s="22">
        <v>2025.02</v>
      </c>
      <c r="DK89" s="22">
        <v>171.65</v>
      </c>
      <c r="DL89" s="22">
        <v>2967.32</v>
      </c>
      <c r="DM89" s="23">
        <v>6544.39</v>
      </c>
      <c r="DN89" s="73">
        <f t="shared" si="12"/>
        <v>30149.469999999998</v>
      </c>
      <c r="DO89" s="73">
        <f t="shared" si="11"/>
        <v>853.75</v>
      </c>
      <c r="DP89" s="73">
        <f t="shared" si="13"/>
        <v>31003.219999999998</v>
      </c>
      <c r="DQ89" s="22">
        <f t="shared" si="14"/>
        <v>3268</v>
      </c>
      <c r="DR89" s="22">
        <f t="shared" si="15"/>
        <v>1097.07</v>
      </c>
      <c r="DS89" s="22">
        <f t="shared" si="16"/>
        <v>11690.79</v>
      </c>
      <c r="DT89" s="22">
        <f t="shared" si="17"/>
        <v>1643.2200000000003</v>
      </c>
      <c r="DU89" s="22">
        <f t="shared" si="18"/>
        <v>17699.080000000002</v>
      </c>
      <c r="DV89" s="23">
        <f t="shared" si="19"/>
        <v>51028.38</v>
      </c>
      <c r="DW89" s="262">
        <f t="shared" si="20"/>
        <v>361.86999999999898</v>
      </c>
      <c r="DX89" s="262"/>
      <c r="DY89" s="263">
        <f>E89-(DU89-(DO89*PARAM!Q89))</f>
        <v>-5794.3300000000017</v>
      </c>
      <c r="DZ89" s="263"/>
    </row>
    <row r="90" spans="1:130" x14ac:dyDescent="0.25">
      <c r="A90" s="18">
        <v>1042</v>
      </c>
      <c r="B90" s="18" t="s">
        <v>488</v>
      </c>
      <c r="C90" s="18" t="s">
        <v>478</v>
      </c>
      <c r="D90" s="20">
        <v>1</v>
      </c>
      <c r="E90" s="18">
        <v>17619.68</v>
      </c>
      <c r="F90" s="18">
        <v>31220.560000000001</v>
      </c>
      <c r="G90" s="18" t="s">
        <v>157</v>
      </c>
      <c r="H90" s="18" t="s">
        <v>5</v>
      </c>
      <c r="I90" s="18" t="s">
        <v>489</v>
      </c>
      <c r="J90" s="21">
        <v>2259.3200000000002</v>
      </c>
      <c r="K90" s="21">
        <v>0</v>
      </c>
      <c r="L90" s="21">
        <v>2259.3200000000002</v>
      </c>
      <c r="M90" s="22">
        <v>219</v>
      </c>
      <c r="N90" s="22">
        <v>56.41</v>
      </c>
      <c r="O90" s="22">
        <v>820.13</v>
      </c>
      <c r="P90" s="22">
        <v>40.119999999999997</v>
      </c>
      <c r="Q90" s="22">
        <v>1135.6600000000001</v>
      </c>
      <c r="R90" s="23">
        <v>3394.98</v>
      </c>
      <c r="S90" s="21">
        <v>2407.64</v>
      </c>
      <c r="T90" s="21">
        <v>0</v>
      </c>
      <c r="U90" s="21">
        <v>2407.64</v>
      </c>
      <c r="V90" s="22">
        <v>239</v>
      </c>
      <c r="W90" s="22">
        <v>60.12</v>
      </c>
      <c r="X90" s="22">
        <v>871.11</v>
      </c>
      <c r="Y90" s="22">
        <v>42.75</v>
      </c>
      <c r="Z90" s="22">
        <v>1212.98</v>
      </c>
      <c r="AA90" s="23">
        <v>3620.62</v>
      </c>
      <c r="AB90" s="21">
        <v>2407.64</v>
      </c>
      <c r="AC90" s="21">
        <v>0</v>
      </c>
      <c r="AD90" s="21">
        <v>2407.64</v>
      </c>
      <c r="AE90" s="22">
        <v>239</v>
      </c>
      <c r="AF90" s="22">
        <v>60.12</v>
      </c>
      <c r="AG90" s="22">
        <v>870.64</v>
      </c>
      <c r="AH90" s="22">
        <v>124.35</v>
      </c>
      <c r="AI90" s="22">
        <v>1294.1099999999999</v>
      </c>
      <c r="AJ90" s="23">
        <v>3701.75</v>
      </c>
      <c r="AK90" s="21">
        <v>2407.64</v>
      </c>
      <c r="AL90" s="21">
        <v>0</v>
      </c>
      <c r="AM90" s="21">
        <v>2407.64</v>
      </c>
      <c r="AN90" s="22">
        <v>239</v>
      </c>
      <c r="AO90" s="22">
        <v>60.12</v>
      </c>
      <c r="AP90" s="22">
        <v>870.64</v>
      </c>
      <c r="AQ90" s="22">
        <v>119.25</v>
      </c>
      <c r="AR90" s="22">
        <v>1289.01</v>
      </c>
      <c r="AS90" s="23">
        <v>3696.65</v>
      </c>
      <c r="AT90" s="21">
        <v>1429.1</v>
      </c>
      <c r="AU90" s="21">
        <v>787.34</v>
      </c>
      <c r="AV90" s="21">
        <v>2216.44</v>
      </c>
      <c r="AW90" s="22">
        <v>213</v>
      </c>
      <c r="AX90" s="22">
        <v>35.659999999999997</v>
      </c>
      <c r="AY90" s="22">
        <v>705.29</v>
      </c>
      <c r="AZ90" s="22">
        <v>76.72</v>
      </c>
      <c r="BA90" s="22">
        <v>1030.67</v>
      </c>
      <c r="BB90" s="23">
        <v>3247.11</v>
      </c>
      <c r="BC90" s="21">
        <v>3720.61</v>
      </c>
      <c r="BD90" s="21">
        <v>0</v>
      </c>
      <c r="BE90" s="21">
        <v>3720.61</v>
      </c>
      <c r="BF90" s="22">
        <v>403</v>
      </c>
      <c r="BG90" s="22">
        <v>89.77</v>
      </c>
      <c r="BH90" s="22">
        <v>1348.13</v>
      </c>
      <c r="BI90" s="22">
        <v>96.1</v>
      </c>
      <c r="BJ90" s="22">
        <v>1937</v>
      </c>
      <c r="BK90" s="23">
        <v>5657.61</v>
      </c>
      <c r="BL90" s="21">
        <v>2407.64</v>
      </c>
      <c r="BM90" s="21">
        <v>0</v>
      </c>
      <c r="BN90" s="21">
        <v>2407.64</v>
      </c>
      <c r="BO90" s="22">
        <v>238</v>
      </c>
      <c r="BP90" s="22">
        <v>60.12</v>
      </c>
      <c r="BQ90" s="22">
        <v>870.64</v>
      </c>
      <c r="BR90" s="22">
        <v>119.25</v>
      </c>
      <c r="BS90" s="22">
        <v>1288.01</v>
      </c>
      <c r="BT90" s="23">
        <v>3695.65</v>
      </c>
      <c r="BU90" s="21">
        <v>2407.64</v>
      </c>
      <c r="BV90" s="21">
        <v>0</v>
      </c>
      <c r="BW90" s="21">
        <v>2407.64</v>
      </c>
      <c r="BX90" s="22">
        <v>239</v>
      </c>
      <c r="BY90" s="22">
        <v>60.12</v>
      </c>
      <c r="BZ90" s="22">
        <v>870.64</v>
      </c>
      <c r="CA90" s="22">
        <v>139.65</v>
      </c>
      <c r="CB90" s="22">
        <v>1309.4100000000001</v>
      </c>
      <c r="CC90" s="23">
        <v>3717.05</v>
      </c>
      <c r="CD90" s="21">
        <v>2495.08</v>
      </c>
      <c r="CE90" s="21">
        <v>0</v>
      </c>
      <c r="CF90" s="21">
        <v>2495.08</v>
      </c>
      <c r="CG90" s="22">
        <v>251</v>
      </c>
      <c r="CH90" s="22">
        <v>62.31</v>
      </c>
      <c r="CI90" s="22">
        <v>947.07</v>
      </c>
      <c r="CJ90" s="22">
        <v>141.19999999999999</v>
      </c>
      <c r="CK90" s="22">
        <v>1401.58</v>
      </c>
      <c r="CL90" s="23">
        <v>3896.66</v>
      </c>
      <c r="CM90" s="21">
        <v>313.22000000000003</v>
      </c>
      <c r="CN90" s="21">
        <v>0</v>
      </c>
      <c r="CO90" s="21">
        <v>313.22000000000003</v>
      </c>
      <c r="CP90" s="22">
        <v>-38</v>
      </c>
      <c r="CQ90" s="22">
        <v>7.76</v>
      </c>
      <c r="CR90" s="22">
        <v>182.23</v>
      </c>
      <c r="CS90" s="22">
        <v>41.25</v>
      </c>
      <c r="CT90" s="22">
        <v>193.24</v>
      </c>
      <c r="CU90" s="23">
        <v>506.46</v>
      </c>
      <c r="CV90" s="21">
        <v>884.21</v>
      </c>
      <c r="CW90" s="21">
        <v>0</v>
      </c>
      <c r="CX90" s="21">
        <v>884.21</v>
      </c>
      <c r="CY90" s="22">
        <v>32</v>
      </c>
      <c r="CZ90" s="22">
        <v>22.04</v>
      </c>
      <c r="DA90" s="22">
        <v>356.95</v>
      </c>
      <c r="DB90" s="22">
        <v>15.69</v>
      </c>
      <c r="DC90" s="22">
        <v>426.68</v>
      </c>
      <c r="DD90" s="23">
        <v>1310.89</v>
      </c>
      <c r="DE90" s="21">
        <v>1617.8</v>
      </c>
      <c r="DF90" s="21">
        <v>0</v>
      </c>
      <c r="DG90" s="21">
        <v>1617.8</v>
      </c>
      <c r="DH90" s="22">
        <v>135</v>
      </c>
      <c r="DI90" s="22">
        <v>286.37</v>
      </c>
      <c r="DJ90" s="22">
        <v>977.84</v>
      </c>
      <c r="DK90" s="22">
        <v>30.06</v>
      </c>
      <c r="DL90" s="22">
        <v>1429.27</v>
      </c>
      <c r="DM90" s="23">
        <v>3047.07</v>
      </c>
      <c r="DN90" s="73">
        <f t="shared" si="12"/>
        <v>24757.539999999997</v>
      </c>
      <c r="DO90" s="73">
        <f t="shared" si="11"/>
        <v>787.34</v>
      </c>
      <c r="DP90" s="73">
        <f t="shared" si="13"/>
        <v>25544.880000000001</v>
      </c>
      <c r="DQ90" s="22">
        <f t="shared" si="14"/>
        <v>2647</v>
      </c>
      <c r="DR90" s="22">
        <f t="shared" si="15"/>
        <v>921.03999999999985</v>
      </c>
      <c r="DS90" s="22">
        <f t="shared" si="16"/>
        <v>10561.95</v>
      </c>
      <c r="DT90" s="22">
        <f t="shared" si="17"/>
        <v>1105.6400000000001</v>
      </c>
      <c r="DU90" s="22">
        <f t="shared" si="18"/>
        <v>15235.630000000001</v>
      </c>
      <c r="DV90" s="23">
        <f t="shared" si="19"/>
        <v>43188.150000000009</v>
      </c>
      <c r="DW90" s="262">
        <f t="shared" si="20"/>
        <v>-5675.68</v>
      </c>
      <c r="DX90" s="262"/>
      <c r="DY90" s="263">
        <f>E90-(DU90-(DO90*PARAM!Q90))</f>
        <v>2384.0499999999993</v>
      </c>
      <c r="DZ90" s="263"/>
    </row>
    <row r="91" spans="1:130" x14ac:dyDescent="0.25">
      <c r="A91" s="18">
        <v>1043</v>
      </c>
      <c r="B91" s="18" t="s">
        <v>222</v>
      </c>
      <c r="C91" s="18" t="s">
        <v>223</v>
      </c>
      <c r="D91" s="20">
        <v>1</v>
      </c>
      <c r="E91" s="18">
        <v>38632.5</v>
      </c>
      <c r="F91" s="18">
        <v>62280.49</v>
      </c>
      <c r="G91" s="18" t="s">
        <v>157</v>
      </c>
      <c r="H91" s="18" t="s">
        <v>5</v>
      </c>
      <c r="I91" s="18" t="s">
        <v>224</v>
      </c>
      <c r="J91" s="21">
        <v>4865.66</v>
      </c>
      <c r="K91" s="21">
        <v>0</v>
      </c>
      <c r="L91" s="21">
        <v>4865.66</v>
      </c>
      <c r="M91" s="22">
        <v>574</v>
      </c>
      <c r="N91" s="22">
        <v>120.21</v>
      </c>
      <c r="O91" s="22">
        <v>2092.02</v>
      </c>
      <c r="P91" s="22">
        <v>177.27</v>
      </c>
      <c r="Q91" s="22">
        <v>2963.5</v>
      </c>
      <c r="R91" s="23">
        <v>7829.16</v>
      </c>
      <c r="S91" s="21">
        <v>4798.8900000000003</v>
      </c>
      <c r="T91" s="21">
        <v>0</v>
      </c>
      <c r="U91" s="21">
        <v>4798.8900000000003</v>
      </c>
      <c r="V91" s="22">
        <v>572</v>
      </c>
      <c r="W91" s="22">
        <v>119.91</v>
      </c>
      <c r="X91" s="22">
        <v>2089.14</v>
      </c>
      <c r="Y91" s="22">
        <v>140.68</v>
      </c>
      <c r="Z91" s="22">
        <v>2921.73</v>
      </c>
      <c r="AA91" s="23">
        <v>7720.62</v>
      </c>
      <c r="AB91" s="21">
        <v>4799.78</v>
      </c>
      <c r="AC91" s="21">
        <v>0</v>
      </c>
      <c r="AD91" s="21">
        <v>4799.78</v>
      </c>
      <c r="AE91" s="22">
        <v>572</v>
      </c>
      <c r="AF91" s="22">
        <v>119.94</v>
      </c>
      <c r="AG91" s="22">
        <v>2088.4699999999998</v>
      </c>
      <c r="AH91" s="22">
        <v>181.49</v>
      </c>
      <c r="AI91" s="22">
        <v>2961.9</v>
      </c>
      <c r="AJ91" s="23">
        <v>7761.68</v>
      </c>
      <c r="AK91" s="21">
        <v>4907.13</v>
      </c>
      <c r="AL91" s="21">
        <v>0</v>
      </c>
      <c r="AM91" s="21">
        <v>4907.13</v>
      </c>
      <c r="AN91" s="22">
        <v>588</v>
      </c>
      <c r="AO91" s="22">
        <v>122.61</v>
      </c>
      <c r="AP91" s="22">
        <v>2132.27</v>
      </c>
      <c r="AQ91" s="22">
        <v>182.93</v>
      </c>
      <c r="AR91" s="22">
        <v>3025.81</v>
      </c>
      <c r="AS91" s="23">
        <v>7932.94</v>
      </c>
      <c r="AT91" s="21">
        <v>4798.8900000000003</v>
      </c>
      <c r="AU91" s="21">
        <v>948.61</v>
      </c>
      <c r="AV91" s="21">
        <v>5747.5</v>
      </c>
      <c r="AW91" s="22">
        <v>701</v>
      </c>
      <c r="AX91" s="22">
        <v>119.91</v>
      </c>
      <c r="AY91" s="22">
        <v>2277.8200000000002</v>
      </c>
      <c r="AZ91" s="22">
        <v>158.49</v>
      </c>
      <c r="BA91" s="22">
        <v>3257.22</v>
      </c>
      <c r="BB91" s="23">
        <v>9004.7199999999993</v>
      </c>
      <c r="BC91" s="21">
        <v>7364.73</v>
      </c>
      <c r="BD91" s="21">
        <v>0</v>
      </c>
      <c r="BE91" s="21">
        <v>7364.73</v>
      </c>
      <c r="BF91" s="22">
        <v>900</v>
      </c>
      <c r="BG91" s="22">
        <v>179.31</v>
      </c>
      <c r="BH91" s="22">
        <v>3187.14</v>
      </c>
      <c r="BI91" s="22">
        <v>221.34</v>
      </c>
      <c r="BJ91" s="22">
        <v>4487.79</v>
      </c>
      <c r="BK91" s="23">
        <v>11852.52</v>
      </c>
      <c r="BL91" s="21">
        <v>4812.91</v>
      </c>
      <c r="BM91" s="21">
        <v>0</v>
      </c>
      <c r="BN91" s="21">
        <v>4812.91</v>
      </c>
      <c r="BO91" s="22">
        <v>573</v>
      </c>
      <c r="BP91" s="22">
        <v>120.26</v>
      </c>
      <c r="BQ91" s="22">
        <v>2093.81</v>
      </c>
      <c r="BR91" s="22">
        <v>161.27000000000001</v>
      </c>
      <c r="BS91" s="22">
        <v>2948.34</v>
      </c>
      <c r="BT91" s="23">
        <v>7761.25</v>
      </c>
      <c r="BU91" s="21">
        <v>4798.8900000000003</v>
      </c>
      <c r="BV91" s="21">
        <v>0</v>
      </c>
      <c r="BW91" s="21">
        <v>4798.8900000000003</v>
      </c>
      <c r="BX91" s="22">
        <v>572</v>
      </c>
      <c r="BY91" s="22">
        <v>119.91</v>
      </c>
      <c r="BZ91" s="22">
        <v>2088.1</v>
      </c>
      <c r="CA91" s="22">
        <v>186.58</v>
      </c>
      <c r="CB91" s="22">
        <v>2966.59</v>
      </c>
      <c r="CC91" s="23">
        <v>7765.48</v>
      </c>
      <c r="CD91" s="21">
        <v>4778.49</v>
      </c>
      <c r="CE91" s="21">
        <v>0</v>
      </c>
      <c r="CF91" s="21">
        <v>4778.49</v>
      </c>
      <c r="CG91" s="22">
        <v>569</v>
      </c>
      <c r="CH91" s="22">
        <v>119.4</v>
      </c>
      <c r="CI91" s="22">
        <v>2079.75</v>
      </c>
      <c r="CJ91" s="22">
        <v>114.89</v>
      </c>
      <c r="CK91" s="22">
        <v>2883.04</v>
      </c>
      <c r="CL91" s="23">
        <v>7661.53</v>
      </c>
      <c r="CM91" s="21">
        <v>4652.13</v>
      </c>
      <c r="CN91" s="21">
        <v>0</v>
      </c>
      <c r="CO91" s="21">
        <v>4652.13</v>
      </c>
      <c r="CP91" s="22">
        <v>560</v>
      </c>
      <c r="CQ91" s="22">
        <v>116.24</v>
      </c>
      <c r="CR91" s="22">
        <v>2032.97</v>
      </c>
      <c r="CS91" s="22">
        <v>184.57</v>
      </c>
      <c r="CT91" s="22">
        <v>2893.78</v>
      </c>
      <c r="CU91" s="23">
        <v>7545.91</v>
      </c>
      <c r="CV91" s="21">
        <v>4681.37</v>
      </c>
      <c r="CW91" s="21">
        <v>0</v>
      </c>
      <c r="CX91" s="21">
        <v>4681.37</v>
      </c>
      <c r="CY91" s="22">
        <v>556</v>
      </c>
      <c r="CZ91" s="22">
        <v>116.97</v>
      </c>
      <c r="DA91" s="22">
        <v>2040.11</v>
      </c>
      <c r="DB91" s="22">
        <v>154.38</v>
      </c>
      <c r="DC91" s="22">
        <v>2867.46</v>
      </c>
      <c r="DD91" s="23">
        <v>7548.83</v>
      </c>
      <c r="DE91" s="21">
        <v>6988.19</v>
      </c>
      <c r="DF91" s="21">
        <v>0</v>
      </c>
      <c r="DG91" s="21">
        <v>6988.19</v>
      </c>
      <c r="DH91" s="22">
        <v>877</v>
      </c>
      <c r="DI91" s="22">
        <v>794.37</v>
      </c>
      <c r="DJ91" s="22">
        <v>3968.23</v>
      </c>
      <c r="DK91" s="22">
        <v>206.07</v>
      </c>
      <c r="DL91" s="22">
        <v>5845.67</v>
      </c>
      <c r="DM91" s="23">
        <v>12833.86</v>
      </c>
      <c r="DN91" s="73">
        <f t="shared" si="12"/>
        <v>62247.06</v>
      </c>
      <c r="DO91" s="73">
        <f t="shared" si="11"/>
        <v>948.61</v>
      </c>
      <c r="DP91" s="73">
        <f t="shared" si="13"/>
        <v>63195.67</v>
      </c>
      <c r="DQ91" s="22">
        <f t="shared" si="14"/>
        <v>8187</v>
      </c>
      <c r="DR91" s="22">
        <f t="shared" si="15"/>
        <v>2289.3000000000002</v>
      </c>
      <c r="DS91" s="22">
        <f t="shared" si="16"/>
        <v>30263.64</v>
      </c>
      <c r="DT91" s="22">
        <f t="shared" si="17"/>
        <v>2231.23</v>
      </c>
      <c r="DU91" s="22">
        <f t="shared" si="18"/>
        <v>42971.17</v>
      </c>
      <c r="DV91" s="23">
        <f t="shared" si="19"/>
        <v>110979.75</v>
      </c>
      <c r="DW91" s="262">
        <f t="shared" si="20"/>
        <v>915.18000000000029</v>
      </c>
      <c r="DX91" s="262"/>
      <c r="DY91" s="263">
        <f>E91-(DU91-(DO91*PARAM!Q91))</f>
        <v>-4338.6699999999983</v>
      </c>
      <c r="DZ91" s="263"/>
    </row>
    <row r="92" spans="1:130" x14ac:dyDescent="0.25">
      <c r="A92" s="18">
        <v>1044</v>
      </c>
      <c r="B92" s="18" t="s">
        <v>826</v>
      </c>
      <c r="C92" s="18" t="s">
        <v>181</v>
      </c>
      <c r="D92" s="20">
        <v>0</v>
      </c>
      <c r="E92" s="18">
        <v>0</v>
      </c>
      <c r="F92" s="18">
        <v>0</v>
      </c>
      <c r="G92" s="18" t="s">
        <v>157</v>
      </c>
      <c r="H92" s="18" t="s">
        <v>5</v>
      </c>
      <c r="I92" s="18" t="s">
        <v>814</v>
      </c>
      <c r="J92" s="21"/>
      <c r="K92" s="21"/>
      <c r="L92" s="21"/>
      <c r="M92" s="22"/>
      <c r="N92" s="22"/>
      <c r="O92" s="22"/>
      <c r="P92" s="22"/>
      <c r="Q92" s="22"/>
      <c r="R92" s="23"/>
      <c r="S92" s="21">
        <v>0</v>
      </c>
      <c r="T92" s="21">
        <v>0</v>
      </c>
      <c r="U92" s="21">
        <v>0</v>
      </c>
      <c r="V92" s="22">
        <v>0</v>
      </c>
      <c r="W92" s="22">
        <v>0</v>
      </c>
      <c r="X92" s="22">
        <v>0</v>
      </c>
      <c r="Y92" s="22">
        <v>0</v>
      </c>
      <c r="Z92" s="22">
        <v>0</v>
      </c>
      <c r="AA92" s="23">
        <v>0</v>
      </c>
      <c r="AB92" s="21">
        <v>0</v>
      </c>
      <c r="AC92" s="21">
        <v>0</v>
      </c>
      <c r="AD92" s="21">
        <v>0</v>
      </c>
      <c r="AE92" s="22">
        <v>0</v>
      </c>
      <c r="AF92" s="22">
        <v>0</v>
      </c>
      <c r="AG92" s="22">
        <v>0</v>
      </c>
      <c r="AH92" s="22">
        <v>0</v>
      </c>
      <c r="AI92" s="22">
        <v>0</v>
      </c>
      <c r="AJ92" s="23">
        <v>0</v>
      </c>
      <c r="AK92" s="21"/>
      <c r="AL92" s="21"/>
      <c r="AM92" s="21"/>
      <c r="AN92" s="22"/>
      <c r="AO92" s="22"/>
      <c r="AP92" s="22"/>
      <c r="AQ92" s="22"/>
      <c r="AR92" s="22"/>
      <c r="AS92" s="23"/>
      <c r="AT92" s="21">
        <v>0</v>
      </c>
      <c r="AU92" s="21">
        <v>948.61</v>
      </c>
      <c r="AV92" s="21">
        <v>948.61</v>
      </c>
      <c r="AW92" s="22">
        <v>40</v>
      </c>
      <c r="AX92" s="22">
        <v>0</v>
      </c>
      <c r="AY92" s="22">
        <v>189.72</v>
      </c>
      <c r="AZ92" s="22">
        <v>12.71</v>
      </c>
      <c r="BA92" s="22">
        <v>242.43</v>
      </c>
      <c r="BB92" s="23">
        <v>1191.04</v>
      </c>
      <c r="BC92" s="21"/>
      <c r="BD92" s="21"/>
      <c r="BE92" s="21"/>
      <c r="BF92" s="22"/>
      <c r="BG92" s="22"/>
      <c r="BH92" s="22"/>
      <c r="BI92" s="22"/>
      <c r="BJ92" s="22"/>
      <c r="BK92" s="23"/>
      <c r="BL92" s="21"/>
      <c r="BM92" s="21"/>
      <c r="BN92" s="21"/>
      <c r="BO92" s="22"/>
      <c r="BP92" s="22"/>
      <c r="BQ92" s="22"/>
      <c r="BR92" s="22"/>
      <c r="BS92" s="22"/>
      <c r="BT92" s="23"/>
      <c r="BU92" s="21"/>
      <c r="BV92" s="21"/>
      <c r="BW92" s="21"/>
      <c r="BX92" s="22"/>
      <c r="BY92" s="22"/>
      <c r="BZ92" s="22"/>
      <c r="CA92" s="22"/>
      <c r="CB92" s="22"/>
      <c r="CC92" s="23"/>
      <c r="CD92" s="21"/>
      <c r="CE92" s="21"/>
      <c r="CF92" s="21"/>
      <c r="CG92" s="22"/>
      <c r="CH92" s="22"/>
      <c r="CI92" s="22"/>
      <c r="CJ92" s="22"/>
      <c r="CK92" s="22"/>
      <c r="CL92" s="23"/>
      <c r="CM92" s="21"/>
      <c r="CN92" s="21"/>
      <c r="CO92" s="21"/>
      <c r="CP92" s="22"/>
      <c r="CQ92" s="22"/>
      <c r="CR92" s="22"/>
      <c r="CS92" s="22"/>
      <c r="CT92" s="22"/>
      <c r="CU92" s="23"/>
      <c r="CV92" s="21"/>
      <c r="CW92" s="21"/>
      <c r="CX92" s="21"/>
      <c r="CY92" s="22"/>
      <c r="CZ92" s="22"/>
      <c r="DA92" s="22"/>
      <c r="DB92" s="22"/>
      <c r="DC92" s="22"/>
      <c r="DD92" s="23"/>
      <c r="DN92" s="73">
        <f t="shared" si="12"/>
        <v>0</v>
      </c>
      <c r="DO92" s="73">
        <f t="shared" si="11"/>
        <v>948.61</v>
      </c>
      <c r="DP92" s="73">
        <f t="shared" si="13"/>
        <v>948.61</v>
      </c>
      <c r="DQ92" s="22">
        <f t="shared" si="14"/>
        <v>40</v>
      </c>
      <c r="DR92" s="22">
        <f t="shared" si="15"/>
        <v>0</v>
      </c>
      <c r="DS92" s="22">
        <f t="shared" si="16"/>
        <v>189.72</v>
      </c>
      <c r="DT92" s="22">
        <f t="shared" si="17"/>
        <v>12.71</v>
      </c>
      <c r="DU92" s="22">
        <f t="shared" si="18"/>
        <v>242.43</v>
      </c>
      <c r="DV92" s="23">
        <f t="shared" si="19"/>
        <v>1191.04</v>
      </c>
      <c r="DW92" s="262">
        <f t="shared" si="20"/>
        <v>948.61</v>
      </c>
      <c r="DX92" s="262"/>
      <c r="DY92" s="263">
        <f>E92-(DU92-(DO92*PARAM!Q92))</f>
        <v>-242.43</v>
      </c>
      <c r="DZ92" s="263"/>
    </row>
    <row r="93" spans="1:130" x14ac:dyDescent="0.25">
      <c r="A93" s="18">
        <v>1045</v>
      </c>
      <c r="B93" s="18" t="s">
        <v>492</v>
      </c>
      <c r="C93" s="18" t="s">
        <v>493</v>
      </c>
      <c r="D93" s="20">
        <v>1</v>
      </c>
      <c r="E93" s="18">
        <v>36649.519999999997</v>
      </c>
      <c r="F93" s="18">
        <v>58938.13</v>
      </c>
      <c r="G93" s="18" t="s">
        <v>157</v>
      </c>
      <c r="H93" s="18" t="s">
        <v>5</v>
      </c>
      <c r="I93" s="18" t="s">
        <v>494</v>
      </c>
      <c r="J93" s="21">
        <v>3789.01</v>
      </c>
      <c r="K93" s="21">
        <v>0</v>
      </c>
      <c r="L93" s="21">
        <v>3789.01</v>
      </c>
      <c r="M93" s="22">
        <v>419</v>
      </c>
      <c r="N93" s="22">
        <v>92.2</v>
      </c>
      <c r="O93" s="22">
        <v>1413.51</v>
      </c>
      <c r="P93" s="22">
        <v>152.46</v>
      </c>
      <c r="Q93" s="22">
        <v>2077.17</v>
      </c>
      <c r="R93" s="23">
        <v>5866.18</v>
      </c>
      <c r="S93" s="21">
        <v>3690.45</v>
      </c>
      <c r="T93" s="21">
        <v>0</v>
      </c>
      <c r="U93" s="21">
        <v>3690.45</v>
      </c>
      <c r="V93" s="22">
        <v>419</v>
      </c>
      <c r="W93" s="22">
        <v>92.2</v>
      </c>
      <c r="X93" s="22">
        <v>1415.06</v>
      </c>
      <c r="Y93" s="22">
        <v>166.44</v>
      </c>
      <c r="Z93" s="22">
        <v>2092.6999999999998</v>
      </c>
      <c r="AA93" s="23">
        <v>5783.15</v>
      </c>
      <c r="AB93" s="21">
        <v>3690.21</v>
      </c>
      <c r="AC93" s="21">
        <v>0</v>
      </c>
      <c r="AD93" s="21">
        <v>3690.21</v>
      </c>
      <c r="AE93" s="22">
        <v>419</v>
      </c>
      <c r="AF93" s="22">
        <v>92.2</v>
      </c>
      <c r="AG93" s="22">
        <v>1414.24</v>
      </c>
      <c r="AH93" s="22">
        <v>181.74</v>
      </c>
      <c r="AI93" s="22">
        <v>2107.1799999999998</v>
      </c>
      <c r="AJ93" s="23">
        <v>5797.39</v>
      </c>
      <c r="AK93" s="21">
        <v>3713.84</v>
      </c>
      <c r="AL93" s="21">
        <v>0</v>
      </c>
      <c r="AM93" s="21">
        <v>3713.84</v>
      </c>
      <c r="AN93" s="22">
        <v>422</v>
      </c>
      <c r="AO93" s="22">
        <v>92.79</v>
      </c>
      <c r="AP93" s="22">
        <v>1422.46</v>
      </c>
      <c r="AQ93" s="22">
        <v>131.06</v>
      </c>
      <c r="AR93" s="22">
        <v>2068.31</v>
      </c>
      <c r="AS93" s="23">
        <v>5782.15</v>
      </c>
      <c r="AT93" s="21">
        <v>3766.37</v>
      </c>
      <c r="AU93" s="21">
        <v>901.18</v>
      </c>
      <c r="AV93" s="21">
        <v>4667.55</v>
      </c>
      <c r="AW93" s="22">
        <v>553</v>
      </c>
      <c r="AX93" s="22">
        <v>94.1</v>
      </c>
      <c r="AY93" s="22">
        <v>1621</v>
      </c>
      <c r="AZ93" s="22">
        <v>77.55</v>
      </c>
      <c r="BA93" s="22">
        <v>2345.65</v>
      </c>
      <c r="BB93" s="23">
        <v>7013.2</v>
      </c>
      <c r="BC93" s="21">
        <v>5699.41</v>
      </c>
      <c r="BD93" s="21">
        <v>0</v>
      </c>
      <c r="BE93" s="21">
        <v>5699.41</v>
      </c>
      <c r="BF93" s="22">
        <v>671</v>
      </c>
      <c r="BG93" s="22">
        <v>137.81</v>
      </c>
      <c r="BH93" s="22">
        <v>2479.5700000000002</v>
      </c>
      <c r="BI93" s="22">
        <v>91.65</v>
      </c>
      <c r="BJ93" s="22">
        <v>3380.03</v>
      </c>
      <c r="BK93" s="23">
        <v>9079.44</v>
      </c>
      <c r="BL93" s="21">
        <v>3690.21</v>
      </c>
      <c r="BM93" s="21">
        <v>0</v>
      </c>
      <c r="BN93" s="21">
        <v>3690.21</v>
      </c>
      <c r="BO93" s="22">
        <v>418</v>
      </c>
      <c r="BP93" s="22">
        <v>92.2</v>
      </c>
      <c r="BQ93" s="22">
        <v>1414.24</v>
      </c>
      <c r="BR93" s="22">
        <v>64.44</v>
      </c>
      <c r="BS93" s="22">
        <v>1988.88</v>
      </c>
      <c r="BT93" s="23">
        <v>5679.09</v>
      </c>
      <c r="BU93" s="21">
        <v>3690.21</v>
      </c>
      <c r="BV93" s="21">
        <v>0</v>
      </c>
      <c r="BW93" s="21">
        <v>3690.21</v>
      </c>
      <c r="BX93" s="22">
        <v>419</v>
      </c>
      <c r="BY93" s="22">
        <v>92.2</v>
      </c>
      <c r="BZ93" s="22">
        <v>1414.24</v>
      </c>
      <c r="CA93" s="22">
        <v>64.44</v>
      </c>
      <c r="CB93" s="22">
        <v>1989.88</v>
      </c>
      <c r="CC93" s="23">
        <v>5680.09</v>
      </c>
      <c r="CD93" s="21">
        <v>3690.21</v>
      </c>
      <c r="CE93" s="21">
        <v>0</v>
      </c>
      <c r="CF93" s="21">
        <v>3690.21</v>
      </c>
      <c r="CG93" s="22">
        <v>419</v>
      </c>
      <c r="CH93" s="22">
        <v>92.2</v>
      </c>
      <c r="CI93" s="22">
        <v>1635.51</v>
      </c>
      <c r="CJ93" s="22">
        <v>64.44</v>
      </c>
      <c r="CK93" s="22">
        <v>2211.15</v>
      </c>
      <c r="CL93" s="23">
        <v>5901.36</v>
      </c>
      <c r="CM93" s="21">
        <v>3690.21</v>
      </c>
      <c r="CN93" s="21">
        <v>0</v>
      </c>
      <c r="CO93" s="21">
        <v>3690.21</v>
      </c>
      <c r="CP93" s="22">
        <v>428</v>
      </c>
      <c r="CQ93" s="22">
        <v>92.2</v>
      </c>
      <c r="CR93" s="22">
        <v>1419.04</v>
      </c>
      <c r="CS93" s="22">
        <v>64.44</v>
      </c>
      <c r="CT93" s="22">
        <v>2003.68</v>
      </c>
      <c r="CU93" s="23">
        <v>5693.89</v>
      </c>
      <c r="CV93" s="21">
        <v>3696.2</v>
      </c>
      <c r="CW93" s="21">
        <v>0</v>
      </c>
      <c r="CX93" s="21">
        <v>3696.2</v>
      </c>
      <c r="CY93" s="22">
        <v>420</v>
      </c>
      <c r="CZ93" s="22">
        <v>92.35</v>
      </c>
      <c r="DA93" s="22">
        <v>1416.31</v>
      </c>
      <c r="DB93" s="22">
        <v>64.52</v>
      </c>
      <c r="DC93" s="22">
        <v>1993.18</v>
      </c>
      <c r="DD93" s="23">
        <v>5689.38</v>
      </c>
      <c r="DE93" s="21">
        <v>16896.759999999998</v>
      </c>
      <c r="DF93" s="21">
        <v>0</v>
      </c>
      <c r="DG93" s="21">
        <v>16896.759999999998</v>
      </c>
      <c r="DH93" s="22">
        <v>2244</v>
      </c>
      <c r="DI93" s="22">
        <v>1016.26</v>
      </c>
      <c r="DJ93" s="22">
        <v>8924.1200000000008</v>
      </c>
      <c r="DK93" s="22">
        <v>243.51</v>
      </c>
      <c r="DL93" s="22">
        <v>12427.89</v>
      </c>
      <c r="DM93" s="23">
        <v>29324.65</v>
      </c>
      <c r="DN93" s="73">
        <f t="shared" si="12"/>
        <v>59703.09</v>
      </c>
      <c r="DO93" s="73">
        <f t="shared" si="11"/>
        <v>901.18</v>
      </c>
      <c r="DP93" s="73">
        <f t="shared" si="13"/>
        <v>60604.26999999999</v>
      </c>
      <c r="DQ93" s="22">
        <f t="shared" si="14"/>
        <v>7669</v>
      </c>
      <c r="DR93" s="22">
        <f t="shared" si="15"/>
        <v>2170.91</v>
      </c>
      <c r="DS93" s="22">
        <f t="shared" si="16"/>
        <v>27403.54</v>
      </c>
      <c r="DT93" s="22">
        <f t="shared" si="17"/>
        <v>1431.13</v>
      </c>
      <c r="DU93" s="22">
        <f t="shared" si="18"/>
        <v>38674.58</v>
      </c>
      <c r="DV93" s="23">
        <f t="shared" si="19"/>
        <v>102969.06</v>
      </c>
      <c r="DW93" s="262">
        <f t="shared" si="20"/>
        <v>1666.1399999999921</v>
      </c>
      <c r="DX93" s="262"/>
      <c r="DY93" s="263">
        <f>E93-(DU93-(DO93*PARAM!Q93))</f>
        <v>-2025.0600000000049</v>
      </c>
      <c r="DZ93" s="263"/>
    </row>
    <row r="94" spans="1:130" x14ac:dyDescent="0.25">
      <c r="A94" s="18">
        <v>1050</v>
      </c>
      <c r="B94" s="18" t="s">
        <v>873</v>
      </c>
      <c r="C94" s="18" t="s">
        <v>874</v>
      </c>
      <c r="D94" s="20">
        <v>0</v>
      </c>
      <c r="E94" s="18">
        <v>0</v>
      </c>
      <c r="F94" s="18">
        <v>0</v>
      </c>
      <c r="G94" s="18" t="s">
        <v>157</v>
      </c>
      <c r="H94" s="18" t="s">
        <v>9</v>
      </c>
      <c r="I94" s="18" t="s">
        <v>769</v>
      </c>
      <c r="J94" s="21"/>
      <c r="K94" s="21"/>
      <c r="L94" s="21"/>
      <c r="M94" s="22"/>
      <c r="N94" s="22"/>
      <c r="O94" s="22"/>
      <c r="P94" s="22"/>
      <c r="Q94" s="22"/>
      <c r="R94" s="23"/>
      <c r="S94" s="21"/>
      <c r="T94" s="21"/>
      <c r="U94" s="21"/>
      <c r="V94" s="22"/>
      <c r="W94" s="22"/>
      <c r="X94" s="22"/>
      <c r="Y94" s="22"/>
      <c r="Z94" s="22"/>
      <c r="AA94" s="23"/>
      <c r="AB94" s="21"/>
      <c r="AC94" s="21"/>
      <c r="AD94" s="21"/>
      <c r="AE94" s="22"/>
      <c r="AF94" s="22"/>
      <c r="AG94" s="22"/>
      <c r="AH94" s="22"/>
      <c r="AI94" s="22"/>
      <c r="AJ94" s="23"/>
      <c r="AK94" s="21"/>
      <c r="AL94" s="21"/>
      <c r="AM94" s="21"/>
      <c r="AN94" s="22"/>
      <c r="AO94" s="22"/>
      <c r="AP94" s="22"/>
      <c r="AQ94" s="22"/>
      <c r="AR94" s="22"/>
      <c r="AS94" s="23"/>
      <c r="AT94" s="21">
        <v>0</v>
      </c>
      <c r="AU94" s="21">
        <v>697.23080000000004</v>
      </c>
      <c r="AV94" s="21">
        <v>697.23080000000004</v>
      </c>
      <c r="AW94" s="22">
        <v>29.4</v>
      </c>
      <c r="AX94" s="22">
        <v>0</v>
      </c>
      <c r="AY94" s="22">
        <v>139.45400000000001</v>
      </c>
      <c r="AZ94" s="22">
        <v>9.3394000000000013</v>
      </c>
      <c r="BA94" s="22">
        <v>178.1934</v>
      </c>
      <c r="BB94" s="23">
        <v>-533.27</v>
      </c>
      <c r="BC94" s="21"/>
      <c r="BD94" s="21"/>
      <c r="BE94" s="21"/>
      <c r="BF94" s="22"/>
      <c r="BG94" s="22"/>
      <c r="BH94" s="22"/>
      <c r="BI94" s="22"/>
      <c r="BJ94" s="22"/>
      <c r="BK94" s="23"/>
      <c r="BL94" s="21"/>
      <c r="BM94" s="21"/>
      <c r="BN94" s="21"/>
      <c r="BO94" s="22"/>
      <c r="BP94" s="22"/>
      <c r="BQ94" s="22"/>
      <c r="BR94" s="22"/>
      <c r="BS94" s="22"/>
      <c r="BT94" s="23"/>
      <c r="BU94" s="21"/>
      <c r="BV94" s="21"/>
      <c r="BW94" s="21"/>
      <c r="BX94" s="22"/>
      <c r="BY94" s="22"/>
      <c r="BZ94" s="22"/>
      <c r="CA94" s="22"/>
      <c r="CB94" s="22"/>
      <c r="CC94" s="23"/>
      <c r="CD94" s="21"/>
      <c r="CE94" s="21"/>
      <c r="CF94" s="21"/>
      <c r="CG94" s="22"/>
      <c r="CH94" s="22"/>
      <c r="CI94" s="22"/>
      <c r="CJ94" s="22"/>
      <c r="CK94" s="22"/>
      <c r="CL94" s="23"/>
      <c r="CM94" s="21"/>
      <c r="CN94" s="21"/>
      <c r="CO94" s="21"/>
      <c r="CP94" s="22"/>
      <c r="CQ94" s="22"/>
      <c r="CR94" s="22"/>
      <c r="CS94" s="22"/>
      <c r="CT94" s="22"/>
      <c r="CU94" s="23"/>
      <c r="CV94" s="21"/>
      <c r="CW94" s="21"/>
      <c r="CX94" s="21"/>
      <c r="CY94" s="22"/>
      <c r="CZ94" s="22"/>
      <c r="DA94" s="22"/>
      <c r="DB94" s="22"/>
      <c r="DC94" s="22"/>
      <c r="DD94" s="23"/>
      <c r="DN94" s="73">
        <f t="shared" si="12"/>
        <v>0</v>
      </c>
      <c r="DO94" s="73">
        <f t="shared" si="11"/>
        <v>697.23080000000004</v>
      </c>
      <c r="DP94" s="73">
        <f t="shared" si="13"/>
        <v>697.23080000000004</v>
      </c>
      <c r="DQ94" s="22">
        <f t="shared" si="14"/>
        <v>29.4</v>
      </c>
      <c r="DR94" s="22">
        <f t="shared" si="15"/>
        <v>0</v>
      </c>
      <c r="DS94" s="22">
        <f t="shared" si="16"/>
        <v>139.45400000000001</v>
      </c>
      <c r="DT94" s="22">
        <f t="shared" si="17"/>
        <v>9.3394000000000013</v>
      </c>
      <c r="DU94" s="22">
        <f t="shared" si="18"/>
        <v>178.1934</v>
      </c>
      <c r="DV94" s="23">
        <f t="shared" si="19"/>
        <v>-533.27</v>
      </c>
      <c r="DW94" s="262">
        <f t="shared" si="20"/>
        <v>697.23080000000004</v>
      </c>
      <c r="DX94" s="262"/>
      <c r="DY94" s="263">
        <f>E94-(DU94-(DO94*PARAM!Q94))</f>
        <v>-178.1934</v>
      </c>
      <c r="DZ94" s="263"/>
    </row>
    <row r="95" spans="1:130" x14ac:dyDescent="0.25">
      <c r="A95" s="18">
        <v>1054</v>
      </c>
      <c r="B95" s="18" t="s">
        <v>521</v>
      </c>
      <c r="C95" s="18" t="s">
        <v>821</v>
      </c>
      <c r="D95" s="20">
        <v>0</v>
      </c>
      <c r="E95" s="18">
        <v>0</v>
      </c>
      <c r="F95" s="18">
        <v>0</v>
      </c>
      <c r="G95" s="18" t="s">
        <v>157</v>
      </c>
      <c r="H95" s="18" t="s">
        <v>5</v>
      </c>
      <c r="I95" s="18" t="s">
        <v>814</v>
      </c>
      <c r="J95" s="21"/>
      <c r="K95" s="21"/>
      <c r="L95" s="21"/>
      <c r="M95" s="22"/>
      <c r="N95" s="22"/>
      <c r="O95" s="22"/>
      <c r="P95" s="22"/>
      <c r="Q95" s="22"/>
      <c r="R95" s="23"/>
      <c r="S95" s="21">
        <v>0</v>
      </c>
      <c r="T95" s="21">
        <v>0</v>
      </c>
      <c r="U95" s="21">
        <v>0</v>
      </c>
      <c r="V95" s="22">
        <v>0</v>
      </c>
      <c r="W95" s="22">
        <v>0</v>
      </c>
      <c r="X95" s="22">
        <v>0</v>
      </c>
      <c r="Y95" s="22">
        <v>0</v>
      </c>
      <c r="Z95" s="22">
        <v>0</v>
      </c>
      <c r="AA95" s="23">
        <v>0</v>
      </c>
      <c r="AB95" s="21">
        <v>0</v>
      </c>
      <c r="AC95" s="21">
        <v>0</v>
      </c>
      <c r="AD95" s="21">
        <v>0</v>
      </c>
      <c r="AE95" s="22">
        <v>0</v>
      </c>
      <c r="AF95" s="22">
        <v>0</v>
      </c>
      <c r="AG95" s="22">
        <v>0</v>
      </c>
      <c r="AH95" s="22">
        <v>0</v>
      </c>
      <c r="AI95" s="22">
        <v>0</v>
      </c>
      <c r="AJ95" s="23">
        <v>0</v>
      </c>
      <c r="AK95" s="21"/>
      <c r="AL95" s="21"/>
      <c r="AM95" s="21"/>
      <c r="AN95" s="22"/>
      <c r="AO95" s="22"/>
      <c r="AP95" s="22"/>
      <c r="AQ95" s="22"/>
      <c r="AR95" s="22"/>
      <c r="AS95" s="23"/>
      <c r="AT95" s="21">
        <v>0</v>
      </c>
      <c r="AU95" s="21">
        <v>920.15</v>
      </c>
      <c r="AV95" s="21">
        <v>920.15</v>
      </c>
      <c r="AW95" s="22">
        <v>39</v>
      </c>
      <c r="AX95" s="22">
        <v>0</v>
      </c>
      <c r="AY95" s="22">
        <v>184.03</v>
      </c>
      <c r="AZ95" s="22">
        <v>12.33</v>
      </c>
      <c r="BA95" s="22">
        <v>235.36</v>
      </c>
      <c r="BB95" s="23">
        <v>1155.51</v>
      </c>
      <c r="BC95" s="21"/>
      <c r="BD95" s="21"/>
      <c r="BE95" s="21"/>
      <c r="BF95" s="22"/>
      <c r="BG95" s="22"/>
      <c r="BH95" s="22"/>
      <c r="BI95" s="22"/>
      <c r="BJ95" s="22"/>
      <c r="BK95" s="23"/>
      <c r="BL95" s="21"/>
      <c r="BM95" s="21"/>
      <c r="BN95" s="21"/>
      <c r="BO95" s="22"/>
      <c r="BP95" s="22"/>
      <c r="BQ95" s="22"/>
      <c r="BR95" s="22"/>
      <c r="BS95" s="22"/>
      <c r="BT95" s="23"/>
      <c r="BU95" s="21"/>
      <c r="BV95" s="21"/>
      <c r="BW95" s="21"/>
      <c r="BX95" s="22"/>
      <c r="BY95" s="22"/>
      <c r="BZ95" s="22"/>
      <c r="CA95" s="22"/>
      <c r="CB95" s="22"/>
      <c r="CC95" s="23"/>
      <c r="CD95" s="21"/>
      <c r="CE95" s="21"/>
      <c r="CF95" s="21"/>
      <c r="CG95" s="22"/>
      <c r="CH95" s="22"/>
      <c r="CI95" s="22"/>
      <c r="CJ95" s="22"/>
      <c r="CK95" s="22"/>
      <c r="CL95" s="23"/>
      <c r="CM95" s="21"/>
      <c r="CN95" s="21"/>
      <c r="CO95" s="21"/>
      <c r="CP95" s="22"/>
      <c r="CQ95" s="22"/>
      <c r="CR95" s="22"/>
      <c r="CS95" s="22"/>
      <c r="CT95" s="22"/>
      <c r="CU95" s="23"/>
      <c r="CV95" s="21"/>
      <c r="CW95" s="21"/>
      <c r="CX95" s="21"/>
      <c r="CY95" s="22"/>
      <c r="CZ95" s="22"/>
      <c r="DA95" s="22"/>
      <c r="DB95" s="22"/>
      <c r="DC95" s="22"/>
      <c r="DD95" s="23"/>
      <c r="DN95" s="73">
        <f t="shared" si="12"/>
        <v>0</v>
      </c>
      <c r="DO95" s="73">
        <f t="shared" si="11"/>
        <v>920.15</v>
      </c>
      <c r="DP95" s="73">
        <f t="shared" si="13"/>
        <v>920.15</v>
      </c>
      <c r="DQ95" s="22">
        <f t="shared" si="14"/>
        <v>39</v>
      </c>
      <c r="DR95" s="22">
        <f t="shared" si="15"/>
        <v>0</v>
      </c>
      <c r="DS95" s="22">
        <f t="shared" si="16"/>
        <v>184.03</v>
      </c>
      <c r="DT95" s="22">
        <f t="shared" si="17"/>
        <v>12.33</v>
      </c>
      <c r="DU95" s="22">
        <f t="shared" si="18"/>
        <v>235.36</v>
      </c>
      <c r="DV95" s="23">
        <f t="shared" si="19"/>
        <v>1155.51</v>
      </c>
      <c r="DW95" s="262">
        <f t="shared" si="20"/>
        <v>920.15</v>
      </c>
      <c r="DX95" s="262"/>
      <c r="DY95" s="263">
        <f>E95-(DU95-(DO95*PARAM!Q95))</f>
        <v>-235.36</v>
      </c>
      <c r="DZ95" s="263"/>
    </row>
    <row r="96" spans="1:130" x14ac:dyDescent="0.25">
      <c r="A96" s="18">
        <v>1062</v>
      </c>
      <c r="B96" s="18" t="s">
        <v>610</v>
      </c>
      <c r="C96" s="18" t="s">
        <v>567</v>
      </c>
      <c r="D96" s="20">
        <v>0.8</v>
      </c>
      <c r="E96" s="18">
        <v>12355.46</v>
      </c>
      <c r="F96" s="18">
        <v>22845.32</v>
      </c>
      <c r="G96" s="18" t="s">
        <v>157</v>
      </c>
      <c r="H96" s="18" t="s">
        <v>5</v>
      </c>
      <c r="I96" s="18" t="s">
        <v>298</v>
      </c>
      <c r="J96" s="21">
        <v>1761.3</v>
      </c>
      <c r="K96" s="21">
        <v>0</v>
      </c>
      <c r="L96" s="21">
        <v>1761.3</v>
      </c>
      <c r="M96" s="22">
        <v>149</v>
      </c>
      <c r="N96" s="22">
        <v>43.76</v>
      </c>
      <c r="O96" s="22">
        <v>546.48</v>
      </c>
      <c r="P96" s="22">
        <v>112.83</v>
      </c>
      <c r="Q96" s="22">
        <v>852.07</v>
      </c>
      <c r="R96" s="23">
        <v>2613.37</v>
      </c>
      <c r="S96" s="21">
        <v>1860.36</v>
      </c>
      <c r="T96" s="21">
        <v>0</v>
      </c>
      <c r="U96" s="21">
        <v>1860.36</v>
      </c>
      <c r="V96" s="22">
        <v>164</v>
      </c>
      <c r="W96" s="22">
        <v>46.44</v>
      </c>
      <c r="X96" s="22">
        <v>644.05999999999995</v>
      </c>
      <c r="Y96" s="22">
        <v>94.23</v>
      </c>
      <c r="Z96" s="22">
        <v>948.73</v>
      </c>
      <c r="AA96" s="23">
        <v>2809.09</v>
      </c>
      <c r="AB96" s="21">
        <v>1763.07</v>
      </c>
      <c r="AC96" s="21">
        <v>0</v>
      </c>
      <c r="AD96" s="21">
        <v>1763.07</v>
      </c>
      <c r="AE96" s="22">
        <v>150</v>
      </c>
      <c r="AF96" s="22">
        <v>44</v>
      </c>
      <c r="AG96" s="22">
        <v>555.41999999999996</v>
      </c>
      <c r="AH96" s="22">
        <v>31.3</v>
      </c>
      <c r="AI96" s="22">
        <v>780.72</v>
      </c>
      <c r="AJ96" s="23">
        <v>2543.79</v>
      </c>
      <c r="AK96" s="21">
        <v>1820.29</v>
      </c>
      <c r="AL96" s="21">
        <v>0</v>
      </c>
      <c r="AM96" s="21">
        <v>1820.29</v>
      </c>
      <c r="AN96" s="22">
        <v>159</v>
      </c>
      <c r="AO96" s="22">
        <v>45.44</v>
      </c>
      <c r="AP96" s="22">
        <v>607.33000000000004</v>
      </c>
      <c r="AQ96" s="22">
        <v>113.91</v>
      </c>
      <c r="AR96" s="22">
        <v>925.68</v>
      </c>
      <c r="AS96" s="23">
        <v>2745.97</v>
      </c>
      <c r="AT96" s="21">
        <v>1782.57</v>
      </c>
      <c r="AU96" s="21">
        <v>882.21</v>
      </c>
      <c r="AV96" s="21">
        <v>2664.78</v>
      </c>
      <c r="AW96" s="22">
        <v>274</v>
      </c>
      <c r="AX96" s="22">
        <v>44.49</v>
      </c>
      <c r="AY96" s="22">
        <v>749.54</v>
      </c>
      <c r="AZ96" s="22">
        <v>89.36</v>
      </c>
      <c r="BA96" s="22">
        <v>1157.3900000000001</v>
      </c>
      <c r="BB96" s="23">
        <v>3822.17</v>
      </c>
      <c r="BC96" s="21">
        <v>2693.22</v>
      </c>
      <c r="BD96" s="21">
        <v>0</v>
      </c>
      <c r="BE96" s="21">
        <v>2693.22</v>
      </c>
      <c r="BF96" s="22">
        <v>275</v>
      </c>
      <c r="BG96" s="22">
        <v>66.61</v>
      </c>
      <c r="BH96" s="22">
        <v>1009.94</v>
      </c>
      <c r="BI96" s="22">
        <v>103.81</v>
      </c>
      <c r="BJ96" s="22">
        <v>1455.36</v>
      </c>
      <c r="BK96" s="23">
        <v>4148.58</v>
      </c>
      <c r="BL96" s="21">
        <v>1768.74</v>
      </c>
      <c r="BM96" s="21">
        <v>0</v>
      </c>
      <c r="BN96" s="21">
        <v>1768.74</v>
      </c>
      <c r="BO96" s="22">
        <v>149</v>
      </c>
      <c r="BP96" s="22">
        <v>44.15</v>
      </c>
      <c r="BQ96" s="22">
        <v>560.62</v>
      </c>
      <c r="BR96" s="22">
        <v>123.2</v>
      </c>
      <c r="BS96" s="22">
        <v>876.97</v>
      </c>
      <c r="BT96" s="23">
        <v>2645.71</v>
      </c>
      <c r="BU96" s="21">
        <v>1768.74</v>
      </c>
      <c r="BV96" s="21">
        <v>0</v>
      </c>
      <c r="BW96" s="21">
        <v>1768.74</v>
      </c>
      <c r="BX96" s="22">
        <v>151</v>
      </c>
      <c r="BY96" s="22">
        <v>44.15</v>
      </c>
      <c r="BZ96" s="22">
        <v>560.62</v>
      </c>
      <c r="CA96" s="22">
        <v>113</v>
      </c>
      <c r="CB96" s="22">
        <v>868.77</v>
      </c>
      <c r="CC96" s="23">
        <v>2637.51</v>
      </c>
      <c r="CD96" s="21">
        <v>1939.23</v>
      </c>
      <c r="CE96" s="21">
        <v>0</v>
      </c>
      <c r="CF96" s="21">
        <v>1939.23</v>
      </c>
      <c r="CG96" s="22">
        <v>175</v>
      </c>
      <c r="CH96" s="22">
        <v>48.41</v>
      </c>
      <c r="CI96" s="22">
        <v>715.17</v>
      </c>
      <c r="CJ96" s="22">
        <v>54.83</v>
      </c>
      <c r="CK96" s="22">
        <v>993.41</v>
      </c>
      <c r="CL96" s="23">
        <v>2932.64</v>
      </c>
      <c r="CM96" s="21">
        <v>1768.74</v>
      </c>
      <c r="CN96" s="21">
        <v>0</v>
      </c>
      <c r="CO96" s="21">
        <v>1768.74</v>
      </c>
      <c r="CP96" s="22">
        <v>159</v>
      </c>
      <c r="CQ96" s="22">
        <v>44.15</v>
      </c>
      <c r="CR96" s="22">
        <v>541.23</v>
      </c>
      <c r="CS96" s="22">
        <v>113</v>
      </c>
      <c r="CT96" s="22">
        <v>857.38</v>
      </c>
      <c r="CU96" s="23">
        <v>2626.12</v>
      </c>
      <c r="CV96" s="21">
        <v>1768.74</v>
      </c>
      <c r="CW96" s="21">
        <v>0</v>
      </c>
      <c r="CX96" s="21">
        <v>1768.74</v>
      </c>
      <c r="CY96" s="22">
        <v>151</v>
      </c>
      <c r="CZ96" s="22">
        <v>44.15</v>
      </c>
      <c r="DA96" s="22">
        <v>536.42999999999995</v>
      </c>
      <c r="DB96" s="22">
        <v>107.9</v>
      </c>
      <c r="DC96" s="22">
        <v>839.48</v>
      </c>
      <c r="DD96" s="23">
        <v>2608.2199999999998</v>
      </c>
      <c r="DE96" s="21">
        <v>2638.15</v>
      </c>
      <c r="DF96" s="21">
        <v>0</v>
      </c>
      <c r="DG96" s="21">
        <v>2638.15</v>
      </c>
      <c r="DH96" s="22">
        <v>272</v>
      </c>
      <c r="DI96" s="22">
        <v>298.52999999999997</v>
      </c>
      <c r="DJ96" s="22">
        <v>1688.34</v>
      </c>
      <c r="DK96" s="22">
        <v>129.78</v>
      </c>
      <c r="DL96" s="22">
        <v>2388.65</v>
      </c>
      <c r="DM96" s="23">
        <v>5026.8</v>
      </c>
      <c r="DN96" s="73">
        <f t="shared" si="12"/>
        <v>23333.150000000005</v>
      </c>
      <c r="DO96" s="73">
        <f t="shared" si="11"/>
        <v>882.21</v>
      </c>
      <c r="DP96" s="73">
        <f t="shared" si="13"/>
        <v>24215.360000000004</v>
      </c>
      <c r="DQ96" s="22">
        <f t="shared" si="14"/>
        <v>2377</v>
      </c>
      <c r="DR96" s="22">
        <f t="shared" si="15"/>
        <v>858.42999999999984</v>
      </c>
      <c r="DS96" s="22">
        <f t="shared" si="16"/>
        <v>9275.8000000000011</v>
      </c>
      <c r="DT96" s="22">
        <f t="shared" si="17"/>
        <v>1310.3500000000001</v>
      </c>
      <c r="DU96" s="22">
        <f t="shared" si="18"/>
        <v>13821.579999999998</v>
      </c>
      <c r="DV96" s="23">
        <f t="shared" si="19"/>
        <v>39805.68</v>
      </c>
      <c r="DW96" s="262">
        <f t="shared" si="20"/>
        <v>1370.0400000000045</v>
      </c>
      <c r="DX96" s="262"/>
      <c r="DY96" s="263">
        <f>E96-(DU96-(DO96*PARAM!Q96))</f>
        <v>-1466.119999999999</v>
      </c>
      <c r="DZ96" s="263"/>
    </row>
    <row r="97" spans="1:130" x14ac:dyDescent="0.25">
      <c r="A97" s="18">
        <v>1063</v>
      </c>
      <c r="B97" s="18" t="s">
        <v>539</v>
      </c>
      <c r="C97" s="18" t="s">
        <v>328</v>
      </c>
      <c r="D97" s="20">
        <v>1</v>
      </c>
      <c r="E97" s="18">
        <v>23019.34</v>
      </c>
      <c r="F97" s="18">
        <v>37908.14</v>
      </c>
      <c r="G97" s="18" t="s">
        <v>157</v>
      </c>
      <c r="H97" s="18" t="s">
        <v>5</v>
      </c>
      <c r="I97" s="18" t="s">
        <v>194</v>
      </c>
      <c r="J97" s="21">
        <v>3589.44</v>
      </c>
      <c r="K97" s="21">
        <v>0</v>
      </c>
      <c r="L97" s="21">
        <v>3589.44</v>
      </c>
      <c r="M97" s="22">
        <v>392</v>
      </c>
      <c r="N97" s="22">
        <v>87.79</v>
      </c>
      <c r="O97" s="22">
        <v>1324.74</v>
      </c>
      <c r="P97" s="22">
        <v>165.06</v>
      </c>
      <c r="Q97" s="22">
        <v>1969.59</v>
      </c>
      <c r="R97" s="23">
        <v>5559.03</v>
      </c>
      <c r="S97" s="21">
        <v>3493.98</v>
      </c>
      <c r="T97" s="21">
        <v>0</v>
      </c>
      <c r="U97" s="21">
        <v>3493.98</v>
      </c>
      <c r="V97" s="22">
        <v>389</v>
      </c>
      <c r="W97" s="22">
        <v>87.29</v>
      </c>
      <c r="X97" s="22">
        <v>1319.04</v>
      </c>
      <c r="Y97" s="22">
        <v>143.38</v>
      </c>
      <c r="Z97" s="22">
        <v>1938.71</v>
      </c>
      <c r="AA97" s="23">
        <v>5432.69</v>
      </c>
      <c r="AB97" s="21">
        <v>2857.35</v>
      </c>
      <c r="AC97" s="21">
        <v>0</v>
      </c>
      <c r="AD97" s="21">
        <v>2857.35</v>
      </c>
      <c r="AE97" s="22">
        <v>301</v>
      </c>
      <c r="AF97" s="22">
        <v>71.37</v>
      </c>
      <c r="AG97" s="22">
        <v>1066.73</v>
      </c>
      <c r="AH97" s="22">
        <v>143.15</v>
      </c>
      <c r="AI97" s="22">
        <v>1582.25</v>
      </c>
      <c r="AJ97" s="23">
        <v>4439.6000000000004</v>
      </c>
      <c r="AK97" s="21">
        <v>2857.35</v>
      </c>
      <c r="AL97" s="21">
        <v>0</v>
      </c>
      <c r="AM97" s="21">
        <v>2857.35</v>
      </c>
      <c r="AN97" s="22">
        <v>301</v>
      </c>
      <c r="AO97" s="22">
        <v>71.36</v>
      </c>
      <c r="AP97" s="22">
        <v>1079.3800000000001</v>
      </c>
      <c r="AQ97" s="22">
        <v>50.73</v>
      </c>
      <c r="AR97" s="22">
        <v>1502.47</v>
      </c>
      <c r="AS97" s="23">
        <v>4359.82</v>
      </c>
      <c r="AT97" s="21">
        <v>2956.06</v>
      </c>
      <c r="AU97" s="21">
        <v>948.61</v>
      </c>
      <c r="AV97" s="21">
        <v>3904.67</v>
      </c>
      <c r="AW97" s="22">
        <v>444</v>
      </c>
      <c r="AX97" s="22">
        <v>73.84</v>
      </c>
      <c r="AY97" s="22">
        <v>1305.17</v>
      </c>
      <c r="AZ97" s="22">
        <v>65.19</v>
      </c>
      <c r="BA97" s="22">
        <v>1888.2</v>
      </c>
      <c r="BB97" s="23">
        <v>5792.87</v>
      </c>
      <c r="BC97" s="21">
        <v>4386.51</v>
      </c>
      <c r="BD97" s="21">
        <v>0</v>
      </c>
      <c r="BE97" s="21">
        <v>4386.51</v>
      </c>
      <c r="BF97" s="22">
        <v>498</v>
      </c>
      <c r="BG97" s="22">
        <v>107.07</v>
      </c>
      <c r="BH97" s="22">
        <v>1857.84</v>
      </c>
      <c r="BI97" s="22">
        <v>77.459999999999994</v>
      </c>
      <c r="BJ97" s="22">
        <v>2540.37</v>
      </c>
      <c r="BK97" s="23">
        <v>6926.88</v>
      </c>
      <c r="BL97" s="21">
        <v>2857.35</v>
      </c>
      <c r="BM97" s="21">
        <v>0</v>
      </c>
      <c r="BN97" s="21">
        <v>2857.35</v>
      </c>
      <c r="BO97" s="22">
        <v>301</v>
      </c>
      <c r="BP97" s="22">
        <v>71.36</v>
      </c>
      <c r="BQ97" s="22">
        <v>1079.3800000000001</v>
      </c>
      <c r="BR97" s="22">
        <v>50.73</v>
      </c>
      <c r="BS97" s="22">
        <v>1502.47</v>
      </c>
      <c r="BT97" s="23">
        <v>4359.82</v>
      </c>
      <c r="BU97" s="21">
        <v>16547.96</v>
      </c>
      <c r="BV97" s="21">
        <v>0</v>
      </c>
      <c r="BW97" s="21">
        <v>16547.96</v>
      </c>
      <c r="BX97" s="22">
        <v>1803</v>
      </c>
      <c r="BY97" s="22">
        <v>807.15</v>
      </c>
      <c r="BZ97" s="22">
        <v>8099.71</v>
      </c>
      <c r="CA97" s="22">
        <v>247.96</v>
      </c>
      <c r="CB97" s="22">
        <v>10957.82</v>
      </c>
      <c r="CC97" s="23">
        <v>27505.78</v>
      </c>
      <c r="CD97" s="21">
        <v>0</v>
      </c>
      <c r="CE97" s="21">
        <v>0</v>
      </c>
      <c r="CF97" s="21">
        <v>0</v>
      </c>
      <c r="CG97" s="22">
        <v>0</v>
      </c>
      <c r="CH97" s="22">
        <v>0</v>
      </c>
      <c r="CI97" s="22">
        <v>0</v>
      </c>
      <c r="CJ97" s="22">
        <v>0</v>
      </c>
      <c r="CK97" s="22">
        <v>0</v>
      </c>
      <c r="CL97" s="23">
        <v>0</v>
      </c>
      <c r="CM97" s="21">
        <v>0</v>
      </c>
      <c r="CN97" s="21">
        <v>0</v>
      </c>
      <c r="CO97" s="21">
        <v>0</v>
      </c>
      <c r="CP97" s="22">
        <v>0</v>
      </c>
      <c r="CQ97" s="22">
        <v>0</v>
      </c>
      <c r="CR97" s="22">
        <v>0</v>
      </c>
      <c r="CS97" s="22">
        <v>0</v>
      </c>
      <c r="CT97" s="22">
        <v>0</v>
      </c>
      <c r="CU97" s="23">
        <v>0</v>
      </c>
      <c r="CV97" s="21">
        <v>0</v>
      </c>
      <c r="CW97" s="21">
        <v>0</v>
      </c>
      <c r="CX97" s="21">
        <v>0</v>
      </c>
      <c r="CY97" s="22">
        <v>0</v>
      </c>
      <c r="CZ97" s="22">
        <v>0</v>
      </c>
      <c r="DA97" s="22">
        <v>0</v>
      </c>
      <c r="DB97" s="22">
        <v>0</v>
      </c>
      <c r="DC97" s="22">
        <v>0</v>
      </c>
      <c r="DD97" s="23">
        <v>0</v>
      </c>
      <c r="DN97" s="73">
        <f t="shared" si="12"/>
        <v>39546</v>
      </c>
      <c r="DO97" s="73">
        <f t="shared" si="11"/>
        <v>948.61</v>
      </c>
      <c r="DP97" s="73">
        <f t="shared" si="13"/>
        <v>40494.61</v>
      </c>
      <c r="DQ97" s="22">
        <f t="shared" si="14"/>
        <v>4730</v>
      </c>
      <c r="DR97" s="22">
        <f t="shared" si="15"/>
        <v>1448.59</v>
      </c>
      <c r="DS97" s="22">
        <f t="shared" si="16"/>
        <v>18211.37</v>
      </c>
      <c r="DT97" s="22">
        <f t="shared" si="17"/>
        <v>994.3900000000001</v>
      </c>
      <c r="DU97" s="22">
        <f t="shared" si="18"/>
        <v>25384.35</v>
      </c>
      <c r="DV97" s="23">
        <f t="shared" si="19"/>
        <v>68736.31</v>
      </c>
      <c r="DW97" s="262">
        <f t="shared" si="20"/>
        <v>2586.4700000000012</v>
      </c>
      <c r="DX97" s="262"/>
      <c r="DY97" s="263">
        <f>E97-(DU97-(DO97*PARAM!Q97))</f>
        <v>-2365.0099999999984</v>
      </c>
      <c r="DZ97" s="263"/>
    </row>
    <row r="98" spans="1:130" x14ac:dyDescent="0.25">
      <c r="A98" s="18">
        <v>1064</v>
      </c>
      <c r="B98" s="18" t="s">
        <v>540</v>
      </c>
      <c r="C98" s="18" t="s">
        <v>290</v>
      </c>
      <c r="D98" s="20">
        <v>1</v>
      </c>
      <c r="E98" s="18">
        <v>12297.85</v>
      </c>
      <c r="F98" s="18">
        <v>30166.68</v>
      </c>
      <c r="G98" s="18" t="s">
        <v>157</v>
      </c>
      <c r="H98" s="18" t="s">
        <v>5</v>
      </c>
      <c r="I98" s="18" t="s">
        <v>194</v>
      </c>
      <c r="J98" s="21">
        <v>2873.44</v>
      </c>
      <c r="K98" s="21">
        <v>0</v>
      </c>
      <c r="L98" s="21">
        <v>2873.44</v>
      </c>
      <c r="M98" s="22">
        <v>290</v>
      </c>
      <c r="N98" s="22">
        <v>69.3</v>
      </c>
      <c r="O98" s="22">
        <v>1048.6400000000001</v>
      </c>
      <c r="P98" s="22">
        <v>152.59</v>
      </c>
      <c r="Q98" s="22">
        <v>1560.53</v>
      </c>
      <c r="R98" s="23">
        <v>4433.97</v>
      </c>
      <c r="S98" s="21">
        <v>2724.78</v>
      </c>
      <c r="T98" s="21">
        <v>0</v>
      </c>
      <c r="U98" s="21">
        <v>2724.78</v>
      </c>
      <c r="V98" s="22">
        <v>283</v>
      </c>
      <c r="W98" s="22">
        <v>68.05</v>
      </c>
      <c r="X98" s="22">
        <v>971.62</v>
      </c>
      <c r="Y98" s="22">
        <v>129.97999999999999</v>
      </c>
      <c r="Z98" s="22">
        <v>1452.65</v>
      </c>
      <c r="AA98" s="23">
        <v>4177.43</v>
      </c>
      <c r="AB98" s="21">
        <v>2274.3200000000002</v>
      </c>
      <c r="AC98" s="21">
        <v>0</v>
      </c>
      <c r="AD98" s="21">
        <v>2274.3200000000002</v>
      </c>
      <c r="AE98" s="22">
        <v>221</v>
      </c>
      <c r="AF98" s="22">
        <v>56.79</v>
      </c>
      <c r="AG98" s="22">
        <v>749.67</v>
      </c>
      <c r="AH98" s="22">
        <v>152.58000000000001</v>
      </c>
      <c r="AI98" s="22">
        <v>1180.04</v>
      </c>
      <c r="AJ98" s="23">
        <v>3454.36</v>
      </c>
      <c r="AK98" s="21">
        <v>2274.3200000000002</v>
      </c>
      <c r="AL98" s="21">
        <v>0</v>
      </c>
      <c r="AM98" s="21">
        <v>2274.3200000000002</v>
      </c>
      <c r="AN98" s="22">
        <v>221</v>
      </c>
      <c r="AO98" s="22">
        <v>56.79</v>
      </c>
      <c r="AP98" s="22">
        <v>749.67</v>
      </c>
      <c r="AQ98" s="22">
        <v>147.47999999999999</v>
      </c>
      <c r="AR98" s="22">
        <v>1174.94</v>
      </c>
      <c r="AS98" s="23">
        <v>3449.26</v>
      </c>
      <c r="AT98" s="21">
        <v>2299.3000000000002</v>
      </c>
      <c r="AU98" s="21">
        <v>920.15</v>
      </c>
      <c r="AV98" s="21">
        <v>3219.45</v>
      </c>
      <c r="AW98" s="22">
        <v>349</v>
      </c>
      <c r="AX98" s="22">
        <v>57.41</v>
      </c>
      <c r="AY98" s="22">
        <v>956.24</v>
      </c>
      <c r="AZ98" s="22">
        <v>139.86000000000001</v>
      </c>
      <c r="BA98" s="22">
        <v>1502.51</v>
      </c>
      <c r="BB98" s="23">
        <v>4721.96</v>
      </c>
      <c r="BC98" s="21">
        <v>3581.83</v>
      </c>
      <c r="BD98" s="21">
        <v>0</v>
      </c>
      <c r="BE98" s="21">
        <v>3581.83</v>
      </c>
      <c r="BF98" s="22">
        <v>376</v>
      </c>
      <c r="BG98" s="22">
        <v>84.87</v>
      </c>
      <c r="BH98" s="22">
        <v>1276.55</v>
      </c>
      <c r="BI98" s="22">
        <v>149.49</v>
      </c>
      <c r="BJ98" s="22">
        <v>1886.91</v>
      </c>
      <c r="BK98" s="23">
        <v>5468.74</v>
      </c>
      <c r="BL98" s="21">
        <v>2274.3200000000002</v>
      </c>
      <c r="BM98" s="21">
        <v>0</v>
      </c>
      <c r="BN98" s="21">
        <v>2274.3200000000002</v>
      </c>
      <c r="BO98" s="22">
        <v>221</v>
      </c>
      <c r="BP98" s="22">
        <v>56.79</v>
      </c>
      <c r="BQ98" s="22">
        <v>749.67</v>
      </c>
      <c r="BR98" s="22">
        <v>121.98</v>
      </c>
      <c r="BS98" s="22">
        <v>1149.44</v>
      </c>
      <c r="BT98" s="23">
        <v>3423.76</v>
      </c>
      <c r="BU98" s="21">
        <v>2274.3200000000002</v>
      </c>
      <c r="BV98" s="21">
        <v>0</v>
      </c>
      <c r="BW98" s="21">
        <v>2274.3200000000002</v>
      </c>
      <c r="BX98" s="22">
        <v>221</v>
      </c>
      <c r="BY98" s="22">
        <v>56.79</v>
      </c>
      <c r="BZ98" s="22">
        <v>749.67</v>
      </c>
      <c r="CA98" s="22">
        <v>147.47999999999999</v>
      </c>
      <c r="CB98" s="22">
        <v>1174.94</v>
      </c>
      <c r="CC98" s="23">
        <v>3449.26</v>
      </c>
      <c r="CD98" s="21">
        <v>2200.5</v>
      </c>
      <c r="CE98" s="21">
        <v>0</v>
      </c>
      <c r="CF98" s="21">
        <v>2200.5</v>
      </c>
      <c r="CG98" s="22">
        <v>211</v>
      </c>
      <c r="CH98" s="22">
        <v>54.94</v>
      </c>
      <c r="CI98" s="22">
        <v>818.19</v>
      </c>
      <c r="CJ98" s="22">
        <v>95.17</v>
      </c>
      <c r="CK98" s="22">
        <v>1179.3</v>
      </c>
      <c r="CL98" s="23">
        <v>3379.8</v>
      </c>
      <c r="CM98" s="21">
        <v>2469.84</v>
      </c>
      <c r="CN98" s="21">
        <v>0</v>
      </c>
      <c r="CO98" s="21">
        <v>2469.84</v>
      </c>
      <c r="CP98" s="22">
        <v>256</v>
      </c>
      <c r="CQ98" s="22">
        <v>61.68</v>
      </c>
      <c r="CR98" s="22">
        <v>807.67</v>
      </c>
      <c r="CS98" s="22">
        <v>94.85</v>
      </c>
      <c r="CT98" s="22">
        <v>1220.2</v>
      </c>
      <c r="CU98" s="23">
        <v>3690.04</v>
      </c>
      <c r="CV98" s="21">
        <v>2629.83</v>
      </c>
      <c r="CW98" s="21">
        <v>0</v>
      </c>
      <c r="CX98" s="21">
        <v>2629.83</v>
      </c>
      <c r="CY98" s="22">
        <v>270</v>
      </c>
      <c r="CZ98" s="22">
        <v>65.680000000000007</v>
      </c>
      <c r="DA98" s="22">
        <v>869.12</v>
      </c>
      <c r="DB98" s="22">
        <v>138.49</v>
      </c>
      <c r="DC98" s="22">
        <v>1343.29</v>
      </c>
      <c r="DD98" s="23">
        <v>3973.12</v>
      </c>
      <c r="DE98" s="21">
        <v>3392.06</v>
      </c>
      <c r="DF98" s="21">
        <v>0</v>
      </c>
      <c r="DG98" s="21">
        <v>3392.06</v>
      </c>
      <c r="DH98" s="22">
        <v>374</v>
      </c>
      <c r="DI98" s="22">
        <v>394.27</v>
      </c>
      <c r="DJ98" s="22">
        <v>2076.71</v>
      </c>
      <c r="DK98" s="22">
        <v>178.87</v>
      </c>
      <c r="DL98" s="22">
        <v>3023.85</v>
      </c>
      <c r="DM98" s="23">
        <v>6415.91</v>
      </c>
      <c r="DN98" s="73">
        <f t="shared" si="12"/>
        <v>31268.860000000004</v>
      </c>
      <c r="DO98" s="73">
        <f t="shared" si="11"/>
        <v>920.15</v>
      </c>
      <c r="DP98" s="73">
        <f t="shared" si="13"/>
        <v>32189.01</v>
      </c>
      <c r="DQ98" s="22">
        <f t="shared" si="14"/>
        <v>3514</v>
      </c>
      <c r="DR98" s="22">
        <f t="shared" si="15"/>
        <v>1140.1499999999999</v>
      </c>
      <c r="DS98" s="22">
        <f t="shared" si="16"/>
        <v>12573.09</v>
      </c>
      <c r="DT98" s="22">
        <f t="shared" si="17"/>
        <v>1770.8000000000002</v>
      </c>
      <c r="DU98" s="22">
        <f t="shared" si="18"/>
        <v>18998.04</v>
      </c>
      <c r="DV98" s="23">
        <f t="shared" si="19"/>
        <v>53461.37000000001</v>
      </c>
      <c r="DW98" s="262">
        <f t="shared" si="20"/>
        <v>2022.3299999999981</v>
      </c>
      <c r="DX98" s="262"/>
      <c r="DY98" s="263">
        <f>E98-(DU98-(DO98*PARAM!Q98))</f>
        <v>-6700.1900000000005</v>
      </c>
      <c r="DZ98" s="263"/>
    </row>
    <row r="99" spans="1:130" x14ac:dyDescent="0.25">
      <c r="A99" s="18">
        <v>1066</v>
      </c>
      <c r="B99" s="18" t="s">
        <v>879</v>
      </c>
      <c r="C99" s="18" t="s">
        <v>584</v>
      </c>
      <c r="D99" s="20">
        <v>0</v>
      </c>
      <c r="E99" s="18">
        <v>0</v>
      </c>
      <c r="F99" s="18">
        <v>0</v>
      </c>
      <c r="G99" s="18" t="s">
        <v>157</v>
      </c>
      <c r="H99" s="18" t="s">
        <v>5</v>
      </c>
      <c r="I99" s="18" t="s">
        <v>298</v>
      </c>
      <c r="J99" s="21"/>
      <c r="K99" s="21"/>
      <c r="L99" s="21"/>
      <c r="M99" s="22"/>
      <c r="N99" s="22"/>
      <c r="O99" s="22"/>
      <c r="P99" s="22"/>
      <c r="Q99" s="22"/>
      <c r="R99" s="23"/>
      <c r="S99" s="21"/>
      <c r="T99" s="21"/>
      <c r="U99" s="21"/>
      <c r="V99" s="22"/>
      <c r="W99" s="22"/>
      <c r="X99" s="22"/>
      <c r="Y99" s="22"/>
      <c r="Z99" s="22"/>
      <c r="AA99" s="23"/>
      <c r="AB99" s="21"/>
      <c r="AC99" s="21"/>
      <c r="AD99" s="21"/>
      <c r="AE99" s="22"/>
      <c r="AF99" s="22"/>
      <c r="AG99" s="22"/>
      <c r="AH99" s="22"/>
      <c r="AI99" s="22"/>
      <c r="AJ99" s="23"/>
      <c r="AK99" s="21"/>
      <c r="AL99" s="21"/>
      <c r="AM99" s="21"/>
      <c r="AN99" s="22"/>
      <c r="AO99" s="22"/>
      <c r="AP99" s="22"/>
      <c r="AQ99" s="22"/>
      <c r="AR99" s="22"/>
      <c r="AS99" s="23"/>
      <c r="AT99" s="21">
        <v>0</v>
      </c>
      <c r="AU99" s="21">
        <v>237.15</v>
      </c>
      <c r="AV99" s="21">
        <v>237.15</v>
      </c>
      <c r="AW99" s="22">
        <v>10</v>
      </c>
      <c r="AX99" s="22">
        <v>0</v>
      </c>
      <c r="AY99" s="22">
        <v>47.43</v>
      </c>
      <c r="AZ99" s="22">
        <v>3.17</v>
      </c>
      <c r="BA99" s="22">
        <v>60.6</v>
      </c>
      <c r="BB99" s="23">
        <v>297.75</v>
      </c>
      <c r="BC99" s="21"/>
      <c r="BD99" s="21"/>
      <c r="BE99" s="21"/>
      <c r="BF99" s="22"/>
      <c r="BG99" s="22"/>
      <c r="BH99" s="22"/>
      <c r="BI99" s="22"/>
      <c r="BJ99" s="22"/>
      <c r="BK99" s="23"/>
      <c r="BL99" s="21"/>
      <c r="BM99" s="21"/>
      <c r="BN99" s="21"/>
      <c r="BO99" s="22"/>
      <c r="BP99" s="22"/>
      <c r="BQ99" s="22"/>
      <c r="BR99" s="22"/>
      <c r="BS99" s="22"/>
      <c r="BT99" s="23"/>
      <c r="BU99" s="21"/>
      <c r="BV99" s="21"/>
      <c r="BW99" s="21"/>
      <c r="BX99" s="22"/>
      <c r="BY99" s="22"/>
      <c r="BZ99" s="22"/>
      <c r="CA99" s="22"/>
      <c r="CB99" s="22"/>
      <c r="CC99" s="23"/>
      <c r="CD99" s="21"/>
      <c r="CE99" s="21"/>
      <c r="CF99" s="21"/>
      <c r="CG99" s="22"/>
      <c r="CH99" s="22"/>
      <c r="CI99" s="22"/>
      <c r="CJ99" s="22"/>
      <c r="CK99" s="22"/>
      <c r="CL99" s="23"/>
      <c r="CM99" s="21"/>
      <c r="CN99" s="21"/>
      <c r="CO99" s="21"/>
      <c r="CP99" s="22"/>
      <c r="CQ99" s="22"/>
      <c r="CR99" s="22"/>
      <c r="CS99" s="22"/>
      <c r="CT99" s="22"/>
      <c r="CU99" s="23"/>
      <c r="CV99" s="21"/>
      <c r="CW99" s="21"/>
      <c r="CX99" s="21"/>
      <c r="CY99" s="22"/>
      <c r="CZ99" s="22"/>
      <c r="DA99" s="22"/>
      <c r="DB99" s="22"/>
      <c r="DC99" s="22"/>
      <c r="DD99" s="23"/>
      <c r="DN99" s="73">
        <f t="shared" si="12"/>
        <v>0</v>
      </c>
      <c r="DO99" s="73">
        <f t="shared" si="11"/>
        <v>237.15</v>
      </c>
      <c r="DP99" s="73">
        <f t="shared" si="13"/>
        <v>237.15</v>
      </c>
      <c r="DQ99" s="22">
        <f t="shared" si="14"/>
        <v>10</v>
      </c>
      <c r="DR99" s="22">
        <f t="shared" si="15"/>
        <v>0</v>
      </c>
      <c r="DS99" s="22">
        <f t="shared" si="16"/>
        <v>47.43</v>
      </c>
      <c r="DT99" s="22">
        <f t="shared" si="17"/>
        <v>3.17</v>
      </c>
      <c r="DU99" s="22">
        <f t="shared" si="18"/>
        <v>60.6</v>
      </c>
      <c r="DV99" s="23">
        <f t="shared" si="19"/>
        <v>297.75</v>
      </c>
      <c r="DW99" s="262">
        <f t="shared" si="20"/>
        <v>237.15</v>
      </c>
      <c r="DX99" s="262"/>
      <c r="DY99" s="263">
        <f>E99-(DU99-(DO99*PARAM!Q99))</f>
        <v>-60.6</v>
      </c>
      <c r="DZ99" s="263"/>
    </row>
    <row r="100" spans="1:130" x14ac:dyDescent="0.25">
      <c r="A100" s="18">
        <v>1067</v>
      </c>
      <c r="B100" s="18" t="s">
        <v>831</v>
      </c>
      <c r="C100" s="18" t="s">
        <v>832</v>
      </c>
      <c r="D100" s="20">
        <v>0</v>
      </c>
      <c r="E100" s="18">
        <v>0</v>
      </c>
      <c r="F100" s="18">
        <v>0</v>
      </c>
      <c r="G100" s="18" t="s">
        <v>157</v>
      </c>
      <c r="H100" s="18" t="s">
        <v>5</v>
      </c>
      <c r="I100" s="18" t="s">
        <v>814</v>
      </c>
      <c r="J100" s="21"/>
      <c r="K100" s="21"/>
      <c r="L100" s="21"/>
      <c r="M100" s="22"/>
      <c r="N100" s="22"/>
      <c r="O100" s="22"/>
      <c r="P100" s="22"/>
      <c r="Q100" s="22"/>
      <c r="R100" s="23"/>
      <c r="S100" s="21">
        <v>0</v>
      </c>
      <c r="T100" s="21">
        <v>0</v>
      </c>
      <c r="U100" s="21">
        <v>0</v>
      </c>
      <c r="V100" s="22">
        <v>0</v>
      </c>
      <c r="W100" s="22">
        <v>0</v>
      </c>
      <c r="X100" s="22">
        <v>0</v>
      </c>
      <c r="Y100" s="22">
        <v>0</v>
      </c>
      <c r="Z100" s="22">
        <v>0</v>
      </c>
      <c r="AA100" s="23">
        <v>0</v>
      </c>
      <c r="AB100" s="21">
        <v>0</v>
      </c>
      <c r="AC100" s="21">
        <v>0</v>
      </c>
      <c r="AD100" s="21">
        <v>0</v>
      </c>
      <c r="AE100" s="22">
        <v>0</v>
      </c>
      <c r="AF100" s="22">
        <v>0</v>
      </c>
      <c r="AG100" s="22">
        <v>0</v>
      </c>
      <c r="AH100" s="22">
        <v>0</v>
      </c>
      <c r="AI100" s="22">
        <v>0</v>
      </c>
      <c r="AJ100" s="23">
        <v>0</v>
      </c>
      <c r="AK100" s="21"/>
      <c r="AL100" s="21"/>
      <c r="AM100" s="21"/>
      <c r="AN100" s="22"/>
      <c r="AO100" s="22"/>
      <c r="AP100" s="22"/>
      <c r="AQ100" s="22"/>
      <c r="AR100" s="22"/>
      <c r="AS100" s="23"/>
      <c r="AT100" s="21">
        <v>42.4</v>
      </c>
      <c r="AU100" s="21">
        <v>790.2</v>
      </c>
      <c r="AV100" s="21">
        <v>832.6</v>
      </c>
      <c r="AW100" s="22">
        <v>35</v>
      </c>
      <c r="AX100" s="22">
        <v>1.48</v>
      </c>
      <c r="AY100" s="22">
        <v>167.21</v>
      </c>
      <c r="AZ100" s="22">
        <v>11.17</v>
      </c>
      <c r="BA100" s="22">
        <v>214.86</v>
      </c>
      <c r="BB100" s="23">
        <v>1047.46</v>
      </c>
      <c r="BC100" s="21"/>
      <c r="BD100" s="21"/>
      <c r="BE100" s="21"/>
      <c r="BF100" s="22"/>
      <c r="BG100" s="22"/>
      <c r="BH100" s="22"/>
      <c r="BI100" s="22"/>
      <c r="BJ100" s="22"/>
      <c r="BK100" s="23"/>
      <c r="BL100" s="21"/>
      <c r="BM100" s="21"/>
      <c r="BN100" s="21"/>
      <c r="BO100" s="22"/>
      <c r="BP100" s="22"/>
      <c r="BQ100" s="22"/>
      <c r="BR100" s="22"/>
      <c r="BS100" s="22"/>
      <c r="BT100" s="23"/>
      <c r="BU100" s="21"/>
      <c r="BV100" s="21"/>
      <c r="BW100" s="21"/>
      <c r="BX100" s="22"/>
      <c r="BY100" s="22"/>
      <c r="BZ100" s="22"/>
      <c r="CA100" s="22"/>
      <c r="CB100" s="22"/>
      <c r="CC100" s="23"/>
      <c r="CD100" s="21"/>
      <c r="CE100" s="21"/>
      <c r="CF100" s="21"/>
      <c r="CG100" s="22"/>
      <c r="CH100" s="22"/>
      <c r="CI100" s="22"/>
      <c r="CJ100" s="22"/>
      <c r="CK100" s="22"/>
      <c r="CL100" s="23"/>
      <c r="CM100" s="21"/>
      <c r="CN100" s="21"/>
      <c r="CO100" s="21"/>
      <c r="CP100" s="22"/>
      <c r="CQ100" s="22"/>
      <c r="CR100" s="22"/>
      <c r="CS100" s="22"/>
      <c r="CT100" s="22"/>
      <c r="CU100" s="23"/>
      <c r="CV100" s="21"/>
      <c r="CW100" s="21"/>
      <c r="CX100" s="21"/>
      <c r="CY100" s="22"/>
      <c r="CZ100" s="22"/>
      <c r="DA100" s="22"/>
      <c r="DB100" s="22"/>
      <c r="DC100" s="22"/>
      <c r="DD100" s="23"/>
      <c r="DN100" s="73">
        <f t="shared" si="12"/>
        <v>42.4</v>
      </c>
      <c r="DO100" s="73">
        <f t="shared" si="11"/>
        <v>790.2</v>
      </c>
      <c r="DP100" s="73">
        <f t="shared" si="13"/>
        <v>832.6</v>
      </c>
      <c r="DQ100" s="22">
        <f t="shared" si="14"/>
        <v>35</v>
      </c>
      <c r="DR100" s="22">
        <f t="shared" si="15"/>
        <v>1.48</v>
      </c>
      <c r="DS100" s="22">
        <f t="shared" si="16"/>
        <v>167.21</v>
      </c>
      <c r="DT100" s="22">
        <f t="shared" si="17"/>
        <v>11.17</v>
      </c>
      <c r="DU100" s="22">
        <f t="shared" si="18"/>
        <v>214.86</v>
      </c>
      <c r="DV100" s="23">
        <f t="shared" si="19"/>
        <v>1047.46</v>
      </c>
      <c r="DW100" s="262">
        <f t="shared" si="20"/>
        <v>832.6</v>
      </c>
      <c r="DX100" s="262"/>
      <c r="DY100" s="263">
        <f>E100-(DU100-(DO100*PARAM!Q100))</f>
        <v>-214.86</v>
      </c>
      <c r="DZ100" s="263"/>
    </row>
    <row r="101" spans="1:130" x14ac:dyDescent="0.25">
      <c r="A101" s="18">
        <v>1074</v>
      </c>
      <c r="B101" s="18" t="s">
        <v>564</v>
      </c>
      <c r="C101" s="18" t="s">
        <v>240</v>
      </c>
      <c r="D101" s="20">
        <v>1</v>
      </c>
      <c r="E101" s="18">
        <v>18941.11</v>
      </c>
      <c r="F101" s="18">
        <v>33598.449999999997</v>
      </c>
      <c r="G101" s="18" t="s">
        <v>157</v>
      </c>
      <c r="H101" s="18" t="s">
        <v>5</v>
      </c>
      <c r="I101" s="18" t="s">
        <v>258</v>
      </c>
      <c r="J101" s="21">
        <v>3020.19</v>
      </c>
      <c r="K101" s="21">
        <v>0</v>
      </c>
      <c r="L101" s="21">
        <v>3020.19</v>
      </c>
      <c r="M101" s="22">
        <v>312</v>
      </c>
      <c r="N101" s="22">
        <v>73.3</v>
      </c>
      <c r="O101" s="22">
        <v>1106.96</v>
      </c>
      <c r="P101" s="22">
        <v>155.25</v>
      </c>
      <c r="Q101" s="22">
        <v>1647.51</v>
      </c>
      <c r="R101" s="23">
        <v>4667.7</v>
      </c>
      <c r="S101" s="21">
        <v>2590.7199999999998</v>
      </c>
      <c r="T101" s="21">
        <v>0</v>
      </c>
      <c r="U101" s="21">
        <v>2590.7199999999998</v>
      </c>
      <c r="V101" s="22">
        <v>265</v>
      </c>
      <c r="W101" s="22">
        <v>64.7</v>
      </c>
      <c r="X101" s="22">
        <v>982.56</v>
      </c>
      <c r="Y101" s="22">
        <v>127.59</v>
      </c>
      <c r="Z101" s="22">
        <v>1439.85</v>
      </c>
      <c r="AA101" s="23">
        <v>4030.57</v>
      </c>
      <c r="AB101" s="21">
        <v>2590.7199999999998</v>
      </c>
      <c r="AC101" s="21">
        <v>0</v>
      </c>
      <c r="AD101" s="21">
        <v>2590.7199999999998</v>
      </c>
      <c r="AE101" s="22">
        <v>265</v>
      </c>
      <c r="AF101" s="22">
        <v>64.7</v>
      </c>
      <c r="AG101" s="22">
        <v>981.99</v>
      </c>
      <c r="AH101" s="22">
        <v>132.69</v>
      </c>
      <c r="AI101" s="22">
        <v>1444.38</v>
      </c>
      <c r="AJ101" s="23">
        <v>4035.1</v>
      </c>
      <c r="AK101" s="21">
        <v>2590.7199999999998</v>
      </c>
      <c r="AL101" s="21">
        <v>0</v>
      </c>
      <c r="AM101" s="21">
        <v>2590.7199999999998</v>
      </c>
      <c r="AN101" s="22">
        <v>265</v>
      </c>
      <c r="AO101" s="22">
        <v>64.7</v>
      </c>
      <c r="AP101" s="22">
        <v>981.99</v>
      </c>
      <c r="AQ101" s="22">
        <v>147.99</v>
      </c>
      <c r="AR101" s="22">
        <v>1459.68</v>
      </c>
      <c r="AS101" s="23">
        <v>4050.4</v>
      </c>
      <c r="AT101" s="21">
        <v>2590.7199999999998</v>
      </c>
      <c r="AU101" s="21">
        <v>939.13</v>
      </c>
      <c r="AV101" s="21">
        <v>3529.85</v>
      </c>
      <c r="AW101" s="22">
        <v>392</v>
      </c>
      <c r="AX101" s="22">
        <v>64.7</v>
      </c>
      <c r="AY101" s="22">
        <v>1169.81</v>
      </c>
      <c r="AZ101" s="22">
        <v>150.38</v>
      </c>
      <c r="BA101" s="22">
        <v>1776.89</v>
      </c>
      <c r="BB101" s="23">
        <v>5306.74</v>
      </c>
      <c r="BC101" s="21">
        <v>4056.55</v>
      </c>
      <c r="BD101" s="21">
        <v>0</v>
      </c>
      <c r="BE101" s="21">
        <v>4056.55</v>
      </c>
      <c r="BF101" s="22">
        <v>441</v>
      </c>
      <c r="BG101" s="22">
        <v>96.61</v>
      </c>
      <c r="BH101" s="22">
        <v>1448.04</v>
      </c>
      <c r="BI101" s="22">
        <v>178.3</v>
      </c>
      <c r="BJ101" s="22">
        <v>2163.9499999999998</v>
      </c>
      <c r="BK101" s="23">
        <v>6220.5</v>
      </c>
      <c r="BL101" s="21">
        <v>2590.7199999999998</v>
      </c>
      <c r="BM101" s="21">
        <v>0</v>
      </c>
      <c r="BN101" s="21">
        <v>2590.7199999999998</v>
      </c>
      <c r="BO101" s="22">
        <v>260</v>
      </c>
      <c r="BP101" s="22">
        <v>64.7</v>
      </c>
      <c r="BQ101" s="22">
        <v>981.99</v>
      </c>
      <c r="BR101" s="22">
        <v>45.99</v>
      </c>
      <c r="BS101" s="22">
        <v>1352.68</v>
      </c>
      <c r="BT101" s="23">
        <v>3943.4</v>
      </c>
      <c r="BU101" s="21">
        <v>2590.7199999999998</v>
      </c>
      <c r="BV101" s="21">
        <v>0</v>
      </c>
      <c r="BW101" s="21">
        <v>2590.7199999999998</v>
      </c>
      <c r="BX101" s="22">
        <v>264</v>
      </c>
      <c r="BY101" s="22">
        <v>64.7</v>
      </c>
      <c r="BZ101" s="22">
        <v>981.99</v>
      </c>
      <c r="CA101" s="22">
        <v>158.19</v>
      </c>
      <c r="CB101" s="22">
        <v>1468.88</v>
      </c>
      <c r="CC101" s="23">
        <v>4059.6</v>
      </c>
      <c r="CD101" s="21">
        <v>2729.25</v>
      </c>
      <c r="CE101" s="21">
        <v>0</v>
      </c>
      <c r="CF101" s="21">
        <v>2729.25</v>
      </c>
      <c r="CG101" s="22">
        <v>284</v>
      </c>
      <c r="CH101" s="22">
        <v>68.16</v>
      </c>
      <c r="CI101" s="22">
        <v>1032.5999999999999</v>
      </c>
      <c r="CJ101" s="22">
        <v>48.46</v>
      </c>
      <c r="CK101" s="22">
        <v>1433.22</v>
      </c>
      <c r="CL101" s="23">
        <v>4162.47</v>
      </c>
      <c r="CM101" s="21">
        <v>2574.5500000000002</v>
      </c>
      <c r="CN101" s="21">
        <v>0</v>
      </c>
      <c r="CO101" s="21">
        <v>2574.5500000000002</v>
      </c>
      <c r="CP101" s="22">
        <v>271</v>
      </c>
      <c r="CQ101" s="22">
        <v>64.3</v>
      </c>
      <c r="CR101" s="22">
        <v>980.89</v>
      </c>
      <c r="CS101" s="22">
        <v>142.61000000000001</v>
      </c>
      <c r="CT101" s="22">
        <v>1458.8</v>
      </c>
      <c r="CU101" s="23">
        <v>4033.35</v>
      </c>
      <c r="CV101" s="21">
        <v>2590.7199999999998</v>
      </c>
      <c r="CW101" s="21">
        <v>0</v>
      </c>
      <c r="CX101" s="21">
        <v>2590.7199999999998</v>
      </c>
      <c r="CY101" s="22">
        <v>264</v>
      </c>
      <c r="CZ101" s="22">
        <v>64.7</v>
      </c>
      <c r="DA101" s="22">
        <v>981.99</v>
      </c>
      <c r="DB101" s="22">
        <v>132.69</v>
      </c>
      <c r="DC101" s="22">
        <v>1443.38</v>
      </c>
      <c r="DD101" s="23">
        <v>4034.1</v>
      </c>
      <c r="DE101" s="21">
        <v>3865.42</v>
      </c>
      <c r="DF101" s="21">
        <v>0</v>
      </c>
      <c r="DG101" s="21">
        <v>3865.42</v>
      </c>
      <c r="DH101" s="22">
        <v>441</v>
      </c>
      <c r="DI101" s="22">
        <v>437.32</v>
      </c>
      <c r="DJ101" s="22">
        <v>1447.57</v>
      </c>
      <c r="DK101" s="22">
        <v>185.95</v>
      </c>
      <c r="DL101" s="22">
        <v>2511.84</v>
      </c>
      <c r="DM101" s="23">
        <v>6377.26</v>
      </c>
      <c r="DN101" s="73">
        <f t="shared" si="12"/>
        <v>34381</v>
      </c>
      <c r="DO101" s="73">
        <f t="shared" si="11"/>
        <v>939.13</v>
      </c>
      <c r="DP101" s="73">
        <f t="shared" si="13"/>
        <v>35320.130000000005</v>
      </c>
      <c r="DQ101" s="22">
        <f t="shared" si="14"/>
        <v>3984</v>
      </c>
      <c r="DR101" s="22">
        <f t="shared" si="15"/>
        <v>1257.29</v>
      </c>
      <c r="DS101" s="22">
        <f t="shared" si="16"/>
        <v>14060.369999999999</v>
      </c>
      <c r="DT101" s="22">
        <f t="shared" si="17"/>
        <v>1652.0800000000002</v>
      </c>
      <c r="DU101" s="22">
        <f t="shared" si="18"/>
        <v>20953.740000000002</v>
      </c>
      <c r="DV101" s="23">
        <f t="shared" si="19"/>
        <v>58864.590000000004</v>
      </c>
      <c r="DW101" s="262">
        <f t="shared" si="20"/>
        <v>1721.6800000000076</v>
      </c>
      <c r="DX101" s="262"/>
      <c r="DY101" s="263">
        <f>E101-(DU101-(DO101*PARAM!Q101))</f>
        <v>-2012.630000000001</v>
      </c>
      <c r="DZ101" s="263"/>
    </row>
    <row r="102" spans="1:130" x14ac:dyDescent="0.25">
      <c r="A102" s="18">
        <v>1076</v>
      </c>
      <c r="B102" s="18" t="s">
        <v>574</v>
      </c>
      <c r="C102" s="18" t="s">
        <v>321</v>
      </c>
      <c r="D102" s="20">
        <v>0.9</v>
      </c>
      <c r="E102" s="18">
        <v>17377.59</v>
      </c>
      <c r="F102" s="18">
        <v>30784.93</v>
      </c>
      <c r="G102" s="18" t="s">
        <v>157</v>
      </c>
      <c r="H102" s="18" t="s">
        <v>5</v>
      </c>
      <c r="I102" s="18" t="s">
        <v>291</v>
      </c>
      <c r="J102" s="21">
        <v>2416.8200000000002</v>
      </c>
      <c r="K102" s="21">
        <v>0</v>
      </c>
      <c r="L102" s="21">
        <v>2416.8200000000002</v>
      </c>
      <c r="M102" s="22">
        <v>229</v>
      </c>
      <c r="N102" s="22">
        <v>58.2</v>
      </c>
      <c r="O102" s="22">
        <v>886.66</v>
      </c>
      <c r="P102" s="22">
        <v>134.33000000000001</v>
      </c>
      <c r="Q102" s="22">
        <v>1308.19</v>
      </c>
      <c r="R102" s="23">
        <v>3725.01</v>
      </c>
      <c r="S102" s="21">
        <v>2331.02</v>
      </c>
      <c r="T102" s="21">
        <v>0</v>
      </c>
      <c r="U102" s="21">
        <v>2331.02</v>
      </c>
      <c r="V102" s="22">
        <v>229</v>
      </c>
      <c r="W102" s="22">
        <v>58.2</v>
      </c>
      <c r="X102" s="22">
        <v>887.58</v>
      </c>
      <c r="Y102" s="22">
        <v>122.98</v>
      </c>
      <c r="Z102" s="22">
        <v>1297.76</v>
      </c>
      <c r="AA102" s="23">
        <v>3628.78</v>
      </c>
      <c r="AB102" s="21">
        <v>2331.02</v>
      </c>
      <c r="AC102" s="21">
        <v>0</v>
      </c>
      <c r="AD102" s="21">
        <v>2331.02</v>
      </c>
      <c r="AE102" s="22">
        <v>229</v>
      </c>
      <c r="AF102" s="22">
        <v>58.2</v>
      </c>
      <c r="AG102" s="22">
        <v>887.12</v>
      </c>
      <c r="AH102" s="22">
        <v>143.38</v>
      </c>
      <c r="AI102" s="22">
        <v>1317.7</v>
      </c>
      <c r="AJ102" s="23">
        <v>3648.72</v>
      </c>
      <c r="AK102" s="21">
        <v>2356.02</v>
      </c>
      <c r="AL102" s="21">
        <v>0</v>
      </c>
      <c r="AM102" s="21">
        <v>2356.02</v>
      </c>
      <c r="AN102" s="22">
        <v>232</v>
      </c>
      <c r="AO102" s="22">
        <v>58.83</v>
      </c>
      <c r="AP102" s="22">
        <v>896.28</v>
      </c>
      <c r="AQ102" s="22">
        <v>41.83</v>
      </c>
      <c r="AR102" s="22">
        <v>1228.94</v>
      </c>
      <c r="AS102" s="23">
        <v>3584.96</v>
      </c>
      <c r="AT102" s="21">
        <v>2364.2600000000002</v>
      </c>
      <c r="AU102" s="21">
        <v>853.75</v>
      </c>
      <c r="AV102" s="21">
        <v>3218.01</v>
      </c>
      <c r="AW102" s="22">
        <v>349</v>
      </c>
      <c r="AX102" s="22">
        <v>59.04</v>
      </c>
      <c r="AY102" s="22">
        <v>1070.02</v>
      </c>
      <c r="AZ102" s="22">
        <v>104.43</v>
      </c>
      <c r="BA102" s="22">
        <v>1582.49</v>
      </c>
      <c r="BB102" s="23">
        <v>4800.5</v>
      </c>
      <c r="BC102" s="21">
        <v>3704.44</v>
      </c>
      <c r="BD102" s="21">
        <v>0</v>
      </c>
      <c r="BE102" s="21">
        <v>3704.44</v>
      </c>
      <c r="BF102" s="22">
        <v>387</v>
      </c>
      <c r="BG102" s="22">
        <v>86.96</v>
      </c>
      <c r="BH102" s="22">
        <v>1307.1400000000001</v>
      </c>
      <c r="BI102" s="22">
        <v>115.81</v>
      </c>
      <c r="BJ102" s="22">
        <v>1896.91</v>
      </c>
      <c r="BK102" s="23">
        <v>5601.35</v>
      </c>
      <c r="BL102" s="21">
        <v>2331.02</v>
      </c>
      <c r="BM102" s="21">
        <v>0</v>
      </c>
      <c r="BN102" s="21">
        <v>2331.02</v>
      </c>
      <c r="BO102" s="22">
        <v>229</v>
      </c>
      <c r="BP102" s="22">
        <v>58.2</v>
      </c>
      <c r="BQ102" s="22">
        <v>887.12</v>
      </c>
      <c r="BR102" s="22">
        <v>143.38</v>
      </c>
      <c r="BS102" s="22">
        <v>1317.7</v>
      </c>
      <c r="BT102" s="23">
        <v>3648.72</v>
      </c>
      <c r="BU102" s="21">
        <v>2331.02</v>
      </c>
      <c r="BV102" s="21">
        <v>0</v>
      </c>
      <c r="BW102" s="21">
        <v>2331.02</v>
      </c>
      <c r="BX102" s="22">
        <v>229</v>
      </c>
      <c r="BY102" s="22">
        <v>58.2</v>
      </c>
      <c r="BZ102" s="22">
        <v>887.12</v>
      </c>
      <c r="CA102" s="22">
        <v>41.38</v>
      </c>
      <c r="CB102" s="22">
        <v>1215.7</v>
      </c>
      <c r="CC102" s="23">
        <v>3546.72</v>
      </c>
      <c r="CD102" s="21">
        <v>2431.5</v>
      </c>
      <c r="CE102" s="21">
        <v>0</v>
      </c>
      <c r="CF102" s="21">
        <v>2431.5</v>
      </c>
      <c r="CG102" s="22">
        <v>242</v>
      </c>
      <c r="CH102" s="22">
        <v>60.71</v>
      </c>
      <c r="CI102" s="22">
        <v>923.83</v>
      </c>
      <c r="CJ102" s="22">
        <v>94.17</v>
      </c>
      <c r="CK102" s="22">
        <v>1320.71</v>
      </c>
      <c r="CL102" s="23">
        <v>3752.21</v>
      </c>
      <c r="CM102" s="21">
        <v>2331.02</v>
      </c>
      <c r="CN102" s="21">
        <v>0</v>
      </c>
      <c r="CO102" s="21">
        <v>2331.02</v>
      </c>
      <c r="CP102" s="22">
        <v>236</v>
      </c>
      <c r="CQ102" s="22">
        <v>58.2</v>
      </c>
      <c r="CR102" s="22">
        <v>891.92</v>
      </c>
      <c r="CS102" s="22">
        <v>117.88</v>
      </c>
      <c r="CT102" s="22">
        <v>1304</v>
      </c>
      <c r="CU102" s="23">
        <v>3635.02</v>
      </c>
      <c r="CV102" s="21">
        <v>2792.18</v>
      </c>
      <c r="CW102" s="21">
        <v>0</v>
      </c>
      <c r="CX102" s="21">
        <v>2792.18</v>
      </c>
      <c r="CY102" s="22">
        <v>292</v>
      </c>
      <c r="CZ102" s="22">
        <v>69.739999999999995</v>
      </c>
      <c r="DA102" s="22">
        <v>1055.58</v>
      </c>
      <c r="DB102" s="22">
        <v>136.28</v>
      </c>
      <c r="DC102" s="22">
        <v>1553.6</v>
      </c>
      <c r="DD102" s="23">
        <v>4345.78</v>
      </c>
      <c r="DE102" s="21">
        <v>3544.2</v>
      </c>
      <c r="DF102" s="21">
        <v>0</v>
      </c>
      <c r="DG102" s="21">
        <v>3544.2</v>
      </c>
      <c r="DH102" s="22">
        <v>395</v>
      </c>
      <c r="DI102" s="22">
        <v>397.78</v>
      </c>
      <c r="DJ102" s="22">
        <v>1330.26</v>
      </c>
      <c r="DK102" s="22">
        <v>156.08000000000001</v>
      </c>
      <c r="DL102" s="22">
        <v>2279.12</v>
      </c>
      <c r="DM102" s="23">
        <v>5823.32</v>
      </c>
      <c r="DN102" s="73">
        <f t="shared" si="12"/>
        <v>31264.520000000004</v>
      </c>
      <c r="DO102" s="73">
        <f t="shared" si="11"/>
        <v>853.75</v>
      </c>
      <c r="DP102" s="73">
        <f t="shared" si="13"/>
        <v>32118.270000000004</v>
      </c>
      <c r="DQ102" s="22">
        <f t="shared" si="14"/>
        <v>3507</v>
      </c>
      <c r="DR102" s="22">
        <f t="shared" si="15"/>
        <v>1140.46</v>
      </c>
      <c r="DS102" s="22">
        <f t="shared" si="16"/>
        <v>12797.75</v>
      </c>
      <c r="DT102" s="22">
        <f t="shared" si="17"/>
        <v>1495.3099999999997</v>
      </c>
      <c r="DU102" s="22">
        <f t="shared" si="18"/>
        <v>18940.52</v>
      </c>
      <c r="DV102" s="23">
        <f t="shared" si="19"/>
        <v>53389.81</v>
      </c>
      <c r="DW102" s="262">
        <f t="shared" si="20"/>
        <v>1333.3400000000038</v>
      </c>
      <c r="DX102" s="262"/>
      <c r="DY102" s="263">
        <f>E102-(DU102-(DO102*PARAM!Q102))</f>
        <v>-1562.9300000000003</v>
      </c>
      <c r="DZ102" s="263"/>
    </row>
    <row r="103" spans="1:130" x14ac:dyDescent="0.25">
      <c r="A103" s="18">
        <v>1082</v>
      </c>
      <c r="B103" s="18" t="s">
        <v>580</v>
      </c>
      <c r="C103" s="18" t="s">
        <v>581</v>
      </c>
      <c r="D103" s="20">
        <v>1</v>
      </c>
      <c r="E103" s="18">
        <v>75432</v>
      </c>
      <c r="F103" s="18">
        <v>133795.56</v>
      </c>
      <c r="G103" s="18" t="s">
        <v>157</v>
      </c>
      <c r="H103" s="18" t="s">
        <v>18</v>
      </c>
      <c r="I103" s="18" t="s">
        <v>424</v>
      </c>
      <c r="J103" s="21">
        <v>2701.13</v>
      </c>
      <c r="K103" s="21">
        <v>0</v>
      </c>
      <c r="L103" s="21">
        <v>2701.13</v>
      </c>
      <c r="M103" s="22">
        <v>269</v>
      </c>
      <c r="N103" s="22">
        <v>65.58</v>
      </c>
      <c r="O103" s="22">
        <v>994.26</v>
      </c>
      <c r="P103" s="22">
        <v>139.43</v>
      </c>
      <c r="Q103" s="22">
        <v>1468.27</v>
      </c>
      <c r="R103" s="23">
        <v>4169.3999999999996</v>
      </c>
      <c r="S103" s="21">
        <v>2579.04</v>
      </c>
      <c r="T103" s="21">
        <v>0</v>
      </c>
      <c r="U103" s="21">
        <v>2579.04</v>
      </c>
      <c r="V103" s="22">
        <v>263</v>
      </c>
      <c r="W103" s="22">
        <v>64.41</v>
      </c>
      <c r="X103" s="22">
        <v>978.22</v>
      </c>
      <c r="Y103" s="22">
        <v>122.29</v>
      </c>
      <c r="Z103" s="22">
        <v>1427.92</v>
      </c>
      <c r="AA103" s="23">
        <v>4006.96</v>
      </c>
      <c r="AB103" s="21">
        <v>2579.04</v>
      </c>
      <c r="AC103" s="21">
        <v>0</v>
      </c>
      <c r="AD103" s="21">
        <v>2579.04</v>
      </c>
      <c r="AE103" s="22">
        <v>263</v>
      </c>
      <c r="AF103" s="22">
        <v>64.41</v>
      </c>
      <c r="AG103" s="22">
        <v>977.71</v>
      </c>
      <c r="AH103" s="22">
        <v>163.09</v>
      </c>
      <c r="AI103" s="22">
        <v>1468.21</v>
      </c>
      <c r="AJ103" s="23">
        <v>4047.25</v>
      </c>
      <c r="AK103" s="21">
        <v>2579.04</v>
      </c>
      <c r="AL103" s="21">
        <v>0</v>
      </c>
      <c r="AM103" s="21">
        <v>2579.04</v>
      </c>
      <c r="AN103" s="22">
        <v>263</v>
      </c>
      <c r="AO103" s="22">
        <v>64.41</v>
      </c>
      <c r="AP103" s="22">
        <v>977.71</v>
      </c>
      <c r="AQ103" s="22">
        <v>147.79</v>
      </c>
      <c r="AR103" s="22">
        <v>1452.91</v>
      </c>
      <c r="AS103" s="23">
        <v>4031.95</v>
      </c>
      <c r="AT103" s="21">
        <v>2605.37</v>
      </c>
      <c r="AU103" s="21">
        <v>948.61</v>
      </c>
      <c r="AV103" s="21">
        <v>3553.98</v>
      </c>
      <c r="AW103" s="22">
        <v>396</v>
      </c>
      <c r="AX103" s="22">
        <v>65.06</v>
      </c>
      <c r="AY103" s="22">
        <v>1177.07</v>
      </c>
      <c r="AZ103" s="22">
        <v>150.78</v>
      </c>
      <c r="BA103" s="22">
        <v>1788.91</v>
      </c>
      <c r="BB103" s="23">
        <v>5342.89</v>
      </c>
      <c r="BC103" s="21">
        <v>4050.82</v>
      </c>
      <c r="BD103" s="21">
        <v>0</v>
      </c>
      <c r="BE103" s="21">
        <v>4050.82</v>
      </c>
      <c r="BF103" s="22">
        <v>439</v>
      </c>
      <c r="BG103" s="22">
        <v>96.4</v>
      </c>
      <c r="BH103" s="22">
        <v>1445.01</v>
      </c>
      <c r="BI103" s="22">
        <v>162.9</v>
      </c>
      <c r="BJ103" s="22">
        <v>2143.31</v>
      </c>
      <c r="BK103" s="23">
        <v>6194.13</v>
      </c>
      <c r="BL103" s="21">
        <v>2579.04</v>
      </c>
      <c r="BM103" s="21">
        <v>0</v>
      </c>
      <c r="BN103" s="21">
        <v>2579.04</v>
      </c>
      <c r="BO103" s="22">
        <v>259</v>
      </c>
      <c r="BP103" s="22">
        <v>64.41</v>
      </c>
      <c r="BQ103" s="22">
        <v>977.71</v>
      </c>
      <c r="BR103" s="22">
        <v>106.99</v>
      </c>
      <c r="BS103" s="22">
        <v>1408.11</v>
      </c>
      <c r="BT103" s="23">
        <v>3987.15</v>
      </c>
      <c r="BU103" s="21">
        <v>2579.04</v>
      </c>
      <c r="BV103" s="21">
        <v>0</v>
      </c>
      <c r="BW103" s="21">
        <v>2579.04</v>
      </c>
      <c r="BX103" s="22">
        <v>262</v>
      </c>
      <c r="BY103" s="22">
        <v>64.41</v>
      </c>
      <c r="BZ103" s="22">
        <v>977.71</v>
      </c>
      <c r="CA103" s="22">
        <v>157.99</v>
      </c>
      <c r="CB103" s="22">
        <v>1462.11</v>
      </c>
      <c r="CC103" s="23">
        <v>4041.15</v>
      </c>
      <c r="CD103" s="21">
        <v>2650.37</v>
      </c>
      <c r="CE103" s="21">
        <v>0</v>
      </c>
      <c r="CF103" s="21">
        <v>2650.37</v>
      </c>
      <c r="CG103" s="22">
        <v>272</v>
      </c>
      <c r="CH103" s="22">
        <v>66.19</v>
      </c>
      <c r="CI103" s="22">
        <v>1003.79</v>
      </c>
      <c r="CJ103" s="22">
        <v>108.25</v>
      </c>
      <c r="CK103" s="22">
        <v>1450.23</v>
      </c>
      <c r="CL103" s="23">
        <v>4100.6000000000004</v>
      </c>
      <c r="CM103" s="21">
        <v>2600.44</v>
      </c>
      <c r="CN103" s="21">
        <v>0</v>
      </c>
      <c r="CO103" s="21">
        <v>2600.44</v>
      </c>
      <c r="CP103" s="22">
        <v>274</v>
      </c>
      <c r="CQ103" s="22">
        <v>64.94</v>
      </c>
      <c r="CR103" s="22">
        <v>990.35</v>
      </c>
      <c r="CS103" s="22">
        <v>153.28</v>
      </c>
      <c r="CT103" s="22">
        <v>1482.57</v>
      </c>
      <c r="CU103" s="23">
        <v>4083.01</v>
      </c>
      <c r="CV103" s="21">
        <v>2579.04</v>
      </c>
      <c r="CW103" s="21">
        <v>0</v>
      </c>
      <c r="CX103" s="21">
        <v>2579.04</v>
      </c>
      <c r="CY103" s="22">
        <v>262</v>
      </c>
      <c r="CZ103" s="22">
        <v>64.41</v>
      </c>
      <c r="DA103" s="22">
        <v>977.71</v>
      </c>
      <c r="DB103" s="22">
        <v>66.19</v>
      </c>
      <c r="DC103" s="22">
        <v>1370.31</v>
      </c>
      <c r="DD103" s="23">
        <v>3949.35</v>
      </c>
      <c r="DE103" s="21">
        <v>3850.31</v>
      </c>
      <c r="DF103" s="21">
        <v>0</v>
      </c>
      <c r="DG103" s="21">
        <v>3850.31</v>
      </c>
      <c r="DH103" s="22">
        <v>443</v>
      </c>
      <c r="DI103" s="22">
        <v>432.53</v>
      </c>
      <c r="DJ103" s="22">
        <v>1442.06</v>
      </c>
      <c r="DK103" s="22">
        <v>185.67</v>
      </c>
      <c r="DL103" s="22">
        <v>2503.2600000000002</v>
      </c>
      <c r="DM103" s="23">
        <v>6353.57</v>
      </c>
      <c r="DN103" s="73">
        <f t="shared" si="12"/>
        <v>33932.68</v>
      </c>
      <c r="DO103" s="73">
        <f t="shared" si="11"/>
        <v>948.61</v>
      </c>
      <c r="DP103" s="73">
        <f t="shared" si="13"/>
        <v>34881.29</v>
      </c>
      <c r="DQ103" s="22">
        <f t="shared" si="14"/>
        <v>3924</v>
      </c>
      <c r="DR103" s="22">
        <f t="shared" si="15"/>
        <v>1241.5699999999997</v>
      </c>
      <c r="DS103" s="22">
        <f t="shared" si="16"/>
        <v>13897.020000000002</v>
      </c>
      <c r="DT103" s="22">
        <f t="shared" si="17"/>
        <v>1771.64</v>
      </c>
      <c r="DU103" s="22">
        <f t="shared" si="18"/>
        <v>20834.230000000003</v>
      </c>
      <c r="DV103" s="23">
        <f t="shared" si="19"/>
        <v>58294.560000000005</v>
      </c>
      <c r="DW103" s="262">
        <f t="shared" si="20"/>
        <v>-98914.26999999999</v>
      </c>
      <c r="DX103" s="262"/>
      <c r="DY103" s="263">
        <f>E103-(DU103-(DO103*PARAM!Q103))</f>
        <v>54597.77</v>
      </c>
      <c r="DZ103" s="263"/>
    </row>
    <row r="104" spans="1:130" x14ac:dyDescent="0.25">
      <c r="A104" s="18">
        <v>1083</v>
      </c>
      <c r="B104" s="18" t="s">
        <v>837</v>
      </c>
      <c r="C104" s="18" t="s">
        <v>458</v>
      </c>
      <c r="D104" s="20">
        <v>0</v>
      </c>
      <c r="E104" s="18">
        <v>0</v>
      </c>
      <c r="F104" s="18">
        <v>0</v>
      </c>
      <c r="G104" s="18" t="s">
        <v>157</v>
      </c>
      <c r="H104" s="18" t="s">
        <v>5</v>
      </c>
      <c r="I104" s="18" t="s">
        <v>814</v>
      </c>
      <c r="J104" s="21"/>
      <c r="K104" s="21"/>
      <c r="L104" s="21"/>
      <c r="M104" s="22"/>
      <c r="N104" s="22"/>
      <c r="O104" s="22"/>
      <c r="P104" s="22"/>
      <c r="Q104" s="22"/>
      <c r="R104" s="23"/>
      <c r="S104" s="21">
        <v>0</v>
      </c>
      <c r="T104" s="21">
        <v>0</v>
      </c>
      <c r="U104" s="21">
        <v>0</v>
      </c>
      <c r="V104" s="22">
        <v>0</v>
      </c>
      <c r="W104" s="22">
        <v>0</v>
      </c>
      <c r="X104" s="22">
        <v>0</v>
      </c>
      <c r="Y104" s="22">
        <v>0</v>
      </c>
      <c r="Z104" s="22">
        <v>0</v>
      </c>
      <c r="AA104" s="23">
        <v>0</v>
      </c>
      <c r="AB104" s="21">
        <v>0</v>
      </c>
      <c r="AC104" s="21">
        <v>0</v>
      </c>
      <c r="AD104" s="21">
        <v>0</v>
      </c>
      <c r="AE104" s="22">
        <v>0</v>
      </c>
      <c r="AF104" s="22">
        <v>0</v>
      </c>
      <c r="AG104" s="22">
        <v>0</v>
      </c>
      <c r="AH104" s="22">
        <v>0</v>
      </c>
      <c r="AI104" s="22">
        <v>0</v>
      </c>
      <c r="AJ104" s="23">
        <v>0</v>
      </c>
      <c r="AK104" s="21"/>
      <c r="AL104" s="21"/>
      <c r="AM104" s="21"/>
      <c r="AN104" s="22"/>
      <c r="AO104" s="22"/>
      <c r="AP104" s="22"/>
      <c r="AQ104" s="22"/>
      <c r="AR104" s="22"/>
      <c r="AS104" s="23"/>
      <c r="AT104" s="21">
        <v>8.57</v>
      </c>
      <c r="AU104" s="21">
        <v>948.61</v>
      </c>
      <c r="AV104" s="21">
        <v>957.18</v>
      </c>
      <c r="AW104" s="22">
        <v>40</v>
      </c>
      <c r="AX104" s="22">
        <v>0.3</v>
      </c>
      <c r="AY104" s="22">
        <v>191.57</v>
      </c>
      <c r="AZ104" s="22">
        <v>12.82</v>
      </c>
      <c r="BA104" s="22">
        <v>244.69</v>
      </c>
      <c r="BB104" s="23">
        <v>1201.8699999999999</v>
      </c>
      <c r="BC104" s="21"/>
      <c r="BD104" s="21"/>
      <c r="BE104" s="21"/>
      <c r="BF104" s="22"/>
      <c r="BG104" s="22"/>
      <c r="BH104" s="22"/>
      <c r="BI104" s="22"/>
      <c r="BJ104" s="22"/>
      <c r="BK104" s="23"/>
      <c r="BL104" s="21"/>
      <c r="BM104" s="21"/>
      <c r="BN104" s="21"/>
      <c r="BO104" s="22"/>
      <c r="BP104" s="22"/>
      <c r="BQ104" s="22"/>
      <c r="BR104" s="22"/>
      <c r="BS104" s="22"/>
      <c r="BT104" s="23"/>
      <c r="BU104" s="21"/>
      <c r="BV104" s="21"/>
      <c r="BW104" s="21"/>
      <c r="BX104" s="22"/>
      <c r="BY104" s="22"/>
      <c r="BZ104" s="22"/>
      <c r="CA104" s="22"/>
      <c r="CB104" s="22"/>
      <c r="CC104" s="23"/>
      <c r="CD104" s="21"/>
      <c r="CE104" s="21"/>
      <c r="CF104" s="21"/>
      <c r="CG104" s="22"/>
      <c r="CH104" s="22"/>
      <c r="CI104" s="22"/>
      <c r="CJ104" s="22"/>
      <c r="CK104" s="22"/>
      <c r="CL104" s="23"/>
      <c r="CM104" s="21"/>
      <c r="CN104" s="21"/>
      <c r="CO104" s="21"/>
      <c r="CP104" s="22"/>
      <c r="CQ104" s="22"/>
      <c r="CR104" s="22"/>
      <c r="CS104" s="22"/>
      <c r="CT104" s="22"/>
      <c r="CU104" s="23"/>
      <c r="CV104" s="21"/>
      <c r="CW104" s="21"/>
      <c r="CX104" s="21"/>
      <c r="CY104" s="22"/>
      <c r="CZ104" s="22"/>
      <c r="DA104" s="22"/>
      <c r="DB104" s="22"/>
      <c r="DC104" s="22"/>
      <c r="DD104" s="23"/>
      <c r="DN104" s="73">
        <f t="shared" si="12"/>
        <v>8.57</v>
      </c>
      <c r="DO104" s="73">
        <f t="shared" si="11"/>
        <v>948.61</v>
      </c>
      <c r="DP104" s="73">
        <f t="shared" si="13"/>
        <v>957.18</v>
      </c>
      <c r="DQ104" s="22">
        <f t="shared" si="14"/>
        <v>40</v>
      </c>
      <c r="DR104" s="22">
        <f t="shared" si="15"/>
        <v>0.3</v>
      </c>
      <c r="DS104" s="22">
        <f t="shared" si="16"/>
        <v>191.57</v>
      </c>
      <c r="DT104" s="22">
        <f t="shared" si="17"/>
        <v>12.82</v>
      </c>
      <c r="DU104" s="22">
        <f t="shared" si="18"/>
        <v>244.69</v>
      </c>
      <c r="DV104" s="23">
        <f t="shared" si="19"/>
        <v>1201.8699999999999</v>
      </c>
      <c r="DW104" s="262">
        <f t="shared" si="20"/>
        <v>957.18</v>
      </c>
      <c r="DX104" s="262"/>
      <c r="DY104" s="263">
        <f>E104-(DU104-(DO104*PARAM!Q104))</f>
        <v>-244.69</v>
      </c>
      <c r="DZ104" s="263"/>
    </row>
    <row r="105" spans="1:130" x14ac:dyDescent="0.25">
      <c r="A105" s="18">
        <v>1085</v>
      </c>
      <c r="B105" s="18" t="s">
        <v>589</v>
      </c>
      <c r="C105" s="18" t="s">
        <v>590</v>
      </c>
      <c r="D105" s="20">
        <v>1</v>
      </c>
      <c r="E105" s="18">
        <v>21872.1</v>
      </c>
      <c r="F105" s="18">
        <v>38245.379999999997</v>
      </c>
      <c r="G105" s="18" t="s">
        <v>157</v>
      </c>
      <c r="H105" s="18" t="s">
        <v>5</v>
      </c>
      <c r="I105" s="18" t="s">
        <v>285</v>
      </c>
      <c r="J105" s="21">
        <v>3275.68</v>
      </c>
      <c r="K105" s="21">
        <v>0</v>
      </c>
      <c r="L105" s="21">
        <v>3275.68</v>
      </c>
      <c r="M105" s="22">
        <v>348</v>
      </c>
      <c r="N105" s="22">
        <v>79.36</v>
      </c>
      <c r="O105" s="22">
        <v>1221.27</v>
      </c>
      <c r="P105" s="22">
        <v>159.72999999999999</v>
      </c>
      <c r="Q105" s="22">
        <v>1808.36</v>
      </c>
      <c r="R105" s="23">
        <v>5084.04</v>
      </c>
      <c r="S105" s="21">
        <v>2900.56</v>
      </c>
      <c r="T105" s="21">
        <v>0</v>
      </c>
      <c r="U105" s="21">
        <v>2900.56</v>
      </c>
      <c r="V105" s="22">
        <v>310</v>
      </c>
      <c r="W105" s="22">
        <v>72.45</v>
      </c>
      <c r="X105" s="22">
        <v>1119.3499999999999</v>
      </c>
      <c r="Y105" s="22">
        <v>133.1</v>
      </c>
      <c r="Z105" s="22">
        <v>1634.9</v>
      </c>
      <c r="AA105" s="23">
        <v>4535.46</v>
      </c>
      <c r="AB105" s="21">
        <v>2900.56</v>
      </c>
      <c r="AC105" s="21">
        <v>0</v>
      </c>
      <c r="AD105" s="21">
        <v>2900.56</v>
      </c>
      <c r="AE105" s="22">
        <v>310</v>
      </c>
      <c r="AF105" s="22">
        <v>72.45</v>
      </c>
      <c r="AG105" s="22">
        <v>1118.73</v>
      </c>
      <c r="AH105" s="22">
        <v>168.8</v>
      </c>
      <c r="AI105" s="22">
        <v>1669.98</v>
      </c>
      <c r="AJ105" s="23">
        <v>4570.54</v>
      </c>
      <c r="AK105" s="21">
        <v>2983</v>
      </c>
      <c r="AL105" s="21">
        <v>0</v>
      </c>
      <c r="AM105" s="21">
        <v>2983</v>
      </c>
      <c r="AN105" s="22">
        <v>322</v>
      </c>
      <c r="AO105" s="22">
        <v>74.510000000000005</v>
      </c>
      <c r="AP105" s="22">
        <v>1149.51</v>
      </c>
      <c r="AQ105" s="22">
        <v>160.08000000000001</v>
      </c>
      <c r="AR105" s="22">
        <v>1706.1</v>
      </c>
      <c r="AS105" s="23">
        <v>4689.1000000000004</v>
      </c>
      <c r="AT105" s="21">
        <v>2904.57</v>
      </c>
      <c r="AU105" s="21">
        <v>948.61</v>
      </c>
      <c r="AV105" s="21">
        <v>3853.18</v>
      </c>
      <c r="AW105" s="22">
        <v>440</v>
      </c>
      <c r="AX105" s="22">
        <v>72.55</v>
      </c>
      <c r="AY105" s="22">
        <v>1309.98</v>
      </c>
      <c r="AZ105" s="22">
        <v>125.49</v>
      </c>
      <c r="BA105" s="22">
        <v>1948.02</v>
      </c>
      <c r="BB105" s="23">
        <v>5801.2</v>
      </c>
      <c r="BC105" s="21">
        <v>4573.3100000000004</v>
      </c>
      <c r="BD105" s="21">
        <v>0</v>
      </c>
      <c r="BE105" s="21">
        <v>4573.3100000000004</v>
      </c>
      <c r="BF105" s="22">
        <v>508</v>
      </c>
      <c r="BG105" s="22">
        <v>108.24</v>
      </c>
      <c r="BH105" s="22">
        <v>1912.78</v>
      </c>
      <c r="BI105" s="22">
        <v>192.37</v>
      </c>
      <c r="BJ105" s="22">
        <v>2721.39</v>
      </c>
      <c r="BK105" s="23">
        <v>7294.7</v>
      </c>
      <c r="BL105" s="21">
        <v>2943.09</v>
      </c>
      <c r="BM105" s="21">
        <v>0</v>
      </c>
      <c r="BN105" s="21">
        <v>2943.09</v>
      </c>
      <c r="BO105" s="22">
        <v>316</v>
      </c>
      <c r="BP105" s="22">
        <v>73.510000000000005</v>
      </c>
      <c r="BQ105" s="22">
        <v>1134.6199999999999</v>
      </c>
      <c r="BR105" s="22">
        <v>144.06</v>
      </c>
      <c r="BS105" s="22">
        <v>1668.19</v>
      </c>
      <c r="BT105" s="23">
        <v>4611.28</v>
      </c>
      <c r="BU105" s="21">
        <v>2900.56</v>
      </c>
      <c r="BV105" s="21">
        <v>0</v>
      </c>
      <c r="BW105" s="21">
        <v>2900.56</v>
      </c>
      <c r="BX105" s="22">
        <v>310</v>
      </c>
      <c r="BY105" s="22">
        <v>72.45</v>
      </c>
      <c r="BZ105" s="22">
        <v>1118.73</v>
      </c>
      <c r="CA105" s="22">
        <v>133.1</v>
      </c>
      <c r="CB105" s="22">
        <v>1634.28</v>
      </c>
      <c r="CC105" s="23">
        <v>4534.84</v>
      </c>
      <c r="CD105" s="21">
        <v>3070.67</v>
      </c>
      <c r="CE105" s="21">
        <v>0</v>
      </c>
      <c r="CF105" s="21">
        <v>3070.67</v>
      </c>
      <c r="CG105" s="22">
        <v>333</v>
      </c>
      <c r="CH105" s="22">
        <v>76.7</v>
      </c>
      <c r="CI105" s="22">
        <v>1182.23</v>
      </c>
      <c r="CJ105" s="22">
        <v>115.73</v>
      </c>
      <c r="CK105" s="22">
        <v>1707.66</v>
      </c>
      <c r="CL105" s="23">
        <v>4778.33</v>
      </c>
      <c r="CM105" s="21">
        <v>2883.2</v>
      </c>
      <c r="CN105" s="21">
        <v>0</v>
      </c>
      <c r="CO105" s="21">
        <v>2883.2</v>
      </c>
      <c r="CP105" s="22">
        <v>316</v>
      </c>
      <c r="CQ105" s="22">
        <v>72.010000000000005</v>
      </c>
      <c r="CR105" s="22">
        <v>1117.03</v>
      </c>
      <c r="CS105" s="22">
        <v>122.6</v>
      </c>
      <c r="CT105" s="22">
        <v>1627.64</v>
      </c>
      <c r="CU105" s="23">
        <v>4510.84</v>
      </c>
      <c r="CV105" s="21">
        <v>3408.82</v>
      </c>
      <c r="CW105" s="21">
        <v>0</v>
      </c>
      <c r="CX105" s="21">
        <v>3408.82</v>
      </c>
      <c r="CY105" s="22">
        <v>380</v>
      </c>
      <c r="CZ105" s="22">
        <v>85.16</v>
      </c>
      <c r="DA105" s="22">
        <v>1308.52</v>
      </c>
      <c r="DB105" s="22">
        <v>60.54</v>
      </c>
      <c r="DC105" s="22">
        <v>1834.22</v>
      </c>
      <c r="DD105" s="23">
        <v>5243.04</v>
      </c>
      <c r="DE105" s="21">
        <v>3735.81</v>
      </c>
      <c r="DF105" s="21">
        <v>0</v>
      </c>
      <c r="DG105" s="21">
        <v>3735.81</v>
      </c>
      <c r="DH105" s="22">
        <v>428</v>
      </c>
      <c r="DI105" s="22">
        <v>474.43</v>
      </c>
      <c r="DJ105" s="22">
        <v>1187.21</v>
      </c>
      <c r="DK105" s="22">
        <v>168.34</v>
      </c>
      <c r="DL105" s="22">
        <v>2257.98</v>
      </c>
      <c r="DM105" s="23">
        <v>5993.79</v>
      </c>
      <c r="DN105" s="73">
        <f t="shared" si="12"/>
        <v>38479.83</v>
      </c>
      <c r="DO105" s="73">
        <f t="shared" si="11"/>
        <v>948.61</v>
      </c>
      <c r="DP105" s="73">
        <f t="shared" si="13"/>
        <v>39428.44</v>
      </c>
      <c r="DQ105" s="22">
        <f t="shared" si="14"/>
        <v>4637</v>
      </c>
      <c r="DR105" s="22">
        <f t="shared" si="15"/>
        <v>1407.3300000000002</v>
      </c>
      <c r="DS105" s="22">
        <f t="shared" si="16"/>
        <v>16014.580000000002</v>
      </c>
      <c r="DT105" s="22">
        <f t="shared" si="17"/>
        <v>1827.9999999999998</v>
      </c>
      <c r="DU105" s="22">
        <f t="shared" si="18"/>
        <v>23886.91</v>
      </c>
      <c r="DV105" s="23">
        <f t="shared" si="19"/>
        <v>66258.44</v>
      </c>
      <c r="DW105" s="262">
        <f t="shared" si="20"/>
        <v>1183.0600000000049</v>
      </c>
      <c r="DX105" s="262"/>
      <c r="DY105" s="263">
        <f>E105-(DU105-(DO105*PARAM!Q105))</f>
        <v>-2014.8100000000013</v>
      </c>
      <c r="DZ105" s="263"/>
    </row>
    <row r="106" spans="1:130" x14ac:dyDescent="0.25">
      <c r="A106" s="18">
        <v>1086</v>
      </c>
      <c r="B106" s="18" t="s">
        <v>591</v>
      </c>
      <c r="C106" s="18" t="s">
        <v>347</v>
      </c>
      <c r="D106" s="20">
        <v>1</v>
      </c>
      <c r="E106" s="18">
        <v>18211.144</v>
      </c>
      <c r="F106" s="18">
        <v>32294.596599999997</v>
      </c>
      <c r="G106" s="18" t="s">
        <v>157</v>
      </c>
      <c r="H106" s="18" t="s">
        <v>9</v>
      </c>
      <c r="I106" s="18" t="s">
        <v>277</v>
      </c>
      <c r="J106" s="21">
        <v>2543.6585999999998</v>
      </c>
      <c r="K106" s="21">
        <v>0</v>
      </c>
      <c r="L106" s="21">
        <v>2543.6585999999998</v>
      </c>
      <c r="M106" s="22">
        <v>255.78</v>
      </c>
      <c r="N106" s="22">
        <v>62.7592</v>
      </c>
      <c r="O106" s="22">
        <v>952.44240000000002</v>
      </c>
      <c r="P106" s="22">
        <v>144.99100000000001</v>
      </c>
      <c r="Q106" s="22">
        <v>1415.9726000000001</v>
      </c>
      <c r="R106" s="23">
        <v>-1179.5999999999999</v>
      </c>
      <c r="S106" s="21">
        <v>2490.1407999999997</v>
      </c>
      <c r="T106" s="21">
        <v>0</v>
      </c>
      <c r="U106" s="21">
        <v>2490.1407999999997</v>
      </c>
      <c r="V106" s="22">
        <v>252.84</v>
      </c>
      <c r="W106" s="22">
        <v>62.181000000000004</v>
      </c>
      <c r="X106" s="22">
        <v>945.03359999999998</v>
      </c>
      <c r="Y106" s="22">
        <v>139.17959999999999</v>
      </c>
      <c r="Z106" s="22">
        <v>1399.2342000000001</v>
      </c>
      <c r="AA106" s="23">
        <v>-1141.73</v>
      </c>
      <c r="AB106" s="21">
        <v>2490.1407999999997</v>
      </c>
      <c r="AC106" s="21">
        <v>0</v>
      </c>
      <c r="AD106" s="21">
        <v>2490.1407999999997</v>
      </c>
      <c r="AE106" s="22">
        <v>252.84</v>
      </c>
      <c r="AF106" s="22">
        <v>62.181000000000004</v>
      </c>
      <c r="AG106" s="22">
        <v>944.55340000000001</v>
      </c>
      <c r="AH106" s="22">
        <v>159.17160000000001</v>
      </c>
      <c r="AI106" s="22">
        <v>1418.7460000000001</v>
      </c>
      <c r="AJ106" s="23">
        <v>-1122.21</v>
      </c>
      <c r="AK106" s="21">
        <v>2524.5486000000001</v>
      </c>
      <c r="AL106" s="21">
        <v>0</v>
      </c>
      <c r="AM106" s="21">
        <v>2524.5486000000001</v>
      </c>
      <c r="AN106" s="22">
        <v>256.76</v>
      </c>
      <c r="AO106" s="22">
        <v>63.053199999999997</v>
      </c>
      <c r="AP106" s="22">
        <v>957.10720000000003</v>
      </c>
      <c r="AQ106" s="22">
        <v>149.78319999999999</v>
      </c>
      <c r="AR106" s="22">
        <v>1426.7035999999998</v>
      </c>
      <c r="AS106" s="23">
        <v>-1149.3699999999999</v>
      </c>
      <c r="AT106" s="21">
        <v>2519.6192000000001</v>
      </c>
      <c r="AU106" s="21">
        <v>920.34740000000011</v>
      </c>
      <c r="AV106" s="21">
        <v>3439.9665999999997</v>
      </c>
      <c r="AW106" s="22">
        <v>382.2</v>
      </c>
      <c r="AX106" s="22">
        <v>62.925800000000002</v>
      </c>
      <c r="AY106" s="22">
        <v>1139.3774000000001</v>
      </c>
      <c r="AZ106" s="22">
        <v>122.0492</v>
      </c>
      <c r="BA106" s="22">
        <v>1706.5523999999998</v>
      </c>
      <c r="BB106" s="23">
        <v>-1803.62</v>
      </c>
      <c r="BC106" s="21">
        <v>3826.8804</v>
      </c>
      <c r="BD106" s="21">
        <v>0</v>
      </c>
      <c r="BE106" s="21">
        <v>3826.8804</v>
      </c>
      <c r="BF106" s="22">
        <v>422.38</v>
      </c>
      <c r="BG106" s="22">
        <v>92.874599999999987</v>
      </c>
      <c r="BH106" s="22">
        <v>1392.7564000000002</v>
      </c>
      <c r="BI106" s="22">
        <v>177.43880000000001</v>
      </c>
      <c r="BJ106" s="22">
        <v>2085.4498000000003</v>
      </c>
      <c r="BK106" s="23">
        <v>-1819.53</v>
      </c>
      <c r="BL106" s="21">
        <v>2490.1407999999997</v>
      </c>
      <c r="BM106" s="21">
        <v>0</v>
      </c>
      <c r="BN106" s="21">
        <v>2490.1407999999997</v>
      </c>
      <c r="BO106" s="22">
        <v>250.88</v>
      </c>
      <c r="BP106" s="22">
        <v>62.181000000000004</v>
      </c>
      <c r="BQ106" s="22">
        <v>944.55340000000001</v>
      </c>
      <c r="BR106" s="22">
        <v>149.1756</v>
      </c>
      <c r="BS106" s="22">
        <v>1406.79</v>
      </c>
      <c r="BT106" s="23">
        <v>-1134.17</v>
      </c>
      <c r="BU106" s="21">
        <v>2490.1407999999997</v>
      </c>
      <c r="BV106" s="21">
        <v>0</v>
      </c>
      <c r="BW106" s="21">
        <v>2490.1407999999997</v>
      </c>
      <c r="BX106" s="22">
        <v>252.84</v>
      </c>
      <c r="BY106" s="22">
        <v>62.181000000000004</v>
      </c>
      <c r="BZ106" s="22">
        <v>944.55340000000001</v>
      </c>
      <c r="CA106" s="22">
        <v>154.17359999999999</v>
      </c>
      <c r="CB106" s="22">
        <v>1413.7479999999998</v>
      </c>
      <c r="CC106" s="23">
        <v>-1127.21</v>
      </c>
      <c r="CD106" s="21">
        <v>2572.3824</v>
      </c>
      <c r="CE106" s="21">
        <v>0</v>
      </c>
      <c r="CF106" s="21">
        <v>2572.3824</v>
      </c>
      <c r="CG106" s="22">
        <v>263.62</v>
      </c>
      <c r="CH106" s="22">
        <v>64.23899999999999</v>
      </c>
      <c r="CI106" s="22">
        <v>974.5806</v>
      </c>
      <c r="CJ106" s="22">
        <v>95.647999999999996</v>
      </c>
      <c r="CK106" s="22">
        <v>1398.0876000000001</v>
      </c>
      <c r="CL106" s="23">
        <v>-1226.79</v>
      </c>
      <c r="CM106" s="21">
        <v>2475.1761999999999</v>
      </c>
      <c r="CN106" s="21">
        <v>0</v>
      </c>
      <c r="CO106" s="21">
        <v>2475.1761999999999</v>
      </c>
      <c r="CP106" s="22">
        <v>258.72000000000003</v>
      </c>
      <c r="CQ106" s="22">
        <v>61.808599999999998</v>
      </c>
      <c r="CR106" s="22">
        <v>941.2998</v>
      </c>
      <c r="CS106" s="22">
        <v>123.91120000000001</v>
      </c>
      <c r="CT106" s="22">
        <v>1385.7395999999999</v>
      </c>
      <c r="CU106" s="23">
        <v>-1139.95</v>
      </c>
      <c r="CV106" s="21">
        <v>2490.1407999999997</v>
      </c>
      <c r="CW106" s="21">
        <v>0</v>
      </c>
      <c r="CX106" s="21">
        <v>2490.1407999999997</v>
      </c>
      <c r="CY106" s="22">
        <v>252.84</v>
      </c>
      <c r="CZ106" s="22">
        <v>62.181000000000004</v>
      </c>
      <c r="DA106" s="22">
        <v>942.06420000000003</v>
      </c>
      <c r="DB106" s="22">
        <v>134.1816</v>
      </c>
      <c r="DC106" s="22">
        <v>1391.2667999999999</v>
      </c>
      <c r="DD106" s="23">
        <v>-1149.69</v>
      </c>
      <c r="DE106" s="9">
        <v>3743.502</v>
      </c>
      <c r="DF106" s="9">
        <v>0</v>
      </c>
      <c r="DG106" s="9">
        <v>3743.502</v>
      </c>
      <c r="DH106" s="11">
        <v>423.36</v>
      </c>
      <c r="DI106" s="11">
        <v>418.38160000000005</v>
      </c>
      <c r="DJ106" s="11">
        <v>1407.2995999999998</v>
      </c>
      <c r="DK106" s="11">
        <v>176.43919999999997</v>
      </c>
      <c r="DL106" s="11">
        <v>2425.4803999999999</v>
      </c>
      <c r="DM106" s="23">
        <v>-1394.42</v>
      </c>
      <c r="DN106" s="73">
        <f t="shared" si="12"/>
        <v>32656.471400000002</v>
      </c>
      <c r="DO106" s="73">
        <f t="shared" si="11"/>
        <v>920.34740000000011</v>
      </c>
      <c r="DP106" s="73">
        <f t="shared" si="13"/>
        <v>33576.818800000001</v>
      </c>
      <c r="DQ106" s="22">
        <f t="shared" si="14"/>
        <v>3775.940000000001</v>
      </c>
      <c r="DR106" s="22">
        <f t="shared" si="15"/>
        <v>1199.1280000000002</v>
      </c>
      <c r="DS106" s="22">
        <f t="shared" si="16"/>
        <v>13430.174800000003</v>
      </c>
      <c r="DT106" s="22">
        <f t="shared" si="17"/>
        <v>1875.3181999999999</v>
      </c>
      <c r="DU106" s="22">
        <f t="shared" si="18"/>
        <v>20280.561000000002</v>
      </c>
      <c r="DV106" s="23">
        <f t="shared" si="19"/>
        <v>-16522.460000000003</v>
      </c>
      <c r="DW106" s="262">
        <f t="shared" si="20"/>
        <v>1282.2222000000038</v>
      </c>
      <c r="DX106" s="262"/>
      <c r="DY106" s="263">
        <f>E106-(DU106-(DO106*PARAM!Q106))</f>
        <v>-2069.4170000000013</v>
      </c>
      <c r="DZ106" s="263"/>
    </row>
    <row r="107" spans="1:130" x14ac:dyDescent="0.25">
      <c r="A107" s="18">
        <v>1088</v>
      </c>
      <c r="B107" s="18" t="s">
        <v>596</v>
      </c>
      <c r="C107" s="18" t="s">
        <v>404</v>
      </c>
      <c r="D107" s="20">
        <v>1</v>
      </c>
      <c r="E107" s="18">
        <v>17667.189999999999</v>
      </c>
      <c r="F107" s="18">
        <v>31306.06</v>
      </c>
      <c r="G107" s="18" t="s">
        <v>157</v>
      </c>
      <c r="H107" s="18" t="s">
        <v>5</v>
      </c>
      <c r="I107" s="18" t="s">
        <v>368</v>
      </c>
      <c r="J107" s="21">
        <v>2605.4499999999998</v>
      </c>
      <c r="K107" s="21">
        <v>0</v>
      </c>
      <c r="L107" s="21">
        <v>2605.4499999999998</v>
      </c>
      <c r="M107" s="22">
        <v>265</v>
      </c>
      <c r="N107" s="22">
        <v>64.739999999999995</v>
      </c>
      <c r="O107" s="22">
        <v>982.1</v>
      </c>
      <c r="P107" s="22">
        <v>107.4</v>
      </c>
      <c r="Q107" s="22">
        <v>1419.24</v>
      </c>
      <c r="R107" s="23">
        <v>4024.69</v>
      </c>
      <c r="S107" s="21">
        <v>2545.0300000000002</v>
      </c>
      <c r="T107" s="21">
        <v>0</v>
      </c>
      <c r="U107" s="21">
        <v>2545.0300000000002</v>
      </c>
      <c r="V107" s="22">
        <v>258</v>
      </c>
      <c r="W107" s="22">
        <v>63.56</v>
      </c>
      <c r="X107" s="22">
        <v>965.83</v>
      </c>
      <c r="Y107" s="22">
        <v>116.59</v>
      </c>
      <c r="Z107" s="22">
        <v>1403.98</v>
      </c>
      <c r="AA107" s="23">
        <v>3949.01</v>
      </c>
      <c r="AB107" s="21">
        <v>2540.9499999999998</v>
      </c>
      <c r="AC107" s="21">
        <v>0</v>
      </c>
      <c r="AD107" s="21">
        <v>2540.9499999999998</v>
      </c>
      <c r="AE107" s="22">
        <v>258</v>
      </c>
      <c r="AF107" s="22">
        <v>63.45</v>
      </c>
      <c r="AG107" s="22">
        <v>963.83</v>
      </c>
      <c r="AH107" s="22">
        <v>116.52</v>
      </c>
      <c r="AI107" s="22">
        <v>1401.8</v>
      </c>
      <c r="AJ107" s="23">
        <v>3942.75</v>
      </c>
      <c r="AK107" s="21">
        <v>2546.54</v>
      </c>
      <c r="AL107" s="21">
        <v>0</v>
      </c>
      <c r="AM107" s="21">
        <v>2546.54</v>
      </c>
      <c r="AN107" s="22">
        <v>258</v>
      </c>
      <c r="AO107" s="22">
        <v>63.6</v>
      </c>
      <c r="AP107" s="22">
        <v>965.86</v>
      </c>
      <c r="AQ107" s="22">
        <v>121.71</v>
      </c>
      <c r="AR107" s="22">
        <v>1409.17</v>
      </c>
      <c r="AS107" s="23">
        <v>3955.71</v>
      </c>
      <c r="AT107" s="21">
        <v>2540.9499999999998</v>
      </c>
      <c r="AU107" s="21">
        <v>948.61</v>
      </c>
      <c r="AV107" s="21">
        <v>3489.56</v>
      </c>
      <c r="AW107" s="22">
        <v>387</v>
      </c>
      <c r="AX107" s="22">
        <v>63.45</v>
      </c>
      <c r="AY107" s="22">
        <v>1153.55</v>
      </c>
      <c r="AZ107" s="22">
        <v>129.22999999999999</v>
      </c>
      <c r="BA107" s="22">
        <v>1733.23</v>
      </c>
      <c r="BB107" s="23">
        <v>5222.79</v>
      </c>
      <c r="BC107" s="21">
        <v>2611.48</v>
      </c>
      <c r="BD107" s="21">
        <v>0</v>
      </c>
      <c r="BE107" s="21">
        <v>2611.48</v>
      </c>
      <c r="BF107" s="22">
        <v>262</v>
      </c>
      <c r="BG107" s="22">
        <v>63.99</v>
      </c>
      <c r="BH107" s="22">
        <v>992.28</v>
      </c>
      <c r="BI107" s="22">
        <v>137.94999999999999</v>
      </c>
      <c r="BJ107" s="22">
        <v>1456.22</v>
      </c>
      <c r="BK107" s="23">
        <v>4067.7</v>
      </c>
      <c r="BL107" s="21">
        <v>2343.94</v>
      </c>
      <c r="BM107" s="21">
        <v>0</v>
      </c>
      <c r="BN107" s="21">
        <v>2343.94</v>
      </c>
      <c r="BO107" s="22">
        <v>229</v>
      </c>
      <c r="BP107" s="22">
        <v>58.53</v>
      </c>
      <c r="BQ107" s="22">
        <v>895.17</v>
      </c>
      <c r="BR107" s="22">
        <v>41.61</v>
      </c>
      <c r="BS107" s="22">
        <v>1224.31</v>
      </c>
      <c r="BT107" s="23">
        <v>3568.25</v>
      </c>
      <c r="BU107" s="21">
        <v>2540.9499999999998</v>
      </c>
      <c r="BV107" s="21">
        <v>0</v>
      </c>
      <c r="BW107" s="21">
        <v>2540.9499999999998</v>
      </c>
      <c r="BX107" s="22">
        <v>258</v>
      </c>
      <c r="BY107" s="22">
        <v>63.45</v>
      </c>
      <c r="BZ107" s="22">
        <v>963.83</v>
      </c>
      <c r="CA107" s="22">
        <v>116.52</v>
      </c>
      <c r="CB107" s="22">
        <v>1401.8</v>
      </c>
      <c r="CC107" s="23">
        <v>3942.75</v>
      </c>
      <c r="CD107" s="21">
        <v>2673.57</v>
      </c>
      <c r="CE107" s="21">
        <v>0</v>
      </c>
      <c r="CF107" s="21">
        <v>2673.57</v>
      </c>
      <c r="CG107" s="22">
        <v>275</v>
      </c>
      <c r="CH107" s="22">
        <v>66.77</v>
      </c>
      <c r="CI107" s="22">
        <v>1012.26</v>
      </c>
      <c r="CJ107" s="22">
        <v>93.38</v>
      </c>
      <c r="CK107" s="22">
        <v>1447.41</v>
      </c>
      <c r="CL107" s="23">
        <v>4120.9799999999996</v>
      </c>
      <c r="CM107" s="21">
        <v>2050.91</v>
      </c>
      <c r="CN107" s="21">
        <v>0</v>
      </c>
      <c r="CO107" s="21">
        <v>2050.91</v>
      </c>
      <c r="CP107" s="22">
        <v>198</v>
      </c>
      <c r="CQ107" s="22">
        <v>51.2</v>
      </c>
      <c r="CR107" s="22">
        <v>789.6</v>
      </c>
      <c r="CS107" s="22">
        <v>87.41</v>
      </c>
      <c r="CT107" s="22">
        <v>1126.21</v>
      </c>
      <c r="CU107" s="23">
        <v>3177.12</v>
      </c>
      <c r="CV107" s="21">
        <v>2033.46</v>
      </c>
      <c r="CW107" s="21">
        <v>0</v>
      </c>
      <c r="CX107" s="21">
        <v>2033.46</v>
      </c>
      <c r="CY107" s="22">
        <v>188</v>
      </c>
      <c r="CZ107" s="22">
        <v>50.76</v>
      </c>
      <c r="DA107" s="22">
        <v>776.42</v>
      </c>
      <c r="DB107" s="22">
        <v>87.1</v>
      </c>
      <c r="DC107" s="22">
        <v>1102.28</v>
      </c>
      <c r="DD107" s="23">
        <v>3135.74</v>
      </c>
      <c r="DE107" s="21">
        <v>3160.46</v>
      </c>
      <c r="DF107" s="21">
        <v>0</v>
      </c>
      <c r="DG107" s="21">
        <v>3160.46</v>
      </c>
      <c r="DH107" s="22">
        <v>345</v>
      </c>
      <c r="DI107" s="22">
        <v>379.94</v>
      </c>
      <c r="DJ107" s="22">
        <v>1192.1199999999999</v>
      </c>
      <c r="DK107" s="22">
        <v>117.32</v>
      </c>
      <c r="DL107" s="22">
        <v>2034.38</v>
      </c>
      <c r="DM107" s="23">
        <v>5194.84</v>
      </c>
      <c r="DN107" s="73">
        <f t="shared" si="12"/>
        <v>30193.689999999995</v>
      </c>
      <c r="DO107" s="73">
        <f t="shared" si="11"/>
        <v>948.61</v>
      </c>
      <c r="DP107" s="73">
        <f t="shared" si="13"/>
        <v>31142.299999999996</v>
      </c>
      <c r="DQ107" s="22">
        <f t="shared" si="14"/>
        <v>3410</v>
      </c>
      <c r="DR107" s="22">
        <f t="shared" si="15"/>
        <v>1111.97</v>
      </c>
      <c r="DS107" s="22">
        <f t="shared" si="16"/>
        <v>12548.02</v>
      </c>
      <c r="DT107" s="22">
        <f t="shared" si="17"/>
        <v>1314.3499999999997</v>
      </c>
      <c r="DU107" s="22">
        <f t="shared" si="18"/>
        <v>18384.339999999997</v>
      </c>
      <c r="DV107" s="23">
        <f t="shared" si="19"/>
        <v>51870.58</v>
      </c>
      <c r="DW107" s="262">
        <f t="shared" si="20"/>
        <v>-163.76000000000568</v>
      </c>
      <c r="DX107" s="262"/>
      <c r="DY107" s="263">
        <f>E107-(DU107-(DO107*PARAM!Q107))</f>
        <v>-717.14999999999782</v>
      </c>
      <c r="DZ107" s="263"/>
    </row>
    <row r="108" spans="1:130" x14ac:dyDescent="0.25">
      <c r="A108" s="18">
        <v>1090</v>
      </c>
      <c r="B108" s="18" t="s">
        <v>600</v>
      </c>
      <c r="C108" s="18" t="s">
        <v>562</v>
      </c>
      <c r="D108" s="20">
        <v>1</v>
      </c>
      <c r="E108" s="18">
        <v>15575.16</v>
      </c>
      <c r="F108" s="18">
        <v>27541.48</v>
      </c>
      <c r="G108" s="18" t="s">
        <v>157</v>
      </c>
      <c r="H108" s="18" t="s">
        <v>5</v>
      </c>
      <c r="I108" s="18" t="s">
        <v>194</v>
      </c>
      <c r="J108" s="21">
        <v>2858.18</v>
      </c>
      <c r="K108" s="21">
        <v>0</v>
      </c>
      <c r="L108" s="21">
        <v>2858.18</v>
      </c>
      <c r="M108" s="22">
        <v>296</v>
      </c>
      <c r="N108" s="22">
        <v>70.44</v>
      </c>
      <c r="O108" s="22">
        <v>986.04</v>
      </c>
      <c r="P108" s="22">
        <v>152.58000000000001</v>
      </c>
      <c r="Q108" s="22">
        <v>1505.06</v>
      </c>
      <c r="R108" s="23">
        <v>4363.24</v>
      </c>
      <c r="S108" s="21">
        <v>2644.12</v>
      </c>
      <c r="T108" s="21">
        <v>0</v>
      </c>
      <c r="U108" s="21">
        <v>2644.12</v>
      </c>
      <c r="V108" s="22">
        <v>269</v>
      </c>
      <c r="W108" s="22">
        <v>65.56</v>
      </c>
      <c r="X108" s="22">
        <v>995.1</v>
      </c>
      <c r="Y108" s="22">
        <v>92.76</v>
      </c>
      <c r="Z108" s="22">
        <v>1422.42</v>
      </c>
      <c r="AA108" s="23">
        <v>4066.54</v>
      </c>
      <c r="AB108" s="21">
        <v>2503.0100000000002</v>
      </c>
      <c r="AC108" s="21">
        <v>0</v>
      </c>
      <c r="AD108" s="21">
        <v>2503.0100000000002</v>
      </c>
      <c r="AE108" s="22">
        <v>250</v>
      </c>
      <c r="AF108" s="22">
        <v>62.04</v>
      </c>
      <c r="AG108" s="22">
        <v>859.88</v>
      </c>
      <c r="AH108" s="22">
        <v>161.66</v>
      </c>
      <c r="AI108" s="22">
        <v>1333.58</v>
      </c>
      <c r="AJ108" s="23">
        <v>3836.59</v>
      </c>
      <c r="AK108" s="21">
        <v>2331.4</v>
      </c>
      <c r="AL108" s="21">
        <v>0</v>
      </c>
      <c r="AM108" s="21">
        <v>2331.4</v>
      </c>
      <c r="AN108" s="22">
        <v>226</v>
      </c>
      <c r="AO108" s="22">
        <v>57.74</v>
      </c>
      <c r="AP108" s="22">
        <v>784.24</v>
      </c>
      <c r="AQ108" s="22">
        <v>138.21</v>
      </c>
      <c r="AR108" s="22">
        <v>1206.19</v>
      </c>
      <c r="AS108" s="23">
        <v>3537.59</v>
      </c>
      <c r="AT108" s="21">
        <v>2331.4</v>
      </c>
      <c r="AU108" s="21">
        <v>948.61</v>
      </c>
      <c r="AV108" s="21">
        <v>3280.01</v>
      </c>
      <c r="AW108" s="22">
        <v>355</v>
      </c>
      <c r="AX108" s="22">
        <v>57.74</v>
      </c>
      <c r="AY108" s="22">
        <v>973.97</v>
      </c>
      <c r="AZ108" s="22">
        <v>135.62</v>
      </c>
      <c r="BA108" s="22">
        <v>1522.33</v>
      </c>
      <c r="BB108" s="23">
        <v>4802.34</v>
      </c>
      <c r="BC108" s="21">
        <v>3469.35</v>
      </c>
      <c r="BD108" s="21">
        <v>0</v>
      </c>
      <c r="BE108" s="21">
        <v>3469.35</v>
      </c>
      <c r="BF108" s="22">
        <v>383</v>
      </c>
      <c r="BG108" s="22">
        <v>86.2</v>
      </c>
      <c r="BH108" s="22">
        <v>1295.96</v>
      </c>
      <c r="BI108" s="22">
        <v>168.62</v>
      </c>
      <c r="BJ108" s="22">
        <v>1933.78</v>
      </c>
      <c r="BK108" s="23">
        <v>5403.13</v>
      </c>
      <c r="BL108" s="21">
        <v>2331.4</v>
      </c>
      <c r="BM108" s="21">
        <v>0</v>
      </c>
      <c r="BN108" s="21">
        <v>2331.4</v>
      </c>
      <c r="BO108" s="22">
        <v>225</v>
      </c>
      <c r="BP108" s="22">
        <v>57.74</v>
      </c>
      <c r="BQ108" s="22">
        <v>784.24</v>
      </c>
      <c r="BR108" s="22">
        <v>102.51</v>
      </c>
      <c r="BS108" s="22">
        <v>1169.49</v>
      </c>
      <c r="BT108" s="23">
        <v>3500.89</v>
      </c>
      <c r="BU108" s="21">
        <v>2308.9</v>
      </c>
      <c r="BV108" s="21">
        <v>0</v>
      </c>
      <c r="BW108" s="21">
        <v>2308.9</v>
      </c>
      <c r="BX108" s="22">
        <v>226</v>
      </c>
      <c r="BY108" s="22">
        <v>57.74</v>
      </c>
      <c r="BZ108" s="22">
        <v>784.24</v>
      </c>
      <c r="CA108" s="22">
        <v>143.01</v>
      </c>
      <c r="CB108" s="22">
        <v>1210.99</v>
      </c>
      <c r="CC108" s="23">
        <v>3519.89</v>
      </c>
      <c r="CD108" s="21">
        <v>2541.63</v>
      </c>
      <c r="CE108" s="21">
        <v>0</v>
      </c>
      <c r="CF108" s="21">
        <v>2541.63</v>
      </c>
      <c r="CG108" s="22">
        <v>255</v>
      </c>
      <c r="CH108" s="22">
        <v>63</v>
      </c>
      <c r="CI108" s="22">
        <v>957.13</v>
      </c>
      <c r="CJ108" s="22">
        <v>80.73</v>
      </c>
      <c r="CK108" s="22">
        <v>1355.86</v>
      </c>
      <c r="CL108" s="23">
        <v>3897.49</v>
      </c>
      <c r="CM108" s="21">
        <v>1693.97</v>
      </c>
      <c r="CN108" s="21">
        <v>0</v>
      </c>
      <c r="CO108" s="21">
        <v>1693.97</v>
      </c>
      <c r="CP108" s="22">
        <v>146</v>
      </c>
      <c r="CQ108" s="22">
        <v>41.8</v>
      </c>
      <c r="CR108" s="22">
        <v>648.01</v>
      </c>
      <c r="CS108" s="22">
        <v>75.89</v>
      </c>
      <c r="CT108" s="22">
        <v>911.7</v>
      </c>
      <c r="CU108" s="23">
        <v>2605.67</v>
      </c>
      <c r="CV108" s="21">
        <v>1902.56</v>
      </c>
      <c r="CW108" s="21">
        <v>0</v>
      </c>
      <c r="CX108" s="21">
        <v>1902.56</v>
      </c>
      <c r="CY108" s="22">
        <v>167</v>
      </c>
      <c r="CZ108" s="22">
        <v>47.01</v>
      </c>
      <c r="DA108" s="22">
        <v>723.68</v>
      </c>
      <c r="DB108" s="22">
        <v>74.5</v>
      </c>
      <c r="DC108" s="22">
        <v>1012.19</v>
      </c>
      <c r="DD108" s="23">
        <v>2914.75</v>
      </c>
      <c r="DE108" s="21">
        <v>1899.49</v>
      </c>
      <c r="DF108" s="21">
        <v>0</v>
      </c>
      <c r="DG108" s="21">
        <v>1899.49</v>
      </c>
      <c r="DH108" s="22">
        <v>172</v>
      </c>
      <c r="DI108" s="22">
        <v>333.3</v>
      </c>
      <c r="DJ108" s="22">
        <v>1205.73</v>
      </c>
      <c r="DK108" s="22">
        <v>80.97</v>
      </c>
      <c r="DL108" s="22">
        <v>1792</v>
      </c>
      <c r="DM108" s="23">
        <v>3691.49</v>
      </c>
      <c r="DN108" s="73">
        <f t="shared" si="12"/>
        <v>28815.410000000007</v>
      </c>
      <c r="DO108" s="73">
        <f t="shared" si="11"/>
        <v>948.61</v>
      </c>
      <c r="DP108" s="73">
        <f t="shared" si="13"/>
        <v>29764.020000000008</v>
      </c>
      <c r="DQ108" s="22">
        <f t="shared" si="14"/>
        <v>3195</v>
      </c>
      <c r="DR108" s="22">
        <f t="shared" si="15"/>
        <v>1058.05</v>
      </c>
      <c r="DS108" s="22">
        <f t="shared" si="16"/>
        <v>11782.46</v>
      </c>
      <c r="DT108" s="22">
        <f t="shared" si="17"/>
        <v>1509.5700000000002</v>
      </c>
      <c r="DU108" s="22">
        <f t="shared" si="18"/>
        <v>17545.080000000002</v>
      </c>
      <c r="DV108" s="23">
        <f t="shared" si="19"/>
        <v>49640.499999999993</v>
      </c>
      <c r="DW108" s="262">
        <f t="shared" si="20"/>
        <v>2222.5400000000081</v>
      </c>
      <c r="DX108" s="262"/>
      <c r="DY108" s="263">
        <f>E108-(DU108-(DO108*PARAM!Q108))</f>
        <v>-1969.9200000000019</v>
      </c>
      <c r="DZ108" s="263"/>
    </row>
    <row r="109" spans="1:130" x14ac:dyDescent="0.25">
      <c r="A109" s="18">
        <v>1093</v>
      </c>
      <c r="B109" s="18" t="s">
        <v>605</v>
      </c>
      <c r="C109" s="18" t="s">
        <v>606</v>
      </c>
      <c r="D109" s="20">
        <v>0.9</v>
      </c>
      <c r="E109" s="18">
        <v>17114.169999999998</v>
      </c>
      <c r="F109" s="18">
        <v>30302.95</v>
      </c>
      <c r="G109" s="18" t="s">
        <v>157</v>
      </c>
      <c r="H109" s="18" t="s">
        <v>5</v>
      </c>
      <c r="I109" s="18" t="s">
        <v>607</v>
      </c>
      <c r="J109" s="21">
        <v>2436.12</v>
      </c>
      <c r="K109" s="21">
        <v>0</v>
      </c>
      <c r="L109" s="21">
        <v>2436.12</v>
      </c>
      <c r="M109" s="22">
        <v>234</v>
      </c>
      <c r="N109" s="22">
        <v>59.14</v>
      </c>
      <c r="O109" s="22">
        <v>900.36</v>
      </c>
      <c r="P109" s="22">
        <v>109.26</v>
      </c>
      <c r="Q109" s="22">
        <v>1302.76</v>
      </c>
      <c r="R109" s="23">
        <v>3738.88</v>
      </c>
      <c r="S109" s="21">
        <v>2331.9899999999998</v>
      </c>
      <c r="T109" s="21">
        <v>0</v>
      </c>
      <c r="U109" s="21">
        <v>2331.9899999999998</v>
      </c>
      <c r="V109" s="22">
        <v>229</v>
      </c>
      <c r="W109" s="22">
        <v>58.23</v>
      </c>
      <c r="X109" s="22">
        <v>887.94</v>
      </c>
      <c r="Y109" s="22">
        <v>107.69</v>
      </c>
      <c r="Z109" s="22">
        <v>1282.8599999999999</v>
      </c>
      <c r="AA109" s="23">
        <v>3614.85</v>
      </c>
      <c r="AB109" s="21">
        <v>2331.9899999999998</v>
      </c>
      <c r="AC109" s="21">
        <v>0</v>
      </c>
      <c r="AD109" s="21">
        <v>2331.9899999999998</v>
      </c>
      <c r="AE109" s="22">
        <v>229</v>
      </c>
      <c r="AF109" s="22">
        <v>58.23</v>
      </c>
      <c r="AG109" s="22">
        <v>887.48</v>
      </c>
      <c r="AH109" s="22">
        <v>133.19</v>
      </c>
      <c r="AI109" s="22">
        <v>1307.9000000000001</v>
      </c>
      <c r="AJ109" s="23">
        <v>3639.89</v>
      </c>
      <c r="AK109" s="21">
        <v>2344.17</v>
      </c>
      <c r="AL109" s="21">
        <v>0</v>
      </c>
      <c r="AM109" s="21">
        <v>2344.17</v>
      </c>
      <c r="AN109" s="22">
        <v>230</v>
      </c>
      <c r="AO109" s="22">
        <v>58.54</v>
      </c>
      <c r="AP109" s="22">
        <v>891.94</v>
      </c>
      <c r="AQ109" s="22">
        <v>128.31</v>
      </c>
      <c r="AR109" s="22">
        <v>1308.79</v>
      </c>
      <c r="AS109" s="23">
        <v>3652.96</v>
      </c>
      <c r="AT109" s="21">
        <v>2331.9899999999998</v>
      </c>
      <c r="AU109" s="21">
        <v>819.6</v>
      </c>
      <c r="AV109" s="21">
        <v>3151.59</v>
      </c>
      <c r="AW109" s="22">
        <v>341</v>
      </c>
      <c r="AX109" s="22">
        <v>58.23</v>
      </c>
      <c r="AY109" s="22">
        <v>1051.4000000000001</v>
      </c>
      <c r="AZ109" s="22">
        <v>118.68</v>
      </c>
      <c r="BA109" s="22">
        <v>1569.31</v>
      </c>
      <c r="BB109" s="23">
        <v>4720.8999999999996</v>
      </c>
      <c r="BC109" s="21">
        <v>3634.15</v>
      </c>
      <c r="BD109" s="21">
        <v>0</v>
      </c>
      <c r="BE109" s="21">
        <v>3634.15</v>
      </c>
      <c r="BF109" s="22">
        <v>387</v>
      </c>
      <c r="BG109" s="22">
        <v>87.02</v>
      </c>
      <c r="BH109" s="22">
        <v>1308.06</v>
      </c>
      <c r="BI109" s="22">
        <v>150.58000000000001</v>
      </c>
      <c r="BJ109" s="22">
        <v>1932.66</v>
      </c>
      <c r="BK109" s="23">
        <v>5566.81</v>
      </c>
      <c r="BL109" s="21">
        <v>2331.9899999999998</v>
      </c>
      <c r="BM109" s="21">
        <v>0</v>
      </c>
      <c r="BN109" s="21">
        <v>2331.9899999999998</v>
      </c>
      <c r="BO109" s="22">
        <v>228</v>
      </c>
      <c r="BP109" s="22">
        <v>58.23</v>
      </c>
      <c r="BQ109" s="22">
        <v>887.48</v>
      </c>
      <c r="BR109" s="22">
        <v>117.89</v>
      </c>
      <c r="BS109" s="22">
        <v>1291.5999999999999</v>
      </c>
      <c r="BT109" s="23">
        <v>3623.59</v>
      </c>
      <c r="BU109" s="21">
        <v>2331.9899999999998</v>
      </c>
      <c r="BV109" s="21">
        <v>0</v>
      </c>
      <c r="BW109" s="21">
        <v>2331.9899999999998</v>
      </c>
      <c r="BX109" s="22">
        <v>229</v>
      </c>
      <c r="BY109" s="22">
        <v>58.23</v>
      </c>
      <c r="BZ109" s="22">
        <v>887.48</v>
      </c>
      <c r="CA109" s="22">
        <v>122.99</v>
      </c>
      <c r="CB109" s="22">
        <v>1297.7</v>
      </c>
      <c r="CC109" s="23">
        <v>3629.69</v>
      </c>
      <c r="CD109" s="21">
        <v>2394.14</v>
      </c>
      <c r="CE109" s="21">
        <v>0</v>
      </c>
      <c r="CF109" s="21">
        <v>2394.14</v>
      </c>
      <c r="CG109" s="22">
        <v>237</v>
      </c>
      <c r="CH109" s="22">
        <v>59.79</v>
      </c>
      <c r="CI109" s="22">
        <v>910.19</v>
      </c>
      <c r="CJ109" s="22">
        <v>108.8</v>
      </c>
      <c r="CK109" s="22">
        <v>1315.78</v>
      </c>
      <c r="CL109" s="23">
        <v>3709.92</v>
      </c>
      <c r="CM109" s="21">
        <v>2331.9899999999998</v>
      </c>
      <c r="CN109" s="21">
        <v>0</v>
      </c>
      <c r="CO109" s="21">
        <v>2331.9899999999998</v>
      </c>
      <c r="CP109" s="22">
        <v>237</v>
      </c>
      <c r="CQ109" s="22">
        <v>58.23</v>
      </c>
      <c r="CR109" s="22">
        <v>892.28</v>
      </c>
      <c r="CS109" s="22">
        <v>87.29</v>
      </c>
      <c r="CT109" s="22">
        <v>1274.8</v>
      </c>
      <c r="CU109" s="23">
        <v>3606.79</v>
      </c>
      <c r="CV109" s="21">
        <v>2331.9899999999998</v>
      </c>
      <c r="CW109" s="21">
        <v>0</v>
      </c>
      <c r="CX109" s="21">
        <v>2331.9899999999998</v>
      </c>
      <c r="CY109" s="22">
        <v>229</v>
      </c>
      <c r="CZ109" s="22">
        <v>58.23</v>
      </c>
      <c r="DA109" s="22">
        <v>887.48</v>
      </c>
      <c r="DB109" s="22">
        <v>117.89</v>
      </c>
      <c r="DC109" s="22">
        <v>1292.5999999999999</v>
      </c>
      <c r="DD109" s="23">
        <v>3624.59</v>
      </c>
      <c r="DE109" s="21">
        <v>3544.69</v>
      </c>
      <c r="DF109" s="21">
        <v>0</v>
      </c>
      <c r="DG109" s="21">
        <v>3544.69</v>
      </c>
      <c r="DH109" s="22">
        <v>396</v>
      </c>
      <c r="DI109" s="22">
        <v>392.82</v>
      </c>
      <c r="DJ109" s="22">
        <v>1330.46</v>
      </c>
      <c r="DK109" s="22">
        <v>150.99</v>
      </c>
      <c r="DL109" s="22">
        <v>2270.27</v>
      </c>
      <c r="DM109" s="23">
        <v>5814.96</v>
      </c>
      <c r="DN109" s="73">
        <f t="shared" si="12"/>
        <v>30677.199999999993</v>
      </c>
      <c r="DO109" s="73">
        <f t="shared" si="11"/>
        <v>819.6</v>
      </c>
      <c r="DP109" s="73">
        <f t="shared" si="13"/>
        <v>31496.799999999992</v>
      </c>
      <c r="DQ109" s="22">
        <f t="shared" si="14"/>
        <v>3434</v>
      </c>
      <c r="DR109" s="22">
        <f t="shared" si="15"/>
        <v>1123.1500000000001</v>
      </c>
      <c r="DS109" s="22">
        <f t="shared" si="16"/>
        <v>12610.029999999999</v>
      </c>
      <c r="DT109" s="22">
        <f t="shared" si="17"/>
        <v>1571.45</v>
      </c>
      <c r="DU109" s="22">
        <f t="shared" si="18"/>
        <v>18738.63</v>
      </c>
      <c r="DV109" s="23">
        <f t="shared" si="19"/>
        <v>52567.419999999991</v>
      </c>
      <c r="DW109" s="262">
        <f t="shared" si="20"/>
        <v>1193.8499999999913</v>
      </c>
      <c r="DX109" s="262"/>
      <c r="DY109" s="263">
        <f>E109-(DU109-(DO109*PARAM!Q109))</f>
        <v>-1624.4600000000028</v>
      </c>
      <c r="DZ109" s="263"/>
    </row>
    <row r="110" spans="1:130" x14ac:dyDescent="0.25">
      <c r="A110" s="18">
        <v>1096</v>
      </c>
      <c r="B110" s="18" t="s">
        <v>822</v>
      </c>
      <c r="C110" s="18" t="s">
        <v>245</v>
      </c>
      <c r="D110" s="20">
        <v>0</v>
      </c>
      <c r="E110" s="18">
        <v>0</v>
      </c>
      <c r="F110" s="18">
        <v>0</v>
      </c>
      <c r="G110" s="18" t="s">
        <v>157</v>
      </c>
      <c r="H110" s="18" t="s">
        <v>5</v>
      </c>
      <c r="I110" s="18" t="s">
        <v>194</v>
      </c>
      <c r="J110" s="21"/>
      <c r="K110" s="21"/>
      <c r="L110" s="21"/>
      <c r="M110" s="22"/>
      <c r="N110" s="22"/>
      <c r="O110" s="22"/>
      <c r="P110" s="22"/>
      <c r="Q110" s="22"/>
      <c r="R110" s="23"/>
      <c r="S110" s="21">
        <v>0</v>
      </c>
      <c r="T110" s="21">
        <v>0</v>
      </c>
      <c r="U110" s="21">
        <v>0</v>
      </c>
      <c r="V110" s="22">
        <v>0</v>
      </c>
      <c r="W110" s="22">
        <v>0</v>
      </c>
      <c r="X110" s="22">
        <v>0</v>
      </c>
      <c r="Y110" s="22">
        <v>0</v>
      </c>
      <c r="Z110" s="22">
        <v>0</v>
      </c>
      <c r="AA110" s="23">
        <v>0</v>
      </c>
      <c r="AB110" s="21">
        <v>0</v>
      </c>
      <c r="AC110" s="21">
        <v>0</v>
      </c>
      <c r="AD110" s="21">
        <v>0</v>
      </c>
      <c r="AE110" s="22">
        <v>0</v>
      </c>
      <c r="AF110" s="22">
        <v>0</v>
      </c>
      <c r="AG110" s="22">
        <v>0</v>
      </c>
      <c r="AH110" s="22">
        <v>0</v>
      </c>
      <c r="AI110" s="22">
        <v>0</v>
      </c>
      <c r="AJ110" s="23">
        <v>0</v>
      </c>
      <c r="AK110" s="21"/>
      <c r="AL110" s="21"/>
      <c r="AM110" s="21"/>
      <c r="AN110" s="22"/>
      <c r="AO110" s="22"/>
      <c r="AP110" s="22"/>
      <c r="AQ110" s="22"/>
      <c r="AR110" s="22"/>
      <c r="AS110" s="23"/>
      <c r="AT110" s="21">
        <v>0</v>
      </c>
      <c r="AU110" s="21">
        <v>948.61</v>
      </c>
      <c r="AV110" s="21">
        <v>948.61</v>
      </c>
      <c r="AW110" s="22">
        <v>40</v>
      </c>
      <c r="AX110" s="22">
        <v>0</v>
      </c>
      <c r="AY110" s="22">
        <v>189.73</v>
      </c>
      <c r="AZ110" s="22">
        <v>12.71</v>
      </c>
      <c r="BA110" s="22">
        <v>242.44</v>
      </c>
      <c r="BB110" s="23">
        <v>1191.05</v>
      </c>
      <c r="BC110" s="21"/>
      <c r="BD110" s="21"/>
      <c r="BE110" s="21"/>
      <c r="BF110" s="22"/>
      <c r="BG110" s="22"/>
      <c r="BH110" s="22"/>
      <c r="BI110" s="22"/>
      <c r="BJ110" s="22"/>
      <c r="BK110" s="23"/>
      <c r="BL110" s="21"/>
      <c r="BM110" s="21"/>
      <c r="BN110" s="21"/>
      <c r="BO110" s="22"/>
      <c r="BP110" s="22"/>
      <c r="BQ110" s="22"/>
      <c r="BR110" s="22"/>
      <c r="BS110" s="22"/>
      <c r="BT110" s="23"/>
      <c r="BU110" s="21"/>
      <c r="BV110" s="21"/>
      <c r="BW110" s="21"/>
      <c r="BX110" s="22"/>
      <c r="BY110" s="22"/>
      <c r="BZ110" s="22"/>
      <c r="CA110" s="22"/>
      <c r="CB110" s="22"/>
      <c r="CC110" s="23"/>
      <c r="CD110" s="21"/>
      <c r="CE110" s="21"/>
      <c r="CF110" s="21"/>
      <c r="CG110" s="22"/>
      <c r="CH110" s="22"/>
      <c r="CI110" s="22"/>
      <c r="CJ110" s="22"/>
      <c r="CK110" s="22"/>
      <c r="CL110" s="23"/>
      <c r="CM110" s="21"/>
      <c r="CN110" s="21"/>
      <c r="CO110" s="21"/>
      <c r="CP110" s="22"/>
      <c r="CQ110" s="22"/>
      <c r="CR110" s="22"/>
      <c r="CS110" s="22"/>
      <c r="CT110" s="22"/>
      <c r="CU110" s="23"/>
      <c r="CV110" s="21"/>
      <c r="CW110" s="21"/>
      <c r="CX110" s="21"/>
      <c r="CY110" s="22"/>
      <c r="CZ110" s="22"/>
      <c r="DA110" s="22"/>
      <c r="DB110" s="22"/>
      <c r="DC110" s="22"/>
      <c r="DD110" s="23"/>
      <c r="DN110" s="73">
        <f t="shared" si="12"/>
        <v>0</v>
      </c>
      <c r="DO110" s="73">
        <f t="shared" si="11"/>
        <v>948.61</v>
      </c>
      <c r="DP110" s="73">
        <f t="shared" si="13"/>
        <v>948.61</v>
      </c>
      <c r="DQ110" s="22">
        <f t="shared" si="14"/>
        <v>40</v>
      </c>
      <c r="DR110" s="22">
        <f t="shared" si="15"/>
        <v>0</v>
      </c>
      <c r="DS110" s="22">
        <f t="shared" si="16"/>
        <v>189.73</v>
      </c>
      <c r="DT110" s="22">
        <f t="shared" si="17"/>
        <v>12.71</v>
      </c>
      <c r="DU110" s="22">
        <f t="shared" si="18"/>
        <v>242.44</v>
      </c>
      <c r="DV110" s="23">
        <f t="shared" si="19"/>
        <v>1191.05</v>
      </c>
      <c r="DW110" s="262">
        <f t="shared" si="20"/>
        <v>948.61</v>
      </c>
      <c r="DX110" s="262"/>
      <c r="DY110" s="263">
        <f>E110-(DU110-(DO110*PARAM!Q110))</f>
        <v>-242.44</v>
      </c>
      <c r="DZ110" s="263"/>
    </row>
    <row r="111" spans="1:130" x14ac:dyDescent="0.25">
      <c r="A111" s="18">
        <v>1098</v>
      </c>
      <c r="B111" s="18" t="s">
        <v>813</v>
      </c>
      <c r="C111" s="18" t="s">
        <v>442</v>
      </c>
      <c r="D111" s="20">
        <v>0</v>
      </c>
      <c r="E111" s="18">
        <v>0</v>
      </c>
      <c r="F111" s="18">
        <v>0</v>
      </c>
      <c r="G111" s="18" t="s">
        <v>157</v>
      </c>
      <c r="H111" s="18" t="s">
        <v>5</v>
      </c>
      <c r="I111" s="18" t="s">
        <v>814</v>
      </c>
      <c r="J111" s="21"/>
      <c r="K111" s="21"/>
      <c r="L111" s="21"/>
      <c r="M111" s="22"/>
      <c r="N111" s="22"/>
      <c r="O111" s="22"/>
      <c r="P111" s="22"/>
      <c r="Q111" s="22"/>
      <c r="R111" s="23"/>
      <c r="S111" s="21">
        <v>0</v>
      </c>
      <c r="T111" s="21">
        <v>0</v>
      </c>
      <c r="U111" s="21">
        <v>0</v>
      </c>
      <c r="V111" s="22">
        <v>0</v>
      </c>
      <c r="W111" s="22">
        <v>0</v>
      </c>
      <c r="X111" s="22">
        <v>0</v>
      </c>
      <c r="Y111" s="22">
        <v>0</v>
      </c>
      <c r="Z111" s="22">
        <v>0</v>
      </c>
      <c r="AA111" s="23">
        <v>0</v>
      </c>
      <c r="AB111" s="21">
        <v>0</v>
      </c>
      <c r="AC111" s="21">
        <v>0</v>
      </c>
      <c r="AD111" s="21">
        <v>0</v>
      </c>
      <c r="AE111" s="22">
        <v>0</v>
      </c>
      <c r="AF111" s="22">
        <v>0</v>
      </c>
      <c r="AG111" s="22">
        <v>0</v>
      </c>
      <c r="AH111" s="22">
        <v>0</v>
      </c>
      <c r="AI111" s="22">
        <v>0</v>
      </c>
      <c r="AJ111" s="23">
        <v>0</v>
      </c>
      <c r="AK111" s="21"/>
      <c r="AL111" s="21"/>
      <c r="AM111" s="21"/>
      <c r="AN111" s="22"/>
      <c r="AO111" s="22"/>
      <c r="AP111" s="22"/>
      <c r="AQ111" s="22"/>
      <c r="AR111" s="22"/>
      <c r="AS111" s="23"/>
      <c r="AT111" s="21">
        <v>0</v>
      </c>
      <c r="AU111" s="21">
        <v>948.61</v>
      </c>
      <c r="AV111" s="21">
        <v>948.61</v>
      </c>
      <c r="AW111" s="22">
        <v>40</v>
      </c>
      <c r="AX111" s="22">
        <v>0</v>
      </c>
      <c r="AY111" s="22">
        <v>189.72</v>
      </c>
      <c r="AZ111" s="22">
        <v>12.71</v>
      </c>
      <c r="BA111" s="22">
        <v>242.43</v>
      </c>
      <c r="BB111" s="23">
        <v>1191.04</v>
      </c>
      <c r="BC111" s="21"/>
      <c r="BD111" s="21"/>
      <c r="BE111" s="21"/>
      <c r="BF111" s="22"/>
      <c r="BG111" s="22"/>
      <c r="BH111" s="22"/>
      <c r="BI111" s="22"/>
      <c r="BJ111" s="22"/>
      <c r="BK111" s="23"/>
      <c r="BL111" s="21"/>
      <c r="BM111" s="21"/>
      <c r="BN111" s="21"/>
      <c r="BO111" s="22"/>
      <c r="BP111" s="22"/>
      <c r="BQ111" s="22"/>
      <c r="BR111" s="22"/>
      <c r="BS111" s="22"/>
      <c r="BT111" s="23"/>
      <c r="BU111" s="21"/>
      <c r="BV111" s="21"/>
      <c r="BW111" s="21"/>
      <c r="BX111" s="22"/>
      <c r="BY111" s="22"/>
      <c r="BZ111" s="22"/>
      <c r="CA111" s="22"/>
      <c r="CB111" s="22"/>
      <c r="CC111" s="23"/>
      <c r="CD111" s="21"/>
      <c r="CE111" s="21"/>
      <c r="CF111" s="21"/>
      <c r="CG111" s="22"/>
      <c r="CH111" s="22"/>
      <c r="CI111" s="22"/>
      <c r="CJ111" s="22"/>
      <c r="CK111" s="22"/>
      <c r="CL111" s="23"/>
      <c r="CM111" s="21"/>
      <c r="CN111" s="21"/>
      <c r="CO111" s="21"/>
      <c r="CP111" s="22"/>
      <c r="CQ111" s="22"/>
      <c r="CR111" s="22"/>
      <c r="CS111" s="22"/>
      <c r="CT111" s="22"/>
      <c r="CU111" s="23"/>
      <c r="CV111" s="21"/>
      <c r="CW111" s="21"/>
      <c r="CX111" s="21"/>
      <c r="CY111" s="22"/>
      <c r="CZ111" s="22"/>
      <c r="DA111" s="22"/>
      <c r="DB111" s="22"/>
      <c r="DC111" s="22"/>
      <c r="DD111" s="23"/>
      <c r="DN111" s="73">
        <f t="shared" si="12"/>
        <v>0</v>
      </c>
      <c r="DO111" s="73">
        <f t="shared" si="11"/>
        <v>948.61</v>
      </c>
      <c r="DP111" s="73">
        <f t="shared" si="13"/>
        <v>948.61</v>
      </c>
      <c r="DQ111" s="22">
        <f t="shared" si="14"/>
        <v>40</v>
      </c>
      <c r="DR111" s="22">
        <f t="shared" si="15"/>
        <v>0</v>
      </c>
      <c r="DS111" s="22">
        <f t="shared" si="16"/>
        <v>189.72</v>
      </c>
      <c r="DT111" s="22">
        <f t="shared" si="17"/>
        <v>12.71</v>
      </c>
      <c r="DU111" s="22">
        <f t="shared" si="18"/>
        <v>242.43</v>
      </c>
      <c r="DV111" s="23">
        <f t="shared" si="19"/>
        <v>1191.04</v>
      </c>
      <c r="DW111" s="262">
        <f t="shared" si="20"/>
        <v>948.61</v>
      </c>
      <c r="DX111" s="262"/>
      <c r="DY111" s="263">
        <f>E111-(DU111-(DO111*PARAM!Q111))</f>
        <v>-242.43</v>
      </c>
      <c r="DZ111" s="263"/>
    </row>
    <row r="112" spans="1:130" x14ac:dyDescent="0.25">
      <c r="A112" s="18">
        <v>1102</v>
      </c>
      <c r="B112" s="18" t="s">
        <v>640</v>
      </c>
      <c r="C112" s="18" t="s">
        <v>614</v>
      </c>
      <c r="D112" s="20">
        <v>1</v>
      </c>
      <c r="E112" s="18">
        <v>11012.05</v>
      </c>
      <c r="F112" s="18">
        <v>29181.38</v>
      </c>
      <c r="G112" s="18" t="s">
        <v>157</v>
      </c>
      <c r="H112" s="18" t="s">
        <v>5</v>
      </c>
      <c r="I112" s="18" t="s">
        <v>194</v>
      </c>
      <c r="J112" s="21">
        <v>2756.91</v>
      </c>
      <c r="K112" s="21">
        <v>0</v>
      </c>
      <c r="L112" s="21">
        <v>2756.91</v>
      </c>
      <c r="M112" s="22">
        <v>272</v>
      </c>
      <c r="N112" s="22">
        <v>66.06</v>
      </c>
      <c r="O112" s="22">
        <v>1001.36</v>
      </c>
      <c r="P112" s="22">
        <v>150.46</v>
      </c>
      <c r="Q112" s="22">
        <v>1489.88</v>
      </c>
      <c r="R112" s="23">
        <v>4246.79</v>
      </c>
      <c r="S112" s="21">
        <v>2489.23</v>
      </c>
      <c r="T112" s="21">
        <v>0</v>
      </c>
      <c r="U112" s="21">
        <v>2489.23</v>
      </c>
      <c r="V112" s="22">
        <v>250</v>
      </c>
      <c r="W112" s="22">
        <v>62.16</v>
      </c>
      <c r="X112" s="22">
        <v>886.78</v>
      </c>
      <c r="Y112" s="22">
        <v>146.19999999999999</v>
      </c>
      <c r="Z112" s="22">
        <v>1345.14</v>
      </c>
      <c r="AA112" s="23">
        <v>3834.37</v>
      </c>
      <c r="AB112" s="21">
        <v>2198.14</v>
      </c>
      <c r="AC112" s="21">
        <v>0</v>
      </c>
      <c r="AD112" s="21">
        <v>2198.14</v>
      </c>
      <c r="AE112" s="22">
        <v>210</v>
      </c>
      <c r="AF112" s="22">
        <v>54.89</v>
      </c>
      <c r="AG112" s="22">
        <v>680.55</v>
      </c>
      <c r="AH112" s="22">
        <v>151.22999999999999</v>
      </c>
      <c r="AI112" s="22">
        <v>1096.67</v>
      </c>
      <c r="AJ112" s="23">
        <v>3294.81</v>
      </c>
      <c r="AK112" s="21">
        <v>2198.14</v>
      </c>
      <c r="AL112" s="21">
        <v>0</v>
      </c>
      <c r="AM112" s="21">
        <v>2198.14</v>
      </c>
      <c r="AN112" s="22">
        <v>210</v>
      </c>
      <c r="AO112" s="22">
        <v>54.89</v>
      </c>
      <c r="AP112" s="22">
        <v>680.55</v>
      </c>
      <c r="AQ112" s="22">
        <v>146.13</v>
      </c>
      <c r="AR112" s="22">
        <v>1091.57</v>
      </c>
      <c r="AS112" s="23">
        <v>3289.71</v>
      </c>
      <c r="AT112" s="21">
        <v>2217.39</v>
      </c>
      <c r="AU112" s="21">
        <v>920.15</v>
      </c>
      <c r="AV112" s="21">
        <v>3137.54</v>
      </c>
      <c r="AW112" s="22">
        <v>338</v>
      </c>
      <c r="AX112" s="22">
        <v>55.36</v>
      </c>
      <c r="AY112" s="22">
        <v>882.19</v>
      </c>
      <c r="AZ112" s="22">
        <v>143.5</v>
      </c>
      <c r="BA112" s="22">
        <v>1419.05</v>
      </c>
      <c r="BB112" s="23">
        <v>4556.59</v>
      </c>
      <c r="BC112" s="21">
        <v>3519.9</v>
      </c>
      <c r="BD112" s="21">
        <v>0</v>
      </c>
      <c r="BE112" s="21">
        <v>3519.9</v>
      </c>
      <c r="BF112" s="22">
        <v>359</v>
      </c>
      <c r="BG112" s="22">
        <v>81.91</v>
      </c>
      <c r="BH112" s="22">
        <v>1233.3800000000001</v>
      </c>
      <c r="BI112" s="22">
        <v>158.35</v>
      </c>
      <c r="BJ112" s="22">
        <v>1832.64</v>
      </c>
      <c r="BK112" s="23">
        <v>5352.54</v>
      </c>
      <c r="BL112" s="21">
        <v>2260.7199999999998</v>
      </c>
      <c r="BM112" s="21">
        <v>0</v>
      </c>
      <c r="BN112" s="21">
        <v>2260.7199999999998</v>
      </c>
      <c r="BO112" s="22">
        <v>217</v>
      </c>
      <c r="BP112" s="22">
        <v>56.21</v>
      </c>
      <c r="BQ112" s="22">
        <v>728.71</v>
      </c>
      <c r="BR112" s="22">
        <v>142.09</v>
      </c>
      <c r="BS112" s="22">
        <v>1144.01</v>
      </c>
      <c r="BT112" s="23">
        <v>3404.73</v>
      </c>
      <c r="BU112" s="21">
        <v>2203.63</v>
      </c>
      <c r="BV112" s="21">
        <v>0</v>
      </c>
      <c r="BW112" s="21">
        <v>2203.63</v>
      </c>
      <c r="BX112" s="22">
        <v>210</v>
      </c>
      <c r="BY112" s="22">
        <v>54.89</v>
      </c>
      <c r="BZ112" s="22">
        <v>680.55</v>
      </c>
      <c r="CA112" s="22">
        <v>125.8</v>
      </c>
      <c r="CB112" s="22">
        <v>1071.24</v>
      </c>
      <c r="CC112" s="23">
        <v>3274.87</v>
      </c>
      <c r="CD112" s="21">
        <v>2378.38</v>
      </c>
      <c r="CE112" s="21">
        <v>0</v>
      </c>
      <c r="CF112" s="21">
        <v>2378.38</v>
      </c>
      <c r="CG112" s="22">
        <v>230</v>
      </c>
      <c r="CH112" s="22">
        <v>58.5</v>
      </c>
      <c r="CI112" s="22">
        <v>811.64</v>
      </c>
      <c r="CJ112" s="22">
        <v>103.27</v>
      </c>
      <c r="CK112" s="22">
        <v>1203.4100000000001</v>
      </c>
      <c r="CL112" s="23">
        <v>3581.79</v>
      </c>
      <c r="CM112" s="21">
        <v>2362.83</v>
      </c>
      <c r="CN112" s="21">
        <v>0</v>
      </c>
      <c r="CO112" s="21">
        <v>2362.83</v>
      </c>
      <c r="CP112" s="22">
        <v>236</v>
      </c>
      <c r="CQ112" s="22">
        <v>58.11</v>
      </c>
      <c r="CR112" s="22">
        <v>683.44</v>
      </c>
      <c r="CS112" s="22">
        <v>123.4</v>
      </c>
      <c r="CT112" s="22">
        <v>1100.95</v>
      </c>
      <c r="CU112" s="23">
        <v>3463.78</v>
      </c>
      <c r="CV112" s="21">
        <v>2577.7800000000002</v>
      </c>
      <c r="CW112" s="21">
        <v>0</v>
      </c>
      <c r="CX112" s="21">
        <v>2577.7800000000002</v>
      </c>
      <c r="CY112" s="22">
        <v>258</v>
      </c>
      <c r="CZ112" s="22">
        <v>63.49</v>
      </c>
      <c r="DA112" s="22">
        <v>765.18</v>
      </c>
      <c r="DB112" s="22">
        <v>137.43</v>
      </c>
      <c r="DC112" s="22">
        <v>1224.0999999999999</v>
      </c>
      <c r="DD112" s="23">
        <v>3801.88</v>
      </c>
      <c r="DE112" s="21">
        <v>1609.04</v>
      </c>
      <c r="DF112" s="21">
        <v>0</v>
      </c>
      <c r="DG112" s="21">
        <v>1609.04</v>
      </c>
      <c r="DH112" s="22">
        <v>135</v>
      </c>
      <c r="DI112" s="22">
        <v>322.93</v>
      </c>
      <c r="DJ112" s="22">
        <v>998.6</v>
      </c>
      <c r="DK112" s="22">
        <v>142.12</v>
      </c>
      <c r="DL112" s="22">
        <v>1598.65</v>
      </c>
      <c r="DM112" s="23">
        <v>3207.69</v>
      </c>
      <c r="DN112" s="73">
        <f t="shared" si="12"/>
        <v>28772.089999999997</v>
      </c>
      <c r="DO112" s="73">
        <f t="shared" si="11"/>
        <v>920.15</v>
      </c>
      <c r="DP112" s="73">
        <f t="shared" si="13"/>
        <v>29692.239999999998</v>
      </c>
      <c r="DQ112" s="22">
        <f t="shared" si="14"/>
        <v>3142</v>
      </c>
      <c r="DR112" s="22">
        <f t="shared" si="15"/>
        <v>1045.6099999999999</v>
      </c>
      <c r="DS112" s="22">
        <f t="shared" si="16"/>
        <v>10761.640000000001</v>
      </c>
      <c r="DT112" s="22">
        <f t="shared" si="17"/>
        <v>1812.0700000000002</v>
      </c>
      <c r="DU112" s="22">
        <f t="shared" si="18"/>
        <v>16761.320000000003</v>
      </c>
      <c r="DV112" s="23">
        <f t="shared" si="19"/>
        <v>48714.28</v>
      </c>
      <c r="DW112" s="262">
        <f t="shared" si="20"/>
        <v>510.85999999999694</v>
      </c>
      <c r="DX112" s="262"/>
      <c r="DY112" s="263">
        <f>E112-(DU112-(DO112*PARAM!Q112))</f>
        <v>-5749.2700000000041</v>
      </c>
      <c r="DZ112" s="263"/>
    </row>
    <row r="113" spans="1:130" x14ac:dyDescent="0.25">
      <c r="A113" s="18">
        <v>1106</v>
      </c>
      <c r="B113" s="18" t="s">
        <v>294</v>
      </c>
      <c r="C113" s="18" t="s">
        <v>295</v>
      </c>
      <c r="D113" s="20">
        <v>1</v>
      </c>
      <c r="E113" s="18">
        <v>11932.74</v>
      </c>
      <c r="F113" s="18">
        <v>30828.28</v>
      </c>
      <c r="G113" s="18" t="s">
        <v>157</v>
      </c>
      <c r="H113" s="18" t="s">
        <v>5</v>
      </c>
      <c r="I113" s="18" t="s">
        <v>194</v>
      </c>
      <c r="J113" s="21">
        <v>1324.71</v>
      </c>
      <c r="K113" s="21">
        <v>0</v>
      </c>
      <c r="L113" s="21">
        <v>1324.71</v>
      </c>
      <c r="M113" s="22">
        <v>81</v>
      </c>
      <c r="N113" s="22">
        <v>30.84</v>
      </c>
      <c r="O113" s="22">
        <v>445.1</v>
      </c>
      <c r="P113" s="22">
        <v>114.93</v>
      </c>
      <c r="Q113" s="22">
        <v>671.87</v>
      </c>
      <c r="R113" s="23">
        <v>1996.58</v>
      </c>
      <c r="S113" s="21">
        <v>1860.13</v>
      </c>
      <c r="T113" s="21">
        <v>0</v>
      </c>
      <c r="U113" s="21">
        <v>1860.13</v>
      </c>
      <c r="V113" s="22">
        <v>161</v>
      </c>
      <c r="W113" s="22">
        <v>46.43</v>
      </c>
      <c r="X113" s="22">
        <v>638.13</v>
      </c>
      <c r="Y113" s="22">
        <v>114.63</v>
      </c>
      <c r="Z113" s="22">
        <v>960.19</v>
      </c>
      <c r="AA113" s="23">
        <v>2820.32</v>
      </c>
      <c r="AB113" s="21">
        <v>2312.41</v>
      </c>
      <c r="AC113" s="21">
        <v>0</v>
      </c>
      <c r="AD113" s="21">
        <v>2312.41</v>
      </c>
      <c r="AE113" s="22">
        <v>226</v>
      </c>
      <c r="AF113" s="22">
        <v>57.74</v>
      </c>
      <c r="AG113" s="22">
        <v>784.24</v>
      </c>
      <c r="AH113" s="22">
        <v>148.15</v>
      </c>
      <c r="AI113" s="22">
        <v>1216.1300000000001</v>
      </c>
      <c r="AJ113" s="23">
        <v>3528.54</v>
      </c>
      <c r="AK113" s="21">
        <v>7069.6</v>
      </c>
      <c r="AL113" s="21">
        <v>0</v>
      </c>
      <c r="AM113" s="21">
        <v>7069.6</v>
      </c>
      <c r="AN113" s="22">
        <v>877</v>
      </c>
      <c r="AO113" s="22">
        <v>176.67</v>
      </c>
      <c r="AP113" s="22">
        <v>3124.33</v>
      </c>
      <c r="AQ113" s="22">
        <v>232.64</v>
      </c>
      <c r="AR113" s="22">
        <v>4410.6400000000003</v>
      </c>
      <c r="AS113" s="23">
        <v>11480.24</v>
      </c>
      <c r="AT113" s="21">
        <v>4364.71</v>
      </c>
      <c r="AU113" s="21">
        <v>683</v>
      </c>
      <c r="AV113" s="21">
        <v>5047.71</v>
      </c>
      <c r="AW113" s="22">
        <v>600</v>
      </c>
      <c r="AX113" s="22">
        <v>109.05</v>
      </c>
      <c r="AY113" s="22">
        <v>2008.94</v>
      </c>
      <c r="AZ113" s="22">
        <v>152.96</v>
      </c>
      <c r="BA113" s="22">
        <v>2870.95</v>
      </c>
      <c r="BB113" s="23">
        <v>7918.66</v>
      </c>
      <c r="BC113" s="21">
        <v>3584.06</v>
      </c>
      <c r="BD113" s="21">
        <v>0</v>
      </c>
      <c r="BE113" s="21">
        <v>3584.06</v>
      </c>
      <c r="BF113" s="22">
        <v>377</v>
      </c>
      <c r="BG113" s="22">
        <v>85.12</v>
      </c>
      <c r="BH113" s="22">
        <v>1280.25</v>
      </c>
      <c r="BI113" s="22">
        <v>149.57</v>
      </c>
      <c r="BJ113" s="22">
        <v>1891.94</v>
      </c>
      <c r="BK113" s="23">
        <v>5476</v>
      </c>
      <c r="BL113" s="21">
        <v>1370.1</v>
      </c>
      <c r="BM113" s="21">
        <v>0</v>
      </c>
      <c r="BN113" s="21">
        <v>1370.1</v>
      </c>
      <c r="BO113" s="22">
        <v>96</v>
      </c>
      <c r="BP113" s="22">
        <v>34.18</v>
      </c>
      <c r="BQ113" s="22">
        <v>472.14</v>
      </c>
      <c r="BR113" s="22">
        <v>116.12</v>
      </c>
      <c r="BS113" s="22">
        <v>718.44</v>
      </c>
      <c r="BT113" s="23">
        <v>2088.54</v>
      </c>
      <c r="BU113" s="21">
        <v>2312.41</v>
      </c>
      <c r="BV113" s="21">
        <v>0</v>
      </c>
      <c r="BW113" s="21">
        <v>2312.41</v>
      </c>
      <c r="BX113" s="22">
        <v>226</v>
      </c>
      <c r="BY113" s="22">
        <v>57.74</v>
      </c>
      <c r="BZ113" s="22">
        <v>784.24</v>
      </c>
      <c r="CA113" s="22">
        <v>143.05000000000001</v>
      </c>
      <c r="CB113" s="22">
        <v>1211.03</v>
      </c>
      <c r="CC113" s="23">
        <v>3523.44</v>
      </c>
      <c r="CD113" s="21">
        <v>2312.41</v>
      </c>
      <c r="CE113" s="21">
        <v>0</v>
      </c>
      <c r="CF113" s="21">
        <v>2312.41</v>
      </c>
      <c r="CG113" s="22">
        <v>226</v>
      </c>
      <c r="CH113" s="22">
        <v>57.74</v>
      </c>
      <c r="CI113" s="22">
        <v>784.24</v>
      </c>
      <c r="CJ113" s="22">
        <v>143.05000000000001</v>
      </c>
      <c r="CK113" s="22">
        <v>1211.03</v>
      </c>
      <c r="CL113" s="23">
        <v>3523.44</v>
      </c>
      <c r="CM113" s="21">
        <v>2584.67</v>
      </c>
      <c r="CN113" s="21">
        <v>0</v>
      </c>
      <c r="CO113" s="21">
        <v>2584.67</v>
      </c>
      <c r="CP113" s="22">
        <v>272</v>
      </c>
      <c r="CQ113" s="22">
        <v>64.55</v>
      </c>
      <c r="CR113" s="22">
        <v>873.31</v>
      </c>
      <c r="CS113" s="22">
        <v>76.489999999999995</v>
      </c>
      <c r="CT113" s="22">
        <v>1286.3499999999999</v>
      </c>
      <c r="CU113" s="23">
        <v>3871.02</v>
      </c>
      <c r="CV113" s="21">
        <v>2714.67</v>
      </c>
      <c r="CW113" s="21">
        <v>0</v>
      </c>
      <c r="CX113" s="21">
        <v>2714.67</v>
      </c>
      <c r="CY113" s="22">
        <v>281</v>
      </c>
      <c r="CZ113" s="22">
        <v>67.8</v>
      </c>
      <c r="DA113" s="22">
        <v>922.33</v>
      </c>
      <c r="DB113" s="22">
        <v>140</v>
      </c>
      <c r="DC113" s="22">
        <v>1411.13</v>
      </c>
      <c r="DD113" s="23">
        <v>4125.8</v>
      </c>
      <c r="DE113" s="21">
        <v>3343.51</v>
      </c>
      <c r="DF113" s="21">
        <v>0</v>
      </c>
      <c r="DG113" s="21">
        <v>3343.51</v>
      </c>
      <c r="DH113" s="22">
        <v>369</v>
      </c>
      <c r="DI113" s="22">
        <v>432.08</v>
      </c>
      <c r="DJ113" s="22">
        <v>1142.04</v>
      </c>
      <c r="DK113" s="22">
        <v>172.91</v>
      </c>
      <c r="DL113" s="22">
        <v>2116.0300000000002</v>
      </c>
      <c r="DM113" s="23">
        <v>5459.54</v>
      </c>
      <c r="DN113" s="73">
        <f t="shared" si="12"/>
        <v>35153.39</v>
      </c>
      <c r="DO113" s="73">
        <f t="shared" si="11"/>
        <v>683</v>
      </c>
      <c r="DP113" s="73">
        <f t="shared" si="13"/>
        <v>35836.39</v>
      </c>
      <c r="DQ113" s="22">
        <f t="shared" si="14"/>
        <v>3888</v>
      </c>
      <c r="DR113" s="22">
        <f t="shared" si="15"/>
        <v>1254.1199999999999</v>
      </c>
      <c r="DS113" s="22">
        <f t="shared" si="16"/>
        <v>13731.429999999997</v>
      </c>
      <c r="DT113" s="22">
        <f t="shared" si="17"/>
        <v>1820.62</v>
      </c>
      <c r="DU113" s="22">
        <f t="shared" si="18"/>
        <v>20694.170000000002</v>
      </c>
      <c r="DV113" s="23">
        <f t="shared" si="19"/>
        <v>57900.66</v>
      </c>
      <c r="DW113" s="262">
        <f t="shared" si="20"/>
        <v>5008.1100000000006</v>
      </c>
      <c r="DX113" s="262"/>
      <c r="DY113" s="263">
        <f>E113-(DU113-(DO113*PARAM!Q113))</f>
        <v>-8761.4300000000021</v>
      </c>
      <c r="DZ113" s="263"/>
    </row>
    <row r="114" spans="1:130" x14ac:dyDescent="0.25">
      <c r="A114" s="18">
        <v>1114</v>
      </c>
      <c r="B114" s="18" t="s">
        <v>167</v>
      </c>
      <c r="C114" s="18" t="s">
        <v>168</v>
      </c>
      <c r="D114" s="20">
        <v>1</v>
      </c>
      <c r="E114" s="18">
        <v>30360.44</v>
      </c>
      <c r="F114" s="18">
        <v>48368.72</v>
      </c>
      <c r="G114" s="18" t="s">
        <v>157</v>
      </c>
      <c r="H114" s="18" t="s">
        <v>5</v>
      </c>
      <c r="I114" s="18" t="s">
        <v>169</v>
      </c>
      <c r="J114" s="21">
        <v>3175.27</v>
      </c>
      <c r="K114" s="21">
        <v>0</v>
      </c>
      <c r="L114" s="21">
        <v>3175.27</v>
      </c>
      <c r="M114" s="22">
        <v>335</v>
      </c>
      <c r="N114" s="22">
        <v>76.98</v>
      </c>
      <c r="O114" s="22">
        <v>1185.75</v>
      </c>
      <c r="P114" s="22">
        <v>142.66999999999999</v>
      </c>
      <c r="Q114" s="22">
        <v>1740.4</v>
      </c>
      <c r="R114" s="23">
        <v>4915.67</v>
      </c>
      <c r="S114" s="21">
        <v>3028.76</v>
      </c>
      <c r="T114" s="21">
        <v>0</v>
      </c>
      <c r="U114" s="21">
        <v>3028.76</v>
      </c>
      <c r="V114" s="22">
        <v>328</v>
      </c>
      <c r="W114" s="22">
        <v>75.650000000000006</v>
      </c>
      <c r="X114" s="22">
        <v>1167.22</v>
      </c>
      <c r="Y114" s="22">
        <v>135.38</v>
      </c>
      <c r="Z114" s="22">
        <v>1706.25</v>
      </c>
      <c r="AA114" s="23">
        <v>4735.01</v>
      </c>
      <c r="AB114" s="21">
        <v>3028.76</v>
      </c>
      <c r="AC114" s="21">
        <v>0</v>
      </c>
      <c r="AD114" s="21">
        <v>3028.76</v>
      </c>
      <c r="AE114" s="22">
        <v>328</v>
      </c>
      <c r="AF114" s="22">
        <v>75.650000000000006</v>
      </c>
      <c r="AG114" s="22">
        <v>1166.6199999999999</v>
      </c>
      <c r="AH114" s="22">
        <v>165.98</v>
      </c>
      <c r="AI114" s="22">
        <v>1736.25</v>
      </c>
      <c r="AJ114" s="23">
        <v>4765.01</v>
      </c>
      <c r="AK114" s="21">
        <v>3028.76</v>
      </c>
      <c r="AL114" s="21">
        <v>0</v>
      </c>
      <c r="AM114" s="21">
        <v>3028.76</v>
      </c>
      <c r="AN114" s="22">
        <v>328</v>
      </c>
      <c r="AO114" s="22">
        <v>75.650000000000006</v>
      </c>
      <c r="AP114" s="22">
        <v>1166.6199999999999</v>
      </c>
      <c r="AQ114" s="22">
        <v>135.38</v>
      </c>
      <c r="AR114" s="22">
        <v>1705.65</v>
      </c>
      <c r="AS114" s="23">
        <v>4734.41</v>
      </c>
      <c r="AT114" s="21">
        <v>3028.76</v>
      </c>
      <c r="AU114" s="21">
        <v>948.61</v>
      </c>
      <c r="AV114" s="21">
        <v>3977.37</v>
      </c>
      <c r="AW114" s="22">
        <v>457</v>
      </c>
      <c r="AX114" s="22">
        <v>75.650000000000006</v>
      </c>
      <c r="AY114" s="22">
        <v>1356.34</v>
      </c>
      <c r="AZ114" s="22">
        <v>153.18</v>
      </c>
      <c r="BA114" s="22">
        <v>2042.17</v>
      </c>
      <c r="BB114" s="23">
        <v>6019.54</v>
      </c>
      <c r="BC114" s="21">
        <v>4739.1000000000004</v>
      </c>
      <c r="BD114" s="21">
        <v>0</v>
      </c>
      <c r="BE114" s="21">
        <v>4739.1000000000004</v>
      </c>
      <c r="BF114" s="22">
        <v>536</v>
      </c>
      <c r="BG114" s="22">
        <v>113.1</v>
      </c>
      <c r="BH114" s="22">
        <v>1997.08</v>
      </c>
      <c r="BI114" s="22">
        <v>195.43</v>
      </c>
      <c r="BJ114" s="22">
        <v>2841.61</v>
      </c>
      <c r="BK114" s="23">
        <v>7580.71</v>
      </c>
      <c r="BL114" s="21">
        <v>3028.76</v>
      </c>
      <c r="BM114" s="21">
        <v>0</v>
      </c>
      <c r="BN114" s="21">
        <v>3028.76</v>
      </c>
      <c r="BO114" s="22">
        <v>328</v>
      </c>
      <c r="BP114" s="22">
        <v>75.650000000000006</v>
      </c>
      <c r="BQ114" s="22">
        <v>1166.6199999999999</v>
      </c>
      <c r="BR114" s="22">
        <v>135.38</v>
      </c>
      <c r="BS114" s="22">
        <v>1705.65</v>
      </c>
      <c r="BT114" s="23">
        <v>4734.41</v>
      </c>
      <c r="BU114" s="21">
        <v>3028.76</v>
      </c>
      <c r="BV114" s="21">
        <v>0</v>
      </c>
      <c r="BW114" s="21">
        <v>3028.76</v>
      </c>
      <c r="BX114" s="22">
        <v>328</v>
      </c>
      <c r="BY114" s="22">
        <v>75.650000000000006</v>
      </c>
      <c r="BZ114" s="22">
        <v>1166.6199999999999</v>
      </c>
      <c r="CA114" s="22">
        <v>140.47999999999999</v>
      </c>
      <c r="CB114" s="22">
        <v>1710.75</v>
      </c>
      <c r="CC114" s="23">
        <v>4739.51</v>
      </c>
      <c r="CD114" s="21">
        <v>3108.34</v>
      </c>
      <c r="CE114" s="21">
        <v>0</v>
      </c>
      <c r="CF114" s="21">
        <v>3108.34</v>
      </c>
      <c r="CG114" s="22">
        <v>339</v>
      </c>
      <c r="CH114" s="22">
        <v>77.650000000000006</v>
      </c>
      <c r="CI114" s="22">
        <v>1196.31</v>
      </c>
      <c r="CJ114" s="22">
        <v>55.2</v>
      </c>
      <c r="CK114" s="22">
        <v>1668.16</v>
      </c>
      <c r="CL114" s="23">
        <v>4776.5</v>
      </c>
      <c r="CM114" s="21">
        <v>3028.76</v>
      </c>
      <c r="CN114" s="21">
        <v>0</v>
      </c>
      <c r="CO114" s="21">
        <v>3028.76</v>
      </c>
      <c r="CP114" s="22">
        <v>336</v>
      </c>
      <c r="CQ114" s="22">
        <v>75.650000000000006</v>
      </c>
      <c r="CR114" s="22">
        <v>1171.42</v>
      </c>
      <c r="CS114" s="22">
        <v>53.78</v>
      </c>
      <c r="CT114" s="22">
        <v>1636.85</v>
      </c>
      <c r="CU114" s="23">
        <v>4665.6099999999997</v>
      </c>
      <c r="CV114" s="21">
        <v>3028.76</v>
      </c>
      <c r="CW114" s="21">
        <v>0</v>
      </c>
      <c r="CX114" s="21">
        <v>3028.76</v>
      </c>
      <c r="CY114" s="22">
        <v>328</v>
      </c>
      <c r="CZ114" s="22">
        <v>75.650000000000006</v>
      </c>
      <c r="DA114" s="22">
        <v>1166.6199999999999</v>
      </c>
      <c r="DB114" s="22">
        <v>53.78</v>
      </c>
      <c r="DC114" s="22">
        <v>1624.05</v>
      </c>
      <c r="DD114" s="23">
        <v>4652.8100000000004</v>
      </c>
      <c r="DE114" s="21">
        <v>13813.99</v>
      </c>
      <c r="DF114" s="21">
        <v>0</v>
      </c>
      <c r="DG114" s="21">
        <v>13813.99</v>
      </c>
      <c r="DH114" s="22">
        <v>1816</v>
      </c>
      <c r="DI114" s="22">
        <v>832.62</v>
      </c>
      <c r="DJ114" s="22">
        <v>7741.44</v>
      </c>
      <c r="DK114" s="22">
        <v>213.44</v>
      </c>
      <c r="DL114" s="22">
        <v>10603.5</v>
      </c>
      <c r="DM114" s="23">
        <v>24417.49</v>
      </c>
      <c r="DN114" s="73">
        <f t="shared" si="12"/>
        <v>49066.780000000006</v>
      </c>
      <c r="DO114" s="73">
        <f t="shared" si="11"/>
        <v>948.61</v>
      </c>
      <c r="DP114" s="73">
        <f t="shared" si="13"/>
        <v>50015.390000000007</v>
      </c>
      <c r="DQ114" s="22">
        <f t="shared" si="14"/>
        <v>6115</v>
      </c>
      <c r="DR114" s="22">
        <f t="shared" si="15"/>
        <v>1781.1999999999998</v>
      </c>
      <c r="DS114" s="22">
        <f t="shared" si="16"/>
        <v>22815.279999999995</v>
      </c>
      <c r="DT114" s="22">
        <f t="shared" si="17"/>
        <v>1715.4600000000003</v>
      </c>
      <c r="DU114" s="22">
        <f t="shared" si="18"/>
        <v>32426.939999999995</v>
      </c>
      <c r="DV114" s="23">
        <f t="shared" si="19"/>
        <v>85471.09</v>
      </c>
      <c r="DW114" s="262">
        <f t="shared" si="20"/>
        <v>1646.6700000000055</v>
      </c>
      <c r="DX114" s="262"/>
      <c r="DY114" s="263">
        <f>E114-(DU114-(DO114*PARAM!Q114))</f>
        <v>-2066.4999999999964</v>
      </c>
      <c r="DZ114" s="263"/>
    </row>
    <row r="115" spans="1:130" x14ac:dyDescent="0.25">
      <c r="A115" s="18">
        <v>1117</v>
      </c>
      <c r="B115" s="18" t="s">
        <v>890</v>
      </c>
      <c r="C115" s="18" t="s">
        <v>317</v>
      </c>
      <c r="D115" s="20">
        <v>0</v>
      </c>
      <c r="E115" s="18">
        <v>0</v>
      </c>
      <c r="F115" s="18">
        <v>0</v>
      </c>
      <c r="G115" s="18" t="s">
        <v>157</v>
      </c>
      <c r="H115" s="18" t="s">
        <v>5</v>
      </c>
      <c r="I115" s="18" t="s">
        <v>298</v>
      </c>
      <c r="J115" s="21"/>
      <c r="K115" s="21"/>
      <c r="L115" s="21"/>
      <c r="M115" s="22"/>
      <c r="N115" s="22"/>
      <c r="O115" s="22"/>
      <c r="P115" s="22"/>
      <c r="Q115" s="22"/>
      <c r="R115" s="23"/>
      <c r="S115" s="21"/>
      <c r="T115" s="21"/>
      <c r="U115" s="21"/>
      <c r="V115" s="22"/>
      <c r="W115" s="22"/>
      <c r="X115" s="22"/>
      <c r="Y115" s="22"/>
      <c r="Z115" s="22"/>
      <c r="AA115" s="23"/>
      <c r="AB115" s="21"/>
      <c r="AC115" s="21"/>
      <c r="AD115" s="21"/>
      <c r="AE115" s="22"/>
      <c r="AF115" s="22"/>
      <c r="AG115" s="22"/>
      <c r="AH115" s="22"/>
      <c r="AI115" s="22"/>
      <c r="AJ115" s="23"/>
      <c r="AK115" s="21"/>
      <c r="AL115" s="21"/>
      <c r="AM115" s="21"/>
      <c r="AN115" s="22"/>
      <c r="AO115" s="22"/>
      <c r="AP115" s="22"/>
      <c r="AQ115" s="22"/>
      <c r="AR115" s="22"/>
      <c r="AS115" s="23"/>
      <c r="AT115" s="21">
        <v>0</v>
      </c>
      <c r="AU115" s="21">
        <v>584.72</v>
      </c>
      <c r="AV115" s="21">
        <v>584.72</v>
      </c>
      <c r="AW115" s="22">
        <v>24</v>
      </c>
      <c r="AX115" s="22">
        <v>0</v>
      </c>
      <c r="AY115" s="22">
        <v>116.94</v>
      </c>
      <c r="AZ115" s="22">
        <v>7.84</v>
      </c>
      <c r="BA115" s="22">
        <v>148.78</v>
      </c>
      <c r="BB115" s="23">
        <v>733.5</v>
      </c>
      <c r="BC115" s="21"/>
      <c r="BD115" s="21"/>
      <c r="BE115" s="21"/>
      <c r="BF115" s="22"/>
      <c r="BG115" s="22"/>
      <c r="BH115" s="22"/>
      <c r="BI115" s="22"/>
      <c r="BJ115" s="22"/>
      <c r="BK115" s="23"/>
      <c r="BL115" s="21"/>
      <c r="BM115" s="21"/>
      <c r="BN115" s="21"/>
      <c r="BO115" s="22"/>
      <c r="BP115" s="22"/>
      <c r="BQ115" s="22"/>
      <c r="BR115" s="22"/>
      <c r="BS115" s="22"/>
      <c r="BT115" s="23"/>
      <c r="BU115" s="21"/>
      <c r="BV115" s="21"/>
      <c r="BW115" s="21"/>
      <c r="BX115" s="22"/>
      <c r="BY115" s="22"/>
      <c r="BZ115" s="22"/>
      <c r="CA115" s="22"/>
      <c r="CB115" s="22"/>
      <c r="CC115" s="23"/>
      <c r="CD115" s="21"/>
      <c r="CE115" s="21"/>
      <c r="CF115" s="21"/>
      <c r="CG115" s="22"/>
      <c r="CH115" s="22"/>
      <c r="CI115" s="22"/>
      <c r="CJ115" s="22"/>
      <c r="CK115" s="22"/>
      <c r="CL115" s="23"/>
      <c r="CM115" s="21"/>
      <c r="CN115" s="21"/>
      <c r="CO115" s="21"/>
      <c r="CP115" s="22"/>
      <c r="CQ115" s="22"/>
      <c r="CR115" s="22"/>
      <c r="CS115" s="22"/>
      <c r="CT115" s="22"/>
      <c r="CU115" s="23"/>
      <c r="CV115" s="21"/>
      <c r="CW115" s="21"/>
      <c r="CX115" s="21"/>
      <c r="CY115" s="22"/>
      <c r="CZ115" s="22"/>
      <c r="DA115" s="22"/>
      <c r="DB115" s="22"/>
      <c r="DC115" s="22"/>
      <c r="DD115" s="23"/>
      <c r="DN115" s="73">
        <f t="shared" si="12"/>
        <v>0</v>
      </c>
      <c r="DO115" s="73">
        <f t="shared" si="11"/>
        <v>584.72</v>
      </c>
      <c r="DP115" s="73">
        <f t="shared" si="13"/>
        <v>584.72</v>
      </c>
      <c r="DQ115" s="22">
        <f t="shared" si="14"/>
        <v>24</v>
      </c>
      <c r="DR115" s="22">
        <f t="shared" si="15"/>
        <v>0</v>
      </c>
      <c r="DS115" s="22">
        <f t="shared" si="16"/>
        <v>116.94</v>
      </c>
      <c r="DT115" s="22">
        <f t="shared" si="17"/>
        <v>7.84</v>
      </c>
      <c r="DU115" s="22">
        <f t="shared" si="18"/>
        <v>148.78</v>
      </c>
      <c r="DV115" s="23">
        <f t="shared" si="19"/>
        <v>733.5</v>
      </c>
      <c r="DW115" s="262">
        <f t="shared" si="20"/>
        <v>584.72</v>
      </c>
      <c r="DX115" s="262"/>
      <c r="DY115" s="263">
        <f>E115-(DU115-(DO115*PARAM!Q115))</f>
        <v>-148.78</v>
      </c>
      <c r="DZ115" s="263"/>
    </row>
    <row r="116" spans="1:130" x14ac:dyDescent="0.25">
      <c r="A116" s="18">
        <v>1118</v>
      </c>
      <c r="B116" s="18" t="s">
        <v>701</v>
      </c>
      <c r="C116" s="18" t="s">
        <v>406</v>
      </c>
      <c r="D116" s="20">
        <v>1</v>
      </c>
      <c r="E116" s="18">
        <v>15176.98</v>
      </c>
      <c r="F116" s="18">
        <v>30875.26</v>
      </c>
      <c r="G116" s="18" t="s">
        <v>157</v>
      </c>
      <c r="H116" s="18" t="s">
        <v>5</v>
      </c>
      <c r="I116" s="18" t="s">
        <v>194</v>
      </c>
      <c r="J116" s="21">
        <v>2814.1</v>
      </c>
      <c r="K116" s="21">
        <v>0</v>
      </c>
      <c r="L116" s="21">
        <v>2814.1</v>
      </c>
      <c r="M116" s="22">
        <v>281</v>
      </c>
      <c r="N116" s="22">
        <v>67.81</v>
      </c>
      <c r="O116" s="22">
        <v>1026.97</v>
      </c>
      <c r="P116" s="22">
        <v>131.13</v>
      </c>
      <c r="Q116" s="22">
        <v>1506.91</v>
      </c>
      <c r="R116" s="23">
        <v>4321.01</v>
      </c>
      <c r="S116" s="21">
        <v>2785.78</v>
      </c>
      <c r="T116" s="21">
        <v>0</v>
      </c>
      <c r="U116" s="21">
        <v>2785.78</v>
      </c>
      <c r="V116" s="22">
        <v>291</v>
      </c>
      <c r="W116" s="22">
        <v>69.58</v>
      </c>
      <c r="X116" s="22">
        <v>949.86</v>
      </c>
      <c r="Y116" s="22">
        <v>141.27000000000001</v>
      </c>
      <c r="Z116" s="22">
        <v>1451.71</v>
      </c>
      <c r="AA116" s="23">
        <v>4237.49</v>
      </c>
      <c r="AB116" s="21">
        <v>2302.89</v>
      </c>
      <c r="AC116" s="21">
        <v>0</v>
      </c>
      <c r="AD116" s="21">
        <v>2302.89</v>
      </c>
      <c r="AE116" s="22">
        <v>224</v>
      </c>
      <c r="AF116" s="22">
        <v>57.5</v>
      </c>
      <c r="AG116" s="22">
        <v>775.66</v>
      </c>
      <c r="AH116" s="22">
        <v>158.19</v>
      </c>
      <c r="AI116" s="22">
        <v>1215.3499999999999</v>
      </c>
      <c r="AJ116" s="23">
        <v>3518.24</v>
      </c>
      <c r="AK116" s="21">
        <v>2373.33</v>
      </c>
      <c r="AL116" s="21">
        <v>0</v>
      </c>
      <c r="AM116" s="21">
        <v>2373.33</v>
      </c>
      <c r="AN116" s="22">
        <v>234</v>
      </c>
      <c r="AO116" s="22">
        <v>59.26</v>
      </c>
      <c r="AP116" s="22">
        <v>839.52</v>
      </c>
      <c r="AQ116" s="22">
        <v>144.15</v>
      </c>
      <c r="AR116" s="22">
        <v>1276.93</v>
      </c>
      <c r="AS116" s="23">
        <v>3650.26</v>
      </c>
      <c r="AT116" s="21">
        <v>2476.19</v>
      </c>
      <c r="AU116" s="21">
        <v>948.61</v>
      </c>
      <c r="AV116" s="21">
        <v>3424.8</v>
      </c>
      <c r="AW116" s="22">
        <v>377</v>
      </c>
      <c r="AX116" s="22">
        <v>61.84</v>
      </c>
      <c r="AY116" s="22">
        <v>1120.01</v>
      </c>
      <c r="AZ116" s="22">
        <v>117.88</v>
      </c>
      <c r="BA116" s="22">
        <v>1676.73</v>
      </c>
      <c r="BB116" s="23">
        <v>5101.53</v>
      </c>
      <c r="BC116" s="21">
        <v>3671.54</v>
      </c>
      <c r="BD116" s="21">
        <v>0</v>
      </c>
      <c r="BE116" s="21">
        <v>3671.54</v>
      </c>
      <c r="BF116" s="22">
        <v>381</v>
      </c>
      <c r="BG116" s="22">
        <v>86.01</v>
      </c>
      <c r="BH116" s="22">
        <v>1293.18</v>
      </c>
      <c r="BI116" s="22">
        <v>156</v>
      </c>
      <c r="BJ116" s="22">
        <v>1916.19</v>
      </c>
      <c r="BK116" s="23">
        <v>5587.73</v>
      </c>
      <c r="BL116" s="21">
        <v>2336.14</v>
      </c>
      <c r="BM116" s="21">
        <v>0</v>
      </c>
      <c r="BN116" s="21">
        <v>2336.14</v>
      </c>
      <c r="BO116" s="22">
        <v>229</v>
      </c>
      <c r="BP116" s="22">
        <v>58.34</v>
      </c>
      <c r="BQ116" s="22">
        <v>805.69</v>
      </c>
      <c r="BR116" s="22">
        <v>133.27000000000001</v>
      </c>
      <c r="BS116" s="22">
        <v>1226.3</v>
      </c>
      <c r="BT116" s="23">
        <v>3562.44</v>
      </c>
      <c r="BU116" s="21">
        <v>2302.89</v>
      </c>
      <c r="BV116" s="21">
        <v>0</v>
      </c>
      <c r="BW116" s="21">
        <v>2302.89</v>
      </c>
      <c r="BX116" s="22">
        <v>224</v>
      </c>
      <c r="BY116" s="22">
        <v>57.5</v>
      </c>
      <c r="BZ116" s="22">
        <v>775.66</v>
      </c>
      <c r="CA116" s="22">
        <v>137.79</v>
      </c>
      <c r="CB116" s="22">
        <v>1194.95</v>
      </c>
      <c r="CC116" s="23">
        <v>3497.84</v>
      </c>
      <c r="CD116" s="21">
        <v>2402.63</v>
      </c>
      <c r="CE116" s="21">
        <v>0</v>
      </c>
      <c r="CF116" s="21">
        <v>2402.63</v>
      </c>
      <c r="CG116" s="22">
        <v>239</v>
      </c>
      <c r="CH116" s="22">
        <v>60</v>
      </c>
      <c r="CI116" s="22">
        <v>866</v>
      </c>
      <c r="CJ116" s="22">
        <v>139.56</v>
      </c>
      <c r="CK116" s="22">
        <v>1304.56</v>
      </c>
      <c r="CL116" s="23">
        <v>3707.19</v>
      </c>
      <c r="CM116" s="21">
        <v>2336.14</v>
      </c>
      <c r="CN116" s="21">
        <v>0</v>
      </c>
      <c r="CO116" s="21">
        <v>2336.14</v>
      </c>
      <c r="CP116" s="22">
        <v>237</v>
      </c>
      <c r="CQ116" s="22">
        <v>58.34</v>
      </c>
      <c r="CR116" s="22">
        <v>780.39</v>
      </c>
      <c r="CS116" s="22">
        <v>112.87</v>
      </c>
      <c r="CT116" s="22">
        <v>1188.5999999999999</v>
      </c>
      <c r="CU116" s="23">
        <v>3524.74</v>
      </c>
      <c r="CV116" s="21">
        <v>3148.48</v>
      </c>
      <c r="CW116" s="21">
        <v>0</v>
      </c>
      <c r="CX116" s="21">
        <v>3148.48</v>
      </c>
      <c r="CY116" s="22">
        <v>341</v>
      </c>
      <c r="CZ116" s="22">
        <v>78.650000000000006</v>
      </c>
      <c r="DA116" s="22">
        <v>1185.72</v>
      </c>
      <c r="DB116" s="22">
        <v>127.3</v>
      </c>
      <c r="DC116" s="22">
        <v>1732.67</v>
      </c>
      <c r="DD116" s="23">
        <v>4881.1499999999996</v>
      </c>
      <c r="DE116" s="21">
        <v>3507.5</v>
      </c>
      <c r="DF116" s="21">
        <v>0</v>
      </c>
      <c r="DG116" s="21">
        <v>3507.5</v>
      </c>
      <c r="DH116" s="22">
        <v>395</v>
      </c>
      <c r="DI116" s="22">
        <v>408.61</v>
      </c>
      <c r="DJ116" s="22">
        <v>1833.69</v>
      </c>
      <c r="DK116" s="22">
        <v>175.83</v>
      </c>
      <c r="DL116" s="22">
        <v>2813.13</v>
      </c>
      <c r="DM116" s="23">
        <v>6320.63</v>
      </c>
      <c r="DN116" s="73">
        <f t="shared" si="12"/>
        <v>32457.61</v>
      </c>
      <c r="DO116" s="73">
        <f t="shared" si="11"/>
        <v>948.61</v>
      </c>
      <c r="DP116" s="73">
        <f t="shared" si="13"/>
        <v>33406.22</v>
      </c>
      <c r="DQ116" s="22">
        <f t="shared" si="14"/>
        <v>3682</v>
      </c>
      <c r="DR116" s="22">
        <f t="shared" si="15"/>
        <v>1181.7800000000002</v>
      </c>
      <c r="DS116" s="22">
        <f t="shared" si="16"/>
        <v>13058.039999999999</v>
      </c>
      <c r="DT116" s="22">
        <f t="shared" si="17"/>
        <v>1808.51</v>
      </c>
      <c r="DU116" s="22">
        <f t="shared" si="18"/>
        <v>19730.329999999998</v>
      </c>
      <c r="DV116" s="23">
        <f t="shared" si="19"/>
        <v>55472.689999999995</v>
      </c>
      <c r="DW116" s="262">
        <f t="shared" si="20"/>
        <v>2530.9600000000028</v>
      </c>
      <c r="DX116" s="262"/>
      <c r="DY116" s="263">
        <f>E116-(DU116-(DO116*PARAM!Q116))</f>
        <v>-4553.3499999999985</v>
      </c>
      <c r="DZ116" s="263"/>
    </row>
    <row r="117" spans="1:130" x14ac:dyDescent="0.25">
      <c r="A117" s="18">
        <v>1119</v>
      </c>
      <c r="B117" s="18" t="s">
        <v>702</v>
      </c>
      <c r="C117" s="18" t="s">
        <v>703</v>
      </c>
      <c r="D117" s="20">
        <v>1</v>
      </c>
      <c r="E117" s="18">
        <v>20577.599999999999</v>
      </c>
      <c r="F117" s="18">
        <v>36543.29</v>
      </c>
      <c r="G117" s="18" t="s">
        <v>157</v>
      </c>
      <c r="H117" s="18" t="s">
        <v>5</v>
      </c>
      <c r="I117" s="18" t="s">
        <v>298</v>
      </c>
      <c r="J117" s="21">
        <v>2923.89</v>
      </c>
      <c r="K117" s="21">
        <v>0</v>
      </c>
      <c r="L117" s="21">
        <v>2923.89</v>
      </c>
      <c r="M117" s="22">
        <v>297</v>
      </c>
      <c r="N117" s="22">
        <v>70.69</v>
      </c>
      <c r="O117" s="22">
        <v>1068.95</v>
      </c>
      <c r="P117" s="22">
        <v>153.51</v>
      </c>
      <c r="Q117" s="22">
        <v>1590.15</v>
      </c>
      <c r="R117" s="23">
        <v>4514.04</v>
      </c>
      <c r="S117" s="21">
        <v>2817.24</v>
      </c>
      <c r="T117" s="21">
        <v>0</v>
      </c>
      <c r="U117" s="21">
        <v>2817.24</v>
      </c>
      <c r="V117" s="22">
        <v>296</v>
      </c>
      <c r="W117" s="22">
        <v>70.36</v>
      </c>
      <c r="X117" s="22">
        <v>1065.28</v>
      </c>
      <c r="Y117" s="22">
        <v>121.42</v>
      </c>
      <c r="Z117" s="22">
        <v>1553.06</v>
      </c>
      <c r="AA117" s="23">
        <v>4370.3</v>
      </c>
      <c r="AB117" s="21">
        <v>2817.24</v>
      </c>
      <c r="AC117" s="21">
        <v>0</v>
      </c>
      <c r="AD117" s="21">
        <v>2817.24</v>
      </c>
      <c r="AE117" s="22">
        <v>296</v>
      </c>
      <c r="AF117" s="22">
        <v>70.36</v>
      </c>
      <c r="AG117" s="22">
        <v>1064.72</v>
      </c>
      <c r="AH117" s="22">
        <v>152.02000000000001</v>
      </c>
      <c r="AI117" s="22">
        <v>1583.1</v>
      </c>
      <c r="AJ117" s="23">
        <v>4400.34</v>
      </c>
      <c r="AK117" s="21">
        <v>2856.39</v>
      </c>
      <c r="AL117" s="21">
        <v>0</v>
      </c>
      <c r="AM117" s="21">
        <v>2856.39</v>
      </c>
      <c r="AN117" s="22">
        <v>301</v>
      </c>
      <c r="AO117" s="22">
        <v>71.349999999999994</v>
      </c>
      <c r="AP117" s="22">
        <v>1079.02</v>
      </c>
      <c r="AQ117" s="22">
        <v>101.72</v>
      </c>
      <c r="AR117" s="22">
        <v>1553.09</v>
      </c>
      <c r="AS117" s="23">
        <v>4409.4799999999996</v>
      </c>
      <c r="AT117" s="21">
        <v>2854.69</v>
      </c>
      <c r="AU117" s="21">
        <v>948.61</v>
      </c>
      <c r="AV117" s="21">
        <v>3803.3</v>
      </c>
      <c r="AW117" s="22">
        <v>429</v>
      </c>
      <c r="AX117" s="22">
        <v>71.3</v>
      </c>
      <c r="AY117" s="22">
        <v>1268.1300000000001</v>
      </c>
      <c r="AZ117" s="22">
        <v>114.41</v>
      </c>
      <c r="BA117" s="22">
        <v>1882.84</v>
      </c>
      <c r="BB117" s="23">
        <v>5686.14</v>
      </c>
      <c r="BC117" s="21">
        <v>4414.93</v>
      </c>
      <c r="BD117" s="21">
        <v>0</v>
      </c>
      <c r="BE117" s="21">
        <v>4414.93</v>
      </c>
      <c r="BF117" s="22">
        <v>488</v>
      </c>
      <c r="BG117" s="22">
        <v>105.25</v>
      </c>
      <c r="BH117" s="22">
        <v>1826.81</v>
      </c>
      <c r="BI117" s="22">
        <v>138.71</v>
      </c>
      <c r="BJ117" s="22">
        <v>2558.77</v>
      </c>
      <c r="BK117" s="23">
        <v>6973.7</v>
      </c>
      <c r="BL117" s="21">
        <v>2817.24</v>
      </c>
      <c r="BM117" s="21">
        <v>0</v>
      </c>
      <c r="BN117" s="21">
        <v>2817.24</v>
      </c>
      <c r="BO117" s="22">
        <v>296</v>
      </c>
      <c r="BP117" s="22">
        <v>70.36</v>
      </c>
      <c r="BQ117" s="22">
        <v>1064.72</v>
      </c>
      <c r="BR117" s="22">
        <v>111.22</v>
      </c>
      <c r="BS117" s="22">
        <v>1542.3</v>
      </c>
      <c r="BT117" s="23">
        <v>4359.54</v>
      </c>
      <c r="BU117" s="21">
        <v>2817.24</v>
      </c>
      <c r="BV117" s="21">
        <v>0</v>
      </c>
      <c r="BW117" s="21">
        <v>2817.24</v>
      </c>
      <c r="BX117" s="22">
        <v>296</v>
      </c>
      <c r="BY117" s="22">
        <v>70.36</v>
      </c>
      <c r="BZ117" s="22">
        <v>1064.72</v>
      </c>
      <c r="CA117" s="22">
        <v>101.02</v>
      </c>
      <c r="CB117" s="22">
        <v>1532.1</v>
      </c>
      <c r="CC117" s="23">
        <v>4349.34</v>
      </c>
      <c r="CD117" s="21">
        <v>2878.3</v>
      </c>
      <c r="CE117" s="21">
        <v>0</v>
      </c>
      <c r="CF117" s="21">
        <v>2878.3</v>
      </c>
      <c r="CG117" s="22">
        <v>304</v>
      </c>
      <c r="CH117" s="22">
        <v>71.89</v>
      </c>
      <c r="CI117" s="22">
        <v>1087.04</v>
      </c>
      <c r="CJ117" s="22">
        <v>91.91</v>
      </c>
      <c r="CK117" s="22">
        <v>1554.84</v>
      </c>
      <c r="CL117" s="23">
        <v>4433.1400000000003</v>
      </c>
      <c r="CM117" s="21">
        <v>2684.19</v>
      </c>
      <c r="CN117" s="21">
        <v>0</v>
      </c>
      <c r="CO117" s="21">
        <v>2684.19</v>
      </c>
      <c r="CP117" s="22">
        <v>285</v>
      </c>
      <c r="CQ117" s="22">
        <v>67.040000000000006</v>
      </c>
      <c r="CR117" s="22">
        <v>1020.92</v>
      </c>
      <c r="CS117" s="22">
        <v>98.66</v>
      </c>
      <c r="CT117" s="22">
        <v>1471.62</v>
      </c>
      <c r="CU117" s="23">
        <v>4155.8100000000004</v>
      </c>
      <c r="CV117" s="21">
        <v>3255.13</v>
      </c>
      <c r="CW117" s="21">
        <v>0</v>
      </c>
      <c r="CX117" s="21">
        <v>3255.13</v>
      </c>
      <c r="CY117" s="22">
        <v>355</v>
      </c>
      <c r="CZ117" s="22">
        <v>81.31</v>
      </c>
      <c r="DA117" s="22">
        <v>1224.68</v>
      </c>
      <c r="DB117" s="22">
        <v>134.30000000000001</v>
      </c>
      <c r="DC117" s="22">
        <v>1795.29</v>
      </c>
      <c r="DD117" s="23">
        <v>5050.42</v>
      </c>
      <c r="DE117" s="21">
        <v>4166.72</v>
      </c>
      <c r="DF117" s="21">
        <v>0</v>
      </c>
      <c r="DG117" s="21">
        <v>4166.72</v>
      </c>
      <c r="DH117" s="22">
        <v>482</v>
      </c>
      <c r="DI117" s="22">
        <v>473.87</v>
      </c>
      <c r="DJ117" s="22">
        <v>1305.04</v>
      </c>
      <c r="DK117" s="22">
        <v>181.09</v>
      </c>
      <c r="DL117" s="22">
        <v>2442</v>
      </c>
      <c r="DM117" s="23">
        <v>6608.72</v>
      </c>
      <c r="DN117" s="73">
        <f t="shared" si="12"/>
        <v>37303.19999999999</v>
      </c>
      <c r="DO117" s="73">
        <f t="shared" si="11"/>
        <v>948.61</v>
      </c>
      <c r="DP117" s="73">
        <f t="shared" si="13"/>
        <v>38251.80999999999</v>
      </c>
      <c r="DQ117" s="22">
        <f t="shared" si="14"/>
        <v>4421</v>
      </c>
      <c r="DR117" s="22">
        <f t="shared" si="15"/>
        <v>1364.5</v>
      </c>
      <c r="DS117" s="22">
        <f t="shared" si="16"/>
        <v>15204.749999999996</v>
      </c>
      <c r="DT117" s="22">
        <f t="shared" si="17"/>
        <v>1611.2100000000003</v>
      </c>
      <c r="DU117" s="22">
        <f t="shared" si="18"/>
        <v>22601.46</v>
      </c>
      <c r="DV117" s="23">
        <f t="shared" si="19"/>
        <v>63670.509999999995</v>
      </c>
      <c r="DW117" s="262">
        <f t="shared" si="20"/>
        <v>1708.5199999999895</v>
      </c>
      <c r="DX117" s="262"/>
      <c r="DY117" s="263">
        <f>E117-(DU117-(DO117*PARAM!Q117))</f>
        <v>-2023.8600000000006</v>
      </c>
      <c r="DZ117" s="263"/>
    </row>
    <row r="118" spans="1:130" x14ac:dyDescent="0.25">
      <c r="A118" s="18">
        <v>1123</v>
      </c>
      <c r="B118" s="18" t="s">
        <v>712</v>
      </c>
      <c r="C118" s="18" t="s">
        <v>295</v>
      </c>
      <c r="D118" s="20">
        <v>0.6</v>
      </c>
      <c r="E118" s="18">
        <v>10055.549999999999</v>
      </c>
      <c r="F118" s="18">
        <v>17791.54</v>
      </c>
      <c r="G118" s="18" t="s">
        <v>157</v>
      </c>
      <c r="H118" s="18" t="s">
        <v>5</v>
      </c>
      <c r="I118" s="18" t="s">
        <v>194</v>
      </c>
      <c r="J118" s="21">
        <v>1415.21</v>
      </c>
      <c r="K118" s="21">
        <v>0</v>
      </c>
      <c r="L118" s="21">
        <v>1415.21</v>
      </c>
      <c r="M118" s="22">
        <v>96</v>
      </c>
      <c r="N118" s="22">
        <v>34.26</v>
      </c>
      <c r="O118" s="22">
        <v>471.23</v>
      </c>
      <c r="P118" s="22">
        <v>55.54</v>
      </c>
      <c r="Q118" s="22">
        <v>657.03</v>
      </c>
      <c r="R118" s="23">
        <v>2072.2399999999998</v>
      </c>
      <c r="S118" s="21">
        <v>83.22</v>
      </c>
      <c r="T118" s="21">
        <v>0</v>
      </c>
      <c r="U118" s="21">
        <v>83.22</v>
      </c>
      <c r="V118" s="22">
        <v>-21</v>
      </c>
      <c r="W118" s="22">
        <v>2</v>
      </c>
      <c r="X118" s="22">
        <v>83.88</v>
      </c>
      <c r="Y118" s="22">
        <v>57.57</v>
      </c>
      <c r="Z118" s="22">
        <v>122.45</v>
      </c>
      <c r="AA118" s="23">
        <v>205.67</v>
      </c>
      <c r="AB118" s="21">
        <v>560.07000000000005</v>
      </c>
      <c r="AC118" s="21">
        <v>0</v>
      </c>
      <c r="AD118" s="21">
        <v>560.07000000000005</v>
      </c>
      <c r="AE118" s="22">
        <v>23</v>
      </c>
      <c r="AF118" s="22">
        <v>13.92</v>
      </c>
      <c r="AG118" s="22">
        <v>223.49</v>
      </c>
      <c r="AH118" s="22">
        <v>20.13</v>
      </c>
      <c r="AI118" s="22">
        <v>280.54000000000002</v>
      </c>
      <c r="AJ118" s="23">
        <v>840.61</v>
      </c>
      <c r="AK118" s="21">
        <v>1384.54</v>
      </c>
      <c r="AL118" s="21">
        <v>0</v>
      </c>
      <c r="AM118" s="21">
        <v>1384.54</v>
      </c>
      <c r="AN118" s="22">
        <v>93</v>
      </c>
      <c r="AO118" s="22">
        <v>34.54</v>
      </c>
      <c r="AP118" s="22">
        <v>481.44</v>
      </c>
      <c r="AQ118" s="22">
        <v>85.77</v>
      </c>
      <c r="AR118" s="22">
        <v>694.75</v>
      </c>
      <c r="AS118" s="23">
        <v>2079.29</v>
      </c>
      <c r="AT118" s="21">
        <v>1327.18</v>
      </c>
      <c r="AU118" s="21">
        <v>546.4</v>
      </c>
      <c r="AV118" s="21">
        <v>1873.58</v>
      </c>
      <c r="AW118" s="22">
        <v>135</v>
      </c>
      <c r="AX118" s="22">
        <v>33.1</v>
      </c>
      <c r="AY118" s="22">
        <v>570.80999999999995</v>
      </c>
      <c r="AZ118" s="22">
        <v>92.08</v>
      </c>
      <c r="BA118" s="22">
        <v>830.99</v>
      </c>
      <c r="BB118" s="23">
        <v>2704.57</v>
      </c>
      <c r="BC118" s="21">
        <v>1383.82</v>
      </c>
      <c r="BD118" s="21">
        <v>0</v>
      </c>
      <c r="BE118" s="21">
        <v>1383.82</v>
      </c>
      <c r="BF118" s="22">
        <v>87</v>
      </c>
      <c r="BG118" s="22">
        <v>32.51</v>
      </c>
      <c r="BH118" s="22">
        <v>524.27</v>
      </c>
      <c r="BI118" s="22">
        <v>49.72</v>
      </c>
      <c r="BJ118" s="22">
        <v>693.5</v>
      </c>
      <c r="BK118" s="23">
        <v>2077.3200000000002</v>
      </c>
      <c r="BL118" s="21">
        <v>477.71</v>
      </c>
      <c r="BM118" s="21">
        <v>0</v>
      </c>
      <c r="BN118" s="21">
        <v>477.71</v>
      </c>
      <c r="BO118" s="22">
        <v>16</v>
      </c>
      <c r="BP118" s="22">
        <v>11.86</v>
      </c>
      <c r="BQ118" s="22">
        <v>202.44</v>
      </c>
      <c r="BR118" s="22">
        <v>8.48</v>
      </c>
      <c r="BS118" s="22">
        <v>238.78</v>
      </c>
      <c r="BT118" s="23">
        <v>716.49</v>
      </c>
      <c r="BU118" s="21">
        <v>547.6</v>
      </c>
      <c r="BV118" s="21">
        <v>0</v>
      </c>
      <c r="BW118" s="21">
        <v>547.6</v>
      </c>
      <c r="BX118" s="22">
        <v>22</v>
      </c>
      <c r="BY118" s="22">
        <v>13.61</v>
      </c>
      <c r="BZ118" s="22">
        <v>222.95</v>
      </c>
      <c r="CA118" s="22">
        <v>9.7200000000000006</v>
      </c>
      <c r="CB118" s="22">
        <v>268.27999999999997</v>
      </c>
      <c r="CC118" s="23">
        <v>815.88</v>
      </c>
      <c r="CD118" s="21">
        <v>567.9</v>
      </c>
      <c r="CE118" s="21">
        <v>0</v>
      </c>
      <c r="CF118" s="21">
        <v>567.9</v>
      </c>
      <c r="CG118" s="22">
        <v>24</v>
      </c>
      <c r="CH118" s="22">
        <v>14.12</v>
      </c>
      <c r="CI118" s="22">
        <v>223.55</v>
      </c>
      <c r="CJ118" s="22">
        <v>10.07</v>
      </c>
      <c r="CK118" s="22">
        <v>271.74</v>
      </c>
      <c r="CL118" s="23">
        <v>839.64</v>
      </c>
      <c r="CM118" s="21">
        <v>541.04</v>
      </c>
      <c r="CN118" s="21">
        <v>0</v>
      </c>
      <c r="CO118" s="21">
        <v>541.04</v>
      </c>
      <c r="CP118" s="22">
        <v>26</v>
      </c>
      <c r="CQ118" s="22">
        <v>13.45</v>
      </c>
      <c r="CR118" s="22">
        <v>212.98</v>
      </c>
      <c r="CS118" s="22">
        <v>9.6</v>
      </c>
      <c r="CT118" s="22">
        <v>262.02999999999997</v>
      </c>
      <c r="CU118" s="23">
        <v>803.07</v>
      </c>
      <c r="CV118" s="21">
        <v>567.9</v>
      </c>
      <c r="CW118" s="21">
        <v>0</v>
      </c>
      <c r="CX118" s="21">
        <v>567.9</v>
      </c>
      <c r="CY118" s="22">
        <v>24</v>
      </c>
      <c r="CZ118" s="22">
        <v>14.12</v>
      </c>
      <c r="DA118" s="22">
        <v>216.1</v>
      </c>
      <c r="DB118" s="22">
        <v>10.07</v>
      </c>
      <c r="DC118" s="22">
        <v>264.29000000000002</v>
      </c>
      <c r="DD118" s="23">
        <v>832.19</v>
      </c>
      <c r="DE118" s="21">
        <v>1216.21</v>
      </c>
      <c r="DF118" s="21">
        <v>0</v>
      </c>
      <c r="DG118" s="21">
        <v>1216.21</v>
      </c>
      <c r="DH118" s="22">
        <v>79</v>
      </c>
      <c r="DI118" s="22">
        <v>129.47999999999999</v>
      </c>
      <c r="DJ118" s="22">
        <v>844.96</v>
      </c>
      <c r="DK118" s="22">
        <v>22.92</v>
      </c>
      <c r="DL118" s="22">
        <v>1076.3599999999999</v>
      </c>
      <c r="DM118" s="23">
        <v>2292.5700000000002</v>
      </c>
      <c r="DN118" s="73">
        <f t="shared" si="12"/>
        <v>10072.400000000001</v>
      </c>
      <c r="DO118" s="73">
        <f t="shared" si="11"/>
        <v>546.4</v>
      </c>
      <c r="DP118" s="73">
        <f t="shared" si="13"/>
        <v>10618.8</v>
      </c>
      <c r="DQ118" s="22">
        <f t="shared" si="14"/>
        <v>620</v>
      </c>
      <c r="DR118" s="22">
        <f t="shared" si="15"/>
        <v>358.83000000000004</v>
      </c>
      <c r="DS118" s="22">
        <f t="shared" si="16"/>
        <v>4480.54</v>
      </c>
      <c r="DT118" s="22">
        <f t="shared" si="17"/>
        <v>440.15000000000003</v>
      </c>
      <c r="DU118" s="22">
        <f t="shared" si="18"/>
        <v>5899.5199999999995</v>
      </c>
      <c r="DV118" s="23">
        <f t="shared" si="19"/>
        <v>16996.03</v>
      </c>
      <c r="DW118" s="262">
        <f t="shared" si="20"/>
        <v>-7172.7400000000016</v>
      </c>
      <c r="DX118" s="262"/>
      <c r="DY118" s="263">
        <f>E118-(DU118-(DO118*PARAM!Q118))</f>
        <v>4156.03</v>
      </c>
      <c r="DZ118" s="263"/>
    </row>
    <row r="119" spans="1:130" x14ac:dyDescent="0.25">
      <c r="A119" s="18">
        <v>1124</v>
      </c>
      <c r="B119" s="18" t="s">
        <v>715</v>
      </c>
      <c r="C119" s="18" t="s">
        <v>716</v>
      </c>
      <c r="D119" s="20">
        <v>1</v>
      </c>
      <c r="E119" s="18">
        <v>16669.29</v>
      </c>
      <c r="F119" s="18">
        <v>29735.09</v>
      </c>
      <c r="G119" s="18" t="s">
        <v>157</v>
      </c>
      <c r="H119" s="18" t="s">
        <v>5</v>
      </c>
      <c r="I119" s="18" t="s">
        <v>194</v>
      </c>
      <c r="J119" s="21">
        <v>2833.54</v>
      </c>
      <c r="K119" s="21">
        <v>0</v>
      </c>
      <c r="L119" s="21">
        <v>2833.54</v>
      </c>
      <c r="M119" s="22">
        <v>284</v>
      </c>
      <c r="N119" s="22">
        <v>68.17</v>
      </c>
      <c r="O119" s="22">
        <v>1032.18</v>
      </c>
      <c r="P119" s="22">
        <v>151.86000000000001</v>
      </c>
      <c r="Q119" s="22">
        <v>1536.21</v>
      </c>
      <c r="R119" s="23">
        <v>4369.75</v>
      </c>
      <c r="S119" s="21">
        <v>2723.26</v>
      </c>
      <c r="T119" s="21">
        <v>0</v>
      </c>
      <c r="U119" s="21">
        <v>2723.26</v>
      </c>
      <c r="V119" s="22">
        <v>283</v>
      </c>
      <c r="W119" s="22">
        <v>68.010000000000005</v>
      </c>
      <c r="X119" s="22">
        <v>924.3</v>
      </c>
      <c r="Y119" s="22">
        <v>140.16999999999999</v>
      </c>
      <c r="Z119" s="22">
        <v>1415.48</v>
      </c>
      <c r="AA119" s="23">
        <v>4138.74</v>
      </c>
      <c r="AB119" s="21">
        <v>2245.75</v>
      </c>
      <c r="AC119" s="21">
        <v>0</v>
      </c>
      <c r="AD119" s="21">
        <v>2245.75</v>
      </c>
      <c r="AE119" s="22">
        <v>217</v>
      </c>
      <c r="AF119" s="22">
        <v>56.07</v>
      </c>
      <c r="AG119" s="22">
        <v>723.88</v>
      </c>
      <c r="AH119" s="22">
        <v>157.16999999999999</v>
      </c>
      <c r="AI119" s="22">
        <v>1154.1199999999999</v>
      </c>
      <c r="AJ119" s="23">
        <v>3399.87</v>
      </c>
      <c r="AK119" s="21">
        <v>2245.75</v>
      </c>
      <c r="AL119" s="21">
        <v>0</v>
      </c>
      <c r="AM119" s="21">
        <v>2245.75</v>
      </c>
      <c r="AN119" s="22">
        <v>217</v>
      </c>
      <c r="AO119" s="22">
        <v>56.07</v>
      </c>
      <c r="AP119" s="22">
        <v>723.88</v>
      </c>
      <c r="AQ119" s="22">
        <v>146.97</v>
      </c>
      <c r="AR119" s="22">
        <v>1143.92</v>
      </c>
      <c r="AS119" s="23">
        <v>3389.67</v>
      </c>
      <c r="AT119" s="21">
        <v>2281.83</v>
      </c>
      <c r="AU119" s="21">
        <v>929.63</v>
      </c>
      <c r="AV119" s="21">
        <v>3211.46</v>
      </c>
      <c r="AW119" s="22">
        <v>348</v>
      </c>
      <c r="AX119" s="22">
        <v>56.98</v>
      </c>
      <c r="AY119" s="22">
        <v>942.53</v>
      </c>
      <c r="AZ119" s="22">
        <v>144.76</v>
      </c>
      <c r="BA119" s="22">
        <v>1492.27</v>
      </c>
      <c r="BB119" s="23">
        <v>4703.7299999999996</v>
      </c>
      <c r="BC119" s="21">
        <v>3563.13</v>
      </c>
      <c r="BD119" s="21">
        <v>0</v>
      </c>
      <c r="BE119" s="21">
        <v>3563.13</v>
      </c>
      <c r="BF119" s="22">
        <v>374</v>
      </c>
      <c r="BG119" s="22">
        <v>84.46</v>
      </c>
      <c r="BH119" s="22">
        <v>1270.7</v>
      </c>
      <c r="BI119" s="22">
        <v>149.18</v>
      </c>
      <c r="BJ119" s="22">
        <v>1878.34</v>
      </c>
      <c r="BK119" s="23">
        <v>5441.47</v>
      </c>
      <c r="BL119" s="21">
        <v>2245.75</v>
      </c>
      <c r="BM119" s="21">
        <v>0</v>
      </c>
      <c r="BN119" s="21">
        <v>2245.75</v>
      </c>
      <c r="BO119" s="22">
        <v>216</v>
      </c>
      <c r="BP119" s="22">
        <v>56.07</v>
      </c>
      <c r="BQ119" s="22">
        <v>723.88</v>
      </c>
      <c r="BR119" s="22">
        <v>80.67</v>
      </c>
      <c r="BS119" s="22">
        <v>1076.6199999999999</v>
      </c>
      <c r="BT119" s="23">
        <v>3322.37</v>
      </c>
      <c r="BU119" s="21">
        <v>1820.18</v>
      </c>
      <c r="BV119" s="21">
        <v>0</v>
      </c>
      <c r="BW119" s="21">
        <v>1820.18</v>
      </c>
      <c r="BX119" s="22">
        <v>159</v>
      </c>
      <c r="BY119" s="22">
        <v>45.44</v>
      </c>
      <c r="BZ119" s="22">
        <v>600.67999999999995</v>
      </c>
      <c r="CA119" s="22">
        <v>144.51</v>
      </c>
      <c r="CB119" s="22">
        <v>949.63</v>
      </c>
      <c r="CC119" s="23">
        <v>2769.81</v>
      </c>
      <c r="CD119" s="21">
        <v>1786.93</v>
      </c>
      <c r="CE119" s="21">
        <v>0</v>
      </c>
      <c r="CF119" s="21">
        <v>1786.93</v>
      </c>
      <c r="CG119" s="22">
        <v>155</v>
      </c>
      <c r="CH119" s="22">
        <v>44.6</v>
      </c>
      <c r="CI119" s="22">
        <v>642.29999999999995</v>
      </c>
      <c r="CJ119" s="22">
        <v>82.72</v>
      </c>
      <c r="CK119" s="22">
        <v>924.62</v>
      </c>
      <c r="CL119" s="23">
        <v>2711.55</v>
      </c>
      <c r="CM119" s="21">
        <v>2232.0300000000002</v>
      </c>
      <c r="CN119" s="21">
        <v>0</v>
      </c>
      <c r="CO119" s="21">
        <v>2232.0300000000002</v>
      </c>
      <c r="CP119" s="22">
        <v>223</v>
      </c>
      <c r="CQ119" s="22">
        <v>55.73</v>
      </c>
      <c r="CR119" s="22">
        <v>694.37</v>
      </c>
      <c r="CS119" s="22">
        <v>54.93</v>
      </c>
      <c r="CT119" s="22">
        <v>1028.03</v>
      </c>
      <c r="CU119" s="23">
        <v>3260.06</v>
      </c>
      <c r="CV119" s="21">
        <v>2752</v>
      </c>
      <c r="CW119" s="21">
        <v>0</v>
      </c>
      <c r="CX119" s="21">
        <v>2752</v>
      </c>
      <c r="CY119" s="22">
        <v>287</v>
      </c>
      <c r="CZ119" s="22">
        <v>68.739999999999995</v>
      </c>
      <c r="DA119" s="22">
        <v>1040.9000000000001</v>
      </c>
      <c r="DB119" s="22">
        <v>115.16</v>
      </c>
      <c r="DC119" s="22">
        <v>1511.8</v>
      </c>
      <c r="DD119" s="23">
        <v>4263.8</v>
      </c>
      <c r="DE119" s="21">
        <v>3420.64</v>
      </c>
      <c r="DF119" s="21">
        <v>0</v>
      </c>
      <c r="DG119" s="21">
        <v>3420.64</v>
      </c>
      <c r="DH119" s="22">
        <v>378</v>
      </c>
      <c r="DI119" s="22">
        <v>383.77</v>
      </c>
      <c r="DJ119" s="22">
        <v>2118.14</v>
      </c>
      <c r="DK119" s="22">
        <v>158.99</v>
      </c>
      <c r="DL119" s="22">
        <v>3038.9</v>
      </c>
      <c r="DM119" s="23">
        <v>6459.54</v>
      </c>
      <c r="DN119" s="73">
        <f t="shared" si="12"/>
        <v>30150.789999999997</v>
      </c>
      <c r="DO119" s="73">
        <f t="shared" si="11"/>
        <v>929.63</v>
      </c>
      <c r="DP119" s="73">
        <f t="shared" si="13"/>
        <v>31080.42</v>
      </c>
      <c r="DQ119" s="22">
        <f t="shared" si="14"/>
        <v>3357</v>
      </c>
      <c r="DR119" s="22">
        <f t="shared" si="15"/>
        <v>1100.1799999999998</v>
      </c>
      <c r="DS119" s="22">
        <f t="shared" si="16"/>
        <v>12161.62</v>
      </c>
      <c r="DT119" s="22">
        <f t="shared" si="17"/>
        <v>1607.76</v>
      </c>
      <c r="DU119" s="22">
        <f t="shared" si="18"/>
        <v>18226.559999999998</v>
      </c>
      <c r="DV119" s="23">
        <f t="shared" si="19"/>
        <v>51552.73</v>
      </c>
      <c r="DW119" s="262">
        <f t="shared" si="20"/>
        <v>1345.3299999999981</v>
      </c>
      <c r="DX119" s="262"/>
      <c r="DY119" s="263">
        <f>E119-(DU119-(DO119*PARAM!Q119))</f>
        <v>-1557.2699999999968</v>
      </c>
      <c r="DZ119" s="263"/>
    </row>
    <row r="120" spans="1:130" x14ac:dyDescent="0.25">
      <c r="A120" s="18">
        <v>1125</v>
      </c>
      <c r="B120" s="18" t="s">
        <v>717</v>
      </c>
      <c r="C120" s="18" t="s">
        <v>404</v>
      </c>
      <c r="D120" s="20">
        <v>1</v>
      </c>
      <c r="E120" s="18">
        <v>25539.64</v>
      </c>
      <c r="F120" s="18">
        <v>41323.120000000003</v>
      </c>
      <c r="G120" s="18" t="s">
        <v>157</v>
      </c>
      <c r="H120" s="18" t="s">
        <v>5</v>
      </c>
      <c r="I120" s="18" t="s">
        <v>415</v>
      </c>
      <c r="J120" s="21">
        <v>3428.62</v>
      </c>
      <c r="K120" s="21">
        <v>0</v>
      </c>
      <c r="L120" s="21">
        <v>3428.62</v>
      </c>
      <c r="M120" s="22">
        <v>378</v>
      </c>
      <c r="N120" s="22">
        <v>84.75</v>
      </c>
      <c r="O120" s="22">
        <v>1301.67</v>
      </c>
      <c r="P120" s="22">
        <v>60.73</v>
      </c>
      <c r="Q120" s="22">
        <v>1825.15</v>
      </c>
      <c r="R120" s="23">
        <v>5253.77</v>
      </c>
      <c r="S120" s="21">
        <v>3223.92</v>
      </c>
      <c r="T120" s="21">
        <v>0</v>
      </c>
      <c r="U120" s="21">
        <v>3223.92</v>
      </c>
      <c r="V120" s="22">
        <v>355</v>
      </c>
      <c r="W120" s="22">
        <v>80.540000000000006</v>
      </c>
      <c r="X120" s="22">
        <v>1240.1300000000001</v>
      </c>
      <c r="Y120" s="22">
        <v>57.25</v>
      </c>
      <c r="Z120" s="22">
        <v>1732.92</v>
      </c>
      <c r="AA120" s="23">
        <v>4956.84</v>
      </c>
      <c r="AB120" s="21">
        <v>3235.73</v>
      </c>
      <c r="AC120" s="21">
        <v>0</v>
      </c>
      <c r="AD120" s="21">
        <v>3235.73</v>
      </c>
      <c r="AE120" s="22">
        <v>357</v>
      </c>
      <c r="AF120" s="22">
        <v>80.83</v>
      </c>
      <c r="AG120" s="22">
        <v>1243.9000000000001</v>
      </c>
      <c r="AH120" s="22">
        <v>57.46</v>
      </c>
      <c r="AI120" s="22">
        <v>1739.19</v>
      </c>
      <c r="AJ120" s="23">
        <v>4974.92</v>
      </c>
      <c r="AK120" s="21">
        <v>3223.92</v>
      </c>
      <c r="AL120" s="21">
        <v>0</v>
      </c>
      <c r="AM120" s="21">
        <v>3223.92</v>
      </c>
      <c r="AN120" s="22">
        <v>355</v>
      </c>
      <c r="AO120" s="22">
        <v>80.540000000000006</v>
      </c>
      <c r="AP120" s="22">
        <v>1239.48</v>
      </c>
      <c r="AQ120" s="22">
        <v>57.25</v>
      </c>
      <c r="AR120" s="22">
        <v>1732.27</v>
      </c>
      <c r="AS120" s="23">
        <v>4956.1899999999996</v>
      </c>
      <c r="AT120" s="21">
        <v>3385.08</v>
      </c>
      <c r="AU120" s="21">
        <v>939.13</v>
      </c>
      <c r="AV120" s="21">
        <v>4324.21</v>
      </c>
      <c r="AW120" s="22">
        <v>505</v>
      </c>
      <c r="AX120" s="22">
        <v>84.56</v>
      </c>
      <c r="AY120" s="22">
        <v>1483.52</v>
      </c>
      <c r="AZ120" s="22">
        <v>72.7</v>
      </c>
      <c r="BA120" s="22">
        <v>2145.7800000000002</v>
      </c>
      <c r="BB120" s="23">
        <v>6469.99</v>
      </c>
      <c r="BC120" s="21">
        <v>4814.2</v>
      </c>
      <c r="BD120" s="21">
        <v>0</v>
      </c>
      <c r="BE120" s="21">
        <v>4814.2</v>
      </c>
      <c r="BF120" s="22">
        <v>575</v>
      </c>
      <c r="BG120" s="22">
        <v>120.3</v>
      </c>
      <c r="BH120" s="22">
        <v>2148.54</v>
      </c>
      <c r="BI120" s="22">
        <v>82.58</v>
      </c>
      <c r="BJ120" s="22">
        <v>2926.42</v>
      </c>
      <c r="BK120" s="23">
        <v>7740.62</v>
      </c>
      <c r="BL120" s="21">
        <v>3223.92</v>
      </c>
      <c r="BM120" s="21">
        <v>0</v>
      </c>
      <c r="BN120" s="21">
        <v>3223.92</v>
      </c>
      <c r="BO120" s="22">
        <v>354</v>
      </c>
      <c r="BP120" s="22">
        <v>80.540000000000006</v>
      </c>
      <c r="BQ120" s="22">
        <v>1251.8599999999999</v>
      </c>
      <c r="BR120" s="22">
        <v>58.12</v>
      </c>
      <c r="BS120" s="22">
        <v>1744.52</v>
      </c>
      <c r="BT120" s="23">
        <v>4968.4399999999996</v>
      </c>
      <c r="BU120" s="21">
        <v>3223.92</v>
      </c>
      <c r="BV120" s="21">
        <v>0</v>
      </c>
      <c r="BW120" s="21">
        <v>3223.92</v>
      </c>
      <c r="BX120" s="22">
        <v>355</v>
      </c>
      <c r="BY120" s="22">
        <v>80.540000000000006</v>
      </c>
      <c r="BZ120" s="22">
        <v>1251.8599999999999</v>
      </c>
      <c r="CA120" s="22">
        <v>58.12</v>
      </c>
      <c r="CB120" s="22">
        <v>1745.52</v>
      </c>
      <c r="CC120" s="23">
        <v>4969.4399999999996</v>
      </c>
      <c r="CD120" s="21">
        <v>14276.31</v>
      </c>
      <c r="CE120" s="21">
        <v>0</v>
      </c>
      <c r="CF120" s="21">
        <v>14276.31</v>
      </c>
      <c r="CG120" s="22">
        <v>1590</v>
      </c>
      <c r="CH120" s="22">
        <v>776.62</v>
      </c>
      <c r="CI120" s="22">
        <v>7330.3</v>
      </c>
      <c r="CJ120" s="22">
        <v>207.98</v>
      </c>
      <c r="CK120" s="22">
        <v>9904.9</v>
      </c>
      <c r="CL120" s="23">
        <v>24181.21</v>
      </c>
      <c r="CM120" s="21">
        <v>0</v>
      </c>
      <c r="CN120" s="21">
        <v>0</v>
      </c>
      <c r="CO120" s="21">
        <v>0</v>
      </c>
      <c r="CP120" s="22">
        <v>0</v>
      </c>
      <c r="CQ120" s="22">
        <v>0</v>
      </c>
      <c r="CR120" s="22">
        <v>0</v>
      </c>
      <c r="CS120" s="22">
        <v>0</v>
      </c>
      <c r="CT120" s="22">
        <v>0</v>
      </c>
      <c r="CU120" s="23">
        <v>0</v>
      </c>
      <c r="CV120" s="21">
        <v>0</v>
      </c>
      <c r="CW120" s="21">
        <v>0</v>
      </c>
      <c r="CX120" s="21">
        <v>0</v>
      </c>
      <c r="CY120" s="22">
        <v>0</v>
      </c>
      <c r="CZ120" s="22">
        <v>0</v>
      </c>
      <c r="DA120" s="22">
        <v>0</v>
      </c>
      <c r="DB120" s="22">
        <v>0</v>
      </c>
      <c r="DC120" s="22">
        <v>0</v>
      </c>
      <c r="DD120" s="23">
        <v>0</v>
      </c>
      <c r="DE120" s="21">
        <v>0</v>
      </c>
      <c r="DF120" s="21">
        <v>0</v>
      </c>
      <c r="DG120" s="21">
        <v>0</v>
      </c>
      <c r="DH120" s="22">
        <v>0</v>
      </c>
      <c r="DI120" s="22">
        <v>0</v>
      </c>
      <c r="DJ120" s="22">
        <v>0</v>
      </c>
      <c r="DK120" s="22">
        <v>0</v>
      </c>
      <c r="DL120" s="22">
        <v>0</v>
      </c>
      <c r="DM120" s="23">
        <v>0</v>
      </c>
      <c r="DN120" s="73">
        <f t="shared" si="12"/>
        <v>42035.619999999995</v>
      </c>
      <c r="DO120" s="73">
        <f t="shared" si="11"/>
        <v>939.13</v>
      </c>
      <c r="DP120" s="73">
        <f t="shared" si="13"/>
        <v>42974.75</v>
      </c>
      <c r="DQ120" s="22">
        <f t="shared" si="14"/>
        <v>5178</v>
      </c>
      <c r="DR120" s="22">
        <f t="shared" si="15"/>
        <v>1549.7599999999998</v>
      </c>
      <c r="DS120" s="22">
        <f t="shared" si="16"/>
        <v>19743.120000000003</v>
      </c>
      <c r="DT120" s="22">
        <f t="shared" si="17"/>
        <v>770.31</v>
      </c>
      <c r="DU120" s="22">
        <f t="shared" si="18"/>
        <v>27241.190000000002</v>
      </c>
      <c r="DV120" s="23">
        <f t="shared" si="19"/>
        <v>73439.860000000015</v>
      </c>
      <c r="DW120" s="262">
        <f t="shared" si="20"/>
        <v>1651.6299999999974</v>
      </c>
      <c r="DX120" s="262"/>
      <c r="DY120" s="263">
        <f>E120-(DU120-(DO120*PARAM!Q120))</f>
        <v>-1701.5500000000029</v>
      </c>
      <c r="DZ120" s="263"/>
    </row>
    <row r="121" spans="1:130" x14ac:dyDescent="0.25">
      <c r="A121" s="18">
        <v>1129</v>
      </c>
      <c r="B121" s="18" t="s">
        <v>727</v>
      </c>
      <c r="C121" s="18" t="s">
        <v>483</v>
      </c>
      <c r="D121" s="20">
        <v>0.8</v>
      </c>
      <c r="E121" s="18">
        <v>16574.580000000002</v>
      </c>
      <c r="F121" s="18">
        <v>29339.919999999998</v>
      </c>
      <c r="G121" s="18" t="s">
        <v>157</v>
      </c>
      <c r="H121" s="18" t="s">
        <v>5</v>
      </c>
      <c r="I121" s="18" t="s">
        <v>298</v>
      </c>
      <c r="J121" s="21">
        <v>2815.91</v>
      </c>
      <c r="K121" s="21">
        <v>0</v>
      </c>
      <c r="L121" s="21">
        <v>2815.91</v>
      </c>
      <c r="M121" s="22">
        <v>281</v>
      </c>
      <c r="N121" s="22">
        <v>67.8</v>
      </c>
      <c r="O121" s="22">
        <v>1026.67</v>
      </c>
      <c r="P121" s="22">
        <v>146.44999999999999</v>
      </c>
      <c r="Q121" s="22">
        <v>1521.92</v>
      </c>
      <c r="R121" s="23">
        <v>4337.83</v>
      </c>
      <c r="S121" s="21">
        <v>2714.51</v>
      </c>
      <c r="T121" s="21">
        <v>0</v>
      </c>
      <c r="U121" s="21">
        <v>2714.51</v>
      </c>
      <c r="V121" s="22">
        <v>281</v>
      </c>
      <c r="W121" s="22">
        <v>67.8</v>
      </c>
      <c r="X121" s="22">
        <v>1027.77</v>
      </c>
      <c r="Y121" s="22">
        <v>140</v>
      </c>
      <c r="Z121" s="22">
        <v>1516.57</v>
      </c>
      <c r="AA121" s="23">
        <v>4231.08</v>
      </c>
      <c r="AB121" s="21">
        <v>2172.31</v>
      </c>
      <c r="AC121" s="21">
        <v>0</v>
      </c>
      <c r="AD121" s="21">
        <v>2172.31</v>
      </c>
      <c r="AE121" s="22">
        <v>207</v>
      </c>
      <c r="AF121" s="22">
        <v>54.24</v>
      </c>
      <c r="AG121" s="22">
        <v>829.16</v>
      </c>
      <c r="AH121" s="22">
        <v>145.66</v>
      </c>
      <c r="AI121" s="22">
        <v>1236.06</v>
      </c>
      <c r="AJ121" s="23">
        <v>3408.37</v>
      </c>
      <c r="AK121" s="21">
        <v>2238.23</v>
      </c>
      <c r="AL121" s="21">
        <v>0</v>
      </c>
      <c r="AM121" s="21">
        <v>2238.23</v>
      </c>
      <c r="AN121" s="22">
        <v>216</v>
      </c>
      <c r="AO121" s="22">
        <v>55.89</v>
      </c>
      <c r="AP121" s="22">
        <v>853.23</v>
      </c>
      <c r="AQ121" s="22">
        <v>121.35</v>
      </c>
      <c r="AR121" s="22">
        <v>1246.47</v>
      </c>
      <c r="AS121" s="23">
        <v>3484.7</v>
      </c>
      <c r="AT121" s="21">
        <v>2334.6799999999998</v>
      </c>
      <c r="AU121" s="21">
        <v>929.63</v>
      </c>
      <c r="AV121" s="21">
        <v>3264.31</v>
      </c>
      <c r="AW121" s="22">
        <v>355</v>
      </c>
      <c r="AX121" s="22">
        <v>58.3</v>
      </c>
      <c r="AY121" s="22">
        <v>1074.4100000000001</v>
      </c>
      <c r="AZ121" s="22">
        <v>110</v>
      </c>
      <c r="BA121" s="22">
        <v>1597.71</v>
      </c>
      <c r="BB121" s="23">
        <v>4862.0200000000004</v>
      </c>
      <c r="BC121" s="21">
        <v>3566.77</v>
      </c>
      <c r="BD121" s="21">
        <v>0</v>
      </c>
      <c r="BE121" s="21">
        <v>3566.77</v>
      </c>
      <c r="BF121" s="22">
        <v>371</v>
      </c>
      <c r="BG121" s="22">
        <v>84.1</v>
      </c>
      <c r="BH121" s="22">
        <v>1467.23</v>
      </c>
      <c r="BI121" s="22">
        <v>133.86000000000001</v>
      </c>
      <c r="BJ121" s="22">
        <v>2056.19</v>
      </c>
      <c r="BK121" s="23">
        <v>5622.96</v>
      </c>
      <c r="BL121" s="21">
        <v>2172.31</v>
      </c>
      <c r="BM121" s="21">
        <v>0</v>
      </c>
      <c r="BN121" s="21">
        <v>2172.31</v>
      </c>
      <c r="BO121" s="22">
        <v>207</v>
      </c>
      <c r="BP121" s="22">
        <v>54.24</v>
      </c>
      <c r="BQ121" s="22">
        <v>829.16</v>
      </c>
      <c r="BR121" s="22">
        <v>115.06</v>
      </c>
      <c r="BS121" s="22">
        <v>1205.46</v>
      </c>
      <c r="BT121" s="23">
        <v>3377.77</v>
      </c>
      <c r="BU121" s="21">
        <v>2172.31</v>
      </c>
      <c r="BV121" s="21">
        <v>0</v>
      </c>
      <c r="BW121" s="21">
        <v>2172.31</v>
      </c>
      <c r="BX121" s="22">
        <v>207</v>
      </c>
      <c r="BY121" s="22">
        <v>54.24</v>
      </c>
      <c r="BZ121" s="22">
        <v>829.16</v>
      </c>
      <c r="CA121" s="22">
        <v>125.26</v>
      </c>
      <c r="CB121" s="22">
        <v>1215.6600000000001</v>
      </c>
      <c r="CC121" s="23">
        <v>3387.97</v>
      </c>
      <c r="CD121" s="21">
        <v>2610.29</v>
      </c>
      <c r="CE121" s="21">
        <v>0</v>
      </c>
      <c r="CF121" s="21">
        <v>2610.29</v>
      </c>
      <c r="CG121" s="22">
        <v>267</v>
      </c>
      <c r="CH121" s="22">
        <v>65.19</v>
      </c>
      <c r="CI121" s="22">
        <v>989.14</v>
      </c>
      <c r="CJ121" s="22">
        <v>76.95</v>
      </c>
      <c r="CK121" s="22">
        <v>1398.28</v>
      </c>
      <c r="CL121" s="23">
        <v>4008.57</v>
      </c>
      <c r="CM121" s="21">
        <v>2172.31</v>
      </c>
      <c r="CN121" s="21">
        <v>0</v>
      </c>
      <c r="CO121" s="21">
        <v>2172.31</v>
      </c>
      <c r="CP121" s="22">
        <v>214</v>
      </c>
      <c r="CQ121" s="22">
        <v>54.24</v>
      </c>
      <c r="CR121" s="22">
        <v>833.96</v>
      </c>
      <c r="CS121" s="22">
        <v>109.96</v>
      </c>
      <c r="CT121" s="22">
        <v>1212.1600000000001</v>
      </c>
      <c r="CU121" s="23">
        <v>3384.47</v>
      </c>
      <c r="CV121" s="21">
        <v>2200.13</v>
      </c>
      <c r="CW121" s="21">
        <v>0</v>
      </c>
      <c r="CX121" s="21">
        <v>2200.13</v>
      </c>
      <c r="CY121" s="22">
        <v>210</v>
      </c>
      <c r="CZ121" s="22">
        <v>54.94</v>
      </c>
      <c r="DA121" s="22">
        <v>839.33</v>
      </c>
      <c r="DB121" s="22">
        <v>110.46</v>
      </c>
      <c r="DC121" s="22">
        <v>1214.73</v>
      </c>
      <c r="DD121" s="23">
        <v>3414.86</v>
      </c>
      <c r="DE121" s="21">
        <v>3242.65</v>
      </c>
      <c r="DF121" s="21">
        <v>0</v>
      </c>
      <c r="DG121" s="21">
        <v>3242.65</v>
      </c>
      <c r="DH121" s="22">
        <v>357</v>
      </c>
      <c r="DI121" s="22">
        <v>381.78</v>
      </c>
      <c r="DJ121" s="22">
        <v>1018.25</v>
      </c>
      <c r="DK121" s="22">
        <v>130.33000000000001</v>
      </c>
      <c r="DL121" s="22">
        <v>1887.36</v>
      </c>
      <c r="DM121" s="23">
        <v>5130.01</v>
      </c>
      <c r="DN121" s="73">
        <f t="shared" si="12"/>
        <v>30412.410000000007</v>
      </c>
      <c r="DO121" s="73">
        <f t="shared" si="11"/>
        <v>929.63</v>
      </c>
      <c r="DP121" s="73">
        <f t="shared" si="13"/>
        <v>31342.040000000005</v>
      </c>
      <c r="DQ121" s="22">
        <f t="shared" si="14"/>
        <v>3380</v>
      </c>
      <c r="DR121" s="22">
        <f t="shared" si="15"/>
        <v>1107</v>
      </c>
      <c r="DS121" s="22">
        <f t="shared" si="16"/>
        <v>12446.63</v>
      </c>
      <c r="DT121" s="22">
        <f t="shared" si="17"/>
        <v>1580.4</v>
      </c>
      <c r="DU121" s="22">
        <f t="shared" si="18"/>
        <v>18514.030000000002</v>
      </c>
      <c r="DV121" s="23">
        <f t="shared" si="19"/>
        <v>52028.380000000005</v>
      </c>
      <c r="DW121" s="262">
        <f t="shared" si="20"/>
        <v>2002.1200000000063</v>
      </c>
      <c r="DX121" s="262"/>
      <c r="DY121" s="263">
        <f>E121-(DU121-(DO121*PARAM!Q121))</f>
        <v>-1939.4500000000007</v>
      </c>
      <c r="DZ121" s="263"/>
    </row>
    <row r="122" spans="1:130" x14ac:dyDescent="0.25">
      <c r="A122" s="18">
        <v>1131</v>
      </c>
      <c r="B122" s="18" t="s">
        <v>732</v>
      </c>
      <c r="C122" s="18" t="s">
        <v>733</v>
      </c>
      <c r="D122" s="20">
        <v>1</v>
      </c>
      <c r="E122" s="18">
        <v>30964.27</v>
      </c>
      <c r="F122" s="18">
        <v>49376.78</v>
      </c>
      <c r="G122" s="18" t="s">
        <v>157</v>
      </c>
      <c r="H122" s="18" t="s">
        <v>5</v>
      </c>
      <c r="I122" s="18" t="s">
        <v>285</v>
      </c>
      <c r="J122" s="21">
        <v>3843.86</v>
      </c>
      <c r="K122" s="21">
        <v>0</v>
      </c>
      <c r="L122" s="21">
        <v>3843.86</v>
      </c>
      <c r="M122" s="22">
        <v>428</v>
      </c>
      <c r="N122" s="22">
        <v>93.63</v>
      </c>
      <c r="O122" s="22">
        <v>1433.51</v>
      </c>
      <c r="P122" s="22">
        <v>158.31</v>
      </c>
      <c r="Q122" s="22">
        <v>2113.4499999999998</v>
      </c>
      <c r="R122" s="23">
        <v>5957.31</v>
      </c>
      <c r="S122" s="21">
        <v>3747.66</v>
      </c>
      <c r="T122" s="21">
        <v>0</v>
      </c>
      <c r="U122" s="21">
        <v>3747.66</v>
      </c>
      <c r="V122" s="22">
        <v>428</v>
      </c>
      <c r="W122" s="22">
        <v>93.63</v>
      </c>
      <c r="X122" s="22">
        <v>1435.01</v>
      </c>
      <c r="Y122" s="22">
        <v>151.91999999999999</v>
      </c>
      <c r="Z122" s="22">
        <v>2108.56</v>
      </c>
      <c r="AA122" s="23">
        <v>5856.22</v>
      </c>
      <c r="AB122" s="21">
        <v>3747.66</v>
      </c>
      <c r="AC122" s="21">
        <v>0</v>
      </c>
      <c r="AD122" s="21">
        <v>3747.66</v>
      </c>
      <c r="AE122" s="22">
        <v>428</v>
      </c>
      <c r="AF122" s="22">
        <v>93.63</v>
      </c>
      <c r="AG122" s="22">
        <v>1434.26</v>
      </c>
      <c r="AH122" s="22">
        <v>182.52</v>
      </c>
      <c r="AI122" s="22">
        <v>2138.41</v>
      </c>
      <c r="AJ122" s="23">
        <v>5886.07</v>
      </c>
      <c r="AK122" s="21">
        <v>3782.2</v>
      </c>
      <c r="AL122" s="21">
        <v>0</v>
      </c>
      <c r="AM122" s="21">
        <v>3782.2</v>
      </c>
      <c r="AN122" s="22">
        <v>432</v>
      </c>
      <c r="AO122" s="22">
        <v>94.5</v>
      </c>
      <c r="AP122" s="22">
        <v>1446.26</v>
      </c>
      <c r="AQ122" s="22">
        <v>172.78</v>
      </c>
      <c r="AR122" s="22">
        <v>2145.54</v>
      </c>
      <c r="AS122" s="23">
        <v>5927.74</v>
      </c>
      <c r="AT122" s="21">
        <v>3792.07</v>
      </c>
      <c r="AU122" s="21">
        <v>948.61</v>
      </c>
      <c r="AV122" s="21">
        <v>4740.68</v>
      </c>
      <c r="AW122" s="22">
        <v>562</v>
      </c>
      <c r="AX122" s="22">
        <v>94.74</v>
      </c>
      <c r="AY122" s="22">
        <v>1639.42</v>
      </c>
      <c r="AZ122" s="22">
        <v>160.13</v>
      </c>
      <c r="BA122" s="22">
        <v>2456.29</v>
      </c>
      <c r="BB122" s="23">
        <v>7196.97</v>
      </c>
      <c r="BC122" s="21">
        <v>5846.92</v>
      </c>
      <c r="BD122" s="21">
        <v>0</v>
      </c>
      <c r="BE122" s="21">
        <v>5846.92</v>
      </c>
      <c r="BF122" s="22">
        <v>684</v>
      </c>
      <c r="BG122" s="22">
        <v>140.06</v>
      </c>
      <c r="BH122" s="22">
        <v>2518.0700000000002</v>
      </c>
      <c r="BI122" s="22">
        <v>180.34</v>
      </c>
      <c r="BJ122" s="22">
        <v>3522.47</v>
      </c>
      <c r="BK122" s="23">
        <v>9369.39</v>
      </c>
      <c r="BL122" s="21">
        <v>3747.66</v>
      </c>
      <c r="BM122" s="21">
        <v>0</v>
      </c>
      <c r="BN122" s="21">
        <v>3747.66</v>
      </c>
      <c r="BO122" s="22">
        <v>424</v>
      </c>
      <c r="BP122" s="22">
        <v>93.63</v>
      </c>
      <c r="BQ122" s="22">
        <v>1434.26</v>
      </c>
      <c r="BR122" s="22">
        <v>157.02000000000001</v>
      </c>
      <c r="BS122" s="22">
        <v>2108.91</v>
      </c>
      <c r="BT122" s="23">
        <v>5856.57</v>
      </c>
      <c r="BU122" s="21">
        <v>3747.66</v>
      </c>
      <c r="BV122" s="21">
        <v>0</v>
      </c>
      <c r="BW122" s="21">
        <v>3747.66</v>
      </c>
      <c r="BX122" s="22">
        <v>427</v>
      </c>
      <c r="BY122" s="22">
        <v>93.63</v>
      </c>
      <c r="BZ122" s="22">
        <v>1434.26</v>
      </c>
      <c r="CA122" s="22">
        <v>177.42</v>
      </c>
      <c r="CB122" s="22">
        <v>2132.31</v>
      </c>
      <c r="CC122" s="23">
        <v>5879.97</v>
      </c>
      <c r="CD122" s="21">
        <v>3768.51</v>
      </c>
      <c r="CE122" s="21">
        <v>0</v>
      </c>
      <c r="CF122" s="21">
        <v>3768.51</v>
      </c>
      <c r="CG122" s="22">
        <v>430</v>
      </c>
      <c r="CH122" s="22">
        <v>94.15</v>
      </c>
      <c r="CI122" s="22">
        <v>1441.51</v>
      </c>
      <c r="CJ122" s="22">
        <v>157.30000000000001</v>
      </c>
      <c r="CK122" s="22">
        <v>2122.96</v>
      </c>
      <c r="CL122" s="23">
        <v>5891.47</v>
      </c>
      <c r="CM122" s="21">
        <v>3880.65</v>
      </c>
      <c r="CN122" s="21">
        <v>0</v>
      </c>
      <c r="CO122" s="21">
        <v>3880.65</v>
      </c>
      <c r="CP122" s="22">
        <v>454</v>
      </c>
      <c r="CQ122" s="22">
        <v>96.95</v>
      </c>
      <c r="CR122" s="22">
        <v>1485.35</v>
      </c>
      <c r="CS122" s="22">
        <v>163.92</v>
      </c>
      <c r="CT122" s="22">
        <v>2200.2199999999998</v>
      </c>
      <c r="CU122" s="23">
        <v>6080.87</v>
      </c>
      <c r="CV122" s="21">
        <v>4356.17</v>
      </c>
      <c r="CW122" s="21">
        <v>0</v>
      </c>
      <c r="CX122" s="21">
        <v>4356.17</v>
      </c>
      <c r="CY122" s="22">
        <v>511</v>
      </c>
      <c r="CZ122" s="22">
        <v>108.84</v>
      </c>
      <c r="DA122" s="22">
        <v>1907.35</v>
      </c>
      <c r="DB122" s="22">
        <v>93.87</v>
      </c>
      <c r="DC122" s="22">
        <v>2621.06</v>
      </c>
      <c r="DD122" s="23">
        <v>6977.23</v>
      </c>
      <c r="DE122" s="21">
        <v>5710.2</v>
      </c>
      <c r="DF122" s="21">
        <v>0</v>
      </c>
      <c r="DG122" s="21">
        <v>5710.2</v>
      </c>
      <c r="DH122" s="22">
        <v>699</v>
      </c>
      <c r="DI122" s="22">
        <v>638.74</v>
      </c>
      <c r="DJ122" s="22">
        <v>4395.6400000000003</v>
      </c>
      <c r="DK122" s="22">
        <v>198.93</v>
      </c>
      <c r="DL122" s="22">
        <v>5932.31</v>
      </c>
      <c r="DM122" s="23">
        <v>11642.51</v>
      </c>
      <c r="DN122" s="73">
        <f t="shared" si="12"/>
        <v>49971.22</v>
      </c>
      <c r="DO122" s="73">
        <f t="shared" si="11"/>
        <v>948.61</v>
      </c>
      <c r="DP122" s="73">
        <f t="shared" si="13"/>
        <v>50919.83</v>
      </c>
      <c r="DQ122" s="22">
        <f t="shared" si="14"/>
        <v>6331</v>
      </c>
      <c r="DR122" s="22">
        <f t="shared" si="15"/>
        <v>1829.76</v>
      </c>
      <c r="DS122" s="22">
        <f t="shared" si="16"/>
        <v>23439.16</v>
      </c>
      <c r="DT122" s="22">
        <f t="shared" si="17"/>
        <v>2111.48</v>
      </c>
      <c r="DU122" s="22">
        <f t="shared" si="18"/>
        <v>33711.4</v>
      </c>
      <c r="DV122" s="23">
        <f t="shared" si="19"/>
        <v>88378.889999999985</v>
      </c>
      <c r="DW122" s="262">
        <f t="shared" si="20"/>
        <v>1543.0500000000029</v>
      </c>
      <c r="DX122" s="262"/>
      <c r="DY122" s="263">
        <f>E122-(DU122-(DO122*PARAM!Q122))</f>
        <v>-2747.130000000001</v>
      </c>
      <c r="DZ122" s="263"/>
    </row>
    <row r="123" spans="1:130" x14ac:dyDescent="0.25">
      <c r="A123" s="18">
        <v>1134</v>
      </c>
      <c r="B123" s="18" t="s">
        <v>748</v>
      </c>
      <c r="C123" s="18" t="s">
        <v>214</v>
      </c>
      <c r="D123" s="20">
        <v>1</v>
      </c>
      <c r="E123" s="18">
        <v>8749.81</v>
      </c>
      <c r="F123" s="18">
        <v>15238.87</v>
      </c>
      <c r="G123" s="18" t="s">
        <v>157</v>
      </c>
      <c r="H123" s="18" t="s">
        <v>5</v>
      </c>
      <c r="I123" s="18" t="s">
        <v>368</v>
      </c>
      <c r="J123" s="21">
        <v>2433.73</v>
      </c>
      <c r="K123" s="21">
        <v>0</v>
      </c>
      <c r="L123" s="21">
        <v>2433.73</v>
      </c>
      <c r="M123" s="22">
        <v>240</v>
      </c>
      <c r="N123" s="22">
        <v>60.32</v>
      </c>
      <c r="O123" s="22">
        <v>877.24</v>
      </c>
      <c r="P123" s="22">
        <v>119.63</v>
      </c>
      <c r="Q123" s="22">
        <v>1297.19</v>
      </c>
      <c r="R123" s="23">
        <v>3730.92</v>
      </c>
      <c r="S123" s="21">
        <v>2351.21</v>
      </c>
      <c r="T123" s="21">
        <v>0</v>
      </c>
      <c r="U123" s="21">
        <v>2351.21</v>
      </c>
      <c r="V123" s="22">
        <v>232</v>
      </c>
      <c r="W123" s="22">
        <v>58.71</v>
      </c>
      <c r="X123" s="22">
        <v>819.81</v>
      </c>
      <c r="Y123" s="22">
        <v>102.94</v>
      </c>
      <c r="Z123" s="22">
        <v>1213.46</v>
      </c>
      <c r="AA123" s="23">
        <v>3564.67</v>
      </c>
      <c r="AB123" s="21">
        <v>2350.5</v>
      </c>
      <c r="AC123" s="21">
        <v>0</v>
      </c>
      <c r="AD123" s="21">
        <v>2350.5</v>
      </c>
      <c r="AE123" s="22">
        <v>231</v>
      </c>
      <c r="AF123" s="22">
        <v>58.69</v>
      </c>
      <c r="AG123" s="22">
        <v>818.65</v>
      </c>
      <c r="AH123" s="22">
        <v>133.54</v>
      </c>
      <c r="AI123" s="22">
        <v>1241.8800000000001</v>
      </c>
      <c r="AJ123" s="23">
        <v>3592.38</v>
      </c>
      <c r="AK123" s="21">
        <v>2350.5</v>
      </c>
      <c r="AL123" s="21">
        <v>0</v>
      </c>
      <c r="AM123" s="21">
        <v>2350.5</v>
      </c>
      <c r="AN123" s="22">
        <v>231</v>
      </c>
      <c r="AO123" s="22">
        <v>58.69</v>
      </c>
      <c r="AP123" s="22">
        <v>818.65</v>
      </c>
      <c r="AQ123" s="22">
        <v>138.63999999999999</v>
      </c>
      <c r="AR123" s="22">
        <v>1246.98</v>
      </c>
      <c r="AS123" s="23">
        <v>3597.48</v>
      </c>
      <c r="AT123" s="21">
        <v>2353.75</v>
      </c>
      <c r="AU123" s="21">
        <v>948.61</v>
      </c>
      <c r="AV123" s="21">
        <v>3302.36</v>
      </c>
      <c r="AW123" s="22">
        <v>361</v>
      </c>
      <c r="AX123" s="22">
        <v>58.77</v>
      </c>
      <c r="AY123" s="22">
        <v>1011.36</v>
      </c>
      <c r="AZ123" s="22">
        <v>120.8</v>
      </c>
      <c r="BA123" s="22">
        <v>1551.93</v>
      </c>
      <c r="BB123" s="23">
        <v>4854.29</v>
      </c>
      <c r="BC123" s="21">
        <v>3603.02</v>
      </c>
      <c r="BD123" s="21">
        <v>0</v>
      </c>
      <c r="BE123" s="21">
        <v>3603.02</v>
      </c>
      <c r="BF123" s="22">
        <v>392</v>
      </c>
      <c r="BG123" s="22">
        <v>87.8</v>
      </c>
      <c r="BH123" s="22">
        <v>1319.44</v>
      </c>
      <c r="BI123" s="22">
        <v>109.49</v>
      </c>
      <c r="BJ123" s="22">
        <v>1908.73</v>
      </c>
      <c r="BK123" s="23">
        <v>5511.75</v>
      </c>
      <c r="BL123" s="21">
        <v>6.36</v>
      </c>
      <c r="BM123" s="21">
        <v>0</v>
      </c>
      <c r="BN123" s="21">
        <v>6.36</v>
      </c>
      <c r="BO123" s="22">
        <v>-91</v>
      </c>
      <c r="BP123" s="22">
        <v>0.16</v>
      </c>
      <c r="BQ123" s="22">
        <v>39.1</v>
      </c>
      <c r="BR123" s="22">
        <v>0.11</v>
      </c>
      <c r="BS123" s="22">
        <v>-51.63</v>
      </c>
      <c r="BT123" s="23">
        <v>-45.27</v>
      </c>
      <c r="BU123" s="21">
        <v>0</v>
      </c>
      <c r="BV123" s="21">
        <v>0</v>
      </c>
      <c r="BW123" s="21">
        <v>0</v>
      </c>
      <c r="BX123" s="22">
        <v>-101</v>
      </c>
      <c r="BY123" s="22">
        <v>0</v>
      </c>
      <c r="BZ123" s="22">
        <v>-36.979999999999997</v>
      </c>
      <c r="CA123" s="22">
        <v>0</v>
      </c>
      <c r="CB123" s="22">
        <v>-137.97999999999999</v>
      </c>
      <c r="CC123" s="23">
        <v>-137.97999999999999</v>
      </c>
      <c r="CD123" s="21">
        <v>0</v>
      </c>
      <c r="CE123" s="21">
        <v>0</v>
      </c>
      <c r="CF123" s="21">
        <v>0</v>
      </c>
      <c r="CG123" s="22">
        <v>-97</v>
      </c>
      <c r="CH123" s="22">
        <v>0</v>
      </c>
      <c r="CI123" s="22">
        <v>0</v>
      </c>
      <c r="CJ123" s="22">
        <v>0</v>
      </c>
      <c r="CK123" s="22">
        <v>-97</v>
      </c>
      <c r="CL123" s="23">
        <v>-97</v>
      </c>
      <c r="CM123" s="21">
        <v>0</v>
      </c>
      <c r="CN123" s="21">
        <v>0</v>
      </c>
      <c r="CO123" s="21">
        <v>0</v>
      </c>
      <c r="CP123" s="22">
        <v>-97</v>
      </c>
      <c r="CQ123" s="22">
        <v>0</v>
      </c>
      <c r="CR123" s="22">
        <v>0</v>
      </c>
      <c r="CS123" s="22">
        <v>0</v>
      </c>
      <c r="CT123" s="22">
        <v>-97</v>
      </c>
      <c r="CU123" s="23">
        <v>-97</v>
      </c>
      <c r="CV123" s="21">
        <v>0</v>
      </c>
      <c r="CW123" s="21">
        <v>0</v>
      </c>
      <c r="CX123" s="21">
        <v>0</v>
      </c>
      <c r="CY123" s="22">
        <v>-97</v>
      </c>
      <c r="CZ123" s="22">
        <v>0</v>
      </c>
      <c r="DA123" s="22">
        <v>0</v>
      </c>
      <c r="DB123" s="22">
        <v>0</v>
      </c>
      <c r="DC123" s="22">
        <v>-97</v>
      </c>
      <c r="DD123" s="23">
        <v>-97</v>
      </c>
      <c r="DE123" s="21">
        <v>0</v>
      </c>
      <c r="DF123" s="21">
        <v>0</v>
      </c>
      <c r="DG123" s="21">
        <v>0</v>
      </c>
      <c r="DH123" s="22">
        <v>-88</v>
      </c>
      <c r="DI123" s="22">
        <v>153.26</v>
      </c>
      <c r="DJ123" s="22">
        <v>345.45</v>
      </c>
      <c r="DK123" s="22">
        <v>1.34</v>
      </c>
      <c r="DL123" s="22">
        <v>412.05</v>
      </c>
      <c r="DM123" s="23">
        <v>412.05</v>
      </c>
      <c r="DN123" s="73">
        <f t="shared" si="12"/>
        <v>15449.070000000002</v>
      </c>
      <c r="DO123" s="73">
        <f t="shared" si="11"/>
        <v>948.61</v>
      </c>
      <c r="DP123" s="73">
        <f t="shared" si="13"/>
        <v>16397.68</v>
      </c>
      <c r="DQ123" s="22">
        <f t="shared" si="14"/>
        <v>1025</v>
      </c>
      <c r="DR123" s="22">
        <f t="shared" si="15"/>
        <v>536.56000000000006</v>
      </c>
      <c r="DS123" s="22">
        <f t="shared" si="16"/>
        <v>6051.8200000000006</v>
      </c>
      <c r="DT123" s="22">
        <f t="shared" si="17"/>
        <v>726.6</v>
      </c>
      <c r="DU123" s="22">
        <f t="shared" si="18"/>
        <v>8339.9800000000014</v>
      </c>
      <c r="DV123" s="23">
        <f t="shared" si="19"/>
        <v>24744.02</v>
      </c>
      <c r="DW123" s="262">
        <f t="shared" si="20"/>
        <v>1158.8099999999995</v>
      </c>
      <c r="DX123" s="262"/>
      <c r="DY123" s="263">
        <f>E123-(DU123-(DO123*PARAM!Q123))</f>
        <v>409.82999999999811</v>
      </c>
      <c r="DZ123" s="263"/>
    </row>
    <row r="124" spans="1:130" x14ac:dyDescent="0.25">
      <c r="A124" s="18">
        <v>1135</v>
      </c>
      <c r="B124" s="18" t="s">
        <v>749</v>
      </c>
      <c r="C124" s="18" t="s">
        <v>235</v>
      </c>
      <c r="D124" s="20">
        <v>0.5</v>
      </c>
      <c r="E124" s="18">
        <v>9560.42</v>
      </c>
      <c r="F124" s="18">
        <v>16718.07</v>
      </c>
      <c r="G124" s="18" t="s">
        <v>157</v>
      </c>
      <c r="H124" s="18" t="s">
        <v>5</v>
      </c>
      <c r="I124" s="18" t="s">
        <v>298</v>
      </c>
      <c r="J124" s="21">
        <v>1456.85</v>
      </c>
      <c r="K124" s="21">
        <v>0</v>
      </c>
      <c r="L124" s="21">
        <v>1456.85</v>
      </c>
      <c r="M124" s="22">
        <v>100</v>
      </c>
      <c r="N124" s="22">
        <v>34.85</v>
      </c>
      <c r="O124" s="22">
        <v>545.72</v>
      </c>
      <c r="P124" s="22">
        <v>56.19</v>
      </c>
      <c r="Q124" s="22">
        <v>736.76</v>
      </c>
      <c r="R124" s="23">
        <v>2193.61</v>
      </c>
      <c r="S124" s="21">
        <v>1380.2</v>
      </c>
      <c r="T124" s="21">
        <v>0</v>
      </c>
      <c r="U124" s="21">
        <v>1380.2</v>
      </c>
      <c r="V124" s="22">
        <v>98</v>
      </c>
      <c r="W124" s="22">
        <v>34.43</v>
      </c>
      <c r="X124" s="22">
        <v>540.09</v>
      </c>
      <c r="Y124" s="22">
        <v>55.09</v>
      </c>
      <c r="Z124" s="22">
        <v>727.61</v>
      </c>
      <c r="AA124" s="23">
        <v>2107.81</v>
      </c>
      <c r="AB124" s="21">
        <v>1286.52</v>
      </c>
      <c r="AC124" s="21">
        <v>0</v>
      </c>
      <c r="AD124" s="21">
        <v>1286.52</v>
      </c>
      <c r="AE124" s="22">
        <v>85</v>
      </c>
      <c r="AF124" s="22">
        <v>32.090000000000003</v>
      </c>
      <c r="AG124" s="22">
        <v>505.63</v>
      </c>
      <c r="AH124" s="22">
        <v>53.44</v>
      </c>
      <c r="AI124" s="22">
        <v>676.16</v>
      </c>
      <c r="AJ124" s="23">
        <v>1962.68</v>
      </c>
      <c r="AK124" s="21">
        <v>1320.23</v>
      </c>
      <c r="AL124" s="21">
        <v>0</v>
      </c>
      <c r="AM124" s="21">
        <v>1320.23</v>
      </c>
      <c r="AN124" s="22">
        <v>89</v>
      </c>
      <c r="AO124" s="22">
        <v>32.93</v>
      </c>
      <c r="AP124" s="22">
        <v>517.91999999999996</v>
      </c>
      <c r="AQ124" s="22">
        <v>54.03</v>
      </c>
      <c r="AR124" s="22">
        <v>693.88</v>
      </c>
      <c r="AS124" s="23">
        <v>2014.11</v>
      </c>
      <c r="AT124" s="21">
        <v>1286.52</v>
      </c>
      <c r="AU124" s="21">
        <v>474.31</v>
      </c>
      <c r="AV124" s="21">
        <v>1760.83</v>
      </c>
      <c r="AW124" s="22">
        <v>150</v>
      </c>
      <c r="AX124" s="22">
        <v>32.090000000000003</v>
      </c>
      <c r="AY124" s="22">
        <v>600.49</v>
      </c>
      <c r="AZ124" s="22">
        <v>59.79</v>
      </c>
      <c r="BA124" s="22">
        <v>842.37</v>
      </c>
      <c r="BB124" s="23">
        <v>2603.1999999999998</v>
      </c>
      <c r="BC124" s="21">
        <v>2009.84</v>
      </c>
      <c r="BD124" s="21">
        <v>0</v>
      </c>
      <c r="BE124" s="21">
        <v>2009.84</v>
      </c>
      <c r="BF124" s="22">
        <v>173</v>
      </c>
      <c r="BG124" s="22">
        <v>48.03</v>
      </c>
      <c r="BH124" s="22">
        <v>738.45</v>
      </c>
      <c r="BI124" s="22">
        <v>76.11</v>
      </c>
      <c r="BJ124" s="22">
        <v>1035.5899999999999</v>
      </c>
      <c r="BK124" s="23">
        <v>3045.43</v>
      </c>
      <c r="BL124" s="21">
        <v>1286.52</v>
      </c>
      <c r="BM124" s="21">
        <v>0</v>
      </c>
      <c r="BN124" s="21">
        <v>1286.52</v>
      </c>
      <c r="BO124" s="22">
        <v>82</v>
      </c>
      <c r="BP124" s="22">
        <v>32.090000000000003</v>
      </c>
      <c r="BQ124" s="22">
        <v>505.63</v>
      </c>
      <c r="BR124" s="22">
        <v>53.44</v>
      </c>
      <c r="BS124" s="22">
        <v>673.16</v>
      </c>
      <c r="BT124" s="23">
        <v>1959.68</v>
      </c>
      <c r="BU124" s="21">
        <v>1286.52</v>
      </c>
      <c r="BV124" s="21">
        <v>0</v>
      </c>
      <c r="BW124" s="21">
        <v>1286.52</v>
      </c>
      <c r="BX124" s="22">
        <v>85</v>
      </c>
      <c r="BY124" s="22">
        <v>32.090000000000003</v>
      </c>
      <c r="BZ124" s="22">
        <v>505.63</v>
      </c>
      <c r="CA124" s="22">
        <v>58.54</v>
      </c>
      <c r="CB124" s="22">
        <v>681.26</v>
      </c>
      <c r="CC124" s="23">
        <v>1967.78</v>
      </c>
      <c r="CD124" s="21">
        <v>1291.1199999999999</v>
      </c>
      <c r="CE124" s="21">
        <v>0</v>
      </c>
      <c r="CF124" s="21">
        <v>1291.1199999999999</v>
      </c>
      <c r="CG124" s="22">
        <v>85</v>
      </c>
      <c r="CH124" s="22">
        <v>32.200000000000003</v>
      </c>
      <c r="CI124" s="22">
        <v>507.28</v>
      </c>
      <c r="CJ124" s="22">
        <v>53.52</v>
      </c>
      <c r="CK124" s="22">
        <v>678</v>
      </c>
      <c r="CL124" s="23">
        <v>1969.12</v>
      </c>
      <c r="CM124" s="21">
        <v>1353.57</v>
      </c>
      <c r="CN124" s="21">
        <v>0</v>
      </c>
      <c r="CO124" s="21">
        <v>1353.57</v>
      </c>
      <c r="CP124" s="22">
        <v>102</v>
      </c>
      <c r="CQ124" s="22">
        <v>33.76</v>
      </c>
      <c r="CR124" s="22">
        <v>534.9</v>
      </c>
      <c r="CS124" s="22">
        <v>54.63</v>
      </c>
      <c r="CT124" s="22">
        <v>725.29</v>
      </c>
      <c r="CU124" s="23">
        <v>2078.86</v>
      </c>
      <c r="CV124" s="21">
        <v>1380.2</v>
      </c>
      <c r="CW124" s="21">
        <v>0</v>
      </c>
      <c r="CX124" s="21">
        <v>1380.2</v>
      </c>
      <c r="CY124" s="22">
        <v>98</v>
      </c>
      <c r="CZ124" s="22">
        <v>34.43</v>
      </c>
      <c r="DA124" s="22">
        <v>539.83000000000004</v>
      </c>
      <c r="DB124" s="22">
        <v>55.09</v>
      </c>
      <c r="DC124" s="22">
        <v>727.35</v>
      </c>
      <c r="DD124" s="23">
        <v>2107.5500000000002</v>
      </c>
      <c r="DE124" s="21">
        <v>1924.37</v>
      </c>
      <c r="DF124" s="21">
        <v>0</v>
      </c>
      <c r="DG124" s="21">
        <v>1924.37</v>
      </c>
      <c r="DH124" s="22">
        <v>174</v>
      </c>
      <c r="DI124" s="22">
        <v>218.84</v>
      </c>
      <c r="DJ124" s="22">
        <v>738.59</v>
      </c>
      <c r="DK124" s="22">
        <v>66.11</v>
      </c>
      <c r="DL124" s="22">
        <v>1197.54</v>
      </c>
      <c r="DM124" s="23">
        <v>3121.91</v>
      </c>
      <c r="DN124" s="73">
        <f t="shared" si="12"/>
        <v>17262.46</v>
      </c>
      <c r="DO124" s="73">
        <f t="shared" si="11"/>
        <v>474.31</v>
      </c>
      <c r="DP124" s="73">
        <f t="shared" si="13"/>
        <v>17736.77</v>
      </c>
      <c r="DQ124" s="22">
        <f t="shared" si="14"/>
        <v>1403</v>
      </c>
      <c r="DR124" s="22">
        <f t="shared" si="15"/>
        <v>629.92000000000007</v>
      </c>
      <c r="DS124" s="22">
        <f t="shared" si="16"/>
        <v>7285.79</v>
      </c>
      <c r="DT124" s="22">
        <f t="shared" si="17"/>
        <v>749.42000000000007</v>
      </c>
      <c r="DU124" s="22">
        <f t="shared" si="18"/>
        <v>10068.130000000001</v>
      </c>
      <c r="DV124" s="23">
        <f t="shared" si="19"/>
        <v>29091.42</v>
      </c>
      <c r="DW124" s="262">
        <f t="shared" si="20"/>
        <v>1018.7000000000007</v>
      </c>
      <c r="DX124" s="262"/>
      <c r="DY124" s="263">
        <f>E124-(DU124-(DO124*PARAM!Q124))</f>
        <v>-507.71000000000095</v>
      </c>
      <c r="DZ124" s="263"/>
    </row>
    <row r="125" spans="1:130" x14ac:dyDescent="0.25">
      <c r="A125" s="18">
        <v>1136</v>
      </c>
      <c r="B125" s="18" t="s">
        <v>750</v>
      </c>
      <c r="C125" s="18" t="s">
        <v>214</v>
      </c>
      <c r="D125" s="20">
        <v>1</v>
      </c>
      <c r="E125" s="18">
        <v>31982.52</v>
      </c>
      <c r="F125" s="18">
        <v>51096.7</v>
      </c>
      <c r="G125" s="18" t="s">
        <v>157</v>
      </c>
      <c r="H125" s="18" t="s">
        <v>5</v>
      </c>
      <c r="I125" s="18" t="s">
        <v>751</v>
      </c>
      <c r="J125" s="21">
        <v>3815.22</v>
      </c>
      <c r="K125" s="21">
        <v>0</v>
      </c>
      <c r="L125" s="21">
        <v>3815.22</v>
      </c>
      <c r="M125" s="22">
        <v>432</v>
      </c>
      <c r="N125" s="22">
        <v>94.41</v>
      </c>
      <c r="O125" s="22">
        <v>1674.02</v>
      </c>
      <c r="P125" s="22">
        <v>163.02000000000001</v>
      </c>
      <c r="Q125" s="22">
        <v>2363.4499999999998</v>
      </c>
      <c r="R125" s="23">
        <v>6178.67</v>
      </c>
      <c r="S125" s="21">
        <v>3937.8</v>
      </c>
      <c r="T125" s="21">
        <v>0</v>
      </c>
      <c r="U125" s="21">
        <v>3937.8</v>
      </c>
      <c r="V125" s="22">
        <v>454</v>
      </c>
      <c r="W125" s="22">
        <v>98.39</v>
      </c>
      <c r="X125" s="22">
        <v>1737.38</v>
      </c>
      <c r="Y125" s="22">
        <v>139.19999999999999</v>
      </c>
      <c r="Z125" s="22">
        <v>2428.9699999999998</v>
      </c>
      <c r="AA125" s="23">
        <v>6366.77</v>
      </c>
      <c r="AB125" s="21">
        <v>3937.8</v>
      </c>
      <c r="AC125" s="21">
        <v>0</v>
      </c>
      <c r="AD125" s="21">
        <v>3937.8</v>
      </c>
      <c r="AE125" s="22">
        <v>454</v>
      </c>
      <c r="AF125" s="22">
        <v>98.39</v>
      </c>
      <c r="AG125" s="22">
        <v>1736.58</v>
      </c>
      <c r="AH125" s="22">
        <v>185.1</v>
      </c>
      <c r="AI125" s="22">
        <v>2474.0700000000002</v>
      </c>
      <c r="AJ125" s="23">
        <v>6411.87</v>
      </c>
      <c r="AK125" s="21">
        <v>3937.8</v>
      </c>
      <c r="AL125" s="21">
        <v>0</v>
      </c>
      <c r="AM125" s="21">
        <v>3937.8</v>
      </c>
      <c r="AN125" s="22">
        <v>454</v>
      </c>
      <c r="AO125" s="22">
        <v>98.39</v>
      </c>
      <c r="AP125" s="22">
        <v>1736.58</v>
      </c>
      <c r="AQ125" s="22">
        <v>169.8</v>
      </c>
      <c r="AR125" s="22">
        <v>2458.77</v>
      </c>
      <c r="AS125" s="23">
        <v>6396.57</v>
      </c>
      <c r="AT125" s="21">
        <v>4134.46</v>
      </c>
      <c r="AU125" s="21">
        <v>929.63</v>
      </c>
      <c r="AV125" s="21">
        <v>5064.09</v>
      </c>
      <c r="AW125" s="22">
        <v>607</v>
      </c>
      <c r="AX125" s="22">
        <v>103.3</v>
      </c>
      <c r="AY125" s="22">
        <v>1999.61</v>
      </c>
      <c r="AZ125" s="22">
        <v>174.72</v>
      </c>
      <c r="BA125" s="22">
        <v>2884.63</v>
      </c>
      <c r="BB125" s="23">
        <v>7948.72</v>
      </c>
      <c r="BC125" s="21">
        <v>6005.21</v>
      </c>
      <c r="BD125" s="21">
        <v>0</v>
      </c>
      <c r="BE125" s="21">
        <v>6005.21</v>
      </c>
      <c r="BF125" s="22">
        <v>722</v>
      </c>
      <c r="BG125" s="22">
        <v>146.94999999999999</v>
      </c>
      <c r="BH125" s="22">
        <v>2635.4</v>
      </c>
      <c r="BI125" s="22">
        <v>182.51</v>
      </c>
      <c r="BJ125" s="22">
        <v>3686.86</v>
      </c>
      <c r="BK125" s="23">
        <v>9692.07</v>
      </c>
      <c r="BL125" s="21">
        <v>3937.8</v>
      </c>
      <c r="BM125" s="21">
        <v>0</v>
      </c>
      <c r="BN125" s="21">
        <v>3937.8</v>
      </c>
      <c r="BO125" s="22">
        <v>450</v>
      </c>
      <c r="BP125" s="22">
        <v>98.39</v>
      </c>
      <c r="BQ125" s="22">
        <v>1736.58</v>
      </c>
      <c r="BR125" s="22">
        <v>154.5</v>
      </c>
      <c r="BS125" s="22">
        <v>2439.4699999999998</v>
      </c>
      <c r="BT125" s="23">
        <v>6377.27</v>
      </c>
      <c r="BU125" s="21">
        <v>3937.8</v>
      </c>
      <c r="BV125" s="21">
        <v>0</v>
      </c>
      <c r="BW125" s="21">
        <v>3937.8</v>
      </c>
      <c r="BX125" s="22">
        <v>453</v>
      </c>
      <c r="BY125" s="22">
        <v>98.39</v>
      </c>
      <c r="BZ125" s="22">
        <v>1736.58</v>
      </c>
      <c r="CA125" s="22">
        <v>180</v>
      </c>
      <c r="CB125" s="22">
        <v>2467.9699999999998</v>
      </c>
      <c r="CC125" s="23">
        <v>6405.77</v>
      </c>
      <c r="CD125" s="21">
        <v>3988.63</v>
      </c>
      <c r="CE125" s="21">
        <v>0</v>
      </c>
      <c r="CF125" s="21">
        <v>3988.63</v>
      </c>
      <c r="CG125" s="22">
        <v>460</v>
      </c>
      <c r="CH125" s="22">
        <v>99.65</v>
      </c>
      <c r="CI125" s="22">
        <v>1757.31</v>
      </c>
      <c r="CJ125" s="22">
        <v>165.39</v>
      </c>
      <c r="CK125" s="22">
        <v>2482.35</v>
      </c>
      <c r="CL125" s="23">
        <v>6470.98</v>
      </c>
      <c r="CM125" s="21">
        <v>3913.21</v>
      </c>
      <c r="CN125" s="21">
        <v>0</v>
      </c>
      <c r="CO125" s="21">
        <v>3913.21</v>
      </c>
      <c r="CP125" s="22">
        <v>458</v>
      </c>
      <c r="CQ125" s="22">
        <v>97.77</v>
      </c>
      <c r="CR125" s="22">
        <v>1731.34</v>
      </c>
      <c r="CS125" s="22">
        <v>98.07</v>
      </c>
      <c r="CT125" s="22">
        <v>2385.1799999999998</v>
      </c>
      <c r="CU125" s="23">
        <v>6298.39</v>
      </c>
      <c r="CV125" s="21">
        <v>3937.8</v>
      </c>
      <c r="CW125" s="21">
        <v>0</v>
      </c>
      <c r="CX125" s="21">
        <v>3937.8</v>
      </c>
      <c r="CY125" s="22">
        <v>453</v>
      </c>
      <c r="CZ125" s="22">
        <v>98.39</v>
      </c>
      <c r="DA125" s="22">
        <v>1736.58</v>
      </c>
      <c r="DB125" s="22">
        <v>149.4</v>
      </c>
      <c r="DC125" s="22">
        <v>2437.37</v>
      </c>
      <c r="DD125" s="23">
        <v>6375.17</v>
      </c>
      <c r="DE125" s="21">
        <v>5878.39</v>
      </c>
      <c r="DF125" s="21">
        <v>0</v>
      </c>
      <c r="DG125" s="21">
        <v>5878.39</v>
      </c>
      <c r="DH125" s="22">
        <v>724</v>
      </c>
      <c r="DI125" s="22">
        <v>658.61</v>
      </c>
      <c r="DJ125" s="22">
        <v>2422.98</v>
      </c>
      <c r="DK125" s="22">
        <v>206.31</v>
      </c>
      <c r="DL125" s="22">
        <v>4011.9</v>
      </c>
      <c r="DM125" s="23">
        <v>9890.2900000000009</v>
      </c>
      <c r="DN125" s="73">
        <f t="shared" si="12"/>
        <v>51361.919999999998</v>
      </c>
      <c r="DO125" s="73">
        <f t="shared" si="11"/>
        <v>929.63</v>
      </c>
      <c r="DP125" s="73">
        <f t="shared" si="13"/>
        <v>52291.549999999996</v>
      </c>
      <c r="DQ125" s="22">
        <f t="shared" si="14"/>
        <v>6571</v>
      </c>
      <c r="DR125" s="22">
        <f t="shared" si="15"/>
        <v>1889.42</v>
      </c>
      <c r="DS125" s="22">
        <f t="shared" si="16"/>
        <v>24377.52</v>
      </c>
      <c r="DT125" s="22">
        <f t="shared" si="17"/>
        <v>2122.5200000000004</v>
      </c>
      <c r="DU125" s="22">
        <f t="shared" si="18"/>
        <v>34960.46</v>
      </c>
      <c r="DV125" s="23">
        <f t="shared" si="19"/>
        <v>91189.81</v>
      </c>
      <c r="DW125" s="262">
        <f t="shared" si="20"/>
        <v>1194.8499999999985</v>
      </c>
      <c r="DX125" s="262"/>
      <c r="DY125" s="263">
        <f>E125-(DU125-(DO125*PARAM!Q125))</f>
        <v>-2977.9399999999987</v>
      </c>
      <c r="DZ125" s="263"/>
    </row>
    <row r="126" spans="1:130" x14ac:dyDescent="0.25">
      <c r="A126" s="18">
        <v>1138</v>
      </c>
      <c r="B126" s="18" t="s">
        <v>616</v>
      </c>
      <c r="C126" s="18" t="s">
        <v>560</v>
      </c>
      <c r="D126" s="20">
        <v>1</v>
      </c>
      <c r="E126" s="18">
        <v>19935.330000000002</v>
      </c>
      <c r="F126" s="18">
        <v>34445.279999999999</v>
      </c>
      <c r="G126" s="18" t="s">
        <v>157</v>
      </c>
      <c r="H126" s="18" t="s">
        <v>5</v>
      </c>
      <c r="I126" s="18" t="s">
        <v>194</v>
      </c>
      <c r="J126" s="21">
        <v>1247.1300000000001</v>
      </c>
      <c r="K126" s="21">
        <v>0</v>
      </c>
      <c r="L126" s="21">
        <v>1247.1300000000001</v>
      </c>
      <c r="M126" s="22">
        <v>82</v>
      </c>
      <c r="N126" s="22">
        <v>31.1</v>
      </c>
      <c r="O126" s="22">
        <v>355.68</v>
      </c>
      <c r="P126" s="22">
        <v>22.13</v>
      </c>
      <c r="Q126" s="22">
        <v>490.91</v>
      </c>
      <c r="R126" s="23">
        <v>1738.04</v>
      </c>
      <c r="S126" s="21">
        <v>2083.87</v>
      </c>
      <c r="T126" s="21">
        <v>0</v>
      </c>
      <c r="U126" s="21">
        <v>2083.87</v>
      </c>
      <c r="V126" s="22">
        <v>193</v>
      </c>
      <c r="W126" s="22">
        <v>52.03</v>
      </c>
      <c r="X126" s="22">
        <v>577.26</v>
      </c>
      <c r="Y126" s="22">
        <v>37</v>
      </c>
      <c r="Z126" s="22">
        <v>859.29</v>
      </c>
      <c r="AA126" s="23">
        <v>2943.16</v>
      </c>
      <c r="AB126" s="21">
        <v>2083.87</v>
      </c>
      <c r="AC126" s="21">
        <v>0</v>
      </c>
      <c r="AD126" s="21">
        <v>2083.87</v>
      </c>
      <c r="AE126" s="22">
        <v>195</v>
      </c>
      <c r="AF126" s="22">
        <v>52.03</v>
      </c>
      <c r="AG126" s="22">
        <v>577.1</v>
      </c>
      <c r="AH126" s="22">
        <v>37</v>
      </c>
      <c r="AI126" s="22">
        <v>861.13</v>
      </c>
      <c r="AJ126" s="23">
        <v>2945</v>
      </c>
      <c r="AK126" s="21">
        <v>995.17</v>
      </c>
      <c r="AL126" s="21">
        <v>0</v>
      </c>
      <c r="AM126" s="21">
        <v>995.17</v>
      </c>
      <c r="AN126" s="22">
        <v>47</v>
      </c>
      <c r="AO126" s="22">
        <v>24.81</v>
      </c>
      <c r="AP126" s="22">
        <v>312.76</v>
      </c>
      <c r="AQ126" s="22">
        <v>17.66</v>
      </c>
      <c r="AR126" s="22">
        <v>402.23</v>
      </c>
      <c r="AS126" s="23">
        <v>1397.4</v>
      </c>
      <c r="AT126" s="21">
        <v>833.9</v>
      </c>
      <c r="AU126" s="21">
        <v>711.46</v>
      </c>
      <c r="AV126" s="21">
        <v>1545.36</v>
      </c>
      <c r="AW126" s="22">
        <v>121</v>
      </c>
      <c r="AX126" s="22">
        <v>20.78</v>
      </c>
      <c r="AY126" s="22">
        <v>415.9</v>
      </c>
      <c r="AZ126" s="22">
        <v>24.33</v>
      </c>
      <c r="BA126" s="22">
        <v>582.01</v>
      </c>
      <c r="BB126" s="23">
        <v>2127.37</v>
      </c>
      <c r="BC126" s="21">
        <v>1897.59</v>
      </c>
      <c r="BD126" s="21">
        <v>0</v>
      </c>
      <c r="BE126" s="21">
        <v>1897.59</v>
      </c>
      <c r="BF126" s="22">
        <v>171</v>
      </c>
      <c r="BG126" s="22">
        <v>47.38</v>
      </c>
      <c r="BH126" s="22">
        <v>748.98</v>
      </c>
      <c r="BI126" s="22">
        <v>33.69</v>
      </c>
      <c r="BJ126" s="22">
        <v>1001.05</v>
      </c>
      <c r="BK126" s="23">
        <v>2898.64</v>
      </c>
      <c r="BL126" s="21">
        <v>678.05</v>
      </c>
      <c r="BM126" s="21">
        <v>0</v>
      </c>
      <c r="BN126" s="21">
        <v>678.05</v>
      </c>
      <c r="BO126" s="22">
        <v>-1</v>
      </c>
      <c r="BP126" s="22">
        <v>16.88</v>
      </c>
      <c r="BQ126" s="22">
        <v>225.31</v>
      </c>
      <c r="BR126" s="22">
        <v>12.04</v>
      </c>
      <c r="BS126" s="22">
        <v>253.23</v>
      </c>
      <c r="BT126" s="23">
        <v>931.28</v>
      </c>
      <c r="BU126" s="21">
        <v>968.08</v>
      </c>
      <c r="BV126" s="21">
        <v>0</v>
      </c>
      <c r="BW126" s="21">
        <v>968.08</v>
      </c>
      <c r="BX126" s="22">
        <v>42</v>
      </c>
      <c r="BY126" s="22">
        <v>24.13</v>
      </c>
      <c r="BZ126" s="22">
        <v>297.89</v>
      </c>
      <c r="CA126" s="22">
        <v>17.18</v>
      </c>
      <c r="CB126" s="22">
        <v>381.2</v>
      </c>
      <c r="CC126" s="23">
        <v>1349.28</v>
      </c>
      <c r="CD126" s="21">
        <v>676.34</v>
      </c>
      <c r="CE126" s="21">
        <v>0</v>
      </c>
      <c r="CF126" s="21">
        <v>676.34</v>
      </c>
      <c r="CG126" s="22">
        <v>2</v>
      </c>
      <c r="CH126" s="22">
        <v>16.84</v>
      </c>
      <c r="CI126" s="22">
        <v>224</v>
      </c>
      <c r="CJ126" s="22">
        <v>12</v>
      </c>
      <c r="CK126" s="22">
        <v>254.84</v>
      </c>
      <c r="CL126" s="23">
        <v>931.18</v>
      </c>
      <c r="CM126" s="21">
        <v>0</v>
      </c>
      <c r="CN126" s="21">
        <v>0</v>
      </c>
      <c r="CO126" s="21">
        <v>0</v>
      </c>
      <c r="CP126" s="22">
        <v>-62</v>
      </c>
      <c r="CQ126" s="22">
        <v>0</v>
      </c>
      <c r="CR126" s="22">
        <v>0</v>
      </c>
      <c r="CS126" s="22">
        <v>0</v>
      </c>
      <c r="CT126" s="22">
        <v>-62</v>
      </c>
      <c r="CU126" s="23">
        <v>-62</v>
      </c>
      <c r="CV126" s="21">
        <v>0</v>
      </c>
      <c r="CW126" s="21">
        <v>0</v>
      </c>
      <c r="CX126" s="21">
        <v>0</v>
      </c>
      <c r="CY126" s="22">
        <v>-28</v>
      </c>
      <c r="CZ126" s="22">
        <v>0</v>
      </c>
      <c r="DA126" s="22">
        <v>0</v>
      </c>
      <c r="DB126" s="22">
        <v>0</v>
      </c>
      <c r="DC126" s="22">
        <v>-28</v>
      </c>
      <c r="DD126" s="23">
        <v>-28</v>
      </c>
      <c r="DE126" s="21">
        <v>46795.71</v>
      </c>
      <c r="DF126" s="21">
        <v>0</v>
      </c>
      <c r="DG126" s="21">
        <v>46795.71</v>
      </c>
      <c r="DH126" s="22">
        <v>3015</v>
      </c>
      <c r="DI126" s="22">
        <v>927.1</v>
      </c>
      <c r="DJ126" s="22">
        <v>12275.07</v>
      </c>
      <c r="DK126" s="22">
        <v>814.05</v>
      </c>
      <c r="DL126" s="22">
        <v>17031.22</v>
      </c>
      <c r="DM126" s="23">
        <v>63826.93</v>
      </c>
      <c r="DN126" s="73">
        <f t="shared" si="12"/>
        <v>58259.71</v>
      </c>
      <c r="DO126" s="73">
        <f t="shared" si="11"/>
        <v>711.46</v>
      </c>
      <c r="DP126" s="73">
        <f t="shared" si="13"/>
        <v>58971.17</v>
      </c>
      <c r="DQ126" s="22">
        <f t="shared" si="14"/>
        <v>3776</v>
      </c>
      <c r="DR126" s="22">
        <f t="shared" si="15"/>
        <v>1229.96</v>
      </c>
      <c r="DS126" s="22">
        <f t="shared" si="16"/>
        <v>16235.259999999998</v>
      </c>
      <c r="DT126" s="22">
        <f t="shared" si="17"/>
        <v>1039.1199999999999</v>
      </c>
      <c r="DU126" s="22">
        <f t="shared" si="18"/>
        <v>22280.34</v>
      </c>
      <c r="DV126" s="23">
        <f t="shared" si="19"/>
        <v>81929.56</v>
      </c>
      <c r="DW126" s="262">
        <f t="shared" si="20"/>
        <v>24525.89</v>
      </c>
      <c r="DX126" s="262"/>
      <c r="DY126" s="263">
        <f>E126-(DU126-(DO126*PARAM!Q126))</f>
        <v>-2345.0099999999984</v>
      </c>
      <c r="DZ126" s="263"/>
    </row>
    <row r="127" spans="1:130" x14ac:dyDescent="0.25">
      <c r="A127" s="18">
        <v>1141</v>
      </c>
      <c r="B127" s="18" t="s">
        <v>763</v>
      </c>
      <c r="C127" s="18" t="s">
        <v>760</v>
      </c>
      <c r="D127" s="20">
        <v>1</v>
      </c>
      <c r="E127" s="18">
        <v>73780.88</v>
      </c>
      <c r="F127" s="18">
        <v>130824.44</v>
      </c>
      <c r="G127" s="18" t="s">
        <v>157</v>
      </c>
      <c r="H127" s="18" t="s">
        <v>18</v>
      </c>
      <c r="I127" s="18" t="s">
        <v>424</v>
      </c>
      <c r="J127" s="21">
        <v>2528.89</v>
      </c>
      <c r="K127" s="21">
        <v>0</v>
      </c>
      <c r="L127" s="21">
        <v>2528.89</v>
      </c>
      <c r="M127" s="22">
        <v>249</v>
      </c>
      <c r="N127" s="22">
        <v>61.79</v>
      </c>
      <c r="O127" s="22">
        <v>930.33</v>
      </c>
      <c r="P127" s="22">
        <v>146.66999999999999</v>
      </c>
      <c r="Q127" s="22">
        <v>1387.79</v>
      </c>
      <c r="R127" s="23">
        <v>3916.68</v>
      </c>
      <c r="S127" s="21">
        <v>2474.29</v>
      </c>
      <c r="T127" s="21">
        <v>0</v>
      </c>
      <c r="U127" s="21">
        <v>2474.29</v>
      </c>
      <c r="V127" s="22">
        <v>249</v>
      </c>
      <c r="W127" s="22">
        <v>61.79</v>
      </c>
      <c r="X127" s="22">
        <v>931.31</v>
      </c>
      <c r="Y127" s="22">
        <v>125.54</v>
      </c>
      <c r="Z127" s="22">
        <v>1367.64</v>
      </c>
      <c r="AA127" s="23">
        <v>3841.93</v>
      </c>
      <c r="AB127" s="21">
        <v>2474.29</v>
      </c>
      <c r="AC127" s="21">
        <v>0</v>
      </c>
      <c r="AD127" s="21">
        <v>2474.29</v>
      </c>
      <c r="AE127" s="22">
        <v>249</v>
      </c>
      <c r="AF127" s="22">
        <v>61.79</v>
      </c>
      <c r="AG127" s="22">
        <v>930.82</v>
      </c>
      <c r="AH127" s="22">
        <v>161.24</v>
      </c>
      <c r="AI127" s="22">
        <v>1402.85</v>
      </c>
      <c r="AJ127" s="23">
        <v>3877.14</v>
      </c>
      <c r="AK127" s="21">
        <v>2533.7199999999998</v>
      </c>
      <c r="AL127" s="21">
        <v>0</v>
      </c>
      <c r="AM127" s="21">
        <v>2533.7199999999998</v>
      </c>
      <c r="AN127" s="22">
        <v>256</v>
      </c>
      <c r="AO127" s="22">
        <v>63.27</v>
      </c>
      <c r="AP127" s="22">
        <v>961.18</v>
      </c>
      <c r="AQ127" s="22">
        <v>152.08000000000001</v>
      </c>
      <c r="AR127" s="22">
        <v>1432.53</v>
      </c>
      <c r="AS127" s="23">
        <v>3966.25</v>
      </c>
      <c r="AT127" s="21">
        <v>2474.29</v>
      </c>
      <c r="AU127" s="21">
        <v>948.61</v>
      </c>
      <c r="AV127" s="21">
        <v>3422.9</v>
      </c>
      <c r="AW127" s="22">
        <v>377</v>
      </c>
      <c r="AX127" s="22">
        <v>61.79</v>
      </c>
      <c r="AY127" s="22">
        <v>1120.55</v>
      </c>
      <c r="AZ127" s="22">
        <v>122.95</v>
      </c>
      <c r="BA127" s="22">
        <v>1682.29</v>
      </c>
      <c r="BB127" s="23">
        <v>5105.1899999999996</v>
      </c>
      <c r="BC127" s="21">
        <v>3853.21</v>
      </c>
      <c r="BD127" s="21">
        <v>0</v>
      </c>
      <c r="BE127" s="21">
        <v>3853.21</v>
      </c>
      <c r="BF127" s="22">
        <v>418</v>
      </c>
      <c r="BG127" s="22">
        <v>92.44</v>
      </c>
      <c r="BH127" s="22">
        <v>1387.07</v>
      </c>
      <c r="BI127" s="22">
        <v>179.96</v>
      </c>
      <c r="BJ127" s="22">
        <v>2077.4699999999998</v>
      </c>
      <c r="BK127" s="23">
        <v>5930.68</v>
      </c>
      <c r="BL127" s="21">
        <v>2474.29</v>
      </c>
      <c r="BM127" s="21">
        <v>0</v>
      </c>
      <c r="BN127" s="21">
        <v>2474.29</v>
      </c>
      <c r="BO127" s="22">
        <v>245</v>
      </c>
      <c r="BP127" s="22">
        <v>61.79</v>
      </c>
      <c r="BQ127" s="22">
        <v>930.82</v>
      </c>
      <c r="BR127" s="22">
        <v>110.24</v>
      </c>
      <c r="BS127" s="22">
        <v>1347.85</v>
      </c>
      <c r="BT127" s="23">
        <v>3822.14</v>
      </c>
      <c r="BU127" s="21">
        <v>2474.29</v>
      </c>
      <c r="BV127" s="21">
        <v>0</v>
      </c>
      <c r="BW127" s="21">
        <v>2474.29</v>
      </c>
      <c r="BX127" s="22">
        <v>248</v>
      </c>
      <c r="BY127" s="22">
        <v>61.79</v>
      </c>
      <c r="BZ127" s="22">
        <v>930.82</v>
      </c>
      <c r="CA127" s="22">
        <v>145.94</v>
      </c>
      <c r="CB127" s="22">
        <v>1386.55</v>
      </c>
      <c r="CC127" s="23">
        <v>3860.84</v>
      </c>
      <c r="CD127" s="21">
        <v>2580.69</v>
      </c>
      <c r="CE127" s="21">
        <v>0</v>
      </c>
      <c r="CF127" s="21">
        <v>2580.69</v>
      </c>
      <c r="CG127" s="22">
        <v>263</v>
      </c>
      <c r="CH127" s="22">
        <v>64.45</v>
      </c>
      <c r="CI127" s="22">
        <v>978.33</v>
      </c>
      <c r="CJ127" s="22">
        <v>127.42</v>
      </c>
      <c r="CK127" s="22">
        <v>1433.2</v>
      </c>
      <c r="CL127" s="23">
        <v>4013.89</v>
      </c>
      <c r="CM127" s="21">
        <v>2474.29</v>
      </c>
      <c r="CN127" s="21">
        <v>0</v>
      </c>
      <c r="CO127" s="21">
        <v>2474.29</v>
      </c>
      <c r="CP127" s="22">
        <v>256</v>
      </c>
      <c r="CQ127" s="22">
        <v>61.79</v>
      </c>
      <c r="CR127" s="22">
        <v>905.47</v>
      </c>
      <c r="CS127" s="22">
        <v>74.540000000000006</v>
      </c>
      <c r="CT127" s="22">
        <v>1297.8</v>
      </c>
      <c r="CU127" s="23">
        <v>3772.09</v>
      </c>
      <c r="CV127" s="21">
        <v>2985.81</v>
      </c>
      <c r="CW127" s="21">
        <v>0</v>
      </c>
      <c r="CX127" s="21">
        <v>2985.81</v>
      </c>
      <c r="CY127" s="22">
        <v>319</v>
      </c>
      <c r="CZ127" s="22">
        <v>74.58</v>
      </c>
      <c r="DA127" s="22">
        <v>1126.29</v>
      </c>
      <c r="DB127" s="22">
        <v>149.91999999999999</v>
      </c>
      <c r="DC127" s="22">
        <v>1669.79</v>
      </c>
      <c r="DD127" s="23">
        <v>4655.6000000000004</v>
      </c>
      <c r="DE127" s="21">
        <v>3764.61</v>
      </c>
      <c r="DF127" s="21">
        <v>0</v>
      </c>
      <c r="DG127" s="21">
        <v>3764.61</v>
      </c>
      <c r="DH127" s="22">
        <v>429</v>
      </c>
      <c r="DI127" s="22">
        <v>422.59</v>
      </c>
      <c r="DJ127" s="22">
        <v>1501.45</v>
      </c>
      <c r="DK127" s="22">
        <v>184.15</v>
      </c>
      <c r="DL127" s="22">
        <v>2537.19</v>
      </c>
      <c r="DM127" s="23">
        <v>6301.8</v>
      </c>
      <c r="DN127" s="73">
        <f t="shared" si="12"/>
        <v>33092.67</v>
      </c>
      <c r="DO127" s="73">
        <f t="shared" si="11"/>
        <v>948.61</v>
      </c>
      <c r="DP127" s="73">
        <f t="shared" si="13"/>
        <v>34041.279999999999</v>
      </c>
      <c r="DQ127" s="22">
        <f t="shared" si="14"/>
        <v>3803</v>
      </c>
      <c r="DR127" s="22">
        <f t="shared" si="15"/>
        <v>1211.6500000000001</v>
      </c>
      <c r="DS127" s="22">
        <f t="shared" si="16"/>
        <v>13565.259999999998</v>
      </c>
      <c r="DT127" s="22">
        <f t="shared" si="17"/>
        <v>1790.8900000000003</v>
      </c>
      <c r="DU127" s="22">
        <f t="shared" si="18"/>
        <v>20370.8</v>
      </c>
      <c r="DV127" s="23">
        <f t="shared" si="19"/>
        <v>56886.37</v>
      </c>
      <c r="DW127" s="262">
        <f t="shared" si="20"/>
        <v>-96783.16</v>
      </c>
      <c r="DX127" s="262"/>
      <c r="DY127" s="263">
        <f>E127-(DU127-(DO127*PARAM!Q127))</f>
        <v>53410.080000000002</v>
      </c>
      <c r="DZ127" s="263"/>
    </row>
    <row r="128" spans="1:130" x14ac:dyDescent="0.25">
      <c r="A128" s="18">
        <v>1146</v>
      </c>
      <c r="B128" s="18" t="s">
        <v>768</v>
      </c>
      <c r="C128" s="18" t="s">
        <v>300</v>
      </c>
      <c r="D128" s="20">
        <v>1</v>
      </c>
      <c r="E128" s="18">
        <v>34084.047200000001</v>
      </c>
      <c r="F128" s="18">
        <v>54684.813399999999</v>
      </c>
      <c r="G128" s="18" t="s">
        <v>157</v>
      </c>
      <c r="H128" s="18" t="s">
        <v>9</v>
      </c>
      <c r="I128" s="18" t="s">
        <v>769</v>
      </c>
      <c r="J128" s="21">
        <v>3672.3442</v>
      </c>
      <c r="K128" s="21">
        <v>0</v>
      </c>
      <c r="L128" s="21">
        <v>3672.3442</v>
      </c>
      <c r="M128" s="22">
        <v>416.5</v>
      </c>
      <c r="N128" s="22">
        <v>91.287000000000006</v>
      </c>
      <c r="O128" s="22">
        <v>1398.2346</v>
      </c>
      <c r="P128" s="22">
        <v>163.86580000000001</v>
      </c>
      <c r="Q128" s="22">
        <v>2069.8874000000001</v>
      </c>
      <c r="R128" s="23">
        <v>-1677.4</v>
      </c>
      <c r="S128" s="21">
        <v>3672.3442</v>
      </c>
      <c r="T128" s="21">
        <v>0</v>
      </c>
      <c r="U128" s="21">
        <v>3672.3442</v>
      </c>
      <c r="V128" s="22">
        <v>416.5</v>
      </c>
      <c r="W128" s="22">
        <v>91.287000000000006</v>
      </c>
      <c r="X128" s="22">
        <v>1399.6457999999998</v>
      </c>
      <c r="Y128" s="22">
        <v>163.86580000000001</v>
      </c>
      <c r="Z128" s="22">
        <v>2071.2986000000001</v>
      </c>
      <c r="AA128" s="23">
        <v>-1675.99</v>
      </c>
      <c r="AB128" s="21">
        <v>3567.4548</v>
      </c>
      <c r="AC128" s="21">
        <v>0</v>
      </c>
      <c r="AD128" s="21">
        <v>3567.4548</v>
      </c>
      <c r="AE128" s="22">
        <v>401.8</v>
      </c>
      <c r="AF128" s="22">
        <v>88.660599999999988</v>
      </c>
      <c r="AG128" s="22">
        <v>1364.5029999999999</v>
      </c>
      <c r="AH128" s="22">
        <v>177.43880000000001</v>
      </c>
      <c r="AI128" s="22">
        <v>2032.4023999999999</v>
      </c>
      <c r="AJ128" s="23">
        <v>-1607.86</v>
      </c>
      <c r="AK128" s="21">
        <v>3653.7340000000004</v>
      </c>
      <c r="AL128" s="21">
        <v>0</v>
      </c>
      <c r="AM128" s="21">
        <v>3653.7340000000004</v>
      </c>
      <c r="AN128" s="22">
        <v>416.5</v>
      </c>
      <c r="AO128" s="22">
        <v>91.287000000000006</v>
      </c>
      <c r="AP128" s="22">
        <v>1398.9402</v>
      </c>
      <c r="AQ128" s="22">
        <v>118.63879999999999</v>
      </c>
      <c r="AR128" s="22">
        <v>2025.366</v>
      </c>
      <c r="AS128" s="23">
        <v>-1702.93</v>
      </c>
      <c r="AT128" s="21">
        <v>3840.4043999999999</v>
      </c>
      <c r="AU128" s="21">
        <v>929.63779999999997</v>
      </c>
      <c r="AV128" s="21">
        <v>4770.0421999999999</v>
      </c>
      <c r="AW128" s="22">
        <v>568.4</v>
      </c>
      <c r="AX128" s="22">
        <v>95.951800000000006</v>
      </c>
      <c r="AY128" s="22">
        <v>1880.1496</v>
      </c>
      <c r="AZ128" s="22">
        <v>168.60900000000001</v>
      </c>
      <c r="BA128" s="22">
        <v>2713.1103999999996</v>
      </c>
      <c r="BB128" s="23">
        <v>-2154.2800000000002</v>
      </c>
      <c r="BC128" s="21">
        <v>5543.4483999999993</v>
      </c>
      <c r="BD128" s="21">
        <v>0</v>
      </c>
      <c r="BE128" s="21">
        <v>5543.4483999999993</v>
      </c>
      <c r="BF128" s="22">
        <v>674.24</v>
      </c>
      <c r="BG128" s="22">
        <v>138.0624</v>
      </c>
      <c r="BH128" s="22">
        <v>2481.2620000000002</v>
      </c>
      <c r="BI128" s="22">
        <v>169.24599999999998</v>
      </c>
      <c r="BJ128" s="22">
        <v>3462.8103999999998</v>
      </c>
      <c r="BK128" s="23">
        <v>-2193.77</v>
      </c>
      <c r="BL128" s="21">
        <v>3719.0117999999998</v>
      </c>
      <c r="BM128" s="21">
        <v>0</v>
      </c>
      <c r="BN128" s="21">
        <v>3719.0117999999998</v>
      </c>
      <c r="BO128" s="22">
        <v>421.4</v>
      </c>
      <c r="BP128" s="22">
        <v>92.453199999999995</v>
      </c>
      <c r="BQ128" s="22">
        <v>1415.2179999999998</v>
      </c>
      <c r="BR128" s="22">
        <v>154.49700000000001</v>
      </c>
      <c r="BS128" s="22">
        <v>2083.5682000000002</v>
      </c>
      <c r="BT128" s="23">
        <v>-1711.34</v>
      </c>
      <c r="BU128" s="21">
        <v>3719.0117999999998</v>
      </c>
      <c r="BV128" s="21">
        <v>0</v>
      </c>
      <c r="BW128" s="21">
        <v>3719.0117999999998</v>
      </c>
      <c r="BX128" s="22">
        <v>422.38</v>
      </c>
      <c r="BY128" s="22">
        <v>92.453199999999995</v>
      </c>
      <c r="BZ128" s="22">
        <v>1415.2179999999998</v>
      </c>
      <c r="CA128" s="22">
        <v>169.49099999999999</v>
      </c>
      <c r="CB128" s="22">
        <v>2099.5421999999999</v>
      </c>
      <c r="CC128" s="23">
        <v>-1695.37</v>
      </c>
      <c r="CD128" s="21">
        <v>3788.4056</v>
      </c>
      <c r="CE128" s="21">
        <v>0</v>
      </c>
      <c r="CF128" s="21">
        <v>3788.4056</v>
      </c>
      <c r="CG128" s="22">
        <v>432.18</v>
      </c>
      <c r="CH128" s="22">
        <v>94.18780000000001</v>
      </c>
      <c r="CI128" s="22">
        <v>1665.3826000000001</v>
      </c>
      <c r="CJ128" s="22">
        <v>145.45159999999998</v>
      </c>
      <c r="CK128" s="22">
        <v>2337.2020000000002</v>
      </c>
      <c r="CL128" s="23">
        <v>-1528.52</v>
      </c>
      <c r="CM128" s="21">
        <v>3719.0117999999998</v>
      </c>
      <c r="CN128" s="21">
        <v>0</v>
      </c>
      <c r="CO128" s="21">
        <v>3719.0117999999998</v>
      </c>
      <c r="CP128" s="22">
        <v>430.22</v>
      </c>
      <c r="CQ128" s="22">
        <v>92.453199999999995</v>
      </c>
      <c r="CR128" s="22">
        <v>1641.8038000000001</v>
      </c>
      <c r="CS128" s="22">
        <v>109.515</v>
      </c>
      <c r="CT128" s="22">
        <v>2273.9920000000002</v>
      </c>
      <c r="CU128" s="23">
        <v>-1520.92</v>
      </c>
      <c r="CV128" s="21">
        <v>9552.1678000000011</v>
      </c>
      <c r="CW128" s="21">
        <v>0</v>
      </c>
      <c r="CX128" s="21">
        <v>9552.1678000000011</v>
      </c>
      <c r="CY128" s="22">
        <v>1227.94</v>
      </c>
      <c r="CZ128" s="22">
        <v>238.27720000000002</v>
      </c>
      <c r="DA128" s="22">
        <v>4189.9017999999996</v>
      </c>
      <c r="DB128" s="22">
        <v>228.6046</v>
      </c>
      <c r="DC128" s="22">
        <v>5884.7236000000003</v>
      </c>
      <c r="DD128" s="23">
        <v>-3862.39</v>
      </c>
      <c r="DE128" s="9">
        <v>6313.3462</v>
      </c>
      <c r="DF128" s="9">
        <v>0</v>
      </c>
      <c r="DG128" s="9">
        <v>6313.3462</v>
      </c>
      <c r="DH128" s="11">
        <v>780.08</v>
      </c>
      <c r="DI128" s="11">
        <v>702.76779999999997</v>
      </c>
      <c r="DJ128" s="11">
        <v>3738.9548</v>
      </c>
      <c r="DK128" s="11">
        <v>174.685</v>
      </c>
      <c r="DL128" s="11">
        <v>5396.4876000000004</v>
      </c>
      <c r="DM128" s="23">
        <v>-1045.7</v>
      </c>
      <c r="DN128" s="73">
        <f t="shared" si="12"/>
        <v>54760.685000000005</v>
      </c>
      <c r="DO128" s="73">
        <f t="shared" si="11"/>
        <v>929.63779999999997</v>
      </c>
      <c r="DP128" s="73">
        <f t="shared" si="13"/>
        <v>55690.322800000002</v>
      </c>
      <c r="DQ128" s="22">
        <f t="shared" si="14"/>
        <v>7029.5400000000009</v>
      </c>
      <c r="DR128" s="22">
        <f t="shared" si="15"/>
        <v>2001.5814</v>
      </c>
      <c r="DS128" s="22">
        <f t="shared" si="16"/>
        <v>25404.432200000003</v>
      </c>
      <c r="DT128" s="22">
        <f t="shared" si="17"/>
        <v>2098.4054000000001</v>
      </c>
      <c r="DU128" s="22">
        <f t="shared" si="18"/>
        <v>36533.959000000003</v>
      </c>
      <c r="DV128" s="23">
        <f t="shared" si="19"/>
        <v>-24087.81</v>
      </c>
      <c r="DW128" s="262">
        <f t="shared" si="20"/>
        <v>1005.5094000000026</v>
      </c>
      <c r="DX128" s="262"/>
      <c r="DY128" s="263">
        <f>E128-(DU128-(DO128*PARAM!Q128))</f>
        <v>-2449.9118000000017</v>
      </c>
      <c r="DZ128" s="263"/>
    </row>
    <row r="129" spans="1:130" x14ac:dyDescent="0.25">
      <c r="A129" s="18">
        <v>1150</v>
      </c>
      <c r="B129" s="18" t="s">
        <v>781</v>
      </c>
      <c r="C129" s="18" t="s">
        <v>300</v>
      </c>
      <c r="D129" s="20">
        <v>0.8</v>
      </c>
      <c r="E129" s="18">
        <v>15089.8</v>
      </c>
      <c r="F129" s="18">
        <v>26660.13</v>
      </c>
      <c r="G129" s="18" t="s">
        <v>157</v>
      </c>
      <c r="H129" s="18" t="s">
        <v>5</v>
      </c>
      <c r="I129" s="18" t="s">
        <v>298</v>
      </c>
      <c r="J129" s="21">
        <v>2088.4299999999998</v>
      </c>
      <c r="K129" s="21">
        <v>0</v>
      </c>
      <c r="L129" s="21">
        <v>2088.4299999999998</v>
      </c>
      <c r="M129" s="22">
        <v>185</v>
      </c>
      <c r="N129" s="22">
        <v>50.39</v>
      </c>
      <c r="O129" s="22">
        <v>772.48</v>
      </c>
      <c r="P129" s="22">
        <v>97.97</v>
      </c>
      <c r="Q129" s="22">
        <v>1105.8399999999999</v>
      </c>
      <c r="R129" s="23">
        <v>3194.27</v>
      </c>
      <c r="S129" s="21">
        <v>2018.23</v>
      </c>
      <c r="T129" s="21">
        <v>0</v>
      </c>
      <c r="U129" s="21">
        <v>2018.23</v>
      </c>
      <c r="V129" s="22">
        <v>185</v>
      </c>
      <c r="W129" s="22">
        <v>50.39</v>
      </c>
      <c r="X129" s="22">
        <v>773.26</v>
      </c>
      <c r="Y129" s="22">
        <v>102.13</v>
      </c>
      <c r="Z129" s="22">
        <v>1110.78</v>
      </c>
      <c r="AA129" s="23">
        <v>3129.01</v>
      </c>
      <c r="AB129" s="21">
        <v>1797.67</v>
      </c>
      <c r="AC129" s="21">
        <v>0</v>
      </c>
      <c r="AD129" s="21">
        <v>1797.67</v>
      </c>
      <c r="AE129" s="22">
        <v>156</v>
      </c>
      <c r="AF129" s="22">
        <v>44.87</v>
      </c>
      <c r="AG129" s="22">
        <v>696.02</v>
      </c>
      <c r="AH129" s="22">
        <v>123.72</v>
      </c>
      <c r="AI129" s="22">
        <v>1020.61</v>
      </c>
      <c r="AJ129" s="23">
        <v>2818.28</v>
      </c>
      <c r="AK129" s="21">
        <v>2066.09</v>
      </c>
      <c r="AL129" s="21">
        <v>0</v>
      </c>
      <c r="AM129" s="21">
        <v>2066.09</v>
      </c>
      <c r="AN129" s="22">
        <v>192</v>
      </c>
      <c r="AO129" s="22">
        <v>51.58</v>
      </c>
      <c r="AP129" s="22">
        <v>790.37</v>
      </c>
      <c r="AQ129" s="22">
        <v>97.88</v>
      </c>
      <c r="AR129" s="22">
        <v>1131.83</v>
      </c>
      <c r="AS129" s="23">
        <v>3197.92</v>
      </c>
      <c r="AT129" s="21">
        <v>2018.23</v>
      </c>
      <c r="AU129" s="21">
        <v>758.88</v>
      </c>
      <c r="AV129" s="21">
        <v>2777.11</v>
      </c>
      <c r="AW129" s="22">
        <v>288</v>
      </c>
      <c r="AX129" s="22">
        <v>50.39</v>
      </c>
      <c r="AY129" s="22">
        <v>924.64</v>
      </c>
      <c r="AZ129" s="22">
        <v>45.99</v>
      </c>
      <c r="BA129" s="22">
        <v>1309.02</v>
      </c>
      <c r="BB129" s="23">
        <v>4086.13</v>
      </c>
      <c r="BC129" s="21">
        <v>3199.49</v>
      </c>
      <c r="BD129" s="21">
        <v>0</v>
      </c>
      <c r="BE129" s="21">
        <v>3199.49</v>
      </c>
      <c r="BF129" s="22">
        <v>323</v>
      </c>
      <c r="BG129" s="22">
        <v>75.44</v>
      </c>
      <c r="BH129" s="22">
        <v>1138.81</v>
      </c>
      <c r="BI129" s="22">
        <v>56.02</v>
      </c>
      <c r="BJ129" s="22">
        <v>1593.27</v>
      </c>
      <c r="BK129" s="23">
        <v>4792.76</v>
      </c>
      <c r="BL129" s="21">
        <v>2018.23</v>
      </c>
      <c r="BM129" s="21">
        <v>0</v>
      </c>
      <c r="BN129" s="21">
        <v>2018.23</v>
      </c>
      <c r="BO129" s="22">
        <v>185</v>
      </c>
      <c r="BP129" s="22">
        <v>50.39</v>
      </c>
      <c r="BQ129" s="22">
        <v>772.87</v>
      </c>
      <c r="BR129" s="22">
        <v>35.83</v>
      </c>
      <c r="BS129" s="22">
        <v>1044.0899999999999</v>
      </c>
      <c r="BT129" s="23">
        <v>3062.32</v>
      </c>
      <c r="BU129" s="21">
        <v>2018.23</v>
      </c>
      <c r="BV129" s="21">
        <v>0</v>
      </c>
      <c r="BW129" s="21">
        <v>2018.23</v>
      </c>
      <c r="BX129" s="22">
        <v>185</v>
      </c>
      <c r="BY129" s="22">
        <v>50.39</v>
      </c>
      <c r="BZ129" s="22">
        <v>772.87</v>
      </c>
      <c r="CA129" s="22">
        <v>35.83</v>
      </c>
      <c r="CB129" s="22">
        <v>1044.0899999999999</v>
      </c>
      <c r="CC129" s="23">
        <v>3062.32</v>
      </c>
      <c r="CD129" s="21">
        <v>2117.4</v>
      </c>
      <c r="CE129" s="21">
        <v>0</v>
      </c>
      <c r="CF129" s="21">
        <v>2117.4</v>
      </c>
      <c r="CG129" s="22">
        <v>193</v>
      </c>
      <c r="CH129" s="22">
        <v>51.74</v>
      </c>
      <c r="CI129" s="22">
        <v>792.69</v>
      </c>
      <c r="CJ129" s="22">
        <v>124.09</v>
      </c>
      <c r="CK129" s="22">
        <v>1161.52</v>
      </c>
      <c r="CL129" s="23">
        <v>3278.92</v>
      </c>
      <c r="CM129" s="21">
        <v>2050.58</v>
      </c>
      <c r="CN129" s="21">
        <v>0</v>
      </c>
      <c r="CO129" s="21">
        <v>2050.58</v>
      </c>
      <c r="CP129" s="22">
        <v>192</v>
      </c>
      <c r="CQ129" s="22">
        <v>50.07</v>
      </c>
      <c r="CR129" s="22">
        <v>762.85</v>
      </c>
      <c r="CS129" s="22">
        <v>61.71</v>
      </c>
      <c r="CT129" s="22">
        <v>1066.6300000000001</v>
      </c>
      <c r="CU129" s="23">
        <v>3117.21</v>
      </c>
      <c r="CV129" s="21">
        <v>2474.69</v>
      </c>
      <c r="CW129" s="21">
        <v>0</v>
      </c>
      <c r="CX129" s="21">
        <v>2474.69</v>
      </c>
      <c r="CY129" s="22">
        <v>242</v>
      </c>
      <c r="CZ129" s="22">
        <v>60.67</v>
      </c>
      <c r="DA129" s="22">
        <v>923.18</v>
      </c>
      <c r="DB129" s="22">
        <v>120.24</v>
      </c>
      <c r="DC129" s="22">
        <v>1346.09</v>
      </c>
      <c r="DD129" s="23">
        <v>3820.78</v>
      </c>
      <c r="DE129" s="21">
        <v>3070.45</v>
      </c>
      <c r="DF129" s="21">
        <v>0</v>
      </c>
      <c r="DG129" s="21">
        <v>3070.45</v>
      </c>
      <c r="DH129" s="22">
        <v>335</v>
      </c>
      <c r="DI129" s="22">
        <v>342.02</v>
      </c>
      <c r="DJ129" s="22">
        <v>1168.71</v>
      </c>
      <c r="DK129" s="22">
        <v>147.66999999999999</v>
      </c>
      <c r="DL129" s="22">
        <v>1993.4</v>
      </c>
      <c r="DM129" s="23">
        <v>5063.8500000000004</v>
      </c>
      <c r="DN129" s="73">
        <f t="shared" si="12"/>
        <v>26937.72</v>
      </c>
      <c r="DO129" s="73">
        <f t="shared" si="11"/>
        <v>758.88</v>
      </c>
      <c r="DP129" s="73">
        <f t="shared" si="13"/>
        <v>27696.6</v>
      </c>
      <c r="DQ129" s="22">
        <f t="shared" si="14"/>
        <v>2846</v>
      </c>
      <c r="DR129" s="22">
        <f t="shared" si="15"/>
        <v>978.7299999999999</v>
      </c>
      <c r="DS129" s="22">
        <f t="shared" si="16"/>
        <v>11061.619999999999</v>
      </c>
      <c r="DT129" s="22">
        <f t="shared" si="17"/>
        <v>1084.9100000000003</v>
      </c>
      <c r="DU129" s="22">
        <f t="shared" si="18"/>
        <v>15971.26</v>
      </c>
      <c r="DV129" s="23">
        <f t="shared" si="19"/>
        <v>45686.09</v>
      </c>
      <c r="DW129" s="262">
        <f t="shared" si="20"/>
        <v>1036.4699999999975</v>
      </c>
      <c r="DX129" s="262"/>
      <c r="DY129" s="263">
        <f>E129-(DU129-(DO129*PARAM!Q129))</f>
        <v>-881.46000000000095</v>
      </c>
      <c r="DZ129" s="263"/>
    </row>
    <row r="130" spans="1:130" x14ac:dyDescent="0.25">
      <c r="A130" s="18">
        <v>1151</v>
      </c>
      <c r="B130" s="18" t="s">
        <v>782</v>
      </c>
      <c r="C130" s="18" t="s">
        <v>250</v>
      </c>
      <c r="D130" s="20">
        <v>1</v>
      </c>
      <c r="E130" s="18">
        <v>17550.900000000001</v>
      </c>
      <c r="F130" s="18">
        <v>31096.799999999999</v>
      </c>
      <c r="G130" s="18" t="s">
        <v>157</v>
      </c>
      <c r="H130" s="18" t="s">
        <v>5</v>
      </c>
      <c r="I130" s="18" t="s">
        <v>368</v>
      </c>
      <c r="J130" s="21">
        <v>2422.4899999999998</v>
      </c>
      <c r="K130" s="21">
        <v>0</v>
      </c>
      <c r="L130" s="21">
        <v>2422.4899999999998</v>
      </c>
      <c r="M130" s="22">
        <v>231</v>
      </c>
      <c r="N130" s="22">
        <v>58.69</v>
      </c>
      <c r="O130" s="22">
        <v>818.19</v>
      </c>
      <c r="P130" s="22">
        <v>144.69999999999999</v>
      </c>
      <c r="Q130" s="22">
        <v>1252.58</v>
      </c>
      <c r="R130" s="23">
        <v>3675.07</v>
      </c>
      <c r="S130" s="21">
        <v>2383.85</v>
      </c>
      <c r="T130" s="21">
        <v>0</v>
      </c>
      <c r="U130" s="21">
        <v>2383.85</v>
      </c>
      <c r="V130" s="22">
        <v>231</v>
      </c>
      <c r="W130" s="22">
        <v>58.64</v>
      </c>
      <c r="X130" s="22">
        <v>817.2</v>
      </c>
      <c r="Y130" s="22">
        <v>133.97999999999999</v>
      </c>
      <c r="Z130" s="22">
        <v>1240.82</v>
      </c>
      <c r="AA130" s="23">
        <v>3624.67</v>
      </c>
      <c r="AB130" s="21">
        <v>2388.33</v>
      </c>
      <c r="AC130" s="21">
        <v>0</v>
      </c>
      <c r="AD130" s="21">
        <v>2388.33</v>
      </c>
      <c r="AE130" s="22">
        <v>232</v>
      </c>
      <c r="AF130" s="22">
        <v>58.75</v>
      </c>
      <c r="AG130" s="22">
        <v>820.78</v>
      </c>
      <c r="AH130" s="22">
        <v>154.46</v>
      </c>
      <c r="AI130" s="22">
        <v>1265.99</v>
      </c>
      <c r="AJ130" s="23">
        <v>3654.32</v>
      </c>
      <c r="AK130" s="21">
        <v>2386.09</v>
      </c>
      <c r="AL130" s="21">
        <v>0</v>
      </c>
      <c r="AM130" s="21">
        <v>2386.09</v>
      </c>
      <c r="AN130" s="22">
        <v>231</v>
      </c>
      <c r="AO130" s="22">
        <v>58.69</v>
      </c>
      <c r="AP130" s="22">
        <v>818.65</v>
      </c>
      <c r="AQ130" s="22">
        <v>149.31</v>
      </c>
      <c r="AR130" s="22">
        <v>1257.6500000000001</v>
      </c>
      <c r="AS130" s="23">
        <v>3643.74</v>
      </c>
      <c r="AT130" s="21">
        <v>2409.1</v>
      </c>
      <c r="AU130" s="21">
        <v>948.61</v>
      </c>
      <c r="AV130" s="21">
        <v>3357.71</v>
      </c>
      <c r="AW130" s="22">
        <v>365</v>
      </c>
      <c r="AX130" s="22">
        <v>59.59</v>
      </c>
      <c r="AY130" s="22">
        <v>1041.1099999999999</v>
      </c>
      <c r="AZ130" s="22">
        <v>147.19</v>
      </c>
      <c r="BA130" s="22">
        <v>1612.89</v>
      </c>
      <c r="BB130" s="23">
        <v>4970.6000000000004</v>
      </c>
      <c r="BC130" s="21">
        <v>3620.39</v>
      </c>
      <c r="BD130" s="21">
        <v>0</v>
      </c>
      <c r="BE130" s="21">
        <v>3620.39</v>
      </c>
      <c r="BF130" s="22">
        <v>391</v>
      </c>
      <c r="BG130" s="22">
        <v>87.72</v>
      </c>
      <c r="BH130" s="22">
        <v>1318.16</v>
      </c>
      <c r="BI130" s="22">
        <v>145.41</v>
      </c>
      <c r="BJ130" s="22">
        <v>1942.29</v>
      </c>
      <c r="BK130" s="23">
        <v>5562.68</v>
      </c>
      <c r="BL130" s="21">
        <v>2421.6799999999998</v>
      </c>
      <c r="BM130" s="21">
        <v>0</v>
      </c>
      <c r="BN130" s="21">
        <v>2421.6799999999998</v>
      </c>
      <c r="BO130" s="22">
        <v>231</v>
      </c>
      <c r="BP130" s="22">
        <v>58.69</v>
      </c>
      <c r="BQ130" s="22">
        <v>818.65</v>
      </c>
      <c r="BR130" s="22">
        <v>129.38999999999999</v>
      </c>
      <c r="BS130" s="22">
        <v>1237.73</v>
      </c>
      <c r="BT130" s="23">
        <v>3659.41</v>
      </c>
      <c r="BU130" s="21">
        <v>2386.09</v>
      </c>
      <c r="BV130" s="21">
        <v>0</v>
      </c>
      <c r="BW130" s="21">
        <v>2386.09</v>
      </c>
      <c r="BX130" s="22">
        <v>231</v>
      </c>
      <c r="BY130" s="22">
        <v>58.69</v>
      </c>
      <c r="BZ130" s="22">
        <v>818.65</v>
      </c>
      <c r="CA130" s="22">
        <v>144.21</v>
      </c>
      <c r="CB130" s="22">
        <v>1252.55</v>
      </c>
      <c r="CC130" s="23">
        <v>3638.64</v>
      </c>
      <c r="CD130" s="21">
        <v>2449.08</v>
      </c>
      <c r="CE130" s="21">
        <v>0</v>
      </c>
      <c r="CF130" s="21">
        <v>2449.08</v>
      </c>
      <c r="CG130" s="22">
        <v>240</v>
      </c>
      <c r="CH130" s="22">
        <v>60.26</v>
      </c>
      <c r="CI130" s="22">
        <v>875.81</v>
      </c>
      <c r="CJ130" s="22">
        <v>130.04</v>
      </c>
      <c r="CK130" s="22">
        <v>1306.1099999999999</v>
      </c>
      <c r="CL130" s="23">
        <v>3755.19</v>
      </c>
      <c r="CM130" s="21">
        <v>2386.09</v>
      </c>
      <c r="CN130" s="21">
        <v>0</v>
      </c>
      <c r="CO130" s="21">
        <v>2386.09</v>
      </c>
      <c r="CP130" s="22">
        <v>239</v>
      </c>
      <c r="CQ130" s="22">
        <v>58.69</v>
      </c>
      <c r="CR130" s="22">
        <v>793.4</v>
      </c>
      <c r="CS130" s="22">
        <v>98.31</v>
      </c>
      <c r="CT130" s="22">
        <v>1189.4000000000001</v>
      </c>
      <c r="CU130" s="23">
        <v>3575.49</v>
      </c>
      <c r="CV130" s="21">
        <v>2864.94</v>
      </c>
      <c r="CW130" s="21">
        <v>0</v>
      </c>
      <c r="CX130" s="21">
        <v>2864.94</v>
      </c>
      <c r="CY130" s="22">
        <v>303</v>
      </c>
      <c r="CZ130" s="22">
        <v>71.650000000000006</v>
      </c>
      <c r="DA130" s="22">
        <v>1083.44</v>
      </c>
      <c r="DB130" s="22">
        <v>137.59</v>
      </c>
      <c r="DC130" s="22">
        <v>1595.68</v>
      </c>
      <c r="DD130" s="23">
        <v>4460.62</v>
      </c>
      <c r="DE130" s="21">
        <v>3575.4</v>
      </c>
      <c r="DF130" s="21">
        <v>0</v>
      </c>
      <c r="DG130" s="21">
        <v>3575.4</v>
      </c>
      <c r="DH130" s="22">
        <v>402</v>
      </c>
      <c r="DI130" s="22">
        <v>401.21</v>
      </c>
      <c r="DJ130" s="22">
        <v>1999.41</v>
      </c>
      <c r="DK130" s="22">
        <v>182.14</v>
      </c>
      <c r="DL130" s="22">
        <v>2984.76</v>
      </c>
      <c r="DM130" s="23">
        <v>6560.16</v>
      </c>
      <c r="DN130" s="73">
        <f t="shared" si="12"/>
        <v>31693.53</v>
      </c>
      <c r="DO130" s="73">
        <f t="shared" si="11"/>
        <v>948.61</v>
      </c>
      <c r="DP130" s="73">
        <f t="shared" si="13"/>
        <v>32642.14</v>
      </c>
      <c r="DQ130" s="22">
        <f t="shared" si="14"/>
        <v>3558</v>
      </c>
      <c r="DR130" s="22">
        <f t="shared" si="15"/>
        <v>1149.96</v>
      </c>
      <c r="DS130" s="22">
        <f t="shared" si="16"/>
        <v>12842.099999999999</v>
      </c>
      <c r="DT130" s="22">
        <f t="shared" si="17"/>
        <v>1826.12</v>
      </c>
      <c r="DU130" s="22">
        <f t="shared" si="18"/>
        <v>19376.18</v>
      </c>
      <c r="DV130" s="23">
        <f t="shared" si="19"/>
        <v>54440</v>
      </c>
      <c r="DW130" s="262">
        <f t="shared" si="20"/>
        <v>1545.3400000000001</v>
      </c>
      <c r="DX130" s="262"/>
      <c r="DY130" s="263">
        <f>E130-(DU130-(DO130*PARAM!Q130))</f>
        <v>-1825.2799999999988</v>
      </c>
      <c r="DZ130" s="263"/>
    </row>
    <row r="131" spans="1:130" x14ac:dyDescent="0.25">
      <c r="A131" s="18">
        <v>1154</v>
      </c>
      <c r="B131" s="18" t="s">
        <v>790</v>
      </c>
      <c r="C131" s="18" t="s">
        <v>791</v>
      </c>
      <c r="D131" s="20">
        <v>1</v>
      </c>
      <c r="E131" s="18">
        <v>22220.47</v>
      </c>
      <c r="F131" s="18">
        <v>38854.32</v>
      </c>
      <c r="G131" s="18" t="s">
        <v>157</v>
      </c>
      <c r="H131" s="18" t="s">
        <v>5</v>
      </c>
      <c r="I131" s="18" t="s">
        <v>285</v>
      </c>
      <c r="J131" s="21">
        <v>2950.36</v>
      </c>
      <c r="K131" s="21">
        <v>0</v>
      </c>
      <c r="L131" s="21">
        <v>2950.36</v>
      </c>
      <c r="M131" s="22">
        <v>316</v>
      </c>
      <c r="N131" s="22">
        <v>73.63</v>
      </c>
      <c r="O131" s="22">
        <v>1135.79</v>
      </c>
      <c r="P131" s="22">
        <v>154.37</v>
      </c>
      <c r="Q131" s="22">
        <v>1679.79</v>
      </c>
      <c r="R131" s="23">
        <v>4630.1499999999996</v>
      </c>
      <c r="S131" s="21">
        <v>2953.8</v>
      </c>
      <c r="T131" s="21">
        <v>0</v>
      </c>
      <c r="U131" s="21">
        <v>2953.8</v>
      </c>
      <c r="V131" s="22">
        <v>317</v>
      </c>
      <c r="W131" s="22">
        <v>73.78</v>
      </c>
      <c r="X131" s="22">
        <v>1139.17</v>
      </c>
      <c r="Y131" s="22">
        <v>128.94999999999999</v>
      </c>
      <c r="Z131" s="22">
        <v>1658.9</v>
      </c>
      <c r="AA131" s="23">
        <v>4612.7</v>
      </c>
      <c r="AB131" s="21">
        <v>2947.76</v>
      </c>
      <c r="AC131" s="21">
        <v>0</v>
      </c>
      <c r="AD131" s="21">
        <v>2947.76</v>
      </c>
      <c r="AE131" s="22">
        <v>316</v>
      </c>
      <c r="AF131" s="22">
        <v>73.63</v>
      </c>
      <c r="AG131" s="22">
        <v>1136.3599999999999</v>
      </c>
      <c r="AH131" s="22">
        <v>144.13999999999999</v>
      </c>
      <c r="AI131" s="22">
        <v>1670.13</v>
      </c>
      <c r="AJ131" s="23">
        <v>4617.8900000000003</v>
      </c>
      <c r="AK131" s="21">
        <v>2947.76</v>
      </c>
      <c r="AL131" s="21">
        <v>0</v>
      </c>
      <c r="AM131" s="21">
        <v>2947.76</v>
      </c>
      <c r="AN131" s="22">
        <v>316</v>
      </c>
      <c r="AO131" s="22">
        <v>73.63</v>
      </c>
      <c r="AP131" s="22">
        <v>1136.3599999999999</v>
      </c>
      <c r="AQ131" s="22">
        <v>159.44</v>
      </c>
      <c r="AR131" s="22">
        <v>1685.43</v>
      </c>
      <c r="AS131" s="23">
        <v>4633.1899999999996</v>
      </c>
      <c r="AT131" s="21">
        <v>2962.92</v>
      </c>
      <c r="AU131" s="21">
        <v>948.61</v>
      </c>
      <c r="AV131" s="21">
        <v>3911.53</v>
      </c>
      <c r="AW131" s="22">
        <v>448</v>
      </c>
      <c r="AX131" s="22">
        <v>74.010000000000005</v>
      </c>
      <c r="AY131" s="22">
        <v>1331.75</v>
      </c>
      <c r="AZ131" s="22">
        <v>157.11000000000001</v>
      </c>
      <c r="BA131" s="22">
        <v>2010.87</v>
      </c>
      <c r="BB131" s="23">
        <v>5922.4</v>
      </c>
      <c r="BC131" s="21">
        <v>4404.8</v>
      </c>
      <c r="BD131" s="21">
        <v>0</v>
      </c>
      <c r="BE131" s="21">
        <v>4404.8</v>
      </c>
      <c r="BF131" s="22">
        <v>518</v>
      </c>
      <c r="BG131" s="22">
        <v>110.06</v>
      </c>
      <c r="BH131" s="22">
        <v>1944.54</v>
      </c>
      <c r="BI131" s="22">
        <v>180.21</v>
      </c>
      <c r="BJ131" s="22">
        <v>2752.81</v>
      </c>
      <c r="BK131" s="23">
        <v>7157.61</v>
      </c>
      <c r="BL131" s="21">
        <v>2947.76</v>
      </c>
      <c r="BM131" s="21">
        <v>0</v>
      </c>
      <c r="BN131" s="21">
        <v>2947.76</v>
      </c>
      <c r="BO131" s="22">
        <v>315</v>
      </c>
      <c r="BP131" s="22">
        <v>73.63</v>
      </c>
      <c r="BQ131" s="22">
        <v>1136.3599999999999</v>
      </c>
      <c r="BR131" s="22">
        <v>139.04</v>
      </c>
      <c r="BS131" s="22">
        <v>1664.03</v>
      </c>
      <c r="BT131" s="23">
        <v>4611.79</v>
      </c>
      <c r="BU131" s="21">
        <v>2947.76</v>
      </c>
      <c r="BV131" s="21">
        <v>0</v>
      </c>
      <c r="BW131" s="21">
        <v>2947.76</v>
      </c>
      <c r="BX131" s="22">
        <v>316</v>
      </c>
      <c r="BY131" s="22">
        <v>73.63</v>
      </c>
      <c r="BZ131" s="22">
        <v>1136.3599999999999</v>
      </c>
      <c r="CA131" s="22">
        <v>164.54</v>
      </c>
      <c r="CB131" s="22">
        <v>1690.53</v>
      </c>
      <c r="CC131" s="23">
        <v>4638.29</v>
      </c>
      <c r="CD131" s="21">
        <v>3105.83</v>
      </c>
      <c r="CE131" s="21">
        <v>0</v>
      </c>
      <c r="CF131" s="21">
        <v>3105.83</v>
      </c>
      <c r="CG131" s="22">
        <v>338</v>
      </c>
      <c r="CH131" s="22">
        <v>77.59</v>
      </c>
      <c r="CI131" s="22">
        <v>1195.3699999999999</v>
      </c>
      <c r="CJ131" s="22">
        <v>95.95</v>
      </c>
      <c r="CK131" s="22">
        <v>1706.91</v>
      </c>
      <c r="CL131" s="23">
        <v>4812.74</v>
      </c>
      <c r="CM131" s="21">
        <v>2929.36</v>
      </c>
      <c r="CN131" s="21">
        <v>0</v>
      </c>
      <c r="CO131" s="21">
        <v>2929.36</v>
      </c>
      <c r="CP131" s="22">
        <v>322</v>
      </c>
      <c r="CQ131" s="22">
        <v>73.17</v>
      </c>
      <c r="CR131" s="22">
        <v>1134.29</v>
      </c>
      <c r="CS131" s="22">
        <v>133.61000000000001</v>
      </c>
      <c r="CT131" s="22">
        <v>1663.07</v>
      </c>
      <c r="CU131" s="23">
        <v>4592.43</v>
      </c>
      <c r="CV131" s="21">
        <v>3462.28</v>
      </c>
      <c r="CW131" s="21">
        <v>0</v>
      </c>
      <c r="CX131" s="21">
        <v>3462.28</v>
      </c>
      <c r="CY131" s="22">
        <v>387</v>
      </c>
      <c r="CZ131" s="22">
        <v>86.5</v>
      </c>
      <c r="DA131" s="22">
        <v>1328.46</v>
      </c>
      <c r="DB131" s="22">
        <v>148.16999999999999</v>
      </c>
      <c r="DC131" s="22">
        <v>1950.13</v>
      </c>
      <c r="DD131" s="23">
        <v>5412.41</v>
      </c>
      <c r="DE131" s="21">
        <v>4469.8500000000004</v>
      </c>
      <c r="DF131" s="21">
        <v>0</v>
      </c>
      <c r="DG131" s="21">
        <v>4469.8500000000004</v>
      </c>
      <c r="DH131" s="22">
        <v>533</v>
      </c>
      <c r="DI131" s="22">
        <v>501.67</v>
      </c>
      <c r="DJ131" s="22">
        <v>1440.53</v>
      </c>
      <c r="DK131" s="22">
        <v>196.68</v>
      </c>
      <c r="DL131" s="22">
        <v>2671.88</v>
      </c>
      <c r="DM131" s="23">
        <v>7141.73</v>
      </c>
      <c r="DN131" s="73">
        <f t="shared" si="12"/>
        <v>39030.240000000005</v>
      </c>
      <c r="DO131" s="73">
        <f t="shared" si="11"/>
        <v>948.61</v>
      </c>
      <c r="DP131" s="73">
        <f t="shared" si="13"/>
        <v>39978.850000000006</v>
      </c>
      <c r="DQ131" s="22">
        <f t="shared" si="14"/>
        <v>4757</v>
      </c>
      <c r="DR131" s="22">
        <f t="shared" si="15"/>
        <v>1438.56</v>
      </c>
      <c r="DS131" s="22">
        <f t="shared" si="16"/>
        <v>16331.700000000003</v>
      </c>
      <c r="DT131" s="22">
        <f t="shared" si="17"/>
        <v>1941.2500000000002</v>
      </c>
      <c r="DU131" s="22">
        <f t="shared" si="18"/>
        <v>24468.510000000002</v>
      </c>
      <c r="DV131" s="23">
        <f t="shared" si="19"/>
        <v>67395.12</v>
      </c>
      <c r="DW131" s="262">
        <f t="shared" si="20"/>
        <v>1124.5300000000061</v>
      </c>
      <c r="DX131" s="262"/>
      <c r="DY131" s="263">
        <f>E131-(DU131-(DO131*PARAM!Q131))</f>
        <v>-2248.0400000000009</v>
      </c>
      <c r="DZ131" s="263"/>
    </row>
    <row r="132" spans="1:130" x14ac:dyDescent="0.25">
      <c r="A132" s="18">
        <v>1155</v>
      </c>
      <c r="B132" s="18" t="s">
        <v>792</v>
      </c>
      <c r="C132" s="18" t="s">
        <v>206</v>
      </c>
      <c r="D132" s="20">
        <v>1</v>
      </c>
      <c r="E132" s="18">
        <v>20110.63</v>
      </c>
      <c r="F132" s="18">
        <v>35702.97</v>
      </c>
      <c r="G132" s="18" t="s">
        <v>157</v>
      </c>
      <c r="H132" s="18" t="s">
        <v>5</v>
      </c>
      <c r="I132" s="18" t="s">
        <v>793</v>
      </c>
      <c r="J132" s="21">
        <v>2827.19</v>
      </c>
      <c r="K132" s="21">
        <v>0</v>
      </c>
      <c r="L132" s="21">
        <v>2827.19</v>
      </c>
      <c r="M132" s="22">
        <v>284</v>
      </c>
      <c r="N132" s="22">
        <v>68.27</v>
      </c>
      <c r="O132" s="22">
        <v>1033.6500000000001</v>
      </c>
      <c r="P132" s="22">
        <v>151.79</v>
      </c>
      <c r="Q132" s="22">
        <v>1537.71</v>
      </c>
      <c r="R132" s="23">
        <v>4364.8999999999996</v>
      </c>
      <c r="S132" s="21">
        <v>2704.99</v>
      </c>
      <c r="T132" s="21">
        <v>0</v>
      </c>
      <c r="U132" s="21">
        <v>2704.99</v>
      </c>
      <c r="V132" s="22">
        <v>281</v>
      </c>
      <c r="W132" s="22">
        <v>67.56</v>
      </c>
      <c r="X132" s="22">
        <v>1024.28</v>
      </c>
      <c r="Y132" s="22">
        <v>150.03</v>
      </c>
      <c r="Z132" s="22">
        <v>1522.87</v>
      </c>
      <c r="AA132" s="23">
        <v>4227.8599999999997</v>
      </c>
      <c r="AB132" s="21">
        <v>2704.99</v>
      </c>
      <c r="AC132" s="21">
        <v>0</v>
      </c>
      <c r="AD132" s="21">
        <v>2704.99</v>
      </c>
      <c r="AE132" s="22">
        <v>280</v>
      </c>
      <c r="AF132" s="22">
        <v>67.56</v>
      </c>
      <c r="AG132" s="22">
        <v>1023.73</v>
      </c>
      <c r="AH132" s="22">
        <v>165.33</v>
      </c>
      <c r="AI132" s="22">
        <v>1536.62</v>
      </c>
      <c r="AJ132" s="23">
        <v>4241.6099999999997</v>
      </c>
      <c r="AK132" s="21">
        <v>2704.99</v>
      </c>
      <c r="AL132" s="21">
        <v>0</v>
      </c>
      <c r="AM132" s="21">
        <v>2704.99</v>
      </c>
      <c r="AN132" s="22">
        <v>280</v>
      </c>
      <c r="AO132" s="22">
        <v>67.56</v>
      </c>
      <c r="AP132" s="22">
        <v>1023.73</v>
      </c>
      <c r="AQ132" s="22">
        <v>150.03</v>
      </c>
      <c r="AR132" s="22">
        <v>1521.32</v>
      </c>
      <c r="AS132" s="23">
        <v>4226.3100000000004</v>
      </c>
      <c r="AT132" s="21">
        <v>2748.05</v>
      </c>
      <c r="AU132" s="21">
        <v>929.63</v>
      </c>
      <c r="AV132" s="21">
        <v>3677.68</v>
      </c>
      <c r="AW132" s="22">
        <v>412</v>
      </c>
      <c r="AX132" s="22">
        <v>68.64</v>
      </c>
      <c r="AY132" s="22">
        <v>1225.4000000000001</v>
      </c>
      <c r="AZ132" s="22">
        <v>153.06</v>
      </c>
      <c r="BA132" s="22">
        <v>1859.1</v>
      </c>
      <c r="BB132" s="23">
        <v>5536.78</v>
      </c>
      <c r="BC132" s="21">
        <v>4261.75</v>
      </c>
      <c r="BD132" s="21">
        <v>0</v>
      </c>
      <c r="BE132" s="21">
        <v>4261.75</v>
      </c>
      <c r="BF132" s="22">
        <v>464</v>
      </c>
      <c r="BG132" s="22">
        <v>100.9</v>
      </c>
      <c r="BH132" s="22">
        <v>1752.81</v>
      </c>
      <c r="BI132" s="22">
        <v>156.30000000000001</v>
      </c>
      <c r="BJ132" s="22">
        <v>2474.0100000000002</v>
      </c>
      <c r="BK132" s="23">
        <v>6735.76</v>
      </c>
      <c r="BL132" s="21">
        <v>2712.4</v>
      </c>
      <c r="BM132" s="21">
        <v>0</v>
      </c>
      <c r="BN132" s="21">
        <v>2712.4</v>
      </c>
      <c r="BO132" s="22">
        <v>280</v>
      </c>
      <c r="BP132" s="22">
        <v>67.739999999999995</v>
      </c>
      <c r="BQ132" s="22">
        <v>1026.43</v>
      </c>
      <c r="BR132" s="22">
        <v>129.75</v>
      </c>
      <c r="BS132" s="22">
        <v>1503.92</v>
      </c>
      <c r="BT132" s="23">
        <v>4216.32</v>
      </c>
      <c r="BU132" s="21">
        <v>2704.99</v>
      </c>
      <c r="BV132" s="21">
        <v>0</v>
      </c>
      <c r="BW132" s="21">
        <v>2704.99</v>
      </c>
      <c r="BX132" s="22">
        <v>280</v>
      </c>
      <c r="BY132" s="22">
        <v>67.56</v>
      </c>
      <c r="BZ132" s="22">
        <v>1023.73</v>
      </c>
      <c r="CA132" s="22">
        <v>150.03</v>
      </c>
      <c r="CB132" s="22">
        <v>1521.32</v>
      </c>
      <c r="CC132" s="23">
        <v>4226.3100000000004</v>
      </c>
      <c r="CD132" s="21">
        <v>2792.35</v>
      </c>
      <c r="CE132" s="21">
        <v>0</v>
      </c>
      <c r="CF132" s="21">
        <v>2792.35</v>
      </c>
      <c r="CG132" s="22">
        <v>290</v>
      </c>
      <c r="CH132" s="22">
        <v>69.41</v>
      </c>
      <c r="CI132" s="22">
        <v>1050.8</v>
      </c>
      <c r="CJ132" s="22">
        <v>136.21</v>
      </c>
      <c r="CK132" s="22">
        <v>1546.42</v>
      </c>
      <c r="CL132" s="23">
        <v>4338.7700000000004</v>
      </c>
      <c r="CM132" s="21">
        <v>2729.35</v>
      </c>
      <c r="CN132" s="21">
        <v>0</v>
      </c>
      <c r="CO132" s="21">
        <v>2729.35</v>
      </c>
      <c r="CP132" s="22">
        <v>290</v>
      </c>
      <c r="CQ132" s="22">
        <v>67.84</v>
      </c>
      <c r="CR132" s="22">
        <v>1032.5899999999999</v>
      </c>
      <c r="CS132" s="22">
        <v>79</v>
      </c>
      <c r="CT132" s="22">
        <v>1469.43</v>
      </c>
      <c r="CU132" s="23">
        <v>4198.78</v>
      </c>
      <c r="CV132" s="21">
        <v>3237.06</v>
      </c>
      <c r="CW132" s="21">
        <v>0</v>
      </c>
      <c r="CX132" s="21">
        <v>3237.06</v>
      </c>
      <c r="CY132" s="22">
        <v>351</v>
      </c>
      <c r="CZ132" s="22">
        <v>80.540000000000006</v>
      </c>
      <c r="DA132" s="22">
        <v>1213.22</v>
      </c>
      <c r="DB132" s="22">
        <v>139.02000000000001</v>
      </c>
      <c r="DC132" s="22">
        <v>1783.78</v>
      </c>
      <c r="DD132" s="23">
        <v>5020.84</v>
      </c>
      <c r="DE132" s="21">
        <v>4122.82</v>
      </c>
      <c r="DF132" s="21">
        <v>0</v>
      </c>
      <c r="DG132" s="21">
        <v>4122.82</v>
      </c>
      <c r="DH132" s="22">
        <v>476</v>
      </c>
      <c r="DI132" s="22">
        <v>461.19</v>
      </c>
      <c r="DJ132" s="22">
        <v>1294.58</v>
      </c>
      <c r="DK132" s="22">
        <v>149.66</v>
      </c>
      <c r="DL132" s="22">
        <v>2381.4299999999998</v>
      </c>
      <c r="DM132" s="23">
        <v>6504.25</v>
      </c>
      <c r="DN132" s="73">
        <f t="shared" si="12"/>
        <v>36250.929999999993</v>
      </c>
      <c r="DO132" s="73">
        <f t="shared" ref="DO132:DO195" si="21">K132+T132+AC132+AL132+AU132+BD132+BM132+BM132+BV132+CE132+CN132+CW132+DF132</f>
        <v>929.63</v>
      </c>
      <c r="DP132" s="73">
        <f t="shared" si="13"/>
        <v>37180.559999999998</v>
      </c>
      <c r="DQ132" s="22">
        <f t="shared" si="14"/>
        <v>4248</v>
      </c>
      <c r="DR132" s="22">
        <f t="shared" si="15"/>
        <v>1322.51</v>
      </c>
      <c r="DS132" s="22">
        <f t="shared" si="16"/>
        <v>14751.38</v>
      </c>
      <c r="DT132" s="22">
        <f t="shared" si="17"/>
        <v>1839.96</v>
      </c>
      <c r="DU132" s="22">
        <f t="shared" si="18"/>
        <v>22161.85</v>
      </c>
      <c r="DV132" s="23">
        <f t="shared" si="19"/>
        <v>62054.81</v>
      </c>
      <c r="DW132" s="262">
        <f t="shared" si="20"/>
        <v>1477.5899999999965</v>
      </c>
      <c r="DX132" s="262"/>
      <c r="DY132" s="263">
        <f>E132-(DU132-(DO132*PARAM!Q132))</f>
        <v>-2051.2199999999975</v>
      </c>
      <c r="DZ132" s="263"/>
    </row>
    <row r="133" spans="1:130" x14ac:dyDescent="0.25">
      <c r="A133" s="18">
        <v>1157</v>
      </c>
      <c r="B133" s="18" t="s">
        <v>795</v>
      </c>
      <c r="C133" s="18" t="s">
        <v>184</v>
      </c>
      <c r="D133" s="20">
        <v>1</v>
      </c>
      <c r="E133" s="18">
        <v>34619.49</v>
      </c>
      <c r="F133" s="18">
        <v>55531.5</v>
      </c>
      <c r="G133" s="18" t="s">
        <v>157</v>
      </c>
      <c r="H133" s="18" t="s">
        <v>5</v>
      </c>
      <c r="I133" s="18" t="s">
        <v>796</v>
      </c>
      <c r="J133" s="21">
        <v>4231.28</v>
      </c>
      <c r="K133" s="21">
        <v>0</v>
      </c>
      <c r="L133" s="21">
        <v>4231.28</v>
      </c>
      <c r="M133" s="22">
        <v>492</v>
      </c>
      <c r="N133" s="22">
        <v>105.26</v>
      </c>
      <c r="O133" s="22">
        <v>1848.08</v>
      </c>
      <c r="P133" s="22">
        <v>148.27000000000001</v>
      </c>
      <c r="Q133" s="22">
        <v>2593.61</v>
      </c>
      <c r="R133" s="23">
        <v>6824.89</v>
      </c>
      <c r="S133" s="21">
        <v>4213.08</v>
      </c>
      <c r="T133" s="21">
        <v>0</v>
      </c>
      <c r="U133" s="21">
        <v>4213.08</v>
      </c>
      <c r="V133" s="22">
        <v>492</v>
      </c>
      <c r="W133" s="22">
        <v>105.26</v>
      </c>
      <c r="X133" s="22">
        <v>1849.84</v>
      </c>
      <c r="Y133" s="22">
        <v>132.72999999999999</v>
      </c>
      <c r="Z133" s="22">
        <v>2579.83</v>
      </c>
      <c r="AA133" s="23">
        <v>6792.91</v>
      </c>
      <c r="AB133" s="21">
        <v>4214.16</v>
      </c>
      <c r="AC133" s="21">
        <v>0</v>
      </c>
      <c r="AD133" s="21">
        <v>4214.16</v>
      </c>
      <c r="AE133" s="22">
        <v>492</v>
      </c>
      <c r="AF133" s="22">
        <v>105.29</v>
      </c>
      <c r="AG133" s="22">
        <v>1849.4</v>
      </c>
      <c r="AH133" s="22">
        <v>183.74</v>
      </c>
      <c r="AI133" s="22">
        <v>2630.43</v>
      </c>
      <c r="AJ133" s="23">
        <v>6844.59</v>
      </c>
      <c r="AK133" s="21">
        <v>4227.3500000000004</v>
      </c>
      <c r="AL133" s="21">
        <v>0</v>
      </c>
      <c r="AM133" s="21">
        <v>4227.3500000000004</v>
      </c>
      <c r="AN133" s="22">
        <v>493</v>
      </c>
      <c r="AO133" s="22">
        <v>105.62</v>
      </c>
      <c r="AP133" s="22">
        <v>1854.75</v>
      </c>
      <c r="AQ133" s="22">
        <v>178.82</v>
      </c>
      <c r="AR133" s="22">
        <v>2632.19</v>
      </c>
      <c r="AS133" s="23">
        <v>6859.54</v>
      </c>
      <c r="AT133" s="21">
        <v>4223.1899999999996</v>
      </c>
      <c r="AU133" s="21">
        <v>948.61</v>
      </c>
      <c r="AV133" s="21">
        <v>5171.8</v>
      </c>
      <c r="AW133" s="22">
        <v>622</v>
      </c>
      <c r="AX133" s="22">
        <v>105.51</v>
      </c>
      <c r="AY133" s="22">
        <v>2042.78</v>
      </c>
      <c r="AZ133" s="22">
        <v>176.18</v>
      </c>
      <c r="BA133" s="22">
        <v>2946.47</v>
      </c>
      <c r="BB133" s="23">
        <v>8118.27</v>
      </c>
      <c r="BC133" s="21">
        <v>6548.6</v>
      </c>
      <c r="BD133" s="21">
        <v>0</v>
      </c>
      <c r="BE133" s="21">
        <v>6548.6</v>
      </c>
      <c r="BF133" s="22">
        <v>790</v>
      </c>
      <c r="BG133" s="22">
        <v>159.36000000000001</v>
      </c>
      <c r="BH133" s="22">
        <v>2847.04</v>
      </c>
      <c r="BI133" s="22">
        <v>210.27</v>
      </c>
      <c r="BJ133" s="22">
        <v>4006.67</v>
      </c>
      <c r="BK133" s="23">
        <v>10555.27</v>
      </c>
      <c r="BL133" s="21">
        <v>4213.08</v>
      </c>
      <c r="BM133" s="21">
        <v>0</v>
      </c>
      <c r="BN133" s="21">
        <v>4213.08</v>
      </c>
      <c r="BO133" s="22">
        <v>492</v>
      </c>
      <c r="BP133" s="22">
        <v>105.26</v>
      </c>
      <c r="BQ133" s="22">
        <v>1848.96</v>
      </c>
      <c r="BR133" s="22">
        <v>137.83000000000001</v>
      </c>
      <c r="BS133" s="22">
        <v>2584.0500000000002</v>
      </c>
      <c r="BT133" s="23">
        <v>6797.13</v>
      </c>
      <c r="BU133" s="21">
        <v>4213.08</v>
      </c>
      <c r="BV133" s="21">
        <v>0</v>
      </c>
      <c r="BW133" s="21">
        <v>4213.08</v>
      </c>
      <c r="BX133" s="22">
        <v>492</v>
      </c>
      <c r="BY133" s="22">
        <v>105.26</v>
      </c>
      <c r="BZ133" s="22">
        <v>1848.96</v>
      </c>
      <c r="CA133" s="22">
        <v>183.73</v>
      </c>
      <c r="CB133" s="22">
        <v>2629.95</v>
      </c>
      <c r="CC133" s="23">
        <v>6843.03</v>
      </c>
      <c r="CD133" s="21">
        <v>4394.88</v>
      </c>
      <c r="CE133" s="21">
        <v>0</v>
      </c>
      <c r="CF133" s="21">
        <v>4394.88</v>
      </c>
      <c r="CG133" s="22">
        <v>517</v>
      </c>
      <c r="CH133" s="22">
        <v>109.81</v>
      </c>
      <c r="CI133" s="22">
        <v>1923.16</v>
      </c>
      <c r="CJ133" s="22">
        <v>114.79</v>
      </c>
      <c r="CK133" s="22">
        <v>2664.76</v>
      </c>
      <c r="CL133" s="23">
        <v>7059.64</v>
      </c>
      <c r="CM133" s="21">
        <v>4213.08</v>
      </c>
      <c r="CN133" s="21">
        <v>0</v>
      </c>
      <c r="CO133" s="21">
        <v>4213.08</v>
      </c>
      <c r="CP133" s="22">
        <v>499</v>
      </c>
      <c r="CQ133" s="22">
        <v>105.26</v>
      </c>
      <c r="CR133" s="22">
        <v>1853.76</v>
      </c>
      <c r="CS133" s="22">
        <v>173.53</v>
      </c>
      <c r="CT133" s="22">
        <v>2631.55</v>
      </c>
      <c r="CU133" s="23">
        <v>6844.63</v>
      </c>
      <c r="CV133" s="21">
        <v>4933.3500000000004</v>
      </c>
      <c r="CW133" s="21">
        <v>0</v>
      </c>
      <c r="CX133" s="21">
        <v>4933.3500000000004</v>
      </c>
      <c r="CY133" s="22">
        <v>591</v>
      </c>
      <c r="CZ133" s="22">
        <v>123.27</v>
      </c>
      <c r="DA133" s="22">
        <v>2143</v>
      </c>
      <c r="DB133" s="22">
        <v>132.30000000000001</v>
      </c>
      <c r="DC133" s="22">
        <v>2989.57</v>
      </c>
      <c r="DD133" s="23">
        <v>7922.92</v>
      </c>
      <c r="DE133" s="21">
        <v>6388.14</v>
      </c>
      <c r="DF133" s="21">
        <v>0</v>
      </c>
      <c r="DG133" s="21">
        <v>6388.14</v>
      </c>
      <c r="DH133" s="22">
        <v>789</v>
      </c>
      <c r="DI133" s="22">
        <v>717.58</v>
      </c>
      <c r="DJ133" s="22">
        <v>2622.13</v>
      </c>
      <c r="DK133" s="22">
        <v>182.62</v>
      </c>
      <c r="DL133" s="22">
        <v>4311.33</v>
      </c>
      <c r="DM133" s="23">
        <v>10699.47</v>
      </c>
      <c r="DN133" s="73">
        <f t="shared" ref="DN133:DN196" si="22">J133+S133+AB133+AK133+AT133+BC133+BL133+BU133+CD133+CM133+CV133+DE133</f>
        <v>56013.270000000004</v>
      </c>
      <c r="DO133" s="73">
        <f t="shared" si="21"/>
        <v>948.61</v>
      </c>
      <c r="DP133" s="73">
        <f t="shared" ref="DP133:DP196" si="23">L133+U133+AD133+AM133+AV133+BE133+BN133+BW133+CF133+CO133+CX133+DG133</f>
        <v>56961.880000000005</v>
      </c>
      <c r="DQ133" s="22">
        <f t="shared" ref="DQ133:DQ196" si="24">M133+V133+AE133+AN133+AW133+BF133+BO133+BO133+BX133+CG133+CP133+CY133+DH133</f>
        <v>7253</v>
      </c>
      <c r="DR133" s="22">
        <f t="shared" ref="DR133:DR196" si="25">N133+W133+AF133+AO133+AX133+BG133+BP133+BP133+BY133+CH133+CQ133+CZ133+DI133</f>
        <v>2058</v>
      </c>
      <c r="DS133" s="22">
        <f t="shared" ref="DS133:DS196" si="26">O133+X133+AG133+AP133+AY133+BH133+BQ133+BQ133+BZ133+CI133+CR133+DA133+DJ133</f>
        <v>26380.819999999996</v>
      </c>
      <c r="DT133" s="22">
        <f t="shared" ref="DT133:DT196" si="27">P133+Y133+AH133+AQ133+AZ133+BI133+BR133+BR133+CA133+CJ133+CS133+DB133+DK133</f>
        <v>2092.64</v>
      </c>
      <c r="DU133" s="22">
        <f t="shared" ref="DU133:DU196" si="28">Q133+Z133+AI133+AR133+BA133+BJ133+BS133+BS133+CB133+CK133+CT133+DC133+DL133</f>
        <v>37784.460000000006</v>
      </c>
      <c r="DV133" s="23">
        <f t="shared" ref="DV133:DV196" si="29">R133+AA133+AJ133+AS133+BB133+BK133+BT133+BT133+CC133+CL133+CU133+DD133+DM133</f>
        <v>98959.42</v>
      </c>
      <c r="DW133" s="262">
        <f t="shared" ref="DW133:DW196" si="30">DP133-F133</f>
        <v>1430.3800000000047</v>
      </c>
      <c r="DX133" s="262"/>
      <c r="DY133" s="263">
        <f>E133-(DU133-(DO133*PARAM!Q133))</f>
        <v>-3164.9700000000084</v>
      </c>
      <c r="DZ133" s="263"/>
    </row>
    <row r="134" spans="1:130" x14ac:dyDescent="0.25">
      <c r="A134" s="18">
        <v>1158</v>
      </c>
      <c r="B134" s="18" t="s">
        <v>799</v>
      </c>
      <c r="C134" s="18" t="s">
        <v>328</v>
      </c>
      <c r="D134" s="20">
        <v>0.8</v>
      </c>
      <c r="E134" s="18">
        <v>16252.59</v>
      </c>
      <c r="F134" s="18">
        <v>28760.51</v>
      </c>
      <c r="G134" s="18" t="s">
        <v>157</v>
      </c>
      <c r="H134" s="18" t="s">
        <v>5</v>
      </c>
      <c r="I134" s="18" t="s">
        <v>298</v>
      </c>
      <c r="J134" s="21">
        <v>2317.2399999999998</v>
      </c>
      <c r="K134" s="21">
        <v>0</v>
      </c>
      <c r="L134" s="21">
        <v>2317.2399999999998</v>
      </c>
      <c r="M134" s="22">
        <v>220</v>
      </c>
      <c r="N134" s="22">
        <v>56.56</v>
      </c>
      <c r="O134" s="22">
        <v>862.67</v>
      </c>
      <c r="P134" s="22">
        <v>81.709999999999994</v>
      </c>
      <c r="Q134" s="22">
        <v>1220.94</v>
      </c>
      <c r="R134" s="23">
        <v>3538.18</v>
      </c>
      <c r="S134" s="21">
        <v>2218.02</v>
      </c>
      <c r="T134" s="21">
        <v>0</v>
      </c>
      <c r="U134" s="21">
        <v>2218.02</v>
      </c>
      <c r="V134" s="22">
        <v>213</v>
      </c>
      <c r="W134" s="22">
        <v>55.38</v>
      </c>
      <c r="X134" s="22">
        <v>846.3</v>
      </c>
      <c r="Y134" s="22">
        <v>105.68</v>
      </c>
      <c r="Z134" s="22">
        <v>1220.3599999999999</v>
      </c>
      <c r="AA134" s="23">
        <v>3438.38</v>
      </c>
      <c r="AB134" s="21">
        <v>2218.02</v>
      </c>
      <c r="AC134" s="21">
        <v>0</v>
      </c>
      <c r="AD134" s="21">
        <v>2218.02</v>
      </c>
      <c r="AE134" s="22">
        <v>213</v>
      </c>
      <c r="AF134" s="22">
        <v>55.38</v>
      </c>
      <c r="AG134" s="22">
        <v>845.87</v>
      </c>
      <c r="AH134" s="22">
        <v>131.18</v>
      </c>
      <c r="AI134" s="22">
        <v>1245.43</v>
      </c>
      <c r="AJ134" s="23">
        <v>3463.45</v>
      </c>
      <c r="AK134" s="21">
        <v>2218.02</v>
      </c>
      <c r="AL134" s="21">
        <v>0</v>
      </c>
      <c r="AM134" s="21">
        <v>2218.02</v>
      </c>
      <c r="AN134" s="22">
        <v>213</v>
      </c>
      <c r="AO134" s="22">
        <v>55.38</v>
      </c>
      <c r="AP134" s="22">
        <v>845.87</v>
      </c>
      <c r="AQ134" s="22">
        <v>131.18</v>
      </c>
      <c r="AR134" s="22">
        <v>1245.43</v>
      </c>
      <c r="AS134" s="23">
        <v>3463.45</v>
      </c>
      <c r="AT134" s="21">
        <v>2218.02</v>
      </c>
      <c r="AU134" s="21">
        <v>815.8</v>
      </c>
      <c r="AV134" s="21">
        <v>3033.82</v>
      </c>
      <c r="AW134" s="22">
        <v>324</v>
      </c>
      <c r="AX134" s="22">
        <v>55.38</v>
      </c>
      <c r="AY134" s="22">
        <v>1009.03</v>
      </c>
      <c r="AZ134" s="22">
        <v>121.71</v>
      </c>
      <c r="BA134" s="22">
        <v>1510.12</v>
      </c>
      <c r="BB134" s="23">
        <v>4543.9399999999996</v>
      </c>
      <c r="BC134" s="21">
        <v>3508.82</v>
      </c>
      <c r="BD134" s="21">
        <v>0</v>
      </c>
      <c r="BE134" s="21">
        <v>3508.82</v>
      </c>
      <c r="BF134" s="22">
        <v>364</v>
      </c>
      <c r="BG134" s="22">
        <v>82.71</v>
      </c>
      <c r="BH134" s="22">
        <v>1443.69</v>
      </c>
      <c r="BI134" s="22">
        <v>153.25</v>
      </c>
      <c r="BJ134" s="22">
        <v>2043.65</v>
      </c>
      <c r="BK134" s="23">
        <v>5552.47</v>
      </c>
      <c r="BL134" s="21">
        <v>2274.64</v>
      </c>
      <c r="BM134" s="21">
        <v>0</v>
      </c>
      <c r="BN134" s="21">
        <v>2274.64</v>
      </c>
      <c r="BO134" s="22">
        <v>220</v>
      </c>
      <c r="BP134" s="22">
        <v>56.8</v>
      </c>
      <c r="BQ134" s="22">
        <v>866.54</v>
      </c>
      <c r="BR134" s="22">
        <v>106.68</v>
      </c>
      <c r="BS134" s="22">
        <v>1250.02</v>
      </c>
      <c r="BT134" s="23">
        <v>3524.66</v>
      </c>
      <c r="BU134" s="21">
        <v>2218.02</v>
      </c>
      <c r="BV134" s="21">
        <v>0</v>
      </c>
      <c r="BW134" s="21">
        <v>2218.02</v>
      </c>
      <c r="BX134" s="22">
        <v>213</v>
      </c>
      <c r="BY134" s="22">
        <v>55.38</v>
      </c>
      <c r="BZ134" s="22">
        <v>845.87</v>
      </c>
      <c r="CA134" s="22">
        <v>39.380000000000003</v>
      </c>
      <c r="CB134" s="22">
        <v>1153.6300000000001</v>
      </c>
      <c r="CC134" s="23">
        <v>3371.65</v>
      </c>
      <c r="CD134" s="21">
        <v>2285.9699999999998</v>
      </c>
      <c r="CE134" s="21">
        <v>0</v>
      </c>
      <c r="CF134" s="21">
        <v>2285.9699999999998</v>
      </c>
      <c r="CG134" s="22">
        <v>223</v>
      </c>
      <c r="CH134" s="22">
        <v>57.08</v>
      </c>
      <c r="CI134" s="22">
        <v>870.67</v>
      </c>
      <c r="CJ134" s="22">
        <v>147.69</v>
      </c>
      <c r="CK134" s="22">
        <v>1298.44</v>
      </c>
      <c r="CL134" s="23">
        <v>3584.41</v>
      </c>
      <c r="CM134" s="21">
        <v>2193.61</v>
      </c>
      <c r="CN134" s="21">
        <v>0</v>
      </c>
      <c r="CO134" s="21">
        <v>2193.61</v>
      </c>
      <c r="CP134" s="22">
        <v>218</v>
      </c>
      <c r="CQ134" s="22">
        <v>54.77</v>
      </c>
      <c r="CR134" s="22">
        <v>842.54</v>
      </c>
      <c r="CS134" s="22">
        <v>125.65</v>
      </c>
      <c r="CT134" s="22">
        <v>1240.96</v>
      </c>
      <c r="CU134" s="23">
        <v>3434.57</v>
      </c>
      <c r="CV134" s="21">
        <v>2218.02</v>
      </c>
      <c r="CW134" s="21">
        <v>0</v>
      </c>
      <c r="CX134" s="21">
        <v>2218.02</v>
      </c>
      <c r="CY134" s="22">
        <v>213</v>
      </c>
      <c r="CZ134" s="22">
        <v>55.38</v>
      </c>
      <c r="DA134" s="22">
        <v>845.87</v>
      </c>
      <c r="DB134" s="22">
        <v>54.68</v>
      </c>
      <c r="DC134" s="22">
        <v>1168.93</v>
      </c>
      <c r="DD134" s="23">
        <v>3386.95</v>
      </c>
      <c r="DE134" s="21">
        <v>3311.22</v>
      </c>
      <c r="DF134" s="21">
        <v>0</v>
      </c>
      <c r="DG134" s="21">
        <v>3311.22</v>
      </c>
      <c r="DH134" s="22">
        <v>364</v>
      </c>
      <c r="DI134" s="22">
        <v>371.88</v>
      </c>
      <c r="DJ134" s="22">
        <v>1046.6500000000001</v>
      </c>
      <c r="DK134" s="22">
        <v>146.84</v>
      </c>
      <c r="DL134" s="22">
        <v>1929.37</v>
      </c>
      <c r="DM134" s="23">
        <v>5240.59</v>
      </c>
      <c r="DN134" s="73">
        <f t="shared" si="22"/>
        <v>29199.620000000006</v>
      </c>
      <c r="DO134" s="73">
        <f t="shared" si="21"/>
        <v>815.8</v>
      </c>
      <c r="DP134" s="73">
        <f t="shared" si="23"/>
        <v>30015.420000000006</v>
      </c>
      <c r="DQ134" s="22">
        <f t="shared" si="24"/>
        <v>3218</v>
      </c>
      <c r="DR134" s="22">
        <f t="shared" si="25"/>
        <v>1068.8800000000001</v>
      </c>
      <c r="DS134" s="22">
        <f t="shared" si="26"/>
        <v>12038.11</v>
      </c>
      <c r="DT134" s="22">
        <f t="shared" si="27"/>
        <v>1452.3100000000002</v>
      </c>
      <c r="DU134" s="22">
        <f t="shared" si="28"/>
        <v>17777.300000000003</v>
      </c>
      <c r="DV134" s="23">
        <f t="shared" si="29"/>
        <v>50067.360000000001</v>
      </c>
      <c r="DW134" s="262">
        <f t="shared" si="30"/>
        <v>1254.9100000000071</v>
      </c>
      <c r="DX134" s="262"/>
      <c r="DY134" s="263">
        <f>E134-(DU134-(DO134*PARAM!Q134))</f>
        <v>-1524.7100000000028</v>
      </c>
      <c r="DZ134" s="263"/>
    </row>
    <row r="135" spans="1:130" x14ac:dyDescent="0.25">
      <c r="A135" s="18">
        <v>1166</v>
      </c>
      <c r="B135" s="18" t="s">
        <v>257</v>
      </c>
      <c r="C135" s="18" t="s">
        <v>219</v>
      </c>
      <c r="D135" s="20">
        <v>1</v>
      </c>
      <c r="E135" s="18">
        <v>19216.28</v>
      </c>
      <c r="F135" s="18">
        <v>34093.620000000003</v>
      </c>
      <c r="G135" s="18" t="s">
        <v>157</v>
      </c>
      <c r="H135" s="18" t="s">
        <v>5</v>
      </c>
      <c r="I135" s="18" t="s">
        <v>258</v>
      </c>
      <c r="J135" s="21">
        <v>2706.81</v>
      </c>
      <c r="K135" s="21">
        <v>0</v>
      </c>
      <c r="L135" s="21">
        <v>2706.81</v>
      </c>
      <c r="M135" s="22">
        <v>269</v>
      </c>
      <c r="N135" s="22">
        <v>65.650000000000006</v>
      </c>
      <c r="O135" s="22">
        <v>995.41</v>
      </c>
      <c r="P135" s="22">
        <v>149.72</v>
      </c>
      <c r="Q135" s="22">
        <v>1479.78</v>
      </c>
      <c r="R135" s="23">
        <v>4186.59</v>
      </c>
      <c r="S135" s="21">
        <v>2628.81</v>
      </c>
      <c r="T135" s="21">
        <v>0</v>
      </c>
      <c r="U135" s="21">
        <v>2628.81</v>
      </c>
      <c r="V135" s="22">
        <v>269</v>
      </c>
      <c r="W135" s="22">
        <v>65.650000000000006</v>
      </c>
      <c r="X135" s="22">
        <v>996.43</v>
      </c>
      <c r="Y135" s="22">
        <v>123.18</v>
      </c>
      <c r="Z135" s="22">
        <v>1454.26</v>
      </c>
      <c r="AA135" s="23">
        <v>4083.07</v>
      </c>
      <c r="AB135" s="21">
        <v>2628.81</v>
      </c>
      <c r="AC135" s="21">
        <v>0</v>
      </c>
      <c r="AD135" s="21">
        <v>2628.81</v>
      </c>
      <c r="AE135" s="22">
        <v>269</v>
      </c>
      <c r="AF135" s="22">
        <v>65.650000000000006</v>
      </c>
      <c r="AG135" s="22">
        <v>995.92</v>
      </c>
      <c r="AH135" s="22">
        <v>163.98</v>
      </c>
      <c r="AI135" s="22">
        <v>1494.55</v>
      </c>
      <c r="AJ135" s="23">
        <v>4123.3599999999997</v>
      </c>
      <c r="AK135" s="21">
        <v>2662.88</v>
      </c>
      <c r="AL135" s="21">
        <v>0</v>
      </c>
      <c r="AM135" s="21">
        <v>2662.88</v>
      </c>
      <c r="AN135" s="22">
        <v>274</v>
      </c>
      <c r="AO135" s="22">
        <v>66.5</v>
      </c>
      <c r="AP135" s="22">
        <v>1008.34</v>
      </c>
      <c r="AQ135" s="22">
        <v>149.29</v>
      </c>
      <c r="AR135" s="22">
        <v>1498.13</v>
      </c>
      <c r="AS135" s="23">
        <v>4161.01</v>
      </c>
      <c r="AT135" s="21">
        <v>2671.98</v>
      </c>
      <c r="AU135" s="21">
        <v>939.13</v>
      </c>
      <c r="AV135" s="21">
        <v>3611.11</v>
      </c>
      <c r="AW135" s="22">
        <v>403</v>
      </c>
      <c r="AX135" s="22">
        <v>66.739999999999995</v>
      </c>
      <c r="AY135" s="22">
        <v>1199.5</v>
      </c>
      <c r="AZ135" s="22">
        <v>136.53</v>
      </c>
      <c r="BA135" s="22">
        <v>1805.77</v>
      </c>
      <c r="BB135" s="23">
        <v>5416.88</v>
      </c>
      <c r="BC135" s="21">
        <v>4118.7299999999996</v>
      </c>
      <c r="BD135" s="21">
        <v>0</v>
      </c>
      <c r="BE135" s="21">
        <v>4118.7299999999996</v>
      </c>
      <c r="BF135" s="22">
        <v>448</v>
      </c>
      <c r="BG135" s="22">
        <v>98.1</v>
      </c>
      <c r="BH135" s="22">
        <v>1705.25</v>
      </c>
      <c r="BI135" s="22">
        <v>148.80000000000001</v>
      </c>
      <c r="BJ135" s="22">
        <v>2400.15</v>
      </c>
      <c r="BK135" s="23">
        <v>6518.88</v>
      </c>
      <c r="BL135" s="21">
        <v>2628.81</v>
      </c>
      <c r="BM135" s="21">
        <v>0</v>
      </c>
      <c r="BN135" s="21">
        <v>2628.81</v>
      </c>
      <c r="BO135" s="22">
        <v>269</v>
      </c>
      <c r="BP135" s="22">
        <v>65.650000000000006</v>
      </c>
      <c r="BQ135" s="22">
        <v>995.92</v>
      </c>
      <c r="BR135" s="22">
        <v>128.28</v>
      </c>
      <c r="BS135" s="22">
        <v>1458.85</v>
      </c>
      <c r="BT135" s="23">
        <v>4087.66</v>
      </c>
      <c r="BU135" s="21">
        <v>2628.81</v>
      </c>
      <c r="BV135" s="21">
        <v>0</v>
      </c>
      <c r="BW135" s="21">
        <v>2628.81</v>
      </c>
      <c r="BX135" s="22">
        <v>269</v>
      </c>
      <c r="BY135" s="22">
        <v>65.650000000000006</v>
      </c>
      <c r="BZ135" s="22">
        <v>995.92</v>
      </c>
      <c r="CA135" s="22">
        <v>148.68</v>
      </c>
      <c r="CB135" s="22">
        <v>1479.25</v>
      </c>
      <c r="CC135" s="23">
        <v>4108.0600000000004</v>
      </c>
      <c r="CD135" s="21">
        <v>2733.32</v>
      </c>
      <c r="CE135" s="21">
        <v>0</v>
      </c>
      <c r="CF135" s="21">
        <v>2733.32</v>
      </c>
      <c r="CG135" s="22">
        <v>284</v>
      </c>
      <c r="CH135" s="22">
        <v>68.260000000000005</v>
      </c>
      <c r="CI135" s="22">
        <v>1034.0899999999999</v>
      </c>
      <c r="CJ135" s="22">
        <v>89.34</v>
      </c>
      <c r="CK135" s="22">
        <v>1475.69</v>
      </c>
      <c r="CL135" s="23">
        <v>4209.01</v>
      </c>
      <c r="CM135" s="21">
        <v>2627.33</v>
      </c>
      <c r="CN135" s="21">
        <v>0</v>
      </c>
      <c r="CO135" s="21">
        <v>2627.33</v>
      </c>
      <c r="CP135" s="22">
        <v>278</v>
      </c>
      <c r="CQ135" s="22">
        <v>65.61</v>
      </c>
      <c r="CR135" s="22">
        <v>1000.17</v>
      </c>
      <c r="CS135" s="22">
        <v>133.34</v>
      </c>
      <c r="CT135" s="22">
        <v>1477.12</v>
      </c>
      <c r="CU135" s="23">
        <v>4104.45</v>
      </c>
      <c r="CV135" s="21">
        <v>2628.81</v>
      </c>
      <c r="CW135" s="21">
        <v>0</v>
      </c>
      <c r="CX135" s="21">
        <v>2628.81</v>
      </c>
      <c r="CY135" s="22">
        <v>269</v>
      </c>
      <c r="CZ135" s="22">
        <v>65.650000000000006</v>
      </c>
      <c r="DA135" s="22">
        <v>995.92</v>
      </c>
      <c r="DB135" s="22">
        <v>97.68</v>
      </c>
      <c r="DC135" s="22">
        <v>1428.25</v>
      </c>
      <c r="DD135" s="23">
        <v>4057.06</v>
      </c>
      <c r="DE135" s="21">
        <v>3922.54</v>
      </c>
      <c r="DF135" s="21">
        <v>0</v>
      </c>
      <c r="DG135" s="21">
        <v>3922.54</v>
      </c>
      <c r="DH135" s="22">
        <v>453</v>
      </c>
      <c r="DI135" s="22">
        <v>440.86</v>
      </c>
      <c r="DJ135" s="22">
        <v>1233.01</v>
      </c>
      <c r="DK135" s="22">
        <v>176.77</v>
      </c>
      <c r="DL135" s="22">
        <v>2303.64</v>
      </c>
      <c r="DM135" s="23">
        <v>6226.18</v>
      </c>
      <c r="DN135" s="73">
        <f t="shared" si="22"/>
        <v>34587.64</v>
      </c>
      <c r="DO135" s="73">
        <f t="shared" si="21"/>
        <v>939.13</v>
      </c>
      <c r="DP135" s="73">
        <f t="shared" si="23"/>
        <v>35526.770000000004</v>
      </c>
      <c r="DQ135" s="22">
        <f t="shared" si="24"/>
        <v>4023</v>
      </c>
      <c r="DR135" s="22">
        <f t="shared" si="25"/>
        <v>1265.6199999999999</v>
      </c>
      <c r="DS135" s="22">
        <f t="shared" si="26"/>
        <v>14151.800000000001</v>
      </c>
      <c r="DT135" s="22">
        <f t="shared" si="27"/>
        <v>1773.87</v>
      </c>
      <c r="DU135" s="22">
        <f t="shared" si="28"/>
        <v>21214.29</v>
      </c>
      <c r="DV135" s="23">
        <f t="shared" si="29"/>
        <v>59369.869999999995</v>
      </c>
      <c r="DW135" s="262">
        <f t="shared" si="30"/>
        <v>1433.1500000000015</v>
      </c>
      <c r="DX135" s="262"/>
      <c r="DY135" s="263">
        <f>E135-(DU135-(DO135*PARAM!Q135))</f>
        <v>-1998.010000000002</v>
      </c>
      <c r="DZ135" s="263"/>
    </row>
    <row r="136" spans="1:130" x14ac:dyDescent="0.25">
      <c r="A136" s="18">
        <v>1169</v>
      </c>
      <c r="B136" s="18" t="s">
        <v>815</v>
      </c>
      <c r="C136" s="18" t="s">
        <v>816</v>
      </c>
      <c r="D136" s="20">
        <v>0</v>
      </c>
      <c r="E136" s="18">
        <v>0</v>
      </c>
      <c r="F136" s="18">
        <v>0</v>
      </c>
      <c r="G136" s="18" t="s">
        <v>157</v>
      </c>
      <c r="H136" s="18" t="s">
        <v>5</v>
      </c>
      <c r="I136" s="18" t="s">
        <v>814</v>
      </c>
      <c r="J136" s="21"/>
      <c r="K136" s="21"/>
      <c r="L136" s="21"/>
      <c r="M136" s="22"/>
      <c r="N136" s="22"/>
      <c r="O136" s="22"/>
      <c r="P136" s="22"/>
      <c r="Q136" s="22"/>
      <c r="R136" s="23"/>
      <c r="S136" s="21">
        <v>0</v>
      </c>
      <c r="T136" s="21">
        <v>0</v>
      </c>
      <c r="U136" s="21">
        <v>0</v>
      </c>
      <c r="V136" s="22">
        <v>0</v>
      </c>
      <c r="W136" s="22">
        <v>0</v>
      </c>
      <c r="X136" s="22">
        <v>0</v>
      </c>
      <c r="Y136" s="22">
        <v>0</v>
      </c>
      <c r="Z136" s="22">
        <v>0</v>
      </c>
      <c r="AA136" s="23">
        <v>0</v>
      </c>
      <c r="AB136" s="21">
        <v>0</v>
      </c>
      <c r="AC136" s="21">
        <v>0</v>
      </c>
      <c r="AD136" s="21">
        <v>0</v>
      </c>
      <c r="AE136" s="22">
        <v>0</v>
      </c>
      <c r="AF136" s="22">
        <v>0</v>
      </c>
      <c r="AG136" s="22">
        <v>0</v>
      </c>
      <c r="AH136" s="22">
        <v>0</v>
      </c>
      <c r="AI136" s="22">
        <v>0</v>
      </c>
      <c r="AJ136" s="23">
        <v>0</v>
      </c>
      <c r="AK136" s="21"/>
      <c r="AL136" s="21"/>
      <c r="AM136" s="21"/>
      <c r="AN136" s="22"/>
      <c r="AO136" s="22"/>
      <c r="AP136" s="22"/>
      <c r="AQ136" s="22"/>
      <c r="AR136" s="22"/>
      <c r="AS136" s="23"/>
      <c r="AT136" s="21">
        <v>0</v>
      </c>
      <c r="AU136" s="21">
        <v>948.61</v>
      </c>
      <c r="AV136" s="21">
        <v>948.61</v>
      </c>
      <c r="AW136" s="22">
        <v>40</v>
      </c>
      <c r="AX136" s="22">
        <v>0</v>
      </c>
      <c r="AY136" s="22">
        <v>189.72</v>
      </c>
      <c r="AZ136" s="22">
        <v>12.71</v>
      </c>
      <c r="BA136" s="22">
        <v>242.43</v>
      </c>
      <c r="BB136" s="23">
        <v>1191.04</v>
      </c>
      <c r="BC136" s="21"/>
      <c r="BD136" s="21"/>
      <c r="BE136" s="21"/>
      <c r="BF136" s="22"/>
      <c r="BG136" s="22"/>
      <c r="BH136" s="22"/>
      <c r="BI136" s="22"/>
      <c r="BJ136" s="22"/>
      <c r="BK136" s="23"/>
      <c r="BL136" s="21"/>
      <c r="BM136" s="21"/>
      <c r="BN136" s="21"/>
      <c r="BO136" s="22"/>
      <c r="BP136" s="22"/>
      <c r="BQ136" s="22"/>
      <c r="BR136" s="22"/>
      <c r="BS136" s="22"/>
      <c r="BT136" s="23"/>
      <c r="BU136" s="21"/>
      <c r="BV136" s="21"/>
      <c r="BW136" s="21"/>
      <c r="BX136" s="22"/>
      <c r="BY136" s="22"/>
      <c r="BZ136" s="22"/>
      <c r="CA136" s="22"/>
      <c r="CB136" s="22"/>
      <c r="CC136" s="23"/>
      <c r="CD136" s="21"/>
      <c r="CE136" s="21"/>
      <c r="CF136" s="21"/>
      <c r="CG136" s="22"/>
      <c r="CH136" s="22"/>
      <c r="CI136" s="22"/>
      <c r="CJ136" s="22"/>
      <c r="CK136" s="22"/>
      <c r="CL136" s="23"/>
      <c r="CM136" s="21"/>
      <c r="CN136" s="21"/>
      <c r="CO136" s="21"/>
      <c r="CP136" s="22"/>
      <c r="CQ136" s="22"/>
      <c r="CR136" s="22"/>
      <c r="CS136" s="22"/>
      <c r="CT136" s="22"/>
      <c r="CU136" s="23"/>
      <c r="CV136" s="21"/>
      <c r="CW136" s="21"/>
      <c r="CX136" s="21"/>
      <c r="CY136" s="22"/>
      <c r="CZ136" s="22"/>
      <c r="DA136" s="22"/>
      <c r="DB136" s="22"/>
      <c r="DC136" s="22"/>
      <c r="DD136" s="23"/>
      <c r="DN136" s="73">
        <f t="shared" si="22"/>
        <v>0</v>
      </c>
      <c r="DO136" s="73">
        <f t="shared" si="21"/>
        <v>948.61</v>
      </c>
      <c r="DP136" s="73">
        <f t="shared" si="23"/>
        <v>948.61</v>
      </c>
      <c r="DQ136" s="22">
        <f t="shared" si="24"/>
        <v>40</v>
      </c>
      <c r="DR136" s="22">
        <f t="shared" si="25"/>
        <v>0</v>
      </c>
      <c r="DS136" s="22">
        <f t="shared" si="26"/>
        <v>189.72</v>
      </c>
      <c r="DT136" s="22">
        <f t="shared" si="27"/>
        <v>12.71</v>
      </c>
      <c r="DU136" s="22">
        <f t="shared" si="28"/>
        <v>242.43</v>
      </c>
      <c r="DV136" s="23">
        <f t="shared" si="29"/>
        <v>1191.04</v>
      </c>
      <c r="DW136" s="262">
        <f t="shared" si="30"/>
        <v>948.61</v>
      </c>
      <c r="DX136" s="262"/>
      <c r="DY136" s="263">
        <f>E136-(DU136-(DO136*PARAM!Q136))</f>
        <v>-242.43</v>
      </c>
      <c r="DZ136" s="263"/>
    </row>
    <row r="137" spans="1:130" x14ac:dyDescent="0.25">
      <c r="A137" s="18">
        <v>1173</v>
      </c>
      <c r="B137" s="18" t="s">
        <v>275</v>
      </c>
      <c r="C137" s="18" t="s">
        <v>276</v>
      </c>
      <c r="D137" s="20">
        <v>1</v>
      </c>
      <c r="E137" s="18">
        <v>18413.435600000001</v>
      </c>
      <c r="F137" s="18">
        <v>32658.627399999998</v>
      </c>
      <c r="G137" s="18" t="s">
        <v>157</v>
      </c>
      <c r="H137" s="18" t="s">
        <v>9</v>
      </c>
      <c r="I137" s="18" t="s">
        <v>277</v>
      </c>
      <c r="J137" s="21">
        <v>2536.7398000000003</v>
      </c>
      <c r="K137" s="21">
        <v>0</v>
      </c>
      <c r="L137" s="21">
        <v>2536.7398000000003</v>
      </c>
      <c r="M137" s="22">
        <v>256.76</v>
      </c>
      <c r="N137" s="22">
        <v>62.886600000000001</v>
      </c>
      <c r="O137" s="22">
        <v>954.27499999999998</v>
      </c>
      <c r="P137" s="22">
        <v>114.93440000000001</v>
      </c>
      <c r="Q137" s="22">
        <v>1388.856</v>
      </c>
      <c r="R137" s="23">
        <v>-1199.6500000000001</v>
      </c>
      <c r="S137" s="21">
        <v>2536.7398000000003</v>
      </c>
      <c r="T137" s="21">
        <v>0</v>
      </c>
      <c r="U137" s="21">
        <v>2536.7398000000003</v>
      </c>
      <c r="V137" s="22">
        <v>256.76</v>
      </c>
      <c r="W137" s="22">
        <v>62.886600000000001</v>
      </c>
      <c r="X137" s="22">
        <v>955.23539999999991</v>
      </c>
      <c r="Y137" s="22">
        <v>134.9264</v>
      </c>
      <c r="Z137" s="22">
        <v>1409.8083999999999</v>
      </c>
      <c r="AA137" s="23">
        <v>-1178.7</v>
      </c>
      <c r="AB137" s="21">
        <v>2518.1295999999998</v>
      </c>
      <c r="AC137" s="21">
        <v>0</v>
      </c>
      <c r="AD137" s="21">
        <v>2518.1295999999998</v>
      </c>
      <c r="AE137" s="22">
        <v>256.76</v>
      </c>
      <c r="AF137" s="22">
        <v>62.886600000000001</v>
      </c>
      <c r="AG137" s="22">
        <v>954.75520000000006</v>
      </c>
      <c r="AH137" s="22">
        <v>159.66159999999999</v>
      </c>
      <c r="AI137" s="22">
        <v>1434.0634</v>
      </c>
      <c r="AJ137" s="23">
        <v>-1135.46</v>
      </c>
      <c r="AK137" s="21">
        <v>2569.6482000000001</v>
      </c>
      <c r="AL137" s="21">
        <v>0</v>
      </c>
      <c r="AM137" s="21">
        <v>2569.6482000000001</v>
      </c>
      <c r="AN137" s="22">
        <v>263.62</v>
      </c>
      <c r="AO137" s="22">
        <v>64.180199999999999</v>
      </c>
      <c r="AP137" s="22">
        <v>973.59080000000006</v>
      </c>
      <c r="AQ137" s="22">
        <v>145.57900000000001</v>
      </c>
      <c r="AR137" s="22">
        <v>1446.97</v>
      </c>
      <c r="AS137" s="23">
        <v>-1175.1199999999999</v>
      </c>
      <c r="AT137" s="21">
        <v>2518.1295999999998</v>
      </c>
      <c r="AU137" s="21">
        <v>929.63779999999997</v>
      </c>
      <c r="AV137" s="21">
        <v>3447.7673999999997</v>
      </c>
      <c r="AW137" s="22">
        <v>382.2</v>
      </c>
      <c r="AX137" s="22">
        <v>62.886600000000001</v>
      </c>
      <c r="AY137" s="22">
        <v>1140.6808000000001</v>
      </c>
      <c r="AZ137" s="22">
        <v>122.1472</v>
      </c>
      <c r="BA137" s="22">
        <v>1707.9145999999998</v>
      </c>
      <c r="BB137" s="23">
        <v>-1810.22</v>
      </c>
      <c r="BC137" s="21">
        <v>3927.4773999999998</v>
      </c>
      <c r="BD137" s="21">
        <v>0</v>
      </c>
      <c r="BE137" s="21">
        <v>3927.4773999999998</v>
      </c>
      <c r="BF137" s="22">
        <v>427.28</v>
      </c>
      <c r="BG137" s="22">
        <v>93.923199999999994</v>
      </c>
      <c r="BH137" s="22">
        <v>1408.0934</v>
      </c>
      <c r="BI137" s="22">
        <v>178.96759999999998</v>
      </c>
      <c r="BJ137" s="22">
        <v>2108.2642000000001</v>
      </c>
      <c r="BK137" s="23">
        <v>-1899.37</v>
      </c>
      <c r="BL137" s="21">
        <v>2518.1295999999998</v>
      </c>
      <c r="BM137" s="21">
        <v>0</v>
      </c>
      <c r="BN137" s="21">
        <v>2518.1295999999998</v>
      </c>
      <c r="BO137" s="22">
        <v>250.88</v>
      </c>
      <c r="BP137" s="22">
        <v>62.886600000000001</v>
      </c>
      <c r="BQ137" s="22">
        <v>954.75520000000006</v>
      </c>
      <c r="BR137" s="22">
        <v>129.67359999999999</v>
      </c>
      <c r="BS137" s="22">
        <v>1398.1954000000001</v>
      </c>
      <c r="BT137" s="23">
        <v>-1171.32</v>
      </c>
      <c r="BU137" s="21">
        <v>2536.7398000000003</v>
      </c>
      <c r="BV137" s="21">
        <v>0</v>
      </c>
      <c r="BW137" s="21">
        <v>2536.7398000000003</v>
      </c>
      <c r="BX137" s="22">
        <v>255.78</v>
      </c>
      <c r="BY137" s="22">
        <v>62.886600000000001</v>
      </c>
      <c r="BZ137" s="22">
        <v>954.75520000000006</v>
      </c>
      <c r="CA137" s="22">
        <v>154.91839999999999</v>
      </c>
      <c r="CB137" s="22">
        <v>1428.3401999999999</v>
      </c>
      <c r="CC137" s="23">
        <v>-1160.17</v>
      </c>
      <c r="CD137" s="21">
        <v>2643.8341999999998</v>
      </c>
      <c r="CE137" s="21">
        <v>0</v>
      </c>
      <c r="CF137" s="21">
        <v>2643.8341999999998</v>
      </c>
      <c r="CG137" s="22">
        <v>271.45999999999998</v>
      </c>
      <c r="CH137" s="22">
        <v>65.561999999999998</v>
      </c>
      <c r="CI137" s="22">
        <v>993.88660000000004</v>
      </c>
      <c r="CJ137" s="22">
        <v>156.81959999999998</v>
      </c>
      <c r="CK137" s="22">
        <v>1487.7282</v>
      </c>
      <c r="CL137" s="23">
        <v>-1210.06</v>
      </c>
      <c r="CM137" s="21">
        <v>2536.7398000000003</v>
      </c>
      <c r="CN137" s="21">
        <v>0</v>
      </c>
      <c r="CO137" s="21">
        <v>2536.7398000000003</v>
      </c>
      <c r="CP137" s="22">
        <v>263.62</v>
      </c>
      <c r="CQ137" s="22">
        <v>62.886600000000001</v>
      </c>
      <c r="CR137" s="22">
        <v>959.45920000000001</v>
      </c>
      <c r="CS137" s="22">
        <v>64.954399999999993</v>
      </c>
      <c r="CT137" s="22">
        <v>1350.9201999999998</v>
      </c>
      <c r="CU137" s="23">
        <v>-1237.5899999999999</v>
      </c>
      <c r="CV137" s="21">
        <v>2536.7398000000003</v>
      </c>
      <c r="CW137" s="21">
        <v>0</v>
      </c>
      <c r="CX137" s="21">
        <v>2536.7398000000003</v>
      </c>
      <c r="CY137" s="22">
        <v>255.78</v>
      </c>
      <c r="CZ137" s="22">
        <v>62.886600000000001</v>
      </c>
      <c r="DA137" s="22">
        <v>954.75520000000006</v>
      </c>
      <c r="DB137" s="22">
        <v>124.93040000000001</v>
      </c>
      <c r="DC137" s="22">
        <v>1398.3522</v>
      </c>
      <c r="DD137" s="23">
        <v>-1190.1600000000001</v>
      </c>
      <c r="DE137" s="9">
        <v>3777.9196000000002</v>
      </c>
      <c r="DF137" s="9">
        <v>0</v>
      </c>
      <c r="DG137" s="9">
        <v>3777.9196000000002</v>
      </c>
      <c r="DH137" s="11">
        <v>432.18</v>
      </c>
      <c r="DI137" s="11">
        <v>422.19379999999995</v>
      </c>
      <c r="DJ137" s="11">
        <v>1408.0934</v>
      </c>
      <c r="DK137" s="11">
        <v>161.96459999999999</v>
      </c>
      <c r="DL137" s="11">
        <v>2424.4317999999998</v>
      </c>
      <c r="DM137" s="23">
        <v>-1430.59</v>
      </c>
      <c r="DN137" s="73">
        <f t="shared" si="22"/>
        <v>33156.967199999999</v>
      </c>
      <c r="DO137" s="73">
        <f t="shared" si="21"/>
        <v>929.63779999999997</v>
      </c>
      <c r="DP137" s="73">
        <f t="shared" si="23"/>
        <v>34086.604999999996</v>
      </c>
      <c r="DQ137" s="22">
        <f t="shared" si="24"/>
        <v>3823.9600000000005</v>
      </c>
      <c r="DR137" s="22">
        <f t="shared" si="25"/>
        <v>1211.8386</v>
      </c>
      <c r="DS137" s="22">
        <f t="shared" si="26"/>
        <v>13567.090599999998</v>
      </c>
      <c r="DT137" s="22">
        <f t="shared" si="27"/>
        <v>1779.1508000000001</v>
      </c>
      <c r="DU137" s="22">
        <f t="shared" si="28"/>
        <v>20382.04</v>
      </c>
      <c r="DV137" s="23">
        <f t="shared" si="29"/>
        <v>-16969.73</v>
      </c>
      <c r="DW137" s="262">
        <f t="shared" si="30"/>
        <v>1427.9775999999983</v>
      </c>
      <c r="DX137" s="262"/>
      <c r="DY137" s="263">
        <f>E137-(DU137-(DO137*PARAM!Q137))</f>
        <v>-1968.6044000000002</v>
      </c>
      <c r="DZ137" s="263"/>
    </row>
    <row r="138" spans="1:130" x14ac:dyDescent="0.25">
      <c r="A138" s="18">
        <v>1176</v>
      </c>
      <c r="B138" s="18" t="s">
        <v>286</v>
      </c>
      <c r="C138" s="18" t="s">
        <v>287</v>
      </c>
      <c r="D138" s="20">
        <v>1</v>
      </c>
      <c r="E138" s="18">
        <v>102162.64</v>
      </c>
      <c r="F138" s="18">
        <v>179132.48</v>
      </c>
      <c r="G138" s="18" t="s">
        <v>157</v>
      </c>
      <c r="H138" s="18" t="s">
        <v>6</v>
      </c>
      <c r="I138" s="18" t="s">
        <v>288</v>
      </c>
      <c r="J138" s="21">
        <v>3592.63</v>
      </c>
      <c r="K138" s="21">
        <v>0</v>
      </c>
      <c r="L138" s="21">
        <v>3592.63</v>
      </c>
      <c r="M138" s="22">
        <v>400</v>
      </c>
      <c r="N138" s="22">
        <v>88.85</v>
      </c>
      <c r="O138" s="22">
        <v>1366.87</v>
      </c>
      <c r="P138" s="22">
        <v>139.62</v>
      </c>
      <c r="Q138" s="22">
        <v>1995.34</v>
      </c>
      <c r="R138" s="23">
        <v>5587.97</v>
      </c>
      <c r="S138" s="21">
        <v>3455.36</v>
      </c>
      <c r="T138" s="21">
        <v>0</v>
      </c>
      <c r="U138" s="21">
        <v>3455.36</v>
      </c>
      <c r="V138" s="22">
        <v>387</v>
      </c>
      <c r="W138" s="22">
        <v>86.32</v>
      </c>
      <c r="X138" s="22">
        <v>1333.15</v>
      </c>
      <c r="Y138" s="22">
        <v>142.85</v>
      </c>
      <c r="Z138" s="22">
        <v>1949.32</v>
      </c>
      <c r="AA138" s="23">
        <v>5404.68</v>
      </c>
      <c r="AB138" s="21">
        <v>3452.15</v>
      </c>
      <c r="AC138" s="21">
        <v>0</v>
      </c>
      <c r="AD138" s="21">
        <v>3452.15</v>
      </c>
      <c r="AE138" s="22">
        <v>387</v>
      </c>
      <c r="AF138" s="22">
        <v>86.24</v>
      </c>
      <c r="AG138" s="22">
        <v>1331.33</v>
      </c>
      <c r="AH138" s="22">
        <v>178.5</v>
      </c>
      <c r="AI138" s="22">
        <v>1983.07</v>
      </c>
      <c r="AJ138" s="23">
        <v>5435.22</v>
      </c>
      <c r="AK138" s="21">
        <v>3452.15</v>
      </c>
      <c r="AL138" s="21">
        <v>0</v>
      </c>
      <c r="AM138" s="21">
        <v>3452.15</v>
      </c>
      <c r="AN138" s="22">
        <v>387</v>
      </c>
      <c r="AO138" s="22">
        <v>86.24</v>
      </c>
      <c r="AP138" s="22">
        <v>1331.33</v>
      </c>
      <c r="AQ138" s="22">
        <v>163.19999999999999</v>
      </c>
      <c r="AR138" s="22">
        <v>1967.77</v>
      </c>
      <c r="AS138" s="23">
        <v>5419.92</v>
      </c>
      <c r="AT138" s="21">
        <v>3452.15</v>
      </c>
      <c r="AU138" s="21">
        <v>948.61</v>
      </c>
      <c r="AV138" s="21">
        <v>4400.76</v>
      </c>
      <c r="AW138" s="22">
        <v>515</v>
      </c>
      <c r="AX138" s="22">
        <v>86.24</v>
      </c>
      <c r="AY138" s="22">
        <v>1521.05</v>
      </c>
      <c r="AZ138" s="22">
        <v>160.62</v>
      </c>
      <c r="BA138" s="22">
        <v>2282.91</v>
      </c>
      <c r="BB138" s="23">
        <v>6683.67</v>
      </c>
      <c r="BC138" s="21">
        <v>5274.14</v>
      </c>
      <c r="BD138" s="21">
        <v>0</v>
      </c>
      <c r="BE138" s="21">
        <v>5274.14</v>
      </c>
      <c r="BF138" s="22">
        <v>621</v>
      </c>
      <c r="BG138" s="22">
        <v>128.74</v>
      </c>
      <c r="BH138" s="22">
        <v>2232.21</v>
      </c>
      <c r="BI138" s="22">
        <v>193</v>
      </c>
      <c r="BJ138" s="22">
        <v>3174.95</v>
      </c>
      <c r="BK138" s="23">
        <v>8449.09</v>
      </c>
      <c r="BL138" s="21">
        <v>3482.87</v>
      </c>
      <c r="BM138" s="21">
        <v>0</v>
      </c>
      <c r="BN138" s="21">
        <v>3482.87</v>
      </c>
      <c r="BO138" s="22">
        <v>388</v>
      </c>
      <c r="BP138" s="22">
        <v>87.01</v>
      </c>
      <c r="BQ138" s="22">
        <v>1342.02</v>
      </c>
      <c r="BR138" s="22">
        <v>138.13</v>
      </c>
      <c r="BS138" s="22">
        <v>1955.16</v>
      </c>
      <c r="BT138" s="23">
        <v>5438.03</v>
      </c>
      <c r="BU138" s="21">
        <v>3452.15</v>
      </c>
      <c r="BV138" s="21">
        <v>0</v>
      </c>
      <c r="BW138" s="21">
        <v>3452.15</v>
      </c>
      <c r="BX138" s="22">
        <v>386</v>
      </c>
      <c r="BY138" s="22">
        <v>86.24</v>
      </c>
      <c r="BZ138" s="22">
        <v>1331.33</v>
      </c>
      <c r="CA138" s="22">
        <v>158.1</v>
      </c>
      <c r="CB138" s="22">
        <v>1961.67</v>
      </c>
      <c r="CC138" s="23">
        <v>5413.82</v>
      </c>
      <c r="CD138" s="21">
        <v>3595.51</v>
      </c>
      <c r="CE138" s="21">
        <v>0</v>
      </c>
      <c r="CF138" s="21">
        <v>3595.51</v>
      </c>
      <c r="CG138" s="22">
        <v>406</v>
      </c>
      <c r="CH138" s="22">
        <v>89.83</v>
      </c>
      <c r="CI138" s="22">
        <v>1381.24</v>
      </c>
      <c r="CJ138" s="22">
        <v>109.05</v>
      </c>
      <c r="CK138" s="22">
        <v>1986.12</v>
      </c>
      <c r="CL138" s="23">
        <v>5581.63</v>
      </c>
      <c r="CM138" s="21">
        <v>3452.15</v>
      </c>
      <c r="CN138" s="21">
        <v>0</v>
      </c>
      <c r="CO138" s="21">
        <v>3452.15</v>
      </c>
      <c r="CP138" s="22">
        <v>395</v>
      </c>
      <c r="CQ138" s="22">
        <v>86.24</v>
      </c>
      <c r="CR138" s="22">
        <v>1336.13</v>
      </c>
      <c r="CS138" s="22">
        <v>163.19999999999999</v>
      </c>
      <c r="CT138" s="22">
        <v>1980.57</v>
      </c>
      <c r="CU138" s="23">
        <v>5432.72</v>
      </c>
      <c r="CV138" s="21">
        <v>3452.15</v>
      </c>
      <c r="CW138" s="21">
        <v>0</v>
      </c>
      <c r="CX138" s="21">
        <v>3452.15</v>
      </c>
      <c r="CY138" s="22">
        <v>386</v>
      </c>
      <c r="CZ138" s="22">
        <v>86.24</v>
      </c>
      <c r="DA138" s="22">
        <v>1331.33</v>
      </c>
      <c r="DB138" s="22">
        <v>142.80000000000001</v>
      </c>
      <c r="DC138" s="22">
        <v>1946.37</v>
      </c>
      <c r="DD138" s="23">
        <v>5398.52</v>
      </c>
      <c r="DE138" s="21">
        <v>5162.18</v>
      </c>
      <c r="DF138" s="21">
        <v>0</v>
      </c>
      <c r="DG138" s="21">
        <v>5162.18</v>
      </c>
      <c r="DH138" s="22">
        <v>626</v>
      </c>
      <c r="DI138" s="22">
        <v>579.87</v>
      </c>
      <c r="DJ138" s="22">
        <v>4323.1099999999997</v>
      </c>
      <c r="DK138" s="22">
        <v>176.2</v>
      </c>
      <c r="DL138" s="22">
        <v>5705.18</v>
      </c>
      <c r="DM138" s="23">
        <v>10867.36</v>
      </c>
      <c r="DN138" s="73">
        <f t="shared" si="22"/>
        <v>45275.590000000004</v>
      </c>
      <c r="DO138" s="73">
        <f t="shared" si="21"/>
        <v>948.61</v>
      </c>
      <c r="DP138" s="73">
        <f t="shared" si="23"/>
        <v>46224.200000000004</v>
      </c>
      <c r="DQ138" s="22">
        <f t="shared" si="24"/>
        <v>5672</v>
      </c>
      <c r="DR138" s="22">
        <f t="shared" si="25"/>
        <v>1665.0700000000002</v>
      </c>
      <c r="DS138" s="22">
        <f t="shared" si="26"/>
        <v>21503.120000000003</v>
      </c>
      <c r="DT138" s="22">
        <f t="shared" si="27"/>
        <v>2003.4</v>
      </c>
      <c r="DU138" s="22">
        <f t="shared" si="28"/>
        <v>30843.589999999997</v>
      </c>
      <c r="DV138" s="23">
        <f t="shared" si="29"/>
        <v>80550.66</v>
      </c>
      <c r="DW138" s="262">
        <f t="shared" si="30"/>
        <v>-132908.28</v>
      </c>
      <c r="DX138" s="262"/>
      <c r="DY138" s="263">
        <f>E138-(DU138-(DO138*PARAM!Q138))</f>
        <v>71319.05</v>
      </c>
      <c r="DZ138" s="263"/>
    </row>
    <row r="139" spans="1:130" x14ac:dyDescent="0.25">
      <c r="A139" s="18">
        <v>1181</v>
      </c>
      <c r="B139" s="18" t="s">
        <v>296</v>
      </c>
      <c r="C139" s="18" t="s">
        <v>297</v>
      </c>
      <c r="D139" s="20">
        <v>1</v>
      </c>
      <c r="E139" s="18">
        <v>19752.32</v>
      </c>
      <c r="F139" s="18">
        <v>35058.199999999997</v>
      </c>
      <c r="G139" s="18" t="s">
        <v>157</v>
      </c>
      <c r="H139" s="18" t="s">
        <v>5</v>
      </c>
      <c r="I139" s="18" t="s">
        <v>298</v>
      </c>
      <c r="J139" s="21">
        <v>2802.8</v>
      </c>
      <c r="K139" s="21">
        <v>0</v>
      </c>
      <c r="L139" s="21">
        <v>2802.8</v>
      </c>
      <c r="M139" s="22">
        <v>280</v>
      </c>
      <c r="N139" s="22">
        <v>67.540000000000006</v>
      </c>
      <c r="O139" s="22">
        <v>1022.84</v>
      </c>
      <c r="P139" s="22">
        <v>151.34</v>
      </c>
      <c r="Q139" s="22">
        <v>1521.72</v>
      </c>
      <c r="R139" s="23">
        <v>4324.5200000000004</v>
      </c>
      <c r="S139" s="21">
        <v>2702.84</v>
      </c>
      <c r="T139" s="21">
        <v>0</v>
      </c>
      <c r="U139" s="21">
        <v>2702.84</v>
      </c>
      <c r="V139" s="22">
        <v>280</v>
      </c>
      <c r="W139" s="22">
        <v>67.5</v>
      </c>
      <c r="X139" s="22">
        <v>1023.46</v>
      </c>
      <c r="Y139" s="22">
        <v>129.59</v>
      </c>
      <c r="Z139" s="22">
        <v>1500.55</v>
      </c>
      <c r="AA139" s="23">
        <v>4203.3900000000003</v>
      </c>
      <c r="AB139" s="21">
        <v>2702.84</v>
      </c>
      <c r="AC139" s="21">
        <v>0</v>
      </c>
      <c r="AD139" s="21">
        <v>2702.84</v>
      </c>
      <c r="AE139" s="22">
        <v>280</v>
      </c>
      <c r="AF139" s="22">
        <v>67.5</v>
      </c>
      <c r="AG139" s="22">
        <v>1022.94</v>
      </c>
      <c r="AH139" s="22">
        <v>165.29</v>
      </c>
      <c r="AI139" s="22">
        <v>1535.73</v>
      </c>
      <c r="AJ139" s="23">
        <v>4238.57</v>
      </c>
      <c r="AK139" s="21">
        <v>2056.84</v>
      </c>
      <c r="AL139" s="21">
        <v>0</v>
      </c>
      <c r="AM139" s="21">
        <v>2056.84</v>
      </c>
      <c r="AN139" s="22">
        <v>192</v>
      </c>
      <c r="AO139" s="22">
        <v>51.35</v>
      </c>
      <c r="AP139" s="22">
        <v>797.87</v>
      </c>
      <c r="AQ139" s="22">
        <v>118.12</v>
      </c>
      <c r="AR139" s="22">
        <v>1159.3399999999999</v>
      </c>
      <c r="AS139" s="23">
        <v>3216.18</v>
      </c>
      <c r="AT139" s="21">
        <v>2702.84</v>
      </c>
      <c r="AU139" s="21">
        <v>811.64</v>
      </c>
      <c r="AV139" s="21">
        <v>3514.48</v>
      </c>
      <c r="AW139" s="22">
        <v>390</v>
      </c>
      <c r="AX139" s="22">
        <v>67.5</v>
      </c>
      <c r="AY139" s="22">
        <v>1185.27</v>
      </c>
      <c r="AZ139" s="22">
        <v>150.66999999999999</v>
      </c>
      <c r="BA139" s="22">
        <v>1793.44</v>
      </c>
      <c r="BB139" s="23">
        <v>5307.92</v>
      </c>
      <c r="BC139" s="21">
        <v>4277.8100000000004</v>
      </c>
      <c r="BD139" s="21">
        <v>0</v>
      </c>
      <c r="BE139" s="21">
        <v>4277.8100000000004</v>
      </c>
      <c r="BF139" s="22">
        <v>464</v>
      </c>
      <c r="BG139" s="22">
        <v>100.85</v>
      </c>
      <c r="BH139" s="22">
        <v>1751.88</v>
      </c>
      <c r="BI139" s="22">
        <v>161.62</v>
      </c>
      <c r="BJ139" s="22">
        <v>2478.35</v>
      </c>
      <c r="BK139" s="23">
        <v>6756.16</v>
      </c>
      <c r="BL139" s="21">
        <v>2702.84</v>
      </c>
      <c r="BM139" s="21">
        <v>0</v>
      </c>
      <c r="BN139" s="21">
        <v>2702.84</v>
      </c>
      <c r="BO139" s="22">
        <v>279</v>
      </c>
      <c r="BP139" s="22">
        <v>67.5</v>
      </c>
      <c r="BQ139" s="22">
        <v>1022.94</v>
      </c>
      <c r="BR139" s="22">
        <v>155.09</v>
      </c>
      <c r="BS139" s="22">
        <v>1524.53</v>
      </c>
      <c r="BT139" s="23">
        <v>4227.37</v>
      </c>
      <c r="BU139" s="21">
        <v>2702.84</v>
      </c>
      <c r="BV139" s="21">
        <v>0</v>
      </c>
      <c r="BW139" s="21">
        <v>2702.84</v>
      </c>
      <c r="BX139" s="22">
        <v>280</v>
      </c>
      <c r="BY139" s="22">
        <v>67.5</v>
      </c>
      <c r="BZ139" s="22">
        <v>1022.94</v>
      </c>
      <c r="CA139" s="22">
        <v>160.19</v>
      </c>
      <c r="CB139" s="22">
        <v>1530.63</v>
      </c>
      <c r="CC139" s="23">
        <v>4233.47</v>
      </c>
      <c r="CD139" s="21">
        <v>2731.06</v>
      </c>
      <c r="CE139" s="21">
        <v>0</v>
      </c>
      <c r="CF139" s="21">
        <v>2731.06</v>
      </c>
      <c r="CG139" s="22">
        <v>284</v>
      </c>
      <c r="CH139" s="22">
        <v>68.209999999999994</v>
      </c>
      <c r="CI139" s="22">
        <v>1033.26</v>
      </c>
      <c r="CJ139" s="22">
        <v>73.989999999999995</v>
      </c>
      <c r="CK139" s="22">
        <v>1459.46</v>
      </c>
      <c r="CL139" s="23">
        <v>4190.5200000000004</v>
      </c>
      <c r="CM139" s="21">
        <v>2686.26</v>
      </c>
      <c r="CN139" s="21">
        <v>0</v>
      </c>
      <c r="CO139" s="21">
        <v>2686.26</v>
      </c>
      <c r="CP139" s="22">
        <v>285</v>
      </c>
      <c r="CQ139" s="22">
        <v>67.09</v>
      </c>
      <c r="CR139" s="22">
        <v>1021.69</v>
      </c>
      <c r="CS139" s="22">
        <v>149.69</v>
      </c>
      <c r="CT139" s="22">
        <v>1523.47</v>
      </c>
      <c r="CU139" s="23">
        <v>4209.7299999999996</v>
      </c>
      <c r="CV139" s="21">
        <v>2702.84</v>
      </c>
      <c r="CW139" s="21">
        <v>0</v>
      </c>
      <c r="CX139" s="21">
        <v>2702.84</v>
      </c>
      <c r="CY139" s="22">
        <v>280</v>
      </c>
      <c r="CZ139" s="22">
        <v>67.5</v>
      </c>
      <c r="DA139" s="22">
        <v>1022.94</v>
      </c>
      <c r="DB139" s="22">
        <v>134.69</v>
      </c>
      <c r="DC139" s="22">
        <v>1505.13</v>
      </c>
      <c r="DD139" s="23">
        <v>4207.97</v>
      </c>
      <c r="DE139" s="21">
        <v>4034.64</v>
      </c>
      <c r="DF139" s="21">
        <v>0</v>
      </c>
      <c r="DG139" s="21">
        <v>4034.64</v>
      </c>
      <c r="DH139" s="22">
        <v>464</v>
      </c>
      <c r="DI139" s="22">
        <v>445.16</v>
      </c>
      <c r="DJ139" s="22">
        <v>1267.3800000000001</v>
      </c>
      <c r="DK139" s="22">
        <v>163.44999999999999</v>
      </c>
      <c r="DL139" s="22">
        <v>2339.9899999999998</v>
      </c>
      <c r="DM139" s="23">
        <v>6374.63</v>
      </c>
      <c r="DN139" s="73">
        <f t="shared" si="22"/>
        <v>34806.450000000004</v>
      </c>
      <c r="DO139" s="73">
        <f t="shared" si="21"/>
        <v>811.64</v>
      </c>
      <c r="DP139" s="73">
        <f t="shared" si="23"/>
        <v>35618.090000000004</v>
      </c>
      <c r="DQ139" s="22">
        <f t="shared" si="24"/>
        <v>4037</v>
      </c>
      <c r="DR139" s="22">
        <f t="shared" si="25"/>
        <v>1272.7</v>
      </c>
      <c r="DS139" s="22">
        <f t="shared" si="26"/>
        <v>14218.350000000002</v>
      </c>
      <c r="DT139" s="22">
        <f t="shared" si="27"/>
        <v>1868.8200000000002</v>
      </c>
      <c r="DU139" s="22">
        <f t="shared" si="28"/>
        <v>21396.870000000003</v>
      </c>
      <c r="DV139" s="23">
        <f t="shared" si="29"/>
        <v>59717.799999999996</v>
      </c>
      <c r="DW139" s="262">
        <f t="shared" si="30"/>
        <v>559.89000000000669</v>
      </c>
      <c r="DX139" s="262"/>
      <c r="DY139" s="263">
        <f>E139-(DU139-(DO139*PARAM!Q139))</f>
        <v>-1644.5500000000029</v>
      </c>
      <c r="DZ139" s="263"/>
    </row>
    <row r="140" spans="1:130" x14ac:dyDescent="0.25">
      <c r="A140" s="18">
        <v>1183</v>
      </c>
      <c r="B140" s="18" t="s">
        <v>299</v>
      </c>
      <c r="C140" s="18" t="s">
        <v>300</v>
      </c>
      <c r="D140" s="20">
        <v>0.9</v>
      </c>
      <c r="E140" s="18">
        <v>15513.25</v>
      </c>
      <c r="F140" s="18">
        <v>27430.07</v>
      </c>
      <c r="G140" s="18" t="s">
        <v>157</v>
      </c>
      <c r="H140" s="18" t="s">
        <v>5</v>
      </c>
      <c r="I140" s="18" t="s">
        <v>298</v>
      </c>
      <c r="J140" s="21">
        <v>2225.81</v>
      </c>
      <c r="K140" s="21">
        <v>0</v>
      </c>
      <c r="L140" s="21">
        <v>2225.81</v>
      </c>
      <c r="M140" s="22">
        <v>200</v>
      </c>
      <c r="N140" s="22">
        <v>53.04</v>
      </c>
      <c r="O140" s="22">
        <v>748.02</v>
      </c>
      <c r="P140" s="22">
        <v>141.07</v>
      </c>
      <c r="Q140" s="22">
        <v>1142.1300000000001</v>
      </c>
      <c r="R140" s="23">
        <v>3367.94</v>
      </c>
      <c r="S140" s="21">
        <v>2072.9499999999998</v>
      </c>
      <c r="T140" s="21">
        <v>0</v>
      </c>
      <c r="U140" s="21">
        <v>2072.9499999999998</v>
      </c>
      <c r="V140" s="22">
        <v>194</v>
      </c>
      <c r="W140" s="22">
        <v>51.75</v>
      </c>
      <c r="X140" s="22">
        <v>702.19</v>
      </c>
      <c r="Y140" s="22">
        <v>118.4</v>
      </c>
      <c r="Z140" s="22">
        <v>1066.3399999999999</v>
      </c>
      <c r="AA140" s="23">
        <v>3139.29</v>
      </c>
      <c r="AB140" s="21">
        <v>2072.9499999999998</v>
      </c>
      <c r="AC140" s="21">
        <v>0</v>
      </c>
      <c r="AD140" s="21">
        <v>2072.9499999999998</v>
      </c>
      <c r="AE140" s="22">
        <v>194</v>
      </c>
      <c r="AF140" s="22">
        <v>51.75</v>
      </c>
      <c r="AG140" s="22">
        <v>701.79</v>
      </c>
      <c r="AH140" s="22">
        <v>154.1</v>
      </c>
      <c r="AI140" s="22">
        <v>1101.6400000000001</v>
      </c>
      <c r="AJ140" s="23">
        <v>3174.59</v>
      </c>
      <c r="AK140" s="21">
        <v>2072.9499999999998</v>
      </c>
      <c r="AL140" s="21">
        <v>0</v>
      </c>
      <c r="AM140" s="21">
        <v>2072.9499999999998</v>
      </c>
      <c r="AN140" s="22">
        <v>194</v>
      </c>
      <c r="AO140" s="22">
        <v>51.75</v>
      </c>
      <c r="AP140" s="22">
        <v>701.79</v>
      </c>
      <c r="AQ140" s="22">
        <v>143.9</v>
      </c>
      <c r="AR140" s="22">
        <v>1091.44</v>
      </c>
      <c r="AS140" s="23">
        <v>3164.39</v>
      </c>
      <c r="AT140" s="21">
        <v>2108.5</v>
      </c>
      <c r="AU140" s="21">
        <v>853.75</v>
      </c>
      <c r="AV140" s="21">
        <v>2962.25</v>
      </c>
      <c r="AW140" s="22">
        <v>314</v>
      </c>
      <c r="AX140" s="22">
        <v>52.64</v>
      </c>
      <c r="AY140" s="22">
        <v>904.79</v>
      </c>
      <c r="AZ140" s="22">
        <v>140.66999999999999</v>
      </c>
      <c r="BA140" s="22">
        <v>1412.1</v>
      </c>
      <c r="BB140" s="23">
        <v>4374.3500000000004</v>
      </c>
      <c r="BC140" s="21">
        <v>3363.13</v>
      </c>
      <c r="BD140" s="21">
        <v>0</v>
      </c>
      <c r="BE140" s="21">
        <v>3363.13</v>
      </c>
      <c r="BF140" s="22">
        <v>338</v>
      </c>
      <c r="BG140" s="22">
        <v>78.040000000000006</v>
      </c>
      <c r="BH140" s="22">
        <v>1176.77</v>
      </c>
      <c r="BI140" s="22">
        <v>150.47999999999999</v>
      </c>
      <c r="BJ140" s="22">
        <v>1743.29</v>
      </c>
      <c r="BK140" s="23">
        <v>5106.42</v>
      </c>
      <c r="BL140" s="21">
        <v>2072.9499999999998</v>
      </c>
      <c r="BM140" s="21">
        <v>0</v>
      </c>
      <c r="BN140" s="21">
        <v>2072.9499999999998</v>
      </c>
      <c r="BO140" s="22">
        <v>190</v>
      </c>
      <c r="BP140" s="22">
        <v>51.75</v>
      </c>
      <c r="BQ140" s="22">
        <v>701.79</v>
      </c>
      <c r="BR140" s="22">
        <v>108.2</v>
      </c>
      <c r="BS140" s="22">
        <v>1051.74</v>
      </c>
      <c r="BT140" s="23">
        <v>3124.69</v>
      </c>
      <c r="BU140" s="21">
        <v>2072.9499999999998</v>
      </c>
      <c r="BV140" s="21">
        <v>0</v>
      </c>
      <c r="BW140" s="21">
        <v>2072.9499999999998</v>
      </c>
      <c r="BX140" s="22">
        <v>193</v>
      </c>
      <c r="BY140" s="22">
        <v>51.75</v>
      </c>
      <c r="BZ140" s="22">
        <v>701.79</v>
      </c>
      <c r="CA140" s="22">
        <v>138.80000000000001</v>
      </c>
      <c r="CB140" s="22">
        <v>1085.3399999999999</v>
      </c>
      <c r="CC140" s="23">
        <v>3158.29</v>
      </c>
      <c r="CD140" s="21">
        <v>2168.61</v>
      </c>
      <c r="CE140" s="21">
        <v>0</v>
      </c>
      <c r="CF140" s="21">
        <v>2168.61</v>
      </c>
      <c r="CG140" s="22">
        <v>204</v>
      </c>
      <c r="CH140" s="22">
        <v>53.67</v>
      </c>
      <c r="CI140" s="22">
        <v>771.28</v>
      </c>
      <c r="CJ140" s="22">
        <v>140.41999999999999</v>
      </c>
      <c r="CK140" s="22">
        <v>1169.3699999999999</v>
      </c>
      <c r="CL140" s="23">
        <v>3337.98</v>
      </c>
      <c r="CM140" s="21">
        <v>2096.44</v>
      </c>
      <c r="CN140" s="21">
        <v>0</v>
      </c>
      <c r="CO140" s="21">
        <v>2096.44</v>
      </c>
      <c r="CP140" s="22">
        <v>201</v>
      </c>
      <c r="CQ140" s="22">
        <v>51.86</v>
      </c>
      <c r="CR140" s="22">
        <v>691.02</v>
      </c>
      <c r="CS140" s="22">
        <v>83.03</v>
      </c>
      <c r="CT140" s="22">
        <v>1026.9100000000001</v>
      </c>
      <c r="CU140" s="23">
        <v>3123.35</v>
      </c>
      <c r="CV140" s="21">
        <v>2550.5500000000002</v>
      </c>
      <c r="CW140" s="21">
        <v>0</v>
      </c>
      <c r="CX140" s="21">
        <v>2550.5500000000002</v>
      </c>
      <c r="CY140" s="22">
        <v>256</v>
      </c>
      <c r="CZ140" s="22">
        <v>63.22</v>
      </c>
      <c r="DA140" s="22">
        <v>960.37</v>
      </c>
      <c r="DB140" s="22">
        <v>116.6</v>
      </c>
      <c r="DC140" s="22">
        <v>1396.19</v>
      </c>
      <c r="DD140" s="23">
        <v>3946.74</v>
      </c>
      <c r="DE140" s="21">
        <v>3175</v>
      </c>
      <c r="DF140" s="21">
        <v>0</v>
      </c>
      <c r="DG140" s="21">
        <v>3175</v>
      </c>
      <c r="DH140" s="22">
        <v>344</v>
      </c>
      <c r="DI140" s="22">
        <v>354.87</v>
      </c>
      <c r="DJ140" s="22">
        <v>1936.8</v>
      </c>
      <c r="DK140" s="22">
        <v>169.83</v>
      </c>
      <c r="DL140" s="22">
        <v>2805.5</v>
      </c>
      <c r="DM140" s="23">
        <v>5980.5</v>
      </c>
      <c r="DN140" s="73">
        <f t="shared" si="22"/>
        <v>28052.79</v>
      </c>
      <c r="DO140" s="73">
        <f t="shared" si="21"/>
        <v>853.75</v>
      </c>
      <c r="DP140" s="73">
        <f t="shared" si="23"/>
        <v>28906.54</v>
      </c>
      <c r="DQ140" s="22">
        <f t="shared" si="24"/>
        <v>3012</v>
      </c>
      <c r="DR140" s="22">
        <f t="shared" si="25"/>
        <v>1017.84</v>
      </c>
      <c r="DS140" s="22">
        <f t="shared" si="26"/>
        <v>11400.19</v>
      </c>
      <c r="DT140" s="22">
        <f t="shared" si="27"/>
        <v>1713.6999999999998</v>
      </c>
      <c r="DU140" s="22">
        <f t="shared" si="28"/>
        <v>17143.730000000003</v>
      </c>
      <c r="DV140" s="23">
        <f t="shared" si="29"/>
        <v>48123.219999999994</v>
      </c>
      <c r="DW140" s="262">
        <f t="shared" si="30"/>
        <v>1476.4700000000012</v>
      </c>
      <c r="DX140" s="262"/>
      <c r="DY140" s="263">
        <f>E140-(DU140-(DO140*PARAM!Q140))</f>
        <v>-1630.4800000000032</v>
      </c>
      <c r="DZ140" s="263"/>
    </row>
    <row r="141" spans="1:130" x14ac:dyDescent="0.25">
      <c r="A141" s="18">
        <v>1185</v>
      </c>
      <c r="B141" s="18" t="s">
        <v>861</v>
      </c>
      <c r="C141" s="18" t="s">
        <v>641</v>
      </c>
      <c r="D141" s="20">
        <v>0</v>
      </c>
      <c r="E141" s="18">
        <v>0</v>
      </c>
      <c r="F141" s="18">
        <v>0</v>
      </c>
      <c r="G141" s="18" t="s">
        <v>157</v>
      </c>
      <c r="H141" s="18" t="s">
        <v>6</v>
      </c>
      <c r="I141" s="18" t="s">
        <v>248</v>
      </c>
      <c r="J141" s="21"/>
      <c r="K141" s="21"/>
      <c r="L141" s="21"/>
      <c r="M141" s="22"/>
      <c r="N141" s="22"/>
      <c r="O141" s="22"/>
      <c r="P141" s="22"/>
      <c r="Q141" s="22"/>
      <c r="R141" s="23"/>
      <c r="S141" s="21"/>
      <c r="T141" s="21"/>
      <c r="U141" s="21"/>
      <c r="V141" s="22"/>
      <c r="W141" s="22"/>
      <c r="X141" s="22"/>
      <c r="Y141" s="22"/>
      <c r="Z141" s="22"/>
      <c r="AA141" s="23"/>
      <c r="AB141" s="21"/>
      <c r="AC141" s="21"/>
      <c r="AD141" s="21"/>
      <c r="AE141" s="22"/>
      <c r="AF141" s="22"/>
      <c r="AG141" s="22"/>
      <c r="AH141" s="22"/>
      <c r="AI141" s="22"/>
      <c r="AJ141" s="23"/>
      <c r="AK141" s="21"/>
      <c r="AL141" s="21"/>
      <c r="AM141" s="21"/>
      <c r="AN141" s="22"/>
      <c r="AO141" s="22"/>
      <c r="AP141" s="22"/>
      <c r="AQ141" s="22"/>
      <c r="AR141" s="22"/>
      <c r="AS141" s="23"/>
      <c r="AT141" s="21">
        <v>0</v>
      </c>
      <c r="AU141" s="21">
        <v>379.44</v>
      </c>
      <c r="AV141" s="21">
        <v>379.44</v>
      </c>
      <c r="AW141" s="22">
        <v>16</v>
      </c>
      <c r="AX141" s="22">
        <v>0</v>
      </c>
      <c r="AY141" s="22">
        <v>75.89</v>
      </c>
      <c r="AZ141" s="22">
        <v>5.09</v>
      </c>
      <c r="BA141" s="22">
        <v>96.98</v>
      </c>
      <c r="BB141" s="23">
        <v>476.42</v>
      </c>
      <c r="BC141" s="21"/>
      <c r="BD141" s="21"/>
      <c r="BE141" s="21"/>
      <c r="BF141" s="22"/>
      <c r="BG141" s="22"/>
      <c r="BH141" s="22"/>
      <c r="BI141" s="22"/>
      <c r="BJ141" s="22"/>
      <c r="BK141" s="23"/>
      <c r="BL141" s="21"/>
      <c r="BM141" s="21"/>
      <c r="BN141" s="21"/>
      <c r="BO141" s="22"/>
      <c r="BP141" s="22"/>
      <c r="BQ141" s="22"/>
      <c r="BR141" s="22"/>
      <c r="BS141" s="22"/>
      <c r="BT141" s="23"/>
      <c r="BU141" s="21"/>
      <c r="BV141" s="21"/>
      <c r="BW141" s="21"/>
      <c r="BX141" s="22"/>
      <c r="BY141" s="22"/>
      <c r="BZ141" s="22"/>
      <c r="CA141" s="22"/>
      <c r="CB141" s="22"/>
      <c r="CC141" s="23"/>
      <c r="CD141" s="21"/>
      <c r="CE141" s="21"/>
      <c r="CF141" s="21"/>
      <c r="CG141" s="22"/>
      <c r="CH141" s="22"/>
      <c r="CI141" s="22"/>
      <c r="CJ141" s="22"/>
      <c r="CK141" s="22"/>
      <c r="CL141" s="23"/>
      <c r="CM141" s="21"/>
      <c r="CN141" s="21"/>
      <c r="CO141" s="21"/>
      <c r="CP141" s="22"/>
      <c r="CQ141" s="22"/>
      <c r="CR141" s="22"/>
      <c r="CS141" s="22"/>
      <c r="CT141" s="22"/>
      <c r="CU141" s="23"/>
      <c r="CV141" s="21"/>
      <c r="CW141" s="21"/>
      <c r="CX141" s="21"/>
      <c r="CY141" s="22"/>
      <c r="CZ141" s="22"/>
      <c r="DA141" s="22"/>
      <c r="DB141" s="22"/>
      <c r="DC141" s="22"/>
      <c r="DD141" s="23"/>
      <c r="DN141" s="73">
        <f t="shared" si="22"/>
        <v>0</v>
      </c>
      <c r="DO141" s="73">
        <f t="shared" si="21"/>
        <v>379.44</v>
      </c>
      <c r="DP141" s="73">
        <f t="shared" si="23"/>
        <v>379.44</v>
      </c>
      <c r="DQ141" s="22">
        <f t="shared" si="24"/>
        <v>16</v>
      </c>
      <c r="DR141" s="22">
        <f t="shared" si="25"/>
        <v>0</v>
      </c>
      <c r="DS141" s="22">
        <f t="shared" si="26"/>
        <v>75.89</v>
      </c>
      <c r="DT141" s="22">
        <f t="shared" si="27"/>
        <v>5.09</v>
      </c>
      <c r="DU141" s="22">
        <f t="shared" si="28"/>
        <v>96.98</v>
      </c>
      <c r="DV141" s="23">
        <f t="shared" si="29"/>
        <v>476.42</v>
      </c>
      <c r="DW141" s="262">
        <f t="shared" si="30"/>
        <v>379.44</v>
      </c>
      <c r="DX141" s="262"/>
      <c r="DY141" s="263">
        <f>E141-(DU141-(DO141*PARAM!Q141))</f>
        <v>-96.98</v>
      </c>
      <c r="DZ141" s="263"/>
    </row>
    <row r="142" spans="1:130" x14ac:dyDescent="0.25">
      <c r="A142" s="18">
        <v>1186</v>
      </c>
      <c r="B142" s="18" t="s">
        <v>308</v>
      </c>
      <c r="C142" s="18" t="s">
        <v>309</v>
      </c>
      <c r="D142" s="20">
        <v>1</v>
      </c>
      <c r="E142" s="18">
        <v>17338.43</v>
      </c>
      <c r="F142" s="18">
        <v>30706.49</v>
      </c>
      <c r="G142" s="18" t="s">
        <v>157</v>
      </c>
      <c r="H142" s="18" t="s">
        <v>5</v>
      </c>
      <c r="I142" s="18" t="s">
        <v>298</v>
      </c>
      <c r="J142" s="21">
        <v>2446.71</v>
      </c>
      <c r="K142" s="21">
        <v>0</v>
      </c>
      <c r="L142" s="21">
        <v>2446.71</v>
      </c>
      <c r="M142" s="22">
        <v>231</v>
      </c>
      <c r="N142" s="22">
        <v>58.69</v>
      </c>
      <c r="O142" s="22">
        <v>818.19</v>
      </c>
      <c r="P142" s="22">
        <v>43.02</v>
      </c>
      <c r="Q142" s="22">
        <v>1150.9000000000001</v>
      </c>
      <c r="R142" s="23">
        <v>3597.61</v>
      </c>
      <c r="S142" s="21">
        <v>2369.5500000000002</v>
      </c>
      <c r="T142" s="21">
        <v>0</v>
      </c>
      <c r="U142" s="21">
        <v>2369.5500000000002</v>
      </c>
      <c r="V142" s="22">
        <v>234</v>
      </c>
      <c r="W142" s="22">
        <v>59.17</v>
      </c>
      <c r="X142" s="22">
        <v>836.32</v>
      </c>
      <c r="Y142" s="22">
        <v>123.67</v>
      </c>
      <c r="Z142" s="22">
        <v>1253.1600000000001</v>
      </c>
      <c r="AA142" s="23">
        <v>3622.71</v>
      </c>
      <c r="AB142" s="21">
        <v>2369.5500000000002</v>
      </c>
      <c r="AC142" s="21">
        <v>0</v>
      </c>
      <c r="AD142" s="21">
        <v>2369.5500000000002</v>
      </c>
      <c r="AE142" s="22">
        <v>234</v>
      </c>
      <c r="AF142" s="22">
        <v>59.17</v>
      </c>
      <c r="AG142" s="22">
        <v>835.86</v>
      </c>
      <c r="AH142" s="22">
        <v>159.37</v>
      </c>
      <c r="AI142" s="22">
        <v>1288.4000000000001</v>
      </c>
      <c r="AJ142" s="23">
        <v>3657.95</v>
      </c>
      <c r="AK142" s="21">
        <v>2458.7199999999998</v>
      </c>
      <c r="AL142" s="21">
        <v>0</v>
      </c>
      <c r="AM142" s="21">
        <v>2458.7199999999998</v>
      </c>
      <c r="AN142" s="22">
        <v>243</v>
      </c>
      <c r="AO142" s="22">
        <v>60.73</v>
      </c>
      <c r="AP142" s="22">
        <v>892.37</v>
      </c>
      <c r="AQ142" s="22">
        <v>145.54</v>
      </c>
      <c r="AR142" s="22">
        <v>1341.64</v>
      </c>
      <c r="AS142" s="23">
        <v>3800.36</v>
      </c>
      <c r="AT142" s="21">
        <v>2435.3200000000002</v>
      </c>
      <c r="AU142" s="21">
        <v>948.61</v>
      </c>
      <c r="AV142" s="21">
        <v>3383.93</v>
      </c>
      <c r="AW142" s="22">
        <v>368</v>
      </c>
      <c r="AX142" s="22">
        <v>60.14</v>
      </c>
      <c r="AY142" s="22">
        <v>1060.8900000000001</v>
      </c>
      <c r="AZ142" s="22">
        <v>122.13</v>
      </c>
      <c r="BA142" s="22">
        <v>1611.16</v>
      </c>
      <c r="BB142" s="23">
        <v>4995.09</v>
      </c>
      <c r="BC142" s="21">
        <v>3738.87</v>
      </c>
      <c r="BD142" s="21">
        <v>0</v>
      </c>
      <c r="BE142" s="21">
        <v>3738.87</v>
      </c>
      <c r="BF142" s="22">
        <v>395</v>
      </c>
      <c r="BG142" s="22">
        <v>88.34</v>
      </c>
      <c r="BH142" s="22">
        <v>1327.26</v>
      </c>
      <c r="BI142" s="22">
        <v>152.21</v>
      </c>
      <c r="BJ142" s="22">
        <v>1962.81</v>
      </c>
      <c r="BK142" s="23">
        <v>5701.68</v>
      </c>
      <c r="BL142" s="21">
        <v>1911.69</v>
      </c>
      <c r="BM142" s="21">
        <v>0</v>
      </c>
      <c r="BN142" s="21">
        <v>1911.69</v>
      </c>
      <c r="BO142" s="22">
        <v>164</v>
      </c>
      <c r="BP142" s="22">
        <v>46.38</v>
      </c>
      <c r="BQ142" s="22">
        <v>671.74</v>
      </c>
      <c r="BR142" s="22">
        <v>140.80000000000001</v>
      </c>
      <c r="BS142" s="22">
        <v>1022.92</v>
      </c>
      <c r="BT142" s="23">
        <v>2934.61</v>
      </c>
      <c r="BU142" s="21">
        <v>2366.04</v>
      </c>
      <c r="BV142" s="21">
        <v>0</v>
      </c>
      <c r="BW142" s="21">
        <v>2366.04</v>
      </c>
      <c r="BX142" s="22">
        <v>234</v>
      </c>
      <c r="BY142" s="22">
        <v>59.17</v>
      </c>
      <c r="BZ142" s="22">
        <v>835.86</v>
      </c>
      <c r="CA142" s="22">
        <v>87.92</v>
      </c>
      <c r="CB142" s="22">
        <v>1216.95</v>
      </c>
      <c r="CC142" s="23">
        <v>3582.99</v>
      </c>
      <c r="CD142" s="21">
        <v>2457.6999999999998</v>
      </c>
      <c r="CE142" s="21">
        <v>0</v>
      </c>
      <c r="CF142" s="21">
        <v>2457.6999999999998</v>
      </c>
      <c r="CG142" s="22">
        <v>246</v>
      </c>
      <c r="CH142" s="22">
        <v>61.46</v>
      </c>
      <c r="CI142" s="22">
        <v>918.96</v>
      </c>
      <c r="CJ142" s="22">
        <v>43.66</v>
      </c>
      <c r="CK142" s="22">
        <v>1270.08</v>
      </c>
      <c r="CL142" s="23">
        <v>3727.78</v>
      </c>
      <c r="CM142" s="21">
        <v>2412.64</v>
      </c>
      <c r="CN142" s="21">
        <v>0</v>
      </c>
      <c r="CO142" s="21">
        <v>2412.64</v>
      </c>
      <c r="CP142" s="22">
        <v>240</v>
      </c>
      <c r="CQ142" s="22">
        <v>58.81</v>
      </c>
      <c r="CR142" s="22">
        <v>806.02</v>
      </c>
      <c r="CS142" s="22">
        <v>73.19</v>
      </c>
      <c r="CT142" s="22">
        <v>1178.02</v>
      </c>
      <c r="CU142" s="23">
        <v>3590.66</v>
      </c>
      <c r="CV142" s="21">
        <v>2366.04</v>
      </c>
      <c r="CW142" s="21">
        <v>0</v>
      </c>
      <c r="CX142" s="21">
        <v>2366.04</v>
      </c>
      <c r="CY142" s="22">
        <v>234</v>
      </c>
      <c r="CZ142" s="22">
        <v>59.17</v>
      </c>
      <c r="DA142" s="22">
        <v>805.8</v>
      </c>
      <c r="DB142" s="22">
        <v>128.72</v>
      </c>
      <c r="DC142" s="22">
        <v>1227.69</v>
      </c>
      <c r="DD142" s="23">
        <v>3593.73</v>
      </c>
      <c r="DE142" s="21">
        <v>3592.19</v>
      </c>
      <c r="DF142" s="21">
        <v>0</v>
      </c>
      <c r="DG142" s="21">
        <v>3592.19</v>
      </c>
      <c r="DH142" s="22">
        <v>395</v>
      </c>
      <c r="DI142" s="22">
        <v>392.13</v>
      </c>
      <c r="DJ142" s="22">
        <v>1931.36</v>
      </c>
      <c r="DK142" s="22">
        <v>131.18</v>
      </c>
      <c r="DL142" s="22">
        <v>2849.67</v>
      </c>
      <c r="DM142" s="23">
        <v>6441.86</v>
      </c>
      <c r="DN142" s="73">
        <f t="shared" si="22"/>
        <v>30925.02</v>
      </c>
      <c r="DO142" s="73">
        <f t="shared" si="21"/>
        <v>948.61</v>
      </c>
      <c r="DP142" s="73">
        <f t="shared" si="23"/>
        <v>31873.63</v>
      </c>
      <c r="DQ142" s="22">
        <f t="shared" si="24"/>
        <v>3382</v>
      </c>
      <c r="DR142" s="22">
        <f t="shared" si="25"/>
        <v>1109.74</v>
      </c>
      <c r="DS142" s="22">
        <f t="shared" si="26"/>
        <v>12412.369999999999</v>
      </c>
      <c r="DT142" s="22">
        <f t="shared" si="27"/>
        <v>1492.2100000000003</v>
      </c>
      <c r="DU142" s="22">
        <f t="shared" si="28"/>
        <v>18396.32</v>
      </c>
      <c r="DV142" s="23">
        <f t="shared" si="29"/>
        <v>52181.640000000007</v>
      </c>
      <c r="DW142" s="262">
        <f t="shared" si="30"/>
        <v>1167.1399999999994</v>
      </c>
      <c r="DX142" s="262"/>
      <c r="DY142" s="263">
        <f>E142-(DU142-(DO142*PARAM!Q142))</f>
        <v>-1057.8899999999994</v>
      </c>
      <c r="DZ142" s="263"/>
    </row>
    <row r="143" spans="1:130" x14ac:dyDescent="0.25">
      <c r="A143" s="18">
        <v>1188</v>
      </c>
      <c r="B143" s="18" t="s">
        <v>314</v>
      </c>
      <c r="C143" s="18" t="s">
        <v>315</v>
      </c>
      <c r="D143" s="20">
        <v>1</v>
      </c>
      <c r="E143" s="18">
        <v>102191.24</v>
      </c>
      <c r="F143" s="18">
        <v>179185.96</v>
      </c>
      <c r="G143" s="18" t="s">
        <v>157</v>
      </c>
      <c r="H143" s="18" t="s">
        <v>6</v>
      </c>
      <c r="I143" s="18" t="s">
        <v>248</v>
      </c>
      <c r="J143" s="21">
        <v>3491.46</v>
      </c>
      <c r="K143" s="21">
        <v>0</v>
      </c>
      <c r="L143" s="21">
        <v>3491.46</v>
      </c>
      <c r="M143" s="22">
        <v>387</v>
      </c>
      <c r="N143" s="22">
        <v>86.25</v>
      </c>
      <c r="O143" s="22">
        <v>1330.79</v>
      </c>
      <c r="P143" s="22">
        <v>158.63</v>
      </c>
      <c r="Q143" s="22">
        <v>1962.67</v>
      </c>
      <c r="R143" s="23">
        <v>5454.13</v>
      </c>
      <c r="S143" s="21">
        <v>3454.78</v>
      </c>
      <c r="T143" s="21">
        <v>0</v>
      </c>
      <c r="U143" s="21">
        <v>3454.78</v>
      </c>
      <c r="V143" s="22">
        <v>387</v>
      </c>
      <c r="W143" s="22">
        <v>86.31</v>
      </c>
      <c r="X143" s="22">
        <v>1332.93</v>
      </c>
      <c r="Y143" s="22">
        <v>142.84</v>
      </c>
      <c r="Z143" s="22">
        <v>1949.08</v>
      </c>
      <c r="AA143" s="23">
        <v>5403.86</v>
      </c>
      <c r="AB143" s="21">
        <v>3452.46</v>
      </c>
      <c r="AC143" s="21">
        <v>0</v>
      </c>
      <c r="AD143" s="21">
        <v>3452.46</v>
      </c>
      <c r="AE143" s="22">
        <v>387</v>
      </c>
      <c r="AF143" s="22">
        <v>86.25</v>
      </c>
      <c r="AG143" s="22">
        <v>1331.47</v>
      </c>
      <c r="AH143" s="22">
        <v>168.31</v>
      </c>
      <c r="AI143" s="22">
        <v>1973.03</v>
      </c>
      <c r="AJ143" s="23">
        <v>5425.49</v>
      </c>
      <c r="AK143" s="21">
        <v>3512.28</v>
      </c>
      <c r="AL143" s="21">
        <v>0</v>
      </c>
      <c r="AM143" s="21">
        <v>3512.28</v>
      </c>
      <c r="AN143" s="22">
        <v>395</v>
      </c>
      <c r="AO143" s="22">
        <v>87.75</v>
      </c>
      <c r="AP143" s="22">
        <v>1352.28</v>
      </c>
      <c r="AQ143" s="22">
        <v>148.72</v>
      </c>
      <c r="AR143" s="22">
        <v>1983.75</v>
      </c>
      <c r="AS143" s="23">
        <v>5496.03</v>
      </c>
      <c r="AT143" s="21">
        <v>3489.06</v>
      </c>
      <c r="AU143" s="21">
        <v>929.63</v>
      </c>
      <c r="AV143" s="21">
        <v>4418.6899999999996</v>
      </c>
      <c r="AW143" s="22">
        <v>518</v>
      </c>
      <c r="AX143" s="22">
        <v>87.16</v>
      </c>
      <c r="AY143" s="22">
        <v>1530.12</v>
      </c>
      <c r="AZ143" s="22">
        <v>150.66999999999999</v>
      </c>
      <c r="BA143" s="22">
        <v>2285.9499999999998</v>
      </c>
      <c r="BB143" s="23">
        <v>6704.64</v>
      </c>
      <c r="BC143" s="21">
        <v>5228.54</v>
      </c>
      <c r="BD143" s="21">
        <v>0</v>
      </c>
      <c r="BE143" s="21">
        <v>5228.54</v>
      </c>
      <c r="BF143" s="22">
        <v>622</v>
      </c>
      <c r="BG143" s="22">
        <v>128.9</v>
      </c>
      <c r="BH143" s="22">
        <v>2234.8200000000002</v>
      </c>
      <c r="BI143" s="22">
        <v>177.09</v>
      </c>
      <c r="BJ143" s="22">
        <v>3162.81</v>
      </c>
      <c r="BK143" s="23">
        <v>8391.35</v>
      </c>
      <c r="BL143" s="21">
        <v>3457.26</v>
      </c>
      <c r="BM143" s="21">
        <v>0</v>
      </c>
      <c r="BN143" s="21">
        <v>3457.26</v>
      </c>
      <c r="BO143" s="22">
        <v>385</v>
      </c>
      <c r="BP143" s="22">
        <v>86.37</v>
      </c>
      <c r="BQ143" s="22">
        <v>1333.11</v>
      </c>
      <c r="BR143" s="22">
        <v>158.16999999999999</v>
      </c>
      <c r="BS143" s="22">
        <v>1962.65</v>
      </c>
      <c r="BT143" s="23">
        <v>5419.91</v>
      </c>
      <c r="BU143" s="21">
        <v>3452.46</v>
      </c>
      <c r="BV143" s="21">
        <v>0</v>
      </c>
      <c r="BW143" s="21">
        <v>3452.46</v>
      </c>
      <c r="BX143" s="22">
        <v>386</v>
      </c>
      <c r="BY143" s="22">
        <v>86.25</v>
      </c>
      <c r="BZ143" s="22">
        <v>1331.47</v>
      </c>
      <c r="CA143" s="22">
        <v>163.21</v>
      </c>
      <c r="CB143" s="22">
        <v>1966.93</v>
      </c>
      <c r="CC143" s="23">
        <v>5419.39</v>
      </c>
      <c r="CD143" s="21">
        <v>3562.93</v>
      </c>
      <c r="CE143" s="21">
        <v>0</v>
      </c>
      <c r="CF143" s="21">
        <v>3562.93</v>
      </c>
      <c r="CG143" s="22">
        <v>402</v>
      </c>
      <c r="CH143" s="22">
        <v>89.01</v>
      </c>
      <c r="CI143" s="22">
        <v>1369.92</v>
      </c>
      <c r="CJ143" s="22">
        <v>134.12</v>
      </c>
      <c r="CK143" s="22">
        <v>1995.05</v>
      </c>
      <c r="CL143" s="23">
        <v>5557.98</v>
      </c>
      <c r="CM143" s="21">
        <v>3464.52</v>
      </c>
      <c r="CN143" s="21">
        <v>0</v>
      </c>
      <c r="CO143" s="21">
        <v>3464.52</v>
      </c>
      <c r="CP143" s="22">
        <v>396</v>
      </c>
      <c r="CQ143" s="22">
        <v>86.55</v>
      </c>
      <c r="CR143" s="22">
        <v>1340.44</v>
      </c>
      <c r="CS143" s="22">
        <v>153.18</v>
      </c>
      <c r="CT143" s="22">
        <v>1976.17</v>
      </c>
      <c r="CU143" s="23">
        <v>5440.69</v>
      </c>
      <c r="CV143" s="21">
        <v>3455.66</v>
      </c>
      <c r="CW143" s="21">
        <v>0</v>
      </c>
      <c r="CX143" s="21">
        <v>3455.66</v>
      </c>
      <c r="CY143" s="22">
        <v>387</v>
      </c>
      <c r="CZ143" s="22">
        <v>86.33</v>
      </c>
      <c r="DA143" s="22">
        <v>1332.54</v>
      </c>
      <c r="DB143" s="22">
        <v>137.75</v>
      </c>
      <c r="DC143" s="22">
        <v>1943.62</v>
      </c>
      <c r="DD143" s="23">
        <v>5399.28</v>
      </c>
      <c r="DE143" s="21">
        <v>5100.6400000000003</v>
      </c>
      <c r="DF143" s="21">
        <v>0</v>
      </c>
      <c r="DG143" s="21">
        <v>5100.6400000000003</v>
      </c>
      <c r="DH143" s="22">
        <v>615</v>
      </c>
      <c r="DI143" s="22">
        <v>577.28</v>
      </c>
      <c r="DJ143" s="22">
        <v>1597.11</v>
      </c>
      <c r="DK143" s="22">
        <v>175.37</v>
      </c>
      <c r="DL143" s="22">
        <v>2964.76</v>
      </c>
      <c r="DM143" s="23">
        <v>8065.4</v>
      </c>
      <c r="DN143" s="73">
        <f t="shared" si="22"/>
        <v>45122.05</v>
      </c>
      <c r="DO143" s="73">
        <f t="shared" si="21"/>
        <v>929.63</v>
      </c>
      <c r="DP143" s="73">
        <f t="shared" si="23"/>
        <v>46051.679999999993</v>
      </c>
      <c r="DQ143" s="22">
        <f t="shared" si="24"/>
        <v>5652</v>
      </c>
      <c r="DR143" s="22">
        <f t="shared" si="25"/>
        <v>1660.78</v>
      </c>
      <c r="DS143" s="22">
        <f t="shared" si="26"/>
        <v>18750.11</v>
      </c>
      <c r="DT143" s="22">
        <f t="shared" si="27"/>
        <v>2026.2300000000005</v>
      </c>
      <c r="DU143" s="22">
        <f t="shared" si="28"/>
        <v>28089.119999999995</v>
      </c>
      <c r="DV143" s="23">
        <f t="shared" si="29"/>
        <v>77598.06</v>
      </c>
      <c r="DW143" s="262">
        <f t="shared" si="30"/>
        <v>-133134.28</v>
      </c>
      <c r="DX143" s="262"/>
      <c r="DY143" s="263">
        <f>E143-(DU143-(DO143*PARAM!Q143))</f>
        <v>74102.12000000001</v>
      </c>
      <c r="DZ143" s="263"/>
    </row>
    <row r="144" spans="1:130" x14ac:dyDescent="0.25">
      <c r="A144" s="18">
        <v>1189</v>
      </c>
      <c r="B144" s="18" t="s">
        <v>316</v>
      </c>
      <c r="C144" s="18" t="s">
        <v>317</v>
      </c>
      <c r="D144" s="20">
        <v>0.8</v>
      </c>
      <c r="E144" s="18">
        <v>15481.37</v>
      </c>
      <c r="F144" s="18">
        <v>25792.53</v>
      </c>
      <c r="G144" s="18" t="s">
        <v>157</v>
      </c>
      <c r="H144" s="18" t="s">
        <v>5</v>
      </c>
      <c r="I144" s="18" t="s">
        <v>201</v>
      </c>
      <c r="J144" s="21">
        <v>2613.77</v>
      </c>
      <c r="K144" s="21">
        <v>0</v>
      </c>
      <c r="L144" s="21">
        <v>2613.77</v>
      </c>
      <c r="M144" s="22">
        <v>262</v>
      </c>
      <c r="N144" s="22">
        <v>63.98</v>
      </c>
      <c r="O144" s="22">
        <v>989.97</v>
      </c>
      <c r="P144" s="22">
        <v>46.19</v>
      </c>
      <c r="Q144" s="22">
        <v>1362.14</v>
      </c>
      <c r="R144" s="23">
        <v>3975.91</v>
      </c>
      <c r="S144" s="21">
        <v>2457.9499999999998</v>
      </c>
      <c r="T144" s="21">
        <v>0</v>
      </c>
      <c r="U144" s="21">
        <v>2457.9499999999998</v>
      </c>
      <c r="V144" s="22">
        <v>249</v>
      </c>
      <c r="W144" s="22">
        <v>61.38</v>
      </c>
      <c r="X144" s="22">
        <v>953.94</v>
      </c>
      <c r="Y144" s="22">
        <v>43.64</v>
      </c>
      <c r="Z144" s="22">
        <v>1307.96</v>
      </c>
      <c r="AA144" s="23">
        <v>3765.91</v>
      </c>
      <c r="AB144" s="21">
        <v>2457.9499999999998</v>
      </c>
      <c r="AC144" s="21">
        <v>0</v>
      </c>
      <c r="AD144" s="21">
        <v>2457.9499999999998</v>
      </c>
      <c r="AE144" s="22">
        <v>249</v>
      </c>
      <c r="AF144" s="22">
        <v>61.38</v>
      </c>
      <c r="AG144" s="22">
        <v>953.46</v>
      </c>
      <c r="AH144" s="22">
        <v>43.64</v>
      </c>
      <c r="AI144" s="22">
        <v>1307.48</v>
      </c>
      <c r="AJ144" s="23">
        <v>3765.43</v>
      </c>
      <c r="AK144" s="21">
        <v>2457.9499999999998</v>
      </c>
      <c r="AL144" s="21">
        <v>0</v>
      </c>
      <c r="AM144" s="21">
        <v>2457.9499999999998</v>
      </c>
      <c r="AN144" s="22">
        <v>249</v>
      </c>
      <c r="AO144" s="22">
        <v>61.38</v>
      </c>
      <c r="AP144" s="22">
        <v>953.46</v>
      </c>
      <c r="AQ144" s="22">
        <v>43.64</v>
      </c>
      <c r="AR144" s="22">
        <v>1307.48</v>
      </c>
      <c r="AS144" s="23">
        <v>3765.43</v>
      </c>
      <c r="AT144" s="21">
        <v>2457.9499999999998</v>
      </c>
      <c r="AU144" s="21">
        <v>720.94</v>
      </c>
      <c r="AV144" s="21">
        <v>3178.89</v>
      </c>
      <c r="AW144" s="22">
        <v>346</v>
      </c>
      <c r="AX144" s="22">
        <v>61.38</v>
      </c>
      <c r="AY144" s="22">
        <v>1097.6500000000001</v>
      </c>
      <c r="AZ144" s="22">
        <v>53.3</v>
      </c>
      <c r="BA144" s="22">
        <v>1558.33</v>
      </c>
      <c r="BB144" s="23">
        <v>4737.22</v>
      </c>
      <c r="BC144" s="21">
        <v>13769.33</v>
      </c>
      <c r="BD144" s="21">
        <v>0</v>
      </c>
      <c r="BE144" s="21">
        <v>13769.33</v>
      </c>
      <c r="BF144" s="22">
        <v>1234</v>
      </c>
      <c r="BG144" s="22">
        <v>605.65</v>
      </c>
      <c r="BH144" s="22">
        <v>7001.62</v>
      </c>
      <c r="BI144" s="22">
        <v>221.1</v>
      </c>
      <c r="BJ144" s="22">
        <v>9062.3700000000008</v>
      </c>
      <c r="BK144" s="23">
        <v>22831.7</v>
      </c>
      <c r="BL144" s="21">
        <v>0</v>
      </c>
      <c r="BM144" s="21">
        <v>0</v>
      </c>
      <c r="BN144" s="21">
        <v>0</v>
      </c>
      <c r="BO144" s="22">
        <v>-4</v>
      </c>
      <c r="BP144" s="22">
        <v>0</v>
      </c>
      <c r="BQ144" s="22">
        <v>0</v>
      </c>
      <c r="BR144" s="22">
        <v>0</v>
      </c>
      <c r="BS144" s="22">
        <v>-4</v>
      </c>
      <c r="BT144" s="23">
        <v>-4</v>
      </c>
      <c r="BU144" s="21">
        <v>0</v>
      </c>
      <c r="BV144" s="21">
        <v>0</v>
      </c>
      <c r="BW144" s="21">
        <v>0</v>
      </c>
      <c r="BX144" s="22">
        <v>0</v>
      </c>
      <c r="BY144" s="22">
        <v>0</v>
      </c>
      <c r="BZ144" s="22">
        <v>0</v>
      </c>
      <c r="CA144" s="22">
        <v>0</v>
      </c>
      <c r="CB144" s="22">
        <v>0</v>
      </c>
      <c r="CC144" s="23">
        <v>0</v>
      </c>
      <c r="CD144" s="21">
        <v>0</v>
      </c>
      <c r="CE144" s="21">
        <v>0</v>
      </c>
      <c r="CF144" s="21">
        <v>0</v>
      </c>
      <c r="CG144" s="22">
        <v>0</v>
      </c>
      <c r="CH144" s="22">
        <v>0</v>
      </c>
      <c r="CI144" s="22">
        <v>0</v>
      </c>
      <c r="CJ144" s="22">
        <v>0</v>
      </c>
      <c r="CK144" s="22">
        <v>0</v>
      </c>
      <c r="CL144" s="23">
        <v>0</v>
      </c>
      <c r="CM144" s="21">
        <v>0</v>
      </c>
      <c r="CN144" s="21">
        <v>0</v>
      </c>
      <c r="CO144" s="21">
        <v>0</v>
      </c>
      <c r="CP144" s="22">
        <v>0</v>
      </c>
      <c r="CQ144" s="22">
        <v>0</v>
      </c>
      <c r="CR144" s="22">
        <v>0</v>
      </c>
      <c r="CS144" s="22">
        <v>0</v>
      </c>
      <c r="CT144" s="22">
        <v>0</v>
      </c>
      <c r="CU144" s="23">
        <v>0</v>
      </c>
      <c r="CV144" s="21"/>
      <c r="CW144" s="21"/>
      <c r="CX144" s="21"/>
      <c r="CY144" s="22"/>
      <c r="CZ144" s="22"/>
      <c r="DA144" s="22"/>
      <c r="DB144" s="22"/>
      <c r="DC144" s="22"/>
      <c r="DD144" s="23"/>
      <c r="DN144" s="73">
        <f t="shared" si="22"/>
        <v>26214.9</v>
      </c>
      <c r="DO144" s="73">
        <f t="shared" si="21"/>
        <v>720.94</v>
      </c>
      <c r="DP144" s="73">
        <f t="shared" si="23"/>
        <v>26935.839999999997</v>
      </c>
      <c r="DQ144" s="22">
        <f t="shared" si="24"/>
        <v>2581</v>
      </c>
      <c r="DR144" s="22">
        <f t="shared" si="25"/>
        <v>915.15</v>
      </c>
      <c r="DS144" s="22">
        <f t="shared" si="26"/>
        <v>11950.099999999999</v>
      </c>
      <c r="DT144" s="22">
        <f t="shared" si="27"/>
        <v>451.51</v>
      </c>
      <c r="DU144" s="22">
        <f t="shared" si="28"/>
        <v>15897.760000000002</v>
      </c>
      <c r="DV144" s="23">
        <f t="shared" si="29"/>
        <v>42833.600000000006</v>
      </c>
      <c r="DW144" s="262">
        <f t="shared" si="30"/>
        <v>1143.3099999999977</v>
      </c>
      <c r="DX144" s="262"/>
      <c r="DY144" s="263">
        <f>E144-(DU144-(DO144*PARAM!Q144))</f>
        <v>-416.39000000000124</v>
      </c>
      <c r="DZ144" s="263"/>
    </row>
    <row r="145" spans="1:130" x14ac:dyDescent="0.25">
      <c r="A145" s="18">
        <v>1193</v>
      </c>
      <c r="B145" s="18" t="s">
        <v>818</v>
      </c>
      <c r="C145" s="18" t="s">
        <v>404</v>
      </c>
      <c r="D145" s="20">
        <v>0</v>
      </c>
      <c r="E145" s="18">
        <v>0</v>
      </c>
      <c r="F145" s="18">
        <v>0</v>
      </c>
      <c r="G145" s="18" t="s">
        <v>157</v>
      </c>
      <c r="H145" s="18" t="s">
        <v>5</v>
      </c>
      <c r="I145" s="18" t="s">
        <v>814</v>
      </c>
      <c r="J145" s="21"/>
      <c r="K145" s="21"/>
      <c r="L145" s="21"/>
      <c r="M145" s="22"/>
      <c r="N145" s="22"/>
      <c r="O145" s="22"/>
      <c r="P145" s="22"/>
      <c r="Q145" s="22"/>
      <c r="R145" s="23"/>
      <c r="S145" s="21">
        <v>0</v>
      </c>
      <c r="T145" s="21">
        <v>0</v>
      </c>
      <c r="U145" s="21">
        <v>0</v>
      </c>
      <c r="V145" s="22">
        <v>0</v>
      </c>
      <c r="W145" s="22">
        <v>0</v>
      </c>
      <c r="X145" s="22">
        <v>0</v>
      </c>
      <c r="Y145" s="22">
        <v>0</v>
      </c>
      <c r="Z145" s="22">
        <v>0</v>
      </c>
      <c r="AA145" s="23">
        <v>0</v>
      </c>
      <c r="AB145" s="21">
        <v>0</v>
      </c>
      <c r="AC145" s="21">
        <v>0</v>
      </c>
      <c r="AD145" s="21">
        <v>0</v>
      </c>
      <c r="AE145" s="22">
        <v>0</v>
      </c>
      <c r="AF145" s="22">
        <v>0</v>
      </c>
      <c r="AG145" s="22">
        <v>0</v>
      </c>
      <c r="AH145" s="22">
        <v>0</v>
      </c>
      <c r="AI145" s="22">
        <v>0</v>
      </c>
      <c r="AJ145" s="23">
        <v>0</v>
      </c>
      <c r="AK145" s="21"/>
      <c r="AL145" s="21"/>
      <c r="AM145" s="21"/>
      <c r="AN145" s="22"/>
      <c r="AO145" s="22"/>
      <c r="AP145" s="22"/>
      <c r="AQ145" s="22"/>
      <c r="AR145" s="22"/>
      <c r="AS145" s="23"/>
      <c r="AT145" s="21">
        <v>10.97</v>
      </c>
      <c r="AU145" s="21">
        <v>948.61</v>
      </c>
      <c r="AV145" s="21">
        <v>959.58</v>
      </c>
      <c r="AW145" s="22">
        <v>40</v>
      </c>
      <c r="AX145" s="22">
        <v>0.38</v>
      </c>
      <c r="AY145" s="22">
        <v>192.1</v>
      </c>
      <c r="AZ145" s="22">
        <v>12.86</v>
      </c>
      <c r="BA145" s="22">
        <v>245.34</v>
      </c>
      <c r="BB145" s="23">
        <v>1204.92</v>
      </c>
      <c r="BC145" s="21"/>
      <c r="BD145" s="21"/>
      <c r="BE145" s="21"/>
      <c r="BF145" s="22"/>
      <c r="BG145" s="22"/>
      <c r="BH145" s="22"/>
      <c r="BI145" s="22"/>
      <c r="BJ145" s="22"/>
      <c r="BK145" s="23"/>
      <c r="BL145" s="21"/>
      <c r="BM145" s="21"/>
      <c r="BN145" s="21"/>
      <c r="BO145" s="22"/>
      <c r="BP145" s="22"/>
      <c r="BQ145" s="22"/>
      <c r="BR145" s="22"/>
      <c r="BS145" s="22"/>
      <c r="BT145" s="23"/>
      <c r="BU145" s="21"/>
      <c r="BV145" s="21"/>
      <c r="BW145" s="21"/>
      <c r="BX145" s="22"/>
      <c r="BY145" s="22"/>
      <c r="BZ145" s="22"/>
      <c r="CA145" s="22"/>
      <c r="CB145" s="22"/>
      <c r="CC145" s="23"/>
      <c r="CD145" s="21"/>
      <c r="CE145" s="21"/>
      <c r="CF145" s="21"/>
      <c r="CG145" s="22"/>
      <c r="CH145" s="22"/>
      <c r="CI145" s="22"/>
      <c r="CJ145" s="22"/>
      <c r="CK145" s="22"/>
      <c r="CL145" s="23"/>
      <c r="CM145" s="21"/>
      <c r="CN145" s="21"/>
      <c r="CO145" s="21"/>
      <c r="CP145" s="22"/>
      <c r="CQ145" s="22"/>
      <c r="CR145" s="22"/>
      <c r="CS145" s="22"/>
      <c r="CT145" s="22"/>
      <c r="CU145" s="23"/>
      <c r="CV145" s="21"/>
      <c r="CW145" s="21"/>
      <c r="CX145" s="21"/>
      <c r="CY145" s="22"/>
      <c r="CZ145" s="22"/>
      <c r="DA145" s="22"/>
      <c r="DB145" s="22"/>
      <c r="DC145" s="22"/>
      <c r="DD145" s="23"/>
      <c r="DN145" s="73">
        <f t="shared" si="22"/>
        <v>10.97</v>
      </c>
      <c r="DO145" s="73">
        <f t="shared" si="21"/>
        <v>948.61</v>
      </c>
      <c r="DP145" s="73">
        <f t="shared" si="23"/>
        <v>959.58</v>
      </c>
      <c r="DQ145" s="22">
        <f t="shared" si="24"/>
        <v>40</v>
      </c>
      <c r="DR145" s="22">
        <f t="shared" si="25"/>
        <v>0.38</v>
      </c>
      <c r="DS145" s="22">
        <f t="shared" si="26"/>
        <v>192.1</v>
      </c>
      <c r="DT145" s="22">
        <f t="shared" si="27"/>
        <v>12.86</v>
      </c>
      <c r="DU145" s="22">
        <f t="shared" si="28"/>
        <v>245.34</v>
      </c>
      <c r="DV145" s="23">
        <f t="shared" si="29"/>
        <v>1204.92</v>
      </c>
      <c r="DW145" s="262">
        <f t="shared" si="30"/>
        <v>959.58</v>
      </c>
      <c r="DX145" s="262"/>
      <c r="DY145" s="263">
        <f>E145-(DU145-(DO145*PARAM!Q145))</f>
        <v>-245.34</v>
      </c>
      <c r="DZ145" s="263"/>
    </row>
    <row r="146" spans="1:130" x14ac:dyDescent="0.25">
      <c r="A146" s="18">
        <v>1199</v>
      </c>
      <c r="B146" s="18" t="s">
        <v>352</v>
      </c>
      <c r="C146" s="18" t="s">
        <v>353</v>
      </c>
      <c r="D146" s="20">
        <v>1</v>
      </c>
      <c r="E146" s="18">
        <v>32497.84</v>
      </c>
      <c r="F146" s="18">
        <v>51963.35</v>
      </c>
      <c r="G146" s="18" t="s">
        <v>157</v>
      </c>
      <c r="H146" s="18" t="s">
        <v>5</v>
      </c>
      <c r="I146" s="18" t="s">
        <v>354</v>
      </c>
      <c r="J146" s="21">
        <v>3984.53</v>
      </c>
      <c r="K146" s="21">
        <v>0</v>
      </c>
      <c r="L146" s="21">
        <v>3984.53</v>
      </c>
      <c r="M146" s="22">
        <v>455</v>
      </c>
      <c r="N146" s="22">
        <v>98.64</v>
      </c>
      <c r="O146" s="22">
        <v>1740</v>
      </c>
      <c r="P146" s="22">
        <v>165.32</v>
      </c>
      <c r="Q146" s="22">
        <v>2458.96</v>
      </c>
      <c r="R146" s="23">
        <v>6443.49</v>
      </c>
      <c r="S146" s="21">
        <v>3948.13</v>
      </c>
      <c r="T146" s="21">
        <v>0</v>
      </c>
      <c r="U146" s="21">
        <v>3948.13</v>
      </c>
      <c r="V146" s="22">
        <v>455</v>
      </c>
      <c r="W146" s="22">
        <v>98.64</v>
      </c>
      <c r="X146" s="22">
        <v>1741.6</v>
      </c>
      <c r="Y146" s="22">
        <v>149.54</v>
      </c>
      <c r="Z146" s="22">
        <v>2444.7800000000002</v>
      </c>
      <c r="AA146" s="23">
        <v>6392.91</v>
      </c>
      <c r="AB146" s="21">
        <v>3948.13</v>
      </c>
      <c r="AC146" s="21">
        <v>0</v>
      </c>
      <c r="AD146" s="21">
        <v>3948.13</v>
      </c>
      <c r="AE146" s="22">
        <v>455</v>
      </c>
      <c r="AF146" s="22">
        <v>98.64</v>
      </c>
      <c r="AG146" s="22">
        <v>1740.8</v>
      </c>
      <c r="AH146" s="22">
        <v>185.24</v>
      </c>
      <c r="AI146" s="22">
        <v>2479.6799999999998</v>
      </c>
      <c r="AJ146" s="23">
        <v>6427.81</v>
      </c>
      <c r="AK146" s="21">
        <v>4041.05</v>
      </c>
      <c r="AL146" s="21">
        <v>0</v>
      </c>
      <c r="AM146" s="21">
        <v>4041.05</v>
      </c>
      <c r="AN146" s="22">
        <v>467</v>
      </c>
      <c r="AO146" s="22">
        <v>100.96</v>
      </c>
      <c r="AP146" s="22">
        <v>1778.72</v>
      </c>
      <c r="AQ146" s="22">
        <v>171.2</v>
      </c>
      <c r="AR146" s="22">
        <v>2517.88</v>
      </c>
      <c r="AS146" s="23">
        <v>6558.93</v>
      </c>
      <c r="AT146" s="21">
        <v>3948.13</v>
      </c>
      <c r="AU146" s="21">
        <v>948.61</v>
      </c>
      <c r="AV146" s="21">
        <v>4896.74</v>
      </c>
      <c r="AW146" s="22">
        <v>584</v>
      </c>
      <c r="AX146" s="22">
        <v>98.64</v>
      </c>
      <c r="AY146" s="22">
        <v>1930.52</v>
      </c>
      <c r="AZ146" s="22">
        <v>167.34</v>
      </c>
      <c r="BA146" s="22">
        <v>2780.5</v>
      </c>
      <c r="BB146" s="23">
        <v>7677.24</v>
      </c>
      <c r="BC146" s="21">
        <v>5948.81</v>
      </c>
      <c r="BD146" s="21">
        <v>0</v>
      </c>
      <c r="BE146" s="21">
        <v>5948.81</v>
      </c>
      <c r="BF146" s="22">
        <v>725</v>
      </c>
      <c r="BG146" s="22">
        <v>147.49</v>
      </c>
      <c r="BH146" s="22">
        <v>2644.59</v>
      </c>
      <c r="BI146" s="22">
        <v>207.26</v>
      </c>
      <c r="BJ146" s="22">
        <v>3724.34</v>
      </c>
      <c r="BK146" s="23">
        <v>9673.15</v>
      </c>
      <c r="BL146" s="21">
        <v>3948.13</v>
      </c>
      <c r="BM146" s="21">
        <v>0</v>
      </c>
      <c r="BN146" s="21">
        <v>3948.13</v>
      </c>
      <c r="BO146" s="22">
        <v>451</v>
      </c>
      <c r="BP146" s="22">
        <v>98.64</v>
      </c>
      <c r="BQ146" s="22">
        <v>1740.8</v>
      </c>
      <c r="BR146" s="22">
        <v>149.54</v>
      </c>
      <c r="BS146" s="22">
        <v>2439.98</v>
      </c>
      <c r="BT146" s="23">
        <v>6388.11</v>
      </c>
      <c r="BU146" s="21">
        <v>3948.13</v>
      </c>
      <c r="BV146" s="21">
        <v>0</v>
      </c>
      <c r="BW146" s="21">
        <v>3948.13</v>
      </c>
      <c r="BX146" s="22">
        <v>454</v>
      </c>
      <c r="BY146" s="22">
        <v>98.64</v>
      </c>
      <c r="BZ146" s="22">
        <v>1740.8</v>
      </c>
      <c r="CA146" s="22">
        <v>175.04</v>
      </c>
      <c r="CB146" s="22">
        <v>2468.48</v>
      </c>
      <c r="CC146" s="23">
        <v>6416.61</v>
      </c>
      <c r="CD146" s="21">
        <v>4056.88</v>
      </c>
      <c r="CE146" s="21">
        <v>0</v>
      </c>
      <c r="CF146" s="21">
        <v>4056.88</v>
      </c>
      <c r="CG146" s="22">
        <v>470</v>
      </c>
      <c r="CH146" s="22">
        <v>101.36</v>
      </c>
      <c r="CI146" s="22">
        <v>1785.2</v>
      </c>
      <c r="CJ146" s="22">
        <v>69.41</v>
      </c>
      <c r="CK146" s="22">
        <v>2425.9699999999998</v>
      </c>
      <c r="CL146" s="23">
        <v>6482.85</v>
      </c>
      <c r="CM146" s="21">
        <v>3961.46</v>
      </c>
      <c r="CN146" s="21">
        <v>0</v>
      </c>
      <c r="CO146" s="21">
        <v>3961.46</v>
      </c>
      <c r="CP146" s="22">
        <v>460</v>
      </c>
      <c r="CQ146" s="22">
        <v>98.03</v>
      </c>
      <c r="CR146" s="22">
        <v>1735.54</v>
      </c>
      <c r="CS146" s="22">
        <v>83.41</v>
      </c>
      <c r="CT146" s="22">
        <v>2376.98</v>
      </c>
      <c r="CU146" s="23">
        <v>6338.44</v>
      </c>
      <c r="CV146" s="21">
        <v>4562.18</v>
      </c>
      <c r="CW146" s="21">
        <v>0</v>
      </c>
      <c r="CX146" s="21">
        <v>4562.18</v>
      </c>
      <c r="CY146" s="22">
        <v>540</v>
      </c>
      <c r="CZ146" s="22">
        <v>114.08</v>
      </c>
      <c r="DA146" s="22">
        <v>1992.87</v>
      </c>
      <c r="DB146" s="22">
        <v>152.76</v>
      </c>
      <c r="DC146" s="22">
        <v>2799.71</v>
      </c>
      <c r="DD146" s="23">
        <v>7361.89</v>
      </c>
      <c r="DE146" s="21">
        <v>5970.89</v>
      </c>
      <c r="DF146" s="21">
        <v>0</v>
      </c>
      <c r="DG146" s="21">
        <v>5970.89</v>
      </c>
      <c r="DH146" s="22">
        <v>739</v>
      </c>
      <c r="DI146" s="22">
        <v>670.53</v>
      </c>
      <c r="DJ146" s="22">
        <v>2461.7800000000002</v>
      </c>
      <c r="DK146" s="22">
        <v>202.47</v>
      </c>
      <c r="DL146" s="22">
        <v>4073.78</v>
      </c>
      <c r="DM146" s="23">
        <v>10044.67</v>
      </c>
      <c r="DN146" s="73">
        <f t="shared" si="22"/>
        <v>52266.45</v>
      </c>
      <c r="DO146" s="73">
        <f t="shared" si="21"/>
        <v>948.61</v>
      </c>
      <c r="DP146" s="73">
        <f t="shared" si="23"/>
        <v>53215.06</v>
      </c>
      <c r="DQ146" s="22">
        <f t="shared" si="24"/>
        <v>6706</v>
      </c>
      <c r="DR146" s="22">
        <f t="shared" si="25"/>
        <v>1922.9299999999998</v>
      </c>
      <c r="DS146" s="22">
        <f t="shared" si="26"/>
        <v>24774.019999999997</v>
      </c>
      <c r="DT146" s="22">
        <f t="shared" si="27"/>
        <v>2028.0700000000002</v>
      </c>
      <c r="DU146" s="22">
        <f t="shared" si="28"/>
        <v>35431.019999999997</v>
      </c>
      <c r="DV146" s="23">
        <f t="shared" si="29"/>
        <v>92594.21</v>
      </c>
      <c r="DW146" s="262">
        <f t="shared" si="30"/>
        <v>1251.7099999999991</v>
      </c>
      <c r="DX146" s="262"/>
      <c r="DY146" s="263">
        <f>E146-(DU146-(DO146*PARAM!Q146))</f>
        <v>-2933.1799999999967</v>
      </c>
      <c r="DZ146" s="263"/>
    </row>
    <row r="147" spans="1:130" x14ac:dyDescent="0.25">
      <c r="A147" s="18">
        <v>1201</v>
      </c>
      <c r="B147" s="18" t="s">
        <v>362</v>
      </c>
      <c r="C147" s="18" t="s">
        <v>363</v>
      </c>
      <c r="D147" s="20">
        <v>1</v>
      </c>
      <c r="E147" s="18">
        <v>18388.330000000002</v>
      </c>
      <c r="F147" s="18">
        <v>33201.370000000003</v>
      </c>
      <c r="G147" s="18" t="s">
        <v>157</v>
      </c>
      <c r="H147" s="18" t="s">
        <v>5</v>
      </c>
      <c r="I147" s="18" t="s">
        <v>182</v>
      </c>
      <c r="J147" s="21">
        <v>2562.35</v>
      </c>
      <c r="K147" s="21">
        <v>0</v>
      </c>
      <c r="L147" s="21">
        <v>2562.35</v>
      </c>
      <c r="M147" s="22">
        <v>261</v>
      </c>
      <c r="N147" s="22">
        <v>38.4</v>
      </c>
      <c r="O147" s="22">
        <v>971.12</v>
      </c>
      <c r="P147" s="22">
        <v>137.29</v>
      </c>
      <c r="Q147" s="22">
        <v>1407.81</v>
      </c>
      <c r="R147" s="23">
        <v>3970.16</v>
      </c>
      <c r="S147" s="21">
        <v>2515.56</v>
      </c>
      <c r="T147" s="21">
        <v>0</v>
      </c>
      <c r="U147" s="21">
        <v>2515.56</v>
      </c>
      <c r="V147" s="22">
        <v>255</v>
      </c>
      <c r="W147" s="22">
        <v>37.69</v>
      </c>
      <c r="X147" s="22">
        <v>955.04</v>
      </c>
      <c r="Y147" s="22">
        <v>110.96</v>
      </c>
      <c r="Z147" s="22">
        <v>1358.69</v>
      </c>
      <c r="AA147" s="23">
        <v>3874.25</v>
      </c>
      <c r="AB147" s="21">
        <v>2512.39</v>
      </c>
      <c r="AC147" s="21">
        <v>0</v>
      </c>
      <c r="AD147" s="21">
        <v>2512.39</v>
      </c>
      <c r="AE147" s="22">
        <v>253</v>
      </c>
      <c r="AF147" s="22">
        <v>37.65</v>
      </c>
      <c r="AG147" s="22">
        <v>953.37</v>
      </c>
      <c r="AH147" s="22">
        <v>151.69999999999999</v>
      </c>
      <c r="AI147" s="22">
        <v>1395.72</v>
      </c>
      <c r="AJ147" s="23">
        <v>3908.11</v>
      </c>
      <c r="AK147" s="21">
        <v>2542.33</v>
      </c>
      <c r="AL147" s="21">
        <v>0</v>
      </c>
      <c r="AM147" s="21">
        <v>2542.33</v>
      </c>
      <c r="AN147" s="22">
        <v>258</v>
      </c>
      <c r="AO147" s="22">
        <v>38.1</v>
      </c>
      <c r="AP147" s="22">
        <v>964.31</v>
      </c>
      <c r="AQ147" s="22">
        <v>152.24</v>
      </c>
      <c r="AR147" s="22">
        <v>1412.65</v>
      </c>
      <c r="AS147" s="23">
        <v>3954.98</v>
      </c>
      <c r="AT147" s="21">
        <v>2543.9699999999998</v>
      </c>
      <c r="AU147" s="21">
        <v>948.61</v>
      </c>
      <c r="AV147" s="21">
        <v>3492.58</v>
      </c>
      <c r="AW147" s="22">
        <v>387</v>
      </c>
      <c r="AX147" s="22">
        <v>38.119999999999997</v>
      </c>
      <c r="AY147" s="22">
        <v>1154.6199999999999</v>
      </c>
      <c r="AZ147" s="22">
        <v>124.19</v>
      </c>
      <c r="BA147" s="22">
        <v>1703.93</v>
      </c>
      <c r="BB147" s="23">
        <v>5196.51</v>
      </c>
      <c r="BC147" s="21">
        <v>3753.5</v>
      </c>
      <c r="BD147" s="21">
        <v>0</v>
      </c>
      <c r="BE147" s="21">
        <v>3753.5</v>
      </c>
      <c r="BF147" s="22">
        <v>425</v>
      </c>
      <c r="BG147" s="22">
        <v>56.27</v>
      </c>
      <c r="BH147" s="22">
        <v>1406.7</v>
      </c>
      <c r="BI147" s="22">
        <v>153.36000000000001</v>
      </c>
      <c r="BJ147" s="22">
        <v>2041.33</v>
      </c>
      <c r="BK147" s="23">
        <v>5794.83</v>
      </c>
      <c r="BL147" s="21">
        <v>2512.39</v>
      </c>
      <c r="BM147" s="21">
        <v>0</v>
      </c>
      <c r="BN147" s="21">
        <v>2512.39</v>
      </c>
      <c r="BO147" s="22">
        <v>252</v>
      </c>
      <c r="BP147" s="22">
        <v>37.65</v>
      </c>
      <c r="BQ147" s="22">
        <v>953.37</v>
      </c>
      <c r="BR147" s="22">
        <v>131.30000000000001</v>
      </c>
      <c r="BS147" s="22">
        <v>1374.32</v>
      </c>
      <c r="BT147" s="23">
        <v>3886.71</v>
      </c>
      <c r="BU147" s="21">
        <v>2512.39</v>
      </c>
      <c r="BV147" s="21">
        <v>0</v>
      </c>
      <c r="BW147" s="21">
        <v>2512.39</v>
      </c>
      <c r="BX147" s="22">
        <v>253</v>
      </c>
      <c r="BY147" s="22">
        <v>37.65</v>
      </c>
      <c r="BZ147" s="22">
        <v>953.37</v>
      </c>
      <c r="CA147" s="22">
        <v>156.80000000000001</v>
      </c>
      <c r="CB147" s="22">
        <v>1400.82</v>
      </c>
      <c r="CC147" s="23">
        <v>3913.21</v>
      </c>
      <c r="CD147" s="21">
        <v>2541.91</v>
      </c>
      <c r="CE147" s="21">
        <v>0</v>
      </c>
      <c r="CF147" s="21">
        <v>2541.91</v>
      </c>
      <c r="CG147" s="22">
        <v>258</v>
      </c>
      <c r="CH147" s="22">
        <v>38.090000000000003</v>
      </c>
      <c r="CI147" s="22">
        <v>964.18</v>
      </c>
      <c r="CJ147" s="22">
        <v>131.83000000000001</v>
      </c>
      <c r="CK147" s="22">
        <v>1392.1</v>
      </c>
      <c r="CL147" s="23">
        <v>3934.01</v>
      </c>
      <c r="CM147" s="21">
        <v>2586.1999999999998</v>
      </c>
      <c r="CN147" s="21">
        <v>0</v>
      </c>
      <c r="CO147" s="21">
        <v>2586.1999999999998</v>
      </c>
      <c r="CP147" s="22">
        <v>272</v>
      </c>
      <c r="CQ147" s="22">
        <v>38.75</v>
      </c>
      <c r="CR147" s="22">
        <v>985.15</v>
      </c>
      <c r="CS147" s="22">
        <v>45.91</v>
      </c>
      <c r="CT147" s="22">
        <v>1341.81</v>
      </c>
      <c r="CU147" s="23">
        <v>3928.01</v>
      </c>
      <c r="CV147" s="21">
        <v>3023.93</v>
      </c>
      <c r="CW147" s="21">
        <v>0</v>
      </c>
      <c r="CX147" s="21">
        <v>3023.93</v>
      </c>
      <c r="CY147" s="22">
        <v>324</v>
      </c>
      <c r="CZ147" s="22">
        <v>45.32</v>
      </c>
      <c r="DA147" s="22">
        <v>1140.25</v>
      </c>
      <c r="DB147" s="22">
        <v>181.19</v>
      </c>
      <c r="DC147" s="22">
        <v>1690.76</v>
      </c>
      <c r="DD147" s="23">
        <v>4714.6899999999996</v>
      </c>
      <c r="DE147" s="21">
        <v>3824.8</v>
      </c>
      <c r="DF147" s="21">
        <v>0</v>
      </c>
      <c r="DG147" s="21">
        <v>3824.8</v>
      </c>
      <c r="DH147" s="22">
        <v>435</v>
      </c>
      <c r="DI147" s="22">
        <v>391.33</v>
      </c>
      <c r="DJ147" s="22">
        <v>1432.74</v>
      </c>
      <c r="DK147" s="22">
        <v>175.02</v>
      </c>
      <c r="DL147" s="22">
        <v>2434.09</v>
      </c>
      <c r="DM147" s="23">
        <v>6258.89</v>
      </c>
      <c r="DN147" s="73">
        <f t="shared" si="22"/>
        <v>33431.72</v>
      </c>
      <c r="DO147" s="73">
        <f t="shared" si="21"/>
        <v>948.61</v>
      </c>
      <c r="DP147" s="73">
        <f t="shared" si="23"/>
        <v>34380.33</v>
      </c>
      <c r="DQ147" s="22">
        <f t="shared" si="24"/>
        <v>3885</v>
      </c>
      <c r="DR147" s="22">
        <f t="shared" si="25"/>
        <v>872.67</v>
      </c>
      <c r="DS147" s="22">
        <f t="shared" si="26"/>
        <v>13787.59</v>
      </c>
      <c r="DT147" s="22">
        <f t="shared" si="27"/>
        <v>1783.0900000000001</v>
      </c>
      <c r="DU147" s="22">
        <f t="shared" si="28"/>
        <v>20328.349999999999</v>
      </c>
      <c r="DV147" s="23">
        <f t="shared" si="29"/>
        <v>57221.070000000007</v>
      </c>
      <c r="DW147" s="262">
        <f t="shared" si="30"/>
        <v>1178.9599999999991</v>
      </c>
      <c r="DX147" s="262"/>
      <c r="DY147" s="263">
        <f>E147-(DU147-(DO147*PARAM!Q147))</f>
        <v>-1940.0199999999968</v>
      </c>
      <c r="DZ147" s="263"/>
    </row>
    <row r="148" spans="1:130" x14ac:dyDescent="0.25">
      <c r="A148" s="18">
        <v>1204</v>
      </c>
      <c r="B148" s="18" t="s">
        <v>865</v>
      </c>
      <c r="C148" s="18" t="s">
        <v>245</v>
      </c>
      <c r="D148" s="20">
        <v>0</v>
      </c>
      <c r="E148" s="18">
        <v>0</v>
      </c>
      <c r="F148" s="18">
        <v>0</v>
      </c>
      <c r="G148" s="18" t="s">
        <v>157</v>
      </c>
      <c r="H148" s="18" t="s">
        <v>6</v>
      </c>
      <c r="I148" s="18" t="s">
        <v>360</v>
      </c>
      <c r="J148" s="21"/>
      <c r="K148" s="21"/>
      <c r="L148" s="21"/>
      <c r="M148" s="22"/>
      <c r="N148" s="22"/>
      <c r="O148" s="22"/>
      <c r="P148" s="22"/>
      <c r="Q148" s="22"/>
      <c r="R148" s="23"/>
      <c r="S148" s="21"/>
      <c r="T148" s="21"/>
      <c r="U148" s="21"/>
      <c r="V148" s="22"/>
      <c r="W148" s="22"/>
      <c r="X148" s="22"/>
      <c r="Y148" s="22"/>
      <c r="Z148" s="22"/>
      <c r="AA148" s="23"/>
      <c r="AB148" s="21"/>
      <c r="AC148" s="21"/>
      <c r="AD148" s="21"/>
      <c r="AE148" s="22"/>
      <c r="AF148" s="22"/>
      <c r="AG148" s="22"/>
      <c r="AH148" s="22"/>
      <c r="AI148" s="22"/>
      <c r="AJ148" s="23"/>
      <c r="AK148" s="21"/>
      <c r="AL148" s="21"/>
      <c r="AM148" s="21"/>
      <c r="AN148" s="22"/>
      <c r="AO148" s="22"/>
      <c r="AP148" s="22"/>
      <c r="AQ148" s="22"/>
      <c r="AR148" s="22"/>
      <c r="AS148" s="23"/>
      <c r="AT148" s="21">
        <v>0</v>
      </c>
      <c r="AU148" s="21">
        <v>313.04000000000002</v>
      </c>
      <c r="AV148" s="21">
        <v>313.04000000000002</v>
      </c>
      <c r="AW148" s="22">
        <v>13</v>
      </c>
      <c r="AX148" s="22">
        <v>0</v>
      </c>
      <c r="AY148" s="22">
        <v>62.61</v>
      </c>
      <c r="AZ148" s="22">
        <v>4.2</v>
      </c>
      <c r="BA148" s="22">
        <v>79.81</v>
      </c>
      <c r="BB148" s="23">
        <v>392.85</v>
      </c>
      <c r="BC148" s="21"/>
      <c r="BD148" s="21"/>
      <c r="BE148" s="21"/>
      <c r="BF148" s="22"/>
      <c r="BG148" s="22"/>
      <c r="BH148" s="22"/>
      <c r="BI148" s="22"/>
      <c r="BJ148" s="22"/>
      <c r="BK148" s="23"/>
      <c r="BL148" s="21"/>
      <c r="BM148" s="21"/>
      <c r="BN148" s="21"/>
      <c r="BO148" s="22"/>
      <c r="BP148" s="22"/>
      <c r="BQ148" s="22"/>
      <c r="BR148" s="22"/>
      <c r="BS148" s="22"/>
      <c r="BT148" s="23"/>
      <c r="BU148" s="21"/>
      <c r="BV148" s="21"/>
      <c r="BW148" s="21"/>
      <c r="BX148" s="22"/>
      <c r="BY148" s="22"/>
      <c r="BZ148" s="22"/>
      <c r="CA148" s="22"/>
      <c r="CB148" s="22"/>
      <c r="CC148" s="23"/>
      <c r="CD148" s="21"/>
      <c r="CE148" s="21"/>
      <c r="CF148" s="21"/>
      <c r="CG148" s="22"/>
      <c r="CH148" s="22"/>
      <c r="CI148" s="22"/>
      <c r="CJ148" s="22"/>
      <c r="CK148" s="22"/>
      <c r="CL148" s="23"/>
      <c r="CM148" s="21"/>
      <c r="CN148" s="21"/>
      <c r="CO148" s="21"/>
      <c r="CP148" s="22"/>
      <c r="CQ148" s="22"/>
      <c r="CR148" s="22"/>
      <c r="CS148" s="22"/>
      <c r="CT148" s="22"/>
      <c r="CU148" s="23"/>
      <c r="CV148" s="21"/>
      <c r="CW148" s="21"/>
      <c r="CX148" s="21"/>
      <c r="CY148" s="22"/>
      <c r="CZ148" s="22"/>
      <c r="DA148" s="22"/>
      <c r="DB148" s="22"/>
      <c r="DC148" s="22"/>
      <c r="DD148" s="23"/>
      <c r="DN148" s="73">
        <f t="shared" si="22"/>
        <v>0</v>
      </c>
      <c r="DO148" s="73">
        <f t="shared" si="21"/>
        <v>313.04000000000002</v>
      </c>
      <c r="DP148" s="73">
        <f t="shared" si="23"/>
        <v>313.04000000000002</v>
      </c>
      <c r="DQ148" s="22">
        <f t="shared" si="24"/>
        <v>13</v>
      </c>
      <c r="DR148" s="22">
        <f t="shared" si="25"/>
        <v>0</v>
      </c>
      <c r="DS148" s="22">
        <f t="shared" si="26"/>
        <v>62.61</v>
      </c>
      <c r="DT148" s="22">
        <f t="shared" si="27"/>
        <v>4.2</v>
      </c>
      <c r="DU148" s="22">
        <f t="shared" si="28"/>
        <v>79.81</v>
      </c>
      <c r="DV148" s="23">
        <f t="shared" si="29"/>
        <v>392.85</v>
      </c>
      <c r="DW148" s="262">
        <f t="shared" si="30"/>
        <v>313.04000000000002</v>
      </c>
      <c r="DX148" s="262"/>
      <c r="DY148" s="263">
        <f>E148-(DU148-(DO148*PARAM!Q148))</f>
        <v>-79.81</v>
      </c>
      <c r="DZ148" s="263"/>
    </row>
    <row r="149" spans="1:130" x14ac:dyDescent="0.25">
      <c r="A149" s="18">
        <v>1206</v>
      </c>
      <c r="B149" s="18" t="s">
        <v>381</v>
      </c>
      <c r="C149" s="18" t="s">
        <v>357</v>
      </c>
      <c r="D149" s="20">
        <v>1</v>
      </c>
      <c r="E149" s="18">
        <v>30023.97</v>
      </c>
      <c r="F149" s="18">
        <v>48620.76</v>
      </c>
      <c r="G149" s="18" t="s">
        <v>157</v>
      </c>
      <c r="H149" s="18" t="s">
        <v>5</v>
      </c>
      <c r="I149" s="18" t="s">
        <v>382</v>
      </c>
      <c r="J149" s="21">
        <v>3822.75</v>
      </c>
      <c r="K149" s="21">
        <v>0</v>
      </c>
      <c r="L149" s="21">
        <v>3822.75</v>
      </c>
      <c r="M149" s="22">
        <v>428</v>
      </c>
      <c r="N149" s="22">
        <v>56.17</v>
      </c>
      <c r="O149" s="22">
        <v>1433.38</v>
      </c>
      <c r="P149" s="22">
        <v>137.63</v>
      </c>
      <c r="Q149" s="22">
        <v>2055.1799999999998</v>
      </c>
      <c r="R149" s="23">
        <v>5877.93</v>
      </c>
      <c r="S149" s="21">
        <v>3747.35</v>
      </c>
      <c r="T149" s="21">
        <v>0</v>
      </c>
      <c r="U149" s="21">
        <v>3747.35</v>
      </c>
      <c r="V149" s="22">
        <v>428</v>
      </c>
      <c r="W149" s="22">
        <v>56.17</v>
      </c>
      <c r="X149" s="22">
        <v>1434.9</v>
      </c>
      <c r="Y149" s="22">
        <v>141.71</v>
      </c>
      <c r="Z149" s="22">
        <v>2060.7800000000002</v>
      </c>
      <c r="AA149" s="23">
        <v>5808.13</v>
      </c>
      <c r="AB149" s="21">
        <v>3747.35</v>
      </c>
      <c r="AC149" s="21">
        <v>0</v>
      </c>
      <c r="AD149" s="21">
        <v>3747.35</v>
      </c>
      <c r="AE149" s="22">
        <v>428</v>
      </c>
      <c r="AF149" s="22">
        <v>56.17</v>
      </c>
      <c r="AG149" s="22">
        <v>1434.14</v>
      </c>
      <c r="AH149" s="22">
        <v>182.51</v>
      </c>
      <c r="AI149" s="22">
        <v>2100.8200000000002</v>
      </c>
      <c r="AJ149" s="23">
        <v>5848.17</v>
      </c>
      <c r="AK149" s="21">
        <v>3805.91</v>
      </c>
      <c r="AL149" s="21">
        <v>0</v>
      </c>
      <c r="AM149" s="21">
        <v>3805.91</v>
      </c>
      <c r="AN149" s="22">
        <v>435</v>
      </c>
      <c r="AO149" s="22">
        <v>57.05</v>
      </c>
      <c r="AP149" s="22">
        <v>1454.53</v>
      </c>
      <c r="AQ149" s="22">
        <v>173.11</v>
      </c>
      <c r="AR149" s="22">
        <v>2119.69</v>
      </c>
      <c r="AS149" s="23">
        <v>5925.6</v>
      </c>
      <c r="AT149" s="21">
        <v>3783.6</v>
      </c>
      <c r="AU149" s="21">
        <v>948.61</v>
      </c>
      <c r="AV149" s="21">
        <v>4732.21</v>
      </c>
      <c r="AW149" s="22">
        <v>562</v>
      </c>
      <c r="AX149" s="22">
        <v>56.72</v>
      </c>
      <c r="AY149" s="22">
        <v>1636.46</v>
      </c>
      <c r="AZ149" s="22">
        <v>144.71</v>
      </c>
      <c r="BA149" s="22">
        <v>2399.89</v>
      </c>
      <c r="BB149" s="23">
        <v>7132.1</v>
      </c>
      <c r="BC149" s="21">
        <v>5833.94</v>
      </c>
      <c r="BD149" s="21">
        <v>0</v>
      </c>
      <c r="BE149" s="21">
        <v>5833.94</v>
      </c>
      <c r="BF149" s="22">
        <v>682</v>
      </c>
      <c r="BG149" s="22">
        <v>83.88</v>
      </c>
      <c r="BH149" s="22">
        <v>2513.63</v>
      </c>
      <c r="BI149" s="22">
        <v>180.17</v>
      </c>
      <c r="BJ149" s="22">
        <v>3459.68</v>
      </c>
      <c r="BK149" s="23">
        <v>9293.6200000000008</v>
      </c>
      <c r="BL149" s="21">
        <v>3747.35</v>
      </c>
      <c r="BM149" s="21">
        <v>0</v>
      </c>
      <c r="BN149" s="21">
        <v>3747.35</v>
      </c>
      <c r="BO149" s="22">
        <v>427</v>
      </c>
      <c r="BP149" s="22">
        <v>56.17</v>
      </c>
      <c r="BQ149" s="22">
        <v>1434.14</v>
      </c>
      <c r="BR149" s="22">
        <v>172.31</v>
      </c>
      <c r="BS149" s="22">
        <v>2089.62</v>
      </c>
      <c r="BT149" s="23">
        <v>5836.97</v>
      </c>
      <c r="BU149" s="21">
        <v>3747.35</v>
      </c>
      <c r="BV149" s="21">
        <v>0</v>
      </c>
      <c r="BW149" s="21">
        <v>3747.35</v>
      </c>
      <c r="BX149" s="22">
        <v>427</v>
      </c>
      <c r="BY149" s="22">
        <v>56.17</v>
      </c>
      <c r="BZ149" s="22">
        <v>1434.14</v>
      </c>
      <c r="CA149" s="22">
        <v>177.41</v>
      </c>
      <c r="CB149" s="22">
        <v>2094.7199999999998</v>
      </c>
      <c r="CC149" s="23">
        <v>5842.07</v>
      </c>
      <c r="CD149" s="21">
        <v>3747.35</v>
      </c>
      <c r="CE149" s="21">
        <v>0</v>
      </c>
      <c r="CF149" s="21">
        <v>3747.35</v>
      </c>
      <c r="CG149" s="22">
        <v>427</v>
      </c>
      <c r="CH149" s="22">
        <v>56.17</v>
      </c>
      <c r="CI149" s="22">
        <v>1658.83</v>
      </c>
      <c r="CJ149" s="22">
        <v>172.31</v>
      </c>
      <c r="CK149" s="22">
        <v>2314.31</v>
      </c>
      <c r="CL149" s="23">
        <v>6061.66</v>
      </c>
      <c r="CM149" s="21">
        <v>3849.1</v>
      </c>
      <c r="CN149" s="21">
        <v>0</v>
      </c>
      <c r="CO149" s="21">
        <v>3849.1</v>
      </c>
      <c r="CP149" s="22">
        <v>450</v>
      </c>
      <c r="CQ149" s="22">
        <v>57.7</v>
      </c>
      <c r="CR149" s="22">
        <v>1705.18</v>
      </c>
      <c r="CS149" s="22">
        <v>173.7</v>
      </c>
      <c r="CT149" s="22">
        <v>2386.58</v>
      </c>
      <c r="CU149" s="23">
        <v>6235.68</v>
      </c>
      <c r="CV149" s="21">
        <v>3747.35</v>
      </c>
      <c r="CW149" s="21">
        <v>0</v>
      </c>
      <c r="CX149" s="21">
        <v>3747.35</v>
      </c>
      <c r="CY149" s="22">
        <v>427</v>
      </c>
      <c r="CZ149" s="22">
        <v>56.17</v>
      </c>
      <c r="DA149" s="22">
        <v>1658.83</v>
      </c>
      <c r="DB149" s="22">
        <v>65.209999999999994</v>
      </c>
      <c r="DC149" s="22">
        <v>2207.21</v>
      </c>
      <c r="DD149" s="23">
        <v>5954.56</v>
      </c>
      <c r="DE149" s="21">
        <v>5594.74</v>
      </c>
      <c r="DF149" s="21">
        <v>0</v>
      </c>
      <c r="DG149" s="21">
        <v>5594.74</v>
      </c>
      <c r="DH149" s="22">
        <v>679</v>
      </c>
      <c r="DI149" s="22">
        <v>572.17999999999995</v>
      </c>
      <c r="DJ149" s="22">
        <v>3890.85</v>
      </c>
      <c r="DK149" s="22">
        <v>187.16</v>
      </c>
      <c r="DL149" s="22">
        <v>5329.19</v>
      </c>
      <c r="DM149" s="23">
        <v>10923.93</v>
      </c>
      <c r="DN149" s="73">
        <f t="shared" si="22"/>
        <v>49174.139999999992</v>
      </c>
      <c r="DO149" s="73">
        <f t="shared" si="21"/>
        <v>948.61</v>
      </c>
      <c r="DP149" s="73">
        <f t="shared" si="23"/>
        <v>50122.749999999993</v>
      </c>
      <c r="DQ149" s="22">
        <f t="shared" si="24"/>
        <v>6227</v>
      </c>
      <c r="DR149" s="22">
        <f t="shared" si="25"/>
        <v>1276.8899999999999</v>
      </c>
      <c r="DS149" s="22">
        <f t="shared" si="26"/>
        <v>23123.149999999994</v>
      </c>
      <c r="DT149" s="22">
        <f t="shared" si="27"/>
        <v>2080.25</v>
      </c>
      <c r="DU149" s="22">
        <f t="shared" si="28"/>
        <v>32707.289999999997</v>
      </c>
      <c r="DV149" s="23">
        <f t="shared" si="29"/>
        <v>86577.389999999985</v>
      </c>
      <c r="DW149" s="262">
        <f t="shared" si="30"/>
        <v>1501.9899999999907</v>
      </c>
      <c r="DX149" s="262"/>
      <c r="DY149" s="263">
        <f>E149-(DU149-(DO149*PARAM!Q149))</f>
        <v>-2683.3199999999961</v>
      </c>
      <c r="DZ149" s="263"/>
    </row>
    <row r="150" spans="1:130" x14ac:dyDescent="0.25">
      <c r="A150" s="18">
        <v>1208</v>
      </c>
      <c r="B150" s="18" t="s">
        <v>394</v>
      </c>
      <c r="C150" s="18" t="s">
        <v>395</v>
      </c>
      <c r="D150" s="20">
        <v>1</v>
      </c>
      <c r="E150" s="18">
        <v>225315.68</v>
      </c>
      <c r="F150" s="18">
        <v>363279.56</v>
      </c>
      <c r="G150" s="18" t="s">
        <v>157</v>
      </c>
      <c r="H150" s="18" t="s">
        <v>18</v>
      </c>
      <c r="I150" s="18" t="s">
        <v>396</v>
      </c>
      <c r="J150" s="21">
        <v>7100.52</v>
      </c>
      <c r="K150" s="21">
        <v>0</v>
      </c>
      <c r="L150" s="21">
        <v>7100.52</v>
      </c>
      <c r="M150" s="22">
        <v>890</v>
      </c>
      <c r="N150" s="22">
        <v>106.47</v>
      </c>
      <c r="O150" s="22">
        <v>3153.82</v>
      </c>
      <c r="P150" s="22">
        <v>187.19</v>
      </c>
      <c r="Q150" s="22">
        <v>4337.4799999999996</v>
      </c>
      <c r="R150" s="23">
        <v>11438</v>
      </c>
      <c r="S150" s="21">
        <v>6777.03</v>
      </c>
      <c r="T150" s="21">
        <v>0</v>
      </c>
      <c r="U150" s="21">
        <v>6777.03</v>
      </c>
      <c r="V150" s="22">
        <v>845</v>
      </c>
      <c r="W150" s="22">
        <v>101.62</v>
      </c>
      <c r="X150" s="22">
        <v>3019.16</v>
      </c>
      <c r="Y150" s="22">
        <v>192.99</v>
      </c>
      <c r="Z150" s="22">
        <v>4158.7700000000004</v>
      </c>
      <c r="AA150" s="23">
        <v>10935.8</v>
      </c>
      <c r="AB150" s="21">
        <v>7093.44</v>
      </c>
      <c r="AC150" s="21">
        <v>0</v>
      </c>
      <c r="AD150" s="21">
        <v>7093.44</v>
      </c>
      <c r="AE150" s="22">
        <v>889</v>
      </c>
      <c r="AF150" s="22">
        <v>106.36</v>
      </c>
      <c r="AG150" s="22">
        <v>3152.42</v>
      </c>
      <c r="AH150" s="22">
        <v>212.59</v>
      </c>
      <c r="AI150" s="22">
        <v>4360.37</v>
      </c>
      <c r="AJ150" s="23">
        <v>11453.81</v>
      </c>
      <c r="AK150" s="21">
        <v>6758.44</v>
      </c>
      <c r="AL150" s="21">
        <v>0</v>
      </c>
      <c r="AM150" s="21">
        <v>6758.44</v>
      </c>
      <c r="AN150" s="22">
        <v>843</v>
      </c>
      <c r="AO150" s="22">
        <v>101.34</v>
      </c>
      <c r="AP150" s="22">
        <v>3009.63</v>
      </c>
      <c r="AQ150" s="22">
        <v>208.05</v>
      </c>
      <c r="AR150" s="22">
        <v>4162.0200000000004</v>
      </c>
      <c r="AS150" s="23">
        <v>10920.46</v>
      </c>
      <c r="AT150" s="21">
        <v>6758.44</v>
      </c>
      <c r="AU150" s="21">
        <v>948.61</v>
      </c>
      <c r="AV150" s="21">
        <v>7707.05</v>
      </c>
      <c r="AW150" s="22">
        <v>972</v>
      </c>
      <c r="AX150" s="22">
        <v>101.34</v>
      </c>
      <c r="AY150" s="22">
        <v>3199.35</v>
      </c>
      <c r="AZ150" s="22">
        <v>195.25</v>
      </c>
      <c r="BA150" s="22">
        <v>4467.9399999999996</v>
      </c>
      <c r="BB150" s="23">
        <v>12174.99</v>
      </c>
      <c r="BC150" s="21">
        <v>10205.75</v>
      </c>
      <c r="BD150" s="21">
        <v>0</v>
      </c>
      <c r="BE150" s="21">
        <v>10205.75</v>
      </c>
      <c r="BF150" s="22">
        <v>1302</v>
      </c>
      <c r="BG150" s="22">
        <v>151.33000000000001</v>
      </c>
      <c r="BH150" s="22">
        <v>4430.21</v>
      </c>
      <c r="BI150" s="22">
        <v>152.77000000000001</v>
      </c>
      <c r="BJ150" s="22">
        <v>6036.31</v>
      </c>
      <c r="BK150" s="23">
        <v>16242.06</v>
      </c>
      <c r="BL150" s="21">
        <v>6758.44</v>
      </c>
      <c r="BM150" s="21">
        <v>0</v>
      </c>
      <c r="BN150" s="21">
        <v>6758.44</v>
      </c>
      <c r="BO150" s="22">
        <v>842</v>
      </c>
      <c r="BP150" s="22">
        <v>101.34</v>
      </c>
      <c r="BQ150" s="22">
        <v>3009.63</v>
      </c>
      <c r="BR150" s="22">
        <v>177.45</v>
      </c>
      <c r="BS150" s="22">
        <v>4130.42</v>
      </c>
      <c r="BT150" s="23">
        <v>10888.86</v>
      </c>
      <c r="BU150" s="21">
        <v>6758.44</v>
      </c>
      <c r="BV150" s="21">
        <v>0</v>
      </c>
      <c r="BW150" s="21">
        <v>6758.44</v>
      </c>
      <c r="BX150" s="22">
        <v>843</v>
      </c>
      <c r="BY150" s="22">
        <v>101.34</v>
      </c>
      <c r="BZ150" s="22">
        <v>3009.63</v>
      </c>
      <c r="CA150" s="22">
        <v>106.05</v>
      </c>
      <c r="CB150" s="22">
        <v>4060.02</v>
      </c>
      <c r="CC150" s="23">
        <v>10818.46</v>
      </c>
      <c r="CD150" s="21">
        <v>6882.4</v>
      </c>
      <c r="CE150" s="21">
        <v>0</v>
      </c>
      <c r="CF150" s="21">
        <v>6882.4</v>
      </c>
      <c r="CG150" s="22">
        <v>813</v>
      </c>
      <c r="CH150" s="22">
        <v>98.17</v>
      </c>
      <c r="CI150" s="22">
        <v>2919.7</v>
      </c>
      <c r="CJ150" s="22">
        <v>158.66999999999999</v>
      </c>
      <c r="CK150" s="22">
        <v>3989.54</v>
      </c>
      <c r="CL150" s="23">
        <v>10871.94</v>
      </c>
      <c r="CM150" s="21">
        <v>6811.57</v>
      </c>
      <c r="CN150" s="21">
        <v>0</v>
      </c>
      <c r="CO150" s="21">
        <v>6811.57</v>
      </c>
      <c r="CP150" s="22">
        <v>858</v>
      </c>
      <c r="CQ150" s="22">
        <v>102.14</v>
      </c>
      <c r="CR150" s="22">
        <v>3037.09</v>
      </c>
      <c r="CS150" s="22">
        <v>183.26</v>
      </c>
      <c r="CT150" s="22">
        <v>4180.49</v>
      </c>
      <c r="CU150" s="23">
        <v>10992.06</v>
      </c>
      <c r="CV150" s="21">
        <v>9435.66</v>
      </c>
      <c r="CW150" s="21">
        <v>0</v>
      </c>
      <c r="CX150" s="21">
        <v>9435.66</v>
      </c>
      <c r="CY150" s="22">
        <v>1212</v>
      </c>
      <c r="CZ150" s="22">
        <v>141.5</v>
      </c>
      <c r="DA150" s="22">
        <v>4150.74</v>
      </c>
      <c r="DB150" s="22">
        <v>188.25</v>
      </c>
      <c r="DC150" s="22">
        <v>5692.49</v>
      </c>
      <c r="DD150" s="23">
        <v>15128.15</v>
      </c>
      <c r="DE150" s="21">
        <v>10471.76</v>
      </c>
      <c r="DF150" s="21">
        <v>0</v>
      </c>
      <c r="DG150" s="21">
        <v>10471.76</v>
      </c>
      <c r="DH150" s="22">
        <v>1356</v>
      </c>
      <c r="DI150" s="22">
        <v>1070.3699999999999</v>
      </c>
      <c r="DJ150" s="22">
        <v>4592.3500000000004</v>
      </c>
      <c r="DK150" s="22">
        <v>156.4</v>
      </c>
      <c r="DL150" s="22">
        <v>7175.12</v>
      </c>
      <c r="DM150" s="23">
        <v>17646.88</v>
      </c>
      <c r="DN150" s="73">
        <f t="shared" si="22"/>
        <v>91811.89</v>
      </c>
      <c r="DO150" s="73">
        <f t="shared" si="21"/>
        <v>948.61</v>
      </c>
      <c r="DP150" s="73">
        <f t="shared" si="23"/>
        <v>92760.499999999985</v>
      </c>
      <c r="DQ150" s="22">
        <f t="shared" si="24"/>
        <v>12507</v>
      </c>
      <c r="DR150" s="22">
        <f t="shared" si="25"/>
        <v>2384.66</v>
      </c>
      <c r="DS150" s="22">
        <f t="shared" si="26"/>
        <v>43693.36</v>
      </c>
      <c r="DT150" s="22">
        <f t="shared" si="27"/>
        <v>2296.3700000000003</v>
      </c>
      <c r="DU150" s="22">
        <f>Q150+Z150+AI150+AR150+BA150+BJ150+BS150+BS150+CB150+CK150+CT150+DC150+DL150</f>
        <v>60881.389999999992</v>
      </c>
      <c r="DV150" s="23">
        <f t="shared" si="29"/>
        <v>160400.32999999999</v>
      </c>
      <c r="DW150" s="262">
        <f t="shared" si="30"/>
        <v>-270519.06</v>
      </c>
      <c r="DX150" s="262"/>
      <c r="DY150" s="263">
        <f>E150-(DU150-(DO150*PARAM!Q150))</f>
        <v>164434.29</v>
      </c>
      <c r="DZ150" s="263"/>
    </row>
    <row r="151" spans="1:130" x14ac:dyDescent="0.25">
      <c r="A151" s="18">
        <v>1211</v>
      </c>
      <c r="B151" s="18" t="s">
        <v>407</v>
      </c>
      <c r="C151" s="18" t="s">
        <v>408</v>
      </c>
      <c r="D151" s="20">
        <v>1</v>
      </c>
      <c r="E151" s="18">
        <v>15688.42</v>
      </c>
      <c r="F151" s="18">
        <v>33437.589999999997</v>
      </c>
      <c r="G151" s="18" t="s">
        <v>157</v>
      </c>
      <c r="H151" s="18" t="s">
        <v>5</v>
      </c>
      <c r="I151" s="18" t="s">
        <v>282</v>
      </c>
      <c r="J151" s="21">
        <v>2738.72</v>
      </c>
      <c r="K151" s="21">
        <v>0</v>
      </c>
      <c r="L151" s="21">
        <v>2738.72</v>
      </c>
      <c r="M151" s="22">
        <v>274</v>
      </c>
      <c r="N151" s="22">
        <v>39.869999999999997</v>
      </c>
      <c r="O151" s="22">
        <v>1007.02</v>
      </c>
      <c r="P151" s="22">
        <v>150.29</v>
      </c>
      <c r="Q151" s="22">
        <v>1471.18</v>
      </c>
      <c r="R151" s="23">
        <v>4209.8999999999996</v>
      </c>
      <c r="S151" s="21">
        <v>3006.94</v>
      </c>
      <c r="T151" s="21">
        <v>0</v>
      </c>
      <c r="U151" s="21">
        <v>3006.94</v>
      </c>
      <c r="V151" s="22">
        <v>322</v>
      </c>
      <c r="W151" s="22">
        <v>45.06</v>
      </c>
      <c r="X151" s="22">
        <v>987.29</v>
      </c>
      <c r="Y151" s="22">
        <v>134.99</v>
      </c>
      <c r="Z151" s="22">
        <v>1489.34</v>
      </c>
      <c r="AA151" s="23">
        <v>4496.28</v>
      </c>
      <c r="AB151" s="21">
        <v>2474.3000000000002</v>
      </c>
      <c r="AC151" s="21">
        <v>0</v>
      </c>
      <c r="AD151" s="21">
        <v>2474.3000000000002</v>
      </c>
      <c r="AE151" s="22">
        <v>249</v>
      </c>
      <c r="AF151" s="22">
        <v>37.08</v>
      </c>
      <c r="AG151" s="22">
        <v>930.82</v>
      </c>
      <c r="AH151" s="22">
        <v>161.24</v>
      </c>
      <c r="AI151" s="22">
        <v>1378.14</v>
      </c>
      <c r="AJ151" s="23">
        <v>3852.44</v>
      </c>
      <c r="AK151" s="21">
        <v>2474.3000000000002</v>
      </c>
      <c r="AL151" s="21">
        <v>0</v>
      </c>
      <c r="AM151" s="21">
        <v>2474.3000000000002</v>
      </c>
      <c r="AN151" s="22">
        <v>249</v>
      </c>
      <c r="AO151" s="22">
        <v>37.08</v>
      </c>
      <c r="AP151" s="22">
        <v>930.82</v>
      </c>
      <c r="AQ151" s="22">
        <v>125.54</v>
      </c>
      <c r="AR151" s="22">
        <v>1342.44</v>
      </c>
      <c r="AS151" s="23">
        <v>3816.74</v>
      </c>
      <c r="AT151" s="21">
        <v>2474.3000000000002</v>
      </c>
      <c r="AU151" s="21">
        <v>853.75</v>
      </c>
      <c r="AV151" s="21">
        <v>3328.05</v>
      </c>
      <c r="AW151" s="22">
        <v>364</v>
      </c>
      <c r="AX151" s="22">
        <v>37.08</v>
      </c>
      <c r="AY151" s="22">
        <v>1101.57</v>
      </c>
      <c r="AZ151" s="22">
        <v>147.18</v>
      </c>
      <c r="BA151" s="22">
        <v>1649.83</v>
      </c>
      <c r="BB151" s="23">
        <v>4977.88</v>
      </c>
      <c r="BC151" s="21">
        <v>3888.19</v>
      </c>
      <c r="BD151" s="21">
        <v>0</v>
      </c>
      <c r="BE151" s="21">
        <v>3888.19</v>
      </c>
      <c r="BF151" s="22">
        <v>416</v>
      </c>
      <c r="BG151" s="22">
        <v>55.36</v>
      </c>
      <c r="BH151" s="22">
        <v>1384.64</v>
      </c>
      <c r="BI151" s="22">
        <v>154.9</v>
      </c>
      <c r="BJ151" s="22">
        <v>2010.9</v>
      </c>
      <c r="BK151" s="23">
        <v>5899.09</v>
      </c>
      <c r="BL151" s="21">
        <v>2474.3000000000002</v>
      </c>
      <c r="BM151" s="21">
        <v>0</v>
      </c>
      <c r="BN151" s="21">
        <v>2474.3000000000002</v>
      </c>
      <c r="BO151" s="22">
        <v>246</v>
      </c>
      <c r="BP151" s="22">
        <v>37.08</v>
      </c>
      <c r="BQ151" s="22">
        <v>930.82</v>
      </c>
      <c r="BR151" s="22">
        <v>151.04</v>
      </c>
      <c r="BS151" s="22">
        <v>1364.94</v>
      </c>
      <c r="BT151" s="23">
        <v>3839.24</v>
      </c>
      <c r="BU151" s="21">
        <v>2474.3000000000002</v>
      </c>
      <c r="BV151" s="21">
        <v>0</v>
      </c>
      <c r="BW151" s="21">
        <v>2474.3000000000002</v>
      </c>
      <c r="BX151" s="22">
        <v>248</v>
      </c>
      <c r="BY151" s="22">
        <v>37.08</v>
      </c>
      <c r="BZ151" s="22">
        <v>930.82</v>
      </c>
      <c r="CA151" s="22">
        <v>156.13999999999999</v>
      </c>
      <c r="CB151" s="22">
        <v>1372.04</v>
      </c>
      <c r="CC151" s="23">
        <v>3846.34</v>
      </c>
      <c r="CD151" s="21">
        <v>2520.86</v>
      </c>
      <c r="CE151" s="21">
        <v>0</v>
      </c>
      <c r="CF151" s="21">
        <v>2520.86</v>
      </c>
      <c r="CG151" s="22">
        <v>255</v>
      </c>
      <c r="CH151" s="22">
        <v>37.770000000000003</v>
      </c>
      <c r="CI151" s="22">
        <v>956.46</v>
      </c>
      <c r="CJ151" s="22">
        <v>111.06</v>
      </c>
      <c r="CK151" s="22">
        <v>1360.29</v>
      </c>
      <c r="CL151" s="23">
        <v>3881.15</v>
      </c>
      <c r="CM151" s="21">
        <v>2474.3000000000002</v>
      </c>
      <c r="CN151" s="21">
        <v>0</v>
      </c>
      <c r="CO151" s="21">
        <v>2474.3000000000002</v>
      </c>
      <c r="CP151" s="22">
        <v>256</v>
      </c>
      <c r="CQ151" s="22">
        <v>37.08</v>
      </c>
      <c r="CR151" s="22">
        <v>905.47</v>
      </c>
      <c r="CS151" s="22">
        <v>74.540000000000006</v>
      </c>
      <c r="CT151" s="22">
        <v>1273.0899999999999</v>
      </c>
      <c r="CU151" s="23">
        <v>3747.39</v>
      </c>
      <c r="CV151" s="21">
        <v>3610.39</v>
      </c>
      <c r="CW151" s="21">
        <v>0</v>
      </c>
      <c r="CX151" s="21">
        <v>3610.39</v>
      </c>
      <c r="CY151" s="22">
        <v>405</v>
      </c>
      <c r="CZ151" s="22">
        <v>54.12</v>
      </c>
      <c r="DA151" s="22">
        <v>1354.41</v>
      </c>
      <c r="DB151" s="22">
        <v>155.91999999999999</v>
      </c>
      <c r="DC151" s="22">
        <v>1969.45</v>
      </c>
      <c r="DD151" s="23">
        <v>5579.84</v>
      </c>
      <c r="DE151" s="21">
        <v>3764.61</v>
      </c>
      <c r="DF151" s="21">
        <v>0</v>
      </c>
      <c r="DG151" s="21">
        <v>3764.61</v>
      </c>
      <c r="DH151" s="22">
        <v>428</v>
      </c>
      <c r="DI151" s="22">
        <v>397.14</v>
      </c>
      <c r="DJ151" s="22">
        <v>1492.8</v>
      </c>
      <c r="DK151" s="22">
        <v>179.05</v>
      </c>
      <c r="DL151" s="22">
        <v>2496.9899999999998</v>
      </c>
      <c r="DM151" s="23">
        <v>6261.6</v>
      </c>
      <c r="DN151" s="73">
        <f t="shared" si="22"/>
        <v>34375.509999999995</v>
      </c>
      <c r="DO151" s="73">
        <f t="shared" si="21"/>
        <v>853.75</v>
      </c>
      <c r="DP151" s="73">
        <f t="shared" si="23"/>
        <v>35229.259999999995</v>
      </c>
      <c r="DQ151" s="22">
        <f t="shared" si="24"/>
        <v>3958</v>
      </c>
      <c r="DR151" s="22">
        <f t="shared" si="25"/>
        <v>888.87999999999988</v>
      </c>
      <c r="DS151" s="22">
        <f t="shared" si="26"/>
        <v>13843.76</v>
      </c>
      <c r="DT151" s="22">
        <f t="shared" si="27"/>
        <v>1852.93</v>
      </c>
      <c r="DU151" s="22">
        <f t="shared" si="28"/>
        <v>20543.57</v>
      </c>
      <c r="DV151" s="23">
        <f t="shared" si="29"/>
        <v>58247.13</v>
      </c>
      <c r="DW151" s="262">
        <f t="shared" si="30"/>
        <v>1791.6699999999983</v>
      </c>
      <c r="DX151" s="262"/>
      <c r="DY151" s="263">
        <f>E151-(DU151-(DO151*PARAM!Q151))</f>
        <v>-4855.1499999999996</v>
      </c>
      <c r="DZ151" s="263"/>
    </row>
    <row r="152" spans="1:130" x14ac:dyDescent="0.25">
      <c r="A152" s="18">
        <v>1212</v>
      </c>
      <c r="B152" s="18" t="s">
        <v>210</v>
      </c>
      <c r="C152" s="18" t="s">
        <v>211</v>
      </c>
      <c r="D152" s="20">
        <v>1</v>
      </c>
      <c r="E152" s="18">
        <v>19077.93</v>
      </c>
      <c r="F152" s="18">
        <v>34465.03</v>
      </c>
      <c r="G152" s="18" t="s">
        <v>157</v>
      </c>
      <c r="H152" s="18" t="s">
        <v>5</v>
      </c>
      <c r="I152" s="18" t="s">
        <v>182</v>
      </c>
      <c r="J152" s="21">
        <v>2138.54</v>
      </c>
      <c r="K152" s="21">
        <v>0</v>
      </c>
      <c r="L152" s="21">
        <v>2138.54</v>
      </c>
      <c r="M152" s="22">
        <v>202</v>
      </c>
      <c r="N152" s="22">
        <v>32.04</v>
      </c>
      <c r="O152" s="22">
        <v>821.27</v>
      </c>
      <c r="P152" s="22">
        <v>37.97</v>
      </c>
      <c r="Q152" s="22">
        <v>1093.28</v>
      </c>
      <c r="R152" s="23">
        <v>3231.82</v>
      </c>
      <c r="S152" s="21">
        <v>2657.38</v>
      </c>
      <c r="T152" s="21">
        <v>0</v>
      </c>
      <c r="U152" s="21">
        <v>2657.38</v>
      </c>
      <c r="V152" s="22">
        <v>274</v>
      </c>
      <c r="W152" s="22">
        <v>39.82</v>
      </c>
      <c r="X152" s="22">
        <v>1006.86</v>
      </c>
      <c r="Y152" s="22">
        <v>47.17</v>
      </c>
      <c r="Z152" s="22">
        <v>1367.85</v>
      </c>
      <c r="AA152" s="23">
        <v>4025.23</v>
      </c>
      <c r="AB152" s="21">
        <v>77.709999999999994</v>
      </c>
      <c r="AC152" s="21">
        <v>0</v>
      </c>
      <c r="AD152" s="21">
        <v>77.709999999999994</v>
      </c>
      <c r="AE152" s="22">
        <v>-80</v>
      </c>
      <c r="AF152" s="22">
        <v>1.1299999999999999</v>
      </c>
      <c r="AG152" s="22">
        <v>88.4</v>
      </c>
      <c r="AH152" s="22">
        <v>1.38</v>
      </c>
      <c r="AI152" s="22">
        <v>10.91</v>
      </c>
      <c r="AJ152" s="23">
        <v>88.62</v>
      </c>
      <c r="AK152" s="21">
        <v>77.709999999999994</v>
      </c>
      <c r="AL152" s="21">
        <v>0</v>
      </c>
      <c r="AM152" s="21">
        <v>77.709999999999994</v>
      </c>
      <c r="AN152" s="22">
        <v>-71</v>
      </c>
      <c r="AO152" s="22">
        <v>1.1299999999999999</v>
      </c>
      <c r="AP152" s="22">
        <v>88.4</v>
      </c>
      <c r="AQ152" s="22">
        <v>1.38</v>
      </c>
      <c r="AR152" s="22">
        <v>19.91</v>
      </c>
      <c r="AS152" s="23">
        <v>97.62</v>
      </c>
      <c r="AT152" s="21">
        <v>393.57</v>
      </c>
      <c r="AU152" s="21">
        <v>626.08000000000004</v>
      </c>
      <c r="AV152" s="21">
        <v>1019.65</v>
      </c>
      <c r="AW152" s="22">
        <v>62</v>
      </c>
      <c r="AX152" s="22">
        <v>5.86</v>
      </c>
      <c r="AY152" s="22">
        <v>326</v>
      </c>
      <c r="AZ152" s="22">
        <v>15.36</v>
      </c>
      <c r="BA152" s="22">
        <v>409.22</v>
      </c>
      <c r="BB152" s="23">
        <v>1428.87</v>
      </c>
      <c r="BC152" s="21">
        <v>2387.37</v>
      </c>
      <c r="BD152" s="21">
        <v>0</v>
      </c>
      <c r="BE152" s="21">
        <v>2387.37</v>
      </c>
      <c r="BF152" s="22">
        <v>217</v>
      </c>
      <c r="BG152" s="22">
        <v>35.78</v>
      </c>
      <c r="BH152" s="22">
        <v>1065.75</v>
      </c>
      <c r="BI152" s="22">
        <v>42.39</v>
      </c>
      <c r="BJ152" s="22">
        <v>1360.92</v>
      </c>
      <c r="BK152" s="23">
        <v>3748.29</v>
      </c>
      <c r="BL152" s="21">
        <v>-917.61</v>
      </c>
      <c r="BM152" s="21">
        <v>0</v>
      </c>
      <c r="BN152" s="21">
        <v>-917.61</v>
      </c>
      <c r="BO152" s="22">
        <v>-47</v>
      </c>
      <c r="BP152" s="22">
        <v>2.71</v>
      </c>
      <c r="BQ152" s="22">
        <v>125.94</v>
      </c>
      <c r="BR152" s="22">
        <v>-11.51</v>
      </c>
      <c r="BS152" s="22">
        <v>70.14</v>
      </c>
      <c r="BT152" s="23">
        <v>-847.47</v>
      </c>
      <c r="BU152" s="21">
        <v>1072.6400000000001</v>
      </c>
      <c r="BV152" s="21">
        <v>0</v>
      </c>
      <c r="BW152" s="21">
        <v>1072.6400000000001</v>
      </c>
      <c r="BX152" s="22">
        <v>68</v>
      </c>
      <c r="BY152" s="22">
        <v>16.05</v>
      </c>
      <c r="BZ152" s="22">
        <v>442.42</v>
      </c>
      <c r="CA152" s="22">
        <v>19.04</v>
      </c>
      <c r="CB152" s="22">
        <v>545.51</v>
      </c>
      <c r="CC152" s="23">
        <v>1618.15</v>
      </c>
      <c r="CD152" s="21">
        <v>1030.67</v>
      </c>
      <c r="CE152" s="21">
        <v>0</v>
      </c>
      <c r="CF152" s="21">
        <v>1030.67</v>
      </c>
      <c r="CG152" s="22">
        <v>64</v>
      </c>
      <c r="CH152" s="22">
        <v>15.42</v>
      </c>
      <c r="CI152" s="22">
        <v>427.48</v>
      </c>
      <c r="CJ152" s="22">
        <v>18.29</v>
      </c>
      <c r="CK152" s="22">
        <v>525.19000000000005</v>
      </c>
      <c r="CL152" s="23">
        <v>1555.86</v>
      </c>
      <c r="CM152" s="21">
        <v>-1295.8900000000001</v>
      </c>
      <c r="CN152" s="21">
        <v>0</v>
      </c>
      <c r="CO152" s="21">
        <v>-1295.8900000000001</v>
      </c>
      <c r="CP152" s="22">
        <v>-16</v>
      </c>
      <c r="CQ152" s="22">
        <v>0.45</v>
      </c>
      <c r="CR152" s="22">
        <v>77.209999999999994</v>
      </c>
      <c r="CS152" s="22">
        <v>-17.23</v>
      </c>
      <c r="CT152" s="22">
        <v>44.43</v>
      </c>
      <c r="CU152" s="23">
        <v>-1251.46</v>
      </c>
      <c r="CV152" s="21">
        <v>-1180.67</v>
      </c>
      <c r="CW152" s="21">
        <v>0</v>
      </c>
      <c r="CX152" s="21">
        <v>-1180.67</v>
      </c>
      <c r="CY152" s="22">
        <v>22</v>
      </c>
      <c r="CZ152" s="22">
        <v>8.16</v>
      </c>
      <c r="DA152" s="22">
        <v>255.26</v>
      </c>
      <c r="DB152" s="22">
        <v>-13.45</v>
      </c>
      <c r="DC152" s="22">
        <v>271.97000000000003</v>
      </c>
      <c r="DD152" s="23">
        <v>-908.7</v>
      </c>
      <c r="DE152" s="21">
        <v>2212.7600000000002</v>
      </c>
      <c r="DF152" s="21">
        <v>0</v>
      </c>
      <c r="DG152" s="21">
        <v>2212.7600000000002</v>
      </c>
      <c r="DH152" s="22">
        <v>213</v>
      </c>
      <c r="DI152" s="22">
        <v>174.24</v>
      </c>
      <c r="DJ152" s="22">
        <v>906.49</v>
      </c>
      <c r="DK152" s="22">
        <v>41.62</v>
      </c>
      <c r="DL152" s="22">
        <v>1335.35</v>
      </c>
      <c r="DM152" s="23">
        <v>3548.11</v>
      </c>
      <c r="DN152" s="73">
        <f t="shared" si="22"/>
        <v>8654.18</v>
      </c>
      <c r="DO152" s="73">
        <f t="shared" si="21"/>
        <v>626.08000000000004</v>
      </c>
      <c r="DP152" s="73">
        <f t="shared" si="23"/>
        <v>9280.260000000002</v>
      </c>
      <c r="DQ152" s="22">
        <f t="shared" si="24"/>
        <v>861</v>
      </c>
      <c r="DR152" s="22">
        <f t="shared" si="25"/>
        <v>335.5</v>
      </c>
      <c r="DS152" s="22">
        <f t="shared" si="26"/>
        <v>5757.420000000001</v>
      </c>
      <c r="DT152" s="22">
        <f t="shared" si="27"/>
        <v>170.9</v>
      </c>
      <c r="DU152" s="22">
        <f t="shared" si="28"/>
        <v>7124.8200000000015</v>
      </c>
      <c r="DV152" s="23">
        <f t="shared" si="29"/>
        <v>15487.470000000001</v>
      </c>
      <c r="DW152" s="262">
        <f t="shared" si="30"/>
        <v>-25184.769999999997</v>
      </c>
      <c r="DX152" s="262"/>
      <c r="DY152" s="263">
        <f>E152-(DU152-(DO152*PARAM!Q152))</f>
        <v>11953.109999999999</v>
      </c>
      <c r="DZ152" s="263"/>
    </row>
    <row r="153" spans="1:130" x14ac:dyDescent="0.25">
      <c r="A153" s="18">
        <v>1214</v>
      </c>
      <c r="B153" s="18" t="s">
        <v>429</v>
      </c>
      <c r="C153" s="18" t="s">
        <v>223</v>
      </c>
      <c r="D153" s="20">
        <v>1</v>
      </c>
      <c r="E153" s="18">
        <v>18377.900000000001</v>
      </c>
      <c r="F153" s="18">
        <v>33182.26</v>
      </c>
      <c r="G153" s="18" t="s">
        <v>157</v>
      </c>
      <c r="H153" s="18" t="s">
        <v>5</v>
      </c>
      <c r="I153" s="18" t="s">
        <v>231</v>
      </c>
      <c r="J153" s="21">
        <v>2607.71</v>
      </c>
      <c r="K153" s="21">
        <v>0</v>
      </c>
      <c r="L153" s="21">
        <v>2607.71</v>
      </c>
      <c r="M153" s="22">
        <v>255</v>
      </c>
      <c r="N153" s="22">
        <v>37.79</v>
      </c>
      <c r="O153" s="22">
        <v>956.36</v>
      </c>
      <c r="P153" s="22">
        <v>45.93</v>
      </c>
      <c r="Q153" s="22">
        <v>1295.08</v>
      </c>
      <c r="R153" s="23">
        <v>3902.79</v>
      </c>
      <c r="S153" s="21">
        <v>2521.91</v>
      </c>
      <c r="T153" s="21">
        <v>0</v>
      </c>
      <c r="U153" s="21">
        <v>2521.91</v>
      </c>
      <c r="V153" s="22">
        <v>255</v>
      </c>
      <c r="W153" s="22">
        <v>37.79</v>
      </c>
      <c r="X153" s="22">
        <v>957.34</v>
      </c>
      <c r="Y153" s="22">
        <v>126.37</v>
      </c>
      <c r="Z153" s="22">
        <v>1376.5</v>
      </c>
      <c r="AA153" s="23">
        <v>3898.41</v>
      </c>
      <c r="AB153" s="21">
        <v>2521.91</v>
      </c>
      <c r="AC153" s="21">
        <v>0</v>
      </c>
      <c r="AD153" s="21">
        <v>2521.91</v>
      </c>
      <c r="AE153" s="22">
        <v>255</v>
      </c>
      <c r="AF153" s="22">
        <v>37.79</v>
      </c>
      <c r="AG153" s="22">
        <v>956.85</v>
      </c>
      <c r="AH153" s="22">
        <v>156.97</v>
      </c>
      <c r="AI153" s="22">
        <v>1406.61</v>
      </c>
      <c r="AJ153" s="23">
        <v>3928.52</v>
      </c>
      <c r="AK153" s="21">
        <v>2521.91</v>
      </c>
      <c r="AL153" s="21">
        <v>0</v>
      </c>
      <c r="AM153" s="21">
        <v>2521.91</v>
      </c>
      <c r="AN153" s="22">
        <v>255</v>
      </c>
      <c r="AO153" s="22">
        <v>37.79</v>
      </c>
      <c r="AP153" s="22">
        <v>956.85</v>
      </c>
      <c r="AQ153" s="22">
        <v>151.87</v>
      </c>
      <c r="AR153" s="22">
        <v>1401.51</v>
      </c>
      <c r="AS153" s="23">
        <v>3923.42</v>
      </c>
      <c r="AT153" s="21">
        <v>2543.58</v>
      </c>
      <c r="AU153" s="21">
        <v>825.29</v>
      </c>
      <c r="AV153" s="21">
        <v>3368.87</v>
      </c>
      <c r="AW153" s="22">
        <v>370</v>
      </c>
      <c r="AX153" s="22">
        <v>38.11</v>
      </c>
      <c r="AY153" s="22">
        <v>1129.83</v>
      </c>
      <c r="AZ153" s="22">
        <v>148.03</v>
      </c>
      <c r="BA153" s="22">
        <v>1685.97</v>
      </c>
      <c r="BB153" s="23">
        <v>5054.84</v>
      </c>
      <c r="BC153" s="21">
        <v>3973.68</v>
      </c>
      <c r="BD153" s="21">
        <v>0</v>
      </c>
      <c r="BE153" s="21">
        <v>3973.68</v>
      </c>
      <c r="BF153" s="22">
        <v>428</v>
      </c>
      <c r="BG153" s="22">
        <v>56.57</v>
      </c>
      <c r="BH153" s="22">
        <v>1413.99</v>
      </c>
      <c r="BI153" s="22">
        <v>161.49</v>
      </c>
      <c r="BJ153" s="22">
        <v>2060.0500000000002</v>
      </c>
      <c r="BK153" s="23">
        <v>6033.73</v>
      </c>
      <c r="BL153" s="21">
        <v>2521.91</v>
      </c>
      <c r="BM153" s="21">
        <v>0</v>
      </c>
      <c r="BN153" s="21">
        <v>2521.91</v>
      </c>
      <c r="BO153" s="22">
        <v>254</v>
      </c>
      <c r="BP153" s="22">
        <v>37.79</v>
      </c>
      <c r="BQ153" s="22">
        <v>956.85</v>
      </c>
      <c r="BR153" s="22">
        <v>121.27</v>
      </c>
      <c r="BS153" s="22">
        <v>1369.91</v>
      </c>
      <c r="BT153" s="23">
        <v>3891.82</v>
      </c>
      <c r="BU153" s="21">
        <v>2471.16</v>
      </c>
      <c r="BV153" s="21">
        <v>0</v>
      </c>
      <c r="BW153" s="21">
        <v>2471.16</v>
      </c>
      <c r="BX153" s="22">
        <v>248</v>
      </c>
      <c r="BY153" s="22">
        <v>37.020000000000003</v>
      </c>
      <c r="BZ153" s="22">
        <v>939.17</v>
      </c>
      <c r="CA153" s="22">
        <v>140.77000000000001</v>
      </c>
      <c r="CB153" s="22">
        <v>1364.96</v>
      </c>
      <c r="CC153" s="23">
        <v>3836.12</v>
      </c>
      <c r="CD153" s="21">
        <v>2521.91</v>
      </c>
      <c r="CE153" s="21">
        <v>0</v>
      </c>
      <c r="CF153" s="21">
        <v>2521.91</v>
      </c>
      <c r="CG153" s="22">
        <v>255</v>
      </c>
      <c r="CH153" s="22">
        <v>37.79</v>
      </c>
      <c r="CI153" s="22">
        <v>956.85</v>
      </c>
      <c r="CJ153" s="22">
        <v>131.47</v>
      </c>
      <c r="CK153" s="22">
        <v>1381.11</v>
      </c>
      <c r="CL153" s="23">
        <v>3903.02</v>
      </c>
      <c r="CM153" s="21">
        <v>2581.39</v>
      </c>
      <c r="CN153" s="21">
        <v>0</v>
      </c>
      <c r="CO153" s="21">
        <v>2581.39</v>
      </c>
      <c r="CP153" s="22">
        <v>271</v>
      </c>
      <c r="CQ153" s="22">
        <v>38.68</v>
      </c>
      <c r="CR153" s="22">
        <v>983.39</v>
      </c>
      <c r="CS153" s="22">
        <v>45.83</v>
      </c>
      <c r="CT153" s="22">
        <v>1338.9</v>
      </c>
      <c r="CU153" s="23">
        <v>3920.29</v>
      </c>
      <c r="CV153" s="21">
        <v>2897.36</v>
      </c>
      <c r="CW153" s="21">
        <v>0</v>
      </c>
      <c r="CX153" s="21">
        <v>2897.36</v>
      </c>
      <c r="CY153" s="22">
        <v>307</v>
      </c>
      <c r="CZ153" s="22">
        <v>43.42</v>
      </c>
      <c r="DA153" s="22">
        <v>1093.99</v>
      </c>
      <c r="DB153" s="22">
        <v>51.44</v>
      </c>
      <c r="DC153" s="22">
        <v>1495.85</v>
      </c>
      <c r="DD153" s="23">
        <v>4393.21</v>
      </c>
      <c r="DE153" s="21">
        <v>3844.74</v>
      </c>
      <c r="DF153" s="21">
        <v>0</v>
      </c>
      <c r="DG153" s="21">
        <v>3844.74</v>
      </c>
      <c r="DH153" s="22">
        <v>437</v>
      </c>
      <c r="DI153" s="22">
        <v>389.74</v>
      </c>
      <c r="DJ153" s="22">
        <v>1440.02</v>
      </c>
      <c r="DK153" s="22">
        <v>175.37</v>
      </c>
      <c r="DL153" s="22">
        <v>2442.13</v>
      </c>
      <c r="DM153" s="23">
        <v>6286.87</v>
      </c>
      <c r="DN153" s="73">
        <f t="shared" si="22"/>
        <v>33529.17</v>
      </c>
      <c r="DO153" s="73">
        <f t="shared" si="21"/>
        <v>825.29</v>
      </c>
      <c r="DP153" s="73">
        <f t="shared" si="23"/>
        <v>34354.46</v>
      </c>
      <c r="DQ153" s="22">
        <f t="shared" si="24"/>
        <v>3844</v>
      </c>
      <c r="DR153" s="22">
        <f t="shared" si="25"/>
        <v>868.07</v>
      </c>
      <c r="DS153" s="22">
        <f t="shared" si="26"/>
        <v>13698.34</v>
      </c>
      <c r="DT153" s="22">
        <f t="shared" si="27"/>
        <v>1578.08</v>
      </c>
      <c r="DU153" s="22">
        <f t="shared" si="28"/>
        <v>19988.490000000002</v>
      </c>
      <c r="DV153" s="23">
        <f t="shared" si="29"/>
        <v>56864.86</v>
      </c>
      <c r="DW153" s="262">
        <f t="shared" si="30"/>
        <v>1172.1999999999971</v>
      </c>
      <c r="DX153" s="262"/>
      <c r="DY153" s="263">
        <f>E153-(DU153-(DO153*PARAM!Q153))</f>
        <v>-1610.5900000000001</v>
      </c>
      <c r="DZ153" s="263"/>
    </row>
    <row r="154" spans="1:130" x14ac:dyDescent="0.25">
      <c r="A154" s="18">
        <v>1215</v>
      </c>
      <c r="B154" s="18" t="s">
        <v>430</v>
      </c>
      <c r="C154" s="18" t="s">
        <v>431</v>
      </c>
      <c r="D154" s="20">
        <v>0.9</v>
      </c>
      <c r="E154" s="18">
        <v>18640.330000000002</v>
      </c>
      <c r="F154" s="18">
        <v>33663.15</v>
      </c>
      <c r="G154" s="18" t="s">
        <v>157</v>
      </c>
      <c r="H154" s="18" t="s">
        <v>5</v>
      </c>
      <c r="I154" s="18" t="s">
        <v>231</v>
      </c>
      <c r="J154" s="21">
        <v>2746.31</v>
      </c>
      <c r="K154" s="21">
        <v>0</v>
      </c>
      <c r="L154" s="21">
        <v>2746.31</v>
      </c>
      <c r="M154" s="22">
        <v>275</v>
      </c>
      <c r="N154" s="22">
        <v>39.9</v>
      </c>
      <c r="O154" s="22">
        <v>1007.92</v>
      </c>
      <c r="P154" s="22">
        <v>114.7</v>
      </c>
      <c r="Q154" s="22">
        <v>1437.52</v>
      </c>
      <c r="R154" s="23">
        <v>4183.83</v>
      </c>
      <c r="S154" s="21">
        <v>2535.75</v>
      </c>
      <c r="T154" s="21">
        <v>0</v>
      </c>
      <c r="U154" s="21">
        <v>2535.75</v>
      </c>
      <c r="V154" s="22">
        <v>256</v>
      </c>
      <c r="W154" s="22">
        <v>38</v>
      </c>
      <c r="X154" s="22">
        <v>962.43</v>
      </c>
      <c r="Y154" s="22">
        <v>126.63</v>
      </c>
      <c r="Z154" s="22">
        <v>1383.06</v>
      </c>
      <c r="AA154" s="23">
        <v>3918.81</v>
      </c>
      <c r="AB154" s="21">
        <v>2535.75</v>
      </c>
      <c r="AC154" s="21">
        <v>0</v>
      </c>
      <c r="AD154" s="21">
        <v>2535.75</v>
      </c>
      <c r="AE154" s="22">
        <v>256</v>
      </c>
      <c r="AF154" s="22">
        <v>38</v>
      </c>
      <c r="AG154" s="22">
        <v>961.92</v>
      </c>
      <c r="AH154" s="22">
        <v>162.33000000000001</v>
      </c>
      <c r="AI154" s="22">
        <v>1418.25</v>
      </c>
      <c r="AJ154" s="23">
        <v>3954</v>
      </c>
      <c r="AK154" s="21">
        <v>2554.2600000000002</v>
      </c>
      <c r="AL154" s="21">
        <v>0</v>
      </c>
      <c r="AM154" s="21">
        <v>2554.2600000000002</v>
      </c>
      <c r="AN154" s="22">
        <v>259</v>
      </c>
      <c r="AO154" s="22">
        <v>38.28</v>
      </c>
      <c r="AP154" s="22">
        <v>968.68</v>
      </c>
      <c r="AQ154" s="22">
        <v>137.16</v>
      </c>
      <c r="AR154" s="22">
        <v>1403.12</v>
      </c>
      <c r="AS154" s="23">
        <v>3957.38</v>
      </c>
      <c r="AT154" s="21">
        <v>2549.3200000000002</v>
      </c>
      <c r="AU154" s="21">
        <v>853.75</v>
      </c>
      <c r="AV154" s="21">
        <v>3403.07</v>
      </c>
      <c r="AW154" s="22">
        <v>375</v>
      </c>
      <c r="AX154" s="22">
        <v>38.200000000000003</v>
      </c>
      <c r="AY154" s="22">
        <v>1137.6199999999999</v>
      </c>
      <c r="AZ154" s="22">
        <v>133.21</v>
      </c>
      <c r="BA154" s="22">
        <v>1684.03</v>
      </c>
      <c r="BB154" s="23">
        <v>5087.1000000000004</v>
      </c>
      <c r="BC154" s="21">
        <v>4013.4</v>
      </c>
      <c r="BD154" s="21">
        <v>0</v>
      </c>
      <c r="BE154" s="21">
        <v>4013.4</v>
      </c>
      <c r="BF154" s="22">
        <v>429</v>
      </c>
      <c r="BG154" s="22">
        <v>56.77</v>
      </c>
      <c r="BH154" s="22">
        <v>1646.13</v>
      </c>
      <c r="BI154" s="22">
        <v>162.09</v>
      </c>
      <c r="BJ154" s="22">
        <v>2293.9899999999998</v>
      </c>
      <c r="BK154" s="23">
        <v>6307.39</v>
      </c>
      <c r="BL154" s="21">
        <v>2535.75</v>
      </c>
      <c r="BM154" s="21">
        <v>0</v>
      </c>
      <c r="BN154" s="21">
        <v>2535.75</v>
      </c>
      <c r="BO154" s="22">
        <v>254</v>
      </c>
      <c r="BP154" s="22">
        <v>38</v>
      </c>
      <c r="BQ154" s="22">
        <v>961.92</v>
      </c>
      <c r="BR154" s="22">
        <v>131.72999999999999</v>
      </c>
      <c r="BS154" s="22">
        <v>1385.65</v>
      </c>
      <c r="BT154" s="23">
        <v>3921.4</v>
      </c>
      <c r="BU154" s="21">
        <v>2535.75</v>
      </c>
      <c r="BV154" s="21">
        <v>0</v>
      </c>
      <c r="BW154" s="21">
        <v>2535.75</v>
      </c>
      <c r="BX154" s="22">
        <v>256</v>
      </c>
      <c r="BY154" s="22">
        <v>38</v>
      </c>
      <c r="BZ154" s="22">
        <v>961.92</v>
      </c>
      <c r="CA154" s="22">
        <v>152.13</v>
      </c>
      <c r="CB154" s="22">
        <v>1408.05</v>
      </c>
      <c r="CC154" s="23">
        <v>3943.8</v>
      </c>
      <c r="CD154" s="21">
        <v>2535.75</v>
      </c>
      <c r="CE154" s="21">
        <v>0</v>
      </c>
      <c r="CF154" s="21">
        <v>2535.75</v>
      </c>
      <c r="CG154" s="22">
        <v>256</v>
      </c>
      <c r="CH154" s="22">
        <v>38</v>
      </c>
      <c r="CI154" s="22">
        <v>961.92</v>
      </c>
      <c r="CJ154" s="22">
        <v>157.22999999999999</v>
      </c>
      <c r="CK154" s="22">
        <v>1413.15</v>
      </c>
      <c r="CL154" s="23">
        <v>3948.9</v>
      </c>
      <c r="CM154" s="21">
        <v>2759.84</v>
      </c>
      <c r="CN154" s="21">
        <v>0</v>
      </c>
      <c r="CO154" s="21">
        <v>2759.84</v>
      </c>
      <c r="CP154" s="22">
        <v>296</v>
      </c>
      <c r="CQ154" s="22">
        <v>41.36</v>
      </c>
      <c r="CR154" s="22">
        <v>1048.57</v>
      </c>
      <c r="CS154" s="22">
        <v>135.69999999999999</v>
      </c>
      <c r="CT154" s="22">
        <v>1521.63</v>
      </c>
      <c r="CU154" s="23">
        <v>4281.47</v>
      </c>
      <c r="CV154" s="21">
        <v>3090.92</v>
      </c>
      <c r="CW154" s="21">
        <v>0</v>
      </c>
      <c r="CX154" s="21">
        <v>3090.92</v>
      </c>
      <c r="CY154" s="22">
        <v>333</v>
      </c>
      <c r="CZ154" s="22">
        <v>46.32</v>
      </c>
      <c r="DA154" s="22">
        <v>1164.71</v>
      </c>
      <c r="DB154" s="22">
        <v>85.48</v>
      </c>
      <c r="DC154" s="22">
        <v>1629.51</v>
      </c>
      <c r="DD154" s="23">
        <v>4720.43</v>
      </c>
      <c r="DE154" s="21">
        <v>3871.78</v>
      </c>
      <c r="DF154" s="21">
        <v>0</v>
      </c>
      <c r="DG154" s="21">
        <v>3871.78</v>
      </c>
      <c r="DH154" s="22">
        <v>447</v>
      </c>
      <c r="DI154" s="22">
        <v>397.31</v>
      </c>
      <c r="DJ154" s="22">
        <v>1222.8499999999999</v>
      </c>
      <c r="DK154" s="22">
        <v>175.85</v>
      </c>
      <c r="DL154" s="22">
        <v>2243.0100000000002</v>
      </c>
      <c r="DM154" s="23">
        <v>6114.79</v>
      </c>
      <c r="DN154" s="73">
        <f t="shared" si="22"/>
        <v>34264.58</v>
      </c>
      <c r="DO154" s="73">
        <f t="shared" si="21"/>
        <v>853.75</v>
      </c>
      <c r="DP154" s="73">
        <f t="shared" si="23"/>
        <v>35118.33</v>
      </c>
      <c r="DQ154" s="22">
        <f t="shared" si="24"/>
        <v>3946</v>
      </c>
      <c r="DR154" s="22">
        <f t="shared" si="25"/>
        <v>886.14</v>
      </c>
      <c r="DS154" s="22">
        <f t="shared" si="26"/>
        <v>13968.51</v>
      </c>
      <c r="DT154" s="22">
        <f t="shared" si="27"/>
        <v>1805.97</v>
      </c>
      <c r="DU154" s="22">
        <f t="shared" si="28"/>
        <v>20606.619999999995</v>
      </c>
      <c r="DV154" s="23">
        <f t="shared" si="29"/>
        <v>58260.700000000012</v>
      </c>
      <c r="DW154" s="262">
        <f t="shared" si="30"/>
        <v>1455.1800000000003</v>
      </c>
      <c r="DX154" s="262"/>
      <c r="DY154" s="263">
        <f>E154-(DU154-(DO154*PARAM!Q154))</f>
        <v>-1966.2899999999936</v>
      </c>
      <c r="DZ154" s="263"/>
    </row>
    <row r="155" spans="1:130" x14ac:dyDescent="0.25">
      <c r="A155" s="18">
        <v>1216</v>
      </c>
      <c r="B155" s="18" t="s">
        <v>437</v>
      </c>
      <c r="C155" s="18" t="s">
        <v>438</v>
      </c>
      <c r="D155" s="20">
        <v>0.8</v>
      </c>
      <c r="E155" s="18">
        <v>14992.06</v>
      </c>
      <c r="F155" s="18">
        <v>26977.82</v>
      </c>
      <c r="G155" s="18" t="s">
        <v>157</v>
      </c>
      <c r="H155" s="18" t="s">
        <v>5</v>
      </c>
      <c r="I155" s="18" t="s">
        <v>166</v>
      </c>
      <c r="J155" s="21">
        <v>2349.56</v>
      </c>
      <c r="K155" s="21">
        <v>0</v>
      </c>
      <c r="L155" s="21">
        <v>2349.56</v>
      </c>
      <c r="M155" s="22">
        <v>223</v>
      </c>
      <c r="N155" s="22">
        <v>34.26</v>
      </c>
      <c r="O155" s="22">
        <v>870.67</v>
      </c>
      <c r="P155" s="22">
        <v>117.94</v>
      </c>
      <c r="Q155" s="22">
        <v>1245.8699999999999</v>
      </c>
      <c r="R155" s="23">
        <v>3595.43</v>
      </c>
      <c r="S155" s="21">
        <v>2142.25</v>
      </c>
      <c r="T155" s="21">
        <v>0</v>
      </c>
      <c r="U155" s="21">
        <v>2142.25</v>
      </c>
      <c r="V155" s="22">
        <v>203</v>
      </c>
      <c r="W155" s="22">
        <v>32.090000000000003</v>
      </c>
      <c r="X155" s="22">
        <v>818.64</v>
      </c>
      <c r="Y155" s="22">
        <v>99.23</v>
      </c>
      <c r="Z155" s="22">
        <v>1152.96</v>
      </c>
      <c r="AA155" s="23">
        <v>3295.21</v>
      </c>
      <c r="AB155" s="21">
        <v>2080.89</v>
      </c>
      <c r="AC155" s="21">
        <v>0</v>
      </c>
      <c r="AD155" s="21">
        <v>2080.89</v>
      </c>
      <c r="AE155" s="22">
        <v>194</v>
      </c>
      <c r="AF155" s="22">
        <v>31.17</v>
      </c>
      <c r="AG155" s="22">
        <v>795.77</v>
      </c>
      <c r="AH155" s="22">
        <v>133.84</v>
      </c>
      <c r="AI155" s="22">
        <v>1154.78</v>
      </c>
      <c r="AJ155" s="23">
        <v>3235.67</v>
      </c>
      <c r="AK155" s="21">
        <v>2080.89</v>
      </c>
      <c r="AL155" s="21">
        <v>0</v>
      </c>
      <c r="AM155" s="21">
        <v>2080.89</v>
      </c>
      <c r="AN155" s="22">
        <v>194</v>
      </c>
      <c r="AO155" s="22">
        <v>31.17</v>
      </c>
      <c r="AP155" s="22">
        <v>795.77</v>
      </c>
      <c r="AQ155" s="22">
        <v>98.14</v>
      </c>
      <c r="AR155" s="22">
        <v>1119.08</v>
      </c>
      <c r="AS155" s="23">
        <v>3199.97</v>
      </c>
      <c r="AT155" s="21">
        <v>2098.7600000000002</v>
      </c>
      <c r="AU155" s="21">
        <v>758.88</v>
      </c>
      <c r="AV155" s="21">
        <v>2857.64</v>
      </c>
      <c r="AW155" s="22">
        <v>300</v>
      </c>
      <c r="AX155" s="22">
        <v>31.44</v>
      </c>
      <c r="AY155" s="22">
        <v>954.06</v>
      </c>
      <c r="AZ155" s="22">
        <v>129.04</v>
      </c>
      <c r="BA155" s="22">
        <v>1414.54</v>
      </c>
      <c r="BB155" s="23">
        <v>4272.18</v>
      </c>
      <c r="BC155" s="21">
        <v>3249.04</v>
      </c>
      <c r="BD155" s="21">
        <v>0</v>
      </c>
      <c r="BE155" s="21">
        <v>3249.04</v>
      </c>
      <c r="BF155" s="22">
        <v>335</v>
      </c>
      <c r="BG155" s="22">
        <v>46.55</v>
      </c>
      <c r="BH155" s="22">
        <v>1170.21</v>
      </c>
      <c r="BI155" s="22">
        <v>128.47</v>
      </c>
      <c r="BJ155" s="22">
        <v>1680.23</v>
      </c>
      <c r="BK155" s="23">
        <v>4929.2700000000004</v>
      </c>
      <c r="BL155" s="21">
        <v>2080.89</v>
      </c>
      <c r="BM155" s="21">
        <v>0</v>
      </c>
      <c r="BN155" s="21">
        <v>2080.89</v>
      </c>
      <c r="BO155" s="22">
        <v>194</v>
      </c>
      <c r="BP155" s="22">
        <v>31.17</v>
      </c>
      <c r="BQ155" s="22">
        <v>795.77</v>
      </c>
      <c r="BR155" s="22">
        <v>98.14</v>
      </c>
      <c r="BS155" s="22">
        <v>1119.08</v>
      </c>
      <c r="BT155" s="23">
        <v>3199.97</v>
      </c>
      <c r="BU155" s="21">
        <v>2080.89</v>
      </c>
      <c r="BV155" s="21">
        <v>0</v>
      </c>
      <c r="BW155" s="21">
        <v>2080.89</v>
      </c>
      <c r="BX155" s="22">
        <v>194</v>
      </c>
      <c r="BY155" s="22">
        <v>31.17</v>
      </c>
      <c r="BZ155" s="22">
        <v>795.77</v>
      </c>
      <c r="CA155" s="22">
        <v>118.54</v>
      </c>
      <c r="CB155" s="22">
        <v>1139.48</v>
      </c>
      <c r="CC155" s="23">
        <v>3220.37</v>
      </c>
      <c r="CD155" s="21">
        <v>2114.69</v>
      </c>
      <c r="CE155" s="21">
        <v>0</v>
      </c>
      <c r="CF155" s="21">
        <v>2114.69</v>
      </c>
      <c r="CG155" s="22">
        <v>198</v>
      </c>
      <c r="CH155" s="22">
        <v>31.68</v>
      </c>
      <c r="CI155" s="22">
        <v>808.11</v>
      </c>
      <c r="CJ155" s="22">
        <v>114.05</v>
      </c>
      <c r="CK155" s="22">
        <v>1151.8399999999999</v>
      </c>
      <c r="CL155" s="23">
        <v>3266.53</v>
      </c>
      <c r="CM155" s="21">
        <v>2148.4899999999998</v>
      </c>
      <c r="CN155" s="21">
        <v>0</v>
      </c>
      <c r="CO155" s="21">
        <v>2148.4899999999998</v>
      </c>
      <c r="CP155" s="22">
        <v>211</v>
      </c>
      <c r="CQ155" s="22">
        <v>32.19</v>
      </c>
      <c r="CR155" s="22">
        <v>825.25</v>
      </c>
      <c r="CS155" s="22">
        <v>99.34</v>
      </c>
      <c r="CT155" s="22">
        <v>1167.78</v>
      </c>
      <c r="CU155" s="23">
        <v>3316.27</v>
      </c>
      <c r="CV155" s="21">
        <v>2080.89</v>
      </c>
      <c r="CW155" s="21">
        <v>0</v>
      </c>
      <c r="CX155" s="21">
        <v>2080.89</v>
      </c>
      <c r="CY155" s="22">
        <v>194</v>
      </c>
      <c r="CZ155" s="22">
        <v>31.17</v>
      </c>
      <c r="DA155" s="22">
        <v>795.77</v>
      </c>
      <c r="DB155" s="22">
        <v>77.739999999999995</v>
      </c>
      <c r="DC155" s="22">
        <v>1098.68</v>
      </c>
      <c r="DD155" s="23">
        <v>3179.57</v>
      </c>
      <c r="DE155" s="21">
        <v>3105.52</v>
      </c>
      <c r="DF155" s="21">
        <v>0</v>
      </c>
      <c r="DG155" s="21">
        <v>3105.52</v>
      </c>
      <c r="DH155" s="22">
        <v>337</v>
      </c>
      <c r="DI155" s="22">
        <v>320.27999999999997</v>
      </c>
      <c r="DJ155" s="22">
        <v>1170.02</v>
      </c>
      <c r="DK155" s="22">
        <v>127.88</v>
      </c>
      <c r="DL155" s="22">
        <v>1955.18</v>
      </c>
      <c r="DM155" s="23">
        <v>5060.7</v>
      </c>
      <c r="DN155" s="73">
        <f t="shared" si="22"/>
        <v>27612.76</v>
      </c>
      <c r="DO155" s="73">
        <f t="shared" si="21"/>
        <v>758.88</v>
      </c>
      <c r="DP155" s="73">
        <f t="shared" si="23"/>
        <v>28371.639999999996</v>
      </c>
      <c r="DQ155" s="22">
        <f t="shared" si="24"/>
        <v>2971</v>
      </c>
      <c r="DR155" s="22">
        <f t="shared" si="25"/>
        <v>715.51</v>
      </c>
      <c r="DS155" s="22">
        <f t="shared" si="26"/>
        <v>11391.580000000002</v>
      </c>
      <c r="DT155" s="22">
        <f t="shared" si="27"/>
        <v>1440.4899999999998</v>
      </c>
      <c r="DU155" s="22">
        <f t="shared" si="28"/>
        <v>16518.579999999998</v>
      </c>
      <c r="DV155" s="23">
        <f t="shared" si="29"/>
        <v>46971.109999999993</v>
      </c>
      <c r="DW155" s="262">
        <f t="shared" si="30"/>
        <v>1393.8199999999961</v>
      </c>
      <c r="DX155" s="262"/>
      <c r="DY155" s="263">
        <f>E155-(DU155-(DO155*PARAM!Q155))</f>
        <v>-1526.5199999999986</v>
      </c>
      <c r="DZ155" s="263"/>
    </row>
    <row r="156" spans="1:130" x14ac:dyDescent="0.25">
      <c r="A156" s="18">
        <v>1217</v>
      </c>
      <c r="B156" s="18" t="s">
        <v>448</v>
      </c>
      <c r="C156" s="18" t="s">
        <v>449</v>
      </c>
      <c r="D156" s="20">
        <v>1</v>
      </c>
      <c r="E156" s="18">
        <v>68959.44</v>
      </c>
      <c r="F156" s="18">
        <v>124387.36</v>
      </c>
      <c r="G156" s="18" t="s">
        <v>157</v>
      </c>
      <c r="H156" s="18" t="s">
        <v>18</v>
      </c>
      <c r="I156" s="18" t="s">
        <v>424</v>
      </c>
      <c r="J156" s="21">
        <v>2463.11</v>
      </c>
      <c r="K156" s="21">
        <v>0</v>
      </c>
      <c r="L156" s="21">
        <v>2463.11</v>
      </c>
      <c r="M156" s="22">
        <v>238</v>
      </c>
      <c r="N156" s="22">
        <v>35.93</v>
      </c>
      <c r="O156" s="22">
        <v>861.35</v>
      </c>
      <c r="P156" s="22">
        <v>119.95</v>
      </c>
      <c r="Q156" s="22">
        <v>1255.23</v>
      </c>
      <c r="R156" s="23">
        <v>3718.34</v>
      </c>
      <c r="S156" s="21">
        <v>2398.11</v>
      </c>
      <c r="T156" s="21">
        <v>0</v>
      </c>
      <c r="U156" s="21">
        <v>2398.11</v>
      </c>
      <c r="V156" s="22">
        <v>238</v>
      </c>
      <c r="W156" s="22">
        <v>35.93</v>
      </c>
      <c r="X156" s="22">
        <v>862.27</v>
      </c>
      <c r="Y156" s="22">
        <v>108.88</v>
      </c>
      <c r="Z156" s="22">
        <v>1245.08</v>
      </c>
      <c r="AA156" s="23">
        <v>3643.19</v>
      </c>
      <c r="AB156" s="21">
        <v>2398.11</v>
      </c>
      <c r="AC156" s="21">
        <v>0</v>
      </c>
      <c r="AD156" s="21">
        <v>2398.11</v>
      </c>
      <c r="AE156" s="22">
        <v>238</v>
      </c>
      <c r="AF156" s="22">
        <v>35.93</v>
      </c>
      <c r="AG156" s="22">
        <v>861.81</v>
      </c>
      <c r="AH156" s="22">
        <v>159.88</v>
      </c>
      <c r="AI156" s="22">
        <v>1295.6199999999999</v>
      </c>
      <c r="AJ156" s="23">
        <v>3693.73</v>
      </c>
      <c r="AK156" s="21">
        <v>2398.11</v>
      </c>
      <c r="AL156" s="21">
        <v>0</v>
      </c>
      <c r="AM156" s="21">
        <v>2398.11</v>
      </c>
      <c r="AN156" s="22">
        <v>238</v>
      </c>
      <c r="AO156" s="22">
        <v>35.93</v>
      </c>
      <c r="AP156" s="22">
        <v>861.81</v>
      </c>
      <c r="AQ156" s="22">
        <v>124.18</v>
      </c>
      <c r="AR156" s="22">
        <v>1259.92</v>
      </c>
      <c r="AS156" s="23">
        <v>3658.03</v>
      </c>
      <c r="AT156" s="21">
        <v>2417.19</v>
      </c>
      <c r="AU156" s="21">
        <v>948.61</v>
      </c>
      <c r="AV156" s="21">
        <v>3365.8</v>
      </c>
      <c r="AW156" s="22">
        <v>370</v>
      </c>
      <c r="AX156" s="22">
        <v>36.21</v>
      </c>
      <c r="AY156" s="22">
        <v>1068.96</v>
      </c>
      <c r="AZ156" s="22">
        <v>147.43</v>
      </c>
      <c r="BA156" s="22">
        <v>1622.6</v>
      </c>
      <c r="BB156" s="23">
        <v>4988.3999999999996</v>
      </c>
      <c r="BC156" s="21">
        <v>3733.01</v>
      </c>
      <c r="BD156" s="21">
        <v>0</v>
      </c>
      <c r="BE156" s="21">
        <v>3733.01</v>
      </c>
      <c r="BF156" s="22">
        <v>402</v>
      </c>
      <c r="BG156" s="22">
        <v>53.73</v>
      </c>
      <c r="BH156" s="22">
        <v>1345.08</v>
      </c>
      <c r="BI156" s="22">
        <v>147.25</v>
      </c>
      <c r="BJ156" s="22">
        <v>1948.06</v>
      </c>
      <c r="BK156" s="23">
        <v>5681.07</v>
      </c>
      <c r="BL156" s="21">
        <v>2398.11</v>
      </c>
      <c r="BM156" s="21">
        <v>0</v>
      </c>
      <c r="BN156" s="21">
        <v>2398.11</v>
      </c>
      <c r="BO156" s="22">
        <v>238</v>
      </c>
      <c r="BP156" s="22">
        <v>35.93</v>
      </c>
      <c r="BQ156" s="22">
        <v>861.81</v>
      </c>
      <c r="BR156" s="22">
        <v>119.08</v>
      </c>
      <c r="BS156" s="22">
        <v>1254.82</v>
      </c>
      <c r="BT156" s="23">
        <v>3652.93</v>
      </c>
      <c r="BU156" s="21">
        <v>2398.11</v>
      </c>
      <c r="BV156" s="21">
        <v>0</v>
      </c>
      <c r="BW156" s="21">
        <v>2398.11</v>
      </c>
      <c r="BX156" s="22">
        <v>238</v>
      </c>
      <c r="BY156" s="22">
        <v>35.93</v>
      </c>
      <c r="BZ156" s="22">
        <v>861.81</v>
      </c>
      <c r="CA156" s="22">
        <v>129.28</v>
      </c>
      <c r="CB156" s="22">
        <v>1265.02</v>
      </c>
      <c r="CC156" s="23">
        <v>3663.13</v>
      </c>
      <c r="CD156" s="21">
        <v>2485.77</v>
      </c>
      <c r="CE156" s="21">
        <v>0</v>
      </c>
      <c r="CF156" s="21">
        <v>2485.77</v>
      </c>
      <c r="CG156" s="22">
        <v>250</v>
      </c>
      <c r="CH156" s="22">
        <v>37.25</v>
      </c>
      <c r="CI156" s="22">
        <v>941.42</v>
      </c>
      <c r="CJ156" s="22">
        <v>110.44</v>
      </c>
      <c r="CK156" s="22">
        <v>1339.11</v>
      </c>
      <c r="CL156" s="23">
        <v>3824.88</v>
      </c>
      <c r="CM156" s="21">
        <v>2416.89</v>
      </c>
      <c r="CN156" s="21">
        <v>0</v>
      </c>
      <c r="CO156" s="21">
        <v>2416.89</v>
      </c>
      <c r="CP156" s="22">
        <v>249</v>
      </c>
      <c r="CQ156" s="22">
        <v>36.21</v>
      </c>
      <c r="CR156" s="22">
        <v>853.54</v>
      </c>
      <c r="CS156" s="22">
        <v>114.31</v>
      </c>
      <c r="CT156" s="22">
        <v>1253.06</v>
      </c>
      <c r="CU156" s="23">
        <v>3669.95</v>
      </c>
      <c r="CV156" s="21">
        <v>2398.11</v>
      </c>
      <c r="CW156" s="21">
        <v>0</v>
      </c>
      <c r="CX156" s="21">
        <v>2398.11</v>
      </c>
      <c r="CY156" s="22">
        <v>238</v>
      </c>
      <c r="CZ156" s="22">
        <v>35.93</v>
      </c>
      <c r="DA156" s="22">
        <v>831.63</v>
      </c>
      <c r="DB156" s="22">
        <v>113.98</v>
      </c>
      <c r="DC156" s="22">
        <v>1219.54</v>
      </c>
      <c r="DD156" s="23">
        <v>3617.65</v>
      </c>
      <c r="DE156" s="21">
        <v>3578.91</v>
      </c>
      <c r="DF156" s="21">
        <v>0</v>
      </c>
      <c r="DG156" s="21">
        <v>3578.91</v>
      </c>
      <c r="DH156" s="22">
        <v>398</v>
      </c>
      <c r="DI156" s="22">
        <v>366.03</v>
      </c>
      <c r="DJ156" s="22">
        <v>1833.2</v>
      </c>
      <c r="DK156" s="22">
        <v>146.49</v>
      </c>
      <c r="DL156" s="22">
        <v>2743.72</v>
      </c>
      <c r="DM156" s="23">
        <v>6322.63</v>
      </c>
      <c r="DN156" s="73">
        <f t="shared" si="22"/>
        <v>31483.54</v>
      </c>
      <c r="DO156" s="73">
        <f t="shared" si="21"/>
        <v>948.61</v>
      </c>
      <c r="DP156" s="73">
        <f t="shared" si="23"/>
        <v>32432.15</v>
      </c>
      <c r="DQ156" s="22">
        <f t="shared" si="24"/>
        <v>3573</v>
      </c>
      <c r="DR156" s="22">
        <f t="shared" si="25"/>
        <v>816.86999999999989</v>
      </c>
      <c r="DS156" s="22">
        <f t="shared" si="26"/>
        <v>12906.499999999998</v>
      </c>
      <c r="DT156" s="22">
        <f t="shared" si="27"/>
        <v>1660.23</v>
      </c>
      <c r="DU156" s="22">
        <f t="shared" si="28"/>
        <v>18956.600000000002</v>
      </c>
      <c r="DV156" s="23">
        <f t="shared" si="29"/>
        <v>53786.859999999993</v>
      </c>
      <c r="DW156" s="262">
        <f t="shared" si="30"/>
        <v>-91955.209999999992</v>
      </c>
      <c r="DX156" s="262"/>
      <c r="DY156" s="263">
        <f>E156-(DU156-(DO156*PARAM!Q156))</f>
        <v>50002.84</v>
      </c>
      <c r="DZ156" s="263"/>
    </row>
    <row r="157" spans="1:130" x14ac:dyDescent="0.25">
      <c r="A157" s="18">
        <v>1218</v>
      </c>
      <c r="B157" s="18" t="s">
        <v>456</v>
      </c>
      <c r="C157" s="18" t="s">
        <v>235</v>
      </c>
      <c r="D157" s="20">
        <v>0.5</v>
      </c>
      <c r="E157" s="18">
        <v>8650.11</v>
      </c>
      <c r="F157" s="18">
        <v>14998.39</v>
      </c>
      <c r="G157" s="18" t="s">
        <v>157</v>
      </c>
      <c r="H157" s="18" t="s">
        <v>5</v>
      </c>
      <c r="I157" s="18" t="s">
        <v>191</v>
      </c>
      <c r="J157" s="21">
        <v>1222.25</v>
      </c>
      <c r="K157" s="21">
        <v>0</v>
      </c>
      <c r="L157" s="21">
        <v>1222.25</v>
      </c>
      <c r="M157" s="22">
        <v>76</v>
      </c>
      <c r="N157" s="22">
        <v>17.78</v>
      </c>
      <c r="O157" s="22">
        <v>438.04</v>
      </c>
      <c r="P157" s="22">
        <v>21.54</v>
      </c>
      <c r="Q157" s="22">
        <v>553.36</v>
      </c>
      <c r="R157" s="23">
        <v>1775.61</v>
      </c>
      <c r="S157" s="21">
        <v>1157.96</v>
      </c>
      <c r="T157" s="21">
        <v>0</v>
      </c>
      <c r="U157" s="21">
        <v>1157.96</v>
      </c>
      <c r="V157" s="22">
        <v>74</v>
      </c>
      <c r="W157" s="22">
        <v>17.32</v>
      </c>
      <c r="X157" s="22">
        <v>410.86</v>
      </c>
      <c r="Y157" s="22">
        <v>20.55</v>
      </c>
      <c r="Z157" s="22">
        <v>522.73</v>
      </c>
      <c r="AA157" s="23">
        <v>1680.69</v>
      </c>
      <c r="AB157" s="21">
        <v>1157.96</v>
      </c>
      <c r="AC157" s="21">
        <v>0</v>
      </c>
      <c r="AD157" s="21">
        <v>1157.96</v>
      </c>
      <c r="AE157" s="22">
        <v>74</v>
      </c>
      <c r="AF157" s="22">
        <v>17.32</v>
      </c>
      <c r="AG157" s="22">
        <v>410.62</v>
      </c>
      <c r="AH157" s="22">
        <v>20.55</v>
      </c>
      <c r="AI157" s="22">
        <v>522.49</v>
      </c>
      <c r="AJ157" s="23">
        <v>1680.45</v>
      </c>
      <c r="AK157" s="21">
        <v>1157.96</v>
      </c>
      <c r="AL157" s="21">
        <v>0</v>
      </c>
      <c r="AM157" s="21">
        <v>1157.96</v>
      </c>
      <c r="AN157" s="22">
        <v>74</v>
      </c>
      <c r="AO157" s="22">
        <v>17.32</v>
      </c>
      <c r="AP157" s="22">
        <v>410.62</v>
      </c>
      <c r="AQ157" s="22">
        <v>20.55</v>
      </c>
      <c r="AR157" s="22">
        <v>522.49</v>
      </c>
      <c r="AS157" s="23">
        <v>1680.45</v>
      </c>
      <c r="AT157" s="21">
        <v>1157.96</v>
      </c>
      <c r="AU157" s="21">
        <v>360.48</v>
      </c>
      <c r="AV157" s="21">
        <v>1518.44</v>
      </c>
      <c r="AW157" s="22">
        <v>104</v>
      </c>
      <c r="AX157" s="22">
        <v>17.32</v>
      </c>
      <c r="AY157" s="22">
        <v>482.72</v>
      </c>
      <c r="AZ157" s="22">
        <v>25.38</v>
      </c>
      <c r="BA157" s="22">
        <v>629.41999999999996</v>
      </c>
      <c r="BB157" s="23">
        <v>2147.86</v>
      </c>
      <c r="BC157" s="21">
        <v>9276.81</v>
      </c>
      <c r="BD157" s="21">
        <v>0</v>
      </c>
      <c r="BE157" s="21">
        <v>9276.81</v>
      </c>
      <c r="BF157" s="22">
        <v>604</v>
      </c>
      <c r="BG157" s="22">
        <v>289.91000000000003</v>
      </c>
      <c r="BH157" s="22">
        <v>4517.1499999999996</v>
      </c>
      <c r="BI157" s="22">
        <v>169.52</v>
      </c>
      <c r="BJ157" s="22">
        <v>5580.58</v>
      </c>
      <c r="BK157" s="23">
        <v>14857.39</v>
      </c>
      <c r="BL157" s="21">
        <v>995.86</v>
      </c>
      <c r="BM157" s="21">
        <v>0</v>
      </c>
      <c r="BN157" s="21">
        <v>995.86</v>
      </c>
      <c r="BO157" s="22">
        <v>125</v>
      </c>
      <c r="BP157" s="22">
        <v>24.9</v>
      </c>
      <c r="BQ157" s="22">
        <v>391.86</v>
      </c>
      <c r="BR157" s="22">
        <v>13.5</v>
      </c>
      <c r="BS157" s="22">
        <v>555.26</v>
      </c>
      <c r="BT157" s="23">
        <v>1551.12</v>
      </c>
      <c r="BU157" s="21">
        <v>0</v>
      </c>
      <c r="BV157" s="21">
        <v>0</v>
      </c>
      <c r="BW157" s="21">
        <v>0</v>
      </c>
      <c r="BX157" s="22">
        <v>0</v>
      </c>
      <c r="BY157" s="22">
        <v>0</v>
      </c>
      <c r="BZ157" s="22">
        <v>0</v>
      </c>
      <c r="CA157" s="22">
        <v>0</v>
      </c>
      <c r="CB157" s="22">
        <v>0</v>
      </c>
      <c r="CC157" s="23">
        <v>0</v>
      </c>
      <c r="CD157" s="21">
        <v>0</v>
      </c>
      <c r="CE157" s="21">
        <v>0</v>
      </c>
      <c r="CF157" s="21">
        <v>0</v>
      </c>
      <c r="CG157" s="22">
        <v>0</v>
      </c>
      <c r="CH157" s="22">
        <v>0</v>
      </c>
      <c r="CI157" s="22">
        <v>0</v>
      </c>
      <c r="CJ157" s="22">
        <v>0</v>
      </c>
      <c r="CK157" s="22">
        <v>0</v>
      </c>
      <c r="CL157" s="23">
        <v>0</v>
      </c>
      <c r="CM157" s="21">
        <v>0</v>
      </c>
      <c r="CN157" s="21">
        <v>0</v>
      </c>
      <c r="CO157" s="21">
        <v>0</v>
      </c>
      <c r="CP157" s="22">
        <v>0</v>
      </c>
      <c r="CQ157" s="22">
        <v>0</v>
      </c>
      <c r="CR157" s="22">
        <v>0</v>
      </c>
      <c r="CS157" s="22">
        <v>0</v>
      </c>
      <c r="CT157" s="22">
        <v>0</v>
      </c>
      <c r="CU157" s="23">
        <v>0</v>
      </c>
      <c r="CV157" s="21"/>
      <c r="CW157" s="21"/>
      <c r="CX157" s="21"/>
      <c r="CY157" s="22"/>
      <c r="CZ157" s="22"/>
      <c r="DA157" s="22"/>
      <c r="DB157" s="22"/>
      <c r="DC157" s="22"/>
      <c r="DD157" s="23"/>
      <c r="DN157" s="73">
        <f t="shared" si="22"/>
        <v>16126.76</v>
      </c>
      <c r="DO157" s="73">
        <f t="shared" si="21"/>
        <v>360.48</v>
      </c>
      <c r="DP157" s="73">
        <f t="shared" si="23"/>
        <v>16487.239999999998</v>
      </c>
      <c r="DQ157" s="22">
        <f t="shared" si="24"/>
        <v>1256</v>
      </c>
      <c r="DR157" s="22">
        <f t="shared" si="25"/>
        <v>426.77</v>
      </c>
      <c r="DS157" s="22">
        <f t="shared" si="26"/>
        <v>7453.7299999999987</v>
      </c>
      <c r="DT157" s="22">
        <f t="shared" si="27"/>
        <v>305.09000000000003</v>
      </c>
      <c r="DU157" s="22">
        <f t="shared" si="28"/>
        <v>9441.59</v>
      </c>
      <c r="DV157" s="23">
        <f t="shared" si="29"/>
        <v>26924.689999999995</v>
      </c>
      <c r="DW157" s="262">
        <f t="shared" si="30"/>
        <v>1488.8499999999985</v>
      </c>
      <c r="DX157" s="262"/>
      <c r="DY157" s="263">
        <f>E157-(DU157-(DO157*PARAM!Q157))</f>
        <v>-791.47999999999956</v>
      </c>
      <c r="DZ157" s="263"/>
    </row>
    <row r="158" spans="1:130" x14ac:dyDescent="0.25">
      <c r="A158" s="18">
        <v>1219</v>
      </c>
      <c r="B158" s="18" t="s">
        <v>216</v>
      </c>
      <c r="C158" s="18" t="s">
        <v>217</v>
      </c>
      <c r="D158" s="20">
        <v>1</v>
      </c>
      <c r="E158" s="18">
        <v>20553.060000000001</v>
      </c>
      <c r="F158" s="18">
        <v>37458.04</v>
      </c>
      <c r="G158" s="18" t="s">
        <v>157</v>
      </c>
      <c r="H158" s="18" t="s">
        <v>5</v>
      </c>
      <c r="I158" s="18" t="s">
        <v>169</v>
      </c>
      <c r="J158" s="21">
        <v>2853.14</v>
      </c>
      <c r="K158" s="21">
        <v>0</v>
      </c>
      <c r="L158" s="21">
        <v>2853.14</v>
      </c>
      <c r="M158" s="22">
        <v>296</v>
      </c>
      <c r="N158" s="22">
        <v>14.15</v>
      </c>
      <c r="O158" s="22">
        <v>1058.3499999999999</v>
      </c>
      <c r="P158" s="22">
        <v>132.16999999999999</v>
      </c>
      <c r="Q158" s="22">
        <v>1500.67</v>
      </c>
      <c r="R158" s="23">
        <v>4353.8100000000004</v>
      </c>
      <c r="S158" s="21">
        <v>2883.77</v>
      </c>
      <c r="T158" s="21">
        <v>0</v>
      </c>
      <c r="U158" s="21">
        <v>2883.77</v>
      </c>
      <c r="V158" s="22">
        <v>303</v>
      </c>
      <c r="W158" s="22">
        <v>14.41</v>
      </c>
      <c r="X158" s="22">
        <v>1076.05</v>
      </c>
      <c r="Y158" s="22">
        <v>107.3</v>
      </c>
      <c r="Z158" s="22">
        <v>1500.76</v>
      </c>
      <c r="AA158" s="23">
        <v>4384.53</v>
      </c>
      <c r="AB158" s="21">
        <v>2883.77</v>
      </c>
      <c r="AC158" s="21">
        <v>0</v>
      </c>
      <c r="AD158" s="21">
        <v>2883.77</v>
      </c>
      <c r="AE158" s="22">
        <v>303</v>
      </c>
      <c r="AF158" s="22">
        <v>14.41</v>
      </c>
      <c r="AG158" s="22">
        <v>1075.48</v>
      </c>
      <c r="AH158" s="22">
        <v>168.5</v>
      </c>
      <c r="AI158" s="22">
        <v>1561.39</v>
      </c>
      <c r="AJ158" s="23">
        <v>4445.16</v>
      </c>
      <c r="AK158" s="21">
        <v>2883.77</v>
      </c>
      <c r="AL158" s="21">
        <v>0</v>
      </c>
      <c r="AM158" s="21">
        <v>2883.77</v>
      </c>
      <c r="AN158" s="22">
        <v>303</v>
      </c>
      <c r="AO158" s="22">
        <v>14.41</v>
      </c>
      <c r="AP158" s="22">
        <v>1075.48</v>
      </c>
      <c r="AQ158" s="22">
        <v>132.80000000000001</v>
      </c>
      <c r="AR158" s="22">
        <v>1525.69</v>
      </c>
      <c r="AS158" s="23">
        <v>4409.46</v>
      </c>
      <c r="AT158" s="21">
        <v>3044.94</v>
      </c>
      <c r="AU158" s="21">
        <v>948.61</v>
      </c>
      <c r="AV158" s="21">
        <v>3993.55</v>
      </c>
      <c r="AW158" s="22">
        <v>454</v>
      </c>
      <c r="AX158" s="22">
        <v>15.21</v>
      </c>
      <c r="AY158" s="22">
        <v>1321.41</v>
      </c>
      <c r="AZ158" s="22">
        <v>148.38999999999999</v>
      </c>
      <c r="BA158" s="22">
        <v>1939.01</v>
      </c>
      <c r="BB158" s="23">
        <v>5932.56</v>
      </c>
      <c r="BC158" s="21">
        <v>4447.8</v>
      </c>
      <c r="BD158" s="21">
        <v>0</v>
      </c>
      <c r="BE158" s="21">
        <v>4447.8</v>
      </c>
      <c r="BF158" s="22">
        <v>501</v>
      </c>
      <c r="BG158" s="22">
        <v>21.53</v>
      </c>
      <c r="BH158" s="22">
        <v>1865.38</v>
      </c>
      <c r="BI158" s="22">
        <v>165.07</v>
      </c>
      <c r="BJ158" s="22">
        <v>2552.98</v>
      </c>
      <c r="BK158" s="23">
        <v>7000.78</v>
      </c>
      <c r="BL158" s="21">
        <v>2883.77</v>
      </c>
      <c r="BM158" s="21">
        <v>0</v>
      </c>
      <c r="BN158" s="21">
        <v>2883.77</v>
      </c>
      <c r="BO158" s="22">
        <v>303</v>
      </c>
      <c r="BP158" s="22">
        <v>14.41</v>
      </c>
      <c r="BQ158" s="22">
        <v>1075.48</v>
      </c>
      <c r="BR158" s="22">
        <v>158.30000000000001</v>
      </c>
      <c r="BS158" s="22">
        <v>1551.19</v>
      </c>
      <c r="BT158" s="23">
        <v>4434.96</v>
      </c>
      <c r="BU158" s="21">
        <v>2883.77</v>
      </c>
      <c r="BV158" s="21">
        <v>0</v>
      </c>
      <c r="BW158" s="21">
        <v>2883.77</v>
      </c>
      <c r="BX158" s="22">
        <v>303</v>
      </c>
      <c r="BY158" s="22">
        <v>14.41</v>
      </c>
      <c r="BZ158" s="22">
        <v>1075.48</v>
      </c>
      <c r="CA158" s="22">
        <v>163.4</v>
      </c>
      <c r="CB158" s="22">
        <v>1556.29</v>
      </c>
      <c r="CC158" s="23">
        <v>4440.0600000000004</v>
      </c>
      <c r="CD158" s="21">
        <v>2998.79</v>
      </c>
      <c r="CE158" s="21">
        <v>0</v>
      </c>
      <c r="CF158" s="21">
        <v>2998.79</v>
      </c>
      <c r="CG158" s="22">
        <v>319</v>
      </c>
      <c r="CH158" s="22">
        <v>14.98</v>
      </c>
      <c r="CI158" s="22">
        <v>1118.45</v>
      </c>
      <c r="CJ158" s="22">
        <v>155.25</v>
      </c>
      <c r="CK158" s="22">
        <v>1607.68</v>
      </c>
      <c r="CL158" s="23">
        <v>4606.47</v>
      </c>
      <c r="CM158" s="21">
        <v>2883.77</v>
      </c>
      <c r="CN158" s="21">
        <v>0</v>
      </c>
      <c r="CO158" s="21">
        <v>2883.77</v>
      </c>
      <c r="CP158" s="22">
        <v>303</v>
      </c>
      <c r="CQ158" s="22">
        <v>14.41</v>
      </c>
      <c r="CR158" s="22">
        <v>1075.48</v>
      </c>
      <c r="CS158" s="22">
        <v>76.7</v>
      </c>
      <c r="CT158" s="22">
        <v>1469.59</v>
      </c>
      <c r="CU158" s="23">
        <v>4353.3599999999997</v>
      </c>
      <c r="CV158" s="21">
        <v>2902.82</v>
      </c>
      <c r="CW158" s="21">
        <v>0</v>
      </c>
      <c r="CX158" s="21">
        <v>2902.82</v>
      </c>
      <c r="CY158" s="22">
        <v>306</v>
      </c>
      <c r="CZ158" s="22">
        <v>14.5</v>
      </c>
      <c r="DA158" s="22">
        <v>1082.5899999999999</v>
      </c>
      <c r="DB158" s="22">
        <v>122.94</v>
      </c>
      <c r="DC158" s="22">
        <v>1526.03</v>
      </c>
      <c r="DD158" s="23">
        <v>4428.8500000000004</v>
      </c>
      <c r="DE158" s="21">
        <v>4335.97</v>
      </c>
      <c r="DF158" s="21">
        <v>0</v>
      </c>
      <c r="DG158" s="21">
        <v>4335.97</v>
      </c>
      <c r="DH158" s="22">
        <v>503</v>
      </c>
      <c r="DI158" s="22">
        <v>398.61</v>
      </c>
      <c r="DJ158" s="22">
        <v>1359.4</v>
      </c>
      <c r="DK158" s="22">
        <v>168.79</v>
      </c>
      <c r="DL158" s="22">
        <v>2429.8000000000002</v>
      </c>
      <c r="DM158" s="23">
        <v>6765.77</v>
      </c>
      <c r="DN158" s="73">
        <f t="shared" si="22"/>
        <v>37886.080000000009</v>
      </c>
      <c r="DO158" s="73">
        <f t="shared" si="21"/>
        <v>948.61</v>
      </c>
      <c r="DP158" s="73">
        <f t="shared" si="23"/>
        <v>38834.69</v>
      </c>
      <c r="DQ158" s="22">
        <f t="shared" si="24"/>
        <v>4500</v>
      </c>
      <c r="DR158" s="22">
        <f t="shared" si="25"/>
        <v>579.85</v>
      </c>
      <c r="DS158" s="22">
        <f t="shared" si="26"/>
        <v>15334.509999999998</v>
      </c>
      <c r="DT158" s="22">
        <f t="shared" si="27"/>
        <v>1857.91</v>
      </c>
      <c r="DU158" s="22">
        <f t="shared" si="28"/>
        <v>22272.27</v>
      </c>
      <c r="DV158" s="23">
        <f t="shared" si="29"/>
        <v>63990.729999999996</v>
      </c>
      <c r="DW158" s="262">
        <f t="shared" si="30"/>
        <v>1376.6500000000015</v>
      </c>
      <c r="DX158" s="262"/>
      <c r="DY158" s="263">
        <f>E158-(DU158-(DO158*PARAM!Q158))</f>
        <v>-1719.2099999999991</v>
      </c>
      <c r="DZ158" s="263"/>
    </row>
    <row r="159" spans="1:130" x14ac:dyDescent="0.25">
      <c r="A159" s="18">
        <v>1221</v>
      </c>
      <c r="B159" s="18" t="s">
        <v>480</v>
      </c>
      <c r="C159" s="18" t="s">
        <v>481</v>
      </c>
      <c r="D159" s="20">
        <v>0.8</v>
      </c>
      <c r="E159" s="18">
        <v>11721.3</v>
      </c>
      <c r="F159" s="18">
        <v>23787.72</v>
      </c>
      <c r="G159" s="18" t="s">
        <v>157</v>
      </c>
      <c r="H159" s="18" t="s">
        <v>5</v>
      </c>
      <c r="I159" s="18" t="s">
        <v>182</v>
      </c>
      <c r="J159" s="21">
        <v>2039.43</v>
      </c>
      <c r="K159" s="21">
        <v>0</v>
      </c>
      <c r="L159" s="21">
        <v>2039.43</v>
      </c>
      <c r="M159" s="22">
        <v>179</v>
      </c>
      <c r="N159" s="22">
        <v>29.58</v>
      </c>
      <c r="O159" s="22">
        <v>746.64</v>
      </c>
      <c r="P159" s="22">
        <v>97.13</v>
      </c>
      <c r="Q159" s="22">
        <v>1052.3499999999999</v>
      </c>
      <c r="R159" s="23">
        <v>3091.78</v>
      </c>
      <c r="S159" s="21">
        <v>1974.43</v>
      </c>
      <c r="T159" s="21">
        <v>0</v>
      </c>
      <c r="U159" s="21">
        <v>1974.43</v>
      </c>
      <c r="V159" s="22">
        <v>179</v>
      </c>
      <c r="W159" s="22">
        <v>29.58</v>
      </c>
      <c r="X159" s="22">
        <v>672.9</v>
      </c>
      <c r="Y159" s="22">
        <v>101.36</v>
      </c>
      <c r="Z159" s="22">
        <v>982.84</v>
      </c>
      <c r="AA159" s="23">
        <v>2957.27</v>
      </c>
      <c r="AB159" s="21">
        <v>1822.96</v>
      </c>
      <c r="AC159" s="21">
        <v>0</v>
      </c>
      <c r="AD159" s="21">
        <v>1822.96</v>
      </c>
      <c r="AE159" s="22">
        <v>159</v>
      </c>
      <c r="AF159" s="22">
        <v>27.3</v>
      </c>
      <c r="AG159" s="22">
        <v>609.64</v>
      </c>
      <c r="AH159" s="22">
        <v>124.16</v>
      </c>
      <c r="AI159" s="22">
        <v>920.1</v>
      </c>
      <c r="AJ159" s="23">
        <v>2743.06</v>
      </c>
      <c r="AK159" s="21">
        <v>1835.24</v>
      </c>
      <c r="AL159" s="21">
        <v>0</v>
      </c>
      <c r="AM159" s="21">
        <v>1835.24</v>
      </c>
      <c r="AN159" s="22">
        <v>160</v>
      </c>
      <c r="AO159" s="22">
        <v>27.48</v>
      </c>
      <c r="AP159" s="22">
        <v>620.84</v>
      </c>
      <c r="AQ159" s="22">
        <v>98.88</v>
      </c>
      <c r="AR159" s="22">
        <v>907.2</v>
      </c>
      <c r="AS159" s="23">
        <v>2742.44</v>
      </c>
      <c r="AT159" s="21">
        <v>1838.54</v>
      </c>
      <c r="AU159" s="21">
        <v>751.3</v>
      </c>
      <c r="AV159" s="21">
        <v>2589.84</v>
      </c>
      <c r="AW159" s="22">
        <v>263</v>
      </c>
      <c r="AX159" s="22">
        <v>27.54</v>
      </c>
      <c r="AY159" s="22">
        <v>774.18</v>
      </c>
      <c r="AZ159" s="22">
        <v>114.1</v>
      </c>
      <c r="BA159" s="22">
        <v>1178.82</v>
      </c>
      <c r="BB159" s="23">
        <v>3768.66</v>
      </c>
      <c r="BC159" s="21">
        <v>2912.95</v>
      </c>
      <c r="BD159" s="21">
        <v>0</v>
      </c>
      <c r="BE159" s="21">
        <v>2912.95</v>
      </c>
      <c r="BF159" s="22">
        <v>284</v>
      </c>
      <c r="BG159" s="22">
        <v>40.92</v>
      </c>
      <c r="BH159" s="22">
        <v>1033.21</v>
      </c>
      <c r="BI159" s="22">
        <v>127.44</v>
      </c>
      <c r="BJ159" s="22">
        <v>1485.57</v>
      </c>
      <c r="BK159" s="23">
        <v>4398.5200000000004</v>
      </c>
      <c r="BL159" s="21">
        <v>1822.96</v>
      </c>
      <c r="BM159" s="21">
        <v>0</v>
      </c>
      <c r="BN159" s="21">
        <v>1822.96</v>
      </c>
      <c r="BO159" s="22">
        <v>158</v>
      </c>
      <c r="BP159" s="22">
        <v>27.3</v>
      </c>
      <c r="BQ159" s="22">
        <v>609.64</v>
      </c>
      <c r="BR159" s="22">
        <v>98.66</v>
      </c>
      <c r="BS159" s="22">
        <v>893.6</v>
      </c>
      <c r="BT159" s="23">
        <v>2716.56</v>
      </c>
      <c r="BU159" s="21">
        <v>1822.96</v>
      </c>
      <c r="BV159" s="21">
        <v>0</v>
      </c>
      <c r="BW159" s="21">
        <v>1822.96</v>
      </c>
      <c r="BX159" s="22">
        <v>159</v>
      </c>
      <c r="BY159" s="22">
        <v>27.3</v>
      </c>
      <c r="BZ159" s="22">
        <v>609.64</v>
      </c>
      <c r="CA159" s="22">
        <v>124.16</v>
      </c>
      <c r="CB159" s="22">
        <v>920.1</v>
      </c>
      <c r="CC159" s="23">
        <v>2743.06</v>
      </c>
      <c r="CD159" s="21">
        <v>1740.4</v>
      </c>
      <c r="CE159" s="21">
        <v>0</v>
      </c>
      <c r="CF159" s="21">
        <v>1740.4</v>
      </c>
      <c r="CG159" s="22">
        <v>147</v>
      </c>
      <c r="CH159" s="22">
        <v>26.06</v>
      </c>
      <c r="CI159" s="22">
        <v>534.84</v>
      </c>
      <c r="CJ159" s="22">
        <v>56.4</v>
      </c>
      <c r="CK159" s="22">
        <v>764.3</v>
      </c>
      <c r="CL159" s="23">
        <v>2504.6999999999998</v>
      </c>
      <c r="CM159" s="21">
        <v>1806.3</v>
      </c>
      <c r="CN159" s="21">
        <v>0</v>
      </c>
      <c r="CO159" s="21">
        <v>1806.3</v>
      </c>
      <c r="CP159" s="22">
        <v>165</v>
      </c>
      <c r="CQ159" s="22">
        <v>27.05</v>
      </c>
      <c r="CR159" s="22">
        <v>556.55999999999995</v>
      </c>
      <c r="CS159" s="22">
        <v>108.56</v>
      </c>
      <c r="CT159" s="22">
        <v>857.17</v>
      </c>
      <c r="CU159" s="23">
        <v>2663.47</v>
      </c>
      <c r="CV159" s="21">
        <v>1918.3</v>
      </c>
      <c r="CW159" s="21">
        <v>0</v>
      </c>
      <c r="CX159" s="21">
        <v>1918.3</v>
      </c>
      <c r="CY159" s="22">
        <v>172</v>
      </c>
      <c r="CZ159" s="22">
        <v>28.73</v>
      </c>
      <c r="DA159" s="22">
        <v>595.77</v>
      </c>
      <c r="DB159" s="22">
        <v>79.959999999999994</v>
      </c>
      <c r="DC159" s="22">
        <v>876.46</v>
      </c>
      <c r="DD159" s="23">
        <v>2794.76</v>
      </c>
      <c r="DE159" s="21">
        <v>2634.39</v>
      </c>
      <c r="DF159" s="21">
        <v>0</v>
      </c>
      <c r="DG159" s="21">
        <v>2634.39</v>
      </c>
      <c r="DH159" s="22">
        <v>271</v>
      </c>
      <c r="DI159" s="22">
        <v>278.35000000000002</v>
      </c>
      <c r="DJ159" s="22">
        <v>1572.28</v>
      </c>
      <c r="DK159" s="22">
        <v>114.41</v>
      </c>
      <c r="DL159" s="22">
        <v>2236.04</v>
      </c>
      <c r="DM159" s="23">
        <v>4870.43</v>
      </c>
      <c r="DN159" s="73">
        <f t="shared" si="22"/>
        <v>24168.859999999997</v>
      </c>
      <c r="DO159" s="73">
        <f t="shared" si="21"/>
        <v>751.3</v>
      </c>
      <c r="DP159" s="73">
        <f t="shared" si="23"/>
        <v>24920.159999999996</v>
      </c>
      <c r="DQ159" s="22">
        <f t="shared" si="24"/>
        <v>2454</v>
      </c>
      <c r="DR159" s="22">
        <f t="shared" si="25"/>
        <v>624.49</v>
      </c>
      <c r="DS159" s="22">
        <f t="shared" si="26"/>
        <v>9545.7800000000025</v>
      </c>
      <c r="DT159" s="22">
        <f t="shared" si="27"/>
        <v>1343.8799999999999</v>
      </c>
      <c r="DU159" s="22">
        <f t="shared" si="28"/>
        <v>13968.150000000001</v>
      </c>
      <c r="DV159" s="23">
        <f t="shared" si="29"/>
        <v>40711.270000000011</v>
      </c>
      <c r="DW159" s="262">
        <f t="shared" si="30"/>
        <v>1132.4399999999951</v>
      </c>
      <c r="DX159" s="262"/>
      <c r="DY159" s="263">
        <f>E159-(DU159-(DO159*PARAM!Q159))</f>
        <v>-2246.8500000000022</v>
      </c>
      <c r="DZ159" s="263"/>
    </row>
    <row r="160" spans="1:130" x14ac:dyDescent="0.25">
      <c r="A160" s="18">
        <v>1225</v>
      </c>
      <c r="B160" s="18" t="s">
        <v>471</v>
      </c>
      <c r="C160" s="18" t="s">
        <v>472</v>
      </c>
      <c r="D160" s="20">
        <v>0.8</v>
      </c>
      <c r="E160" s="18">
        <v>13629.7</v>
      </c>
      <c r="F160" s="18">
        <v>24481.33</v>
      </c>
      <c r="G160" s="18" t="s">
        <v>157</v>
      </c>
      <c r="H160" s="18" t="s">
        <v>5</v>
      </c>
      <c r="I160" s="18" t="s">
        <v>166</v>
      </c>
      <c r="J160" s="21">
        <v>1941.42</v>
      </c>
      <c r="K160" s="21">
        <v>0</v>
      </c>
      <c r="L160" s="21">
        <v>1941.42</v>
      </c>
      <c r="M160" s="22">
        <v>168</v>
      </c>
      <c r="N160" s="22">
        <v>28.29</v>
      </c>
      <c r="O160" s="22">
        <v>669.6</v>
      </c>
      <c r="P160" s="22">
        <v>95.43</v>
      </c>
      <c r="Q160" s="22">
        <v>961.32</v>
      </c>
      <c r="R160" s="23">
        <v>2902.74</v>
      </c>
      <c r="S160" s="21">
        <v>1888.88</v>
      </c>
      <c r="T160" s="21">
        <v>0</v>
      </c>
      <c r="U160" s="21">
        <v>1888.88</v>
      </c>
      <c r="V160" s="22">
        <v>168</v>
      </c>
      <c r="W160" s="22">
        <v>28.29</v>
      </c>
      <c r="X160" s="22">
        <v>669.82</v>
      </c>
      <c r="Y160" s="22">
        <v>94.73</v>
      </c>
      <c r="Z160" s="22">
        <v>960.84</v>
      </c>
      <c r="AA160" s="23">
        <v>2849.72</v>
      </c>
      <c r="AB160" s="21">
        <v>1888.72</v>
      </c>
      <c r="AC160" s="21">
        <v>0</v>
      </c>
      <c r="AD160" s="21">
        <v>1888.72</v>
      </c>
      <c r="AE160" s="22">
        <v>168</v>
      </c>
      <c r="AF160" s="22">
        <v>28.29</v>
      </c>
      <c r="AG160" s="22">
        <v>669.39</v>
      </c>
      <c r="AH160" s="22">
        <v>115.13</v>
      </c>
      <c r="AI160" s="22">
        <v>980.81</v>
      </c>
      <c r="AJ160" s="23">
        <v>2869.53</v>
      </c>
      <c r="AK160" s="21">
        <v>1933.31</v>
      </c>
      <c r="AL160" s="21">
        <v>0</v>
      </c>
      <c r="AM160" s="21">
        <v>1933.31</v>
      </c>
      <c r="AN160" s="22">
        <v>174</v>
      </c>
      <c r="AO160" s="22">
        <v>28.95</v>
      </c>
      <c r="AP160" s="22">
        <v>709.83</v>
      </c>
      <c r="AQ160" s="22">
        <v>115.93</v>
      </c>
      <c r="AR160" s="22">
        <v>1028.71</v>
      </c>
      <c r="AS160" s="23">
        <v>2962.02</v>
      </c>
      <c r="AT160" s="21">
        <v>926.56</v>
      </c>
      <c r="AU160" s="21">
        <v>758.88</v>
      </c>
      <c r="AV160" s="21">
        <v>1685.44</v>
      </c>
      <c r="AW160" s="22">
        <v>140</v>
      </c>
      <c r="AX160" s="22">
        <v>13.86</v>
      </c>
      <c r="AY160" s="22">
        <v>515.39</v>
      </c>
      <c r="AZ160" s="22">
        <v>77.61</v>
      </c>
      <c r="BA160" s="22">
        <v>746.86</v>
      </c>
      <c r="BB160" s="23">
        <v>2432.3000000000002</v>
      </c>
      <c r="BC160" s="21">
        <v>2938.51</v>
      </c>
      <c r="BD160" s="21">
        <v>0</v>
      </c>
      <c r="BE160" s="21">
        <v>2938.51</v>
      </c>
      <c r="BF160" s="22">
        <v>296</v>
      </c>
      <c r="BG160" s="22">
        <v>42.24</v>
      </c>
      <c r="BH160" s="22">
        <v>1065.33</v>
      </c>
      <c r="BI160" s="22">
        <v>138.36000000000001</v>
      </c>
      <c r="BJ160" s="22">
        <v>1541.93</v>
      </c>
      <c r="BK160" s="23">
        <v>4480.4399999999996</v>
      </c>
      <c r="BL160" s="21">
        <v>1888.72</v>
      </c>
      <c r="BM160" s="21">
        <v>0</v>
      </c>
      <c r="BN160" s="21">
        <v>1888.72</v>
      </c>
      <c r="BO160" s="22">
        <v>168</v>
      </c>
      <c r="BP160" s="22">
        <v>28.29</v>
      </c>
      <c r="BQ160" s="22">
        <v>669.39</v>
      </c>
      <c r="BR160" s="22">
        <v>104.93</v>
      </c>
      <c r="BS160" s="22">
        <v>970.61</v>
      </c>
      <c r="BT160" s="23">
        <v>2859.33</v>
      </c>
      <c r="BU160" s="21">
        <v>1888.72</v>
      </c>
      <c r="BV160" s="21">
        <v>0</v>
      </c>
      <c r="BW160" s="21">
        <v>1888.72</v>
      </c>
      <c r="BX160" s="22">
        <v>168</v>
      </c>
      <c r="BY160" s="22">
        <v>28.29</v>
      </c>
      <c r="BZ160" s="22">
        <v>669.39</v>
      </c>
      <c r="CA160" s="22">
        <v>120.23</v>
      </c>
      <c r="CB160" s="22">
        <v>985.91</v>
      </c>
      <c r="CC160" s="23">
        <v>2874.63</v>
      </c>
      <c r="CD160" s="21">
        <v>1928.56</v>
      </c>
      <c r="CE160" s="21">
        <v>0</v>
      </c>
      <c r="CF160" s="21">
        <v>1928.56</v>
      </c>
      <c r="CG160" s="22">
        <v>173</v>
      </c>
      <c r="CH160" s="22">
        <v>28.89</v>
      </c>
      <c r="CI160" s="22">
        <v>705.49</v>
      </c>
      <c r="CJ160" s="22">
        <v>59.75</v>
      </c>
      <c r="CK160" s="22">
        <v>967.13</v>
      </c>
      <c r="CL160" s="23">
        <v>2895.69</v>
      </c>
      <c r="CM160" s="21">
        <v>1876.94</v>
      </c>
      <c r="CN160" s="21">
        <v>0</v>
      </c>
      <c r="CO160" s="21">
        <v>1876.94</v>
      </c>
      <c r="CP160" s="22">
        <v>174</v>
      </c>
      <c r="CQ160" s="22">
        <v>28.11</v>
      </c>
      <c r="CR160" s="22">
        <v>646.24</v>
      </c>
      <c r="CS160" s="22">
        <v>99.62</v>
      </c>
      <c r="CT160" s="22">
        <v>947.97</v>
      </c>
      <c r="CU160" s="23">
        <v>2824.91</v>
      </c>
      <c r="CV160" s="21">
        <v>1896.42</v>
      </c>
      <c r="CW160" s="21">
        <v>0</v>
      </c>
      <c r="CX160" s="21">
        <v>1896.42</v>
      </c>
      <c r="CY160" s="22">
        <v>169</v>
      </c>
      <c r="CZ160" s="22">
        <v>28.41</v>
      </c>
      <c r="DA160" s="22">
        <v>652.1</v>
      </c>
      <c r="DB160" s="22">
        <v>99.96</v>
      </c>
      <c r="DC160" s="22">
        <v>949.47</v>
      </c>
      <c r="DD160" s="23">
        <v>2845.89</v>
      </c>
      <c r="DE160" s="21">
        <v>2817.16</v>
      </c>
      <c r="DF160" s="21">
        <v>0</v>
      </c>
      <c r="DG160" s="21">
        <v>2817.16</v>
      </c>
      <c r="DH160" s="22">
        <v>294</v>
      </c>
      <c r="DI160" s="22">
        <v>278.3</v>
      </c>
      <c r="DJ160" s="22">
        <v>1594.97</v>
      </c>
      <c r="DK160" s="22">
        <v>117.66</v>
      </c>
      <c r="DL160" s="22">
        <v>2284.9299999999998</v>
      </c>
      <c r="DM160" s="23">
        <v>5102.09</v>
      </c>
      <c r="DN160" s="73">
        <f t="shared" si="22"/>
        <v>23813.919999999995</v>
      </c>
      <c r="DO160" s="73">
        <f t="shared" si="21"/>
        <v>758.88</v>
      </c>
      <c r="DP160" s="73">
        <f t="shared" si="23"/>
        <v>24572.799999999999</v>
      </c>
      <c r="DQ160" s="22">
        <f t="shared" si="24"/>
        <v>2428</v>
      </c>
      <c r="DR160" s="22">
        <f t="shared" si="25"/>
        <v>618.5</v>
      </c>
      <c r="DS160" s="22">
        <f t="shared" si="26"/>
        <v>9906.33</v>
      </c>
      <c r="DT160" s="22">
        <f t="shared" si="27"/>
        <v>1344.2700000000002</v>
      </c>
      <c r="DU160" s="22">
        <f t="shared" si="28"/>
        <v>14297.099999999999</v>
      </c>
      <c r="DV160" s="23">
        <f t="shared" si="29"/>
        <v>40758.619999999995</v>
      </c>
      <c r="DW160" s="262">
        <f t="shared" si="30"/>
        <v>91.469999999997526</v>
      </c>
      <c r="DX160" s="262"/>
      <c r="DY160" s="263">
        <f>E160-(DU160-(DO160*PARAM!Q160))</f>
        <v>-667.39999999999782</v>
      </c>
      <c r="DZ160" s="263"/>
    </row>
    <row r="161" spans="1:130" x14ac:dyDescent="0.25">
      <c r="A161" s="18">
        <v>1227</v>
      </c>
      <c r="B161" s="18" t="s">
        <v>220</v>
      </c>
      <c r="C161" s="18" t="s">
        <v>221</v>
      </c>
      <c r="D161" s="20">
        <v>0.8</v>
      </c>
      <c r="E161" s="18">
        <v>74616.960000000006</v>
      </c>
      <c r="F161" s="18">
        <v>91403.520000000004</v>
      </c>
      <c r="G161" s="18" t="s">
        <v>157</v>
      </c>
      <c r="H161" s="18" t="s">
        <v>6</v>
      </c>
      <c r="I161" s="18" t="s">
        <v>156</v>
      </c>
      <c r="J161" s="21">
        <v>2646.9</v>
      </c>
      <c r="K161" s="21">
        <v>0</v>
      </c>
      <c r="L161" s="21">
        <v>2646.9</v>
      </c>
      <c r="M161" s="22">
        <v>269</v>
      </c>
      <c r="N161" s="22">
        <v>39</v>
      </c>
      <c r="O161" s="22">
        <v>1007</v>
      </c>
      <c r="P161" s="22">
        <v>102.9</v>
      </c>
      <c r="Q161" s="22">
        <v>1417.9</v>
      </c>
      <c r="R161" s="23">
        <v>4064.8</v>
      </c>
      <c r="S161" s="21">
        <v>2602.6999999999998</v>
      </c>
      <c r="T161" s="21">
        <v>0</v>
      </c>
      <c r="U161" s="21">
        <v>2602.6999999999998</v>
      </c>
      <c r="V161" s="22">
        <v>269</v>
      </c>
      <c r="W161" s="22">
        <v>39</v>
      </c>
      <c r="X161" s="22">
        <v>1008.02</v>
      </c>
      <c r="Y161" s="22">
        <v>102.32</v>
      </c>
      <c r="Z161" s="22">
        <v>1418.34</v>
      </c>
      <c r="AA161" s="23">
        <v>4021.04</v>
      </c>
      <c r="AB161" s="21">
        <v>638.88</v>
      </c>
      <c r="AC161" s="21">
        <v>0</v>
      </c>
      <c r="AD161" s="21">
        <v>638.88</v>
      </c>
      <c r="AE161" s="22">
        <v>2</v>
      </c>
      <c r="AF161" s="22">
        <v>9.5399999999999991</v>
      </c>
      <c r="AG161" s="22">
        <v>322.61</v>
      </c>
      <c r="AH161" s="22">
        <v>98.03</v>
      </c>
      <c r="AI161" s="22">
        <v>432.18</v>
      </c>
      <c r="AJ161" s="23">
        <v>1071.06</v>
      </c>
      <c r="AK161" s="21">
        <v>1997.98</v>
      </c>
      <c r="AL161" s="21">
        <v>0</v>
      </c>
      <c r="AM161" s="21">
        <v>1997.98</v>
      </c>
      <c r="AN161" s="22">
        <v>186</v>
      </c>
      <c r="AO161" s="22">
        <v>29.93</v>
      </c>
      <c r="AP161" s="22">
        <v>796.61</v>
      </c>
      <c r="AQ161" s="22">
        <v>35.479999999999997</v>
      </c>
      <c r="AR161" s="22">
        <v>1048.02</v>
      </c>
      <c r="AS161" s="23">
        <v>3046</v>
      </c>
      <c r="AT161" s="21">
        <v>1049.32</v>
      </c>
      <c r="AU161" s="21">
        <v>758.88</v>
      </c>
      <c r="AV161" s="21">
        <v>1808.2</v>
      </c>
      <c r="AW161" s="22">
        <v>160</v>
      </c>
      <c r="AX161" s="22">
        <v>15.7</v>
      </c>
      <c r="AY161" s="22">
        <v>617.77</v>
      </c>
      <c r="AZ161" s="22">
        <v>28.8</v>
      </c>
      <c r="BA161" s="22">
        <v>822.27</v>
      </c>
      <c r="BB161" s="23">
        <v>2630.47</v>
      </c>
      <c r="BC161" s="21">
        <v>2330.98</v>
      </c>
      <c r="BD161" s="21">
        <v>0</v>
      </c>
      <c r="BE161" s="21">
        <v>2330.98</v>
      </c>
      <c r="BF161" s="22">
        <v>227</v>
      </c>
      <c r="BG161" s="22">
        <v>34.07</v>
      </c>
      <c r="BH161" s="22">
        <v>1060.71</v>
      </c>
      <c r="BI161" s="22">
        <v>41.13</v>
      </c>
      <c r="BJ161" s="22">
        <v>1362.91</v>
      </c>
      <c r="BK161" s="23">
        <v>3693.89</v>
      </c>
      <c r="BL161" s="21">
        <v>1022.52</v>
      </c>
      <c r="BM161" s="21">
        <v>0</v>
      </c>
      <c r="BN161" s="21">
        <v>1022.52</v>
      </c>
      <c r="BO161" s="22">
        <v>52</v>
      </c>
      <c r="BP161" s="22">
        <v>15.3</v>
      </c>
      <c r="BQ161" s="22">
        <v>454.18</v>
      </c>
      <c r="BR161" s="22">
        <v>18.149999999999999</v>
      </c>
      <c r="BS161" s="22">
        <v>539.63</v>
      </c>
      <c r="BT161" s="23">
        <v>1562.15</v>
      </c>
      <c r="BU161" s="21">
        <v>2602.6999999999998</v>
      </c>
      <c r="BV161" s="21">
        <v>0</v>
      </c>
      <c r="BW161" s="21">
        <v>2602.6999999999998</v>
      </c>
      <c r="BX161" s="22">
        <v>268</v>
      </c>
      <c r="BY161" s="22">
        <v>39</v>
      </c>
      <c r="BZ161" s="22">
        <v>1007.51</v>
      </c>
      <c r="CA161" s="22">
        <v>46.22</v>
      </c>
      <c r="CB161" s="22">
        <v>1360.73</v>
      </c>
      <c r="CC161" s="23">
        <v>3963.43</v>
      </c>
      <c r="CD161" s="21">
        <v>2684.49</v>
      </c>
      <c r="CE161" s="21">
        <v>0</v>
      </c>
      <c r="CF161" s="21">
        <v>2684.49</v>
      </c>
      <c r="CG161" s="22">
        <v>280</v>
      </c>
      <c r="CH161" s="22">
        <v>40.229999999999997</v>
      </c>
      <c r="CI161" s="22">
        <v>1038.05</v>
      </c>
      <c r="CJ161" s="22">
        <v>47.66</v>
      </c>
      <c r="CK161" s="22">
        <v>1405.94</v>
      </c>
      <c r="CL161" s="23">
        <v>4090.43</v>
      </c>
      <c r="CM161" s="21">
        <v>33152.03</v>
      </c>
      <c r="CN161" s="21">
        <v>0</v>
      </c>
      <c r="CO161" s="21">
        <v>33152.03</v>
      </c>
      <c r="CP161" s="22">
        <v>486</v>
      </c>
      <c r="CQ161" s="22">
        <v>311.95999999999998</v>
      </c>
      <c r="CR161" s="22">
        <v>8864.42</v>
      </c>
      <c r="CS161" s="22">
        <v>468.2</v>
      </c>
      <c r="CT161" s="22">
        <v>10130.58</v>
      </c>
      <c r="CU161" s="23">
        <v>43282.61</v>
      </c>
      <c r="CV161" s="21">
        <v>0</v>
      </c>
      <c r="CW161" s="21">
        <v>0</v>
      </c>
      <c r="CX161" s="21">
        <v>0</v>
      </c>
      <c r="CY161" s="22">
        <v>0</v>
      </c>
      <c r="CZ161" s="22">
        <v>0</v>
      </c>
      <c r="DA161" s="22">
        <v>0</v>
      </c>
      <c r="DB161" s="22">
        <v>0</v>
      </c>
      <c r="DC161" s="22">
        <v>0</v>
      </c>
      <c r="DD161" s="23">
        <v>0</v>
      </c>
      <c r="DE161" s="21">
        <v>0</v>
      </c>
      <c r="DF161" s="21">
        <v>0</v>
      </c>
      <c r="DG161" s="21">
        <v>0</v>
      </c>
      <c r="DH161" s="22">
        <v>0</v>
      </c>
      <c r="DI161" s="22">
        <v>0</v>
      </c>
      <c r="DJ161" s="22">
        <v>0</v>
      </c>
      <c r="DK161" s="22">
        <v>0</v>
      </c>
      <c r="DL161" s="22">
        <v>0</v>
      </c>
      <c r="DM161" s="23">
        <v>0</v>
      </c>
      <c r="DN161" s="73">
        <f t="shared" si="22"/>
        <v>50728.5</v>
      </c>
      <c r="DO161" s="73">
        <f t="shared" si="21"/>
        <v>758.88</v>
      </c>
      <c r="DP161" s="73">
        <f t="shared" si="23"/>
        <v>51487.38</v>
      </c>
      <c r="DQ161" s="22">
        <f t="shared" si="24"/>
        <v>2251</v>
      </c>
      <c r="DR161" s="22">
        <f t="shared" si="25"/>
        <v>589.03</v>
      </c>
      <c r="DS161" s="22">
        <f t="shared" si="26"/>
        <v>16631.060000000001</v>
      </c>
      <c r="DT161" s="22">
        <f t="shared" si="27"/>
        <v>1007.04</v>
      </c>
      <c r="DU161" s="22">
        <f t="shared" si="28"/>
        <v>20478.129999999997</v>
      </c>
      <c r="DV161" s="23">
        <f t="shared" si="29"/>
        <v>72988.03</v>
      </c>
      <c r="DW161" s="262">
        <f t="shared" si="30"/>
        <v>-39916.140000000007</v>
      </c>
      <c r="DX161" s="262"/>
      <c r="DY161" s="263">
        <f>E161-(DU161-(DO161*PARAM!Q161))</f>
        <v>54138.830000000009</v>
      </c>
      <c r="DZ161" s="263"/>
    </row>
    <row r="162" spans="1:130" x14ac:dyDescent="0.25">
      <c r="A162" s="18">
        <v>1230</v>
      </c>
      <c r="B162" s="18" t="s">
        <v>490</v>
      </c>
      <c r="C162" s="18" t="s">
        <v>491</v>
      </c>
      <c r="D162" s="20">
        <v>1</v>
      </c>
      <c r="E162" s="18">
        <v>20030.72</v>
      </c>
      <c r="F162" s="18">
        <v>36211</v>
      </c>
      <c r="G162" s="18" t="s">
        <v>157</v>
      </c>
      <c r="H162" s="18" t="s">
        <v>5</v>
      </c>
      <c r="I162" s="18" t="s">
        <v>282</v>
      </c>
      <c r="J162" s="21">
        <v>3502.94</v>
      </c>
      <c r="K162" s="21">
        <v>0</v>
      </c>
      <c r="L162" s="21">
        <v>3502.94</v>
      </c>
      <c r="M162" s="22">
        <v>386</v>
      </c>
      <c r="N162" s="22">
        <v>51.96</v>
      </c>
      <c r="O162" s="22">
        <v>1307.97</v>
      </c>
      <c r="P162" s="22">
        <v>148.59</v>
      </c>
      <c r="Q162" s="22">
        <v>1894.52</v>
      </c>
      <c r="R162" s="23">
        <v>5397.46</v>
      </c>
      <c r="S162" s="21">
        <v>3288.48</v>
      </c>
      <c r="T162" s="21">
        <v>0</v>
      </c>
      <c r="U162" s="21">
        <v>3288.48</v>
      </c>
      <c r="V162" s="22">
        <v>361</v>
      </c>
      <c r="W162" s="22">
        <v>49.29</v>
      </c>
      <c r="X162" s="22">
        <v>1230.77</v>
      </c>
      <c r="Y162" s="22">
        <v>135.05000000000001</v>
      </c>
      <c r="Z162" s="22">
        <v>1776.11</v>
      </c>
      <c r="AA162" s="23">
        <v>5064.59</v>
      </c>
      <c r="AB162" s="21">
        <v>2743.08</v>
      </c>
      <c r="AC162" s="21">
        <v>0</v>
      </c>
      <c r="AD162" s="21">
        <v>2743.08</v>
      </c>
      <c r="AE162" s="22">
        <v>285</v>
      </c>
      <c r="AF162" s="22">
        <v>41.1</v>
      </c>
      <c r="AG162" s="22">
        <v>1037.6500000000001</v>
      </c>
      <c r="AH162" s="22">
        <v>166.01</v>
      </c>
      <c r="AI162" s="22">
        <v>1529.76</v>
      </c>
      <c r="AJ162" s="23">
        <v>4272.84</v>
      </c>
      <c r="AK162" s="21">
        <v>2762.38</v>
      </c>
      <c r="AL162" s="21">
        <v>0</v>
      </c>
      <c r="AM162" s="21">
        <v>2762.38</v>
      </c>
      <c r="AN162" s="22">
        <v>288</v>
      </c>
      <c r="AO162" s="22">
        <v>41.4</v>
      </c>
      <c r="AP162" s="22">
        <v>1044.69</v>
      </c>
      <c r="AQ162" s="22">
        <v>130.63999999999999</v>
      </c>
      <c r="AR162" s="22">
        <v>1504.73</v>
      </c>
      <c r="AS162" s="23">
        <v>4267.1099999999997</v>
      </c>
      <c r="AT162" s="21">
        <v>2787.78</v>
      </c>
      <c r="AU162" s="21">
        <v>929.63</v>
      </c>
      <c r="AV162" s="21">
        <v>3717.41</v>
      </c>
      <c r="AW162" s="22">
        <v>418</v>
      </c>
      <c r="AX162" s="22">
        <v>41.78</v>
      </c>
      <c r="AY162" s="22">
        <v>1239.9100000000001</v>
      </c>
      <c r="AZ162" s="22">
        <v>143.56</v>
      </c>
      <c r="BA162" s="22">
        <v>1843.25</v>
      </c>
      <c r="BB162" s="23">
        <v>5560.66</v>
      </c>
      <c r="BC162" s="21">
        <v>4275.26</v>
      </c>
      <c r="BD162" s="21">
        <v>0</v>
      </c>
      <c r="BE162" s="21">
        <v>4275.26</v>
      </c>
      <c r="BF162" s="22">
        <v>476</v>
      </c>
      <c r="BG162" s="22">
        <v>61.87</v>
      </c>
      <c r="BH162" s="22">
        <v>1790.63</v>
      </c>
      <c r="BI162" s="22">
        <v>156.88</v>
      </c>
      <c r="BJ162" s="22">
        <v>2485.38</v>
      </c>
      <c r="BK162" s="23">
        <v>6760.64</v>
      </c>
      <c r="BL162" s="21">
        <v>2743.08</v>
      </c>
      <c r="BM162" s="21">
        <v>0</v>
      </c>
      <c r="BN162" s="21">
        <v>2743.08</v>
      </c>
      <c r="BO162" s="22">
        <v>284</v>
      </c>
      <c r="BP162" s="22">
        <v>41.1</v>
      </c>
      <c r="BQ162" s="22">
        <v>1037.6500000000001</v>
      </c>
      <c r="BR162" s="22">
        <v>135.41</v>
      </c>
      <c r="BS162" s="22">
        <v>1498.16</v>
      </c>
      <c r="BT162" s="23">
        <v>4241.24</v>
      </c>
      <c r="BU162" s="21">
        <v>2695.46</v>
      </c>
      <c r="BV162" s="21">
        <v>0</v>
      </c>
      <c r="BW162" s="21">
        <v>2695.46</v>
      </c>
      <c r="BX162" s="22">
        <v>278</v>
      </c>
      <c r="BY162" s="22">
        <v>40.39</v>
      </c>
      <c r="BZ162" s="22">
        <v>1020.26</v>
      </c>
      <c r="CA162" s="22">
        <v>160.06</v>
      </c>
      <c r="CB162" s="22">
        <v>1498.71</v>
      </c>
      <c r="CC162" s="23">
        <v>4194.17</v>
      </c>
      <c r="CD162" s="21">
        <v>2835.21</v>
      </c>
      <c r="CE162" s="21">
        <v>0</v>
      </c>
      <c r="CF162" s="21">
        <v>2835.21</v>
      </c>
      <c r="CG162" s="22">
        <v>298</v>
      </c>
      <c r="CH162" s="22">
        <v>42.49</v>
      </c>
      <c r="CI162" s="22">
        <v>1071.3</v>
      </c>
      <c r="CJ162" s="22">
        <v>116.64</v>
      </c>
      <c r="CK162" s="22">
        <v>1528.43</v>
      </c>
      <c r="CL162" s="23">
        <v>4363.6400000000003</v>
      </c>
      <c r="CM162" s="21">
        <v>2678.93</v>
      </c>
      <c r="CN162" s="21">
        <v>0</v>
      </c>
      <c r="CO162" s="21">
        <v>2678.93</v>
      </c>
      <c r="CP162" s="22">
        <v>284</v>
      </c>
      <c r="CQ162" s="22">
        <v>40.14</v>
      </c>
      <c r="CR162" s="22">
        <v>1019.01</v>
      </c>
      <c r="CS162" s="22">
        <v>103.67</v>
      </c>
      <c r="CT162" s="22">
        <v>1446.82</v>
      </c>
      <c r="CU162" s="23">
        <v>4125.75</v>
      </c>
      <c r="CV162" s="21">
        <v>3754.41</v>
      </c>
      <c r="CW162" s="21">
        <v>0</v>
      </c>
      <c r="CX162" s="21">
        <v>3754.41</v>
      </c>
      <c r="CY162" s="22">
        <v>425</v>
      </c>
      <c r="CZ162" s="22">
        <v>56.28</v>
      </c>
      <c r="DA162" s="22">
        <v>1407.03</v>
      </c>
      <c r="DB162" s="22">
        <v>158.47</v>
      </c>
      <c r="DC162" s="22">
        <v>2046.78</v>
      </c>
      <c r="DD162" s="23">
        <v>5801.19</v>
      </c>
      <c r="DE162" s="21">
        <v>4108.18</v>
      </c>
      <c r="DF162" s="21">
        <v>0</v>
      </c>
      <c r="DG162" s="21">
        <v>4108.18</v>
      </c>
      <c r="DH162" s="22">
        <v>476</v>
      </c>
      <c r="DI162" s="22">
        <v>441.08</v>
      </c>
      <c r="DJ162" s="22">
        <v>1288.76</v>
      </c>
      <c r="DK162" s="22">
        <v>159.66</v>
      </c>
      <c r="DL162" s="22">
        <v>2365.5</v>
      </c>
      <c r="DM162" s="23">
        <v>6473.68</v>
      </c>
      <c r="DN162" s="73">
        <f t="shared" si="22"/>
        <v>38175.189999999995</v>
      </c>
      <c r="DO162" s="73">
        <f t="shared" si="21"/>
        <v>929.63</v>
      </c>
      <c r="DP162" s="73">
        <f t="shared" si="23"/>
        <v>39104.82</v>
      </c>
      <c r="DQ162" s="22">
        <f t="shared" si="24"/>
        <v>4543</v>
      </c>
      <c r="DR162" s="22">
        <f t="shared" si="25"/>
        <v>989.98</v>
      </c>
      <c r="DS162" s="22">
        <f t="shared" si="26"/>
        <v>15533.28</v>
      </c>
      <c r="DT162" s="22">
        <f t="shared" si="27"/>
        <v>1850.0500000000002</v>
      </c>
      <c r="DU162" s="22">
        <f t="shared" si="28"/>
        <v>22916.309999999998</v>
      </c>
      <c r="DV162" s="23">
        <f t="shared" si="29"/>
        <v>64764.21</v>
      </c>
      <c r="DW162" s="262">
        <f t="shared" si="30"/>
        <v>2893.8199999999997</v>
      </c>
      <c r="DX162" s="262"/>
      <c r="DY162" s="263">
        <f>E162-(DU162-(DO162*PARAM!Q162))</f>
        <v>-2885.5899999999965</v>
      </c>
      <c r="DZ162" s="263"/>
    </row>
    <row r="163" spans="1:130" x14ac:dyDescent="0.25">
      <c r="A163" s="18">
        <v>1231</v>
      </c>
      <c r="B163" s="18" t="s">
        <v>872</v>
      </c>
      <c r="C163" s="18" t="s">
        <v>305</v>
      </c>
      <c r="D163" s="20">
        <v>0</v>
      </c>
      <c r="E163" s="18">
        <v>0</v>
      </c>
      <c r="F163" s="18">
        <v>0</v>
      </c>
      <c r="G163" s="18" t="s">
        <v>157</v>
      </c>
      <c r="H163" s="18" t="s">
        <v>5</v>
      </c>
      <c r="I163" s="18" t="s">
        <v>382</v>
      </c>
      <c r="J163" s="21"/>
      <c r="K163" s="21"/>
      <c r="L163" s="21"/>
      <c r="M163" s="22"/>
      <c r="N163" s="22"/>
      <c r="O163" s="22"/>
      <c r="P163" s="22"/>
      <c r="Q163" s="22"/>
      <c r="R163" s="23"/>
      <c r="S163" s="21"/>
      <c r="T163" s="21"/>
      <c r="U163" s="21"/>
      <c r="V163" s="22"/>
      <c r="W163" s="22"/>
      <c r="X163" s="22"/>
      <c r="Y163" s="22"/>
      <c r="Z163" s="22"/>
      <c r="AA163" s="23"/>
      <c r="AB163" s="21"/>
      <c r="AC163" s="21"/>
      <c r="AD163" s="21"/>
      <c r="AE163" s="22"/>
      <c r="AF163" s="22"/>
      <c r="AG163" s="22"/>
      <c r="AH163" s="22"/>
      <c r="AI163" s="22"/>
      <c r="AJ163" s="23"/>
      <c r="AK163" s="21"/>
      <c r="AL163" s="21"/>
      <c r="AM163" s="21"/>
      <c r="AN163" s="22"/>
      <c r="AO163" s="22"/>
      <c r="AP163" s="22"/>
      <c r="AQ163" s="22"/>
      <c r="AR163" s="22"/>
      <c r="AS163" s="23"/>
      <c r="AT163" s="21">
        <v>0</v>
      </c>
      <c r="AU163" s="21">
        <v>711.46</v>
      </c>
      <c r="AV163" s="21">
        <v>711.46</v>
      </c>
      <c r="AW163" s="22">
        <v>30</v>
      </c>
      <c r="AX163" s="22">
        <v>0</v>
      </c>
      <c r="AY163" s="22">
        <v>142.29</v>
      </c>
      <c r="AZ163" s="22">
        <v>9.5299999999999994</v>
      </c>
      <c r="BA163" s="22">
        <v>181.82</v>
      </c>
      <c r="BB163" s="23">
        <v>893.28</v>
      </c>
      <c r="BC163" s="21"/>
      <c r="BD163" s="21"/>
      <c r="BE163" s="21"/>
      <c r="BF163" s="22"/>
      <c r="BG163" s="22"/>
      <c r="BH163" s="22"/>
      <c r="BI163" s="22"/>
      <c r="BJ163" s="22"/>
      <c r="BK163" s="23"/>
      <c r="BL163" s="21"/>
      <c r="BM163" s="21"/>
      <c r="BN163" s="21"/>
      <c r="BO163" s="22"/>
      <c r="BP163" s="22"/>
      <c r="BQ163" s="22"/>
      <c r="BR163" s="22"/>
      <c r="BS163" s="22"/>
      <c r="BT163" s="23"/>
      <c r="BU163" s="21"/>
      <c r="BV163" s="21"/>
      <c r="BW163" s="21"/>
      <c r="BX163" s="22"/>
      <c r="BY163" s="22"/>
      <c r="BZ163" s="22"/>
      <c r="CA163" s="22"/>
      <c r="CB163" s="22"/>
      <c r="CC163" s="23"/>
      <c r="CD163" s="21"/>
      <c r="CE163" s="21"/>
      <c r="CF163" s="21"/>
      <c r="CG163" s="22"/>
      <c r="CH163" s="22"/>
      <c r="CI163" s="22"/>
      <c r="CJ163" s="22"/>
      <c r="CK163" s="22"/>
      <c r="CL163" s="23"/>
      <c r="CM163" s="21"/>
      <c r="CN163" s="21"/>
      <c r="CO163" s="21"/>
      <c r="CP163" s="22"/>
      <c r="CQ163" s="22"/>
      <c r="CR163" s="22"/>
      <c r="CS163" s="22"/>
      <c r="CT163" s="22"/>
      <c r="CU163" s="23"/>
      <c r="CV163" s="21"/>
      <c r="CW163" s="21"/>
      <c r="CX163" s="21"/>
      <c r="CY163" s="22"/>
      <c r="CZ163" s="22"/>
      <c r="DA163" s="22"/>
      <c r="DB163" s="22"/>
      <c r="DC163" s="22"/>
      <c r="DD163" s="23"/>
      <c r="DN163" s="73">
        <f t="shared" si="22"/>
        <v>0</v>
      </c>
      <c r="DO163" s="73">
        <f t="shared" si="21"/>
        <v>711.46</v>
      </c>
      <c r="DP163" s="73">
        <f t="shared" si="23"/>
        <v>711.46</v>
      </c>
      <c r="DQ163" s="22">
        <f t="shared" si="24"/>
        <v>30</v>
      </c>
      <c r="DR163" s="22">
        <f t="shared" si="25"/>
        <v>0</v>
      </c>
      <c r="DS163" s="22">
        <f t="shared" si="26"/>
        <v>142.29</v>
      </c>
      <c r="DT163" s="22">
        <f t="shared" si="27"/>
        <v>9.5299999999999994</v>
      </c>
      <c r="DU163" s="22">
        <f t="shared" si="28"/>
        <v>181.82</v>
      </c>
      <c r="DV163" s="23">
        <f t="shared" si="29"/>
        <v>893.28</v>
      </c>
      <c r="DW163" s="262">
        <f t="shared" si="30"/>
        <v>711.46</v>
      </c>
      <c r="DX163" s="262"/>
      <c r="DY163" s="263">
        <f>E163-(DU163-(DO163*PARAM!Q163))</f>
        <v>-181.82</v>
      </c>
      <c r="DZ163" s="263"/>
    </row>
    <row r="164" spans="1:130" x14ac:dyDescent="0.25">
      <c r="A164" s="18">
        <v>1232</v>
      </c>
      <c r="B164" s="18" t="s">
        <v>655</v>
      </c>
      <c r="C164" s="18" t="s">
        <v>321</v>
      </c>
      <c r="D164" s="20">
        <v>0.9</v>
      </c>
      <c r="E164" s="18">
        <v>16172.75</v>
      </c>
      <c r="F164" s="18">
        <v>29141.39</v>
      </c>
      <c r="G164" s="18" t="s">
        <v>157</v>
      </c>
      <c r="H164" s="18" t="s">
        <v>5</v>
      </c>
      <c r="I164" s="18" t="s">
        <v>282</v>
      </c>
      <c r="J164" s="21">
        <v>2530.67</v>
      </c>
      <c r="K164" s="21">
        <v>0</v>
      </c>
      <c r="L164" s="21">
        <v>2530.67</v>
      </c>
      <c r="M164" s="22">
        <v>245</v>
      </c>
      <c r="N164" s="22">
        <v>36.67</v>
      </c>
      <c r="O164" s="22">
        <v>929.17</v>
      </c>
      <c r="P164" s="22">
        <v>146.57</v>
      </c>
      <c r="Q164" s="22">
        <v>1357.41</v>
      </c>
      <c r="R164" s="23">
        <v>3888.08</v>
      </c>
      <c r="S164" s="21">
        <v>2424.94</v>
      </c>
      <c r="T164" s="21">
        <v>0</v>
      </c>
      <c r="U164" s="21">
        <v>2424.94</v>
      </c>
      <c r="V164" s="22">
        <v>242</v>
      </c>
      <c r="W164" s="22">
        <v>36.33</v>
      </c>
      <c r="X164" s="22">
        <v>921.92</v>
      </c>
      <c r="Y164" s="22">
        <v>124.65</v>
      </c>
      <c r="Z164" s="22">
        <v>1324.9</v>
      </c>
      <c r="AA164" s="23">
        <v>3749.84</v>
      </c>
      <c r="AB164" s="21">
        <v>2236.7399999999998</v>
      </c>
      <c r="AC164" s="21">
        <v>0</v>
      </c>
      <c r="AD164" s="21">
        <v>2236.7399999999998</v>
      </c>
      <c r="AE164" s="22">
        <v>216</v>
      </c>
      <c r="AF164" s="22">
        <v>33.51</v>
      </c>
      <c r="AG164" s="22">
        <v>850.23</v>
      </c>
      <c r="AH164" s="22">
        <v>151.91</v>
      </c>
      <c r="AI164" s="22">
        <v>1251.6500000000001</v>
      </c>
      <c r="AJ164" s="23">
        <v>3488.39</v>
      </c>
      <c r="AK164" s="21">
        <v>2283.69</v>
      </c>
      <c r="AL164" s="21">
        <v>0</v>
      </c>
      <c r="AM164" s="21">
        <v>2283.69</v>
      </c>
      <c r="AN164" s="22">
        <v>223</v>
      </c>
      <c r="AO164" s="22">
        <v>34.21</v>
      </c>
      <c r="AP164" s="22">
        <v>869.86</v>
      </c>
      <c r="AQ164" s="22">
        <v>137.44</v>
      </c>
      <c r="AR164" s="22">
        <v>1264.51</v>
      </c>
      <c r="AS164" s="23">
        <v>3548.2</v>
      </c>
      <c r="AT164" s="21">
        <v>2239.5100000000002</v>
      </c>
      <c r="AU164" s="21">
        <v>853.75</v>
      </c>
      <c r="AV164" s="21">
        <v>3093.26</v>
      </c>
      <c r="AW164" s="22">
        <v>332</v>
      </c>
      <c r="AX164" s="22">
        <v>33.549999999999997</v>
      </c>
      <c r="AY164" s="22">
        <v>1023.58</v>
      </c>
      <c r="AZ164" s="22">
        <v>117.5</v>
      </c>
      <c r="BA164" s="22">
        <v>1506.63</v>
      </c>
      <c r="BB164" s="23">
        <v>4599.8900000000003</v>
      </c>
      <c r="BC164" s="21">
        <v>3523.12</v>
      </c>
      <c r="BD164" s="21">
        <v>0</v>
      </c>
      <c r="BE164" s="21">
        <v>3523.12</v>
      </c>
      <c r="BF164" s="22">
        <v>367</v>
      </c>
      <c r="BG164" s="22">
        <v>50.04</v>
      </c>
      <c r="BH164" s="22">
        <v>1255.1400000000001</v>
      </c>
      <c r="BI164" s="22">
        <v>148.44999999999999</v>
      </c>
      <c r="BJ164" s="22">
        <v>1820.63</v>
      </c>
      <c r="BK164" s="23">
        <v>5343.75</v>
      </c>
      <c r="BL164" s="21">
        <v>2236.7399999999998</v>
      </c>
      <c r="BM164" s="21">
        <v>0</v>
      </c>
      <c r="BN164" s="21">
        <v>2236.7399999999998</v>
      </c>
      <c r="BO164" s="22">
        <v>215</v>
      </c>
      <c r="BP164" s="22">
        <v>33.51</v>
      </c>
      <c r="BQ164" s="22">
        <v>850.23</v>
      </c>
      <c r="BR164" s="22">
        <v>136.61000000000001</v>
      </c>
      <c r="BS164" s="22">
        <v>1235.3499999999999</v>
      </c>
      <c r="BT164" s="23">
        <v>3472.09</v>
      </c>
      <c r="BU164" s="21">
        <v>2236.7399999999998</v>
      </c>
      <c r="BV164" s="21">
        <v>0</v>
      </c>
      <c r="BW164" s="21">
        <v>2236.7399999999998</v>
      </c>
      <c r="BX164" s="22">
        <v>216</v>
      </c>
      <c r="BY164" s="22">
        <v>33.51</v>
      </c>
      <c r="BZ164" s="22">
        <v>850.23</v>
      </c>
      <c r="CA164" s="22">
        <v>151.91</v>
      </c>
      <c r="CB164" s="22">
        <v>1251.6500000000001</v>
      </c>
      <c r="CC164" s="23">
        <v>3488.39</v>
      </c>
      <c r="CD164" s="21">
        <v>2331.4499999999998</v>
      </c>
      <c r="CE164" s="21">
        <v>0</v>
      </c>
      <c r="CF164" s="21">
        <v>2331.4499999999998</v>
      </c>
      <c r="CG164" s="22">
        <v>229</v>
      </c>
      <c r="CH164" s="22">
        <v>34.93</v>
      </c>
      <c r="CI164" s="22">
        <v>887.29</v>
      </c>
      <c r="CJ164" s="22">
        <v>128.09</v>
      </c>
      <c r="CK164" s="22">
        <v>1279.31</v>
      </c>
      <c r="CL164" s="23">
        <v>3610.76</v>
      </c>
      <c r="CM164" s="21">
        <v>2258.27</v>
      </c>
      <c r="CN164" s="21">
        <v>0</v>
      </c>
      <c r="CO164" s="21">
        <v>2258.27</v>
      </c>
      <c r="CP164" s="22">
        <v>227</v>
      </c>
      <c r="CQ164" s="22">
        <v>33.83</v>
      </c>
      <c r="CR164" s="22">
        <v>847.33</v>
      </c>
      <c r="CS164" s="22">
        <v>85.99</v>
      </c>
      <c r="CT164" s="22">
        <v>1194.1500000000001</v>
      </c>
      <c r="CU164" s="23">
        <v>3452.42</v>
      </c>
      <c r="CV164" s="21">
        <v>2362.21</v>
      </c>
      <c r="CW164" s="21">
        <v>0</v>
      </c>
      <c r="CX164" s="21">
        <v>2362.21</v>
      </c>
      <c r="CY164" s="22">
        <v>233</v>
      </c>
      <c r="CZ164" s="22">
        <v>35.39</v>
      </c>
      <c r="DA164" s="22">
        <v>879.65</v>
      </c>
      <c r="DB164" s="22">
        <v>118.44</v>
      </c>
      <c r="DC164" s="22">
        <v>1266.48</v>
      </c>
      <c r="DD164" s="23">
        <v>3628.69</v>
      </c>
      <c r="DE164" s="21">
        <v>3347.12</v>
      </c>
      <c r="DF164" s="21">
        <v>0</v>
      </c>
      <c r="DG164" s="21">
        <v>3347.12</v>
      </c>
      <c r="DH164" s="22">
        <v>367</v>
      </c>
      <c r="DI164" s="22">
        <v>347.27</v>
      </c>
      <c r="DJ164" s="22">
        <v>1303.49</v>
      </c>
      <c r="DK164" s="22">
        <v>172.98</v>
      </c>
      <c r="DL164" s="22">
        <v>2190.7399999999998</v>
      </c>
      <c r="DM164" s="23">
        <v>5537.86</v>
      </c>
      <c r="DN164" s="73">
        <f t="shared" si="22"/>
        <v>30011.200000000001</v>
      </c>
      <c r="DO164" s="73">
        <f t="shared" si="21"/>
        <v>853.75</v>
      </c>
      <c r="DP164" s="73">
        <f t="shared" si="23"/>
        <v>30864.95</v>
      </c>
      <c r="DQ164" s="22">
        <f t="shared" si="24"/>
        <v>3327</v>
      </c>
      <c r="DR164" s="22">
        <f t="shared" si="25"/>
        <v>776.26</v>
      </c>
      <c r="DS164" s="22">
        <f t="shared" si="26"/>
        <v>12318.35</v>
      </c>
      <c r="DT164" s="22">
        <f t="shared" si="27"/>
        <v>1757.15</v>
      </c>
      <c r="DU164" s="22">
        <f t="shared" si="28"/>
        <v>18178.759999999998</v>
      </c>
      <c r="DV164" s="23">
        <f t="shared" si="29"/>
        <v>51280.450000000004</v>
      </c>
      <c r="DW164" s="262">
        <f t="shared" si="30"/>
        <v>1723.5600000000013</v>
      </c>
      <c r="DX164" s="262"/>
      <c r="DY164" s="263">
        <f>E164-(DU164-(DO164*PARAM!Q164))</f>
        <v>-2006.0099999999984</v>
      </c>
      <c r="DZ164" s="263"/>
    </row>
    <row r="165" spans="1:130" x14ac:dyDescent="0.25">
      <c r="A165" s="18">
        <v>1235</v>
      </c>
      <c r="B165" s="18" t="s">
        <v>497</v>
      </c>
      <c r="C165" s="18" t="s">
        <v>498</v>
      </c>
      <c r="D165" s="20">
        <v>1</v>
      </c>
      <c r="E165" s="18">
        <v>68187.039999999994</v>
      </c>
      <c r="F165" s="18">
        <v>122939.56</v>
      </c>
      <c r="G165" s="18" t="s">
        <v>157</v>
      </c>
      <c r="H165" s="18" t="s">
        <v>18</v>
      </c>
      <c r="I165" s="18" t="s">
        <v>424</v>
      </c>
      <c r="J165" s="21">
        <v>2288.23</v>
      </c>
      <c r="K165" s="21">
        <v>0</v>
      </c>
      <c r="L165" s="21">
        <v>2288.23</v>
      </c>
      <c r="M165" s="22">
        <v>216</v>
      </c>
      <c r="N165" s="22">
        <v>33.5</v>
      </c>
      <c r="O165" s="22">
        <v>714.71</v>
      </c>
      <c r="P165" s="22">
        <v>132.21</v>
      </c>
      <c r="Q165" s="22">
        <v>1096.42</v>
      </c>
      <c r="R165" s="23">
        <v>3384.65</v>
      </c>
      <c r="S165" s="21">
        <v>2238.6999999999998</v>
      </c>
      <c r="T165" s="21">
        <v>0</v>
      </c>
      <c r="U165" s="21">
        <v>2238.6999999999998</v>
      </c>
      <c r="V165" s="22">
        <v>216</v>
      </c>
      <c r="W165" s="22">
        <v>33.54</v>
      </c>
      <c r="X165" s="22">
        <v>717.9</v>
      </c>
      <c r="Y165" s="22">
        <v>116.25</v>
      </c>
      <c r="Z165" s="22">
        <v>1083.69</v>
      </c>
      <c r="AA165" s="23">
        <v>3322.39</v>
      </c>
      <c r="AB165" s="21">
        <v>2236.23</v>
      </c>
      <c r="AC165" s="21">
        <v>0</v>
      </c>
      <c r="AD165" s="21">
        <v>2236.23</v>
      </c>
      <c r="AE165" s="22">
        <v>216</v>
      </c>
      <c r="AF165" s="22">
        <v>33.5</v>
      </c>
      <c r="AG165" s="22">
        <v>715.15</v>
      </c>
      <c r="AH165" s="22">
        <v>141.69999999999999</v>
      </c>
      <c r="AI165" s="22">
        <v>1106.3499999999999</v>
      </c>
      <c r="AJ165" s="23">
        <v>3342.58</v>
      </c>
      <c r="AK165" s="21">
        <v>2236.23</v>
      </c>
      <c r="AL165" s="21">
        <v>0</v>
      </c>
      <c r="AM165" s="21">
        <v>2236.23</v>
      </c>
      <c r="AN165" s="22">
        <v>216</v>
      </c>
      <c r="AO165" s="22">
        <v>33.5</v>
      </c>
      <c r="AP165" s="22">
        <v>715.15</v>
      </c>
      <c r="AQ165" s="22">
        <v>121.3</v>
      </c>
      <c r="AR165" s="22">
        <v>1085.95</v>
      </c>
      <c r="AS165" s="23">
        <v>3322.18</v>
      </c>
      <c r="AT165" s="21">
        <v>2277.9</v>
      </c>
      <c r="AU165" s="21">
        <v>948.61</v>
      </c>
      <c r="AV165" s="21">
        <v>3226.51</v>
      </c>
      <c r="AW165" s="22">
        <v>351</v>
      </c>
      <c r="AX165" s="22">
        <v>34.130000000000003</v>
      </c>
      <c r="AY165" s="22">
        <v>942.57</v>
      </c>
      <c r="AZ165" s="22">
        <v>144.94999999999999</v>
      </c>
      <c r="BA165" s="22">
        <v>1472.65</v>
      </c>
      <c r="BB165" s="23">
        <v>4699.16</v>
      </c>
      <c r="BC165" s="21">
        <v>3512.87</v>
      </c>
      <c r="BD165" s="21">
        <v>0</v>
      </c>
      <c r="BE165" s="21">
        <v>3512.87</v>
      </c>
      <c r="BF165" s="22">
        <v>371</v>
      </c>
      <c r="BG165" s="22">
        <v>50.43</v>
      </c>
      <c r="BH165" s="22">
        <v>1264.69</v>
      </c>
      <c r="BI165" s="22">
        <v>153.54</v>
      </c>
      <c r="BJ165" s="22">
        <v>1839.66</v>
      </c>
      <c r="BK165" s="23">
        <v>5352.53</v>
      </c>
      <c r="BL165" s="21">
        <v>2255.2800000000002</v>
      </c>
      <c r="BM165" s="21">
        <v>0</v>
      </c>
      <c r="BN165" s="21">
        <v>2255.2800000000002</v>
      </c>
      <c r="BO165" s="22">
        <v>218</v>
      </c>
      <c r="BP165" s="22">
        <v>33.78</v>
      </c>
      <c r="BQ165" s="22">
        <v>732.44</v>
      </c>
      <c r="BR165" s="22">
        <v>131.84</v>
      </c>
      <c r="BS165" s="22">
        <v>1116.06</v>
      </c>
      <c r="BT165" s="23">
        <v>3371.34</v>
      </c>
      <c r="BU165" s="21">
        <v>2255.2800000000002</v>
      </c>
      <c r="BV165" s="21">
        <v>0</v>
      </c>
      <c r="BW165" s="21">
        <v>2255.2800000000002</v>
      </c>
      <c r="BX165" s="22">
        <v>218</v>
      </c>
      <c r="BY165" s="22">
        <v>33.78</v>
      </c>
      <c r="BZ165" s="22">
        <v>732.44</v>
      </c>
      <c r="CA165" s="22">
        <v>126.74</v>
      </c>
      <c r="CB165" s="22">
        <v>1110.96</v>
      </c>
      <c r="CC165" s="23">
        <v>3366.24</v>
      </c>
      <c r="CD165" s="21">
        <v>2344.91</v>
      </c>
      <c r="CE165" s="21">
        <v>0</v>
      </c>
      <c r="CF165" s="21">
        <v>2344.91</v>
      </c>
      <c r="CG165" s="22">
        <v>230</v>
      </c>
      <c r="CH165" s="22">
        <v>35.130000000000003</v>
      </c>
      <c r="CI165" s="22">
        <v>813.74</v>
      </c>
      <c r="CJ165" s="22">
        <v>41.63</v>
      </c>
      <c r="CK165" s="22">
        <v>1120.5</v>
      </c>
      <c r="CL165" s="23">
        <v>3465.41</v>
      </c>
      <c r="CM165" s="21">
        <v>2255.2800000000002</v>
      </c>
      <c r="CN165" s="21">
        <v>0</v>
      </c>
      <c r="CO165" s="21">
        <v>2255.2800000000002</v>
      </c>
      <c r="CP165" s="22">
        <v>226</v>
      </c>
      <c r="CQ165" s="22">
        <v>33.78</v>
      </c>
      <c r="CR165" s="22">
        <v>707.06</v>
      </c>
      <c r="CS165" s="22">
        <v>91.04</v>
      </c>
      <c r="CT165" s="22">
        <v>1057.8800000000001</v>
      </c>
      <c r="CU165" s="23">
        <v>3313.16</v>
      </c>
      <c r="CV165" s="21">
        <v>2772.86</v>
      </c>
      <c r="CW165" s="21">
        <v>0</v>
      </c>
      <c r="CX165" s="21">
        <v>2772.86</v>
      </c>
      <c r="CY165" s="22">
        <v>290</v>
      </c>
      <c r="CZ165" s="22">
        <v>41.55</v>
      </c>
      <c r="DA165" s="22">
        <v>1048.5</v>
      </c>
      <c r="DB165" s="22">
        <v>49.23</v>
      </c>
      <c r="DC165" s="22">
        <v>1429.28</v>
      </c>
      <c r="DD165" s="23">
        <v>4202.1400000000003</v>
      </c>
      <c r="DE165" s="21">
        <v>3436.08</v>
      </c>
      <c r="DF165" s="21">
        <v>0</v>
      </c>
      <c r="DG165" s="21">
        <v>3436.08</v>
      </c>
      <c r="DH165" s="22">
        <v>380</v>
      </c>
      <c r="DI165" s="22">
        <v>350.28</v>
      </c>
      <c r="DJ165" s="22">
        <v>2368.69</v>
      </c>
      <c r="DK165" s="22">
        <v>174.55</v>
      </c>
      <c r="DL165" s="22">
        <v>3273.52</v>
      </c>
      <c r="DM165" s="23">
        <v>6709.6</v>
      </c>
      <c r="DN165" s="73">
        <f t="shared" si="22"/>
        <v>30109.85</v>
      </c>
      <c r="DO165" s="73">
        <f t="shared" si="21"/>
        <v>948.61</v>
      </c>
      <c r="DP165" s="73">
        <f t="shared" si="23"/>
        <v>31058.46</v>
      </c>
      <c r="DQ165" s="22">
        <f t="shared" si="24"/>
        <v>3366</v>
      </c>
      <c r="DR165" s="22">
        <f t="shared" si="25"/>
        <v>780.67999999999984</v>
      </c>
      <c r="DS165" s="22">
        <f t="shared" si="26"/>
        <v>12205.480000000001</v>
      </c>
      <c r="DT165" s="22">
        <f t="shared" si="27"/>
        <v>1556.82</v>
      </c>
      <c r="DU165" s="22">
        <f t="shared" si="28"/>
        <v>17908.98</v>
      </c>
      <c r="DV165" s="23">
        <f t="shared" si="29"/>
        <v>51222.719999999994</v>
      </c>
      <c r="DW165" s="262">
        <f t="shared" si="30"/>
        <v>-91881.1</v>
      </c>
      <c r="DX165" s="262"/>
      <c r="DY165" s="263">
        <f>E165-(DU165-(DO165*PARAM!Q165))</f>
        <v>50278.06</v>
      </c>
      <c r="DZ165" s="263"/>
    </row>
    <row r="166" spans="1:130" x14ac:dyDescent="0.25">
      <c r="A166" s="18">
        <v>1240</v>
      </c>
      <c r="B166" s="18" t="s">
        <v>519</v>
      </c>
      <c r="C166" s="18" t="s">
        <v>520</v>
      </c>
      <c r="D166" s="20">
        <v>0.8</v>
      </c>
      <c r="E166" s="18">
        <v>13373.94</v>
      </c>
      <c r="F166" s="18">
        <v>25770.12</v>
      </c>
      <c r="G166" s="18" t="s">
        <v>157</v>
      </c>
      <c r="H166" s="18" t="s">
        <v>5</v>
      </c>
      <c r="I166" s="18" t="s">
        <v>182</v>
      </c>
      <c r="J166" s="21">
        <v>2234.14</v>
      </c>
      <c r="K166" s="21">
        <v>0</v>
      </c>
      <c r="L166" s="21">
        <v>2234.14</v>
      </c>
      <c r="M166" s="22">
        <v>200</v>
      </c>
      <c r="N166" s="22">
        <v>32.26</v>
      </c>
      <c r="O166" s="22">
        <v>784.91</v>
      </c>
      <c r="P166" s="22">
        <v>120.91</v>
      </c>
      <c r="Q166" s="22">
        <v>1138.08</v>
      </c>
      <c r="R166" s="23">
        <v>3372.22</v>
      </c>
      <c r="S166" s="21">
        <v>2142.5</v>
      </c>
      <c r="T166" s="21">
        <v>0</v>
      </c>
      <c r="U166" s="21">
        <v>2142.5</v>
      </c>
      <c r="V166" s="22">
        <v>198</v>
      </c>
      <c r="W166" s="22">
        <v>32.1</v>
      </c>
      <c r="X166" s="22">
        <v>781.71</v>
      </c>
      <c r="Y166" s="22">
        <v>104.34</v>
      </c>
      <c r="Z166" s="22">
        <v>1116.1500000000001</v>
      </c>
      <c r="AA166" s="23">
        <v>3258.65</v>
      </c>
      <c r="AB166" s="21">
        <v>1974.42</v>
      </c>
      <c r="AC166" s="21">
        <v>0</v>
      </c>
      <c r="AD166" s="21">
        <v>1974.42</v>
      </c>
      <c r="AE166" s="22">
        <v>175</v>
      </c>
      <c r="AF166" s="22">
        <v>29.58</v>
      </c>
      <c r="AG166" s="22">
        <v>710.05</v>
      </c>
      <c r="AH166" s="22">
        <v>126.86</v>
      </c>
      <c r="AI166" s="22">
        <v>1041.49</v>
      </c>
      <c r="AJ166" s="23">
        <v>3015.91</v>
      </c>
      <c r="AK166" s="21">
        <v>2018.59</v>
      </c>
      <c r="AL166" s="21">
        <v>0</v>
      </c>
      <c r="AM166" s="21">
        <v>2018.59</v>
      </c>
      <c r="AN166" s="22">
        <v>181</v>
      </c>
      <c r="AO166" s="22">
        <v>30.24</v>
      </c>
      <c r="AP166" s="22">
        <v>736.03</v>
      </c>
      <c r="AQ166" s="22">
        <v>122.54</v>
      </c>
      <c r="AR166" s="22">
        <v>1069.81</v>
      </c>
      <c r="AS166" s="23">
        <v>3088.4</v>
      </c>
      <c r="AT166" s="21">
        <v>1705.03</v>
      </c>
      <c r="AU166" s="21">
        <v>637.47</v>
      </c>
      <c r="AV166" s="21">
        <v>2342.5</v>
      </c>
      <c r="AW166" s="22">
        <v>225</v>
      </c>
      <c r="AX166" s="22">
        <v>25.53</v>
      </c>
      <c r="AY166" s="22">
        <v>745.04</v>
      </c>
      <c r="AZ166" s="22">
        <v>94.91</v>
      </c>
      <c r="BA166" s="22">
        <v>1090.48</v>
      </c>
      <c r="BB166" s="23">
        <v>3432.98</v>
      </c>
      <c r="BC166" s="21">
        <v>3136.4</v>
      </c>
      <c r="BD166" s="21">
        <v>0</v>
      </c>
      <c r="BE166" s="21">
        <v>3136.4</v>
      </c>
      <c r="BF166" s="22">
        <v>309</v>
      </c>
      <c r="BG166" s="22">
        <v>44.2</v>
      </c>
      <c r="BH166" s="22">
        <v>1075.96</v>
      </c>
      <c r="BI166" s="22">
        <v>136.47</v>
      </c>
      <c r="BJ166" s="22">
        <v>1565.63</v>
      </c>
      <c r="BK166" s="23">
        <v>4702.03</v>
      </c>
      <c r="BL166" s="21">
        <v>1974.42</v>
      </c>
      <c r="BM166" s="21">
        <v>0</v>
      </c>
      <c r="BN166" s="21">
        <v>1974.42</v>
      </c>
      <c r="BO166" s="22">
        <v>174</v>
      </c>
      <c r="BP166" s="22">
        <v>29.58</v>
      </c>
      <c r="BQ166" s="22">
        <v>710.05</v>
      </c>
      <c r="BR166" s="22">
        <v>101.36</v>
      </c>
      <c r="BS166" s="22">
        <v>1014.99</v>
      </c>
      <c r="BT166" s="23">
        <v>2989.41</v>
      </c>
      <c r="BU166" s="21">
        <v>1974.42</v>
      </c>
      <c r="BV166" s="21">
        <v>0</v>
      </c>
      <c r="BW166" s="21">
        <v>1974.42</v>
      </c>
      <c r="BX166" s="22">
        <v>175</v>
      </c>
      <c r="BY166" s="22">
        <v>29.58</v>
      </c>
      <c r="BZ166" s="22">
        <v>710.05</v>
      </c>
      <c r="CA166" s="22">
        <v>126.86</v>
      </c>
      <c r="CB166" s="22">
        <v>1041.49</v>
      </c>
      <c r="CC166" s="23">
        <v>3015.91</v>
      </c>
      <c r="CD166" s="21">
        <v>2045.94</v>
      </c>
      <c r="CE166" s="21">
        <v>0</v>
      </c>
      <c r="CF166" s="21">
        <v>2045.94</v>
      </c>
      <c r="CG166" s="22">
        <v>185</v>
      </c>
      <c r="CH166" s="22">
        <v>30.65</v>
      </c>
      <c r="CI166" s="22">
        <v>746.01</v>
      </c>
      <c r="CJ166" s="22">
        <v>117.92</v>
      </c>
      <c r="CK166" s="22">
        <v>1079.58</v>
      </c>
      <c r="CL166" s="23">
        <v>3125.52</v>
      </c>
      <c r="CM166" s="21">
        <v>2027.37</v>
      </c>
      <c r="CN166" s="21">
        <v>0</v>
      </c>
      <c r="CO166" s="21">
        <v>2027.37</v>
      </c>
      <c r="CP166" s="22">
        <v>182</v>
      </c>
      <c r="CQ166" s="22">
        <v>30.36</v>
      </c>
      <c r="CR166" s="22">
        <v>714.95</v>
      </c>
      <c r="CS166" s="22">
        <v>61.48</v>
      </c>
      <c r="CT166" s="22">
        <v>988.79</v>
      </c>
      <c r="CU166" s="23">
        <v>3016.16</v>
      </c>
      <c r="CV166" s="21">
        <v>2142.5</v>
      </c>
      <c r="CW166" s="21">
        <v>0</v>
      </c>
      <c r="CX166" s="21">
        <v>2142.5</v>
      </c>
      <c r="CY166" s="22">
        <v>198</v>
      </c>
      <c r="CZ166" s="22">
        <v>32.1</v>
      </c>
      <c r="DA166" s="22">
        <v>762.03</v>
      </c>
      <c r="DB166" s="22">
        <v>109.44</v>
      </c>
      <c r="DC166" s="22">
        <v>1101.57</v>
      </c>
      <c r="DD166" s="23">
        <v>3244.07</v>
      </c>
      <c r="DE166" s="21">
        <v>2945.69</v>
      </c>
      <c r="DF166" s="21">
        <v>0</v>
      </c>
      <c r="DG166" s="21">
        <v>2945.69</v>
      </c>
      <c r="DH166" s="22">
        <v>309</v>
      </c>
      <c r="DI166" s="22">
        <v>304.35000000000002</v>
      </c>
      <c r="DJ166" s="22">
        <v>1156.3</v>
      </c>
      <c r="DK166" s="22">
        <v>135.24</v>
      </c>
      <c r="DL166" s="22">
        <v>1904.89</v>
      </c>
      <c r="DM166" s="23">
        <v>4850.58</v>
      </c>
      <c r="DN166" s="73">
        <f t="shared" si="22"/>
        <v>26321.419999999995</v>
      </c>
      <c r="DO166" s="73">
        <f t="shared" si="21"/>
        <v>637.47</v>
      </c>
      <c r="DP166" s="73">
        <f t="shared" si="23"/>
        <v>26958.889999999996</v>
      </c>
      <c r="DQ166" s="22">
        <f t="shared" si="24"/>
        <v>2685</v>
      </c>
      <c r="DR166" s="22">
        <f t="shared" si="25"/>
        <v>680.1099999999999</v>
      </c>
      <c r="DS166" s="22">
        <f t="shared" si="26"/>
        <v>10343.140000000001</v>
      </c>
      <c r="DT166" s="22">
        <f t="shared" si="27"/>
        <v>1459.6900000000003</v>
      </c>
      <c r="DU166" s="22">
        <f t="shared" si="28"/>
        <v>15167.939999999999</v>
      </c>
      <c r="DV166" s="23">
        <f t="shared" si="29"/>
        <v>44101.249999999993</v>
      </c>
      <c r="DW166" s="262">
        <f t="shared" si="30"/>
        <v>1188.7699999999968</v>
      </c>
      <c r="DX166" s="262"/>
      <c r="DY166" s="263">
        <f>E166-(DU166-(DO166*PARAM!Q166))</f>
        <v>-1793.9999999999982</v>
      </c>
      <c r="DZ166" s="263"/>
    </row>
    <row r="167" spans="1:130" x14ac:dyDescent="0.25">
      <c r="A167" s="18">
        <v>1244</v>
      </c>
      <c r="B167" s="18" t="s">
        <v>522</v>
      </c>
      <c r="C167" s="18" t="s">
        <v>321</v>
      </c>
      <c r="D167" s="20">
        <v>1</v>
      </c>
      <c r="E167" s="18">
        <v>19656.68</v>
      </c>
      <c r="F167" s="18">
        <v>35517.47</v>
      </c>
      <c r="G167" s="18" t="s">
        <v>157</v>
      </c>
      <c r="H167" s="18" t="s">
        <v>5</v>
      </c>
      <c r="I167" s="18" t="s">
        <v>231</v>
      </c>
      <c r="J167" s="21">
        <v>2818.92</v>
      </c>
      <c r="K167" s="21">
        <v>0</v>
      </c>
      <c r="L167" s="21">
        <v>2818.92</v>
      </c>
      <c r="M167" s="22">
        <v>282</v>
      </c>
      <c r="N167" s="22">
        <v>40.799999999999997</v>
      </c>
      <c r="O167" s="22">
        <v>1029.6600000000001</v>
      </c>
      <c r="P167" s="22">
        <v>146.54</v>
      </c>
      <c r="Q167" s="22">
        <v>1499</v>
      </c>
      <c r="R167" s="23">
        <v>4317.92</v>
      </c>
      <c r="S167" s="21">
        <v>2665.56</v>
      </c>
      <c r="T167" s="21">
        <v>0</v>
      </c>
      <c r="U167" s="21">
        <v>2665.56</v>
      </c>
      <c r="V167" s="22">
        <v>275</v>
      </c>
      <c r="W167" s="22">
        <v>39.94</v>
      </c>
      <c r="X167" s="22">
        <v>1009.86</v>
      </c>
      <c r="Y167" s="22">
        <v>128.93</v>
      </c>
      <c r="Z167" s="22">
        <v>1453.73</v>
      </c>
      <c r="AA167" s="23">
        <v>4119.29</v>
      </c>
      <c r="AB167" s="21">
        <v>2664.75</v>
      </c>
      <c r="AC167" s="21">
        <v>0</v>
      </c>
      <c r="AD167" s="21">
        <v>2664.75</v>
      </c>
      <c r="AE167" s="22">
        <v>275</v>
      </c>
      <c r="AF167" s="22">
        <v>39.93</v>
      </c>
      <c r="AG167" s="22">
        <v>1009.02</v>
      </c>
      <c r="AH167" s="22">
        <v>159.52000000000001</v>
      </c>
      <c r="AI167" s="22">
        <v>1483.47</v>
      </c>
      <c r="AJ167" s="23">
        <v>4148.22</v>
      </c>
      <c r="AK167" s="21">
        <v>2696.36</v>
      </c>
      <c r="AL167" s="21">
        <v>0</v>
      </c>
      <c r="AM167" s="21">
        <v>2696.36</v>
      </c>
      <c r="AN167" s="22">
        <v>279</v>
      </c>
      <c r="AO167" s="22">
        <v>40.409999999999997</v>
      </c>
      <c r="AP167" s="22">
        <v>1020.58</v>
      </c>
      <c r="AQ167" s="22">
        <v>149.87</v>
      </c>
      <c r="AR167" s="22">
        <v>1489.86</v>
      </c>
      <c r="AS167" s="23">
        <v>4186.22</v>
      </c>
      <c r="AT167" s="21">
        <v>2664.75</v>
      </c>
      <c r="AU167" s="21">
        <v>948.61</v>
      </c>
      <c r="AV167" s="21">
        <v>3613.36</v>
      </c>
      <c r="AW167" s="22">
        <v>403</v>
      </c>
      <c r="AX167" s="22">
        <v>39.93</v>
      </c>
      <c r="AY167" s="22">
        <v>1198.74</v>
      </c>
      <c r="AZ167" s="22">
        <v>136.53</v>
      </c>
      <c r="BA167" s="22">
        <v>1778.2</v>
      </c>
      <c r="BB167" s="23">
        <v>5391.56</v>
      </c>
      <c r="BC167" s="21">
        <v>4175.17</v>
      </c>
      <c r="BD167" s="21">
        <v>0</v>
      </c>
      <c r="BE167" s="21">
        <v>4175.17</v>
      </c>
      <c r="BF167" s="22">
        <v>457</v>
      </c>
      <c r="BG167" s="22">
        <v>59.75</v>
      </c>
      <c r="BH167" s="22">
        <v>1730.37</v>
      </c>
      <c r="BI167" s="22">
        <v>185.52</v>
      </c>
      <c r="BJ167" s="22">
        <v>2432.64</v>
      </c>
      <c r="BK167" s="23">
        <v>6607.81</v>
      </c>
      <c r="BL167" s="21">
        <v>2664.75</v>
      </c>
      <c r="BM167" s="21">
        <v>0</v>
      </c>
      <c r="BN167" s="21">
        <v>2664.75</v>
      </c>
      <c r="BO167" s="22">
        <v>272</v>
      </c>
      <c r="BP167" s="22">
        <v>39.93</v>
      </c>
      <c r="BQ167" s="22">
        <v>1009.02</v>
      </c>
      <c r="BR167" s="22">
        <v>128.91999999999999</v>
      </c>
      <c r="BS167" s="22">
        <v>1449.87</v>
      </c>
      <c r="BT167" s="23">
        <v>4114.62</v>
      </c>
      <c r="BU167" s="21">
        <v>2664.75</v>
      </c>
      <c r="BV167" s="21">
        <v>0</v>
      </c>
      <c r="BW167" s="21">
        <v>2664.75</v>
      </c>
      <c r="BX167" s="22">
        <v>274</v>
      </c>
      <c r="BY167" s="22">
        <v>39.93</v>
      </c>
      <c r="BZ167" s="22">
        <v>1009.02</v>
      </c>
      <c r="CA167" s="22">
        <v>154.41999999999999</v>
      </c>
      <c r="CB167" s="22">
        <v>1477.37</v>
      </c>
      <c r="CC167" s="23">
        <v>4142.12</v>
      </c>
      <c r="CD167" s="21">
        <v>2774.36</v>
      </c>
      <c r="CE167" s="21">
        <v>0</v>
      </c>
      <c r="CF167" s="21">
        <v>2774.36</v>
      </c>
      <c r="CG167" s="22">
        <v>290</v>
      </c>
      <c r="CH167" s="22">
        <v>41.58</v>
      </c>
      <c r="CI167" s="22">
        <v>1049.08</v>
      </c>
      <c r="CJ167" s="22">
        <v>151.26</v>
      </c>
      <c r="CK167" s="22">
        <v>1531.92</v>
      </c>
      <c r="CL167" s="23">
        <v>4306.28</v>
      </c>
      <c r="CM167" s="21">
        <v>2852.39</v>
      </c>
      <c r="CN167" s="21">
        <v>0</v>
      </c>
      <c r="CO167" s="21">
        <v>2852.39</v>
      </c>
      <c r="CP167" s="22">
        <v>309</v>
      </c>
      <c r="CQ167" s="22">
        <v>42.75</v>
      </c>
      <c r="CR167" s="22">
        <v>1082.3599999999999</v>
      </c>
      <c r="CS167" s="22">
        <v>76.150000000000006</v>
      </c>
      <c r="CT167" s="22">
        <v>1510.26</v>
      </c>
      <c r="CU167" s="23">
        <v>4362.6499999999996</v>
      </c>
      <c r="CV167" s="21">
        <v>2759.47</v>
      </c>
      <c r="CW167" s="21">
        <v>0</v>
      </c>
      <c r="CX167" s="21">
        <v>2759.47</v>
      </c>
      <c r="CY167" s="22">
        <v>287</v>
      </c>
      <c r="CZ167" s="22">
        <v>41.35</v>
      </c>
      <c r="DA167" s="22">
        <v>1043.6400000000001</v>
      </c>
      <c r="DB167" s="22">
        <v>145.9</v>
      </c>
      <c r="DC167" s="22">
        <v>1517.89</v>
      </c>
      <c r="DD167" s="23">
        <v>4277.3599999999997</v>
      </c>
      <c r="DE167" s="21">
        <v>3993.48</v>
      </c>
      <c r="DF167" s="21">
        <v>0</v>
      </c>
      <c r="DG167" s="21">
        <v>3993.48</v>
      </c>
      <c r="DH167" s="22">
        <v>461</v>
      </c>
      <c r="DI167" s="22">
        <v>410.64</v>
      </c>
      <c r="DJ167" s="22">
        <v>1255.3499999999999</v>
      </c>
      <c r="DK167" s="22">
        <v>172.93</v>
      </c>
      <c r="DL167" s="22">
        <v>2299.92</v>
      </c>
      <c r="DM167" s="23">
        <v>6293.4</v>
      </c>
      <c r="DN167" s="73">
        <f t="shared" si="22"/>
        <v>35394.710000000006</v>
      </c>
      <c r="DO167" s="73">
        <f t="shared" si="21"/>
        <v>948.61</v>
      </c>
      <c r="DP167" s="73">
        <f t="shared" si="23"/>
        <v>36343.320000000007</v>
      </c>
      <c r="DQ167" s="22">
        <f t="shared" si="24"/>
        <v>4136</v>
      </c>
      <c r="DR167" s="22">
        <f t="shared" si="25"/>
        <v>916.87</v>
      </c>
      <c r="DS167" s="22">
        <f t="shared" si="26"/>
        <v>14455.720000000001</v>
      </c>
      <c r="DT167" s="22">
        <f t="shared" si="27"/>
        <v>1865.4100000000003</v>
      </c>
      <c r="DU167" s="22">
        <f t="shared" si="28"/>
        <v>21374</v>
      </c>
      <c r="DV167" s="23">
        <f t="shared" si="29"/>
        <v>60382.070000000014</v>
      </c>
      <c r="DW167" s="262">
        <f t="shared" si="30"/>
        <v>825.85000000000582</v>
      </c>
      <c r="DX167" s="262"/>
      <c r="DY167" s="263">
        <f>E167-(DU167-(DO167*PARAM!Q167))</f>
        <v>-1717.3199999999997</v>
      </c>
      <c r="DZ167" s="263"/>
    </row>
    <row r="168" spans="1:130" x14ac:dyDescent="0.25">
      <c r="A168" s="18">
        <v>1246</v>
      </c>
      <c r="B168" s="18" t="s">
        <v>525</v>
      </c>
      <c r="C168" s="18" t="s">
        <v>377</v>
      </c>
      <c r="D168" s="20">
        <v>0.8</v>
      </c>
      <c r="E168" s="18">
        <v>81937.119999999995</v>
      </c>
      <c r="F168" s="18">
        <v>143153.28</v>
      </c>
      <c r="G168" s="18" t="s">
        <v>157</v>
      </c>
      <c r="H168" s="18" t="s">
        <v>6</v>
      </c>
      <c r="I168" s="18" t="s">
        <v>248</v>
      </c>
      <c r="J168" s="21">
        <v>2524.34</v>
      </c>
      <c r="K168" s="21">
        <v>0</v>
      </c>
      <c r="L168" s="21">
        <v>2524.34</v>
      </c>
      <c r="M168" s="22">
        <v>248</v>
      </c>
      <c r="N168" s="22">
        <v>61.29</v>
      </c>
      <c r="O168" s="22">
        <v>951.56</v>
      </c>
      <c r="P168" s="22">
        <v>121.02</v>
      </c>
      <c r="Q168" s="22">
        <v>1381.87</v>
      </c>
      <c r="R168" s="23">
        <v>3906.21</v>
      </c>
      <c r="S168" s="21">
        <v>2454.14</v>
      </c>
      <c r="T168" s="21">
        <v>0</v>
      </c>
      <c r="U168" s="21">
        <v>2454.14</v>
      </c>
      <c r="V168" s="22">
        <v>248</v>
      </c>
      <c r="W168" s="22">
        <v>61.29</v>
      </c>
      <c r="X168" s="22">
        <v>952.5</v>
      </c>
      <c r="Y168" s="22">
        <v>99.68</v>
      </c>
      <c r="Z168" s="22">
        <v>1361.47</v>
      </c>
      <c r="AA168" s="23">
        <v>3815.61</v>
      </c>
      <c r="AB168" s="21">
        <v>2454.14</v>
      </c>
      <c r="AC168" s="21">
        <v>0</v>
      </c>
      <c r="AD168" s="21">
        <v>2454.14</v>
      </c>
      <c r="AE168" s="22">
        <v>248</v>
      </c>
      <c r="AF168" s="22">
        <v>61.29</v>
      </c>
      <c r="AG168" s="22">
        <v>952.03</v>
      </c>
      <c r="AH168" s="22">
        <v>130.28</v>
      </c>
      <c r="AI168" s="22">
        <v>1391.6</v>
      </c>
      <c r="AJ168" s="23">
        <v>3845.74</v>
      </c>
      <c r="AK168" s="21">
        <v>1714.08</v>
      </c>
      <c r="AL168" s="21">
        <v>0</v>
      </c>
      <c r="AM168" s="21">
        <v>1714.08</v>
      </c>
      <c r="AN168" s="22">
        <v>147</v>
      </c>
      <c r="AO168" s="22">
        <v>42.79</v>
      </c>
      <c r="AP168" s="22">
        <v>695.33</v>
      </c>
      <c r="AQ168" s="22">
        <v>106.93</v>
      </c>
      <c r="AR168" s="22">
        <v>992.05</v>
      </c>
      <c r="AS168" s="23">
        <v>2706.13</v>
      </c>
      <c r="AT168" s="21">
        <v>2494</v>
      </c>
      <c r="AU168" s="21">
        <v>720.94</v>
      </c>
      <c r="AV168" s="21">
        <v>3214.94</v>
      </c>
      <c r="AW168" s="22">
        <v>352</v>
      </c>
      <c r="AX168" s="22">
        <v>62.29</v>
      </c>
      <c r="AY168" s="22">
        <v>1111.1099999999999</v>
      </c>
      <c r="AZ168" s="22">
        <v>79.44</v>
      </c>
      <c r="BA168" s="22">
        <v>1604.84</v>
      </c>
      <c r="BB168" s="23">
        <v>4819.78</v>
      </c>
      <c r="BC168" s="21">
        <v>3820.84</v>
      </c>
      <c r="BD168" s="21">
        <v>0</v>
      </c>
      <c r="BE168" s="21">
        <v>3820.84</v>
      </c>
      <c r="BF168" s="22">
        <v>416</v>
      </c>
      <c r="BG168" s="22">
        <v>91.56</v>
      </c>
      <c r="BH168" s="22">
        <v>1623.85</v>
      </c>
      <c r="BI168" s="22">
        <v>102.87</v>
      </c>
      <c r="BJ168" s="22">
        <v>2234.2800000000002</v>
      </c>
      <c r="BK168" s="23">
        <v>6055.12</v>
      </c>
      <c r="BL168" s="21">
        <v>2469.38</v>
      </c>
      <c r="BM168" s="21">
        <v>0</v>
      </c>
      <c r="BN168" s="21">
        <v>2469.38</v>
      </c>
      <c r="BO168" s="22">
        <v>249</v>
      </c>
      <c r="BP168" s="22">
        <v>61.66</v>
      </c>
      <c r="BQ168" s="22">
        <v>957.73</v>
      </c>
      <c r="BR168" s="22">
        <v>130.54</v>
      </c>
      <c r="BS168" s="22">
        <v>1398.93</v>
      </c>
      <c r="BT168" s="23">
        <v>3868.31</v>
      </c>
      <c r="BU168" s="21">
        <v>3062.04</v>
      </c>
      <c r="BV168" s="21">
        <v>0</v>
      </c>
      <c r="BW168" s="21">
        <v>3062.04</v>
      </c>
      <c r="BX168" s="22">
        <v>332</v>
      </c>
      <c r="BY168" s="22">
        <v>76.489999999999995</v>
      </c>
      <c r="BZ168" s="22">
        <v>1179.03</v>
      </c>
      <c r="CA168" s="22">
        <v>166.57</v>
      </c>
      <c r="CB168" s="22">
        <v>1754.09</v>
      </c>
      <c r="CC168" s="23">
        <v>4816.13</v>
      </c>
      <c r="CD168" s="21">
        <v>3134.68</v>
      </c>
      <c r="CE168" s="21">
        <v>0</v>
      </c>
      <c r="CF168" s="21">
        <v>3134.68</v>
      </c>
      <c r="CG168" s="22">
        <v>342</v>
      </c>
      <c r="CH168" s="22">
        <v>78.3</v>
      </c>
      <c r="CI168" s="22">
        <v>1206.1500000000001</v>
      </c>
      <c r="CJ168" s="22">
        <v>147.46</v>
      </c>
      <c r="CK168" s="22">
        <v>1773.91</v>
      </c>
      <c r="CL168" s="23">
        <v>4908.59</v>
      </c>
      <c r="CM168" s="21">
        <v>3043.52</v>
      </c>
      <c r="CN168" s="21">
        <v>0</v>
      </c>
      <c r="CO168" s="21">
        <v>3043.52</v>
      </c>
      <c r="CP168" s="22">
        <v>338</v>
      </c>
      <c r="CQ168" s="22">
        <v>76.02</v>
      </c>
      <c r="CR168" s="22">
        <v>1176.9100000000001</v>
      </c>
      <c r="CS168" s="22">
        <v>79.55</v>
      </c>
      <c r="CT168" s="22">
        <v>1670.48</v>
      </c>
      <c r="CU168" s="23">
        <v>4714</v>
      </c>
      <c r="CV168" s="21">
        <v>3594.31</v>
      </c>
      <c r="CW168" s="21">
        <v>0</v>
      </c>
      <c r="CX168" s="21">
        <v>3594.31</v>
      </c>
      <c r="CY168" s="22">
        <v>406</v>
      </c>
      <c r="CZ168" s="22">
        <v>89.8</v>
      </c>
      <c r="DA168" s="22">
        <v>1377.76</v>
      </c>
      <c r="DB168" s="22">
        <v>140.33000000000001</v>
      </c>
      <c r="DC168" s="22">
        <v>2013.89</v>
      </c>
      <c r="DD168" s="23">
        <v>5608.2</v>
      </c>
      <c r="DE168" s="21">
        <v>4605.84</v>
      </c>
      <c r="DF168" s="21">
        <v>0</v>
      </c>
      <c r="DG168" s="21">
        <v>4605.84</v>
      </c>
      <c r="DH168" s="22">
        <v>549</v>
      </c>
      <c r="DI168" s="22">
        <v>466.24</v>
      </c>
      <c r="DJ168" s="22">
        <v>1535.72</v>
      </c>
      <c r="DK168" s="22">
        <v>81.8</v>
      </c>
      <c r="DL168" s="22">
        <v>2632.76</v>
      </c>
      <c r="DM168" s="23">
        <v>7238.6</v>
      </c>
      <c r="DN168" s="73">
        <f t="shared" si="22"/>
        <v>35371.31</v>
      </c>
      <c r="DO168" s="73">
        <f t="shared" si="21"/>
        <v>720.94</v>
      </c>
      <c r="DP168" s="73">
        <f t="shared" si="23"/>
        <v>36092.25</v>
      </c>
      <c r="DQ168" s="22">
        <f t="shared" si="24"/>
        <v>4124</v>
      </c>
      <c r="DR168" s="22">
        <f t="shared" si="25"/>
        <v>1290.6799999999998</v>
      </c>
      <c r="DS168" s="22">
        <f t="shared" si="26"/>
        <v>14677.409999999998</v>
      </c>
      <c r="DT168" s="22">
        <f t="shared" si="27"/>
        <v>1517.0099999999998</v>
      </c>
      <c r="DU168" s="22">
        <f t="shared" si="28"/>
        <v>21609.1</v>
      </c>
      <c r="DV168" s="23">
        <f t="shared" si="29"/>
        <v>60170.729999999989</v>
      </c>
      <c r="DW168" s="262">
        <f t="shared" si="30"/>
        <v>-107061.03</v>
      </c>
      <c r="DX168" s="262"/>
      <c r="DY168" s="263">
        <f>E168-(DU168-(DO168*PARAM!Q168))</f>
        <v>60328.02</v>
      </c>
      <c r="DZ168" s="263"/>
    </row>
    <row r="169" spans="1:130" x14ac:dyDescent="0.25">
      <c r="A169" s="18">
        <v>1247</v>
      </c>
      <c r="B169" s="18" t="s">
        <v>164</v>
      </c>
      <c r="C169" s="18" t="s">
        <v>165</v>
      </c>
      <c r="D169" s="20">
        <v>1</v>
      </c>
      <c r="E169" s="18">
        <v>18199.73</v>
      </c>
      <c r="F169" s="18">
        <v>32855.760000000002</v>
      </c>
      <c r="G169" s="18" t="s">
        <v>157</v>
      </c>
      <c r="H169" s="18" t="s">
        <v>5</v>
      </c>
      <c r="I169" s="18" t="s">
        <v>166</v>
      </c>
      <c r="J169" s="21">
        <v>2699.7</v>
      </c>
      <c r="K169" s="21">
        <v>0</v>
      </c>
      <c r="L169" s="21">
        <v>2699.7</v>
      </c>
      <c r="M169" s="22">
        <v>268</v>
      </c>
      <c r="N169" s="22">
        <v>39.130000000000003</v>
      </c>
      <c r="O169" s="22">
        <v>989</v>
      </c>
      <c r="P169" s="22">
        <v>149.56</v>
      </c>
      <c r="Q169" s="22">
        <v>1445.69</v>
      </c>
      <c r="R169" s="23">
        <v>4145.3900000000003</v>
      </c>
      <c r="S169" s="21">
        <v>2533.58</v>
      </c>
      <c r="T169" s="21">
        <v>0</v>
      </c>
      <c r="U169" s="21">
        <v>2533.58</v>
      </c>
      <c r="V169" s="22">
        <v>256</v>
      </c>
      <c r="W169" s="22">
        <v>37.96</v>
      </c>
      <c r="X169" s="22">
        <v>961.64</v>
      </c>
      <c r="Y169" s="22">
        <v>121.48</v>
      </c>
      <c r="Z169" s="22">
        <v>1377.08</v>
      </c>
      <c r="AA169" s="23">
        <v>3910.66</v>
      </c>
      <c r="AB169" s="21">
        <v>2533.58</v>
      </c>
      <c r="AC169" s="21">
        <v>0</v>
      </c>
      <c r="AD169" s="21">
        <v>2533.58</v>
      </c>
      <c r="AE169" s="22">
        <v>256</v>
      </c>
      <c r="AF169" s="22">
        <v>37.96</v>
      </c>
      <c r="AG169" s="22">
        <v>961.12</v>
      </c>
      <c r="AH169" s="22">
        <v>157.18</v>
      </c>
      <c r="AI169" s="22">
        <v>1412.26</v>
      </c>
      <c r="AJ169" s="23">
        <v>3945.84</v>
      </c>
      <c r="AK169" s="21">
        <v>2544.7800000000002</v>
      </c>
      <c r="AL169" s="21">
        <v>0</v>
      </c>
      <c r="AM169" s="21">
        <v>2544.7800000000002</v>
      </c>
      <c r="AN169" s="22">
        <v>258</v>
      </c>
      <c r="AO169" s="22">
        <v>38.130000000000003</v>
      </c>
      <c r="AP169" s="22">
        <v>965.22</v>
      </c>
      <c r="AQ169" s="22">
        <v>136.99</v>
      </c>
      <c r="AR169" s="22">
        <v>1398.34</v>
      </c>
      <c r="AS169" s="23">
        <v>3943.12</v>
      </c>
      <c r="AT169" s="21">
        <v>2539.7800000000002</v>
      </c>
      <c r="AU169" s="21">
        <v>948.61</v>
      </c>
      <c r="AV169" s="21">
        <v>3488.39</v>
      </c>
      <c r="AW169" s="22">
        <v>387</v>
      </c>
      <c r="AX169" s="22">
        <v>38.06</v>
      </c>
      <c r="AY169" s="22">
        <v>1153.0999999999999</v>
      </c>
      <c r="AZ169" s="22">
        <v>144.52000000000001</v>
      </c>
      <c r="BA169" s="22">
        <v>1722.68</v>
      </c>
      <c r="BB169" s="23">
        <v>5211.07</v>
      </c>
      <c r="BC169" s="21">
        <v>4017.64</v>
      </c>
      <c r="BD169" s="21">
        <v>0</v>
      </c>
      <c r="BE169" s="21">
        <v>4017.64</v>
      </c>
      <c r="BF169" s="22">
        <v>428</v>
      </c>
      <c r="BG169" s="22">
        <v>56.68</v>
      </c>
      <c r="BH169" s="22">
        <v>1416.77</v>
      </c>
      <c r="BI169" s="22">
        <v>177.41</v>
      </c>
      <c r="BJ169" s="22">
        <v>2078.86</v>
      </c>
      <c r="BK169" s="23">
        <v>6096.5</v>
      </c>
      <c r="BL169" s="21">
        <v>2533.58</v>
      </c>
      <c r="BM169" s="21">
        <v>0</v>
      </c>
      <c r="BN169" s="21">
        <v>2533.58</v>
      </c>
      <c r="BO169" s="22">
        <v>254</v>
      </c>
      <c r="BP169" s="22">
        <v>37.96</v>
      </c>
      <c r="BQ169" s="22">
        <v>961.12</v>
      </c>
      <c r="BR169" s="22">
        <v>152.08000000000001</v>
      </c>
      <c r="BS169" s="22">
        <v>1405.16</v>
      </c>
      <c r="BT169" s="23">
        <v>3938.74</v>
      </c>
      <c r="BU169" s="21">
        <v>2533.58</v>
      </c>
      <c r="BV169" s="21">
        <v>0</v>
      </c>
      <c r="BW169" s="21">
        <v>2533.58</v>
      </c>
      <c r="BX169" s="22">
        <v>256</v>
      </c>
      <c r="BY169" s="22">
        <v>37.96</v>
      </c>
      <c r="BZ169" s="22">
        <v>961.12</v>
      </c>
      <c r="CA169" s="22">
        <v>146.97999999999999</v>
      </c>
      <c r="CB169" s="22">
        <v>1402.06</v>
      </c>
      <c r="CC169" s="23">
        <v>3935.64</v>
      </c>
      <c r="CD169" s="21">
        <v>2606.36</v>
      </c>
      <c r="CE169" s="21">
        <v>0</v>
      </c>
      <c r="CF169" s="21">
        <v>2606.36</v>
      </c>
      <c r="CG169" s="22">
        <v>266</v>
      </c>
      <c r="CH169" s="22">
        <v>39.06</v>
      </c>
      <c r="CI169" s="22">
        <v>987.72</v>
      </c>
      <c r="CJ169" s="22">
        <v>148.28</v>
      </c>
      <c r="CK169" s="22">
        <v>1441.06</v>
      </c>
      <c r="CL169" s="23">
        <v>4047.42</v>
      </c>
      <c r="CM169" s="21">
        <v>2533.58</v>
      </c>
      <c r="CN169" s="21">
        <v>0</v>
      </c>
      <c r="CO169" s="21">
        <v>2533.58</v>
      </c>
      <c r="CP169" s="22">
        <v>265</v>
      </c>
      <c r="CQ169" s="22">
        <v>37.96</v>
      </c>
      <c r="CR169" s="22">
        <v>959.34</v>
      </c>
      <c r="CS169" s="22">
        <v>101.08</v>
      </c>
      <c r="CT169" s="22">
        <v>1363.38</v>
      </c>
      <c r="CU169" s="23">
        <v>3896.96</v>
      </c>
      <c r="CV169" s="21">
        <v>2535.38</v>
      </c>
      <c r="CW169" s="21">
        <v>0</v>
      </c>
      <c r="CX169" s="21">
        <v>2535.38</v>
      </c>
      <c r="CY169" s="22">
        <v>256</v>
      </c>
      <c r="CZ169" s="22">
        <v>37.99</v>
      </c>
      <c r="DA169" s="22">
        <v>956.21</v>
      </c>
      <c r="DB169" s="22">
        <v>126.62</v>
      </c>
      <c r="DC169" s="22">
        <v>1376.82</v>
      </c>
      <c r="DD169" s="23">
        <v>3912.2</v>
      </c>
      <c r="DE169" s="21">
        <v>3781.04</v>
      </c>
      <c r="DF169" s="21">
        <v>0</v>
      </c>
      <c r="DG169" s="21">
        <v>3781.04</v>
      </c>
      <c r="DH169" s="22">
        <v>433</v>
      </c>
      <c r="DI169" s="22">
        <v>387.04</v>
      </c>
      <c r="DJ169" s="22">
        <v>1428.92</v>
      </c>
      <c r="DK169" s="22">
        <v>143.63</v>
      </c>
      <c r="DL169" s="22">
        <v>2392.59</v>
      </c>
      <c r="DM169" s="23">
        <v>6173.63</v>
      </c>
      <c r="DN169" s="73">
        <f t="shared" si="22"/>
        <v>33392.58</v>
      </c>
      <c r="DO169" s="73">
        <f t="shared" si="21"/>
        <v>948.61</v>
      </c>
      <c r="DP169" s="73">
        <f t="shared" si="23"/>
        <v>34341.19</v>
      </c>
      <c r="DQ169" s="22">
        <f t="shared" si="24"/>
        <v>3837</v>
      </c>
      <c r="DR169" s="22">
        <f t="shared" si="25"/>
        <v>863.84999999999991</v>
      </c>
      <c r="DS169" s="22">
        <f t="shared" si="26"/>
        <v>13662.4</v>
      </c>
      <c r="DT169" s="22">
        <f t="shared" si="27"/>
        <v>1857.8899999999999</v>
      </c>
      <c r="DU169" s="22">
        <f t="shared" si="28"/>
        <v>20221.14</v>
      </c>
      <c r="DV169" s="23">
        <f t="shared" si="29"/>
        <v>57095.909999999989</v>
      </c>
      <c r="DW169" s="262">
        <f t="shared" si="30"/>
        <v>1485.4300000000003</v>
      </c>
      <c r="DX169" s="262"/>
      <c r="DY169" s="263">
        <f>E169-(DU169-(DO169*PARAM!Q169))</f>
        <v>-2021.4099999999999</v>
      </c>
      <c r="DZ169" s="263"/>
    </row>
    <row r="170" spans="1:130" x14ac:dyDescent="0.25">
      <c r="A170" s="18">
        <v>1252</v>
      </c>
      <c r="B170" s="18" t="s">
        <v>533</v>
      </c>
      <c r="C170" s="18" t="s">
        <v>245</v>
      </c>
      <c r="D170" s="20">
        <v>0</v>
      </c>
      <c r="E170" s="18">
        <v>9897.43</v>
      </c>
      <c r="F170" s="18">
        <v>17326.28</v>
      </c>
      <c r="G170" s="18" t="s">
        <v>157</v>
      </c>
      <c r="H170" s="18" t="s">
        <v>5</v>
      </c>
      <c r="I170" s="18" t="s">
        <v>182</v>
      </c>
      <c r="J170" s="21">
        <v>2725.85</v>
      </c>
      <c r="K170" s="21">
        <v>0</v>
      </c>
      <c r="L170" s="21">
        <v>2725.85</v>
      </c>
      <c r="M170" s="22">
        <v>272</v>
      </c>
      <c r="N170" s="22">
        <v>39.68</v>
      </c>
      <c r="O170" s="22">
        <v>1002.35</v>
      </c>
      <c r="P170" s="22">
        <v>48.05</v>
      </c>
      <c r="Q170" s="22">
        <v>1362.08</v>
      </c>
      <c r="R170" s="23">
        <v>4087.93</v>
      </c>
      <c r="S170" s="21">
        <v>2667.84</v>
      </c>
      <c r="T170" s="21">
        <v>0</v>
      </c>
      <c r="U170" s="21">
        <v>2667.84</v>
      </c>
      <c r="V170" s="22">
        <v>275</v>
      </c>
      <c r="W170" s="22">
        <v>39.979999999999997</v>
      </c>
      <c r="X170" s="22">
        <v>1010.67</v>
      </c>
      <c r="Y170" s="22">
        <v>47.37</v>
      </c>
      <c r="Z170" s="22">
        <v>1373.02</v>
      </c>
      <c r="AA170" s="23">
        <v>4040.86</v>
      </c>
      <c r="AB170" s="21">
        <v>12359.03</v>
      </c>
      <c r="AC170" s="21">
        <v>0</v>
      </c>
      <c r="AD170" s="21">
        <v>12359.03</v>
      </c>
      <c r="AE170" s="22">
        <v>746</v>
      </c>
      <c r="AF170" s="22">
        <v>362.03</v>
      </c>
      <c r="AG170" s="22">
        <v>5861.77</v>
      </c>
      <c r="AH170" s="22">
        <v>188.48</v>
      </c>
      <c r="AI170" s="22">
        <v>7158.28</v>
      </c>
      <c r="AJ170" s="23">
        <v>19517.310000000001</v>
      </c>
      <c r="AK170" s="21">
        <v>0</v>
      </c>
      <c r="AL170" s="21">
        <v>0</v>
      </c>
      <c r="AM170" s="21">
        <v>0</v>
      </c>
      <c r="AN170" s="22">
        <v>0</v>
      </c>
      <c r="AO170" s="22">
        <v>0</v>
      </c>
      <c r="AP170" s="22">
        <v>0</v>
      </c>
      <c r="AQ170" s="22">
        <v>0</v>
      </c>
      <c r="AR170" s="22">
        <v>0</v>
      </c>
      <c r="AS170" s="23">
        <v>0</v>
      </c>
      <c r="AT170" s="21">
        <v>0</v>
      </c>
      <c r="AU170" s="21">
        <v>948.61</v>
      </c>
      <c r="AV170" s="21">
        <v>948.61</v>
      </c>
      <c r="AW170" s="22">
        <v>129</v>
      </c>
      <c r="AX170" s="22">
        <v>0</v>
      </c>
      <c r="AY170" s="22">
        <v>189.72</v>
      </c>
      <c r="AZ170" s="22">
        <v>12.71</v>
      </c>
      <c r="BA170" s="22">
        <v>331.43</v>
      </c>
      <c r="BB170" s="23">
        <v>1280.04</v>
      </c>
      <c r="BC170" s="21">
        <v>0</v>
      </c>
      <c r="BD170" s="21">
        <v>0</v>
      </c>
      <c r="BE170" s="21">
        <v>0</v>
      </c>
      <c r="BF170" s="22">
        <v>0</v>
      </c>
      <c r="BG170" s="22">
        <v>0</v>
      </c>
      <c r="BH170" s="22">
        <v>0</v>
      </c>
      <c r="BI170" s="22">
        <v>0</v>
      </c>
      <c r="BJ170" s="22">
        <v>0</v>
      </c>
      <c r="BK170" s="23">
        <v>0</v>
      </c>
      <c r="BL170" s="21">
        <v>0</v>
      </c>
      <c r="BM170" s="21">
        <v>0</v>
      </c>
      <c r="BN170" s="21">
        <v>0</v>
      </c>
      <c r="BO170" s="22">
        <v>-3</v>
      </c>
      <c r="BP170" s="22">
        <v>0</v>
      </c>
      <c r="BQ170" s="22">
        <v>0</v>
      </c>
      <c r="BR170" s="22">
        <v>0</v>
      </c>
      <c r="BS170" s="22">
        <v>-3</v>
      </c>
      <c r="BT170" s="23">
        <v>-3</v>
      </c>
      <c r="BU170" s="21"/>
      <c r="BV170" s="21"/>
      <c r="BW170" s="21"/>
      <c r="BX170" s="22"/>
      <c r="BY170" s="22"/>
      <c r="BZ170" s="22"/>
      <c r="CA170" s="22"/>
      <c r="CB170" s="22"/>
      <c r="CC170" s="23"/>
      <c r="CD170" s="21">
        <v>0</v>
      </c>
      <c r="CE170" s="21">
        <v>0</v>
      </c>
      <c r="CF170" s="21">
        <v>0</v>
      </c>
      <c r="CG170" s="22">
        <v>0</v>
      </c>
      <c r="CH170" s="22">
        <v>0</v>
      </c>
      <c r="CI170" s="22">
        <v>0</v>
      </c>
      <c r="CJ170" s="22">
        <v>0</v>
      </c>
      <c r="CK170" s="22">
        <v>0</v>
      </c>
      <c r="CL170" s="23">
        <v>0</v>
      </c>
      <c r="CM170" s="21">
        <v>0</v>
      </c>
      <c r="CN170" s="21">
        <v>0</v>
      </c>
      <c r="CO170" s="21">
        <v>0</v>
      </c>
      <c r="CP170" s="22">
        <v>0</v>
      </c>
      <c r="CQ170" s="22">
        <v>0</v>
      </c>
      <c r="CR170" s="22">
        <v>0</v>
      </c>
      <c r="CS170" s="22">
        <v>0</v>
      </c>
      <c r="CT170" s="22">
        <v>0</v>
      </c>
      <c r="CU170" s="23">
        <v>0</v>
      </c>
      <c r="CV170" s="21"/>
      <c r="CW170" s="21"/>
      <c r="CX170" s="21"/>
      <c r="CY170" s="22"/>
      <c r="CZ170" s="22"/>
      <c r="DA170" s="22"/>
      <c r="DB170" s="22"/>
      <c r="DC170" s="22"/>
      <c r="DD170" s="23"/>
      <c r="DN170" s="73">
        <f t="shared" si="22"/>
        <v>17752.72</v>
      </c>
      <c r="DO170" s="73">
        <f t="shared" si="21"/>
        <v>948.61</v>
      </c>
      <c r="DP170" s="73">
        <f t="shared" si="23"/>
        <v>18701.330000000002</v>
      </c>
      <c r="DQ170" s="22">
        <f t="shared" si="24"/>
        <v>1416</v>
      </c>
      <c r="DR170" s="22">
        <f t="shared" si="25"/>
        <v>441.68999999999994</v>
      </c>
      <c r="DS170" s="22">
        <f t="shared" si="26"/>
        <v>8064.5100000000011</v>
      </c>
      <c r="DT170" s="22">
        <f t="shared" si="27"/>
        <v>296.60999999999996</v>
      </c>
      <c r="DU170" s="22">
        <f t="shared" si="28"/>
        <v>10218.81</v>
      </c>
      <c r="DV170" s="23">
        <f t="shared" si="29"/>
        <v>28920.140000000003</v>
      </c>
      <c r="DW170" s="262">
        <f t="shared" si="30"/>
        <v>1375.0500000000029</v>
      </c>
      <c r="DX170" s="262"/>
      <c r="DY170" s="263">
        <f>E170-(DU170-(DO170*PARAM!Q170))</f>
        <v>-321.3799999999992</v>
      </c>
      <c r="DZ170" s="263"/>
    </row>
    <row r="171" spans="1:130" x14ac:dyDescent="0.25">
      <c r="A171" s="18">
        <v>1256</v>
      </c>
      <c r="B171" s="18" t="s">
        <v>320</v>
      </c>
      <c r="C171" s="18" t="s">
        <v>321</v>
      </c>
      <c r="D171" s="20">
        <v>0.8</v>
      </c>
      <c r="E171" s="18">
        <v>13353.16</v>
      </c>
      <c r="F171" s="18">
        <v>26919.55</v>
      </c>
      <c r="G171" s="18" t="s">
        <v>157</v>
      </c>
      <c r="H171" s="18" t="s">
        <v>5</v>
      </c>
      <c r="I171" s="18" t="s">
        <v>410</v>
      </c>
      <c r="J171" s="21">
        <v>2110.9</v>
      </c>
      <c r="K171" s="21">
        <v>0</v>
      </c>
      <c r="L171" s="21">
        <v>2110.9</v>
      </c>
      <c r="M171" s="22">
        <v>192</v>
      </c>
      <c r="N171" s="22">
        <v>30.96</v>
      </c>
      <c r="O171" s="22">
        <v>790.19</v>
      </c>
      <c r="P171" s="22">
        <v>123.98</v>
      </c>
      <c r="Q171" s="22">
        <v>1137.1300000000001</v>
      </c>
      <c r="R171" s="23">
        <v>3248.03</v>
      </c>
      <c r="S171" s="21">
        <v>2041.93</v>
      </c>
      <c r="T171" s="21">
        <v>0</v>
      </c>
      <c r="U171" s="21">
        <v>2041.93</v>
      </c>
      <c r="V171" s="22">
        <v>189</v>
      </c>
      <c r="W171" s="22">
        <v>30.59</v>
      </c>
      <c r="X171" s="22">
        <v>747.48</v>
      </c>
      <c r="Y171" s="22">
        <v>97.45</v>
      </c>
      <c r="Z171" s="22">
        <v>1064.52</v>
      </c>
      <c r="AA171" s="23">
        <v>3106.45</v>
      </c>
      <c r="AB171" s="21">
        <v>2180.4699999999998</v>
      </c>
      <c r="AC171" s="21">
        <v>0</v>
      </c>
      <c r="AD171" s="21">
        <v>2180.4699999999998</v>
      </c>
      <c r="AE171" s="22">
        <v>207</v>
      </c>
      <c r="AF171" s="22">
        <v>32.67</v>
      </c>
      <c r="AG171" s="22">
        <v>827.15</v>
      </c>
      <c r="AH171" s="22">
        <v>130.52000000000001</v>
      </c>
      <c r="AI171" s="22">
        <v>1197.3399999999999</v>
      </c>
      <c r="AJ171" s="23">
        <v>3377.81</v>
      </c>
      <c r="AK171" s="21">
        <v>1884.92</v>
      </c>
      <c r="AL171" s="21">
        <v>0</v>
      </c>
      <c r="AM171" s="21">
        <v>1884.92</v>
      </c>
      <c r="AN171" s="22">
        <v>167</v>
      </c>
      <c r="AO171" s="22">
        <v>28.23</v>
      </c>
      <c r="AP171" s="22">
        <v>665.84</v>
      </c>
      <c r="AQ171" s="22">
        <v>104.86</v>
      </c>
      <c r="AR171" s="22">
        <v>965.93</v>
      </c>
      <c r="AS171" s="23">
        <v>2850.85</v>
      </c>
      <c r="AT171" s="21">
        <v>1905.96</v>
      </c>
      <c r="AU171" s="21">
        <v>758.88</v>
      </c>
      <c r="AV171" s="21">
        <v>2664.84</v>
      </c>
      <c r="AW171" s="22">
        <v>274</v>
      </c>
      <c r="AX171" s="22">
        <v>28.55</v>
      </c>
      <c r="AY171" s="22">
        <v>836.64</v>
      </c>
      <c r="AZ171" s="22">
        <v>115.4</v>
      </c>
      <c r="BA171" s="22">
        <v>1254.5899999999999</v>
      </c>
      <c r="BB171" s="23">
        <v>3919.43</v>
      </c>
      <c r="BC171" s="21">
        <v>2906.02</v>
      </c>
      <c r="BD171" s="21">
        <v>0</v>
      </c>
      <c r="BE171" s="21">
        <v>2906.02</v>
      </c>
      <c r="BF171" s="22">
        <v>295</v>
      </c>
      <c r="BG171" s="22">
        <v>42.15</v>
      </c>
      <c r="BH171" s="22">
        <v>1062.95</v>
      </c>
      <c r="BI171" s="22">
        <v>117.49</v>
      </c>
      <c r="BJ171" s="22">
        <v>1517.59</v>
      </c>
      <c r="BK171" s="23">
        <v>4423.6099999999997</v>
      </c>
      <c r="BL171" s="21">
        <v>1884.92</v>
      </c>
      <c r="BM171" s="21">
        <v>0</v>
      </c>
      <c r="BN171" s="21">
        <v>1884.92</v>
      </c>
      <c r="BO171" s="22">
        <v>166</v>
      </c>
      <c r="BP171" s="22">
        <v>28.23</v>
      </c>
      <c r="BQ171" s="22">
        <v>665.84</v>
      </c>
      <c r="BR171" s="22">
        <v>125.26</v>
      </c>
      <c r="BS171" s="22">
        <v>985.33</v>
      </c>
      <c r="BT171" s="23">
        <v>2870.25</v>
      </c>
      <c r="BU171" s="21">
        <v>1884.92</v>
      </c>
      <c r="BV171" s="21">
        <v>0</v>
      </c>
      <c r="BW171" s="21">
        <v>1884.92</v>
      </c>
      <c r="BX171" s="22">
        <v>167</v>
      </c>
      <c r="BY171" s="22">
        <v>28.23</v>
      </c>
      <c r="BZ171" s="22">
        <v>665.84</v>
      </c>
      <c r="CA171" s="22">
        <v>125.26</v>
      </c>
      <c r="CB171" s="22">
        <v>986.33</v>
      </c>
      <c r="CC171" s="23">
        <v>2871.25</v>
      </c>
      <c r="CD171" s="21">
        <v>1932.82</v>
      </c>
      <c r="CE171" s="21">
        <v>0</v>
      </c>
      <c r="CF171" s="21">
        <v>1932.82</v>
      </c>
      <c r="CG171" s="22">
        <v>174</v>
      </c>
      <c r="CH171" s="22">
        <v>28.95</v>
      </c>
      <c r="CI171" s="22">
        <v>709.26</v>
      </c>
      <c r="CJ171" s="22">
        <v>105.72</v>
      </c>
      <c r="CK171" s="22">
        <v>1017.93</v>
      </c>
      <c r="CL171" s="23">
        <v>2950.75</v>
      </c>
      <c r="CM171" s="21">
        <v>2083.1</v>
      </c>
      <c r="CN171" s="21">
        <v>0</v>
      </c>
      <c r="CO171" s="21">
        <v>2083.1</v>
      </c>
      <c r="CP171" s="22">
        <v>203</v>
      </c>
      <c r="CQ171" s="22">
        <v>31.2</v>
      </c>
      <c r="CR171" s="22">
        <v>730.42</v>
      </c>
      <c r="CS171" s="22">
        <v>42.09</v>
      </c>
      <c r="CT171" s="22">
        <v>1006.71</v>
      </c>
      <c r="CU171" s="23">
        <v>3089.81</v>
      </c>
      <c r="CV171" s="21">
        <v>4845.18</v>
      </c>
      <c r="CW171" s="21">
        <v>0</v>
      </c>
      <c r="CX171" s="21">
        <v>4845.18</v>
      </c>
      <c r="CY171" s="22">
        <v>575</v>
      </c>
      <c r="CZ171" s="22">
        <v>72.650000000000006</v>
      </c>
      <c r="DA171" s="22">
        <v>2091.0700000000002</v>
      </c>
      <c r="DB171" s="22">
        <v>177.84</v>
      </c>
      <c r="DC171" s="22">
        <v>2916.56</v>
      </c>
      <c r="DD171" s="23">
        <v>7761.74</v>
      </c>
      <c r="DE171" s="21">
        <v>3567.31</v>
      </c>
      <c r="DF171" s="21">
        <v>0</v>
      </c>
      <c r="DG171" s="21">
        <v>3567.31</v>
      </c>
      <c r="DH171" s="22">
        <v>400</v>
      </c>
      <c r="DI171" s="22">
        <v>338.1</v>
      </c>
      <c r="DJ171" s="22">
        <v>1409.17</v>
      </c>
      <c r="DK171" s="22">
        <v>171.79</v>
      </c>
      <c r="DL171" s="22">
        <v>2319.06</v>
      </c>
      <c r="DM171" s="23">
        <v>5886.37</v>
      </c>
      <c r="DN171" s="73">
        <f t="shared" si="22"/>
        <v>29228.45</v>
      </c>
      <c r="DO171" s="73">
        <f t="shared" si="21"/>
        <v>758.88</v>
      </c>
      <c r="DP171" s="73">
        <f t="shared" si="23"/>
        <v>29987.329999999998</v>
      </c>
      <c r="DQ171" s="22">
        <f t="shared" si="24"/>
        <v>3175</v>
      </c>
      <c r="DR171" s="22">
        <f t="shared" si="25"/>
        <v>748.74</v>
      </c>
      <c r="DS171" s="22">
        <f t="shared" si="26"/>
        <v>11867.69</v>
      </c>
      <c r="DT171" s="22">
        <f t="shared" si="27"/>
        <v>1562.9199999999998</v>
      </c>
      <c r="DU171" s="22">
        <f t="shared" si="28"/>
        <v>17354.349999999999</v>
      </c>
      <c r="DV171" s="23">
        <f t="shared" si="29"/>
        <v>49226.6</v>
      </c>
      <c r="DW171" s="262">
        <f t="shared" si="30"/>
        <v>3067.7799999999988</v>
      </c>
      <c r="DX171" s="262"/>
      <c r="DY171" s="263">
        <f>E171-(DU171-(DO171*PARAM!Q171))</f>
        <v>-4001.1899999999987</v>
      </c>
      <c r="DZ171" s="263"/>
    </row>
    <row r="172" spans="1:130" x14ac:dyDescent="0.25">
      <c r="A172" s="18">
        <v>1257</v>
      </c>
      <c r="B172" s="18" t="s">
        <v>561</v>
      </c>
      <c r="C172" s="18" t="s">
        <v>562</v>
      </c>
      <c r="D172" s="20">
        <v>1</v>
      </c>
      <c r="E172" s="18">
        <v>37627.480000000003</v>
      </c>
      <c r="F172" s="18">
        <v>61619.360000000001</v>
      </c>
      <c r="G172" s="18" t="s">
        <v>157</v>
      </c>
      <c r="H172" s="18" t="s">
        <v>5</v>
      </c>
      <c r="I172" s="18" t="s">
        <v>563</v>
      </c>
      <c r="J172" s="21">
        <v>4776.63</v>
      </c>
      <c r="K172" s="21">
        <v>0</v>
      </c>
      <c r="L172" s="21">
        <v>4776.63</v>
      </c>
      <c r="M172" s="22">
        <v>565</v>
      </c>
      <c r="N172" s="22">
        <v>71.19</v>
      </c>
      <c r="O172" s="22">
        <v>2066.31</v>
      </c>
      <c r="P172" s="22">
        <v>160.76</v>
      </c>
      <c r="Q172" s="22">
        <v>2863.26</v>
      </c>
      <c r="R172" s="23">
        <v>7639.89</v>
      </c>
      <c r="S172" s="21">
        <v>4748.03</v>
      </c>
      <c r="T172" s="21">
        <v>0</v>
      </c>
      <c r="U172" s="21">
        <v>4748.03</v>
      </c>
      <c r="V172" s="22">
        <v>566</v>
      </c>
      <c r="W172" s="22">
        <v>71.19</v>
      </c>
      <c r="X172" s="22">
        <v>2068.33</v>
      </c>
      <c r="Y172" s="22">
        <v>145.09</v>
      </c>
      <c r="Z172" s="22">
        <v>2850.61</v>
      </c>
      <c r="AA172" s="23">
        <v>7598.64</v>
      </c>
      <c r="AB172" s="21">
        <v>4748.03</v>
      </c>
      <c r="AC172" s="21">
        <v>0</v>
      </c>
      <c r="AD172" s="21">
        <v>4748.03</v>
      </c>
      <c r="AE172" s="22">
        <v>565</v>
      </c>
      <c r="AF172" s="22">
        <v>71.19</v>
      </c>
      <c r="AG172" s="22">
        <v>2067.3200000000002</v>
      </c>
      <c r="AH172" s="22">
        <v>196.09</v>
      </c>
      <c r="AI172" s="22">
        <v>2899.6</v>
      </c>
      <c r="AJ172" s="23">
        <v>7647.63</v>
      </c>
      <c r="AK172" s="21">
        <v>4815.5</v>
      </c>
      <c r="AL172" s="21">
        <v>0</v>
      </c>
      <c r="AM172" s="21">
        <v>4815.5</v>
      </c>
      <c r="AN172" s="22">
        <v>575</v>
      </c>
      <c r="AO172" s="22">
        <v>72.2</v>
      </c>
      <c r="AP172" s="22">
        <v>2094.86</v>
      </c>
      <c r="AQ172" s="22">
        <v>161.30000000000001</v>
      </c>
      <c r="AR172" s="22">
        <v>2903.36</v>
      </c>
      <c r="AS172" s="23">
        <v>7718.86</v>
      </c>
      <c r="AT172" s="21">
        <v>4774.25</v>
      </c>
      <c r="AU172" s="21">
        <v>948.61</v>
      </c>
      <c r="AV172" s="21">
        <v>5722.86</v>
      </c>
      <c r="AW172" s="22">
        <v>698</v>
      </c>
      <c r="AX172" s="22">
        <v>71.58</v>
      </c>
      <c r="AY172" s="22">
        <v>2267.75</v>
      </c>
      <c r="AZ172" s="22">
        <v>163.25</v>
      </c>
      <c r="BA172" s="22">
        <v>3200.58</v>
      </c>
      <c r="BB172" s="23">
        <v>8923.44</v>
      </c>
      <c r="BC172" s="21">
        <v>7217.99</v>
      </c>
      <c r="BD172" s="21">
        <v>0</v>
      </c>
      <c r="BE172" s="21">
        <v>7217.99</v>
      </c>
      <c r="BF172" s="22">
        <v>889</v>
      </c>
      <c r="BG172" s="22">
        <v>106.32</v>
      </c>
      <c r="BH172" s="22">
        <v>3151.2</v>
      </c>
      <c r="BI172" s="22">
        <v>214.26</v>
      </c>
      <c r="BJ172" s="22">
        <v>4360.78</v>
      </c>
      <c r="BK172" s="23">
        <v>11578.77</v>
      </c>
      <c r="BL172" s="21">
        <v>4748.03</v>
      </c>
      <c r="BM172" s="21">
        <v>0</v>
      </c>
      <c r="BN172" s="21">
        <v>4748.03</v>
      </c>
      <c r="BO172" s="22">
        <v>565</v>
      </c>
      <c r="BP172" s="22">
        <v>71.19</v>
      </c>
      <c r="BQ172" s="22">
        <v>2067.3200000000002</v>
      </c>
      <c r="BR172" s="22">
        <v>180.79</v>
      </c>
      <c r="BS172" s="22">
        <v>2884.3</v>
      </c>
      <c r="BT172" s="23">
        <v>7632.33</v>
      </c>
      <c r="BU172" s="21">
        <v>4748.03</v>
      </c>
      <c r="BV172" s="21">
        <v>0</v>
      </c>
      <c r="BW172" s="21">
        <v>4748.03</v>
      </c>
      <c r="BX172" s="22">
        <v>565</v>
      </c>
      <c r="BY172" s="22">
        <v>71.19</v>
      </c>
      <c r="BZ172" s="22">
        <v>2067.3200000000002</v>
      </c>
      <c r="CA172" s="22">
        <v>185.89</v>
      </c>
      <c r="CB172" s="22">
        <v>2889.4</v>
      </c>
      <c r="CC172" s="23">
        <v>7637.43</v>
      </c>
      <c r="CD172" s="21">
        <v>4939.99</v>
      </c>
      <c r="CE172" s="21">
        <v>0</v>
      </c>
      <c r="CF172" s="21">
        <v>4939.99</v>
      </c>
      <c r="CG172" s="22">
        <v>592</v>
      </c>
      <c r="CH172" s="22">
        <v>74.069999999999993</v>
      </c>
      <c r="CI172" s="22">
        <v>2145.69</v>
      </c>
      <c r="CJ172" s="22">
        <v>122.19</v>
      </c>
      <c r="CK172" s="22">
        <v>2933.95</v>
      </c>
      <c r="CL172" s="23">
        <v>7873.94</v>
      </c>
      <c r="CM172" s="21">
        <v>4748.03</v>
      </c>
      <c r="CN172" s="21">
        <v>0</v>
      </c>
      <c r="CO172" s="21">
        <v>4748.03</v>
      </c>
      <c r="CP172" s="22">
        <v>573</v>
      </c>
      <c r="CQ172" s="22">
        <v>71.19</v>
      </c>
      <c r="CR172" s="22">
        <v>2072.12</v>
      </c>
      <c r="CS172" s="22">
        <v>185.89</v>
      </c>
      <c r="CT172" s="22">
        <v>2902.2</v>
      </c>
      <c r="CU172" s="23">
        <v>7650.23</v>
      </c>
      <c r="CV172" s="21">
        <v>4748.03</v>
      </c>
      <c r="CW172" s="21">
        <v>0</v>
      </c>
      <c r="CX172" s="21">
        <v>4748.03</v>
      </c>
      <c r="CY172" s="22">
        <v>565</v>
      </c>
      <c r="CZ172" s="22">
        <v>71.19</v>
      </c>
      <c r="DA172" s="22">
        <v>2067.3200000000002</v>
      </c>
      <c r="DB172" s="22">
        <v>145.09</v>
      </c>
      <c r="DC172" s="22">
        <v>2848.6</v>
      </c>
      <c r="DD172" s="23">
        <v>7596.63</v>
      </c>
      <c r="DE172" s="21">
        <v>7090.59</v>
      </c>
      <c r="DF172" s="21">
        <v>0</v>
      </c>
      <c r="DG172" s="21">
        <v>7090.59</v>
      </c>
      <c r="DH172" s="22">
        <v>888</v>
      </c>
      <c r="DI172" s="22">
        <v>725.5</v>
      </c>
      <c r="DJ172" s="22">
        <v>2896.02</v>
      </c>
      <c r="DK172" s="22">
        <v>212.54</v>
      </c>
      <c r="DL172" s="22">
        <v>4722.0600000000004</v>
      </c>
      <c r="DM172" s="23">
        <v>11812.65</v>
      </c>
      <c r="DN172" s="73">
        <f t="shared" si="22"/>
        <v>62103.12999999999</v>
      </c>
      <c r="DO172" s="73">
        <f t="shared" si="21"/>
        <v>948.61</v>
      </c>
      <c r="DP172" s="73">
        <f t="shared" si="23"/>
        <v>63051.739999999991</v>
      </c>
      <c r="DQ172" s="22">
        <f t="shared" si="24"/>
        <v>8171</v>
      </c>
      <c r="DR172" s="22">
        <f t="shared" si="25"/>
        <v>1619.19</v>
      </c>
      <c r="DS172" s="22">
        <f t="shared" si="26"/>
        <v>29098.879999999997</v>
      </c>
      <c r="DT172" s="22">
        <f t="shared" si="27"/>
        <v>2253.9299999999998</v>
      </c>
      <c r="DU172" s="22">
        <f t="shared" si="28"/>
        <v>41143</v>
      </c>
      <c r="DV172" s="23">
        <f t="shared" si="29"/>
        <v>108942.77</v>
      </c>
      <c r="DW172" s="262">
        <f t="shared" si="30"/>
        <v>1432.3799999999901</v>
      </c>
      <c r="DX172" s="262"/>
      <c r="DY172" s="263">
        <f>E172-(DU172-(DO172*PARAM!Q172))</f>
        <v>-3515.5199999999968</v>
      </c>
      <c r="DZ172" s="263"/>
    </row>
    <row r="173" spans="1:130" x14ac:dyDescent="0.25">
      <c r="A173" s="18">
        <v>1259</v>
      </c>
      <c r="B173" s="18" t="s">
        <v>572</v>
      </c>
      <c r="C173" s="18" t="s">
        <v>181</v>
      </c>
      <c r="D173" s="20">
        <v>0.9</v>
      </c>
      <c r="E173" s="18">
        <v>18385.476199999997</v>
      </c>
      <c r="F173" s="18">
        <v>33206.025999999998</v>
      </c>
      <c r="G173" s="18" t="s">
        <v>157</v>
      </c>
      <c r="H173" s="18" t="s">
        <v>9</v>
      </c>
      <c r="I173" s="18" t="s">
        <v>573</v>
      </c>
      <c r="J173" s="21">
        <v>2571.9512</v>
      </c>
      <c r="K173" s="21">
        <v>0</v>
      </c>
      <c r="L173" s="21">
        <v>2571.9512</v>
      </c>
      <c r="M173" s="22">
        <v>252.84</v>
      </c>
      <c r="N173" s="22">
        <v>37.279200000000003</v>
      </c>
      <c r="O173" s="22">
        <v>943.21080000000006</v>
      </c>
      <c r="P173" s="22">
        <v>145.2654</v>
      </c>
      <c r="Q173" s="22">
        <v>1378.5954000000002</v>
      </c>
      <c r="R173" s="23">
        <v>-1245.8399999999999</v>
      </c>
      <c r="S173" s="21">
        <v>2487.8672000000001</v>
      </c>
      <c r="T173" s="21">
        <v>0</v>
      </c>
      <c r="U173" s="21">
        <v>2487.8672000000001</v>
      </c>
      <c r="V173" s="22">
        <v>252.84</v>
      </c>
      <c r="W173" s="22">
        <v>37.279200000000003</v>
      </c>
      <c r="X173" s="22">
        <v>944.19079999999997</v>
      </c>
      <c r="Y173" s="22">
        <v>124.1464</v>
      </c>
      <c r="Z173" s="22">
        <v>1358.4564</v>
      </c>
      <c r="AA173" s="23">
        <v>-1180.18</v>
      </c>
      <c r="AB173" s="21">
        <v>2487.8672000000001</v>
      </c>
      <c r="AC173" s="21">
        <v>0</v>
      </c>
      <c r="AD173" s="21">
        <v>2487.8672000000001</v>
      </c>
      <c r="AE173" s="22">
        <v>252.84</v>
      </c>
      <c r="AF173" s="22">
        <v>37.279200000000003</v>
      </c>
      <c r="AG173" s="22">
        <v>943.70080000000007</v>
      </c>
      <c r="AH173" s="22">
        <v>159.13239999999999</v>
      </c>
      <c r="AI173" s="22">
        <v>1392.9523999999999</v>
      </c>
      <c r="AJ173" s="23">
        <v>-1145.69</v>
      </c>
      <c r="AK173" s="21">
        <v>2487.8672000000001</v>
      </c>
      <c r="AL173" s="21">
        <v>0</v>
      </c>
      <c r="AM173" s="21">
        <v>2487.8672000000001</v>
      </c>
      <c r="AN173" s="22">
        <v>252.84</v>
      </c>
      <c r="AO173" s="22">
        <v>37.279200000000003</v>
      </c>
      <c r="AP173" s="22">
        <v>943.70080000000007</v>
      </c>
      <c r="AQ173" s="22">
        <v>44.178400000000003</v>
      </c>
      <c r="AR173" s="22">
        <v>1277.9983999999999</v>
      </c>
      <c r="AS173" s="23">
        <v>-1260.6400000000001</v>
      </c>
      <c r="AT173" s="21">
        <v>2487.8672000000001</v>
      </c>
      <c r="AU173" s="21">
        <v>762.30279999999993</v>
      </c>
      <c r="AV173" s="21">
        <v>3250.17</v>
      </c>
      <c r="AW173" s="22">
        <v>355.74</v>
      </c>
      <c r="AX173" s="22">
        <v>37.279200000000003</v>
      </c>
      <c r="AY173" s="22">
        <v>1096.1692</v>
      </c>
      <c r="AZ173" s="22">
        <v>134.358</v>
      </c>
      <c r="BA173" s="22">
        <v>1623.5464000000002</v>
      </c>
      <c r="BB173" s="23">
        <v>-1692.95</v>
      </c>
      <c r="BC173" s="21">
        <v>3943.9021999999995</v>
      </c>
      <c r="BD173" s="21">
        <v>0</v>
      </c>
      <c r="BE173" s="21">
        <v>3943.9021999999995</v>
      </c>
      <c r="BF173" s="22">
        <v>420.42</v>
      </c>
      <c r="BG173" s="22">
        <v>55.683599999999998</v>
      </c>
      <c r="BH173" s="22">
        <v>1614.5304000000001</v>
      </c>
      <c r="BI173" s="22">
        <v>154.00700000000001</v>
      </c>
      <c r="BJ173" s="22">
        <v>2244.6410000000001</v>
      </c>
      <c r="BK173" s="23">
        <v>-1779.75</v>
      </c>
      <c r="BL173" s="21">
        <v>2487.8672000000001</v>
      </c>
      <c r="BM173" s="21">
        <v>0</v>
      </c>
      <c r="BN173" s="21">
        <v>2487.8672000000001</v>
      </c>
      <c r="BO173" s="22">
        <v>252.84</v>
      </c>
      <c r="BP173" s="22">
        <v>37.279200000000003</v>
      </c>
      <c r="BQ173" s="22">
        <v>943.70080000000007</v>
      </c>
      <c r="BR173" s="22">
        <v>149.13639999999998</v>
      </c>
      <c r="BS173" s="22">
        <v>1382.9564</v>
      </c>
      <c r="BT173" s="23">
        <v>-1155.68</v>
      </c>
      <c r="BU173" s="21">
        <v>2487.8672000000001</v>
      </c>
      <c r="BV173" s="21">
        <v>0</v>
      </c>
      <c r="BW173" s="21">
        <v>2487.8672000000001</v>
      </c>
      <c r="BX173" s="22">
        <v>252.84</v>
      </c>
      <c r="BY173" s="22">
        <v>37.279200000000003</v>
      </c>
      <c r="BZ173" s="22">
        <v>943.70080000000007</v>
      </c>
      <c r="CA173" s="22">
        <v>44.178400000000003</v>
      </c>
      <c r="CB173" s="22">
        <v>1277.9983999999999</v>
      </c>
      <c r="CC173" s="23">
        <v>-1260.6400000000001</v>
      </c>
      <c r="CD173" s="21">
        <v>2499.0588000000002</v>
      </c>
      <c r="CE173" s="21">
        <v>0</v>
      </c>
      <c r="CF173" s="21">
        <v>2499.0588000000002</v>
      </c>
      <c r="CG173" s="22">
        <v>253.82</v>
      </c>
      <c r="CH173" s="22">
        <v>37.445799999999998</v>
      </c>
      <c r="CI173" s="22">
        <v>947.78740000000005</v>
      </c>
      <c r="CJ173" s="22">
        <v>44.374399999999994</v>
      </c>
      <c r="CK173" s="22">
        <v>1283.4276</v>
      </c>
      <c r="CL173" s="23">
        <v>-1266.6300000000001</v>
      </c>
      <c r="CM173" s="21">
        <v>2630.1435999999999</v>
      </c>
      <c r="CN173" s="21">
        <v>0</v>
      </c>
      <c r="CO173" s="21">
        <v>2630.1435999999999</v>
      </c>
      <c r="CP173" s="22">
        <v>279.3</v>
      </c>
      <c r="CQ173" s="22">
        <v>39.415599999999998</v>
      </c>
      <c r="CR173" s="22">
        <v>1000.3742</v>
      </c>
      <c r="CS173" s="22">
        <v>51.704799999999999</v>
      </c>
      <c r="CT173" s="22">
        <v>1370.7945999999999</v>
      </c>
      <c r="CU173" s="23">
        <v>-1313.03</v>
      </c>
      <c r="CV173" s="21">
        <v>3180.6487999999999</v>
      </c>
      <c r="CW173" s="21">
        <v>0</v>
      </c>
      <c r="CX173" s="21">
        <v>3180.6487999999999</v>
      </c>
      <c r="CY173" s="22">
        <v>346.92</v>
      </c>
      <c r="CZ173" s="22">
        <v>47.677</v>
      </c>
      <c r="DA173" s="22">
        <v>1196.7662</v>
      </c>
      <c r="DB173" s="22">
        <v>146.44139999999999</v>
      </c>
      <c r="DC173" s="22">
        <v>1737.8045999999999</v>
      </c>
      <c r="DD173" s="23">
        <v>-1507.76</v>
      </c>
      <c r="DE173" s="9">
        <v>3777.5570000000002</v>
      </c>
      <c r="DF173" s="9">
        <v>0</v>
      </c>
      <c r="DG173" s="9">
        <v>3777.5570000000002</v>
      </c>
      <c r="DH173" s="11">
        <v>427.28</v>
      </c>
      <c r="DI173" s="11">
        <v>388.48180000000002</v>
      </c>
      <c r="DJ173" s="11">
        <v>1192.0719999999999</v>
      </c>
      <c r="DK173" s="11">
        <v>177.03700000000001</v>
      </c>
      <c r="DL173" s="11">
        <v>2184.8707999999997</v>
      </c>
      <c r="DM173" s="23">
        <v>-1669.78</v>
      </c>
      <c r="DN173" s="73">
        <f t="shared" si="22"/>
        <v>33530.464800000002</v>
      </c>
      <c r="DO173" s="73">
        <f t="shared" si="21"/>
        <v>762.30279999999993</v>
      </c>
      <c r="DP173" s="73">
        <f t="shared" si="23"/>
        <v>34292.767599999999</v>
      </c>
      <c r="DQ173" s="22">
        <f t="shared" si="24"/>
        <v>3853.3600000000006</v>
      </c>
      <c r="DR173" s="22">
        <f t="shared" si="25"/>
        <v>866.93740000000003</v>
      </c>
      <c r="DS173" s="22">
        <f t="shared" si="26"/>
        <v>13653.605000000001</v>
      </c>
      <c r="DT173" s="22">
        <f t="shared" si="27"/>
        <v>1523.0963999999999</v>
      </c>
      <c r="DU173" s="22">
        <f t="shared" si="28"/>
        <v>19896.998800000001</v>
      </c>
      <c r="DV173" s="23">
        <f t="shared" si="29"/>
        <v>-17634.25</v>
      </c>
      <c r="DW173" s="262">
        <f t="shared" si="30"/>
        <v>1086.7416000000012</v>
      </c>
      <c r="DX173" s="262"/>
      <c r="DY173" s="263">
        <f>E173-(DU173-(DO173*PARAM!Q173))</f>
        <v>-1511.5226000000039</v>
      </c>
      <c r="DZ173" s="263"/>
    </row>
    <row r="174" spans="1:130" x14ac:dyDescent="0.25">
      <c r="A174" s="18">
        <v>1260</v>
      </c>
      <c r="B174" s="18" t="s">
        <v>575</v>
      </c>
      <c r="C174" s="18" t="s">
        <v>576</v>
      </c>
      <c r="D174" s="20">
        <v>0.8</v>
      </c>
      <c r="E174" s="18">
        <v>16790.25</v>
      </c>
      <c r="F174" s="18">
        <v>29775.59</v>
      </c>
      <c r="G174" s="18" t="s">
        <v>157</v>
      </c>
      <c r="H174" s="18" t="s">
        <v>5</v>
      </c>
      <c r="I174" s="18" t="s">
        <v>563</v>
      </c>
      <c r="J174" s="21">
        <v>2505.8200000000002</v>
      </c>
      <c r="K174" s="21">
        <v>0</v>
      </c>
      <c r="L174" s="21">
        <v>2505.8200000000002</v>
      </c>
      <c r="M174" s="22">
        <v>245</v>
      </c>
      <c r="N174" s="22">
        <v>36.380000000000003</v>
      </c>
      <c r="O174" s="22">
        <v>941.73</v>
      </c>
      <c r="P174" s="22">
        <v>125.76</v>
      </c>
      <c r="Q174" s="22">
        <v>1348.87</v>
      </c>
      <c r="R174" s="23">
        <v>3854.69</v>
      </c>
      <c r="S174" s="21">
        <v>2391.33</v>
      </c>
      <c r="T174" s="21">
        <v>0</v>
      </c>
      <c r="U174" s="21">
        <v>2391.33</v>
      </c>
      <c r="V174" s="22">
        <v>239</v>
      </c>
      <c r="W174" s="22">
        <v>35.83</v>
      </c>
      <c r="X174" s="22">
        <v>929.07</v>
      </c>
      <c r="Y174" s="22">
        <v>103.65</v>
      </c>
      <c r="Z174" s="22">
        <v>1307.55</v>
      </c>
      <c r="AA174" s="23">
        <v>3698.88</v>
      </c>
      <c r="AB174" s="21">
        <v>2391.33</v>
      </c>
      <c r="AC174" s="21">
        <v>0</v>
      </c>
      <c r="AD174" s="21">
        <v>2391.33</v>
      </c>
      <c r="AE174" s="22">
        <v>239</v>
      </c>
      <c r="AF174" s="22">
        <v>35.83</v>
      </c>
      <c r="AG174" s="22">
        <v>928.59</v>
      </c>
      <c r="AH174" s="22">
        <v>134.25</v>
      </c>
      <c r="AI174" s="22">
        <v>1337.67</v>
      </c>
      <c r="AJ174" s="23">
        <v>3729</v>
      </c>
      <c r="AK174" s="21">
        <v>2391.33</v>
      </c>
      <c r="AL174" s="21">
        <v>0</v>
      </c>
      <c r="AM174" s="21">
        <v>2391.33</v>
      </c>
      <c r="AN174" s="22">
        <v>239</v>
      </c>
      <c r="AO174" s="22">
        <v>35.83</v>
      </c>
      <c r="AP174" s="22">
        <v>928.59</v>
      </c>
      <c r="AQ174" s="22">
        <v>118.95</v>
      </c>
      <c r="AR174" s="22">
        <v>1322.37</v>
      </c>
      <c r="AS174" s="23">
        <v>3713.7</v>
      </c>
      <c r="AT174" s="21">
        <v>2391.33</v>
      </c>
      <c r="AU174" s="21">
        <v>758.88</v>
      </c>
      <c r="AV174" s="21">
        <v>3150.21</v>
      </c>
      <c r="AW174" s="22">
        <v>342</v>
      </c>
      <c r="AX174" s="22">
        <v>35.83</v>
      </c>
      <c r="AY174" s="22">
        <v>1080.3699999999999</v>
      </c>
      <c r="AZ174" s="22">
        <v>129.12</v>
      </c>
      <c r="BA174" s="22">
        <v>1587.32</v>
      </c>
      <c r="BB174" s="23">
        <v>4737.53</v>
      </c>
      <c r="BC174" s="21">
        <v>3779.18</v>
      </c>
      <c r="BD174" s="21">
        <v>0</v>
      </c>
      <c r="BE174" s="21">
        <v>3779.18</v>
      </c>
      <c r="BF174" s="22">
        <v>403</v>
      </c>
      <c r="BG174" s="22">
        <v>53.53</v>
      </c>
      <c r="BH174" s="22">
        <v>1583.25</v>
      </c>
      <c r="BI174" s="22">
        <v>152.9</v>
      </c>
      <c r="BJ174" s="22">
        <v>2192.6799999999998</v>
      </c>
      <c r="BK174" s="23">
        <v>5971.86</v>
      </c>
      <c r="BL174" s="21">
        <v>2391.33</v>
      </c>
      <c r="BM174" s="21">
        <v>0</v>
      </c>
      <c r="BN174" s="21">
        <v>2391.33</v>
      </c>
      <c r="BO174" s="22">
        <v>239</v>
      </c>
      <c r="BP174" s="22">
        <v>35.83</v>
      </c>
      <c r="BQ174" s="22">
        <v>928.59</v>
      </c>
      <c r="BR174" s="22">
        <v>134.25</v>
      </c>
      <c r="BS174" s="22">
        <v>1337.67</v>
      </c>
      <c r="BT174" s="23">
        <v>3729</v>
      </c>
      <c r="BU174" s="21">
        <v>2391.33</v>
      </c>
      <c r="BV174" s="21">
        <v>0</v>
      </c>
      <c r="BW174" s="21">
        <v>2391.33</v>
      </c>
      <c r="BX174" s="22">
        <v>239</v>
      </c>
      <c r="BY174" s="22">
        <v>35.83</v>
      </c>
      <c r="BZ174" s="22">
        <v>928.59</v>
      </c>
      <c r="CA174" s="22">
        <v>134.25</v>
      </c>
      <c r="CB174" s="22">
        <v>1337.67</v>
      </c>
      <c r="CC174" s="23">
        <v>3729</v>
      </c>
      <c r="CD174" s="21">
        <v>2447.69</v>
      </c>
      <c r="CE174" s="21">
        <v>0</v>
      </c>
      <c r="CF174" s="21">
        <v>2447.69</v>
      </c>
      <c r="CG174" s="22">
        <v>247</v>
      </c>
      <c r="CH174" s="22">
        <v>36.67</v>
      </c>
      <c r="CI174" s="22">
        <v>949.63</v>
      </c>
      <c r="CJ174" s="22">
        <v>89.36</v>
      </c>
      <c r="CK174" s="22">
        <v>1322.66</v>
      </c>
      <c r="CL174" s="23">
        <v>3770.35</v>
      </c>
      <c r="CM174" s="21">
        <v>2377.3000000000002</v>
      </c>
      <c r="CN174" s="21">
        <v>0</v>
      </c>
      <c r="CO174" s="21">
        <v>2377.3000000000002</v>
      </c>
      <c r="CP174" s="22">
        <v>245</v>
      </c>
      <c r="CQ174" s="22">
        <v>35.619999999999997</v>
      </c>
      <c r="CR174" s="22">
        <v>928.14</v>
      </c>
      <c r="CS174" s="22">
        <v>108.5</v>
      </c>
      <c r="CT174" s="22">
        <v>1317.26</v>
      </c>
      <c r="CU174" s="23">
        <v>3694.56</v>
      </c>
      <c r="CV174" s="21">
        <v>2391.33</v>
      </c>
      <c r="CW174" s="21">
        <v>0</v>
      </c>
      <c r="CX174" s="21">
        <v>2391.33</v>
      </c>
      <c r="CY174" s="22">
        <v>239</v>
      </c>
      <c r="CZ174" s="22">
        <v>35.83</v>
      </c>
      <c r="DA174" s="22">
        <v>928.59</v>
      </c>
      <c r="DB174" s="22">
        <v>129.15</v>
      </c>
      <c r="DC174" s="22">
        <v>1332.57</v>
      </c>
      <c r="DD174" s="23">
        <v>3723.9</v>
      </c>
      <c r="DE174" s="21">
        <v>3570.03</v>
      </c>
      <c r="DF174" s="21">
        <v>0</v>
      </c>
      <c r="DG174" s="21">
        <v>3570.03</v>
      </c>
      <c r="DH174" s="22">
        <v>405</v>
      </c>
      <c r="DI174" s="22">
        <v>364.53</v>
      </c>
      <c r="DJ174" s="22">
        <v>1154.56</v>
      </c>
      <c r="DK174" s="22">
        <v>136.13999999999999</v>
      </c>
      <c r="DL174" s="22">
        <v>2060.23</v>
      </c>
      <c r="DM174" s="23">
        <v>5630.26</v>
      </c>
      <c r="DN174" s="73">
        <f t="shared" si="22"/>
        <v>31419.33</v>
      </c>
      <c r="DO174" s="73">
        <f t="shared" si="21"/>
        <v>758.88</v>
      </c>
      <c r="DP174" s="73">
        <f t="shared" si="23"/>
        <v>32178.21</v>
      </c>
      <c r="DQ174" s="22">
        <f t="shared" si="24"/>
        <v>3560</v>
      </c>
      <c r="DR174" s="22">
        <f t="shared" si="25"/>
        <v>813.36999999999989</v>
      </c>
      <c r="DS174" s="22">
        <f t="shared" si="26"/>
        <v>13138.289999999999</v>
      </c>
      <c r="DT174" s="22">
        <f t="shared" si="27"/>
        <v>1630.5300000000002</v>
      </c>
      <c r="DU174" s="22">
        <f t="shared" si="28"/>
        <v>19142.189999999999</v>
      </c>
      <c r="DV174" s="23">
        <f t="shared" si="29"/>
        <v>53711.73</v>
      </c>
      <c r="DW174" s="262">
        <f t="shared" si="30"/>
        <v>2402.619999999999</v>
      </c>
      <c r="DX174" s="262"/>
      <c r="DY174" s="263">
        <f>E174-(DU174-(DO174*PARAM!Q174))</f>
        <v>-2351.9399999999987</v>
      </c>
      <c r="DZ174" s="263"/>
    </row>
    <row r="175" spans="1:130" x14ac:dyDescent="0.25">
      <c r="A175" s="18">
        <v>1261</v>
      </c>
      <c r="B175" s="18" t="s">
        <v>582</v>
      </c>
      <c r="C175" s="18" t="s">
        <v>315</v>
      </c>
      <c r="D175" s="20">
        <v>0.8</v>
      </c>
      <c r="E175" s="18">
        <v>17696.5</v>
      </c>
      <c r="F175" s="18">
        <v>31933.62</v>
      </c>
      <c r="G175" s="18" t="s">
        <v>157</v>
      </c>
      <c r="H175" s="18" t="s">
        <v>5</v>
      </c>
      <c r="I175" s="18" t="s">
        <v>166</v>
      </c>
      <c r="J175" s="21">
        <v>2012.08</v>
      </c>
      <c r="K175" s="21">
        <v>0</v>
      </c>
      <c r="L175" s="21">
        <v>2012.08</v>
      </c>
      <c r="M175" s="22">
        <v>175</v>
      </c>
      <c r="N175" s="22">
        <v>29.08</v>
      </c>
      <c r="O175" s="22">
        <v>717.08</v>
      </c>
      <c r="P175" s="22">
        <v>96.61</v>
      </c>
      <c r="Q175" s="22">
        <v>1017.77</v>
      </c>
      <c r="R175" s="23">
        <v>3029.85</v>
      </c>
      <c r="S175" s="21">
        <v>1912.02</v>
      </c>
      <c r="T175" s="21">
        <v>0</v>
      </c>
      <c r="U175" s="21">
        <v>1912.02</v>
      </c>
      <c r="V175" s="22">
        <v>171</v>
      </c>
      <c r="W175" s="22">
        <v>28.64</v>
      </c>
      <c r="X175" s="22">
        <v>690.76</v>
      </c>
      <c r="Y175" s="22">
        <v>95.15</v>
      </c>
      <c r="Z175" s="22">
        <v>985.55</v>
      </c>
      <c r="AA175" s="23">
        <v>2897.57</v>
      </c>
      <c r="AB175" s="21">
        <v>1911.57</v>
      </c>
      <c r="AC175" s="21">
        <v>0</v>
      </c>
      <c r="AD175" s="21">
        <v>1911.57</v>
      </c>
      <c r="AE175" s="22">
        <v>171</v>
      </c>
      <c r="AF175" s="22">
        <v>28.63</v>
      </c>
      <c r="AG175" s="22">
        <v>690.02</v>
      </c>
      <c r="AH175" s="22">
        <v>130.84</v>
      </c>
      <c r="AI175" s="22">
        <v>1020.49</v>
      </c>
      <c r="AJ175" s="23">
        <v>2932.06</v>
      </c>
      <c r="AK175" s="21">
        <v>1911.57</v>
      </c>
      <c r="AL175" s="21">
        <v>0</v>
      </c>
      <c r="AM175" s="21">
        <v>1911.57</v>
      </c>
      <c r="AN175" s="22">
        <v>171</v>
      </c>
      <c r="AO175" s="22">
        <v>28.63</v>
      </c>
      <c r="AP175" s="22">
        <v>690.02</v>
      </c>
      <c r="AQ175" s="22">
        <v>95.14</v>
      </c>
      <c r="AR175" s="22">
        <v>984.79</v>
      </c>
      <c r="AS175" s="23">
        <v>2896.36</v>
      </c>
      <c r="AT175" s="21">
        <v>1935.82</v>
      </c>
      <c r="AU175" s="21">
        <v>758.88</v>
      </c>
      <c r="AV175" s="21">
        <v>2694.7</v>
      </c>
      <c r="AW175" s="22">
        <v>278</v>
      </c>
      <c r="AX175" s="22">
        <v>28.99</v>
      </c>
      <c r="AY175" s="22">
        <v>863.82</v>
      </c>
      <c r="AZ175" s="22">
        <v>121.04</v>
      </c>
      <c r="BA175" s="22">
        <v>1291.8499999999999</v>
      </c>
      <c r="BB175" s="23">
        <v>3986.55</v>
      </c>
      <c r="BC175" s="21">
        <v>3032.48</v>
      </c>
      <c r="BD175" s="21">
        <v>0</v>
      </c>
      <c r="BE175" s="21">
        <v>3032.48</v>
      </c>
      <c r="BF175" s="22">
        <v>301</v>
      </c>
      <c r="BG175" s="22">
        <v>42.75</v>
      </c>
      <c r="BH175" s="22">
        <v>1077.83</v>
      </c>
      <c r="BI175" s="22">
        <v>53.06</v>
      </c>
      <c r="BJ175" s="22">
        <v>1474.64</v>
      </c>
      <c r="BK175" s="23">
        <v>4507.12</v>
      </c>
      <c r="BL175" s="21">
        <v>1911.57</v>
      </c>
      <c r="BM175" s="21">
        <v>0</v>
      </c>
      <c r="BN175" s="21">
        <v>1911.57</v>
      </c>
      <c r="BO175" s="22">
        <v>169</v>
      </c>
      <c r="BP175" s="22">
        <v>28.63</v>
      </c>
      <c r="BQ175" s="22">
        <v>690.02</v>
      </c>
      <c r="BR175" s="22">
        <v>95.14</v>
      </c>
      <c r="BS175" s="22">
        <v>982.79</v>
      </c>
      <c r="BT175" s="23">
        <v>2894.36</v>
      </c>
      <c r="BU175" s="21">
        <v>1911.57</v>
      </c>
      <c r="BV175" s="21">
        <v>0</v>
      </c>
      <c r="BW175" s="21">
        <v>1911.57</v>
      </c>
      <c r="BX175" s="22">
        <v>171</v>
      </c>
      <c r="BY175" s="22">
        <v>28.63</v>
      </c>
      <c r="BZ175" s="22">
        <v>690.02</v>
      </c>
      <c r="CA175" s="22">
        <v>115.54</v>
      </c>
      <c r="CB175" s="22">
        <v>1005.19</v>
      </c>
      <c r="CC175" s="23">
        <v>2916.76</v>
      </c>
      <c r="CD175" s="21">
        <v>1945.34</v>
      </c>
      <c r="CE175" s="21">
        <v>0</v>
      </c>
      <c r="CF175" s="21">
        <v>1945.34</v>
      </c>
      <c r="CG175" s="22">
        <v>175</v>
      </c>
      <c r="CH175" s="22">
        <v>29.13</v>
      </c>
      <c r="CI175" s="22">
        <v>720.62</v>
      </c>
      <c r="CJ175" s="22">
        <v>70.239999999999995</v>
      </c>
      <c r="CK175" s="22">
        <v>994.99</v>
      </c>
      <c r="CL175" s="23">
        <v>2940.33</v>
      </c>
      <c r="CM175" s="21">
        <v>1911.57</v>
      </c>
      <c r="CN175" s="21">
        <v>0</v>
      </c>
      <c r="CO175" s="21">
        <v>1911.57</v>
      </c>
      <c r="CP175" s="22">
        <v>179</v>
      </c>
      <c r="CQ175" s="22">
        <v>28.63</v>
      </c>
      <c r="CR175" s="22">
        <v>670.77</v>
      </c>
      <c r="CS175" s="22">
        <v>33.94</v>
      </c>
      <c r="CT175" s="22">
        <v>912.34</v>
      </c>
      <c r="CU175" s="23">
        <v>2823.91</v>
      </c>
      <c r="CV175" s="21">
        <v>1911.57</v>
      </c>
      <c r="CW175" s="21">
        <v>0</v>
      </c>
      <c r="CX175" s="21">
        <v>1911.57</v>
      </c>
      <c r="CY175" s="22">
        <v>171</v>
      </c>
      <c r="CZ175" s="22">
        <v>28.63</v>
      </c>
      <c r="DA175" s="22">
        <v>665.97</v>
      </c>
      <c r="DB175" s="22">
        <v>33.94</v>
      </c>
      <c r="DC175" s="22">
        <v>899.54</v>
      </c>
      <c r="DD175" s="23">
        <v>2811.11</v>
      </c>
      <c r="DE175" s="21">
        <v>10138.9</v>
      </c>
      <c r="DF175" s="21">
        <v>0</v>
      </c>
      <c r="DG175" s="21">
        <v>10138.9</v>
      </c>
      <c r="DH175" s="22">
        <v>1305</v>
      </c>
      <c r="DI175" s="22">
        <v>473.72</v>
      </c>
      <c r="DJ175" s="22">
        <v>4178.1899999999996</v>
      </c>
      <c r="DK175" s="22">
        <v>181.4</v>
      </c>
      <c r="DL175" s="22">
        <v>6138.31</v>
      </c>
      <c r="DM175" s="23">
        <v>16277.21</v>
      </c>
      <c r="DN175" s="73">
        <f t="shared" si="22"/>
        <v>32446.059999999998</v>
      </c>
      <c r="DO175" s="73">
        <f t="shared" si="21"/>
        <v>758.88</v>
      </c>
      <c r="DP175" s="73">
        <f t="shared" si="23"/>
        <v>33204.939999999995</v>
      </c>
      <c r="DQ175" s="22">
        <f t="shared" si="24"/>
        <v>3606</v>
      </c>
      <c r="DR175" s="22">
        <f t="shared" si="25"/>
        <v>832.72</v>
      </c>
      <c r="DS175" s="22">
        <f t="shared" si="26"/>
        <v>13035.14</v>
      </c>
      <c r="DT175" s="22">
        <f t="shared" si="27"/>
        <v>1217.18</v>
      </c>
      <c r="DU175" s="22">
        <f t="shared" si="28"/>
        <v>18691.04</v>
      </c>
      <c r="DV175" s="23">
        <f t="shared" si="29"/>
        <v>53807.549999999996</v>
      </c>
      <c r="DW175" s="262">
        <f t="shared" si="30"/>
        <v>1271.3199999999961</v>
      </c>
      <c r="DX175" s="262"/>
      <c r="DY175" s="263">
        <f>E175-(DU175-(DO175*PARAM!Q175))</f>
        <v>-994.54000000000087</v>
      </c>
      <c r="DZ175" s="263"/>
    </row>
    <row r="176" spans="1:130" x14ac:dyDescent="0.25">
      <c r="A176" s="18">
        <v>1263</v>
      </c>
      <c r="B176" s="18" t="s">
        <v>585</v>
      </c>
      <c r="C176" s="18" t="s">
        <v>586</v>
      </c>
      <c r="D176" s="20">
        <v>1</v>
      </c>
      <c r="E176" s="18">
        <v>24378.36</v>
      </c>
      <c r="F176" s="18">
        <v>43421.45</v>
      </c>
      <c r="G176" s="18" t="s">
        <v>157</v>
      </c>
      <c r="H176" s="18" t="s">
        <v>5</v>
      </c>
      <c r="I176" s="18" t="s">
        <v>215</v>
      </c>
      <c r="J176" s="21">
        <v>3324.07</v>
      </c>
      <c r="K176" s="21">
        <v>0</v>
      </c>
      <c r="L176" s="21">
        <v>3324.07</v>
      </c>
      <c r="M176" s="22">
        <v>364</v>
      </c>
      <c r="N176" s="22">
        <v>49.32</v>
      </c>
      <c r="O176" s="22">
        <v>1263.6199999999999</v>
      </c>
      <c r="P176" s="22">
        <v>160.88</v>
      </c>
      <c r="Q176" s="22">
        <v>1837.82</v>
      </c>
      <c r="R176" s="23">
        <v>5161.8900000000003</v>
      </c>
      <c r="S176" s="21">
        <v>3291.13</v>
      </c>
      <c r="T176" s="21">
        <v>0</v>
      </c>
      <c r="U176" s="21">
        <v>3291.13</v>
      </c>
      <c r="V176" s="22">
        <v>364</v>
      </c>
      <c r="W176" s="22">
        <v>49.33</v>
      </c>
      <c r="X176" s="22">
        <v>1265.2</v>
      </c>
      <c r="Y176" s="22">
        <v>124.74</v>
      </c>
      <c r="Z176" s="22">
        <v>1803.27</v>
      </c>
      <c r="AA176" s="23">
        <v>5094.3999999999996</v>
      </c>
      <c r="AB176" s="21">
        <v>3290.27</v>
      </c>
      <c r="AC176" s="21">
        <v>0</v>
      </c>
      <c r="AD176" s="21">
        <v>3290.27</v>
      </c>
      <c r="AE176" s="22">
        <v>364</v>
      </c>
      <c r="AF176" s="22">
        <v>49.32</v>
      </c>
      <c r="AG176" s="22">
        <v>1264.26</v>
      </c>
      <c r="AH176" s="22">
        <v>170.63</v>
      </c>
      <c r="AI176" s="22">
        <v>1848.21</v>
      </c>
      <c r="AJ176" s="23">
        <v>5138.4799999999996</v>
      </c>
      <c r="AK176" s="21">
        <v>3362.63</v>
      </c>
      <c r="AL176" s="21">
        <v>0</v>
      </c>
      <c r="AM176" s="21">
        <v>3362.63</v>
      </c>
      <c r="AN176" s="22">
        <v>374</v>
      </c>
      <c r="AO176" s="22">
        <v>50.4</v>
      </c>
      <c r="AP176" s="22">
        <v>1291.29</v>
      </c>
      <c r="AQ176" s="22">
        <v>161.71</v>
      </c>
      <c r="AR176" s="22">
        <v>1877.4</v>
      </c>
      <c r="AS176" s="23">
        <v>5240.03</v>
      </c>
      <c r="AT176" s="21">
        <v>3330.13</v>
      </c>
      <c r="AU176" s="21">
        <v>901.18</v>
      </c>
      <c r="AV176" s="21">
        <v>4231.3100000000004</v>
      </c>
      <c r="AW176" s="22">
        <v>492</v>
      </c>
      <c r="AX176" s="22">
        <v>49.92</v>
      </c>
      <c r="AY176" s="22">
        <v>1459.37</v>
      </c>
      <c r="AZ176" s="22">
        <v>137.51</v>
      </c>
      <c r="BA176" s="22">
        <v>2138.8000000000002</v>
      </c>
      <c r="BB176" s="23">
        <v>6370.11</v>
      </c>
      <c r="BC176" s="21">
        <v>5054.71</v>
      </c>
      <c r="BD176" s="21">
        <v>0</v>
      </c>
      <c r="BE176" s="21">
        <v>5054.71</v>
      </c>
      <c r="BF176" s="22">
        <v>588</v>
      </c>
      <c r="BG176" s="22">
        <v>73.599999999999994</v>
      </c>
      <c r="BH176" s="22">
        <v>2183.9</v>
      </c>
      <c r="BI176" s="22">
        <v>172.09</v>
      </c>
      <c r="BJ176" s="22">
        <v>3017.59</v>
      </c>
      <c r="BK176" s="23">
        <v>8072.3</v>
      </c>
      <c r="BL176" s="21">
        <v>3309.31</v>
      </c>
      <c r="BM176" s="21">
        <v>0</v>
      </c>
      <c r="BN176" s="21">
        <v>3309.31</v>
      </c>
      <c r="BO176" s="22">
        <v>367</v>
      </c>
      <c r="BP176" s="22">
        <v>49.6</v>
      </c>
      <c r="BQ176" s="22">
        <v>1281.6400000000001</v>
      </c>
      <c r="BR176" s="22">
        <v>166.38</v>
      </c>
      <c r="BS176" s="22">
        <v>1864.62</v>
      </c>
      <c r="BT176" s="23">
        <v>5173.93</v>
      </c>
      <c r="BU176" s="21">
        <v>3309.31</v>
      </c>
      <c r="BV176" s="21">
        <v>0</v>
      </c>
      <c r="BW176" s="21">
        <v>3309.31</v>
      </c>
      <c r="BX176" s="22">
        <v>367</v>
      </c>
      <c r="BY176" s="22">
        <v>49.6</v>
      </c>
      <c r="BZ176" s="22">
        <v>1281.6400000000001</v>
      </c>
      <c r="CA176" s="22">
        <v>161.28</v>
      </c>
      <c r="CB176" s="22">
        <v>1859.52</v>
      </c>
      <c r="CC176" s="23">
        <v>5168.83</v>
      </c>
      <c r="CD176" s="21">
        <v>3389.25</v>
      </c>
      <c r="CE176" s="21">
        <v>0</v>
      </c>
      <c r="CF176" s="21">
        <v>3389.25</v>
      </c>
      <c r="CG176" s="22">
        <v>377</v>
      </c>
      <c r="CH176" s="22">
        <v>50.8</v>
      </c>
      <c r="CI176" s="22">
        <v>1309.44</v>
      </c>
      <c r="CJ176" s="22">
        <v>60.35</v>
      </c>
      <c r="CK176" s="22">
        <v>1797.59</v>
      </c>
      <c r="CL176" s="23">
        <v>5186.84</v>
      </c>
      <c r="CM176" s="21">
        <v>3325.3</v>
      </c>
      <c r="CN176" s="21">
        <v>0</v>
      </c>
      <c r="CO176" s="21">
        <v>3325.3</v>
      </c>
      <c r="CP176" s="22">
        <v>377</v>
      </c>
      <c r="CQ176" s="22">
        <v>49.84</v>
      </c>
      <c r="CR176" s="22">
        <v>1291.97</v>
      </c>
      <c r="CS176" s="22">
        <v>79.89</v>
      </c>
      <c r="CT176" s="22">
        <v>1798.7</v>
      </c>
      <c r="CU176" s="23">
        <v>5124</v>
      </c>
      <c r="CV176" s="21">
        <v>3820.09</v>
      </c>
      <c r="CW176" s="21">
        <v>0</v>
      </c>
      <c r="CX176" s="21">
        <v>3820.09</v>
      </c>
      <c r="CY176" s="22">
        <v>437</v>
      </c>
      <c r="CZ176" s="22">
        <v>57.27</v>
      </c>
      <c r="DA176" s="22">
        <v>1688.53</v>
      </c>
      <c r="DB176" s="22">
        <v>142.69999999999999</v>
      </c>
      <c r="DC176" s="22">
        <v>2325.5</v>
      </c>
      <c r="DD176" s="23">
        <v>6145.59</v>
      </c>
      <c r="DE176" s="21">
        <v>5009.1000000000004</v>
      </c>
      <c r="DF176" s="21">
        <v>0</v>
      </c>
      <c r="DG176" s="21">
        <v>5009.1000000000004</v>
      </c>
      <c r="DH176" s="22">
        <v>602</v>
      </c>
      <c r="DI176" s="22">
        <v>511.17</v>
      </c>
      <c r="DJ176" s="22">
        <v>1350.05</v>
      </c>
      <c r="DK176" s="22">
        <v>189.42</v>
      </c>
      <c r="DL176" s="22">
        <v>2652.64</v>
      </c>
      <c r="DM176" s="23">
        <v>7661.74</v>
      </c>
      <c r="DN176" s="73">
        <f t="shared" si="22"/>
        <v>43815.30000000001</v>
      </c>
      <c r="DO176" s="73">
        <f t="shared" si="21"/>
        <v>901.18</v>
      </c>
      <c r="DP176" s="73">
        <f t="shared" si="23"/>
        <v>44716.480000000003</v>
      </c>
      <c r="DQ176" s="22">
        <f t="shared" si="24"/>
        <v>5440</v>
      </c>
      <c r="DR176" s="22">
        <f t="shared" si="25"/>
        <v>1139.77</v>
      </c>
      <c r="DS176" s="22">
        <f t="shared" si="26"/>
        <v>18212.549999999996</v>
      </c>
      <c r="DT176" s="22">
        <f t="shared" si="27"/>
        <v>1893.9600000000003</v>
      </c>
      <c r="DU176" s="22">
        <f t="shared" si="28"/>
        <v>26686.28</v>
      </c>
      <c r="DV176" s="23">
        <f t="shared" si="29"/>
        <v>74712.070000000007</v>
      </c>
      <c r="DW176" s="262">
        <f t="shared" si="30"/>
        <v>1295.0300000000061</v>
      </c>
      <c r="DX176" s="262"/>
      <c r="DY176" s="263">
        <f>E176-(DU176-(DO176*PARAM!Q176))</f>
        <v>-2307.9199999999983</v>
      </c>
      <c r="DZ176" s="263"/>
    </row>
    <row r="177" spans="1:130" x14ac:dyDescent="0.25">
      <c r="A177" s="18">
        <v>1264</v>
      </c>
      <c r="B177" s="18" t="s">
        <v>588</v>
      </c>
      <c r="C177" s="18" t="s">
        <v>281</v>
      </c>
      <c r="D177" s="20">
        <v>0</v>
      </c>
      <c r="E177" s="18">
        <v>34713.480000000003</v>
      </c>
      <c r="F177" s="18">
        <v>61236.32</v>
      </c>
      <c r="G177" s="18" t="s">
        <v>157</v>
      </c>
      <c r="H177" s="18" t="s">
        <v>6</v>
      </c>
      <c r="I177" s="18" t="s">
        <v>156</v>
      </c>
      <c r="J177" s="21">
        <v>1815.76</v>
      </c>
      <c r="K177" s="21">
        <v>0</v>
      </c>
      <c r="L177" s="21">
        <v>1815.76</v>
      </c>
      <c r="M177" s="22">
        <v>159</v>
      </c>
      <c r="N177" s="22">
        <v>9.06</v>
      </c>
      <c r="O177" s="22">
        <v>713.33</v>
      </c>
      <c r="P177" s="22">
        <v>32.229999999999997</v>
      </c>
      <c r="Q177" s="22">
        <v>913.62</v>
      </c>
      <c r="R177" s="23">
        <v>2729.38</v>
      </c>
      <c r="S177" s="21">
        <v>1815.76</v>
      </c>
      <c r="T177" s="21">
        <v>0</v>
      </c>
      <c r="U177" s="21">
        <v>1815.76</v>
      </c>
      <c r="V177" s="22">
        <v>160</v>
      </c>
      <c r="W177" s="22">
        <v>9.06</v>
      </c>
      <c r="X177" s="22">
        <v>714.05</v>
      </c>
      <c r="Y177" s="22">
        <v>32.229999999999997</v>
      </c>
      <c r="Z177" s="22">
        <v>915.34</v>
      </c>
      <c r="AA177" s="23">
        <v>2731.1</v>
      </c>
      <c r="AB177" s="21">
        <v>11716.92</v>
      </c>
      <c r="AC177" s="21">
        <v>0</v>
      </c>
      <c r="AD177" s="21">
        <v>11716.92</v>
      </c>
      <c r="AE177" s="22">
        <v>675</v>
      </c>
      <c r="AF177" s="22">
        <v>211.97</v>
      </c>
      <c r="AG177" s="22">
        <v>5388.13</v>
      </c>
      <c r="AH177" s="22">
        <v>186.84</v>
      </c>
      <c r="AI177" s="22">
        <v>6461.94</v>
      </c>
      <c r="AJ177" s="23">
        <v>18178.86</v>
      </c>
      <c r="AK177" s="21">
        <v>0</v>
      </c>
      <c r="AL177" s="21">
        <v>0</v>
      </c>
      <c r="AM177" s="21">
        <v>0</v>
      </c>
      <c r="AN177" s="22">
        <v>0</v>
      </c>
      <c r="AO177" s="22">
        <v>0</v>
      </c>
      <c r="AP177" s="22">
        <v>0</v>
      </c>
      <c r="AQ177" s="22">
        <v>0</v>
      </c>
      <c r="AR177" s="22">
        <v>0</v>
      </c>
      <c r="AS177" s="23">
        <v>0</v>
      </c>
      <c r="AT177" s="21">
        <v>0</v>
      </c>
      <c r="AU177" s="21">
        <v>387.03</v>
      </c>
      <c r="AV177" s="21">
        <v>387.03</v>
      </c>
      <c r="AW177" s="22">
        <v>38</v>
      </c>
      <c r="AX177" s="22">
        <v>0</v>
      </c>
      <c r="AY177" s="22">
        <v>77.41</v>
      </c>
      <c r="AZ177" s="22">
        <v>5.18</v>
      </c>
      <c r="BA177" s="22">
        <v>120.59</v>
      </c>
      <c r="BB177" s="23">
        <v>507.62</v>
      </c>
      <c r="BC177" s="21">
        <v>0</v>
      </c>
      <c r="BD177" s="21">
        <v>0</v>
      </c>
      <c r="BE177" s="21">
        <v>0</v>
      </c>
      <c r="BF177" s="22">
        <v>0</v>
      </c>
      <c r="BG177" s="22">
        <v>0</v>
      </c>
      <c r="BH177" s="22">
        <v>0</v>
      </c>
      <c r="BI177" s="22">
        <v>0</v>
      </c>
      <c r="BJ177" s="22">
        <v>0</v>
      </c>
      <c r="BK177" s="23">
        <v>0</v>
      </c>
      <c r="BL177" s="21">
        <v>0</v>
      </c>
      <c r="BM177" s="21">
        <v>0</v>
      </c>
      <c r="BN177" s="21">
        <v>0</v>
      </c>
      <c r="BO177" s="22">
        <v>-4</v>
      </c>
      <c r="BP177" s="22">
        <v>0</v>
      </c>
      <c r="BQ177" s="22">
        <v>0</v>
      </c>
      <c r="BR177" s="22">
        <v>0</v>
      </c>
      <c r="BS177" s="22">
        <v>-4</v>
      </c>
      <c r="BT177" s="23">
        <v>-4</v>
      </c>
      <c r="BU177" s="21"/>
      <c r="BV177" s="21"/>
      <c r="BW177" s="21"/>
      <c r="BX177" s="22"/>
      <c r="BY177" s="22"/>
      <c r="BZ177" s="22"/>
      <c r="CA177" s="22"/>
      <c r="CB177" s="22"/>
      <c r="CC177" s="23"/>
      <c r="CD177" s="21">
        <v>0</v>
      </c>
      <c r="CE177" s="21">
        <v>0</v>
      </c>
      <c r="CF177" s="21">
        <v>0</v>
      </c>
      <c r="CG177" s="22">
        <v>0</v>
      </c>
      <c r="CH177" s="22">
        <v>0</v>
      </c>
      <c r="CI177" s="22">
        <v>0</v>
      </c>
      <c r="CJ177" s="22">
        <v>0</v>
      </c>
      <c r="CK177" s="22">
        <v>0</v>
      </c>
      <c r="CL177" s="23">
        <v>0</v>
      </c>
      <c r="CM177" s="21">
        <v>0</v>
      </c>
      <c r="CN177" s="21">
        <v>0</v>
      </c>
      <c r="CO177" s="21">
        <v>0</v>
      </c>
      <c r="CP177" s="22">
        <v>0</v>
      </c>
      <c r="CQ177" s="22">
        <v>0</v>
      </c>
      <c r="CR177" s="22">
        <v>0</v>
      </c>
      <c r="CS177" s="22">
        <v>0</v>
      </c>
      <c r="CT177" s="22">
        <v>0</v>
      </c>
      <c r="CU177" s="23">
        <v>0</v>
      </c>
      <c r="CV177" s="21"/>
      <c r="CW177" s="21"/>
      <c r="CX177" s="21"/>
      <c r="CY177" s="22"/>
      <c r="CZ177" s="22"/>
      <c r="DA177" s="22"/>
      <c r="DB177" s="22"/>
      <c r="DC177" s="22"/>
      <c r="DD177" s="23"/>
      <c r="DN177" s="73">
        <f t="shared" si="22"/>
        <v>15348.44</v>
      </c>
      <c r="DO177" s="73">
        <f t="shared" si="21"/>
        <v>387.03</v>
      </c>
      <c r="DP177" s="73">
        <f t="shared" si="23"/>
        <v>15735.470000000001</v>
      </c>
      <c r="DQ177" s="22">
        <f t="shared" si="24"/>
        <v>1024</v>
      </c>
      <c r="DR177" s="22">
        <f t="shared" si="25"/>
        <v>230.09</v>
      </c>
      <c r="DS177" s="22">
        <f t="shared" si="26"/>
        <v>6892.92</v>
      </c>
      <c r="DT177" s="22">
        <f t="shared" si="27"/>
        <v>256.48</v>
      </c>
      <c r="DU177" s="22">
        <f t="shared" si="28"/>
        <v>8403.49</v>
      </c>
      <c r="DV177" s="23">
        <f t="shared" si="29"/>
        <v>24138.959999999999</v>
      </c>
      <c r="DW177" s="262">
        <f t="shared" si="30"/>
        <v>-45500.85</v>
      </c>
      <c r="DX177" s="262"/>
      <c r="DY177" s="263">
        <f>E177-(DU177-(DO177*PARAM!Q177))</f>
        <v>26309.990000000005</v>
      </c>
      <c r="DZ177" s="263"/>
    </row>
    <row r="178" spans="1:130" x14ac:dyDescent="0.25">
      <c r="A178" s="18">
        <v>1265</v>
      </c>
      <c r="B178" s="18" t="s">
        <v>239</v>
      </c>
      <c r="C178" s="18" t="s">
        <v>242</v>
      </c>
      <c r="D178" s="20">
        <v>1</v>
      </c>
      <c r="E178" s="18">
        <v>34456.089999999997</v>
      </c>
      <c r="F178" s="18">
        <v>56194.54</v>
      </c>
      <c r="G178" s="18" t="s">
        <v>157</v>
      </c>
      <c r="H178" s="18" t="s">
        <v>5</v>
      </c>
      <c r="I178" s="18" t="s">
        <v>243</v>
      </c>
      <c r="J178" s="21">
        <v>4279.3999999999996</v>
      </c>
      <c r="K178" s="21">
        <v>0</v>
      </c>
      <c r="L178" s="21">
        <v>4279.3999999999996</v>
      </c>
      <c r="M178" s="22">
        <v>501</v>
      </c>
      <c r="N178" s="22">
        <v>64.150000000000006</v>
      </c>
      <c r="O178" s="22">
        <v>1875.13</v>
      </c>
      <c r="P178" s="22">
        <v>174.43</v>
      </c>
      <c r="Q178" s="22">
        <v>2614.71</v>
      </c>
      <c r="R178" s="23">
        <v>6894.11</v>
      </c>
      <c r="S178" s="21">
        <v>4219.3599999999997</v>
      </c>
      <c r="T178" s="21">
        <v>0</v>
      </c>
      <c r="U178" s="21">
        <v>4219.3599999999997</v>
      </c>
      <c r="V178" s="22">
        <v>492</v>
      </c>
      <c r="W178" s="22">
        <v>63.25</v>
      </c>
      <c r="X178" s="22">
        <v>1852.41</v>
      </c>
      <c r="Y178" s="22">
        <v>153.21</v>
      </c>
      <c r="Z178" s="22">
        <v>2560.87</v>
      </c>
      <c r="AA178" s="23">
        <v>6780.23</v>
      </c>
      <c r="AB178" s="21">
        <v>4219.3599999999997</v>
      </c>
      <c r="AC178" s="21">
        <v>0</v>
      </c>
      <c r="AD178" s="21">
        <v>4219.3599999999997</v>
      </c>
      <c r="AE178" s="22">
        <v>492</v>
      </c>
      <c r="AF178" s="22">
        <v>63.25</v>
      </c>
      <c r="AG178" s="22">
        <v>1851.51</v>
      </c>
      <c r="AH178" s="22">
        <v>178.71</v>
      </c>
      <c r="AI178" s="22">
        <v>2585.4699999999998</v>
      </c>
      <c r="AJ178" s="23">
        <v>6804.83</v>
      </c>
      <c r="AK178" s="21">
        <v>4339.4399999999996</v>
      </c>
      <c r="AL178" s="21">
        <v>0</v>
      </c>
      <c r="AM178" s="21">
        <v>4339.4399999999996</v>
      </c>
      <c r="AN178" s="22">
        <v>509</v>
      </c>
      <c r="AO178" s="22">
        <v>65.05</v>
      </c>
      <c r="AP178" s="22">
        <v>1900.54</v>
      </c>
      <c r="AQ178" s="22">
        <v>165.04</v>
      </c>
      <c r="AR178" s="22">
        <v>2639.63</v>
      </c>
      <c r="AS178" s="23">
        <v>6979.07</v>
      </c>
      <c r="AT178" s="21">
        <v>4242.7299999999996</v>
      </c>
      <c r="AU178" s="21">
        <v>948.61</v>
      </c>
      <c r="AV178" s="21">
        <v>5191.34</v>
      </c>
      <c r="AW178" s="22">
        <v>624</v>
      </c>
      <c r="AX178" s="22">
        <v>63.6</v>
      </c>
      <c r="AY178" s="22">
        <v>2050.8000000000002</v>
      </c>
      <c r="AZ178" s="22">
        <v>145.84</v>
      </c>
      <c r="BA178" s="22">
        <v>2884.24</v>
      </c>
      <c r="BB178" s="23">
        <v>8075.58</v>
      </c>
      <c r="BC178" s="21">
        <v>6459.37</v>
      </c>
      <c r="BD178" s="21">
        <v>0</v>
      </c>
      <c r="BE178" s="21">
        <v>6459.37</v>
      </c>
      <c r="BF178" s="22">
        <v>781</v>
      </c>
      <c r="BG178" s="22">
        <v>94.67</v>
      </c>
      <c r="BH178" s="22">
        <v>2820.09</v>
      </c>
      <c r="BI178" s="22">
        <v>203.97</v>
      </c>
      <c r="BJ178" s="22">
        <v>3899.73</v>
      </c>
      <c r="BK178" s="23">
        <v>10359.1</v>
      </c>
      <c r="BL178" s="21">
        <v>4219.3599999999997</v>
      </c>
      <c r="BM178" s="21">
        <v>0</v>
      </c>
      <c r="BN178" s="21">
        <v>4219.3599999999997</v>
      </c>
      <c r="BO178" s="22">
        <v>492</v>
      </c>
      <c r="BP178" s="22">
        <v>63.25</v>
      </c>
      <c r="BQ178" s="22">
        <v>1851.51</v>
      </c>
      <c r="BR178" s="22">
        <v>168.51</v>
      </c>
      <c r="BS178" s="22">
        <v>2575.27</v>
      </c>
      <c r="BT178" s="23">
        <v>6794.63</v>
      </c>
      <c r="BU178" s="21">
        <v>4219.3599999999997</v>
      </c>
      <c r="BV178" s="21">
        <v>0</v>
      </c>
      <c r="BW178" s="21">
        <v>4219.3599999999997</v>
      </c>
      <c r="BX178" s="22">
        <v>492</v>
      </c>
      <c r="BY178" s="22">
        <v>63.25</v>
      </c>
      <c r="BZ178" s="22">
        <v>1851.51</v>
      </c>
      <c r="CA178" s="22">
        <v>163.41</v>
      </c>
      <c r="CB178" s="22">
        <v>2570.17</v>
      </c>
      <c r="CC178" s="23">
        <v>6789.53</v>
      </c>
      <c r="CD178" s="21">
        <v>4242.62</v>
      </c>
      <c r="CE178" s="21">
        <v>0</v>
      </c>
      <c r="CF178" s="21">
        <v>4242.62</v>
      </c>
      <c r="CG178" s="22">
        <v>495</v>
      </c>
      <c r="CH178" s="22">
        <v>63.6</v>
      </c>
      <c r="CI178" s="22">
        <v>1861.02</v>
      </c>
      <c r="CJ178" s="22">
        <v>143.34</v>
      </c>
      <c r="CK178" s="22">
        <v>2562.96</v>
      </c>
      <c r="CL178" s="23">
        <v>6805.58</v>
      </c>
      <c r="CM178" s="21">
        <v>4254.26</v>
      </c>
      <c r="CN178" s="21">
        <v>0</v>
      </c>
      <c r="CO178" s="21">
        <v>4254.26</v>
      </c>
      <c r="CP178" s="22">
        <v>505</v>
      </c>
      <c r="CQ178" s="22">
        <v>63.78</v>
      </c>
      <c r="CR178" s="22">
        <v>1870.56</v>
      </c>
      <c r="CS178" s="22">
        <v>92.49</v>
      </c>
      <c r="CT178" s="22">
        <v>2531.83</v>
      </c>
      <c r="CU178" s="23">
        <v>6786.09</v>
      </c>
      <c r="CV178" s="21">
        <v>5400.23</v>
      </c>
      <c r="CW178" s="21">
        <v>0</v>
      </c>
      <c r="CX178" s="21">
        <v>5400.23</v>
      </c>
      <c r="CY178" s="22">
        <v>655</v>
      </c>
      <c r="CZ178" s="22">
        <v>80.97</v>
      </c>
      <c r="DA178" s="22">
        <v>2430.7399999999998</v>
      </c>
      <c r="DB178" s="22">
        <v>164.12</v>
      </c>
      <c r="DC178" s="22">
        <v>3330.83</v>
      </c>
      <c r="DD178" s="23">
        <v>8731.06</v>
      </c>
      <c r="DE178" s="21">
        <v>6527.88</v>
      </c>
      <c r="DF178" s="21">
        <v>0</v>
      </c>
      <c r="DG178" s="21">
        <v>6527.88</v>
      </c>
      <c r="DH178" s="22">
        <v>813</v>
      </c>
      <c r="DI178" s="22">
        <v>662.36</v>
      </c>
      <c r="DJ178" s="22">
        <v>2583.16</v>
      </c>
      <c r="DK178" s="22">
        <v>184.52</v>
      </c>
      <c r="DL178" s="22">
        <v>4243.04</v>
      </c>
      <c r="DM178" s="23">
        <v>10770.92</v>
      </c>
      <c r="DN178" s="73">
        <f t="shared" si="22"/>
        <v>56623.37</v>
      </c>
      <c r="DO178" s="73">
        <f t="shared" si="21"/>
        <v>948.61</v>
      </c>
      <c r="DP178" s="73">
        <f t="shared" si="23"/>
        <v>57571.98</v>
      </c>
      <c r="DQ178" s="22">
        <f t="shared" si="24"/>
        <v>7343</v>
      </c>
      <c r="DR178" s="22">
        <f t="shared" si="25"/>
        <v>1474.43</v>
      </c>
      <c r="DS178" s="22">
        <f t="shared" si="26"/>
        <v>26650.49</v>
      </c>
      <c r="DT178" s="22">
        <f t="shared" si="27"/>
        <v>2106.1</v>
      </c>
      <c r="DU178" s="22">
        <f t="shared" si="28"/>
        <v>37574.020000000004</v>
      </c>
      <c r="DV178" s="23">
        <f t="shared" si="29"/>
        <v>99365.359999999986</v>
      </c>
      <c r="DW178" s="262">
        <f t="shared" si="30"/>
        <v>1377.4400000000023</v>
      </c>
      <c r="DX178" s="262"/>
      <c r="DY178" s="263">
        <f>E178-(DU178-(DO178*PARAM!Q178))</f>
        <v>-3117.9300000000076</v>
      </c>
      <c r="DZ178" s="263"/>
    </row>
    <row r="179" spans="1:130" x14ac:dyDescent="0.25">
      <c r="A179" s="18">
        <v>1270</v>
      </c>
      <c r="B179" s="18" t="s">
        <v>615</v>
      </c>
      <c r="C179" s="18" t="s">
        <v>235</v>
      </c>
      <c r="D179" s="20">
        <v>0.8</v>
      </c>
      <c r="E179" s="18">
        <v>14135.49</v>
      </c>
      <c r="F179" s="18">
        <v>26323.73</v>
      </c>
      <c r="G179" s="18" t="s">
        <v>157</v>
      </c>
      <c r="H179" s="18" t="s">
        <v>5</v>
      </c>
      <c r="I179" s="18" t="s">
        <v>231</v>
      </c>
      <c r="J179" s="21">
        <v>2057.2600000000002</v>
      </c>
      <c r="K179" s="21">
        <v>0</v>
      </c>
      <c r="L179" s="21">
        <v>2057.2600000000002</v>
      </c>
      <c r="M179" s="22">
        <v>177</v>
      </c>
      <c r="N179" s="22">
        <v>29.8</v>
      </c>
      <c r="O179" s="22">
        <v>723.48</v>
      </c>
      <c r="P179" s="22">
        <v>36.22</v>
      </c>
      <c r="Q179" s="22">
        <v>966.5</v>
      </c>
      <c r="R179" s="23">
        <v>3023.76</v>
      </c>
      <c r="S179" s="21">
        <v>1228.03</v>
      </c>
      <c r="T179" s="21">
        <v>0</v>
      </c>
      <c r="U179" s="21">
        <v>1228.03</v>
      </c>
      <c r="V179" s="22">
        <v>74</v>
      </c>
      <c r="W179" s="22">
        <v>18.38</v>
      </c>
      <c r="X179" s="22">
        <v>453.86</v>
      </c>
      <c r="Y179" s="22">
        <v>21.81</v>
      </c>
      <c r="Z179" s="22">
        <v>568.04999999999995</v>
      </c>
      <c r="AA179" s="23">
        <v>1796.08</v>
      </c>
      <c r="AB179" s="21">
        <v>1989.66</v>
      </c>
      <c r="AC179" s="21">
        <v>0</v>
      </c>
      <c r="AD179" s="21">
        <v>1989.66</v>
      </c>
      <c r="AE179" s="22">
        <v>177</v>
      </c>
      <c r="AF179" s="22">
        <v>29.8</v>
      </c>
      <c r="AG179" s="22">
        <v>723.87</v>
      </c>
      <c r="AH179" s="22">
        <v>35.32</v>
      </c>
      <c r="AI179" s="22">
        <v>965.99</v>
      </c>
      <c r="AJ179" s="23">
        <v>2955.65</v>
      </c>
      <c r="AK179" s="21">
        <v>2022.67</v>
      </c>
      <c r="AL179" s="21">
        <v>0</v>
      </c>
      <c r="AM179" s="21">
        <v>2022.67</v>
      </c>
      <c r="AN179" s="22">
        <v>182</v>
      </c>
      <c r="AO179" s="22">
        <v>30.3</v>
      </c>
      <c r="AP179" s="22">
        <v>737.53</v>
      </c>
      <c r="AQ179" s="22">
        <v>35.909999999999997</v>
      </c>
      <c r="AR179" s="22">
        <v>985.74</v>
      </c>
      <c r="AS179" s="23">
        <v>3008.41</v>
      </c>
      <c r="AT179" s="21">
        <v>2030.24</v>
      </c>
      <c r="AU179" s="21">
        <v>440.15</v>
      </c>
      <c r="AV179" s="21">
        <v>2470.39</v>
      </c>
      <c r="AW179" s="22">
        <v>243</v>
      </c>
      <c r="AX179" s="22">
        <v>30.41</v>
      </c>
      <c r="AY179" s="22">
        <v>828.32</v>
      </c>
      <c r="AZ179" s="22">
        <v>103.13</v>
      </c>
      <c r="BA179" s="22">
        <v>1204.8599999999999</v>
      </c>
      <c r="BB179" s="23">
        <v>3675.25</v>
      </c>
      <c r="BC179" s="21">
        <v>3156.62</v>
      </c>
      <c r="BD179" s="21">
        <v>0</v>
      </c>
      <c r="BE179" s="21">
        <v>3156.62</v>
      </c>
      <c r="BF179" s="22">
        <v>316</v>
      </c>
      <c r="BG179" s="22">
        <v>44.97</v>
      </c>
      <c r="BH179" s="22">
        <v>1094.73</v>
      </c>
      <c r="BI179" s="22">
        <v>121.67</v>
      </c>
      <c r="BJ179" s="22">
        <v>1577.37</v>
      </c>
      <c r="BK179" s="23">
        <v>4733.99</v>
      </c>
      <c r="BL179" s="21">
        <v>1989.66</v>
      </c>
      <c r="BM179" s="21">
        <v>0</v>
      </c>
      <c r="BN179" s="21">
        <v>1989.66</v>
      </c>
      <c r="BO179" s="22">
        <v>172</v>
      </c>
      <c r="BP179" s="22">
        <v>29.8</v>
      </c>
      <c r="BQ179" s="22">
        <v>723.87</v>
      </c>
      <c r="BR179" s="22">
        <v>91.42</v>
      </c>
      <c r="BS179" s="22">
        <v>1017.09</v>
      </c>
      <c r="BT179" s="23">
        <v>3006.75</v>
      </c>
      <c r="BU179" s="21">
        <v>1989.66</v>
      </c>
      <c r="BV179" s="21">
        <v>0</v>
      </c>
      <c r="BW179" s="21">
        <v>1989.66</v>
      </c>
      <c r="BX179" s="22">
        <v>176</v>
      </c>
      <c r="BY179" s="22">
        <v>29.8</v>
      </c>
      <c r="BZ179" s="22">
        <v>723.87</v>
      </c>
      <c r="CA179" s="22">
        <v>111.82</v>
      </c>
      <c r="CB179" s="22">
        <v>1041.49</v>
      </c>
      <c r="CC179" s="23">
        <v>3031.15</v>
      </c>
      <c r="CD179" s="21">
        <v>2073.39</v>
      </c>
      <c r="CE179" s="21">
        <v>0</v>
      </c>
      <c r="CF179" s="21">
        <v>2073.39</v>
      </c>
      <c r="CG179" s="22">
        <v>188</v>
      </c>
      <c r="CH179" s="22">
        <v>31.06</v>
      </c>
      <c r="CI179" s="22">
        <v>756.05</v>
      </c>
      <c r="CJ179" s="22">
        <v>36.82</v>
      </c>
      <c r="CK179" s="22">
        <v>1011.93</v>
      </c>
      <c r="CL179" s="23">
        <v>3085.32</v>
      </c>
      <c r="CM179" s="21">
        <v>2046.22</v>
      </c>
      <c r="CN179" s="21">
        <v>0</v>
      </c>
      <c r="CO179" s="21">
        <v>2046.22</v>
      </c>
      <c r="CP179" s="22">
        <v>185</v>
      </c>
      <c r="CQ179" s="22">
        <v>30.65</v>
      </c>
      <c r="CR179" s="22">
        <v>725.49</v>
      </c>
      <c r="CS179" s="22">
        <v>128.13</v>
      </c>
      <c r="CT179" s="22">
        <v>1069.27</v>
      </c>
      <c r="CU179" s="23">
        <v>3115.49</v>
      </c>
      <c r="CV179" s="21">
        <v>2427.37</v>
      </c>
      <c r="CW179" s="21">
        <v>0</v>
      </c>
      <c r="CX179" s="21">
        <v>2427.37</v>
      </c>
      <c r="CY179" s="22">
        <v>237</v>
      </c>
      <c r="CZ179" s="22">
        <v>36.369999999999997</v>
      </c>
      <c r="DA179" s="22">
        <v>885.35</v>
      </c>
      <c r="DB179" s="22">
        <v>124.69</v>
      </c>
      <c r="DC179" s="22">
        <v>1283.4100000000001</v>
      </c>
      <c r="DD179" s="23">
        <v>3710.78</v>
      </c>
      <c r="DE179" s="21">
        <v>3018.9</v>
      </c>
      <c r="DF179" s="21">
        <v>0</v>
      </c>
      <c r="DG179" s="21">
        <v>3018.9</v>
      </c>
      <c r="DH179" s="22">
        <v>323</v>
      </c>
      <c r="DI179" s="22">
        <v>302.95999999999998</v>
      </c>
      <c r="DJ179" s="22">
        <v>1129.3699999999999</v>
      </c>
      <c r="DK179" s="22">
        <v>136.55000000000001</v>
      </c>
      <c r="DL179" s="22">
        <v>1891.88</v>
      </c>
      <c r="DM179" s="23">
        <v>4910.78</v>
      </c>
      <c r="DN179" s="73">
        <f t="shared" si="22"/>
        <v>26029.68</v>
      </c>
      <c r="DO179" s="73">
        <f t="shared" si="21"/>
        <v>440.15</v>
      </c>
      <c r="DP179" s="73">
        <f t="shared" si="23"/>
        <v>26469.83</v>
      </c>
      <c r="DQ179" s="22">
        <f t="shared" si="24"/>
        <v>2622</v>
      </c>
      <c r="DR179" s="22">
        <f t="shared" si="25"/>
        <v>674.09999999999991</v>
      </c>
      <c r="DS179" s="22">
        <f t="shared" si="26"/>
        <v>10229.66</v>
      </c>
      <c r="DT179" s="22">
        <f t="shared" si="27"/>
        <v>1074.9100000000001</v>
      </c>
      <c r="DU179" s="22">
        <f t="shared" si="28"/>
        <v>14600.669999999998</v>
      </c>
      <c r="DV179" s="23">
        <f t="shared" si="29"/>
        <v>43060.159999999996</v>
      </c>
      <c r="DW179" s="262">
        <f t="shared" si="30"/>
        <v>146.10000000000218</v>
      </c>
      <c r="DX179" s="262"/>
      <c r="DY179" s="263">
        <f>E179-(DU179-(DO179*PARAM!Q179))</f>
        <v>-465.17999999999847</v>
      </c>
      <c r="DZ179" s="263"/>
    </row>
    <row r="180" spans="1:130" x14ac:dyDescent="0.25">
      <c r="A180" s="18">
        <v>1271</v>
      </c>
      <c r="B180" s="18" t="s">
        <v>617</v>
      </c>
      <c r="C180" s="18" t="s">
        <v>618</v>
      </c>
      <c r="D180" s="20">
        <v>1</v>
      </c>
      <c r="E180" s="18">
        <v>17510.060000000001</v>
      </c>
      <c r="F180" s="18">
        <v>31591.97</v>
      </c>
      <c r="G180" s="18" t="s">
        <v>157</v>
      </c>
      <c r="H180" s="18" t="s">
        <v>5</v>
      </c>
      <c r="I180" s="18" t="s">
        <v>166</v>
      </c>
      <c r="J180" s="21">
        <v>3070.29</v>
      </c>
      <c r="K180" s="21">
        <v>0</v>
      </c>
      <c r="L180" s="21">
        <v>3070.29</v>
      </c>
      <c r="M180" s="22">
        <v>320</v>
      </c>
      <c r="N180" s="22">
        <v>44.85</v>
      </c>
      <c r="O180" s="22">
        <v>1128.08</v>
      </c>
      <c r="P180" s="22">
        <v>135.78</v>
      </c>
      <c r="Q180" s="22">
        <v>1628.71</v>
      </c>
      <c r="R180" s="23">
        <v>4699</v>
      </c>
      <c r="S180" s="21">
        <v>2436.31</v>
      </c>
      <c r="T180" s="21">
        <v>0</v>
      </c>
      <c r="U180" s="21">
        <v>2436.31</v>
      </c>
      <c r="V180" s="22">
        <v>243</v>
      </c>
      <c r="W180" s="22">
        <v>36.51</v>
      </c>
      <c r="X180" s="22">
        <v>896.98</v>
      </c>
      <c r="Y180" s="22">
        <v>145.25</v>
      </c>
      <c r="Z180" s="22">
        <v>1321.74</v>
      </c>
      <c r="AA180" s="23">
        <v>3758.05</v>
      </c>
      <c r="AB180" s="21">
        <v>2436.21</v>
      </c>
      <c r="AC180" s="21">
        <v>0</v>
      </c>
      <c r="AD180" s="21">
        <v>2436.21</v>
      </c>
      <c r="AE180" s="22">
        <v>243</v>
      </c>
      <c r="AF180" s="22">
        <v>36.5</v>
      </c>
      <c r="AG180" s="22">
        <v>896.34</v>
      </c>
      <c r="AH180" s="22">
        <v>135.05000000000001</v>
      </c>
      <c r="AI180" s="22">
        <v>1310.89</v>
      </c>
      <c r="AJ180" s="23">
        <v>3747.1</v>
      </c>
      <c r="AK180" s="21">
        <v>2441.34</v>
      </c>
      <c r="AL180" s="21">
        <v>0</v>
      </c>
      <c r="AM180" s="21">
        <v>2441.34</v>
      </c>
      <c r="AN180" s="22">
        <v>244</v>
      </c>
      <c r="AO180" s="22">
        <v>36.58</v>
      </c>
      <c r="AP180" s="22">
        <v>901.08</v>
      </c>
      <c r="AQ180" s="22">
        <v>94.34</v>
      </c>
      <c r="AR180" s="22">
        <v>1276</v>
      </c>
      <c r="AS180" s="23">
        <v>3717.34</v>
      </c>
      <c r="AT180" s="21">
        <v>2436.21</v>
      </c>
      <c r="AU180" s="21">
        <v>939.13</v>
      </c>
      <c r="AV180" s="21">
        <v>3375.34</v>
      </c>
      <c r="AW180" s="22">
        <v>371</v>
      </c>
      <c r="AX180" s="22">
        <v>36.5</v>
      </c>
      <c r="AY180" s="22">
        <v>1084.1600000000001</v>
      </c>
      <c r="AZ180" s="22">
        <v>147.63999999999999</v>
      </c>
      <c r="BA180" s="22">
        <v>1639.3</v>
      </c>
      <c r="BB180" s="23">
        <v>5014.6400000000003</v>
      </c>
      <c r="BC180" s="21">
        <v>3857.48</v>
      </c>
      <c r="BD180" s="21">
        <v>0</v>
      </c>
      <c r="BE180" s="21">
        <v>3857.48</v>
      </c>
      <c r="BF180" s="22">
        <v>412</v>
      </c>
      <c r="BG180" s="22">
        <v>54.9</v>
      </c>
      <c r="BH180" s="22">
        <v>1373.44</v>
      </c>
      <c r="BI180" s="22">
        <v>179.85</v>
      </c>
      <c r="BJ180" s="22">
        <v>2020.19</v>
      </c>
      <c r="BK180" s="23">
        <v>5877.67</v>
      </c>
      <c r="BL180" s="21">
        <v>1870.01</v>
      </c>
      <c r="BM180" s="21">
        <v>0</v>
      </c>
      <c r="BN180" s="21">
        <v>1870.01</v>
      </c>
      <c r="BO180" s="22">
        <v>164</v>
      </c>
      <c r="BP180" s="22">
        <v>28.01</v>
      </c>
      <c r="BQ180" s="22">
        <v>705.88</v>
      </c>
      <c r="BR180" s="22">
        <v>114.8</v>
      </c>
      <c r="BS180" s="22">
        <v>1012.69</v>
      </c>
      <c r="BT180" s="23">
        <v>2882.7</v>
      </c>
      <c r="BU180" s="21">
        <v>2436.21</v>
      </c>
      <c r="BV180" s="21">
        <v>0</v>
      </c>
      <c r="BW180" s="21">
        <v>2436.21</v>
      </c>
      <c r="BX180" s="22">
        <v>243</v>
      </c>
      <c r="BY180" s="22">
        <v>36.5</v>
      </c>
      <c r="BZ180" s="22">
        <v>896.34</v>
      </c>
      <c r="CA180" s="22">
        <v>94.25</v>
      </c>
      <c r="CB180" s="22">
        <v>1270.0899999999999</v>
      </c>
      <c r="CC180" s="23">
        <v>3706.3</v>
      </c>
      <c r="CD180" s="21">
        <v>2558.1999999999998</v>
      </c>
      <c r="CE180" s="21">
        <v>0</v>
      </c>
      <c r="CF180" s="21">
        <v>2558.1999999999998</v>
      </c>
      <c r="CG180" s="22">
        <v>259</v>
      </c>
      <c r="CH180" s="22">
        <v>38.33</v>
      </c>
      <c r="CI180" s="22">
        <v>970.1</v>
      </c>
      <c r="CJ180" s="22">
        <v>157.62</v>
      </c>
      <c r="CK180" s="22">
        <v>1425.05</v>
      </c>
      <c r="CL180" s="23">
        <v>3983.25</v>
      </c>
      <c r="CM180" s="21">
        <v>2421</v>
      </c>
      <c r="CN180" s="21">
        <v>0</v>
      </c>
      <c r="CO180" s="21">
        <v>2421</v>
      </c>
      <c r="CP180" s="22">
        <v>249</v>
      </c>
      <c r="CQ180" s="22">
        <v>36.270000000000003</v>
      </c>
      <c r="CR180" s="22">
        <v>865.79</v>
      </c>
      <c r="CS180" s="22">
        <v>78.69</v>
      </c>
      <c r="CT180" s="22">
        <v>1229.75</v>
      </c>
      <c r="CU180" s="23">
        <v>3650.75</v>
      </c>
      <c r="CV180" s="21">
        <v>2436.21</v>
      </c>
      <c r="CW180" s="21">
        <v>0</v>
      </c>
      <c r="CX180" s="21">
        <v>2436.21</v>
      </c>
      <c r="CY180" s="22">
        <v>243</v>
      </c>
      <c r="CZ180" s="22">
        <v>36.5</v>
      </c>
      <c r="DA180" s="22">
        <v>866.16</v>
      </c>
      <c r="DB180" s="22">
        <v>119.75</v>
      </c>
      <c r="DC180" s="22">
        <v>1265.4100000000001</v>
      </c>
      <c r="DD180" s="23">
        <v>3701.62</v>
      </c>
      <c r="DE180" s="21">
        <v>3634.81</v>
      </c>
      <c r="DF180" s="21">
        <v>0</v>
      </c>
      <c r="DG180" s="21">
        <v>3634.81</v>
      </c>
      <c r="DH180" s="22">
        <v>412</v>
      </c>
      <c r="DI180" s="22">
        <v>371.77</v>
      </c>
      <c r="DJ180" s="22">
        <v>1647.29</v>
      </c>
      <c r="DK180" s="22">
        <v>181.85</v>
      </c>
      <c r="DL180" s="22">
        <v>2612.91</v>
      </c>
      <c r="DM180" s="23">
        <v>6247.72</v>
      </c>
      <c r="DN180" s="73">
        <f t="shared" si="22"/>
        <v>32034.28</v>
      </c>
      <c r="DO180" s="73">
        <f t="shared" si="21"/>
        <v>939.13</v>
      </c>
      <c r="DP180" s="73">
        <f t="shared" si="23"/>
        <v>32973.409999999996</v>
      </c>
      <c r="DQ180" s="22">
        <f t="shared" si="24"/>
        <v>3567</v>
      </c>
      <c r="DR180" s="22">
        <f t="shared" si="25"/>
        <v>821.23</v>
      </c>
      <c r="DS180" s="22">
        <f t="shared" si="26"/>
        <v>12937.52</v>
      </c>
      <c r="DT180" s="22">
        <f t="shared" si="27"/>
        <v>1699.67</v>
      </c>
      <c r="DU180" s="22">
        <f t="shared" si="28"/>
        <v>19025.420000000002</v>
      </c>
      <c r="DV180" s="23">
        <f t="shared" si="29"/>
        <v>53868.840000000011</v>
      </c>
      <c r="DW180" s="262">
        <f t="shared" si="30"/>
        <v>1381.4399999999951</v>
      </c>
      <c r="DX180" s="262"/>
      <c r="DY180" s="263">
        <f>E180-(DU180-(DO180*PARAM!Q180))</f>
        <v>-1515.3600000000006</v>
      </c>
      <c r="DZ180" s="263"/>
    </row>
    <row r="181" spans="1:130" x14ac:dyDescent="0.25">
      <c r="A181" s="18">
        <v>1272</v>
      </c>
      <c r="B181" s="18" t="s">
        <v>619</v>
      </c>
      <c r="C181" s="18" t="s">
        <v>341</v>
      </c>
      <c r="D181" s="20">
        <v>1</v>
      </c>
      <c r="E181" s="18">
        <v>17027.490000000002</v>
      </c>
      <c r="F181" s="18">
        <v>28653.97</v>
      </c>
      <c r="G181" s="18" t="s">
        <v>157</v>
      </c>
      <c r="H181" s="18" t="s">
        <v>5</v>
      </c>
      <c r="I181" s="18" t="s">
        <v>620</v>
      </c>
      <c r="J181" s="21">
        <v>2845.05</v>
      </c>
      <c r="K181" s="21">
        <v>0</v>
      </c>
      <c r="L181" s="21">
        <v>2845.05</v>
      </c>
      <c r="M181" s="22">
        <v>287</v>
      </c>
      <c r="N181" s="22">
        <v>41.31</v>
      </c>
      <c r="O181" s="22">
        <v>1042.07</v>
      </c>
      <c r="P181" s="22">
        <v>141.93</v>
      </c>
      <c r="Q181" s="22">
        <v>1512.31</v>
      </c>
      <c r="R181" s="23">
        <v>4357.3599999999997</v>
      </c>
      <c r="S181" s="21">
        <v>2710.19</v>
      </c>
      <c r="T181" s="21">
        <v>0</v>
      </c>
      <c r="U181" s="21">
        <v>2710.19</v>
      </c>
      <c r="V181" s="22">
        <v>281</v>
      </c>
      <c r="W181" s="22">
        <v>40.619999999999997</v>
      </c>
      <c r="X181" s="22">
        <v>1026.1600000000001</v>
      </c>
      <c r="Y181" s="22">
        <v>124.62</v>
      </c>
      <c r="Z181" s="22">
        <v>1472.4</v>
      </c>
      <c r="AA181" s="23">
        <v>4182.59</v>
      </c>
      <c r="AB181" s="21">
        <v>2704.99</v>
      </c>
      <c r="AC181" s="21">
        <v>0</v>
      </c>
      <c r="AD181" s="21">
        <v>2704.99</v>
      </c>
      <c r="AE181" s="22">
        <v>280</v>
      </c>
      <c r="AF181" s="22">
        <v>40.53</v>
      </c>
      <c r="AG181" s="22">
        <v>1023.73</v>
      </c>
      <c r="AH181" s="22">
        <v>104.13</v>
      </c>
      <c r="AI181" s="22">
        <v>1448.39</v>
      </c>
      <c r="AJ181" s="23">
        <v>4153.38</v>
      </c>
      <c r="AK181" s="21">
        <v>2704.99</v>
      </c>
      <c r="AL181" s="21">
        <v>0</v>
      </c>
      <c r="AM181" s="21">
        <v>2704.99</v>
      </c>
      <c r="AN181" s="22">
        <v>280</v>
      </c>
      <c r="AO181" s="22">
        <v>40.53</v>
      </c>
      <c r="AP181" s="22">
        <v>1023.73</v>
      </c>
      <c r="AQ181" s="22">
        <v>114.33</v>
      </c>
      <c r="AR181" s="22">
        <v>1458.59</v>
      </c>
      <c r="AS181" s="23">
        <v>4163.58</v>
      </c>
      <c r="AT181" s="21">
        <v>2704.99</v>
      </c>
      <c r="AU181" s="21">
        <v>948.61</v>
      </c>
      <c r="AV181" s="21">
        <v>3653.6</v>
      </c>
      <c r="AW181" s="22">
        <v>409</v>
      </c>
      <c r="AX181" s="22">
        <v>40.53</v>
      </c>
      <c r="AY181" s="22">
        <v>1213.45</v>
      </c>
      <c r="AZ181" s="22">
        <v>60.74</v>
      </c>
      <c r="BA181" s="22">
        <v>1723.72</v>
      </c>
      <c r="BB181" s="23">
        <v>5377.32</v>
      </c>
      <c r="BC181" s="21">
        <v>4175.96</v>
      </c>
      <c r="BD181" s="21">
        <v>0</v>
      </c>
      <c r="BE181" s="21">
        <v>4175.96</v>
      </c>
      <c r="BF181" s="22">
        <v>464</v>
      </c>
      <c r="BG181" s="22">
        <v>60.54</v>
      </c>
      <c r="BH181" s="22">
        <v>1752.82</v>
      </c>
      <c r="BI181" s="22">
        <v>73.56</v>
      </c>
      <c r="BJ181" s="22">
        <v>2350.92</v>
      </c>
      <c r="BK181" s="23">
        <v>6526.88</v>
      </c>
      <c r="BL181" s="21">
        <v>11361.6</v>
      </c>
      <c r="BM181" s="21">
        <v>0</v>
      </c>
      <c r="BN181" s="21">
        <v>11361.6</v>
      </c>
      <c r="BO181" s="22">
        <v>991</v>
      </c>
      <c r="BP181" s="22">
        <v>460.04</v>
      </c>
      <c r="BQ181" s="22">
        <v>5672.59</v>
      </c>
      <c r="BR181" s="22">
        <v>180.91</v>
      </c>
      <c r="BS181" s="22">
        <v>7304.54</v>
      </c>
      <c r="BT181" s="23">
        <v>18666.14</v>
      </c>
      <c r="BU181" s="21">
        <v>0</v>
      </c>
      <c r="BV181" s="21">
        <v>0</v>
      </c>
      <c r="BW181" s="21">
        <v>0</v>
      </c>
      <c r="BX181" s="22">
        <v>0</v>
      </c>
      <c r="BY181" s="22">
        <v>0</v>
      </c>
      <c r="BZ181" s="22">
        <v>0</v>
      </c>
      <c r="CA181" s="22">
        <v>0</v>
      </c>
      <c r="CB181" s="22">
        <v>0</v>
      </c>
      <c r="CC181" s="23">
        <v>0</v>
      </c>
      <c r="CD181" s="21">
        <v>0</v>
      </c>
      <c r="CE181" s="21">
        <v>0</v>
      </c>
      <c r="CF181" s="21">
        <v>0</v>
      </c>
      <c r="CG181" s="22">
        <v>0</v>
      </c>
      <c r="CH181" s="22">
        <v>0</v>
      </c>
      <c r="CI181" s="22">
        <v>0</v>
      </c>
      <c r="CJ181" s="22">
        <v>0</v>
      </c>
      <c r="CK181" s="22">
        <v>0</v>
      </c>
      <c r="CL181" s="23">
        <v>0</v>
      </c>
      <c r="CM181" s="21">
        <v>0</v>
      </c>
      <c r="CN181" s="21">
        <v>0</v>
      </c>
      <c r="CO181" s="21">
        <v>0</v>
      </c>
      <c r="CP181" s="22">
        <v>0</v>
      </c>
      <c r="CQ181" s="22">
        <v>0</v>
      </c>
      <c r="CR181" s="22">
        <v>0</v>
      </c>
      <c r="CS181" s="22">
        <v>0</v>
      </c>
      <c r="CT181" s="22">
        <v>0</v>
      </c>
      <c r="CU181" s="23">
        <v>0</v>
      </c>
      <c r="CV181" s="21"/>
      <c r="CW181" s="21"/>
      <c r="CX181" s="21"/>
      <c r="CY181" s="22"/>
      <c r="CZ181" s="22"/>
      <c r="DA181" s="22"/>
      <c r="DB181" s="22"/>
      <c r="DC181" s="22"/>
      <c r="DD181" s="23"/>
      <c r="DN181" s="73">
        <f t="shared" si="22"/>
        <v>29207.769999999997</v>
      </c>
      <c r="DO181" s="73">
        <f t="shared" si="21"/>
        <v>948.61</v>
      </c>
      <c r="DP181" s="73">
        <f t="shared" si="23"/>
        <v>30156.379999999997</v>
      </c>
      <c r="DQ181" s="22">
        <f t="shared" si="24"/>
        <v>3983</v>
      </c>
      <c r="DR181" s="22">
        <f t="shared" si="25"/>
        <v>1184.1400000000001</v>
      </c>
      <c r="DS181" s="22">
        <f t="shared" si="26"/>
        <v>18427.14</v>
      </c>
      <c r="DT181" s="22">
        <f t="shared" si="27"/>
        <v>981.12999999999988</v>
      </c>
      <c r="DU181" s="22">
        <f t="shared" si="28"/>
        <v>24575.410000000003</v>
      </c>
      <c r="DV181" s="23">
        <f t="shared" si="29"/>
        <v>66093.39</v>
      </c>
      <c r="DW181" s="262">
        <f t="shared" si="30"/>
        <v>1502.4099999999962</v>
      </c>
      <c r="DX181" s="262"/>
      <c r="DY181" s="263">
        <f>E181-(DU181-(DO181*PARAM!Q181))</f>
        <v>-7547.9200000000019</v>
      </c>
      <c r="DZ181" s="263"/>
    </row>
    <row r="182" spans="1:130" x14ac:dyDescent="0.25">
      <c r="A182" s="18">
        <v>1273</v>
      </c>
      <c r="B182" s="18" t="s">
        <v>189</v>
      </c>
      <c r="C182" s="18" t="s">
        <v>190</v>
      </c>
      <c r="D182" s="20">
        <v>1</v>
      </c>
      <c r="E182" s="18">
        <v>19401.599999999999</v>
      </c>
      <c r="F182" s="18">
        <v>35058.160000000003</v>
      </c>
      <c r="G182" s="18" t="s">
        <v>157</v>
      </c>
      <c r="H182" s="18" t="s">
        <v>5</v>
      </c>
      <c r="I182" s="18" t="s">
        <v>191</v>
      </c>
      <c r="J182" s="21">
        <v>2742.89</v>
      </c>
      <c r="K182" s="21">
        <v>0</v>
      </c>
      <c r="L182" s="21">
        <v>2742.89</v>
      </c>
      <c r="M182" s="22">
        <v>282</v>
      </c>
      <c r="N182" s="22">
        <v>40.71</v>
      </c>
      <c r="O182" s="22">
        <v>1027.55</v>
      </c>
      <c r="P182" s="22">
        <v>130.19</v>
      </c>
      <c r="Q182" s="22">
        <v>1480.45</v>
      </c>
      <c r="R182" s="23">
        <v>4223.34</v>
      </c>
      <c r="S182" s="21">
        <v>2722.93</v>
      </c>
      <c r="T182" s="21">
        <v>0</v>
      </c>
      <c r="U182" s="21">
        <v>2722.93</v>
      </c>
      <c r="V182" s="22">
        <v>283</v>
      </c>
      <c r="W182" s="22">
        <v>40.799999999999997</v>
      </c>
      <c r="X182" s="22">
        <v>1030.79</v>
      </c>
      <c r="Y182" s="22">
        <v>129.96</v>
      </c>
      <c r="Z182" s="22">
        <v>1484.55</v>
      </c>
      <c r="AA182" s="23">
        <v>4207.4799999999996</v>
      </c>
      <c r="AB182" s="21">
        <v>2702.84</v>
      </c>
      <c r="AC182" s="21">
        <v>0</v>
      </c>
      <c r="AD182" s="21">
        <v>2702.84</v>
      </c>
      <c r="AE182" s="22">
        <v>280</v>
      </c>
      <c r="AF182" s="22">
        <v>40.5</v>
      </c>
      <c r="AG182" s="22">
        <v>1022.94</v>
      </c>
      <c r="AH182" s="22">
        <v>119.39</v>
      </c>
      <c r="AI182" s="22">
        <v>1462.83</v>
      </c>
      <c r="AJ182" s="23">
        <v>4165.67</v>
      </c>
      <c r="AK182" s="21">
        <v>2773.09</v>
      </c>
      <c r="AL182" s="21">
        <v>0</v>
      </c>
      <c r="AM182" s="21">
        <v>2773.09</v>
      </c>
      <c r="AN182" s="22">
        <v>290</v>
      </c>
      <c r="AO182" s="22">
        <v>41.55</v>
      </c>
      <c r="AP182" s="22">
        <v>1048.6099999999999</v>
      </c>
      <c r="AQ182" s="22">
        <v>156.34</v>
      </c>
      <c r="AR182" s="22">
        <v>1536.5</v>
      </c>
      <c r="AS182" s="23">
        <v>4309.59</v>
      </c>
      <c r="AT182" s="21">
        <v>2746.39</v>
      </c>
      <c r="AU182" s="21">
        <v>948.61</v>
      </c>
      <c r="AV182" s="21">
        <v>3695</v>
      </c>
      <c r="AW182" s="22">
        <v>415</v>
      </c>
      <c r="AX182" s="22">
        <v>41.16</v>
      </c>
      <c r="AY182" s="22">
        <v>1228.57</v>
      </c>
      <c r="AZ182" s="22">
        <v>127.77</v>
      </c>
      <c r="BA182" s="22">
        <v>1812.5</v>
      </c>
      <c r="BB182" s="23">
        <v>5507.5</v>
      </c>
      <c r="BC182" s="21">
        <v>4056.81</v>
      </c>
      <c r="BD182" s="21">
        <v>0</v>
      </c>
      <c r="BE182" s="21">
        <v>4056.81</v>
      </c>
      <c r="BF182" s="22">
        <v>464</v>
      </c>
      <c r="BG182" s="22">
        <v>60.51</v>
      </c>
      <c r="BH182" s="22">
        <v>1751.88</v>
      </c>
      <c r="BI182" s="22">
        <v>158.65</v>
      </c>
      <c r="BJ182" s="22">
        <v>2435.04</v>
      </c>
      <c r="BK182" s="23">
        <v>6491.85</v>
      </c>
      <c r="BL182" s="21">
        <v>2702.84</v>
      </c>
      <c r="BM182" s="21">
        <v>0</v>
      </c>
      <c r="BN182" s="21">
        <v>2702.84</v>
      </c>
      <c r="BO182" s="22">
        <v>278</v>
      </c>
      <c r="BP182" s="22">
        <v>40.5</v>
      </c>
      <c r="BQ182" s="22">
        <v>1022.94</v>
      </c>
      <c r="BR182" s="22">
        <v>155.09</v>
      </c>
      <c r="BS182" s="22">
        <v>1496.53</v>
      </c>
      <c r="BT182" s="23">
        <v>4199.37</v>
      </c>
      <c r="BU182" s="21">
        <v>2702.84</v>
      </c>
      <c r="BV182" s="21">
        <v>0</v>
      </c>
      <c r="BW182" s="21">
        <v>2702.84</v>
      </c>
      <c r="BX182" s="22">
        <v>280</v>
      </c>
      <c r="BY182" s="22">
        <v>40.5</v>
      </c>
      <c r="BZ182" s="22">
        <v>1022.94</v>
      </c>
      <c r="CA182" s="22">
        <v>144.88999999999999</v>
      </c>
      <c r="CB182" s="22">
        <v>1488.33</v>
      </c>
      <c r="CC182" s="23">
        <v>4191.17</v>
      </c>
      <c r="CD182" s="21">
        <v>2823.16</v>
      </c>
      <c r="CE182" s="21">
        <v>0</v>
      </c>
      <c r="CF182" s="21">
        <v>2823.16</v>
      </c>
      <c r="CG182" s="22">
        <v>296</v>
      </c>
      <c r="CH182" s="22">
        <v>42.31</v>
      </c>
      <c r="CI182" s="22">
        <v>1066.8800000000001</v>
      </c>
      <c r="CJ182" s="22">
        <v>50.13</v>
      </c>
      <c r="CK182" s="22">
        <v>1455.32</v>
      </c>
      <c r="CL182" s="23">
        <v>4278.4799999999996</v>
      </c>
      <c r="CM182" s="21">
        <v>2702.84</v>
      </c>
      <c r="CN182" s="21">
        <v>0</v>
      </c>
      <c r="CO182" s="21">
        <v>2702.84</v>
      </c>
      <c r="CP182" s="22">
        <v>288</v>
      </c>
      <c r="CQ182" s="22">
        <v>40.5</v>
      </c>
      <c r="CR182" s="22">
        <v>1027.74</v>
      </c>
      <c r="CS182" s="22">
        <v>53.09</v>
      </c>
      <c r="CT182" s="22">
        <v>1409.33</v>
      </c>
      <c r="CU182" s="23">
        <v>4112.17</v>
      </c>
      <c r="CV182" s="21">
        <v>2702.84</v>
      </c>
      <c r="CW182" s="21">
        <v>0</v>
      </c>
      <c r="CX182" s="21">
        <v>2702.84</v>
      </c>
      <c r="CY182" s="22">
        <v>280</v>
      </c>
      <c r="CZ182" s="22">
        <v>40.5</v>
      </c>
      <c r="DA182" s="22">
        <v>1022.94</v>
      </c>
      <c r="DB182" s="22">
        <v>139.79</v>
      </c>
      <c r="DC182" s="22">
        <v>1483.23</v>
      </c>
      <c r="DD182" s="23">
        <v>4186.07</v>
      </c>
      <c r="DE182" s="21">
        <v>4036.01</v>
      </c>
      <c r="DF182" s="21">
        <v>0</v>
      </c>
      <c r="DG182" s="21">
        <v>4036.01</v>
      </c>
      <c r="DH182" s="22">
        <v>464</v>
      </c>
      <c r="DI182" s="22">
        <v>413.89</v>
      </c>
      <c r="DJ182" s="22">
        <v>1267.82</v>
      </c>
      <c r="DK182" s="22">
        <v>188.97</v>
      </c>
      <c r="DL182" s="22">
        <v>2334.6799999999998</v>
      </c>
      <c r="DM182" s="23">
        <v>6370.69</v>
      </c>
      <c r="DN182" s="73">
        <f t="shared" si="22"/>
        <v>35415.480000000003</v>
      </c>
      <c r="DO182" s="73">
        <f t="shared" si="21"/>
        <v>948.61</v>
      </c>
      <c r="DP182" s="73">
        <f t="shared" si="23"/>
        <v>36364.090000000004</v>
      </c>
      <c r="DQ182" s="22">
        <f t="shared" si="24"/>
        <v>4178</v>
      </c>
      <c r="DR182" s="22">
        <f t="shared" si="25"/>
        <v>923.93000000000006</v>
      </c>
      <c r="DS182" s="22">
        <f t="shared" si="26"/>
        <v>14564.54</v>
      </c>
      <c r="DT182" s="22">
        <f t="shared" si="27"/>
        <v>1709.35</v>
      </c>
      <c r="DU182" s="22">
        <f t="shared" si="28"/>
        <v>21375.82</v>
      </c>
      <c r="DV182" s="23">
        <f t="shared" si="29"/>
        <v>60442.750000000007</v>
      </c>
      <c r="DW182" s="262">
        <f t="shared" si="30"/>
        <v>1305.9300000000003</v>
      </c>
      <c r="DX182" s="262"/>
      <c r="DY182" s="263">
        <f>E182-(DU182-(DO182*PARAM!Q182))</f>
        <v>-1974.2200000000012</v>
      </c>
      <c r="DZ182" s="263"/>
    </row>
    <row r="183" spans="1:130" x14ac:dyDescent="0.25">
      <c r="A183" s="18">
        <v>1277</v>
      </c>
      <c r="B183" s="18" t="s">
        <v>635</v>
      </c>
      <c r="C183" s="18" t="s">
        <v>404</v>
      </c>
      <c r="D183" s="20">
        <v>1</v>
      </c>
      <c r="E183" s="18">
        <v>29227.94</v>
      </c>
      <c r="F183" s="18">
        <v>47259.1</v>
      </c>
      <c r="G183" s="18" t="s">
        <v>157</v>
      </c>
      <c r="H183" s="18" t="s">
        <v>5</v>
      </c>
      <c r="I183" s="18" t="s">
        <v>636</v>
      </c>
      <c r="J183" s="21">
        <v>3692.06</v>
      </c>
      <c r="K183" s="21">
        <v>0</v>
      </c>
      <c r="L183" s="21">
        <v>3692.06</v>
      </c>
      <c r="M183" s="22">
        <v>405</v>
      </c>
      <c r="N183" s="22">
        <v>53.75</v>
      </c>
      <c r="O183" s="22">
        <v>1377.04</v>
      </c>
      <c r="P183" s="22">
        <v>166.44</v>
      </c>
      <c r="Q183" s="22">
        <v>2002.23</v>
      </c>
      <c r="R183" s="23">
        <v>5694.29</v>
      </c>
      <c r="S183" s="21">
        <v>3585.46</v>
      </c>
      <c r="T183" s="21">
        <v>0</v>
      </c>
      <c r="U183" s="21">
        <v>3585.46</v>
      </c>
      <c r="V183" s="22">
        <v>405</v>
      </c>
      <c r="W183" s="22">
        <v>53.75</v>
      </c>
      <c r="X183" s="22">
        <v>1378.46</v>
      </c>
      <c r="Y183" s="22">
        <v>159.91</v>
      </c>
      <c r="Z183" s="22">
        <v>1997.12</v>
      </c>
      <c r="AA183" s="23">
        <v>5582.58</v>
      </c>
      <c r="AB183" s="21">
        <v>3585.46</v>
      </c>
      <c r="AC183" s="21">
        <v>0</v>
      </c>
      <c r="AD183" s="21">
        <v>3585.46</v>
      </c>
      <c r="AE183" s="22">
        <v>405</v>
      </c>
      <c r="AF183" s="22">
        <v>53.75</v>
      </c>
      <c r="AG183" s="22">
        <v>1377.75</v>
      </c>
      <c r="AH183" s="22">
        <v>180.31</v>
      </c>
      <c r="AI183" s="22">
        <v>2016.81</v>
      </c>
      <c r="AJ183" s="23">
        <v>5602.27</v>
      </c>
      <c r="AK183" s="21">
        <v>3659.11</v>
      </c>
      <c r="AL183" s="21">
        <v>0</v>
      </c>
      <c r="AM183" s="21">
        <v>3659.11</v>
      </c>
      <c r="AN183" s="22">
        <v>415</v>
      </c>
      <c r="AO183" s="22">
        <v>54.85</v>
      </c>
      <c r="AP183" s="22">
        <v>1403.39</v>
      </c>
      <c r="AQ183" s="22">
        <v>145.62</v>
      </c>
      <c r="AR183" s="22">
        <v>2018.86</v>
      </c>
      <c r="AS183" s="23">
        <v>5677.97</v>
      </c>
      <c r="AT183" s="21">
        <v>3627.25</v>
      </c>
      <c r="AU183" s="21">
        <v>948.61</v>
      </c>
      <c r="AV183" s="21">
        <v>4575.8599999999997</v>
      </c>
      <c r="AW183" s="22">
        <v>540</v>
      </c>
      <c r="AX183" s="22">
        <v>54.37</v>
      </c>
      <c r="AY183" s="22">
        <v>1582.03</v>
      </c>
      <c r="AZ183" s="22">
        <v>142.59</v>
      </c>
      <c r="BA183" s="22">
        <v>2318.9899999999998</v>
      </c>
      <c r="BB183" s="23">
        <v>6894.85</v>
      </c>
      <c r="BC183" s="21">
        <v>5406.26</v>
      </c>
      <c r="BD183" s="21">
        <v>0</v>
      </c>
      <c r="BE183" s="21">
        <v>5406.26</v>
      </c>
      <c r="BF183" s="22">
        <v>651</v>
      </c>
      <c r="BG183" s="22">
        <v>80.47</v>
      </c>
      <c r="BH183" s="22">
        <v>2320.13</v>
      </c>
      <c r="BI183" s="22">
        <v>179.5</v>
      </c>
      <c r="BJ183" s="22">
        <v>3231.1</v>
      </c>
      <c r="BK183" s="23">
        <v>8637.36</v>
      </c>
      <c r="BL183" s="21">
        <v>3585.46</v>
      </c>
      <c r="BM183" s="21">
        <v>0</v>
      </c>
      <c r="BN183" s="21">
        <v>3585.46</v>
      </c>
      <c r="BO183" s="22">
        <v>405</v>
      </c>
      <c r="BP183" s="22">
        <v>53.75</v>
      </c>
      <c r="BQ183" s="22">
        <v>1377.75</v>
      </c>
      <c r="BR183" s="22">
        <v>119.11</v>
      </c>
      <c r="BS183" s="22">
        <v>1955.61</v>
      </c>
      <c r="BT183" s="23">
        <v>5541.07</v>
      </c>
      <c r="BU183" s="21">
        <v>3585.46</v>
      </c>
      <c r="BV183" s="21">
        <v>0</v>
      </c>
      <c r="BW183" s="21">
        <v>3585.46</v>
      </c>
      <c r="BX183" s="22">
        <v>405</v>
      </c>
      <c r="BY183" s="22">
        <v>53.75</v>
      </c>
      <c r="BZ183" s="22">
        <v>1377.75</v>
      </c>
      <c r="CA183" s="22">
        <v>175.21</v>
      </c>
      <c r="CB183" s="22">
        <v>2011.71</v>
      </c>
      <c r="CC183" s="23">
        <v>5597.17</v>
      </c>
      <c r="CD183" s="21">
        <v>3585.46</v>
      </c>
      <c r="CE183" s="21">
        <v>0</v>
      </c>
      <c r="CF183" s="21">
        <v>3585.46</v>
      </c>
      <c r="CG183" s="22">
        <v>405</v>
      </c>
      <c r="CH183" s="22">
        <v>53.75</v>
      </c>
      <c r="CI183" s="22">
        <v>1377.75</v>
      </c>
      <c r="CJ183" s="22">
        <v>165.01</v>
      </c>
      <c r="CK183" s="22">
        <v>2001.51</v>
      </c>
      <c r="CL183" s="23">
        <v>5586.97</v>
      </c>
      <c r="CM183" s="21">
        <v>3563.07</v>
      </c>
      <c r="CN183" s="21">
        <v>0</v>
      </c>
      <c r="CO183" s="21">
        <v>3563.07</v>
      </c>
      <c r="CP183" s="22">
        <v>409</v>
      </c>
      <c r="CQ183" s="22">
        <v>53.41</v>
      </c>
      <c r="CR183" s="22">
        <v>1374.75</v>
      </c>
      <c r="CS183" s="22">
        <v>67.819999999999993</v>
      </c>
      <c r="CT183" s="22">
        <v>1904.98</v>
      </c>
      <c r="CU183" s="23">
        <v>5468.05</v>
      </c>
      <c r="CV183" s="21">
        <v>4204.34</v>
      </c>
      <c r="CW183" s="21">
        <v>0</v>
      </c>
      <c r="CX183" s="21">
        <v>4204.34</v>
      </c>
      <c r="CY183" s="22">
        <v>490</v>
      </c>
      <c r="CZ183" s="22">
        <v>63.03</v>
      </c>
      <c r="DA183" s="22">
        <v>1845.39</v>
      </c>
      <c r="DB183" s="22">
        <v>163.21</v>
      </c>
      <c r="DC183" s="22">
        <v>2561.63</v>
      </c>
      <c r="DD183" s="23">
        <v>6765.97</v>
      </c>
      <c r="DE183" s="21">
        <v>5439.76</v>
      </c>
      <c r="DF183" s="21">
        <v>0</v>
      </c>
      <c r="DG183" s="21">
        <v>5439.76</v>
      </c>
      <c r="DH183" s="22">
        <v>660</v>
      </c>
      <c r="DI183" s="22">
        <v>555</v>
      </c>
      <c r="DJ183" s="22">
        <v>4290.1400000000003</v>
      </c>
      <c r="DK183" s="22">
        <v>195.26</v>
      </c>
      <c r="DL183" s="22">
        <v>5700.4</v>
      </c>
      <c r="DM183" s="23">
        <v>11140.16</v>
      </c>
      <c r="DN183" s="73">
        <f t="shared" si="22"/>
        <v>47519.15</v>
      </c>
      <c r="DO183" s="73">
        <f t="shared" si="21"/>
        <v>948.61</v>
      </c>
      <c r="DP183" s="73">
        <f t="shared" si="23"/>
        <v>48467.76</v>
      </c>
      <c r="DQ183" s="22">
        <f t="shared" si="24"/>
        <v>6000</v>
      </c>
      <c r="DR183" s="22">
        <f t="shared" si="25"/>
        <v>1237.3799999999999</v>
      </c>
      <c r="DS183" s="22">
        <f t="shared" si="26"/>
        <v>22460.079999999998</v>
      </c>
      <c r="DT183" s="22">
        <f t="shared" si="27"/>
        <v>1979.1</v>
      </c>
      <c r="DU183" s="22">
        <f t="shared" si="28"/>
        <v>31676.559999999998</v>
      </c>
      <c r="DV183" s="23">
        <f t="shared" si="29"/>
        <v>83729.78</v>
      </c>
      <c r="DW183" s="262">
        <f t="shared" si="30"/>
        <v>1208.6600000000035</v>
      </c>
      <c r="DX183" s="262"/>
      <c r="DY183" s="263">
        <f>E183-(DU183-(DO183*PARAM!Q183))</f>
        <v>-2448.619999999999</v>
      </c>
      <c r="DZ183" s="263"/>
    </row>
    <row r="184" spans="1:130" x14ac:dyDescent="0.25">
      <c r="A184" s="18">
        <v>1278</v>
      </c>
      <c r="B184" s="18" t="s">
        <v>635</v>
      </c>
      <c r="C184" s="18" t="s">
        <v>637</v>
      </c>
      <c r="D184" s="20">
        <v>1</v>
      </c>
      <c r="E184" s="18">
        <v>23063.72</v>
      </c>
      <c r="F184" s="18">
        <v>41082.65</v>
      </c>
      <c r="G184" s="18" t="s">
        <v>157</v>
      </c>
      <c r="H184" s="18" t="s">
        <v>5</v>
      </c>
      <c r="I184" s="18" t="s">
        <v>415</v>
      </c>
      <c r="J184" s="21">
        <v>3177.18</v>
      </c>
      <c r="K184" s="21">
        <v>0</v>
      </c>
      <c r="L184" s="21">
        <v>3177.18</v>
      </c>
      <c r="M184" s="22">
        <v>347</v>
      </c>
      <c r="N184" s="22">
        <v>47.46</v>
      </c>
      <c r="O184" s="22">
        <v>1217.52</v>
      </c>
      <c r="P184" s="22">
        <v>148.16999999999999</v>
      </c>
      <c r="Q184" s="22">
        <v>1760.15</v>
      </c>
      <c r="R184" s="23">
        <v>4937.33</v>
      </c>
      <c r="S184" s="21">
        <v>3166.78</v>
      </c>
      <c r="T184" s="21">
        <v>0</v>
      </c>
      <c r="U184" s="21">
        <v>3166.78</v>
      </c>
      <c r="V184" s="22">
        <v>347</v>
      </c>
      <c r="W184" s="22">
        <v>47.46</v>
      </c>
      <c r="X184" s="22">
        <v>1218.76</v>
      </c>
      <c r="Y184" s="22">
        <v>148.03</v>
      </c>
      <c r="Z184" s="22">
        <v>1761.25</v>
      </c>
      <c r="AA184" s="23">
        <v>4928.03</v>
      </c>
      <c r="AB184" s="21">
        <v>3166.78</v>
      </c>
      <c r="AC184" s="21">
        <v>0</v>
      </c>
      <c r="AD184" s="21">
        <v>3166.78</v>
      </c>
      <c r="AE184" s="22">
        <v>347</v>
      </c>
      <c r="AF184" s="22">
        <v>47.46</v>
      </c>
      <c r="AG184" s="22">
        <v>1218.1400000000001</v>
      </c>
      <c r="AH184" s="22">
        <v>173.53</v>
      </c>
      <c r="AI184" s="22">
        <v>1786.13</v>
      </c>
      <c r="AJ184" s="23">
        <v>4952.91</v>
      </c>
      <c r="AK184" s="21">
        <v>3186.28</v>
      </c>
      <c r="AL184" s="21">
        <v>0</v>
      </c>
      <c r="AM184" s="21">
        <v>3186.28</v>
      </c>
      <c r="AN184" s="22">
        <v>349</v>
      </c>
      <c r="AO184" s="22">
        <v>47.76</v>
      </c>
      <c r="AP184" s="22">
        <v>1225.43</v>
      </c>
      <c r="AQ184" s="22">
        <v>133.07</v>
      </c>
      <c r="AR184" s="22">
        <v>1755.26</v>
      </c>
      <c r="AS184" s="23">
        <v>4941.54</v>
      </c>
      <c r="AT184" s="21">
        <v>3210.58</v>
      </c>
      <c r="AU184" s="21">
        <v>948.61</v>
      </c>
      <c r="AV184" s="21">
        <v>4159.1899999999996</v>
      </c>
      <c r="AW184" s="22">
        <v>482</v>
      </c>
      <c r="AX184" s="22">
        <v>48.12</v>
      </c>
      <c r="AY184" s="22">
        <v>1424.19</v>
      </c>
      <c r="AZ184" s="22">
        <v>161.51</v>
      </c>
      <c r="BA184" s="22">
        <v>2115.8200000000002</v>
      </c>
      <c r="BB184" s="23">
        <v>6275.01</v>
      </c>
      <c r="BC184" s="21">
        <v>4900.09</v>
      </c>
      <c r="BD184" s="21">
        <v>0</v>
      </c>
      <c r="BE184" s="21">
        <v>4900.09</v>
      </c>
      <c r="BF184" s="22">
        <v>563</v>
      </c>
      <c r="BG184" s="22">
        <v>70.89</v>
      </c>
      <c r="BH184" s="22">
        <v>2126.98</v>
      </c>
      <c r="BI184" s="22">
        <v>167.69</v>
      </c>
      <c r="BJ184" s="22">
        <v>2928.56</v>
      </c>
      <c r="BK184" s="23">
        <v>7828.65</v>
      </c>
      <c r="BL184" s="21">
        <v>3166.78</v>
      </c>
      <c r="BM184" s="21">
        <v>0</v>
      </c>
      <c r="BN184" s="21">
        <v>3166.78</v>
      </c>
      <c r="BO184" s="22">
        <v>347</v>
      </c>
      <c r="BP184" s="22">
        <v>47.46</v>
      </c>
      <c r="BQ184" s="22">
        <v>1175.99</v>
      </c>
      <c r="BR184" s="22">
        <v>107.41</v>
      </c>
      <c r="BS184" s="22">
        <v>1677.86</v>
      </c>
      <c r="BT184" s="23">
        <v>4844.6400000000003</v>
      </c>
      <c r="BU184" s="21">
        <v>3166.78</v>
      </c>
      <c r="BV184" s="21">
        <v>0</v>
      </c>
      <c r="BW184" s="21">
        <v>3166.78</v>
      </c>
      <c r="BX184" s="22">
        <v>347</v>
      </c>
      <c r="BY184" s="22">
        <v>47.46</v>
      </c>
      <c r="BZ184" s="22">
        <v>1218.1400000000001</v>
      </c>
      <c r="CA184" s="22">
        <v>137.83000000000001</v>
      </c>
      <c r="CB184" s="22">
        <v>1750.43</v>
      </c>
      <c r="CC184" s="23">
        <v>4917.21</v>
      </c>
      <c r="CD184" s="21">
        <v>3166.78</v>
      </c>
      <c r="CE184" s="21">
        <v>0</v>
      </c>
      <c r="CF184" s="21">
        <v>3166.78</v>
      </c>
      <c r="CG184" s="22">
        <v>347</v>
      </c>
      <c r="CH184" s="22">
        <v>47.46</v>
      </c>
      <c r="CI184" s="22">
        <v>1218.1400000000001</v>
      </c>
      <c r="CJ184" s="22">
        <v>148.03</v>
      </c>
      <c r="CK184" s="22">
        <v>1760.63</v>
      </c>
      <c r="CL184" s="23">
        <v>4927.41</v>
      </c>
      <c r="CM184" s="21">
        <v>3147.01</v>
      </c>
      <c r="CN184" s="21">
        <v>0</v>
      </c>
      <c r="CO184" s="21">
        <v>3147.01</v>
      </c>
      <c r="CP184" s="22">
        <v>352</v>
      </c>
      <c r="CQ184" s="22">
        <v>47.16</v>
      </c>
      <c r="CR184" s="22">
        <v>1215.53</v>
      </c>
      <c r="CS184" s="22">
        <v>71.180000000000007</v>
      </c>
      <c r="CT184" s="22">
        <v>1685.87</v>
      </c>
      <c r="CU184" s="23">
        <v>4832.88</v>
      </c>
      <c r="CV184" s="21">
        <v>3166.78</v>
      </c>
      <c r="CW184" s="21">
        <v>0</v>
      </c>
      <c r="CX184" s="21">
        <v>3166.78</v>
      </c>
      <c r="CY184" s="22">
        <v>347</v>
      </c>
      <c r="CZ184" s="22">
        <v>47.46</v>
      </c>
      <c r="DA184" s="22">
        <v>1218.1400000000001</v>
      </c>
      <c r="DB184" s="22">
        <v>148.03</v>
      </c>
      <c r="DC184" s="22">
        <v>1760.63</v>
      </c>
      <c r="DD184" s="23">
        <v>4927.41</v>
      </c>
      <c r="DE184" s="21">
        <v>4726.8599999999997</v>
      </c>
      <c r="DF184" s="21">
        <v>0</v>
      </c>
      <c r="DG184" s="21">
        <v>4726.8599999999997</v>
      </c>
      <c r="DH184" s="22">
        <v>564</v>
      </c>
      <c r="DI184" s="22">
        <v>482.24</v>
      </c>
      <c r="DJ184" s="22">
        <v>1603.43</v>
      </c>
      <c r="DK184" s="22">
        <v>185.94</v>
      </c>
      <c r="DL184" s="22">
        <v>2835.61</v>
      </c>
      <c r="DM184" s="23">
        <v>7562.47</v>
      </c>
      <c r="DN184" s="73">
        <f t="shared" si="22"/>
        <v>41348.68</v>
      </c>
      <c r="DO184" s="73">
        <f t="shared" si="21"/>
        <v>948.61</v>
      </c>
      <c r="DP184" s="73">
        <f t="shared" si="23"/>
        <v>42297.289999999994</v>
      </c>
      <c r="DQ184" s="22">
        <f t="shared" si="24"/>
        <v>5086</v>
      </c>
      <c r="DR184" s="22">
        <f t="shared" si="25"/>
        <v>1075.8499999999999</v>
      </c>
      <c r="DS184" s="22">
        <f t="shared" si="26"/>
        <v>17256.379999999997</v>
      </c>
      <c r="DT184" s="22">
        <f t="shared" si="27"/>
        <v>1837.8300000000002</v>
      </c>
      <c r="DU184" s="22">
        <f t="shared" si="28"/>
        <v>25256.06</v>
      </c>
      <c r="DV184" s="23">
        <f t="shared" si="29"/>
        <v>70720.12999999999</v>
      </c>
      <c r="DW184" s="262">
        <f t="shared" si="30"/>
        <v>1214.6399999999921</v>
      </c>
      <c r="DX184" s="262"/>
      <c r="DY184" s="263">
        <f>E184-(DU184-(DO184*PARAM!Q184))</f>
        <v>-2192.34</v>
      </c>
      <c r="DZ184" s="263"/>
    </row>
    <row r="185" spans="1:130" x14ac:dyDescent="0.25">
      <c r="A185" s="18">
        <v>1279</v>
      </c>
      <c r="B185" s="18" t="s">
        <v>640</v>
      </c>
      <c r="C185" s="18" t="s">
        <v>641</v>
      </c>
      <c r="D185" s="20">
        <v>0.9</v>
      </c>
      <c r="E185" s="18">
        <v>27106.47</v>
      </c>
      <c r="F185" s="18">
        <v>43820.61</v>
      </c>
      <c r="G185" s="18" t="s">
        <v>157</v>
      </c>
      <c r="H185" s="18" t="s">
        <v>5</v>
      </c>
      <c r="I185" s="18" t="s">
        <v>642</v>
      </c>
      <c r="J185" s="21">
        <v>3453.13</v>
      </c>
      <c r="K185" s="21">
        <v>0</v>
      </c>
      <c r="L185" s="21">
        <v>3453.13</v>
      </c>
      <c r="M185" s="22">
        <v>376</v>
      </c>
      <c r="N185" s="22">
        <v>50.63</v>
      </c>
      <c r="O185" s="22">
        <v>1295.42</v>
      </c>
      <c r="P185" s="22">
        <v>137.5</v>
      </c>
      <c r="Q185" s="22">
        <v>1859.55</v>
      </c>
      <c r="R185" s="23">
        <v>5312.68</v>
      </c>
      <c r="S185" s="21">
        <v>3377.73</v>
      </c>
      <c r="T185" s="21">
        <v>0</v>
      </c>
      <c r="U185" s="21">
        <v>3377.73</v>
      </c>
      <c r="V185" s="22">
        <v>376</v>
      </c>
      <c r="W185" s="22">
        <v>50.63</v>
      </c>
      <c r="X185" s="22">
        <v>1296.8</v>
      </c>
      <c r="Y185" s="22">
        <v>141.59</v>
      </c>
      <c r="Z185" s="22">
        <v>1865.02</v>
      </c>
      <c r="AA185" s="23">
        <v>5242.75</v>
      </c>
      <c r="AB185" s="21">
        <v>3377.73</v>
      </c>
      <c r="AC185" s="21">
        <v>0</v>
      </c>
      <c r="AD185" s="21">
        <v>3377.73</v>
      </c>
      <c r="AE185" s="22">
        <v>376</v>
      </c>
      <c r="AF185" s="22">
        <v>50.63</v>
      </c>
      <c r="AG185" s="22">
        <v>1296.1099999999999</v>
      </c>
      <c r="AH185" s="22">
        <v>59.99</v>
      </c>
      <c r="AI185" s="22">
        <v>1782.73</v>
      </c>
      <c r="AJ185" s="23">
        <v>5160.46</v>
      </c>
      <c r="AK185" s="21">
        <v>3386.05</v>
      </c>
      <c r="AL185" s="21">
        <v>0</v>
      </c>
      <c r="AM185" s="21">
        <v>3386.05</v>
      </c>
      <c r="AN185" s="22">
        <v>377</v>
      </c>
      <c r="AO185" s="22">
        <v>50.76</v>
      </c>
      <c r="AP185" s="22">
        <v>1299</v>
      </c>
      <c r="AQ185" s="22">
        <v>60.12</v>
      </c>
      <c r="AR185" s="22">
        <v>1786.88</v>
      </c>
      <c r="AS185" s="23">
        <v>5172.93</v>
      </c>
      <c r="AT185" s="21">
        <v>3377.73</v>
      </c>
      <c r="AU185" s="21">
        <v>853.75</v>
      </c>
      <c r="AV185" s="21">
        <v>4231.4799999999996</v>
      </c>
      <c r="AW185" s="22">
        <v>492</v>
      </c>
      <c r="AX185" s="22">
        <v>50.63</v>
      </c>
      <c r="AY185" s="22">
        <v>1466.86</v>
      </c>
      <c r="AZ185" s="22">
        <v>153.02000000000001</v>
      </c>
      <c r="BA185" s="22">
        <v>2162.5100000000002</v>
      </c>
      <c r="BB185" s="23">
        <v>6393.99</v>
      </c>
      <c r="BC185" s="21">
        <v>5249.12</v>
      </c>
      <c r="BD185" s="21">
        <v>0</v>
      </c>
      <c r="BE185" s="21">
        <v>5249.12</v>
      </c>
      <c r="BF185" s="22">
        <v>607</v>
      </c>
      <c r="BG185" s="22">
        <v>75.69</v>
      </c>
      <c r="BH185" s="22">
        <v>2271.67</v>
      </c>
      <c r="BI185" s="22">
        <v>86.62</v>
      </c>
      <c r="BJ185" s="22">
        <v>3040.98</v>
      </c>
      <c r="BK185" s="23">
        <v>8290.1</v>
      </c>
      <c r="BL185" s="21">
        <v>3377.73</v>
      </c>
      <c r="BM185" s="21">
        <v>0</v>
      </c>
      <c r="BN185" s="21">
        <v>3377.73</v>
      </c>
      <c r="BO185" s="22">
        <v>376</v>
      </c>
      <c r="BP185" s="22">
        <v>50.63</v>
      </c>
      <c r="BQ185" s="22">
        <v>1296.1099999999999</v>
      </c>
      <c r="BR185" s="22">
        <v>121.41</v>
      </c>
      <c r="BS185" s="22">
        <v>1844.15</v>
      </c>
      <c r="BT185" s="23">
        <v>5221.88</v>
      </c>
      <c r="BU185" s="21">
        <v>3377.73</v>
      </c>
      <c r="BV185" s="21">
        <v>0</v>
      </c>
      <c r="BW185" s="21">
        <v>3377.73</v>
      </c>
      <c r="BX185" s="22">
        <v>376</v>
      </c>
      <c r="BY185" s="22">
        <v>50.63</v>
      </c>
      <c r="BZ185" s="22">
        <v>1296.1099999999999</v>
      </c>
      <c r="CA185" s="22">
        <v>162.21</v>
      </c>
      <c r="CB185" s="22">
        <v>1884.95</v>
      </c>
      <c r="CC185" s="23">
        <v>5262.68</v>
      </c>
      <c r="CD185" s="21">
        <v>3519.38</v>
      </c>
      <c r="CE185" s="21">
        <v>0</v>
      </c>
      <c r="CF185" s="21">
        <v>3519.38</v>
      </c>
      <c r="CG185" s="22">
        <v>396</v>
      </c>
      <c r="CH185" s="22">
        <v>52.75</v>
      </c>
      <c r="CI185" s="22">
        <v>1556.46</v>
      </c>
      <c r="CJ185" s="22">
        <v>143.72</v>
      </c>
      <c r="CK185" s="22">
        <v>2148.9299999999998</v>
      </c>
      <c r="CL185" s="23">
        <v>5668.31</v>
      </c>
      <c r="CM185" s="21">
        <v>3356.93</v>
      </c>
      <c r="CN185" s="21">
        <v>0</v>
      </c>
      <c r="CO185" s="21">
        <v>3356.93</v>
      </c>
      <c r="CP185" s="22">
        <v>381</v>
      </c>
      <c r="CQ185" s="22">
        <v>50.31</v>
      </c>
      <c r="CR185" s="22">
        <v>1293.6600000000001</v>
      </c>
      <c r="CS185" s="22">
        <v>100.72</v>
      </c>
      <c r="CT185" s="22">
        <v>1825.69</v>
      </c>
      <c r="CU185" s="23">
        <v>5182.62</v>
      </c>
      <c r="CV185" s="21">
        <v>3377.73</v>
      </c>
      <c r="CW185" s="21">
        <v>0</v>
      </c>
      <c r="CX185" s="21">
        <v>3377.73</v>
      </c>
      <c r="CY185" s="22">
        <v>376</v>
      </c>
      <c r="CZ185" s="22">
        <v>50.63</v>
      </c>
      <c r="DA185" s="22">
        <v>1296.1099999999999</v>
      </c>
      <c r="DB185" s="22">
        <v>136.71</v>
      </c>
      <c r="DC185" s="22">
        <v>1859.45</v>
      </c>
      <c r="DD185" s="23">
        <v>5237.18</v>
      </c>
      <c r="DE185" s="21">
        <v>5041.05</v>
      </c>
      <c r="DF185" s="21">
        <v>0</v>
      </c>
      <c r="DG185" s="21">
        <v>5041.05</v>
      </c>
      <c r="DH185" s="22">
        <v>604</v>
      </c>
      <c r="DI185" s="22">
        <v>515.24</v>
      </c>
      <c r="DJ185" s="22">
        <v>3908.64</v>
      </c>
      <c r="DK185" s="22">
        <v>189.86</v>
      </c>
      <c r="DL185" s="22">
        <v>5217.74</v>
      </c>
      <c r="DM185" s="23">
        <v>10258.790000000001</v>
      </c>
      <c r="DN185" s="73">
        <f t="shared" si="22"/>
        <v>44272.04</v>
      </c>
      <c r="DO185" s="73">
        <f t="shared" si="21"/>
        <v>853.75</v>
      </c>
      <c r="DP185" s="73">
        <f t="shared" si="23"/>
        <v>45125.79</v>
      </c>
      <c r="DQ185" s="22">
        <f t="shared" si="24"/>
        <v>5489</v>
      </c>
      <c r="DR185" s="22">
        <f t="shared" si="25"/>
        <v>1149.79</v>
      </c>
      <c r="DS185" s="22">
        <f t="shared" si="26"/>
        <v>20869.060000000001</v>
      </c>
      <c r="DT185" s="22">
        <f t="shared" si="27"/>
        <v>1614.88</v>
      </c>
      <c r="DU185" s="22">
        <f t="shared" si="28"/>
        <v>29122.729999999996</v>
      </c>
      <c r="DV185" s="23">
        <f t="shared" si="29"/>
        <v>77626.25</v>
      </c>
      <c r="DW185" s="262">
        <f t="shared" si="30"/>
        <v>1305.1800000000003</v>
      </c>
      <c r="DX185" s="262"/>
      <c r="DY185" s="263">
        <f>E185-(DU185-(DO185*PARAM!Q185))</f>
        <v>-2016.2599999999948</v>
      </c>
      <c r="DZ185" s="263"/>
    </row>
    <row r="186" spans="1:130" x14ac:dyDescent="0.25">
      <c r="A186" s="18">
        <v>1282</v>
      </c>
      <c r="B186" s="18" t="s">
        <v>647</v>
      </c>
      <c r="C186" s="18" t="s">
        <v>648</v>
      </c>
      <c r="D186" s="20">
        <v>1</v>
      </c>
      <c r="E186" s="18">
        <v>32746.79</v>
      </c>
      <c r="F186" s="18">
        <v>53551.040000000001</v>
      </c>
      <c r="G186" s="18" t="s">
        <v>157</v>
      </c>
      <c r="H186" s="18" t="s">
        <v>5</v>
      </c>
      <c r="I186" s="18" t="s">
        <v>649</v>
      </c>
      <c r="J186" s="21">
        <v>3696.45</v>
      </c>
      <c r="K186" s="21">
        <v>0</v>
      </c>
      <c r="L186" s="21">
        <v>3696.45</v>
      </c>
      <c r="M186" s="22">
        <v>415</v>
      </c>
      <c r="N186" s="22">
        <v>54.78</v>
      </c>
      <c r="O186" s="22">
        <v>1401.21</v>
      </c>
      <c r="P186" s="22">
        <v>161.41</v>
      </c>
      <c r="Q186" s="22">
        <v>2032.4</v>
      </c>
      <c r="R186" s="23">
        <v>5728.85</v>
      </c>
      <c r="S186" s="21">
        <v>3652.12</v>
      </c>
      <c r="T186" s="21">
        <v>0</v>
      </c>
      <c r="U186" s="21">
        <v>3652.12</v>
      </c>
      <c r="V186" s="22">
        <v>415</v>
      </c>
      <c r="W186" s="22">
        <v>54.75</v>
      </c>
      <c r="X186" s="22">
        <v>1401.67</v>
      </c>
      <c r="Y186" s="22">
        <v>140.41</v>
      </c>
      <c r="Z186" s="22">
        <v>2011.83</v>
      </c>
      <c r="AA186" s="23">
        <v>5663.95</v>
      </c>
      <c r="AB186" s="21">
        <v>3652.12</v>
      </c>
      <c r="AC186" s="21">
        <v>0</v>
      </c>
      <c r="AD186" s="21">
        <v>3652.12</v>
      </c>
      <c r="AE186" s="22">
        <v>415</v>
      </c>
      <c r="AF186" s="22">
        <v>54.75</v>
      </c>
      <c r="AG186" s="22">
        <v>1400.96</v>
      </c>
      <c r="AH186" s="22">
        <v>181.21</v>
      </c>
      <c r="AI186" s="22">
        <v>2051.92</v>
      </c>
      <c r="AJ186" s="23">
        <v>5704.04</v>
      </c>
      <c r="AK186" s="21">
        <v>3661.37</v>
      </c>
      <c r="AL186" s="21">
        <v>0</v>
      </c>
      <c r="AM186" s="21">
        <v>3661.37</v>
      </c>
      <c r="AN186" s="22">
        <v>415</v>
      </c>
      <c r="AO186" s="22">
        <v>54.88</v>
      </c>
      <c r="AP186" s="22">
        <v>1404.19</v>
      </c>
      <c r="AQ186" s="22">
        <v>160.94999999999999</v>
      </c>
      <c r="AR186" s="22">
        <v>2035.02</v>
      </c>
      <c r="AS186" s="23">
        <v>5696.39</v>
      </c>
      <c r="AT186" s="21">
        <v>3652.12</v>
      </c>
      <c r="AU186" s="21">
        <v>948.61</v>
      </c>
      <c r="AV186" s="21">
        <v>4600.7299999999996</v>
      </c>
      <c r="AW186" s="22">
        <v>543</v>
      </c>
      <c r="AX186" s="22">
        <v>54.75</v>
      </c>
      <c r="AY186" s="22">
        <v>1590.69</v>
      </c>
      <c r="AZ186" s="22">
        <v>158.22999999999999</v>
      </c>
      <c r="BA186" s="22">
        <v>2346.67</v>
      </c>
      <c r="BB186" s="23">
        <v>6947.4</v>
      </c>
      <c r="BC186" s="21">
        <v>5641.69</v>
      </c>
      <c r="BD186" s="21">
        <v>0</v>
      </c>
      <c r="BE186" s="21">
        <v>5641.69</v>
      </c>
      <c r="BF186" s="22">
        <v>662</v>
      </c>
      <c r="BG186" s="22">
        <v>81.739999999999995</v>
      </c>
      <c r="BH186" s="22">
        <v>2452.7800000000002</v>
      </c>
      <c r="BI186" s="22">
        <v>197.97</v>
      </c>
      <c r="BJ186" s="22">
        <v>3394.49</v>
      </c>
      <c r="BK186" s="23">
        <v>9036.18</v>
      </c>
      <c r="BL186" s="21">
        <v>3652.12</v>
      </c>
      <c r="BM186" s="21">
        <v>0</v>
      </c>
      <c r="BN186" s="21">
        <v>3652.12</v>
      </c>
      <c r="BO186" s="22">
        <v>412</v>
      </c>
      <c r="BP186" s="22">
        <v>54.75</v>
      </c>
      <c r="BQ186" s="22">
        <v>1400.96</v>
      </c>
      <c r="BR186" s="22">
        <v>130.21</v>
      </c>
      <c r="BS186" s="22">
        <v>1997.92</v>
      </c>
      <c r="BT186" s="23">
        <v>5650.04</v>
      </c>
      <c r="BU186" s="21">
        <v>3652.12</v>
      </c>
      <c r="BV186" s="21">
        <v>0</v>
      </c>
      <c r="BW186" s="21">
        <v>3652.12</v>
      </c>
      <c r="BX186" s="22">
        <v>414</v>
      </c>
      <c r="BY186" s="22">
        <v>54.75</v>
      </c>
      <c r="BZ186" s="22">
        <v>1400.96</v>
      </c>
      <c r="CA186" s="22">
        <v>176.11</v>
      </c>
      <c r="CB186" s="22">
        <v>2045.82</v>
      </c>
      <c r="CC186" s="23">
        <v>5697.94</v>
      </c>
      <c r="CD186" s="21">
        <v>4649.3</v>
      </c>
      <c r="CE186" s="21">
        <v>0</v>
      </c>
      <c r="CF186" s="21">
        <v>4649.3</v>
      </c>
      <c r="CG186" s="22">
        <v>552</v>
      </c>
      <c r="CH186" s="22">
        <v>69.7</v>
      </c>
      <c r="CI186" s="22">
        <v>2027.03</v>
      </c>
      <c r="CJ186" s="22">
        <v>77.44</v>
      </c>
      <c r="CK186" s="22">
        <v>2726.17</v>
      </c>
      <c r="CL186" s="23">
        <v>7375.47</v>
      </c>
      <c r="CM186" s="21">
        <v>3652.12</v>
      </c>
      <c r="CN186" s="21">
        <v>0</v>
      </c>
      <c r="CO186" s="21">
        <v>3652.12</v>
      </c>
      <c r="CP186" s="22">
        <v>421</v>
      </c>
      <c r="CQ186" s="22">
        <v>54.75</v>
      </c>
      <c r="CR186" s="22">
        <v>1405.36</v>
      </c>
      <c r="CS186" s="22">
        <v>171.01</v>
      </c>
      <c r="CT186" s="22">
        <v>2052.12</v>
      </c>
      <c r="CU186" s="23">
        <v>5704.24</v>
      </c>
      <c r="CV186" s="21">
        <v>13101.15</v>
      </c>
      <c r="CW186" s="21">
        <v>0</v>
      </c>
      <c r="CX186" s="21">
        <v>13101.15</v>
      </c>
      <c r="CY186" s="22">
        <v>1620</v>
      </c>
      <c r="CZ186" s="22">
        <v>720.51</v>
      </c>
      <c r="DA186" s="22">
        <v>7079.49</v>
      </c>
      <c r="DB186" s="22">
        <v>184.37</v>
      </c>
      <c r="DC186" s="22">
        <v>9604.3700000000008</v>
      </c>
      <c r="DD186" s="23">
        <v>22705.52</v>
      </c>
      <c r="DE186" s="21">
        <v>0</v>
      </c>
      <c r="DF186" s="21">
        <v>0</v>
      </c>
      <c r="DG186" s="21">
        <v>0</v>
      </c>
      <c r="DH186" s="22">
        <v>0</v>
      </c>
      <c r="DI186" s="22">
        <v>0</v>
      </c>
      <c r="DJ186" s="22">
        <v>0</v>
      </c>
      <c r="DK186" s="22">
        <v>0</v>
      </c>
      <c r="DL186" s="22">
        <v>0</v>
      </c>
      <c r="DM186" s="23">
        <v>0</v>
      </c>
      <c r="DN186" s="73">
        <f t="shared" si="22"/>
        <v>52662.68</v>
      </c>
      <c r="DO186" s="73">
        <f t="shared" si="21"/>
        <v>948.61</v>
      </c>
      <c r="DP186" s="73">
        <f t="shared" si="23"/>
        <v>53611.29</v>
      </c>
      <c r="DQ186" s="22">
        <f t="shared" si="24"/>
        <v>6696</v>
      </c>
      <c r="DR186" s="22">
        <f t="shared" si="25"/>
        <v>1364.8600000000001</v>
      </c>
      <c r="DS186" s="22">
        <f t="shared" si="26"/>
        <v>24366.260000000002</v>
      </c>
      <c r="DT186" s="22">
        <f t="shared" si="27"/>
        <v>1869.5300000000002</v>
      </c>
      <c r="DU186" s="22">
        <f t="shared" si="28"/>
        <v>34296.649999999994</v>
      </c>
      <c r="DV186" s="23">
        <f t="shared" si="29"/>
        <v>91560.060000000012</v>
      </c>
      <c r="DW186" s="262">
        <f t="shared" si="30"/>
        <v>60.25</v>
      </c>
      <c r="DX186" s="262"/>
      <c r="DY186" s="263">
        <f>E186-(DU186-(DO186*PARAM!Q186))</f>
        <v>-1549.8599999999933</v>
      </c>
      <c r="DZ186" s="263"/>
    </row>
    <row r="187" spans="1:130" x14ac:dyDescent="0.25">
      <c r="A187" s="18">
        <v>1285</v>
      </c>
      <c r="B187" s="18" t="s">
        <v>660</v>
      </c>
      <c r="C187" s="18" t="s">
        <v>614</v>
      </c>
      <c r="D187" s="20">
        <v>1</v>
      </c>
      <c r="E187" s="18">
        <v>29083.18</v>
      </c>
      <c r="F187" s="18">
        <v>47011.49</v>
      </c>
      <c r="G187" s="18" t="s">
        <v>157</v>
      </c>
      <c r="H187" s="18" t="s">
        <v>5</v>
      </c>
      <c r="I187" s="18" t="s">
        <v>661</v>
      </c>
      <c r="J187" s="21">
        <v>3628.75</v>
      </c>
      <c r="K187" s="21">
        <v>0</v>
      </c>
      <c r="L187" s="21">
        <v>3628.75</v>
      </c>
      <c r="M187" s="22">
        <v>410</v>
      </c>
      <c r="N187" s="22">
        <v>54.32</v>
      </c>
      <c r="O187" s="22">
        <v>1390.32</v>
      </c>
      <c r="P187" s="22">
        <v>165.61</v>
      </c>
      <c r="Q187" s="22">
        <v>2020.25</v>
      </c>
      <c r="R187" s="23">
        <v>5649</v>
      </c>
      <c r="S187" s="21">
        <v>3623.55</v>
      </c>
      <c r="T187" s="21">
        <v>0</v>
      </c>
      <c r="U187" s="21">
        <v>3623.55</v>
      </c>
      <c r="V187" s="22">
        <v>410</v>
      </c>
      <c r="W187" s="22">
        <v>54.32</v>
      </c>
      <c r="X187" s="22">
        <v>1391.74</v>
      </c>
      <c r="Y187" s="22">
        <v>134.94</v>
      </c>
      <c r="Z187" s="22">
        <v>1991</v>
      </c>
      <c r="AA187" s="23">
        <v>5614.55</v>
      </c>
      <c r="AB187" s="21">
        <v>3623.55</v>
      </c>
      <c r="AC187" s="21">
        <v>0</v>
      </c>
      <c r="AD187" s="21">
        <v>3623.55</v>
      </c>
      <c r="AE187" s="22">
        <v>410</v>
      </c>
      <c r="AF187" s="22">
        <v>54.32</v>
      </c>
      <c r="AG187" s="22">
        <v>1391.03</v>
      </c>
      <c r="AH187" s="22">
        <v>180.84</v>
      </c>
      <c r="AI187" s="22">
        <v>2036.19</v>
      </c>
      <c r="AJ187" s="23">
        <v>5659.74</v>
      </c>
      <c r="AK187" s="21">
        <v>3686.34</v>
      </c>
      <c r="AL187" s="21">
        <v>0</v>
      </c>
      <c r="AM187" s="21">
        <v>3686.34</v>
      </c>
      <c r="AN187" s="22">
        <v>419</v>
      </c>
      <c r="AO187" s="22">
        <v>55.26</v>
      </c>
      <c r="AP187" s="22">
        <v>1412.89</v>
      </c>
      <c r="AQ187" s="22">
        <v>161.28</v>
      </c>
      <c r="AR187" s="22">
        <v>2048.4299999999998</v>
      </c>
      <c r="AS187" s="23">
        <v>5734.77</v>
      </c>
      <c r="AT187" s="21">
        <v>3655.94</v>
      </c>
      <c r="AU187" s="21">
        <v>948.61</v>
      </c>
      <c r="AV187" s="21">
        <v>4604.55</v>
      </c>
      <c r="AW187" s="22">
        <v>544</v>
      </c>
      <c r="AX187" s="22">
        <v>54.8</v>
      </c>
      <c r="AY187" s="22">
        <v>1592.02</v>
      </c>
      <c r="AZ187" s="22">
        <v>142.97999999999999</v>
      </c>
      <c r="BA187" s="22">
        <v>2333.8000000000002</v>
      </c>
      <c r="BB187" s="23">
        <v>6938.35</v>
      </c>
      <c r="BC187" s="21">
        <v>5476.64</v>
      </c>
      <c r="BD187" s="21">
        <v>0</v>
      </c>
      <c r="BE187" s="21">
        <v>5476.64</v>
      </c>
      <c r="BF187" s="22">
        <v>656</v>
      </c>
      <c r="BG187" s="22">
        <v>81.099999999999994</v>
      </c>
      <c r="BH187" s="22">
        <v>2337.19</v>
      </c>
      <c r="BI187" s="22">
        <v>175.35</v>
      </c>
      <c r="BJ187" s="22">
        <v>3249.64</v>
      </c>
      <c r="BK187" s="23">
        <v>8726.2800000000007</v>
      </c>
      <c r="BL187" s="21">
        <v>3623.55</v>
      </c>
      <c r="BM187" s="21">
        <v>0</v>
      </c>
      <c r="BN187" s="21">
        <v>3623.55</v>
      </c>
      <c r="BO187" s="22">
        <v>410</v>
      </c>
      <c r="BP187" s="22">
        <v>54.32</v>
      </c>
      <c r="BQ187" s="22">
        <v>1391.03</v>
      </c>
      <c r="BR187" s="22">
        <v>160.44</v>
      </c>
      <c r="BS187" s="22">
        <v>2015.79</v>
      </c>
      <c r="BT187" s="23">
        <v>5639.34</v>
      </c>
      <c r="BU187" s="21">
        <v>3623.55</v>
      </c>
      <c r="BV187" s="21">
        <v>0</v>
      </c>
      <c r="BW187" s="21">
        <v>3623.55</v>
      </c>
      <c r="BX187" s="22">
        <v>410</v>
      </c>
      <c r="BY187" s="22">
        <v>54.32</v>
      </c>
      <c r="BZ187" s="22">
        <v>1391.03</v>
      </c>
      <c r="CA187" s="22">
        <v>170.64</v>
      </c>
      <c r="CB187" s="22">
        <v>2025.99</v>
      </c>
      <c r="CC187" s="23">
        <v>5649.54</v>
      </c>
      <c r="CD187" s="21">
        <v>3748.25</v>
      </c>
      <c r="CE187" s="21">
        <v>0</v>
      </c>
      <c r="CF187" s="21">
        <v>3748.25</v>
      </c>
      <c r="CG187" s="22">
        <v>427</v>
      </c>
      <c r="CH187" s="22">
        <v>56.19</v>
      </c>
      <c r="CI187" s="22">
        <v>1659.21</v>
      </c>
      <c r="CJ187" s="22">
        <v>95.83</v>
      </c>
      <c r="CK187" s="22">
        <v>2238.23</v>
      </c>
      <c r="CL187" s="23">
        <v>5986.48</v>
      </c>
      <c r="CM187" s="21">
        <v>3623.55</v>
      </c>
      <c r="CN187" s="21">
        <v>0</v>
      </c>
      <c r="CO187" s="21">
        <v>3623.55</v>
      </c>
      <c r="CP187" s="22">
        <v>418</v>
      </c>
      <c r="CQ187" s="22">
        <v>54.32</v>
      </c>
      <c r="CR187" s="22">
        <v>1395.83</v>
      </c>
      <c r="CS187" s="22">
        <v>129.84</v>
      </c>
      <c r="CT187" s="22">
        <v>1997.99</v>
      </c>
      <c r="CU187" s="23">
        <v>5621.54</v>
      </c>
      <c r="CV187" s="21">
        <v>3623.55</v>
      </c>
      <c r="CW187" s="21">
        <v>0</v>
      </c>
      <c r="CX187" s="21">
        <v>3623.55</v>
      </c>
      <c r="CY187" s="22">
        <v>410</v>
      </c>
      <c r="CZ187" s="22">
        <v>54.32</v>
      </c>
      <c r="DA187" s="22">
        <v>1391.03</v>
      </c>
      <c r="DB187" s="22">
        <v>140.04</v>
      </c>
      <c r="DC187" s="22">
        <v>1995.39</v>
      </c>
      <c r="DD187" s="23">
        <v>5618.94</v>
      </c>
      <c r="DE187" s="21">
        <v>5409.04</v>
      </c>
      <c r="DF187" s="21">
        <v>0</v>
      </c>
      <c r="DG187" s="21">
        <v>5409.04</v>
      </c>
      <c r="DH187" s="22">
        <v>657</v>
      </c>
      <c r="DI187" s="22">
        <v>553.54</v>
      </c>
      <c r="DJ187" s="22">
        <v>4298.29</v>
      </c>
      <c r="DK187" s="22">
        <v>179.55</v>
      </c>
      <c r="DL187" s="22">
        <v>5688.38</v>
      </c>
      <c r="DM187" s="23">
        <v>11097.42</v>
      </c>
      <c r="DN187" s="73">
        <f t="shared" si="22"/>
        <v>47346.26</v>
      </c>
      <c r="DO187" s="73">
        <f t="shared" si="21"/>
        <v>948.61</v>
      </c>
      <c r="DP187" s="73">
        <f t="shared" si="23"/>
        <v>48294.87</v>
      </c>
      <c r="DQ187" s="22">
        <f t="shared" si="24"/>
        <v>5991</v>
      </c>
      <c r="DR187" s="22">
        <f t="shared" si="25"/>
        <v>1235.45</v>
      </c>
      <c r="DS187" s="22">
        <f t="shared" si="26"/>
        <v>22432.639999999999</v>
      </c>
      <c r="DT187" s="22">
        <f t="shared" si="27"/>
        <v>1997.7799999999997</v>
      </c>
      <c r="DU187" s="22">
        <f t="shared" si="28"/>
        <v>31656.870000000006</v>
      </c>
      <c r="DV187" s="23">
        <f t="shared" si="29"/>
        <v>83575.289999999994</v>
      </c>
      <c r="DW187" s="262">
        <f t="shared" si="30"/>
        <v>1283.3800000000047</v>
      </c>
      <c r="DX187" s="262"/>
      <c r="DY187" s="263">
        <f>E187-(DU187-(DO187*PARAM!Q187))</f>
        <v>-2573.690000000006</v>
      </c>
      <c r="DZ187" s="263"/>
    </row>
    <row r="188" spans="1:130" x14ac:dyDescent="0.25">
      <c r="A188" s="18">
        <v>1287</v>
      </c>
      <c r="B188" s="18" t="s">
        <v>597</v>
      </c>
      <c r="C188" s="18" t="s">
        <v>598</v>
      </c>
      <c r="D188" s="20">
        <v>1</v>
      </c>
      <c r="E188" s="18">
        <v>12435.35</v>
      </c>
      <c r="F188" s="18">
        <v>28888.76</v>
      </c>
      <c r="G188" s="18" t="s">
        <v>157</v>
      </c>
      <c r="H188" s="18" t="s">
        <v>5</v>
      </c>
      <c r="I188" s="18" t="s">
        <v>182</v>
      </c>
      <c r="J188" s="21">
        <v>2394.7600000000002</v>
      </c>
      <c r="K188" s="21">
        <v>0</v>
      </c>
      <c r="L188" s="21">
        <v>2394.7600000000002</v>
      </c>
      <c r="M188" s="22">
        <v>224</v>
      </c>
      <c r="N188" s="22">
        <v>34.4</v>
      </c>
      <c r="O188" s="22">
        <v>768.84</v>
      </c>
      <c r="P188" s="22">
        <v>138.99</v>
      </c>
      <c r="Q188" s="22">
        <v>1166.23</v>
      </c>
      <c r="R188" s="23">
        <v>3560.99</v>
      </c>
      <c r="S188" s="21">
        <v>2189.38</v>
      </c>
      <c r="T188" s="21">
        <v>0</v>
      </c>
      <c r="U188" s="21">
        <v>2189.38</v>
      </c>
      <c r="V188" s="22">
        <v>210</v>
      </c>
      <c r="W188" s="22">
        <v>32.799999999999997</v>
      </c>
      <c r="X188" s="22">
        <v>673.17</v>
      </c>
      <c r="Y188" s="22">
        <v>120.47</v>
      </c>
      <c r="Z188" s="22">
        <v>1036.44</v>
      </c>
      <c r="AA188" s="23">
        <v>3225.82</v>
      </c>
      <c r="AB188" s="21">
        <v>2188.62</v>
      </c>
      <c r="AC188" s="21">
        <v>0</v>
      </c>
      <c r="AD188" s="21">
        <v>2188.62</v>
      </c>
      <c r="AE188" s="22">
        <v>210</v>
      </c>
      <c r="AF188" s="22">
        <v>32.79</v>
      </c>
      <c r="AG188" s="22">
        <v>672.08</v>
      </c>
      <c r="AH188" s="22">
        <v>151.06</v>
      </c>
      <c r="AI188" s="22">
        <v>1065.93</v>
      </c>
      <c r="AJ188" s="23">
        <v>3254.55</v>
      </c>
      <c r="AK188" s="21">
        <v>2212.1999999999998</v>
      </c>
      <c r="AL188" s="21">
        <v>0</v>
      </c>
      <c r="AM188" s="21">
        <v>2212.1999999999998</v>
      </c>
      <c r="AN188" s="22">
        <v>213</v>
      </c>
      <c r="AO188" s="22">
        <v>33.14</v>
      </c>
      <c r="AP188" s="22">
        <v>693.26</v>
      </c>
      <c r="AQ188" s="22">
        <v>141.27000000000001</v>
      </c>
      <c r="AR188" s="22">
        <v>1080.67</v>
      </c>
      <c r="AS188" s="23">
        <v>3292.87</v>
      </c>
      <c r="AT188" s="21">
        <v>2188.62</v>
      </c>
      <c r="AU188" s="21">
        <v>948.61</v>
      </c>
      <c r="AV188" s="21">
        <v>3137.23</v>
      </c>
      <c r="AW188" s="22">
        <v>338</v>
      </c>
      <c r="AX188" s="22">
        <v>32.79</v>
      </c>
      <c r="AY188" s="22">
        <v>861.8</v>
      </c>
      <c r="AZ188" s="22">
        <v>133.16</v>
      </c>
      <c r="BA188" s="22">
        <v>1365.75</v>
      </c>
      <c r="BB188" s="23">
        <v>4502.9799999999996</v>
      </c>
      <c r="BC188" s="21">
        <v>3645.71</v>
      </c>
      <c r="BD188" s="21">
        <v>0</v>
      </c>
      <c r="BE188" s="21">
        <v>3645.71</v>
      </c>
      <c r="BF188" s="22">
        <v>383</v>
      </c>
      <c r="BG188" s="22">
        <v>51.76</v>
      </c>
      <c r="BH188" s="22">
        <v>1293.9000000000001</v>
      </c>
      <c r="BI188" s="22">
        <v>171</v>
      </c>
      <c r="BJ188" s="22">
        <v>1899.66</v>
      </c>
      <c r="BK188" s="23">
        <v>5545.37</v>
      </c>
      <c r="BL188" s="21">
        <v>2202.7199999999998</v>
      </c>
      <c r="BM188" s="21">
        <v>0</v>
      </c>
      <c r="BN188" s="21">
        <v>2202.7199999999998</v>
      </c>
      <c r="BO188" s="22">
        <v>209</v>
      </c>
      <c r="BP188" s="22">
        <v>33</v>
      </c>
      <c r="BQ188" s="22">
        <v>684.76</v>
      </c>
      <c r="BR188" s="22">
        <v>105.41</v>
      </c>
      <c r="BS188" s="22">
        <v>1032.17</v>
      </c>
      <c r="BT188" s="23">
        <v>3234.89</v>
      </c>
      <c r="BU188" s="21">
        <v>2207.66</v>
      </c>
      <c r="BV188" s="21">
        <v>0</v>
      </c>
      <c r="BW188" s="21">
        <v>2207.66</v>
      </c>
      <c r="BX188" s="22">
        <v>211</v>
      </c>
      <c r="BY188" s="22">
        <v>33.07</v>
      </c>
      <c r="BZ188" s="22">
        <v>689.29</v>
      </c>
      <c r="CA188" s="22">
        <v>131</v>
      </c>
      <c r="CB188" s="22">
        <v>1064.3599999999999</v>
      </c>
      <c r="CC188" s="23">
        <v>3272.02</v>
      </c>
      <c r="CD188" s="21">
        <v>2306.35</v>
      </c>
      <c r="CE188" s="21">
        <v>0</v>
      </c>
      <c r="CF188" s="21">
        <v>2306.35</v>
      </c>
      <c r="CG188" s="22">
        <v>226</v>
      </c>
      <c r="CH188" s="22">
        <v>34.56</v>
      </c>
      <c r="CI188" s="22">
        <v>778.61</v>
      </c>
      <c r="CJ188" s="22">
        <v>117.44</v>
      </c>
      <c r="CK188" s="22">
        <v>1156.6099999999999</v>
      </c>
      <c r="CL188" s="23">
        <v>3462.96</v>
      </c>
      <c r="CM188" s="21">
        <v>2416.2199999999998</v>
      </c>
      <c r="CN188" s="21">
        <v>0</v>
      </c>
      <c r="CO188" s="21">
        <v>2416.2199999999998</v>
      </c>
      <c r="CP188" s="22">
        <v>249</v>
      </c>
      <c r="CQ188" s="22">
        <v>36.200000000000003</v>
      </c>
      <c r="CR188" s="22">
        <v>748.8</v>
      </c>
      <c r="CS188" s="22">
        <v>93.9</v>
      </c>
      <c r="CT188" s="22">
        <v>1127.9000000000001</v>
      </c>
      <c r="CU188" s="23">
        <v>3544.12</v>
      </c>
      <c r="CV188" s="21">
        <v>2324.87</v>
      </c>
      <c r="CW188" s="21">
        <v>0</v>
      </c>
      <c r="CX188" s="21">
        <v>2324.87</v>
      </c>
      <c r="CY188" s="22">
        <v>227</v>
      </c>
      <c r="CZ188" s="22">
        <v>34.83</v>
      </c>
      <c r="DA188" s="22">
        <v>706.31</v>
      </c>
      <c r="DB188" s="22">
        <v>127.97</v>
      </c>
      <c r="DC188" s="22">
        <v>1096.1099999999999</v>
      </c>
      <c r="DD188" s="23">
        <v>3420.98</v>
      </c>
      <c r="DE188" s="21">
        <v>3292.1</v>
      </c>
      <c r="DF188" s="21">
        <v>0</v>
      </c>
      <c r="DG188" s="21">
        <v>3292.1</v>
      </c>
      <c r="DH188" s="22">
        <v>361</v>
      </c>
      <c r="DI188" s="22">
        <v>341.8</v>
      </c>
      <c r="DJ188" s="22">
        <v>2114.34</v>
      </c>
      <c r="DK188" s="22">
        <v>161.80000000000001</v>
      </c>
      <c r="DL188" s="22">
        <v>2978.94</v>
      </c>
      <c r="DM188" s="23">
        <v>6271.04</v>
      </c>
      <c r="DN188" s="73">
        <f t="shared" si="22"/>
        <v>29569.209999999995</v>
      </c>
      <c r="DO188" s="73">
        <f t="shared" si="21"/>
        <v>948.61</v>
      </c>
      <c r="DP188" s="73">
        <f t="shared" si="23"/>
        <v>30517.819999999996</v>
      </c>
      <c r="DQ188" s="22">
        <f t="shared" si="24"/>
        <v>3270</v>
      </c>
      <c r="DR188" s="22">
        <f t="shared" si="25"/>
        <v>764.13999999999987</v>
      </c>
      <c r="DS188" s="22">
        <f t="shared" si="26"/>
        <v>11369.92</v>
      </c>
      <c r="DT188" s="22">
        <f t="shared" si="27"/>
        <v>1698.88</v>
      </c>
      <c r="DU188" s="22">
        <f t="shared" si="28"/>
        <v>17102.940000000002</v>
      </c>
      <c r="DV188" s="23">
        <f t="shared" si="29"/>
        <v>49823.48</v>
      </c>
      <c r="DW188" s="262">
        <f t="shared" si="30"/>
        <v>1629.0599999999977</v>
      </c>
      <c r="DX188" s="262"/>
      <c r="DY188" s="263">
        <f>E188-(DU188-(DO188*PARAM!Q188))</f>
        <v>-4667.590000000002</v>
      </c>
      <c r="DZ188" s="263"/>
    </row>
    <row r="189" spans="1:130" x14ac:dyDescent="0.25">
      <c r="A189" s="18">
        <v>1289</v>
      </c>
      <c r="B189" s="18" t="s">
        <v>249</v>
      </c>
      <c r="C189" s="18" t="s">
        <v>250</v>
      </c>
      <c r="D189" s="20">
        <v>0.8</v>
      </c>
      <c r="E189" s="18">
        <v>13521.9</v>
      </c>
      <c r="F189" s="18">
        <v>25199.360000000001</v>
      </c>
      <c r="G189" s="18" t="s">
        <v>157</v>
      </c>
      <c r="H189" s="18" t="s">
        <v>5</v>
      </c>
      <c r="I189" s="18" t="s">
        <v>166</v>
      </c>
      <c r="J189" s="21">
        <v>1943.95</v>
      </c>
      <c r="K189" s="21">
        <v>0</v>
      </c>
      <c r="L189" s="21">
        <v>1943.95</v>
      </c>
      <c r="M189" s="22">
        <v>171</v>
      </c>
      <c r="N189" s="22">
        <v>29.12</v>
      </c>
      <c r="O189" s="22">
        <v>681.99</v>
      </c>
      <c r="P189" s="22">
        <v>116.11</v>
      </c>
      <c r="Q189" s="22">
        <v>998.22</v>
      </c>
      <c r="R189" s="23">
        <v>2942.17</v>
      </c>
      <c r="S189" s="21">
        <v>663.99</v>
      </c>
      <c r="T189" s="21">
        <v>0</v>
      </c>
      <c r="U189" s="21">
        <v>663.99</v>
      </c>
      <c r="V189" s="22">
        <v>-4</v>
      </c>
      <c r="W189" s="22">
        <v>9.9</v>
      </c>
      <c r="X189" s="22">
        <v>226.34</v>
      </c>
      <c r="Y189" s="22">
        <v>67.88</v>
      </c>
      <c r="Z189" s="22">
        <v>300.12</v>
      </c>
      <c r="AA189" s="23">
        <v>964.11</v>
      </c>
      <c r="AB189" s="21">
        <v>1269.31</v>
      </c>
      <c r="AC189" s="21">
        <v>0</v>
      </c>
      <c r="AD189" s="21">
        <v>1269.31</v>
      </c>
      <c r="AE189" s="22">
        <v>80</v>
      </c>
      <c r="AF189" s="22">
        <v>18.989999999999998</v>
      </c>
      <c r="AG189" s="22">
        <v>442.21</v>
      </c>
      <c r="AH189" s="22">
        <v>114.33</v>
      </c>
      <c r="AI189" s="22">
        <v>655.53</v>
      </c>
      <c r="AJ189" s="23">
        <v>1924.84</v>
      </c>
      <c r="AK189" s="21">
        <v>1295.28</v>
      </c>
      <c r="AL189" s="21">
        <v>0</v>
      </c>
      <c r="AM189" s="21">
        <v>1295.28</v>
      </c>
      <c r="AN189" s="22">
        <v>83</v>
      </c>
      <c r="AO189" s="22">
        <v>19.38</v>
      </c>
      <c r="AP189" s="22">
        <v>451.11</v>
      </c>
      <c r="AQ189" s="22">
        <v>104.6</v>
      </c>
      <c r="AR189" s="22">
        <v>658.09</v>
      </c>
      <c r="AS189" s="23">
        <v>1953.37</v>
      </c>
      <c r="AT189" s="21">
        <v>859.28</v>
      </c>
      <c r="AU189" s="21">
        <v>98.65</v>
      </c>
      <c r="AV189" s="21">
        <v>957.93</v>
      </c>
      <c r="AW189" s="22">
        <v>55</v>
      </c>
      <c r="AX189" s="22">
        <v>12.85</v>
      </c>
      <c r="AY189" s="22">
        <v>336.76</v>
      </c>
      <c r="AZ189" s="22">
        <v>67.58</v>
      </c>
      <c r="BA189" s="22">
        <v>472.19</v>
      </c>
      <c r="BB189" s="23">
        <v>1430.12</v>
      </c>
      <c r="BC189" s="21">
        <v>2250.17</v>
      </c>
      <c r="BD189" s="21">
        <v>0</v>
      </c>
      <c r="BE189" s="21">
        <v>2250.17</v>
      </c>
      <c r="BF189" s="22">
        <v>190</v>
      </c>
      <c r="BG189" s="22">
        <v>33.72</v>
      </c>
      <c r="BH189" s="22">
        <v>826.76</v>
      </c>
      <c r="BI189" s="22">
        <v>39.950000000000003</v>
      </c>
      <c r="BJ189" s="22">
        <v>1090.43</v>
      </c>
      <c r="BK189" s="23">
        <v>3340.6</v>
      </c>
      <c r="BL189" s="21">
        <v>13.2</v>
      </c>
      <c r="BM189" s="21">
        <v>0</v>
      </c>
      <c r="BN189" s="21">
        <v>13.2</v>
      </c>
      <c r="BO189" s="22">
        <v>-53</v>
      </c>
      <c r="BP189" s="22">
        <v>0.15</v>
      </c>
      <c r="BQ189" s="22">
        <v>21.6</v>
      </c>
      <c r="BR189" s="22">
        <v>0.22</v>
      </c>
      <c r="BS189" s="22">
        <v>-31.03</v>
      </c>
      <c r="BT189" s="23">
        <v>-17.829999999999998</v>
      </c>
      <c r="BU189" s="21">
        <v>251.86</v>
      </c>
      <c r="BV189" s="21">
        <v>0</v>
      </c>
      <c r="BW189" s="21">
        <v>251.86</v>
      </c>
      <c r="BX189" s="22">
        <v>-6</v>
      </c>
      <c r="BY189" s="22">
        <v>3.73</v>
      </c>
      <c r="BZ189" s="22">
        <v>103.27</v>
      </c>
      <c r="CA189" s="22">
        <v>4.46</v>
      </c>
      <c r="CB189" s="22">
        <v>105.46</v>
      </c>
      <c r="CC189" s="23">
        <v>357.32</v>
      </c>
      <c r="CD189" s="21">
        <v>729.1</v>
      </c>
      <c r="CE189" s="21">
        <v>0</v>
      </c>
      <c r="CF189" s="21">
        <v>729.1</v>
      </c>
      <c r="CG189" s="22">
        <v>35</v>
      </c>
      <c r="CH189" s="22">
        <v>10.89</v>
      </c>
      <c r="CI189" s="22">
        <v>266.60000000000002</v>
      </c>
      <c r="CJ189" s="22">
        <v>12.94</v>
      </c>
      <c r="CK189" s="22">
        <v>325.43</v>
      </c>
      <c r="CL189" s="23">
        <v>1054.53</v>
      </c>
      <c r="CM189" s="21">
        <v>121.68</v>
      </c>
      <c r="CN189" s="21">
        <v>0</v>
      </c>
      <c r="CO189" s="21">
        <v>121.68</v>
      </c>
      <c r="CP189" s="22">
        <v>-17</v>
      </c>
      <c r="CQ189" s="22">
        <v>1.78</v>
      </c>
      <c r="CR189" s="22">
        <v>57.24</v>
      </c>
      <c r="CS189" s="22">
        <v>2.15</v>
      </c>
      <c r="CT189" s="22">
        <v>44.17</v>
      </c>
      <c r="CU189" s="23">
        <v>165.85</v>
      </c>
      <c r="CV189" s="21">
        <v>404.29</v>
      </c>
      <c r="CW189" s="21">
        <v>0</v>
      </c>
      <c r="CX189" s="21">
        <v>404.29</v>
      </c>
      <c r="CY189" s="22">
        <v>7</v>
      </c>
      <c r="CZ189" s="22">
        <v>6.02</v>
      </c>
      <c r="DA189" s="22">
        <v>116.39</v>
      </c>
      <c r="DB189" s="22">
        <v>7.17</v>
      </c>
      <c r="DC189" s="22">
        <v>136.58000000000001</v>
      </c>
      <c r="DD189" s="23">
        <v>540.87</v>
      </c>
      <c r="DE189" s="21">
        <v>1701.65</v>
      </c>
      <c r="DF189" s="21">
        <v>0</v>
      </c>
      <c r="DG189" s="21">
        <v>1701.65</v>
      </c>
      <c r="DH189" s="22">
        <v>118</v>
      </c>
      <c r="DI189" s="22">
        <v>140.16999999999999</v>
      </c>
      <c r="DJ189" s="22">
        <v>771.74</v>
      </c>
      <c r="DK189" s="22">
        <v>31.55</v>
      </c>
      <c r="DL189" s="22">
        <v>1061.46</v>
      </c>
      <c r="DM189" s="23">
        <v>2763.11</v>
      </c>
      <c r="DN189" s="73">
        <f t="shared" si="22"/>
        <v>11503.760000000002</v>
      </c>
      <c r="DO189" s="73">
        <f t="shared" si="21"/>
        <v>98.65</v>
      </c>
      <c r="DP189" s="73">
        <f t="shared" si="23"/>
        <v>11602.410000000003</v>
      </c>
      <c r="DQ189" s="22">
        <f t="shared" si="24"/>
        <v>606</v>
      </c>
      <c r="DR189" s="22">
        <f t="shared" si="25"/>
        <v>286.85000000000002</v>
      </c>
      <c r="DS189" s="22">
        <f t="shared" si="26"/>
        <v>4323.6099999999997</v>
      </c>
      <c r="DT189" s="22">
        <f t="shared" si="27"/>
        <v>569.16</v>
      </c>
      <c r="DU189" s="22">
        <f t="shared" si="28"/>
        <v>5785.6200000000008</v>
      </c>
      <c r="DV189" s="23">
        <f t="shared" si="29"/>
        <v>17401.230000000003</v>
      </c>
      <c r="DW189" s="262">
        <f t="shared" si="30"/>
        <v>-13596.949999999997</v>
      </c>
      <c r="DX189" s="262"/>
      <c r="DY189" s="263">
        <f>E189-(DU189-(DO189*PARAM!Q189))</f>
        <v>7736.2799999999988</v>
      </c>
      <c r="DZ189" s="263"/>
    </row>
    <row r="190" spans="1:130" x14ac:dyDescent="0.25">
      <c r="A190" s="18">
        <v>1290</v>
      </c>
      <c r="B190" s="18" t="s">
        <v>669</v>
      </c>
      <c r="C190" s="18" t="s">
        <v>670</v>
      </c>
      <c r="D190" s="20">
        <v>1</v>
      </c>
      <c r="E190" s="18">
        <v>14219.69</v>
      </c>
      <c r="F190" s="18">
        <v>27754.5</v>
      </c>
      <c r="G190" s="18" t="s">
        <v>157</v>
      </c>
      <c r="H190" s="18" t="s">
        <v>5</v>
      </c>
      <c r="I190" s="18" t="s">
        <v>182</v>
      </c>
      <c r="J190" s="21">
        <v>2470.06</v>
      </c>
      <c r="K190" s="21">
        <v>0</v>
      </c>
      <c r="L190" s="21">
        <v>2470.06</v>
      </c>
      <c r="M190" s="22">
        <v>234</v>
      </c>
      <c r="N190" s="22">
        <v>35.520000000000003</v>
      </c>
      <c r="O190" s="22">
        <v>837.17</v>
      </c>
      <c r="P190" s="22">
        <v>94.43</v>
      </c>
      <c r="Q190" s="22">
        <v>1201.1199999999999</v>
      </c>
      <c r="R190" s="23">
        <v>3671.18</v>
      </c>
      <c r="S190" s="21">
        <v>2093.39</v>
      </c>
      <c r="T190" s="21">
        <v>0</v>
      </c>
      <c r="U190" s="21">
        <v>2093.39</v>
      </c>
      <c r="V190" s="22">
        <v>196</v>
      </c>
      <c r="W190" s="22">
        <v>31.36</v>
      </c>
      <c r="X190" s="22">
        <v>586.11</v>
      </c>
      <c r="Y190" s="22">
        <v>93.26</v>
      </c>
      <c r="Z190" s="22">
        <v>906.73</v>
      </c>
      <c r="AA190" s="23">
        <v>3000.12</v>
      </c>
      <c r="AB190" s="21">
        <v>2093.39</v>
      </c>
      <c r="AC190" s="21">
        <v>0</v>
      </c>
      <c r="AD190" s="21">
        <v>2093.39</v>
      </c>
      <c r="AE190" s="22">
        <v>196</v>
      </c>
      <c r="AF190" s="22">
        <v>31.36</v>
      </c>
      <c r="AG190" s="22">
        <v>585.65</v>
      </c>
      <c r="AH190" s="22">
        <v>98.36</v>
      </c>
      <c r="AI190" s="22">
        <v>911.37</v>
      </c>
      <c r="AJ190" s="23">
        <v>3004.76</v>
      </c>
      <c r="AK190" s="21">
        <v>2093.39</v>
      </c>
      <c r="AL190" s="21">
        <v>0</v>
      </c>
      <c r="AM190" s="21">
        <v>2093.39</v>
      </c>
      <c r="AN190" s="22">
        <v>196</v>
      </c>
      <c r="AO190" s="22">
        <v>31.36</v>
      </c>
      <c r="AP190" s="22">
        <v>585.65</v>
      </c>
      <c r="AQ190" s="22">
        <v>37.159999999999997</v>
      </c>
      <c r="AR190" s="22">
        <v>850.17</v>
      </c>
      <c r="AS190" s="23">
        <v>2943.56</v>
      </c>
      <c r="AT190" s="21">
        <v>2102.19</v>
      </c>
      <c r="AU190" s="21">
        <v>929.63</v>
      </c>
      <c r="AV190" s="21">
        <v>3031.82</v>
      </c>
      <c r="AW190" s="22">
        <v>323</v>
      </c>
      <c r="AX190" s="22">
        <v>31.49</v>
      </c>
      <c r="AY190" s="22">
        <v>779.54</v>
      </c>
      <c r="AZ190" s="22">
        <v>49.78</v>
      </c>
      <c r="BA190" s="22">
        <v>1183.81</v>
      </c>
      <c r="BB190" s="23">
        <v>4215.63</v>
      </c>
      <c r="BC190" s="21">
        <v>3376.63</v>
      </c>
      <c r="BD190" s="21">
        <v>0</v>
      </c>
      <c r="BE190" s="21">
        <v>3376.63</v>
      </c>
      <c r="BF190" s="22">
        <v>338</v>
      </c>
      <c r="BG190" s="22">
        <v>46.79</v>
      </c>
      <c r="BH190" s="22">
        <v>1176.01</v>
      </c>
      <c r="BI190" s="22">
        <v>109.84</v>
      </c>
      <c r="BJ190" s="22">
        <v>1670.64</v>
      </c>
      <c r="BK190" s="23">
        <v>5047.2700000000004</v>
      </c>
      <c r="BL190" s="21">
        <v>2093.39</v>
      </c>
      <c r="BM190" s="21">
        <v>0</v>
      </c>
      <c r="BN190" s="21">
        <v>2093.39</v>
      </c>
      <c r="BO190" s="22">
        <v>192</v>
      </c>
      <c r="BP190" s="22">
        <v>31.36</v>
      </c>
      <c r="BQ190" s="22">
        <v>585.65</v>
      </c>
      <c r="BR190" s="22">
        <v>93.26</v>
      </c>
      <c r="BS190" s="22">
        <v>902.27</v>
      </c>
      <c r="BT190" s="23">
        <v>2995.66</v>
      </c>
      <c r="BU190" s="21">
        <v>2093.39</v>
      </c>
      <c r="BV190" s="21">
        <v>0</v>
      </c>
      <c r="BW190" s="21">
        <v>2093.39</v>
      </c>
      <c r="BX190" s="22">
        <v>195</v>
      </c>
      <c r="BY190" s="22">
        <v>31.36</v>
      </c>
      <c r="BZ190" s="22">
        <v>585.65</v>
      </c>
      <c r="CA190" s="22">
        <v>113.66</v>
      </c>
      <c r="CB190" s="22">
        <v>925.67</v>
      </c>
      <c r="CC190" s="23">
        <v>3019.06</v>
      </c>
      <c r="CD190" s="21">
        <v>2181.5700000000002</v>
      </c>
      <c r="CE190" s="21">
        <v>0</v>
      </c>
      <c r="CF190" s="21">
        <v>2181.5700000000002</v>
      </c>
      <c r="CG190" s="22">
        <v>208</v>
      </c>
      <c r="CH190" s="22">
        <v>32.68</v>
      </c>
      <c r="CI190" s="22">
        <v>665.67</v>
      </c>
      <c r="CJ190" s="22">
        <v>99.93</v>
      </c>
      <c r="CK190" s="22">
        <v>1006.28</v>
      </c>
      <c r="CL190" s="23">
        <v>3187.85</v>
      </c>
      <c r="CM190" s="21">
        <v>2100.17</v>
      </c>
      <c r="CN190" s="21">
        <v>0</v>
      </c>
      <c r="CO190" s="21">
        <v>2100.17</v>
      </c>
      <c r="CP190" s="22">
        <v>205</v>
      </c>
      <c r="CQ190" s="22">
        <v>31.46</v>
      </c>
      <c r="CR190" s="22">
        <v>566.42999999999995</v>
      </c>
      <c r="CS190" s="22">
        <v>118.89</v>
      </c>
      <c r="CT190" s="22">
        <v>921.78</v>
      </c>
      <c r="CU190" s="23">
        <v>3021.95</v>
      </c>
      <c r="CV190" s="21">
        <v>2619.2800000000002</v>
      </c>
      <c r="CW190" s="21">
        <v>0</v>
      </c>
      <c r="CX190" s="21">
        <v>2619.2800000000002</v>
      </c>
      <c r="CY190" s="22">
        <v>268</v>
      </c>
      <c r="CZ190" s="22">
        <v>39.25</v>
      </c>
      <c r="DA190" s="22">
        <v>992.42</v>
      </c>
      <c r="DB190" s="22">
        <v>112.81</v>
      </c>
      <c r="DC190" s="22">
        <v>1412.48</v>
      </c>
      <c r="DD190" s="23">
        <v>4031.76</v>
      </c>
      <c r="DE190" s="21">
        <v>3193.25</v>
      </c>
      <c r="DF190" s="21">
        <v>0</v>
      </c>
      <c r="DG190" s="21">
        <v>3193.25</v>
      </c>
      <c r="DH190" s="22">
        <v>353</v>
      </c>
      <c r="DI190" s="22">
        <v>329.09</v>
      </c>
      <c r="DJ190" s="22">
        <v>1813.17</v>
      </c>
      <c r="DK190" s="22">
        <v>170.24</v>
      </c>
      <c r="DL190" s="22">
        <v>2665.5</v>
      </c>
      <c r="DM190" s="23">
        <v>5858.75</v>
      </c>
      <c r="DN190" s="73">
        <f t="shared" si="22"/>
        <v>28510.1</v>
      </c>
      <c r="DO190" s="73">
        <f t="shared" si="21"/>
        <v>929.63</v>
      </c>
      <c r="DP190" s="73">
        <f t="shared" si="23"/>
        <v>29439.729999999996</v>
      </c>
      <c r="DQ190" s="22">
        <f t="shared" si="24"/>
        <v>3096</v>
      </c>
      <c r="DR190" s="22">
        <f t="shared" si="25"/>
        <v>734.44</v>
      </c>
      <c r="DS190" s="22">
        <f t="shared" si="26"/>
        <v>10344.769999999999</v>
      </c>
      <c r="DT190" s="22">
        <f t="shared" si="27"/>
        <v>1284.8800000000001</v>
      </c>
      <c r="DU190" s="22">
        <f t="shared" si="28"/>
        <v>15460.090000000002</v>
      </c>
      <c r="DV190" s="23">
        <f t="shared" si="29"/>
        <v>46993.21</v>
      </c>
      <c r="DW190" s="262">
        <f t="shared" si="30"/>
        <v>1685.2299999999959</v>
      </c>
      <c r="DX190" s="262"/>
      <c r="DY190" s="263">
        <f>E190-(DU190-(DO190*PARAM!Q190))</f>
        <v>-1240.4000000000015</v>
      </c>
      <c r="DZ190" s="263"/>
    </row>
    <row r="191" spans="1:130" x14ac:dyDescent="0.25">
      <c r="A191" s="18">
        <v>1291</v>
      </c>
      <c r="B191" s="18" t="s">
        <v>671</v>
      </c>
      <c r="C191" s="18" t="s">
        <v>672</v>
      </c>
      <c r="D191" s="20">
        <v>0.8</v>
      </c>
      <c r="E191" s="18">
        <v>151706.28</v>
      </c>
      <c r="F191" s="18">
        <v>239710.64</v>
      </c>
      <c r="G191" s="18" t="s">
        <v>157</v>
      </c>
      <c r="H191" s="18" t="s">
        <v>18</v>
      </c>
      <c r="I191" s="18" t="s">
        <v>366</v>
      </c>
      <c r="J191" s="21">
        <v>5255.1</v>
      </c>
      <c r="K191" s="21">
        <v>0</v>
      </c>
      <c r="L191" s="21">
        <v>5255.1</v>
      </c>
      <c r="M191" s="22">
        <v>636</v>
      </c>
      <c r="N191" s="22">
        <v>131.31</v>
      </c>
      <c r="O191" s="22">
        <v>2367.75</v>
      </c>
      <c r="P191" s="22">
        <v>167.26</v>
      </c>
      <c r="Q191" s="22">
        <v>3302.32</v>
      </c>
      <c r="R191" s="23">
        <v>8557.42</v>
      </c>
      <c r="S191" s="21">
        <v>5255.1</v>
      </c>
      <c r="T191" s="21">
        <v>0</v>
      </c>
      <c r="U191" s="21">
        <v>5255.1</v>
      </c>
      <c r="V191" s="22">
        <v>636</v>
      </c>
      <c r="W191" s="22">
        <v>131.31</v>
      </c>
      <c r="X191" s="22">
        <v>2370.0500000000002</v>
      </c>
      <c r="Y191" s="22">
        <v>136.66</v>
      </c>
      <c r="Z191" s="22">
        <v>3274.02</v>
      </c>
      <c r="AA191" s="23">
        <v>8529.1200000000008</v>
      </c>
      <c r="AB191" s="21">
        <v>3007.22</v>
      </c>
      <c r="AC191" s="21">
        <v>0</v>
      </c>
      <c r="AD191" s="21">
        <v>3007.22</v>
      </c>
      <c r="AE191" s="22">
        <v>329</v>
      </c>
      <c r="AF191" s="22">
        <v>75.12</v>
      </c>
      <c r="AG191" s="22">
        <v>1455.44</v>
      </c>
      <c r="AH191" s="22">
        <v>146.97</v>
      </c>
      <c r="AI191" s="22">
        <v>2006.53</v>
      </c>
      <c r="AJ191" s="23">
        <v>5013.75</v>
      </c>
      <c r="AK191" s="21">
        <v>3756.51</v>
      </c>
      <c r="AL191" s="21">
        <v>0</v>
      </c>
      <c r="AM191" s="21">
        <v>3756.51</v>
      </c>
      <c r="AN191" s="22">
        <v>431</v>
      </c>
      <c r="AO191" s="22">
        <v>93.85</v>
      </c>
      <c r="AP191" s="22">
        <v>1759.9</v>
      </c>
      <c r="AQ191" s="22">
        <v>65.33</v>
      </c>
      <c r="AR191" s="22">
        <v>2350.08</v>
      </c>
      <c r="AS191" s="23">
        <v>6106.59</v>
      </c>
      <c r="AT191" s="21">
        <v>3267</v>
      </c>
      <c r="AU191" s="21">
        <v>758.88</v>
      </c>
      <c r="AV191" s="21">
        <v>4025.88</v>
      </c>
      <c r="AW191" s="22">
        <v>467</v>
      </c>
      <c r="AX191" s="22">
        <v>81.61</v>
      </c>
      <c r="AY191" s="22">
        <v>1705.95</v>
      </c>
      <c r="AZ191" s="22">
        <v>68.87</v>
      </c>
      <c r="BA191" s="22">
        <v>2323.4299999999998</v>
      </c>
      <c r="BB191" s="23">
        <v>6349.31</v>
      </c>
      <c r="BC191" s="21">
        <v>6264.85</v>
      </c>
      <c r="BD191" s="21">
        <v>0</v>
      </c>
      <c r="BE191" s="21">
        <v>6264.85</v>
      </c>
      <c r="BF191" s="22">
        <v>771</v>
      </c>
      <c r="BG191" s="22">
        <v>155.59</v>
      </c>
      <c r="BH191" s="22">
        <v>2802.73</v>
      </c>
      <c r="BI191" s="22">
        <v>99.35</v>
      </c>
      <c r="BJ191" s="22">
        <v>3828.67</v>
      </c>
      <c r="BK191" s="23">
        <v>10093.52</v>
      </c>
      <c r="BL191" s="21">
        <v>3689.69</v>
      </c>
      <c r="BM191" s="21">
        <v>0</v>
      </c>
      <c r="BN191" s="21">
        <v>3689.69</v>
      </c>
      <c r="BO191" s="22">
        <v>419</v>
      </c>
      <c r="BP191" s="22">
        <v>92.18</v>
      </c>
      <c r="BQ191" s="22">
        <v>1721.11</v>
      </c>
      <c r="BR191" s="22">
        <v>64.430000000000007</v>
      </c>
      <c r="BS191" s="22">
        <v>2296.7199999999998</v>
      </c>
      <c r="BT191" s="23">
        <v>5986.41</v>
      </c>
      <c r="BU191" s="21">
        <v>549.28</v>
      </c>
      <c r="BV191" s="21">
        <v>0</v>
      </c>
      <c r="BW191" s="21">
        <v>549.28</v>
      </c>
      <c r="BX191" s="22">
        <v>-16</v>
      </c>
      <c r="BY191" s="22">
        <v>13.65</v>
      </c>
      <c r="BZ191" s="22">
        <v>298.77999999999997</v>
      </c>
      <c r="CA191" s="22">
        <v>21.84</v>
      </c>
      <c r="CB191" s="22">
        <v>318.27</v>
      </c>
      <c r="CC191" s="23">
        <v>867.55</v>
      </c>
      <c r="CD191" s="21">
        <v>2201.58</v>
      </c>
      <c r="CE191" s="21">
        <v>0</v>
      </c>
      <c r="CF191" s="21">
        <v>2201.58</v>
      </c>
      <c r="CG191" s="22">
        <v>214</v>
      </c>
      <c r="CH191" s="22">
        <v>54.98</v>
      </c>
      <c r="CI191" s="22">
        <v>1070.4100000000001</v>
      </c>
      <c r="CJ191" s="22">
        <v>44.25</v>
      </c>
      <c r="CK191" s="22">
        <v>1383.64</v>
      </c>
      <c r="CL191" s="23">
        <v>3585.22</v>
      </c>
      <c r="CM191" s="21">
        <v>2104.15</v>
      </c>
      <c r="CN191" s="21">
        <v>0</v>
      </c>
      <c r="CO191" s="21">
        <v>2104.15</v>
      </c>
      <c r="CP191" s="22">
        <v>208</v>
      </c>
      <c r="CQ191" s="22">
        <v>52.54</v>
      </c>
      <c r="CR191" s="22">
        <v>1030.69</v>
      </c>
      <c r="CS191" s="22">
        <v>42.94</v>
      </c>
      <c r="CT191" s="22">
        <v>1334.17</v>
      </c>
      <c r="CU191" s="23">
        <v>3438.32</v>
      </c>
      <c r="CV191" s="21">
        <v>4109.7700000000004</v>
      </c>
      <c r="CW191" s="21">
        <v>0</v>
      </c>
      <c r="CX191" s="21">
        <v>4109.7700000000004</v>
      </c>
      <c r="CY191" s="22">
        <v>700</v>
      </c>
      <c r="CZ191" s="22">
        <v>142.94</v>
      </c>
      <c r="DA191" s="22">
        <v>2567.0500000000002</v>
      </c>
      <c r="DB191" s="22">
        <v>126.48</v>
      </c>
      <c r="DC191" s="22">
        <v>3536.47</v>
      </c>
      <c r="DD191" s="23">
        <v>7646.24</v>
      </c>
      <c r="DE191" s="21">
        <v>7024.21</v>
      </c>
      <c r="DF191" s="21">
        <v>0</v>
      </c>
      <c r="DG191" s="21">
        <v>7024.21</v>
      </c>
      <c r="DH191" s="22">
        <v>882</v>
      </c>
      <c r="DI191" s="22">
        <v>655.8</v>
      </c>
      <c r="DJ191" s="22">
        <v>3122.9</v>
      </c>
      <c r="DK191" s="22">
        <v>175.95</v>
      </c>
      <c r="DL191" s="22">
        <v>4836.6499999999996</v>
      </c>
      <c r="DM191" s="23">
        <v>11860.86</v>
      </c>
      <c r="DN191" s="73">
        <f t="shared" si="22"/>
        <v>46484.46</v>
      </c>
      <c r="DO191" s="73">
        <f t="shared" si="21"/>
        <v>758.88</v>
      </c>
      <c r="DP191" s="73">
        <f t="shared" si="23"/>
        <v>47243.340000000004</v>
      </c>
      <c r="DQ191" s="22">
        <f t="shared" si="24"/>
        <v>6096</v>
      </c>
      <c r="DR191" s="22">
        <f t="shared" si="25"/>
        <v>1773.06</v>
      </c>
      <c r="DS191" s="22">
        <f t="shared" si="26"/>
        <v>23993.870000000003</v>
      </c>
      <c r="DT191" s="22">
        <f t="shared" si="27"/>
        <v>1224.7600000000002</v>
      </c>
      <c r="DU191" s="22">
        <f t="shared" si="28"/>
        <v>33087.69000000001</v>
      </c>
      <c r="DV191" s="23">
        <f t="shared" si="29"/>
        <v>84020.720000000016</v>
      </c>
      <c r="DW191" s="262">
        <f t="shared" si="30"/>
        <v>-192467.30000000002</v>
      </c>
      <c r="DX191" s="262"/>
      <c r="DY191" s="263">
        <f>E191-(DU191-(DO191*PARAM!Q191))</f>
        <v>118618.59</v>
      </c>
      <c r="DZ191" s="263"/>
    </row>
    <row r="192" spans="1:130" x14ac:dyDescent="0.25">
      <c r="A192" s="18">
        <v>1292</v>
      </c>
      <c r="B192" s="18" t="s">
        <v>677</v>
      </c>
      <c r="C192" s="18" t="s">
        <v>315</v>
      </c>
      <c r="D192" s="20">
        <v>1</v>
      </c>
      <c r="E192" s="18">
        <v>19145.46</v>
      </c>
      <c r="F192" s="18">
        <v>34588.79</v>
      </c>
      <c r="G192" s="18" t="s">
        <v>157</v>
      </c>
      <c r="H192" s="18" t="s">
        <v>5</v>
      </c>
      <c r="I192" s="18" t="s">
        <v>489</v>
      </c>
      <c r="J192" s="21">
        <v>2738.09</v>
      </c>
      <c r="K192" s="21">
        <v>0</v>
      </c>
      <c r="L192" s="21">
        <v>2738.09</v>
      </c>
      <c r="M192" s="22">
        <v>275</v>
      </c>
      <c r="N192" s="22">
        <v>39.979999999999997</v>
      </c>
      <c r="O192" s="22">
        <v>1009.66</v>
      </c>
      <c r="P192" s="22">
        <v>140.11000000000001</v>
      </c>
      <c r="Q192" s="22">
        <v>1464.75</v>
      </c>
      <c r="R192" s="23">
        <v>4202.84</v>
      </c>
      <c r="S192" s="21">
        <v>2666.9</v>
      </c>
      <c r="T192" s="21">
        <v>0</v>
      </c>
      <c r="U192" s="21">
        <v>2666.9</v>
      </c>
      <c r="V192" s="22">
        <v>275</v>
      </c>
      <c r="W192" s="22">
        <v>39.96</v>
      </c>
      <c r="X192" s="22">
        <v>1010.33</v>
      </c>
      <c r="Y192" s="22">
        <v>123.85</v>
      </c>
      <c r="Z192" s="22">
        <v>1449.14</v>
      </c>
      <c r="AA192" s="23">
        <v>4116.04</v>
      </c>
      <c r="AB192" s="21">
        <v>2666.9</v>
      </c>
      <c r="AC192" s="21">
        <v>0</v>
      </c>
      <c r="AD192" s="21">
        <v>2666.9</v>
      </c>
      <c r="AE192" s="22">
        <v>275</v>
      </c>
      <c r="AF192" s="22">
        <v>39.96</v>
      </c>
      <c r="AG192" s="22">
        <v>1009.82</v>
      </c>
      <c r="AH192" s="22">
        <v>159.55000000000001</v>
      </c>
      <c r="AI192" s="22">
        <v>1484.33</v>
      </c>
      <c r="AJ192" s="23">
        <v>4151.2299999999996</v>
      </c>
      <c r="AK192" s="21">
        <v>2667.64</v>
      </c>
      <c r="AL192" s="21">
        <v>0</v>
      </c>
      <c r="AM192" s="21">
        <v>2667.64</v>
      </c>
      <c r="AN192" s="22">
        <v>275</v>
      </c>
      <c r="AO192" s="22">
        <v>39.97</v>
      </c>
      <c r="AP192" s="22">
        <v>1010.07</v>
      </c>
      <c r="AQ192" s="22">
        <v>149.37</v>
      </c>
      <c r="AR192" s="22">
        <v>1474.41</v>
      </c>
      <c r="AS192" s="23">
        <v>4142.05</v>
      </c>
      <c r="AT192" s="21">
        <v>2666.9</v>
      </c>
      <c r="AU192" s="21">
        <v>692.48</v>
      </c>
      <c r="AV192" s="21">
        <v>3359.38</v>
      </c>
      <c r="AW192" s="22">
        <v>370</v>
      </c>
      <c r="AX192" s="22">
        <v>39.96</v>
      </c>
      <c r="AY192" s="22">
        <v>1148.32</v>
      </c>
      <c r="AZ192" s="22">
        <v>133.13999999999999</v>
      </c>
      <c r="BA192" s="22">
        <v>1691.42</v>
      </c>
      <c r="BB192" s="23">
        <v>5050.8</v>
      </c>
      <c r="BC192" s="21">
        <v>4131.82</v>
      </c>
      <c r="BD192" s="21">
        <v>0</v>
      </c>
      <c r="BE192" s="21">
        <v>4131.82</v>
      </c>
      <c r="BF192" s="22">
        <v>456</v>
      </c>
      <c r="BG192" s="22">
        <v>59.68</v>
      </c>
      <c r="BH192" s="22">
        <v>1728.52</v>
      </c>
      <c r="BI192" s="22">
        <v>159.41</v>
      </c>
      <c r="BJ192" s="22">
        <v>2403.61</v>
      </c>
      <c r="BK192" s="23">
        <v>6535.43</v>
      </c>
      <c r="BL192" s="21">
        <v>2666.9</v>
      </c>
      <c r="BM192" s="21">
        <v>0</v>
      </c>
      <c r="BN192" s="21">
        <v>2666.9</v>
      </c>
      <c r="BO192" s="22">
        <v>274</v>
      </c>
      <c r="BP192" s="22">
        <v>39.96</v>
      </c>
      <c r="BQ192" s="22">
        <v>1009.82</v>
      </c>
      <c r="BR192" s="22">
        <v>134.05000000000001</v>
      </c>
      <c r="BS192" s="22">
        <v>1457.83</v>
      </c>
      <c r="BT192" s="23">
        <v>4124.7299999999996</v>
      </c>
      <c r="BU192" s="21">
        <v>2666.9</v>
      </c>
      <c r="BV192" s="21">
        <v>0</v>
      </c>
      <c r="BW192" s="21">
        <v>2666.9</v>
      </c>
      <c r="BX192" s="22">
        <v>275</v>
      </c>
      <c r="BY192" s="22">
        <v>39.96</v>
      </c>
      <c r="BZ192" s="22">
        <v>1009.82</v>
      </c>
      <c r="CA192" s="22">
        <v>149.35</v>
      </c>
      <c r="CB192" s="22">
        <v>1474.13</v>
      </c>
      <c r="CC192" s="23">
        <v>4141.03</v>
      </c>
      <c r="CD192" s="21">
        <v>2768.75</v>
      </c>
      <c r="CE192" s="21">
        <v>0</v>
      </c>
      <c r="CF192" s="21">
        <v>2768.75</v>
      </c>
      <c r="CG192" s="22">
        <v>288</v>
      </c>
      <c r="CH192" s="22">
        <v>41.49</v>
      </c>
      <c r="CI192" s="22">
        <v>1047.03</v>
      </c>
      <c r="CJ192" s="22">
        <v>120.56</v>
      </c>
      <c r="CK192" s="22">
        <v>1497.08</v>
      </c>
      <c r="CL192" s="23">
        <v>4265.83</v>
      </c>
      <c r="CM192" s="21">
        <v>2666.9</v>
      </c>
      <c r="CN192" s="21">
        <v>0</v>
      </c>
      <c r="CO192" s="21">
        <v>2666.9</v>
      </c>
      <c r="CP192" s="22">
        <v>283</v>
      </c>
      <c r="CQ192" s="22">
        <v>39.96</v>
      </c>
      <c r="CR192" s="22">
        <v>1014.62</v>
      </c>
      <c r="CS192" s="22">
        <v>98.35</v>
      </c>
      <c r="CT192" s="22">
        <v>1435.93</v>
      </c>
      <c r="CU192" s="23">
        <v>4102.83</v>
      </c>
      <c r="CV192" s="21">
        <v>2669.96</v>
      </c>
      <c r="CW192" s="21">
        <v>0</v>
      </c>
      <c r="CX192" s="21">
        <v>2669.96</v>
      </c>
      <c r="CY192" s="22">
        <v>275</v>
      </c>
      <c r="CZ192" s="22">
        <v>40.01</v>
      </c>
      <c r="DA192" s="22">
        <v>1010.95</v>
      </c>
      <c r="DB192" s="22">
        <v>129.01</v>
      </c>
      <c r="DC192" s="22">
        <v>1454.97</v>
      </c>
      <c r="DD192" s="23">
        <v>4124.93</v>
      </c>
      <c r="DE192" s="21">
        <v>3984.41</v>
      </c>
      <c r="DF192" s="21">
        <v>0</v>
      </c>
      <c r="DG192" s="21">
        <v>3984.41</v>
      </c>
      <c r="DH192" s="22">
        <v>458</v>
      </c>
      <c r="DI192" s="22">
        <v>406.83</v>
      </c>
      <c r="DJ192" s="22">
        <v>1252.32</v>
      </c>
      <c r="DK192" s="22">
        <v>157.46</v>
      </c>
      <c r="DL192" s="22">
        <v>2274.61</v>
      </c>
      <c r="DM192" s="23">
        <v>6259.02</v>
      </c>
      <c r="DN192" s="73">
        <f t="shared" si="22"/>
        <v>34962.070000000007</v>
      </c>
      <c r="DO192" s="73">
        <f t="shared" si="21"/>
        <v>692.48</v>
      </c>
      <c r="DP192" s="73">
        <f t="shared" si="23"/>
        <v>35654.550000000003</v>
      </c>
      <c r="DQ192" s="22">
        <f t="shared" si="24"/>
        <v>4053</v>
      </c>
      <c r="DR192" s="22">
        <f t="shared" si="25"/>
        <v>907.67999999999984</v>
      </c>
      <c r="DS192" s="22">
        <f t="shared" si="26"/>
        <v>14271.1</v>
      </c>
      <c r="DT192" s="22">
        <f t="shared" si="27"/>
        <v>1788.2599999999998</v>
      </c>
      <c r="DU192" s="22">
        <f t="shared" si="28"/>
        <v>21020.04</v>
      </c>
      <c r="DV192" s="23">
        <f t="shared" si="29"/>
        <v>59341.490000000005</v>
      </c>
      <c r="DW192" s="262">
        <f t="shared" si="30"/>
        <v>1065.760000000002</v>
      </c>
      <c r="DX192" s="262"/>
      <c r="DY192" s="263">
        <f>E192-(DU192-(DO192*PARAM!Q192))</f>
        <v>-1874.5800000000017</v>
      </c>
      <c r="DZ192" s="263"/>
    </row>
    <row r="193" spans="1:130" x14ac:dyDescent="0.25">
      <c r="A193" s="18">
        <v>1294</v>
      </c>
      <c r="B193" s="18" t="s">
        <v>251</v>
      </c>
      <c r="C193" s="18" t="s">
        <v>221</v>
      </c>
      <c r="D193" s="20">
        <v>0.9</v>
      </c>
      <c r="E193" s="18">
        <v>15090.26</v>
      </c>
      <c r="F193" s="18">
        <v>27157.759999999998</v>
      </c>
      <c r="G193" s="18" t="s">
        <v>157</v>
      </c>
      <c r="H193" s="18" t="s">
        <v>5</v>
      </c>
      <c r="I193" s="18" t="s">
        <v>166</v>
      </c>
      <c r="J193" s="21">
        <v>2108.4299999999998</v>
      </c>
      <c r="K193" s="21">
        <v>0</v>
      </c>
      <c r="L193" s="21">
        <v>2108.4299999999998</v>
      </c>
      <c r="M193" s="22">
        <v>189</v>
      </c>
      <c r="N193" s="22">
        <v>30.61</v>
      </c>
      <c r="O193" s="22">
        <v>674.55</v>
      </c>
      <c r="P193" s="22">
        <v>139.16</v>
      </c>
      <c r="Q193" s="22">
        <v>1033.32</v>
      </c>
      <c r="R193" s="23">
        <v>3141.75</v>
      </c>
      <c r="S193" s="21">
        <v>2218.2800000000002</v>
      </c>
      <c r="T193" s="21">
        <v>0</v>
      </c>
      <c r="U193" s="21">
        <v>2218.2800000000002</v>
      </c>
      <c r="V193" s="22">
        <v>213</v>
      </c>
      <c r="W193" s="22">
        <v>33.229999999999997</v>
      </c>
      <c r="X193" s="22">
        <v>750.08</v>
      </c>
      <c r="Y193" s="22">
        <v>110.78</v>
      </c>
      <c r="Z193" s="22">
        <v>1107.0899999999999</v>
      </c>
      <c r="AA193" s="23">
        <v>3325.37</v>
      </c>
      <c r="AB193" s="21">
        <v>2043.43</v>
      </c>
      <c r="AC193" s="21">
        <v>0</v>
      </c>
      <c r="AD193" s="21">
        <v>2043.43</v>
      </c>
      <c r="AE193" s="22">
        <v>189</v>
      </c>
      <c r="AF193" s="22">
        <v>30.61</v>
      </c>
      <c r="AG193" s="22">
        <v>674.95</v>
      </c>
      <c r="AH193" s="22">
        <v>153.59</v>
      </c>
      <c r="AI193" s="22">
        <v>1048.1500000000001</v>
      </c>
      <c r="AJ193" s="23">
        <v>3091.58</v>
      </c>
      <c r="AK193" s="21">
        <v>2083.9</v>
      </c>
      <c r="AL193" s="21">
        <v>0</v>
      </c>
      <c r="AM193" s="21">
        <v>2083.9</v>
      </c>
      <c r="AN193" s="22">
        <v>195</v>
      </c>
      <c r="AO193" s="22">
        <v>31.22</v>
      </c>
      <c r="AP193" s="22">
        <v>711.77</v>
      </c>
      <c r="AQ193" s="22">
        <v>144.1</v>
      </c>
      <c r="AR193" s="22">
        <v>1082.0899999999999</v>
      </c>
      <c r="AS193" s="23">
        <v>3165.99</v>
      </c>
      <c r="AT193" s="21">
        <v>2063.75</v>
      </c>
      <c r="AU193" s="21">
        <v>836.68</v>
      </c>
      <c r="AV193" s="21">
        <v>2900.43</v>
      </c>
      <c r="AW193" s="22">
        <v>306</v>
      </c>
      <c r="AX193" s="22">
        <v>30.91</v>
      </c>
      <c r="AY193" s="22">
        <v>860.81</v>
      </c>
      <c r="AZ193" s="22">
        <v>114.15</v>
      </c>
      <c r="BA193" s="22">
        <v>1311.87</v>
      </c>
      <c r="BB193" s="23">
        <v>4212.3</v>
      </c>
      <c r="BC193" s="21">
        <v>3230.54</v>
      </c>
      <c r="BD193" s="21">
        <v>0</v>
      </c>
      <c r="BE193" s="21">
        <v>3230.54</v>
      </c>
      <c r="BF193" s="22">
        <v>328</v>
      </c>
      <c r="BG193" s="22">
        <v>45.69</v>
      </c>
      <c r="BH193" s="22">
        <v>1149.22</v>
      </c>
      <c r="BI193" s="22">
        <v>138.16999999999999</v>
      </c>
      <c r="BJ193" s="22">
        <v>1661.08</v>
      </c>
      <c r="BK193" s="23">
        <v>4891.62</v>
      </c>
      <c r="BL193" s="21">
        <v>2060.5700000000002</v>
      </c>
      <c r="BM193" s="21">
        <v>0</v>
      </c>
      <c r="BN193" s="21">
        <v>2060.5700000000002</v>
      </c>
      <c r="BO193" s="22">
        <v>190</v>
      </c>
      <c r="BP193" s="22">
        <v>30.87</v>
      </c>
      <c r="BQ193" s="22">
        <v>690.61</v>
      </c>
      <c r="BR193" s="22">
        <v>143.68</v>
      </c>
      <c r="BS193" s="22">
        <v>1055.1600000000001</v>
      </c>
      <c r="BT193" s="23">
        <v>3115.73</v>
      </c>
      <c r="BU193" s="21">
        <v>2060.5700000000002</v>
      </c>
      <c r="BV193" s="21">
        <v>0</v>
      </c>
      <c r="BW193" s="21">
        <v>2060.5700000000002</v>
      </c>
      <c r="BX193" s="22">
        <v>191</v>
      </c>
      <c r="BY193" s="22">
        <v>30.87</v>
      </c>
      <c r="BZ193" s="22">
        <v>690.61</v>
      </c>
      <c r="CA193" s="22">
        <v>138.58000000000001</v>
      </c>
      <c r="CB193" s="22">
        <v>1051.06</v>
      </c>
      <c r="CC193" s="23">
        <v>3111.63</v>
      </c>
      <c r="CD193" s="21">
        <v>2143.85</v>
      </c>
      <c r="CE193" s="21">
        <v>0</v>
      </c>
      <c r="CF193" s="21">
        <v>2143.85</v>
      </c>
      <c r="CG193" s="22">
        <v>203</v>
      </c>
      <c r="CH193" s="22">
        <v>32.119999999999997</v>
      </c>
      <c r="CI193" s="22">
        <v>766.09</v>
      </c>
      <c r="CJ193" s="22">
        <v>150.26</v>
      </c>
      <c r="CK193" s="22">
        <v>1151.47</v>
      </c>
      <c r="CL193" s="23">
        <v>3295.32</v>
      </c>
      <c r="CM193" s="21">
        <v>2060.5700000000002</v>
      </c>
      <c r="CN193" s="21">
        <v>0</v>
      </c>
      <c r="CO193" s="21">
        <v>2060.5700000000002</v>
      </c>
      <c r="CP193" s="22">
        <v>200</v>
      </c>
      <c r="CQ193" s="22">
        <v>30.87</v>
      </c>
      <c r="CR193" s="22">
        <v>668.04</v>
      </c>
      <c r="CS193" s="22">
        <v>56.98</v>
      </c>
      <c r="CT193" s="22">
        <v>955.89</v>
      </c>
      <c r="CU193" s="23">
        <v>3016.46</v>
      </c>
      <c r="CV193" s="21">
        <v>2520.79</v>
      </c>
      <c r="CW193" s="21">
        <v>0</v>
      </c>
      <c r="CX193" s="21">
        <v>2520.79</v>
      </c>
      <c r="CY193" s="22">
        <v>255</v>
      </c>
      <c r="CZ193" s="22">
        <v>37.770000000000003</v>
      </c>
      <c r="DA193" s="22">
        <v>956.42</v>
      </c>
      <c r="DB193" s="22">
        <v>116.16</v>
      </c>
      <c r="DC193" s="22">
        <v>1365.35</v>
      </c>
      <c r="DD193" s="23">
        <v>3886.14</v>
      </c>
      <c r="DE193" s="21">
        <v>3138.53</v>
      </c>
      <c r="DF193" s="21">
        <v>0</v>
      </c>
      <c r="DG193" s="21">
        <v>3138.53</v>
      </c>
      <c r="DH193" s="22">
        <v>340</v>
      </c>
      <c r="DI193" s="22">
        <v>321.57</v>
      </c>
      <c r="DJ193" s="22">
        <v>1963.18</v>
      </c>
      <c r="DK193" s="22">
        <v>174.37</v>
      </c>
      <c r="DL193" s="22">
        <v>2799.12</v>
      </c>
      <c r="DM193" s="23">
        <v>5937.65</v>
      </c>
      <c r="DN193" s="73">
        <f t="shared" si="22"/>
        <v>27733.21</v>
      </c>
      <c r="DO193" s="73">
        <f t="shared" si="21"/>
        <v>836.68</v>
      </c>
      <c r="DP193" s="73">
        <f t="shared" si="23"/>
        <v>28569.89</v>
      </c>
      <c r="DQ193" s="22">
        <f t="shared" si="24"/>
        <v>2989</v>
      </c>
      <c r="DR193" s="22">
        <f t="shared" si="25"/>
        <v>717.21</v>
      </c>
      <c r="DS193" s="22">
        <f t="shared" si="26"/>
        <v>11246.94</v>
      </c>
      <c r="DT193" s="22">
        <f t="shared" si="27"/>
        <v>1723.6599999999999</v>
      </c>
      <c r="DU193" s="22">
        <f t="shared" si="28"/>
        <v>16676.809999999998</v>
      </c>
      <c r="DV193" s="23">
        <f t="shared" si="29"/>
        <v>47307.270000000004</v>
      </c>
      <c r="DW193" s="262">
        <f t="shared" si="30"/>
        <v>1412.130000000001</v>
      </c>
      <c r="DX193" s="262"/>
      <c r="DY193" s="263">
        <f>E193-(DU193-(DO193*PARAM!Q193))</f>
        <v>-1586.5499999999975</v>
      </c>
      <c r="DZ193" s="263"/>
    </row>
    <row r="194" spans="1:130" x14ac:dyDescent="0.25">
      <c r="A194" s="18">
        <v>1295</v>
      </c>
      <c r="B194" s="18" t="s">
        <v>686</v>
      </c>
      <c r="C194" s="18" t="s">
        <v>217</v>
      </c>
      <c r="D194" s="20">
        <v>0.8</v>
      </c>
      <c r="E194" s="18">
        <v>15776.26</v>
      </c>
      <c r="F194" s="18">
        <v>28414.84</v>
      </c>
      <c r="G194" s="18" t="s">
        <v>157</v>
      </c>
      <c r="H194" s="18" t="s">
        <v>5</v>
      </c>
      <c r="I194" s="18" t="s">
        <v>282</v>
      </c>
      <c r="J194" s="21">
        <v>2363.67</v>
      </c>
      <c r="K194" s="21">
        <v>0</v>
      </c>
      <c r="L194" s="21">
        <v>2363.67</v>
      </c>
      <c r="M194" s="22">
        <v>227</v>
      </c>
      <c r="N194" s="22">
        <v>34.83</v>
      </c>
      <c r="O194" s="22">
        <v>884.37</v>
      </c>
      <c r="P194" s="22">
        <v>123.4</v>
      </c>
      <c r="Q194" s="22">
        <v>1269.5999999999999</v>
      </c>
      <c r="R194" s="23">
        <v>3633.27</v>
      </c>
      <c r="S194" s="21">
        <v>2145.83</v>
      </c>
      <c r="T194" s="21">
        <v>0</v>
      </c>
      <c r="U194" s="21">
        <v>2145.83</v>
      </c>
      <c r="V194" s="22">
        <v>204</v>
      </c>
      <c r="W194" s="22">
        <v>32.14</v>
      </c>
      <c r="X194" s="22">
        <v>819.92</v>
      </c>
      <c r="Y194" s="22">
        <v>104.39</v>
      </c>
      <c r="Z194" s="22">
        <v>1160.45</v>
      </c>
      <c r="AA194" s="23">
        <v>3306.28</v>
      </c>
      <c r="AB194" s="21">
        <v>2143.9299999999998</v>
      </c>
      <c r="AC194" s="21">
        <v>0</v>
      </c>
      <c r="AD194" s="21">
        <v>2143.9299999999998</v>
      </c>
      <c r="AE194" s="22">
        <v>203</v>
      </c>
      <c r="AF194" s="22">
        <v>32.119999999999997</v>
      </c>
      <c r="AG194" s="22">
        <v>818.79</v>
      </c>
      <c r="AH194" s="22">
        <v>109.46</v>
      </c>
      <c r="AI194" s="22">
        <v>1163.3699999999999</v>
      </c>
      <c r="AJ194" s="23">
        <v>3307.3</v>
      </c>
      <c r="AK194" s="21">
        <v>2169.87</v>
      </c>
      <c r="AL194" s="21">
        <v>0</v>
      </c>
      <c r="AM194" s="21">
        <v>2169.87</v>
      </c>
      <c r="AN194" s="22">
        <v>207</v>
      </c>
      <c r="AO194" s="22">
        <v>32.51</v>
      </c>
      <c r="AP194" s="22">
        <v>828.24</v>
      </c>
      <c r="AQ194" s="22">
        <v>115.03</v>
      </c>
      <c r="AR194" s="22">
        <v>1182.78</v>
      </c>
      <c r="AS194" s="23">
        <v>3352.65</v>
      </c>
      <c r="AT194" s="21">
        <v>2288.8000000000002</v>
      </c>
      <c r="AU194" s="21">
        <v>758.88</v>
      </c>
      <c r="AV194" s="21">
        <v>3047.68</v>
      </c>
      <c r="AW194" s="22">
        <v>326</v>
      </c>
      <c r="AX194" s="22">
        <v>34.29</v>
      </c>
      <c r="AY194" s="22">
        <v>1021.18</v>
      </c>
      <c r="AZ194" s="22">
        <v>101.81</v>
      </c>
      <c r="BA194" s="22">
        <v>1483.28</v>
      </c>
      <c r="BB194" s="23">
        <v>4530.96</v>
      </c>
      <c r="BC194" s="21">
        <v>3310.14</v>
      </c>
      <c r="BD194" s="21">
        <v>0</v>
      </c>
      <c r="BE194" s="21">
        <v>3310.14</v>
      </c>
      <c r="BF194" s="22">
        <v>348</v>
      </c>
      <c r="BG194" s="22">
        <v>47.97</v>
      </c>
      <c r="BH194" s="22">
        <v>1396.78</v>
      </c>
      <c r="BI194" s="22">
        <v>124.6</v>
      </c>
      <c r="BJ194" s="22">
        <v>1917.35</v>
      </c>
      <c r="BK194" s="23">
        <v>5227.49</v>
      </c>
      <c r="BL194" s="21">
        <v>2143.9299999999998</v>
      </c>
      <c r="BM194" s="21">
        <v>0</v>
      </c>
      <c r="BN194" s="21">
        <v>2143.9299999999998</v>
      </c>
      <c r="BO194" s="22">
        <v>202</v>
      </c>
      <c r="BP194" s="22">
        <v>32.119999999999997</v>
      </c>
      <c r="BQ194" s="22">
        <v>818.79</v>
      </c>
      <c r="BR194" s="22">
        <v>129.86000000000001</v>
      </c>
      <c r="BS194" s="22">
        <v>1182.77</v>
      </c>
      <c r="BT194" s="23">
        <v>3326.7</v>
      </c>
      <c r="BU194" s="21">
        <v>2143.9299999999998</v>
      </c>
      <c r="BV194" s="21">
        <v>0</v>
      </c>
      <c r="BW194" s="21">
        <v>2143.9299999999998</v>
      </c>
      <c r="BX194" s="22">
        <v>203</v>
      </c>
      <c r="BY194" s="22">
        <v>32.119999999999997</v>
      </c>
      <c r="BZ194" s="22">
        <v>818.79</v>
      </c>
      <c r="CA194" s="22">
        <v>124.76</v>
      </c>
      <c r="CB194" s="22">
        <v>1178.67</v>
      </c>
      <c r="CC194" s="23">
        <v>3322.6</v>
      </c>
      <c r="CD194" s="21">
        <v>2230.29</v>
      </c>
      <c r="CE194" s="21">
        <v>0</v>
      </c>
      <c r="CF194" s="21">
        <v>2230.29</v>
      </c>
      <c r="CG194" s="22">
        <v>214</v>
      </c>
      <c r="CH194" s="22">
        <v>33.409999999999997</v>
      </c>
      <c r="CI194" s="22">
        <v>850.33</v>
      </c>
      <c r="CJ194" s="22">
        <v>85.51</v>
      </c>
      <c r="CK194" s="22">
        <v>1183.25</v>
      </c>
      <c r="CL194" s="23">
        <v>3413.54</v>
      </c>
      <c r="CM194" s="21">
        <v>2131.15</v>
      </c>
      <c r="CN194" s="21">
        <v>0</v>
      </c>
      <c r="CO194" s="21">
        <v>2131.15</v>
      </c>
      <c r="CP194" s="22">
        <v>210</v>
      </c>
      <c r="CQ194" s="22">
        <v>31.92</v>
      </c>
      <c r="CR194" s="22">
        <v>818.94</v>
      </c>
      <c r="CS194" s="22">
        <v>73.540000000000006</v>
      </c>
      <c r="CT194" s="22">
        <v>1134.4000000000001</v>
      </c>
      <c r="CU194" s="23">
        <v>3265.55</v>
      </c>
      <c r="CV194" s="21">
        <v>2692.6</v>
      </c>
      <c r="CW194" s="21">
        <v>0</v>
      </c>
      <c r="CX194" s="21">
        <v>2692.6</v>
      </c>
      <c r="CY194" s="22">
        <v>278</v>
      </c>
      <c r="CZ194" s="22">
        <v>40.35</v>
      </c>
      <c r="DA194" s="22">
        <v>1019.19</v>
      </c>
      <c r="DB194" s="22">
        <v>119.22</v>
      </c>
      <c r="DC194" s="22">
        <v>1456.76</v>
      </c>
      <c r="DD194" s="23">
        <v>4149.3599999999997</v>
      </c>
      <c r="DE194" s="21">
        <v>3257</v>
      </c>
      <c r="DF194" s="21">
        <v>0</v>
      </c>
      <c r="DG194" s="21">
        <v>3257</v>
      </c>
      <c r="DH194" s="22">
        <v>357</v>
      </c>
      <c r="DI194" s="22">
        <v>337.22</v>
      </c>
      <c r="DJ194" s="22">
        <v>1033.46</v>
      </c>
      <c r="DK194" s="22">
        <v>125.47</v>
      </c>
      <c r="DL194" s="22">
        <v>1853.15</v>
      </c>
      <c r="DM194" s="23">
        <v>5110.1499999999996</v>
      </c>
      <c r="DN194" s="73">
        <f t="shared" si="22"/>
        <v>29021.14</v>
      </c>
      <c r="DO194" s="73">
        <f t="shared" si="21"/>
        <v>758.88</v>
      </c>
      <c r="DP194" s="73">
        <f t="shared" si="23"/>
        <v>29780.02</v>
      </c>
      <c r="DQ194" s="22">
        <f t="shared" si="24"/>
        <v>3181</v>
      </c>
      <c r="DR194" s="22">
        <f t="shared" si="25"/>
        <v>753.12000000000012</v>
      </c>
      <c r="DS194" s="22">
        <f t="shared" si="26"/>
        <v>11947.57</v>
      </c>
      <c r="DT194" s="22">
        <f t="shared" si="27"/>
        <v>1466.91</v>
      </c>
      <c r="DU194" s="22">
        <f t="shared" si="28"/>
        <v>17348.600000000002</v>
      </c>
      <c r="DV194" s="23">
        <f t="shared" si="29"/>
        <v>49272.55</v>
      </c>
      <c r="DW194" s="262">
        <f t="shared" si="30"/>
        <v>1365.1800000000003</v>
      </c>
      <c r="DX194" s="262"/>
      <c r="DY194" s="263">
        <f>E194-(DU194-(DO194*PARAM!Q194))</f>
        <v>-1572.340000000002</v>
      </c>
      <c r="DZ194" s="263"/>
    </row>
    <row r="195" spans="1:130" x14ac:dyDescent="0.25">
      <c r="A195" s="18">
        <v>1297</v>
      </c>
      <c r="B195" s="18" t="s">
        <v>214</v>
      </c>
      <c r="C195" s="18" t="s">
        <v>353</v>
      </c>
      <c r="D195" s="20">
        <v>1</v>
      </c>
      <c r="E195" s="18">
        <v>800.42</v>
      </c>
      <c r="F195" s="18">
        <v>2514.25</v>
      </c>
      <c r="G195" s="18" t="s">
        <v>157</v>
      </c>
      <c r="H195" s="18" t="s">
        <v>5</v>
      </c>
      <c r="I195" s="18" t="s">
        <v>182</v>
      </c>
      <c r="J195" s="21">
        <v>0</v>
      </c>
      <c r="K195" s="21">
        <v>0</v>
      </c>
      <c r="L195" s="21">
        <v>0</v>
      </c>
      <c r="M195" s="22">
        <v>0</v>
      </c>
      <c r="N195" s="22">
        <v>0</v>
      </c>
      <c r="O195" s="22">
        <v>0</v>
      </c>
      <c r="P195" s="22">
        <v>0</v>
      </c>
      <c r="Q195" s="22">
        <v>0</v>
      </c>
      <c r="R195" s="23">
        <v>0</v>
      </c>
      <c r="S195" s="21">
        <v>0</v>
      </c>
      <c r="T195" s="21">
        <v>0</v>
      </c>
      <c r="U195" s="21">
        <v>0</v>
      </c>
      <c r="V195" s="22">
        <v>0</v>
      </c>
      <c r="W195" s="22">
        <v>0</v>
      </c>
      <c r="X195" s="22">
        <v>0</v>
      </c>
      <c r="Y195" s="22">
        <v>0</v>
      </c>
      <c r="Z195" s="22">
        <v>0</v>
      </c>
      <c r="AA195" s="23">
        <v>0</v>
      </c>
      <c r="AB195" s="21">
        <v>0</v>
      </c>
      <c r="AC195" s="21">
        <v>0</v>
      </c>
      <c r="AD195" s="21">
        <v>0</v>
      </c>
      <c r="AE195" s="22">
        <v>0</v>
      </c>
      <c r="AF195" s="22">
        <v>0</v>
      </c>
      <c r="AG195" s="22">
        <v>0</v>
      </c>
      <c r="AH195" s="22">
        <v>0</v>
      </c>
      <c r="AI195" s="22">
        <v>0</v>
      </c>
      <c r="AJ195" s="23">
        <v>0</v>
      </c>
      <c r="AK195" s="21">
        <v>0</v>
      </c>
      <c r="AL195" s="21">
        <v>0</v>
      </c>
      <c r="AM195" s="21">
        <v>0</v>
      </c>
      <c r="AN195" s="22">
        <v>0</v>
      </c>
      <c r="AO195" s="22">
        <v>0</v>
      </c>
      <c r="AP195" s="22">
        <v>0</v>
      </c>
      <c r="AQ195" s="22">
        <v>0</v>
      </c>
      <c r="AR195" s="22">
        <v>0</v>
      </c>
      <c r="AS195" s="23">
        <v>0</v>
      </c>
      <c r="AT195" s="21">
        <v>0</v>
      </c>
      <c r="AU195" s="21">
        <v>0</v>
      </c>
      <c r="AV195" s="21">
        <v>0</v>
      </c>
      <c r="AW195" s="22">
        <v>0</v>
      </c>
      <c r="AX195" s="22">
        <v>0</v>
      </c>
      <c r="AY195" s="22">
        <v>0</v>
      </c>
      <c r="AZ195" s="22">
        <v>0</v>
      </c>
      <c r="BA195" s="22">
        <v>0</v>
      </c>
      <c r="BB195" s="23">
        <v>0</v>
      </c>
      <c r="BC195" s="21">
        <v>4102.3</v>
      </c>
      <c r="BD195" s="21">
        <v>0</v>
      </c>
      <c r="BE195" s="21">
        <v>4102.3</v>
      </c>
      <c r="BF195" s="22">
        <v>106</v>
      </c>
      <c r="BG195" s="22">
        <v>62.85</v>
      </c>
      <c r="BH195" s="22">
        <v>498.33</v>
      </c>
      <c r="BI195" s="22">
        <v>65.930000000000007</v>
      </c>
      <c r="BJ195" s="22">
        <v>733.11</v>
      </c>
      <c r="BK195" s="23">
        <v>4835.41</v>
      </c>
      <c r="BL195" s="21">
        <v>1585.07</v>
      </c>
      <c r="BM195" s="21">
        <v>0</v>
      </c>
      <c r="BN195" s="21">
        <v>1585.07</v>
      </c>
      <c r="BO195" s="22">
        <v>0</v>
      </c>
      <c r="BP195" s="22">
        <v>0</v>
      </c>
      <c r="BQ195" s="22">
        <v>0</v>
      </c>
      <c r="BR195" s="22">
        <v>21.24</v>
      </c>
      <c r="BS195" s="22">
        <v>21.24</v>
      </c>
      <c r="BT195" s="23">
        <v>1606.31</v>
      </c>
      <c r="BU195" s="21">
        <v>0</v>
      </c>
      <c r="BV195" s="21">
        <v>0</v>
      </c>
      <c r="BW195" s="21">
        <v>0</v>
      </c>
      <c r="BX195" s="22">
        <v>0</v>
      </c>
      <c r="BY195" s="22">
        <v>0</v>
      </c>
      <c r="BZ195" s="22">
        <v>0</v>
      </c>
      <c r="CA195" s="22">
        <v>0</v>
      </c>
      <c r="CB195" s="22">
        <v>0</v>
      </c>
      <c r="CC195" s="23">
        <v>0</v>
      </c>
      <c r="CD195" s="21">
        <v>0</v>
      </c>
      <c r="CE195" s="21">
        <v>0</v>
      </c>
      <c r="CF195" s="21">
        <v>0</v>
      </c>
      <c r="CG195" s="22">
        <v>0</v>
      </c>
      <c r="CH195" s="22">
        <v>0</v>
      </c>
      <c r="CI195" s="22">
        <v>0</v>
      </c>
      <c r="CJ195" s="22">
        <v>0</v>
      </c>
      <c r="CK195" s="22">
        <v>0</v>
      </c>
      <c r="CL195" s="23">
        <v>0</v>
      </c>
      <c r="CM195" s="21">
        <v>0</v>
      </c>
      <c r="CN195" s="21">
        <v>0</v>
      </c>
      <c r="CO195" s="21">
        <v>0</v>
      </c>
      <c r="CP195" s="22">
        <v>0</v>
      </c>
      <c r="CQ195" s="22">
        <v>0</v>
      </c>
      <c r="CR195" s="22">
        <v>0</v>
      </c>
      <c r="CS195" s="22">
        <v>0</v>
      </c>
      <c r="CT195" s="22">
        <v>0</v>
      </c>
      <c r="CU195" s="23">
        <v>0</v>
      </c>
      <c r="CV195" s="21"/>
      <c r="CW195" s="21"/>
      <c r="CX195" s="21"/>
      <c r="CY195" s="22"/>
      <c r="CZ195" s="22"/>
      <c r="DA195" s="22"/>
      <c r="DB195" s="22"/>
      <c r="DC195" s="22"/>
      <c r="DD195" s="23"/>
      <c r="DN195" s="73">
        <f t="shared" si="22"/>
        <v>5687.37</v>
      </c>
      <c r="DO195" s="73">
        <f t="shared" si="21"/>
        <v>0</v>
      </c>
      <c r="DP195" s="73">
        <f t="shared" si="23"/>
        <v>5687.37</v>
      </c>
      <c r="DQ195" s="22">
        <f t="shared" si="24"/>
        <v>106</v>
      </c>
      <c r="DR195" s="22">
        <f t="shared" si="25"/>
        <v>62.85</v>
      </c>
      <c r="DS195" s="22">
        <f t="shared" si="26"/>
        <v>498.33</v>
      </c>
      <c r="DT195" s="22">
        <f t="shared" si="27"/>
        <v>108.41</v>
      </c>
      <c r="DU195" s="22">
        <f t="shared" si="28"/>
        <v>775.59</v>
      </c>
      <c r="DV195" s="23">
        <f t="shared" si="29"/>
        <v>8048.0299999999988</v>
      </c>
      <c r="DW195" s="262">
        <f t="shared" si="30"/>
        <v>3173.12</v>
      </c>
      <c r="DX195" s="262"/>
      <c r="DY195" s="263">
        <f>E195-(DU195-(DO195*PARAM!Q195))</f>
        <v>24.829999999999927</v>
      </c>
      <c r="DZ195" s="263"/>
    </row>
    <row r="196" spans="1:130" x14ac:dyDescent="0.25">
      <c r="A196" s="18">
        <v>1300</v>
      </c>
      <c r="B196" s="18" t="s">
        <v>889</v>
      </c>
      <c r="C196" s="18" t="s">
        <v>184</v>
      </c>
      <c r="D196" s="20">
        <v>0</v>
      </c>
      <c r="E196" s="18">
        <v>0</v>
      </c>
      <c r="F196" s="18">
        <v>0</v>
      </c>
      <c r="G196" s="18" t="s">
        <v>157</v>
      </c>
      <c r="H196" s="18" t="s">
        <v>5</v>
      </c>
      <c r="I196" s="18" t="s">
        <v>182</v>
      </c>
      <c r="J196" s="21"/>
      <c r="K196" s="21"/>
      <c r="L196" s="21"/>
      <c r="M196" s="22"/>
      <c r="N196" s="22"/>
      <c r="O196" s="22"/>
      <c r="P196" s="22"/>
      <c r="Q196" s="22"/>
      <c r="R196" s="23"/>
      <c r="S196" s="21"/>
      <c r="T196" s="21"/>
      <c r="U196" s="21"/>
      <c r="V196" s="22"/>
      <c r="W196" s="22"/>
      <c r="X196" s="22"/>
      <c r="Y196" s="22"/>
      <c r="Z196" s="22"/>
      <c r="AA196" s="23"/>
      <c r="AB196" s="21"/>
      <c r="AC196" s="21"/>
      <c r="AD196" s="21"/>
      <c r="AE196" s="22"/>
      <c r="AF196" s="22"/>
      <c r="AG196" s="22"/>
      <c r="AH196" s="22"/>
      <c r="AI196" s="22"/>
      <c r="AJ196" s="23"/>
      <c r="AK196" s="21"/>
      <c r="AL196" s="21"/>
      <c r="AM196" s="21"/>
      <c r="AN196" s="22"/>
      <c r="AO196" s="22"/>
      <c r="AP196" s="22"/>
      <c r="AQ196" s="22"/>
      <c r="AR196" s="22"/>
      <c r="AS196" s="23"/>
      <c r="AT196" s="21">
        <v>0</v>
      </c>
      <c r="AU196" s="21">
        <v>550.19000000000005</v>
      </c>
      <c r="AV196" s="21">
        <v>550.19000000000005</v>
      </c>
      <c r="AW196" s="22">
        <v>23</v>
      </c>
      <c r="AX196" s="22">
        <v>0</v>
      </c>
      <c r="AY196" s="22">
        <v>110.04</v>
      </c>
      <c r="AZ196" s="22">
        <v>7.37</v>
      </c>
      <c r="BA196" s="22">
        <v>140.41</v>
      </c>
      <c r="BB196" s="23">
        <v>690.6</v>
      </c>
      <c r="BC196" s="21"/>
      <c r="BD196" s="21"/>
      <c r="BE196" s="21"/>
      <c r="BF196" s="22"/>
      <c r="BG196" s="22"/>
      <c r="BH196" s="22"/>
      <c r="BI196" s="22"/>
      <c r="BJ196" s="22"/>
      <c r="BK196" s="23"/>
      <c r="BL196" s="21"/>
      <c r="BM196" s="21"/>
      <c r="BN196" s="21"/>
      <c r="BO196" s="22"/>
      <c r="BP196" s="22"/>
      <c r="BQ196" s="22"/>
      <c r="BR196" s="22"/>
      <c r="BS196" s="22"/>
      <c r="BT196" s="23"/>
      <c r="BU196" s="21"/>
      <c r="BV196" s="21"/>
      <c r="BW196" s="21"/>
      <c r="BX196" s="22"/>
      <c r="BY196" s="22"/>
      <c r="BZ196" s="22"/>
      <c r="CA196" s="22"/>
      <c r="CB196" s="22"/>
      <c r="CC196" s="23"/>
      <c r="CD196" s="21"/>
      <c r="CE196" s="21"/>
      <c r="CF196" s="21"/>
      <c r="CG196" s="22"/>
      <c r="CH196" s="22"/>
      <c r="CI196" s="22"/>
      <c r="CJ196" s="22"/>
      <c r="CK196" s="22"/>
      <c r="CL196" s="23"/>
      <c r="CM196" s="21"/>
      <c r="CN196" s="21"/>
      <c r="CO196" s="21"/>
      <c r="CP196" s="22"/>
      <c r="CQ196" s="22"/>
      <c r="CR196" s="22"/>
      <c r="CS196" s="22"/>
      <c r="CT196" s="22"/>
      <c r="CU196" s="23"/>
      <c r="CV196" s="21"/>
      <c r="CW196" s="21"/>
      <c r="CX196" s="21"/>
      <c r="CY196" s="22"/>
      <c r="CZ196" s="22"/>
      <c r="DA196" s="22"/>
      <c r="DB196" s="22"/>
      <c r="DC196" s="22"/>
      <c r="DD196" s="23"/>
      <c r="DN196" s="73">
        <f t="shared" si="22"/>
        <v>0</v>
      </c>
      <c r="DO196" s="73">
        <f t="shared" ref="DO196:DO259" si="31">K196+T196+AC196+AL196+AU196+BD196+BM196+BM196+BV196+CE196+CN196+CW196+DF196</f>
        <v>550.19000000000005</v>
      </c>
      <c r="DP196" s="73">
        <f t="shared" si="23"/>
        <v>550.19000000000005</v>
      </c>
      <c r="DQ196" s="22">
        <f t="shared" si="24"/>
        <v>23</v>
      </c>
      <c r="DR196" s="22">
        <f t="shared" si="25"/>
        <v>0</v>
      </c>
      <c r="DS196" s="22">
        <f t="shared" si="26"/>
        <v>110.04</v>
      </c>
      <c r="DT196" s="22">
        <f t="shared" si="27"/>
        <v>7.37</v>
      </c>
      <c r="DU196" s="22">
        <f t="shared" si="28"/>
        <v>140.41</v>
      </c>
      <c r="DV196" s="23">
        <f t="shared" si="29"/>
        <v>690.6</v>
      </c>
      <c r="DW196" s="262">
        <f t="shared" si="30"/>
        <v>550.19000000000005</v>
      </c>
      <c r="DX196" s="262"/>
      <c r="DY196" s="263">
        <f>E196-(DU196-(DO196*PARAM!Q196))</f>
        <v>-140.41</v>
      </c>
      <c r="DZ196" s="263"/>
    </row>
    <row r="197" spans="1:130" x14ac:dyDescent="0.25">
      <c r="A197" s="18">
        <v>1301</v>
      </c>
      <c r="B197" s="18" t="s">
        <v>229</v>
      </c>
      <c r="C197" s="18" t="s">
        <v>230</v>
      </c>
      <c r="D197" s="20">
        <v>0.9</v>
      </c>
      <c r="E197" s="18">
        <v>17001.740000000002</v>
      </c>
      <c r="F197" s="18">
        <v>30660.49</v>
      </c>
      <c r="G197" s="18" t="s">
        <v>157</v>
      </c>
      <c r="H197" s="18" t="s">
        <v>5</v>
      </c>
      <c r="I197" s="18" t="s">
        <v>231</v>
      </c>
      <c r="J197" s="21">
        <v>2395.0100000000002</v>
      </c>
      <c r="K197" s="21">
        <v>0</v>
      </c>
      <c r="L197" s="21">
        <v>2395.0100000000002</v>
      </c>
      <c r="M197" s="22">
        <v>227</v>
      </c>
      <c r="N197" s="22">
        <v>34.75</v>
      </c>
      <c r="O197" s="22">
        <v>882.53</v>
      </c>
      <c r="P197" s="22">
        <v>144.19</v>
      </c>
      <c r="Q197" s="22">
        <v>1288.47</v>
      </c>
      <c r="R197" s="23">
        <v>3683.48</v>
      </c>
      <c r="S197" s="21">
        <v>2319.61</v>
      </c>
      <c r="T197" s="21">
        <v>0</v>
      </c>
      <c r="U197" s="21">
        <v>2319.61</v>
      </c>
      <c r="V197" s="22">
        <v>227</v>
      </c>
      <c r="W197" s="22">
        <v>34.75</v>
      </c>
      <c r="X197" s="22">
        <v>883.41</v>
      </c>
      <c r="Y197" s="22">
        <v>122.78</v>
      </c>
      <c r="Z197" s="22">
        <v>1267.94</v>
      </c>
      <c r="AA197" s="23">
        <v>3587.55</v>
      </c>
      <c r="AB197" s="21">
        <v>2319.61</v>
      </c>
      <c r="AC197" s="21">
        <v>0</v>
      </c>
      <c r="AD197" s="21">
        <v>2319.61</v>
      </c>
      <c r="AE197" s="22">
        <v>227</v>
      </c>
      <c r="AF197" s="22">
        <v>34.75</v>
      </c>
      <c r="AG197" s="22">
        <v>882.97</v>
      </c>
      <c r="AH197" s="22">
        <v>158.47999999999999</v>
      </c>
      <c r="AI197" s="22">
        <v>1303.2</v>
      </c>
      <c r="AJ197" s="23">
        <v>3622.81</v>
      </c>
      <c r="AK197" s="21">
        <v>2341.1999999999998</v>
      </c>
      <c r="AL197" s="21">
        <v>0</v>
      </c>
      <c r="AM197" s="21">
        <v>2341.1999999999998</v>
      </c>
      <c r="AN197" s="22">
        <v>230</v>
      </c>
      <c r="AO197" s="22">
        <v>35.07</v>
      </c>
      <c r="AP197" s="22">
        <v>890.86</v>
      </c>
      <c r="AQ197" s="22">
        <v>148.66</v>
      </c>
      <c r="AR197" s="22">
        <v>1304.5899999999999</v>
      </c>
      <c r="AS197" s="23">
        <v>3645.79</v>
      </c>
      <c r="AT197" s="21">
        <v>2342.44</v>
      </c>
      <c r="AU197" s="21">
        <v>836.68</v>
      </c>
      <c r="AV197" s="21">
        <v>3179.12</v>
      </c>
      <c r="AW197" s="22">
        <v>344</v>
      </c>
      <c r="AX197" s="22">
        <v>35.1</v>
      </c>
      <c r="AY197" s="22">
        <v>1058.6500000000001</v>
      </c>
      <c r="AZ197" s="22">
        <v>134.4</v>
      </c>
      <c r="BA197" s="22">
        <v>1572.15</v>
      </c>
      <c r="BB197" s="23">
        <v>4751.2700000000004</v>
      </c>
      <c r="BC197" s="21">
        <v>3709.66</v>
      </c>
      <c r="BD197" s="21">
        <v>0</v>
      </c>
      <c r="BE197" s="21">
        <v>3709.66</v>
      </c>
      <c r="BF197" s="22">
        <v>384</v>
      </c>
      <c r="BG197" s="22">
        <v>51.9</v>
      </c>
      <c r="BH197" s="22">
        <v>1300.5</v>
      </c>
      <c r="BI197" s="22">
        <v>151.5</v>
      </c>
      <c r="BJ197" s="22">
        <v>1887.9</v>
      </c>
      <c r="BK197" s="23">
        <v>5597.56</v>
      </c>
      <c r="BL197" s="21">
        <v>2319.61</v>
      </c>
      <c r="BM197" s="21">
        <v>0</v>
      </c>
      <c r="BN197" s="21">
        <v>2319.61</v>
      </c>
      <c r="BO197" s="22">
        <v>227</v>
      </c>
      <c r="BP197" s="22">
        <v>34.75</v>
      </c>
      <c r="BQ197" s="22">
        <v>882.97</v>
      </c>
      <c r="BR197" s="22">
        <v>143.18</v>
      </c>
      <c r="BS197" s="22">
        <v>1287.9000000000001</v>
      </c>
      <c r="BT197" s="23">
        <v>3607.51</v>
      </c>
      <c r="BU197" s="21">
        <v>2319.61</v>
      </c>
      <c r="BV197" s="21">
        <v>0</v>
      </c>
      <c r="BW197" s="21">
        <v>2319.61</v>
      </c>
      <c r="BX197" s="22">
        <v>227</v>
      </c>
      <c r="BY197" s="22">
        <v>34.75</v>
      </c>
      <c r="BZ197" s="22">
        <v>882.97</v>
      </c>
      <c r="CA197" s="22">
        <v>153.38</v>
      </c>
      <c r="CB197" s="22">
        <v>1298.0999999999999</v>
      </c>
      <c r="CC197" s="23">
        <v>3617.71</v>
      </c>
      <c r="CD197" s="21">
        <v>2434.39</v>
      </c>
      <c r="CE197" s="21">
        <v>0</v>
      </c>
      <c r="CF197" s="21">
        <v>2434.39</v>
      </c>
      <c r="CG197" s="22">
        <v>243</v>
      </c>
      <c r="CH197" s="22">
        <v>36.479999999999997</v>
      </c>
      <c r="CI197" s="22">
        <v>924.87</v>
      </c>
      <c r="CJ197" s="22">
        <v>150.32</v>
      </c>
      <c r="CK197" s="22">
        <v>1354.67</v>
      </c>
      <c r="CL197" s="23">
        <v>3789.06</v>
      </c>
      <c r="CM197" s="21">
        <v>2329.1799999999998</v>
      </c>
      <c r="CN197" s="21">
        <v>0</v>
      </c>
      <c r="CO197" s="21">
        <v>2329.1799999999998</v>
      </c>
      <c r="CP197" s="22">
        <v>236</v>
      </c>
      <c r="CQ197" s="22">
        <v>34.89</v>
      </c>
      <c r="CR197" s="22">
        <v>891.25</v>
      </c>
      <c r="CS197" s="22">
        <v>46.45</v>
      </c>
      <c r="CT197" s="22">
        <v>1208.5899999999999</v>
      </c>
      <c r="CU197" s="23">
        <v>3537.77</v>
      </c>
      <c r="CV197" s="21">
        <v>2777.91</v>
      </c>
      <c r="CW197" s="21">
        <v>0</v>
      </c>
      <c r="CX197" s="21">
        <v>2777.91</v>
      </c>
      <c r="CY197" s="22">
        <v>290</v>
      </c>
      <c r="CZ197" s="22">
        <v>41.63</v>
      </c>
      <c r="DA197" s="22">
        <v>1050.3699999999999</v>
      </c>
      <c r="DB197" s="22">
        <v>115.63</v>
      </c>
      <c r="DC197" s="22">
        <v>1497.63</v>
      </c>
      <c r="DD197" s="23">
        <v>4275.54</v>
      </c>
      <c r="DE197" s="21">
        <v>3551.83</v>
      </c>
      <c r="DF197" s="21">
        <v>0</v>
      </c>
      <c r="DG197" s="21">
        <v>3551.83</v>
      </c>
      <c r="DH197" s="22">
        <v>398</v>
      </c>
      <c r="DI197" s="22">
        <v>361.29</v>
      </c>
      <c r="DJ197" s="22">
        <v>1333.05</v>
      </c>
      <c r="DK197" s="22">
        <v>156.21</v>
      </c>
      <c r="DL197" s="22">
        <v>2248.5500000000002</v>
      </c>
      <c r="DM197" s="23">
        <v>5800.38</v>
      </c>
      <c r="DN197" s="73">
        <f t="shared" ref="DN197:DN260" si="32">J197+S197+AB197+AK197+AT197+BC197+BL197+BU197+CD197+CM197+CV197+DE197</f>
        <v>31160.059999999998</v>
      </c>
      <c r="DO197" s="73">
        <f t="shared" si="31"/>
        <v>836.68</v>
      </c>
      <c r="DP197" s="73">
        <f t="shared" ref="DP197:DP260" si="33">L197+U197+AD197+AM197+AV197+BE197+BN197+BW197+CF197+CO197+CX197+DG197</f>
        <v>31996.739999999998</v>
      </c>
      <c r="DQ197" s="22">
        <f t="shared" ref="DQ197:DQ260" si="34">M197+V197+AE197+AN197+AW197+BF197+BO197+BO197+BX197+CG197+CP197+CY197+DH197</f>
        <v>3487</v>
      </c>
      <c r="DR197" s="22">
        <f t="shared" ref="DR197:DR260" si="35">N197+W197+AF197+AO197+AX197+BG197+BP197+BP197+BY197+CH197+CQ197+CZ197+DI197</f>
        <v>804.86</v>
      </c>
      <c r="DS197" s="22">
        <f t="shared" ref="DS197:DS260" si="36">O197+X197+AG197+AP197+AY197+BH197+BQ197+BQ197+BZ197+CI197+CR197+DA197+DJ197</f>
        <v>12747.369999999999</v>
      </c>
      <c r="DT197" s="22">
        <f t="shared" ref="DT197:DT260" si="37">P197+Y197+AH197+AQ197+AZ197+BI197+BR197+BR197+CA197+CJ197+CS197+DB197+DK197</f>
        <v>1768.3600000000001</v>
      </c>
      <c r="DU197" s="22">
        <f t="shared" ref="DU197:DU260" si="38">Q197+Z197+AI197+AR197+BA197+BJ197+BS197+BS197+CB197+CK197+CT197+DC197+DL197</f>
        <v>18807.59</v>
      </c>
      <c r="DV197" s="23">
        <f t="shared" ref="DV197:DV260" si="39">R197+AA197+AJ197+AS197+BB197+BK197+BT197+BT197+CC197+CL197+CU197+DD197+DM197</f>
        <v>53123.939999999995</v>
      </c>
      <c r="DW197" s="262">
        <f t="shared" ref="DW197:DW260" si="40">DP197-F197</f>
        <v>1336.2499999999964</v>
      </c>
      <c r="DX197" s="262"/>
      <c r="DY197" s="263">
        <f>E197-(DU197-(DO197*PARAM!Q197))</f>
        <v>-1805.8499999999985</v>
      </c>
      <c r="DZ197" s="263"/>
    </row>
    <row r="198" spans="1:130" x14ac:dyDescent="0.25">
      <c r="A198" s="18">
        <v>1302</v>
      </c>
      <c r="B198" s="18" t="s">
        <v>806</v>
      </c>
      <c r="C198" s="18" t="s">
        <v>271</v>
      </c>
      <c r="D198" s="20">
        <v>0</v>
      </c>
      <c r="E198" s="18">
        <v>0</v>
      </c>
      <c r="F198" s="18">
        <v>0</v>
      </c>
      <c r="G198" s="18" t="s">
        <v>157</v>
      </c>
      <c r="H198" s="18" t="s">
        <v>18</v>
      </c>
      <c r="I198" s="18" t="s">
        <v>787</v>
      </c>
      <c r="J198" s="21">
        <v>0</v>
      </c>
      <c r="K198" s="21">
        <v>0</v>
      </c>
      <c r="L198" s="21">
        <v>0</v>
      </c>
      <c r="M198" s="22">
        <v>0</v>
      </c>
      <c r="N198" s="22">
        <v>0</v>
      </c>
      <c r="O198" s="22">
        <v>0</v>
      </c>
      <c r="P198" s="22">
        <v>0</v>
      </c>
      <c r="Q198" s="22">
        <v>0</v>
      </c>
      <c r="R198" s="23">
        <v>0</v>
      </c>
      <c r="S198" s="21">
        <v>0</v>
      </c>
      <c r="T198" s="21">
        <v>0</v>
      </c>
      <c r="U198" s="21">
        <v>0</v>
      </c>
      <c r="V198" s="22">
        <v>0</v>
      </c>
      <c r="W198" s="22">
        <v>0</v>
      </c>
      <c r="X198" s="22">
        <v>0</v>
      </c>
      <c r="Y198" s="22">
        <v>0</v>
      </c>
      <c r="Z198" s="22">
        <v>0</v>
      </c>
      <c r="AA198" s="23">
        <v>0</v>
      </c>
      <c r="AB198" s="21">
        <v>0</v>
      </c>
      <c r="AC198" s="21">
        <v>0</v>
      </c>
      <c r="AD198" s="21">
        <v>0</v>
      </c>
      <c r="AE198" s="22">
        <v>0</v>
      </c>
      <c r="AF198" s="22">
        <v>0</v>
      </c>
      <c r="AG198" s="22">
        <v>0</v>
      </c>
      <c r="AH198" s="22">
        <v>0</v>
      </c>
      <c r="AI198" s="22">
        <v>0</v>
      </c>
      <c r="AJ198" s="23">
        <v>0</v>
      </c>
      <c r="AK198" s="21"/>
      <c r="AL198" s="21"/>
      <c r="AM198" s="21"/>
      <c r="AN198" s="22"/>
      <c r="AO198" s="22"/>
      <c r="AP198" s="22"/>
      <c r="AQ198" s="22"/>
      <c r="AR198" s="22"/>
      <c r="AS198" s="23"/>
      <c r="AT198" s="21">
        <v>0</v>
      </c>
      <c r="AU198" s="21">
        <v>948.61</v>
      </c>
      <c r="AV198" s="21">
        <v>948.61</v>
      </c>
      <c r="AW198" s="22">
        <v>40</v>
      </c>
      <c r="AX198" s="22">
        <v>0</v>
      </c>
      <c r="AY198" s="22">
        <v>189.72</v>
      </c>
      <c r="AZ198" s="22">
        <v>12.71</v>
      </c>
      <c r="BA198" s="22">
        <v>242.43</v>
      </c>
      <c r="BB198" s="23">
        <v>1191.04</v>
      </c>
      <c r="BC198" s="21"/>
      <c r="BD198" s="21"/>
      <c r="BE198" s="21"/>
      <c r="BF198" s="22"/>
      <c r="BG198" s="22"/>
      <c r="BH198" s="22"/>
      <c r="BI198" s="22"/>
      <c r="BJ198" s="22"/>
      <c r="BK198" s="23"/>
      <c r="BL198" s="21"/>
      <c r="BM198" s="21"/>
      <c r="BN198" s="21"/>
      <c r="BO198" s="22"/>
      <c r="BP198" s="22"/>
      <c r="BQ198" s="22"/>
      <c r="BR198" s="22"/>
      <c r="BS198" s="22"/>
      <c r="BT198" s="23"/>
      <c r="BU198" s="21"/>
      <c r="BV198" s="21"/>
      <c r="BW198" s="21"/>
      <c r="BX198" s="22"/>
      <c r="BY198" s="22"/>
      <c r="BZ198" s="22"/>
      <c r="CA198" s="22"/>
      <c r="CB198" s="22"/>
      <c r="CC198" s="23"/>
      <c r="CD198" s="21"/>
      <c r="CE198" s="21"/>
      <c r="CF198" s="21"/>
      <c r="CG198" s="22"/>
      <c r="CH198" s="22"/>
      <c r="CI198" s="22"/>
      <c r="CJ198" s="22"/>
      <c r="CK198" s="22"/>
      <c r="CL198" s="23"/>
      <c r="CM198" s="21"/>
      <c r="CN198" s="21"/>
      <c r="CO198" s="21"/>
      <c r="CP198" s="22"/>
      <c r="CQ198" s="22"/>
      <c r="CR198" s="22"/>
      <c r="CS198" s="22"/>
      <c r="CT198" s="22"/>
      <c r="CU198" s="23"/>
      <c r="CV198" s="21"/>
      <c r="CW198" s="21"/>
      <c r="CX198" s="21"/>
      <c r="CY198" s="22"/>
      <c r="CZ198" s="22"/>
      <c r="DA198" s="22"/>
      <c r="DB198" s="22"/>
      <c r="DC198" s="22"/>
      <c r="DD198" s="23"/>
      <c r="DN198" s="73">
        <f t="shared" si="32"/>
        <v>0</v>
      </c>
      <c r="DO198" s="73">
        <f t="shared" si="31"/>
        <v>948.61</v>
      </c>
      <c r="DP198" s="73">
        <f t="shared" si="33"/>
        <v>948.61</v>
      </c>
      <c r="DQ198" s="22">
        <f t="shared" si="34"/>
        <v>40</v>
      </c>
      <c r="DR198" s="22">
        <f t="shared" si="35"/>
        <v>0</v>
      </c>
      <c r="DS198" s="22">
        <f t="shared" si="36"/>
        <v>189.72</v>
      </c>
      <c r="DT198" s="22">
        <f t="shared" si="37"/>
        <v>12.71</v>
      </c>
      <c r="DU198" s="22">
        <f t="shared" si="38"/>
        <v>242.43</v>
      </c>
      <c r="DV198" s="23">
        <f t="shared" si="39"/>
        <v>1191.04</v>
      </c>
      <c r="DW198" s="262">
        <f t="shared" si="40"/>
        <v>948.61</v>
      </c>
      <c r="DX198" s="262"/>
      <c r="DY198" s="263">
        <f>E198-(DU198-(DO198*PARAM!Q198))</f>
        <v>-242.43</v>
      </c>
      <c r="DZ198" s="263"/>
    </row>
    <row r="199" spans="1:130" x14ac:dyDescent="0.25">
      <c r="A199" s="18">
        <v>1305</v>
      </c>
      <c r="B199" s="18" t="s">
        <v>705</v>
      </c>
      <c r="C199" s="18" t="s">
        <v>706</v>
      </c>
      <c r="D199" s="20">
        <v>1</v>
      </c>
      <c r="E199" s="18">
        <v>21063.2772</v>
      </c>
      <c r="F199" s="18">
        <v>38113.013400000003</v>
      </c>
      <c r="G199" s="18" t="s">
        <v>157</v>
      </c>
      <c r="H199" s="18" t="s">
        <v>9</v>
      </c>
      <c r="I199" s="18" t="s">
        <v>707</v>
      </c>
      <c r="J199" s="21">
        <v>3372.6797999999999</v>
      </c>
      <c r="K199" s="21">
        <v>0</v>
      </c>
      <c r="L199" s="21">
        <v>3372.6797999999999</v>
      </c>
      <c r="M199" s="22">
        <v>366.52</v>
      </c>
      <c r="N199" s="22">
        <v>49.715400000000002</v>
      </c>
      <c r="O199" s="22">
        <v>1245.7760000000001</v>
      </c>
      <c r="P199" s="22">
        <v>159.59299999999999</v>
      </c>
      <c r="Q199" s="22">
        <v>1821.6043999999999</v>
      </c>
      <c r="R199" s="23">
        <v>-1619.91</v>
      </c>
      <c r="S199" s="21">
        <v>2734.8762000000002</v>
      </c>
      <c r="T199" s="21">
        <v>0</v>
      </c>
      <c r="U199" s="21">
        <v>2734.8762000000002</v>
      </c>
      <c r="V199" s="22">
        <v>286.16000000000003</v>
      </c>
      <c r="W199" s="22">
        <v>40.983599999999996</v>
      </c>
      <c r="X199" s="22">
        <v>1034.586</v>
      </c>
      <c r="Y199" s="22">
        <v>128.52700000000002</v>
      </c>
      <c r="Z199" s="22">
        <v>1490.2565999999999</v>
      </c>
      <c r="AA199" s="23">
        <v>-1300.43</v>
      </c>
      <c r="AB199" s="21">
        <v>2734.8762000000002</v>
      </c>
      <c r="AC199" s="21">
        <v>0</v>
      </c>
      <c r="AD199" s="21">
        <v>2734.8762000000002</v>
      </c>
      <c r="AE199" s="22">
        <v>286.16000000000003</v>
      </c>
      <c r="AF199" s="22">
        <v>40.983599999999996</v>
      </c>
      <c r="AG199" s="22">
        <v>1033.9392</v>
      </c>
      <c r="AH199" s="22">
        <v>163.51300000000001</v>
      </c>
      <c r="AI199" s="22">
        <v>1524.5957999999998</v>
      </c>
      <c r="AJ199" s="23">
        <v>-1266.0899999999999</v>
      </c>
      <c r="AK199" s="21">
        <v>2739.9428000000003</v>
      </c>
      <c r="AL199" s="21">
        <v>0</v>
      </c>
      <c r="AM199" s="21">
        <v>2739.9428000000003</v>
      </c>
      <c r="AN199" s="22">
        <v>287.14</v>
      </c>
      <c r="AO199" s="22">
        <v>41.061999999999998</v>
      </c>
      <c r="AP199" s="22">
        <v>1035.8011999999999</v>
      </c>
      <c r="AQ199" s="22">
        <v>153.6052</v>
      </c>
      <c r="AR199" s="22">
        <v>1517.6084000000001</v>
      </c>
      <c r="AS199" s="23">
        <v>-1278.25</v>
      </c>
      <c r="AT199" s="21">
        <v>2734.8762000000002</v>
      </c>
      <c r="AU199" s="21">
        <v>864.56579999999997</v>
      </c>
      <c r="AV199" s="21">
        <v>3599.442</v>
      </c>
      <c r="AW199" s="22">
        <v>403.76</v>
      </c>
      <c r="AX199" s="22">
        <v>40.983599999999996</v>
      </c>
      <c r="AY199" s="22">
        <v>1206.8504</v>
      </c>
      <c r="AZ199" s="22">
        <v>125.12639999999999</v>
      </c>
      <c r="BA199" s="22">
        <v>1776.7204000000002</v>
      </c>
      <c r="BB199" s="23">
        <v>-1896.18</v>
      </c>
      <c r="BC199" s="21">
        <v>4271.9179999999997</v>
      </c>
      <c r="BD199" s="21">
        <v>0</v>
      </c>
      <c r="BE199" s="21">
        <v>4271.9179999999997</v>
      </c>
      <c r="BF199" s="22">
        <v>472.36</v>
      </c>
      <c r="BG199" s="22">
        <v>61.210799999999999</v>
      </c>
      <c r="BH199" s="22">
        <v>1771.3401999999999</v>
      </c>
      <c r="BI199" s="22">
        <v>170.00060000000002</v>
      </c>
      <c r="BJ199" s="22">
        <v>2474.9115999999999</v>
      </c>
      <c r="BK199" s="23">
        <v>-1884.19</v>
      </c>
      <c r="BL199" s="21">
        <v>2755.27</v>
      </c>
      <c r="BM199" s="21">
        <v>0</v>
      </c>
      <c r="BN199" s="21">
        <v>2755.27</v>
      </c>
      <c r="BO199" s="22">
        <v>286.16000000000003</v>
      </c>
      <c r="BP199" s="22">
        <v>41.287399999999998</v>
      </c>
      <c r="BQ199" s="22">
        <v>1041.3872000000001</v>
      </c>
      <c r="BR199" s="22">
        <v>153.87959999999998</v>
      </c>
      <c r="BS199" s="22">
        <v>1522.7142000000001</v>
      </c>
      <c r="BT199" s="23">
        <v>-1288.79</v>
      </c>
      <c r="BU199" s="21">
        <v>2734.8762000000002</v>
      </c>
      <c r="BV199" s="21">
        <v>0</v>
      </c>
      <c r="BW199" s="21">
        <v>2734.8762000000002</v>
      </c>
      <c r="BX199" s="22">
        <v>285.18</v>
      </c>
      <c r="BY199" s="22">
        <v>40.983599999999996</v>
      </c>
      <c r="BZ199" s="22">
        <v>1033.9392</v>
      </c>
      <c r="CA199" s="22">
        <v>143.52100000000002</v>
      </c>
      <c r="CB199" s="22">
        <v>1503.6238000000001</v>
      </c>
      <c r="CC199" s="23">
        <v>-1287.07</v>
      </c>
      <c r="CD199" s="21">
        <v>2782.4552000000003</v>
      </c>
      <c r="CE199" s="21">
        <v>0</v>
      </c>
      <c r="CF199" s="21">
        <v>2782.4552000000003</v>
      </c>
      <c r="CG199" s="22">
        <v>293.02</v>
      </c>
      <c r="CH199" s="22">
        <v>41.698999999999998</v>
      </c>
      <c r="CI199" s="22">
        <v>1051.3047999999999</v>
      </c>
      <c r="CJ199" s="22">
        <v>149.36180000000002</v>
      </c>
      <c r="CK199" s="22">
        <v>1535.3856000000001</v>
      </c>
      <c r="CL199" s="23">
        <v>-1303.8499999999999</v>
      </c>
      <c r="CM199" s="21">
        <v>3062.0002000000004</v>
      </c>
      <c r="CN199" s="21">
        <v>0</v>
      </c>
      <c r="CO199" s="21">
        <v>3062.0002000000004</v>
      </c>
      <c r="CP199" s="22">
        <v>339.08</v>
      </c>
      <c r="CQ199" s="22">
        <v>45.8934</v>
      </c>
      <c r="CR199" s="22">
        <v>1158.1248000000001</v>
      </c>
      <c r="CS199" s="22">
        <v>99.352400000000003</v>
      </c>
      <c r="CT199" s="22">
        <v>1642.4505999999999</v>
      </c>
      <c r="CU199" s="23">
        <v>-1482.04</v>
      </c>
      <c r="CV199" s="21">
        <v>4641.8876</v>
      </c>
      <c r="CW199" s="21">
        <v>0</v>
      </c>
      <c r="CX199" s="21">
        <v>4641.8876</v>
      </c>
      <c r="CY199" s="22">
        <v>582.12</v>
      </c>
      <c r="CZ199" s="22">
        <v>69.599599999999995</v>
      </c>
      <c r="DA199" s="22">
        <v>2277.0789999999997</v>
      </c>
      <c r="DB199" s="22">
        <v>157.4076</v>
      </c>
      <c r="DC199" s="22">
        <v>3086.2062000000001</v>
      </c>
      <c r="DD199" s="23">
        <v>-1650.41</v>
      </c>
      <c r="DE199" s="9">
        <v>4291.9394000000002</v>
      </c>
      <c r="DF199" s="9">
        <v>0</v>
      </c>
      <c r="DG199" s="9">
        <v>4291.9394000000002</v>
      </c>
      <c r="DH199" s="11">
        <v>507.64</v>
      </c>
      <c r="DI199" s="11">
        <v>450.18260000000004</v>
      </c>
      <c r="DJ199" s="11">
        <v>1114.309</v>
      </c>
      <c r="DK199" s="11">
        <v>186.18040000000002</v>
      </c>
      <c r="DL199" s="11">
        <v>2258.3119999999999</v>
      </c>
      <c r="DM199" s="23">
        <v>-2121.2199999999998</v>
      </c>
      <c r="DN199" s="73">
        <f t="shared" si="32"/>
        <v>38857.59780000001</v>
      </c>
      <c r="DO199" s="73">
        <f t="shared" si="31"/>
        <v>864.56579999999997</v>
      </c>
      <c r="DP199" s="73">
        <f t="shared" si="33"/>
        <v>39722.163600000007</v>
      </c>
      <c r="DQ199" s="22">
        <f t="shared" si="34"/>
        <v>4681.46</v>
      </c>
      <c r="DR199" s="22">
        <f t="shared" si="35"/>
        <v>1005.8720000000001</v>
      </c>
      <c r="DS199" s="22">
        <f t="shared" si="36"/>
        <v>16045.824199999999</v>
      </c>
      <c r="DT199" s="22">
        <f t="shared" si="37"/>
        <v>1943.9476</v>
      </c>
      <c r="DU199" s="22">
        <f t="shared" si="38"/>
        <v>23677.103800000004</v>
      </c>
      <c r="DV199" s="23">
        <f t="shared" si="39"/>
        <v>-19667.22</v>
      </c>
      <c r="DW199" s="262">
        <f t="shared" si="40"/>
        <v>1609.1502000000037</v>
      </c>
      <c r="DX199" s="262"/>
      <c r="DY199" s="263">
        <f>E199-(DU199-(DO199*PARAM!Q199))</f>
        <v>-2613.826600000004</v>
      </c>
      <c r="DZ199" s="263"/>
    </row>
    <row r="200" spans="1:130" x14ac:dyDescent="0.25">
      <c r="A200" s="18">
        <v>1307</v>
      </c>
      <c r="B200" s="18" t="s">
        <v>708</v>
      </c>
      <c r="C200" s="18" t="s">
        <v>219</v>
      </c>
      <c r="D200" s="20">
        <v>1</v>
      </c>
      <c r="E200" s="18">
        <v>17802.669999999998</v>
      </c>
      <c r="F200" s="18">
        <v>35326</v>
      </c>
      <c r="G200" s="18" t="s">
        <v>157</v>
      </c>
      <c r="H200" s="18" t="s">
        <v>5</v>
      </c>
      <c r="I200" s="18" t="s">
        <v>282</v>
      </c>
      <c r="J200" s="21">
        <v>3242.52</v>
      </c>
      <c r="K200" s="21">
        <v>0</v>
      </c>
      <c r="L200" s="21">
        <v>3242.52</v>
      </c>
      <c r="M200" s="22">
        <v>347</v>
      </c>
      <c r="N200" s="22">
        <v>47.78</v>
      </c>
      <c r="O200" s="22">
        <v>1199.51</v>
      </c>
      <c r="P200" s="22">
        <v>159.34</v>
      </c>
      <c r="Q200" s="22">
        <v>1753.63</v>
      </c>
      <c r="R200" s="23">
        <v>4996.1499999999996</v>
      </c>
      <c r="S200" s="21">
        <v>3187.92</v>
      </c>
      <c r="T200" s="21">
        <v>0</v>
      </c>
      <c r="U200" s="21">
        <v>3187.92</v>
      </c>
      <c r="V200" s="22">
        <v>347</v>
      </c>
      <c r="W200" s="22">
        <v>47.78</v>
      </c>
      <c r="X200" s="22">
        <v>1200.75</v>
      </c>
      <c r="Y200" s="22">
        <v>133.11000000000001</v>
      </c>
      <c r="Z200" s="22">
        <v>1728.64</v>
      </c>
      <c r="AA200" s="23">
        <v>4916.5600000000004</v>
      </c>
      <c r="AB200" s="21">
        <v>2617.14</v>
      </c>
      <c r="AC200" s="21">
        <v>0</v>
      </c>
      <c r="AD200" s="21">
        <v>2617.14</v>
      </c>
      <c r="AE200" s="22">
        <v>268</v>
      </c>
      <c r="AF200" s="22">
        <v>39.21</v>
      </c>
      <c r="AG200" s="22">
        <v>991.62</v>
      </c>
      <c r="AH200" s="22">
        <v>163.77000000000001</v>
      </c>
      <c r="AI200" s="22">
        <v>1462.6</v>
      </c>
      <c r="AJ200" s="23">
        <v>4079.74</v>
      </c>
      <c r="AK200" s="21">
        <v>2620.87</v>
      </c>
      <c r="AL200" s="21">
        <v>0</v>
      </c>
      <c r="AM200" s="21">
        <v>2620.87</v>
      </c>
      <c r="AN200" s="22">
        <v>269</v>
      </c>
      <c r="AO200" s="22">
        <v>39.270000000000003</v>
      </c>
      <c r="AP200" s="22">
        <v>993.01</v>
      </c>
      <c r="AQ200" s="22">
        <v>153.63999999999999</v>
      </c>
      <c r="AR200" s="22">
        <v>1454.92</v>
      </c>
      <c r="AS200" s="23">
        <v>4075.79</v>
      </c>
      <c r="AT200" s="21">
        <v>2617.14</v>
      </c>
      <c r="AU200" s="21">
        <v>872.72</v>
      </c>
      <c r="AV200" s="21">
        <v>3489.86</v>
      </c>
      <c r="AW200" s="22">
        <v>387</v>
      </c>
      <c r="AX200" s="22">
        <v>39.21</v>
      </c>
      <c r="AY200" s="22">
        <v>1166.1600000000001</v>
      </c>
      <c r="AZ200" s="22">
        <v>124.46</v>
      </c>
      <c r="BA200" s="22">
        <v>1716.83</v>
      </c>
      <c r="BB200" s="23">
        <v>5206.6899999999996</v>
      </c>
      <c r="BC200" s="21">
        <v>4063.45</v>
      </c>
      <c r="BD200" s="21">
        <v>0</v>
      </c>
      <c r="BE200" s="21">
        <v>4063.45</v>
      </c>
      <c r="BF200" s="22">
        <v>445</v>
      </c>
      <c r="BG200" s="22">
        <v>58.58</v>
      </c>
      <c r="BH200" s="22">
        <v>1697.25</v>
      </c>
      <c r="BI200" s="22">
        <v>158.16999999999999</v>
      </c>
      <c r="BJ200" s="22">
        <v>2359</v>
      </c>
      <c r="BK200" s="23">
        <v>6422.45</v>
      </c>
      <c r="BL200" s="21">
        <v>2617.14</v>
      </c>
      <c r="BM200" s="21">
        <v>0</v>
      </c>
      <c r="BN200" s="21">
        <v>2617.14</v>
      </c>
      <c r="BO200" s="22">
        <v>267</v>
      </c>
      <c r="BP200" s="22">
        <v>39.21</v>
      </c>
      <c r="BQ200" s="22">
        <v>991.62</v>
      </c>
      <c r="BR200" s="22">
        <v>153.57</v>
      </c>
      <c r="BS200" s="22">
        <v>1451.4</v>
      </c>
      <c r="BT200" s="23">
        <v>4068.54</v>
      </c>
      <c r="BU200" s="21">
        <v>2617.14</v>
      </c>
      <c r="BV200" s="21">
        <v>0</v>
      </c>
      <c r="BW200" s="21">
        <v>2617.14</v>
      </c>
      <c r="BX200" s="22">
        <v>268</v>
      </c>
      <c r="BY200" s="22">
        <v>39.21</v>
      </c>
      <c r="BZ200" s="22">
        <v>991.62</v>
      </c>
      <c r="CA200" s="22">
        <v>148.47</v>
      </c>
      <c r="CB200" s="22">
        <v>1447.3</v>
      </c>
      <c r="CC200" s="23">
        <v>4064.44</v>
      </c>
      <c r="CD200" s="21">
        <v>2757.96</v>
      </c>
      <c r="CE200" s="21">
        <v>0</v>
      </c>
      <c r="CF200" s="21">
        <v>2757.96</v>
      </c>
      <c r="CG200" s="22">
        <v>287</v>
      </c>
      <c r="CH200" s="22">
        <v>41.33</v>
      </c>
      <c r="CI200" s="22">
        <v>1043.08</v>
      </c>
      <c r="CJ200" s="22">
        <v>99.97</v>
      </c>
      <c r="CK200" s="22">
        <v>1471.38</v>
      </c>
      <c r="CL200" s="23">
        <v>4229.34</v>
      </c>
      <c r="CM200" s="21">
        <v>2617.14</v>
      </c>
      <c r="CN200" s="21">
        <v>0</v>
      </c>
      <c r="CO200" s="21">
        <v>2617.14</v>
      </c>
      <c r="CP200" s="22">
        <v>277</v>
      </c>
      <c r="CQ200" s="22">
        <v>39.21</v>
      </c>
      <c r="CR200" s="22">
        <v>996.42</v>
      </c>
      <c r="CS200" s="22">
        <v>92.37</v>
      </c>
      <c r="CT200" s="22">
        <v>1405</v>
      </c>
      <c r="CU200" s="23">
        <v>4022.14</v>
      </c>
      <c r="CV200" s="21">
        <v>3779.85</v>
      </c>
      <c r="CW200" s="21">
        <v>0</v>
      </c>
      <c r="CX200" s="21">
        <v>3779.85</v>
      </c>
      <c r="CY200" s="22">
        <v>428</v>
      </c>
      <c r="CZ200" s="22">
        <v>56.67</v>
      </c>
      <c r="DA200" s="22">
        <v>1416.33</v>
      </c>
      <c r="DB200" s="22">
        <v>158.91999999999999</v>
      </c>
      <c r="DC200" s="22">
        <v>2059.92</v>
      </c>
      <c r="DD200" s="23">
        <v>5839.77</v>
      </c>
      <c r="DE200" s="21">
        <v>3978.87</v>
      </c>
      <c r="DF200" s="21">
        <v>0</v>
      </c>
      <c r="DG200" s="21">
        <v>3978.87</v>
      </c>
      <c r="DH200" s="22">
        <v>456</v>
      </c>
      <c r="DI200" s="22">
        <v>424.41</v>
      </c>
      <c r="DJ200" s="22">
        <v>1254.7</v>
      </c>
      <c r="DK200" s="22">
        <v>162.46</v>
      </c>
      <c r="DL200" s="22">
        <v>2297.5700000000002</v>
      </c>
      <c r="DM200" s="23">
        <v>6276.44</v>
      </c>
      <c r="DN200" s="73">
        <f t="shared" si="32"/>
        <v>36717.14</v>
      </c>
      <c r="DO200" s="73">
        <f t="shared" si="31"/>
        <v>872.72</v>
      </c>
      <c r="DP200" s="73">
        <f t="shared" si="33"/>
        <v>37589.86</v>
      </c>
      <c r="DQ200" s="22">
        <f t="shared" si="34"/>
        <v>4313</v>
      </c>
      <c r="DR200" s="22">
        <f t="shared" si="35"/>
        <v>951.07999999999993</v>
      </c>
      <c r="DS200" s="22">
        <f t="shared" si="36"/>
        <v>14933.690000000002</v>
      </c>
      <c r="DT200" s="22">
        <f t="shared" si="37"/>
        <v>1861.8200000000002</v>
      </c>
      <c r="DU200" s="22">
        <f t="shared" si="38"/>
        <v>22059.589999999997</v>
      </c>
      <c r="DV200" s="23">
        <f t="shared" si="39"/>
        <v>62266.590000000011</v>
      </c>
      <c r="DW200" s="262">
        <f t="shared" si="40"/>
        <v>2263.8600000000006</v>
      </c>
      <c r="DX200" s="262"/>
      <c r="DY200" s="263">
        <f>E200-(DU200-(DO200*PARAM!Q200))</f>
        <v>-4256.9199999999983</v>
      </c>
      <c r="DZ200" s="263"/>
    </row>
    <row r="201" spans="1:130" x14ac:dyDescent="0.25">
      <c r="A201" s="18">
        <v>1308</v>
      </c>
      <c r="B201" s="18" t="s">
        <v>709</v>
      </c>
      <c r="C201" s="18" t="s">
        <v>212</v>
      </c>
      <c r="D201" s="20">
        <v>1</v>
      </c>
      <c r="E201" s="18">
        <v>0</v>
      </c>
      <c r="F201" s="18">
        <v>0</v>
      </c>
      <c r="G201" s="18" t="s">
        <v>157</v>
      </c>
      <c r="H201" s="18" t="s">
        <v>5</v>
      </c>
      <c r="I201" s="18" t="s">
        <v>231</v>
      </c>
      <c r="J201" s="21">
        <v>0</v>
      </c>
      <c r="K201" s="21">
        <v>0</v>
      </c>
      <c r="L201" s="21">
        <v>0</v>
      </c>
      <c r="M201" s="22">
        <v>0</v>
      </c>
      <c r="N201" s="22">
        <v>0</v>
      </c>
      <c r="O201" s="22">
        <v>0</v>
      </c>
      <c r="P201" s="22">
        <v>0</v>
      </c>
      <c r="Q201" s="22">
        <v>0</v>
      </c>
      <c r="R201" s="23">
        <v>0</v>
      </c>
      <c r="S201" s="21">
        <v>0</v>
      </c>
      <c r="T201" s="21">
        <v>0</v>
      </c>
      <c r="U201" s="21">
        <v>0</v>
      </c>
      <c r="V201" s="22">
        <v>0</v>
      </c>
      <c r="W201" s="22">
        <v>0</v>
      </c>
      <c r="X201" s="22">
        <v>0</v>
      </c>
      <c r="Y201" s="22">
        <v>0</v>
      </c>
      <c r="Z201" s="22">
        <v>0</v>
      </c>
      <c r="AA201" s="23">
        <v>0</v>
      </c>
      <c r="AB201" s="21">
        <v>0</v>
      </c>
      <c r="AC201" s="21">
        <v>0</v>
      </c>
      <c r="AD201" s="21">
        <v>0</v>
      </c>
      <c r="AE201" s="22">
        <v>0</v>
      </c>
      <c r="AF201" s="22">
        <v>0</v>
      </c>
      <c r="AG201" s="22">
        <v>0</v>
      </c>
      <c r="AH201" s="22">
        <v>0</v>
      </c>
      <c r="AI201" s="22">
        <v>0</v>
      </c>
      <c r="AJ201" s="23">
        <v>0</v>
      </c>
      <c r="AK201" s="21">
        <v>0</v>
      </c>
      <c r="AL201" s="21">
        <v>0</v>
      </c>
      <c r="AM201" s="21">
        <v>0</v>
      </c>
      <c r="AN201" s="22">
        <v>0</v>
      </c>
      <c r="AO201" s="22">
        <v>0</v>
      </c>
      <c r="AP201" s="22">
        <v>0</v>
      </c>
      <c r="AQ201" s="22">
        <v>0</v>
      </c>
      <c r="AR201" s="22">
        <v>0</v>
      </c>
      <c r="AS201" s="23">
        <v>0</v>
      </c>
      <c r="AT201" s="21">
        <v>0</v>
      </c>
      <c r="AU201" s="21">
        <v>0</v>
      </c>
      <c r="AV201" s="21">
        <v>0</v>
      </c>
      <c r="AW201" s="22">
        <v>0</v>
      </c>
      <c r="AX201" s="22">
        <v>0</v>
      </c>
      <c r="AY201" s="22">
        <v>0</v>
      </c>
      <c r="AZ201" s="22">
        <v>0</v>
      </c>
      <c r="BA201" s="22">
        <v>0</v>
      </c>
      <c r="BB201" s="23">
        <v>0</v>
      </c>
      <c r="BC201" s="21">
        <v>0</v>
      </c>
      <c r="BD201" s="21">
        <v>0</v>
      </c>
      <c r="BE201" s="21">
        <v>0</v>
      </c>
      <c r="BF201" s="22">
        <v>0</v>
      </c>
      <c r="BG201" s="22">
        <v>0</v>
      </c>
      <c r="BH201" s="22">
        <v>0</v>
      </c>
      <c r="BI201" s="22">
        <v>0</v>
      </c>
      <c r="BJ201" s="22">
        <v>0</v>
      </c>
      <c r="BK201" s="23">
        <v>0</v>
      </c>
      <c r="BL201" s="21">
        <v>0</v>
      </c>
      <c r="BM201" s="21">
        <v>0</v>
      </c>
      <c r="BN201" s="21">
        <v>0</v>
      </c>
      <c r="BO201" s="22">
        <v>0</v>
      </c>
      <c r="BP201" s="22">
        <v>0</v>
      </c>
      <c r="BQ201" s="22">
        <v>0</v>
      </c>
      <c r="BR201" s="22">
        <v>0</v>
      </c>
      <c r="BS201" s="22">
        <v>0</v>
      </c>
      <c r="BT201" s="23">
        <v>0</v>
      </c>
      <c r="BU201" s="21">
        <v>0</v>
      </c>
      <c r="BV201" s="21">
        <v>0</v>
      </c>
      <c r="BW201" s="21">
        <v>0</v>
      </c>
      <c r="BX201" s="22">
        <v>0</v>
      </c>
      <c r="BY201" s="22">
        <v>0</v>
      </c>
      <c r="BZ201" s="22">
        <v>0</v>
      </c>
      <c r="CA201" s="22">
        <v>0</v>
      </c>
      <c r="CB201" s="22">
        <v>0</v>
      </c>
      <c r="CC201" s="23">
        <v>0</v>
      </c>
      <c r="CD201" s="21">
        <v>0</v>
      </c>
      <c r="CE201" s="21">
        <v>0</v>
      </c>
      <c r="CF201" s="21">
        <v>0</v>
      </c>
      <c r="CG201" s="22">
        <v>0</v>
      </c>
      <c r="CH201" s="22">
        <v>0</v>
      </c>
      <c r="CI201" s="22">
        <v>0</v>
      </c>
      <c r="CJ201" s="22">
        <v>0</v>
      </c>
      <c r="CK201" s="22">
        <v>0</v>
      </c>
      <c r="CL201" s="23">
        <v>0</v>
      </c>
      <c r="CM201" s="21">
        <v>0</v>
      </c>
      <c r="CN201" s="21">
        <v>0</v>
      </c>
      <c r="CO201" s="21">
        <v>0</v>
      </c>
      <c r="CP201" s="22">
        <v>0</v>
      </c>
      <c r="CQ201" s="22">
        <v>0</v>
      </c>
      <c r="CR201" s="22">
        <v>0</v>
      </c>
      <c r="CS201" s="22">
        <v>0</v>
      </c>
      <c r="CT201" s="22">
        <v>0</v>
      </c>
      <c r="CU201" s="23">
        <v>0</v>
      </c>
      <c r="CV201" s="21">
        <v>0</v>
      </c>
      <c r="CW201" s="21">
        <v>0</v>
      </c>
      <c r="CX201" s="21">
        <v>0</v>
      </c>
      <c r="CY201" s="22">
        <v>0</v>
      </c>
      <c r="CZ201" s="22">
        <v>0</v>
      </c>
      <c r="DA201" s="22">
        <v>0</v>
      </c>
      <c r="DB201" s="22">
        <v>0</v>
      </c>
      <c r="DC201" s="22">
        <v>0</v>
      </c>
      <c r="DD201" s="23">
        <v>0</v>
      </c>
      <c r="DE201" s="21">
        <v>47.61</v>
      </c>
      <c r="DF201" s="21">
        <v>0</v>
      </c>
      <c r="DG201" s="21">
        <v>47.61</v>
      </c>
      <c r="DH201" s="22">
        <v>2</v>
      </c>
      <c r="DI201" s="22">
        <v>1.2</v>
      </c>
      <c r="DJ201" s="22">
        <v>5.4</v>
      </c>
      <c r="DK201" s="22">
        <v>0.65</v>
      </c>
      <c r="DL201" s="22">
        <v>9.25</v>
      </c>
      <c r="DM201" s="23">
        <v>56.86</v>
      </c>
      <c r="DN201" s="73">
        <f t="shared" si="32"/>
        <v>47.61</v>
      </c>
      <c r="DO201" s="73">
        <f t="shared" si="31"/>
        <v>0</v>
      </c>
      <c r="DP201" s="73">
        <f t="shared" si="33"/>
        <v>47.61</v>
      </c>
      <c r="DQ201" s="22">
        <f t="shared" si="34"/>
        <v>2</v>
      </c>
      <c r="DR201" s="22">
        <f t="shared" si="35"/>
        <v>1.2</v>
      </c>
      <c r="DS201" s="22">
        <f t="shared" si="36"/>
        <v>5.4</v>
      </c>
      <c r="DT201" s="22">
        <f t="shared" si="37"/>
        <v>0.65</v>
      </c>
      <c r="DU201" s="22">
        <f t="shared" si="38"/>
        <v>9.25</v>
      </c>
      <c r="DV201" s="23">
        <f t="shared" si="39"/>
        <v>56.86</v>
      </c>
      <c r="DW201" s="262">
        <f t="shared" si="40"/>
        <v>47.61</v>
      </c>
      <c r="DX201" s="262"/>
      <c r="DY201" s="263">
        <f>E201-(DU201-(DO201*PARAM!Q201))</f>
        <v>-9.25</v>
      </c>
      <c r="DZ201" s="263"/>
    </row>
    <row r="202" spans="1:130" x14ac:dyDescent="0.25">
      <c r="A202" s="18">
        <v>1310</v>
      </c>
      <c r="B202" s="18" t="s">
        <v>710</v>
      </c>
      <c r="C202" s="18" t="s">
        <v>711</v>
      </c>
      <c r="D202" s="20">
        <v>0</v>
      </c>
      <c r="E202" s="18">
        <v>11433.57</v>
      </c>
      <c r="F202" s="18">
        <v>20136.919999999998</v>
      </c>
      <c r="G202" s="18" t="s">
        <v>157</v>
      </c>
      <c r="H202" s="18" t="s">
        <v>5</v>
      </c>
      <c r="I202" s="18" t="s">
        <v>191</v>
      </c>
      <c r="J202" s="21">
        <v>2724.53</v>
      </c>
      <c r="K202" s="21">
        <v>0</v>
      </c>
      <c r="L202" s="21">
        <v>2724.53</v>
      </c>
      <c r="M202" s="22">
        <v>283</v>
      </c>
      <c r="N202" s="22">
        <v>40.83</v>
      </c>
      <c r="O202" s="22">
        <v>1030.3499999999999</v>
      </c>
      <c r="P202" s="22">
        <v>150.38</v>
      </c>
      <c r="Q202" s="22">
        <v>1504.56</v>
      </c>
      <c r="R202" s="23">
        <v>4229.09</v>
      </c>
      <c r="S202" s="21">
        <v>2702.84</v>
      </c>
      <c r="T202" s="21">
        <v>0</v>
      </c>
      <c r="U202" s="21">
        <v>2702.84</v>
      </c>
      <c r="V202" s="22">
        <v>280</v>
      </c>
      <c r="W202" s="22">
        <v>40.5</v>
      </c>
      <c r="X202" s="22">
        <v>1023.46</v>
      </c>
      <c r="Y202" s="22">
        <v>129.59</v>
      </c>
      <c r="Z202" s="22">
        <v>1473.55</v>
      </c>
      <c r="AA202" s="23">
        <v>4176.3900000000003</v>
      </c>
      <c r="AB202" s="21">
        <v>2702.84</v>
      </c>
      <c r="AC202" s="21">
        <v>0</v>
      </c>
      <c r="AD202" s="21">
        <v>2702.84</v>
      </c>
      <c r="AE202" s="22">
        <v>280</v>
      </c>
      <c r="AF202" s="22">
        <v>40.5</v>
      </c>
      <c r="AG202" s="22">
        <v>1022.94</v>
      </c>
      <c r="AH202" s="22">
        <v>47.99</v>
      </c>
      <c r="AI202" s="22">
        <v>1391.43</v>
      </c>
      <c r="AJ202" s="23">
        <v>4094.27</v>
      </c>
      <c r="AK202" s="21">
        <v>12659.73</v>
      </c>
      <c r="AL202" s="21">
        <v>0</v>
      </c>
      <c r="AM202" s="21">
        <v>12659.73</v>
      </c>
      <c r="AN202" s="22">
        <v>883</v>
      </c>
      <c r="AO202" s="22">
        <v>397.67</v>
      </c>
      <c r="AP202" s="22">
        <v>5851.31</v>
      </c>
      <c r="AQ202" s="22">
        <v>195.15</v>
      </c>
      <c r="AR202" s="22">
        <v>7327.13</v>
      </c>
      <c r="AS202" s="23">
        <v>19986.86</v>
      </c>
      <c r="AT202" s="21">
        <v>0</v>
      </c>
      <c r="AU202" s="21">
        <v>948.61</v>
      </c>
      <c r="AV202" s="21">
        <v>948.61</v>
      </c>
      <c r="AW202" s="22">
        <v>129</v>
      </c>
      <c r="AX202" s="22">
        <v>0</v>
      </c>
      <c r="AY202" s="22">
        <v>189.72</v>
      </c>
      <c r="AZ202" s="22">
        <v>12.71</v>
      </c>
      <c r="BA202" s="22">
        <v>331.43</v>
      </c>
      <c r="BB202" s="23">
        <v>1280.04</v>
      </c>
      <c r="BC202" s="21">
        <v>0</v>
      </c>
      <c r="BD202" s="21">
        <v>0</v>
      </c>
      <c r="BE202" s="21">
        <v>0</v>
      </c>
      <c r="BF202" s="22">
        <v>0</v>
      </c>
      <c r="BG202" s="22">
        <v>0</v>
      </c>
      <c r="BH202" s="22">
        <v>0</v>
      </c>
      <c r="BI202" s="22">
        <v>0</v>
      </c>
      <c r="BJ202" s="22">
        <v>0</v>
      </c>
      <c r="BK202" s="23">
        <v>0</v>
      </c>
      <c r="BL202" s="21">
        <v>0</v>
      </c>
      <c r="BM202" s="21">
        <v>0</v>
      </c>
      <c r="BN202" s="21">
        <v>0</v>
      </c>
      <c r="BO202" s="22">
        <v>-3</v>
      </c>
      <c r="BP202" s="22">
        <v>0</v>
      </c>
      <c r="BQ202" s="22">
        <v>0</v>
      </c>
      <c r="BR202" s="22">
        <v>0</v>
      </c>
      <c r="BS202" s="22">
        <v>-3</v>
      </c>
      <c r="BT202" s="23">
        <v>-3</v>
      </c>
      <c r="BU202" s="21"/>
      <c r="BV202" s="21"/>
      <c r="BW202" s="21"/>
      <c r="BX202" s="22"/>
      <c r="BY202" s="22"/>
      <c r="BZ202" s="22"/>
      <c r="CA202" s="22"/>
      <c r="CB202" s="22"/>
      <c r="CC202" s="23"/>
      <c r="CD202" s="21">
        <v>0</v>
      </c>
      <c r="CE202" s="21">
        <v>0</v>
      </c>
      <c r="CF202" s="21">
        <v>0</v>
      </c>
      <c r="CG202" s="22">
        <v>0</v>
      </c>
      <c r="CH202" s="22">
        <v>0</v>
      </c>
      <c r="CI202" s="22">
        <v>0</v>
      </c>
      <c r="CJ202" s="22">
        <v>0</v>
      </c>
      <c r="CK202" s="22">
        <v>0</v>
      </c>
      <c r="CL202" s="23">
        <v>0</v>
      </c>
      <c r="CM202" s="21">
        <v>0</v>
      </c>
      <c r="CN202" s="21">
        <v>0</v>
      </c>
      <c r="CO202" s="21">
        <v>0</v>
      </c>
      <c r="CP202" s="22">
        <v>0</v>
      </c>
      <c r="CQ202" s="22">
        <v>0</v>
      </c>
      <c r="CR202" s="22">
        <v>0</v>
      </c>
      <c r="CS202" s="22">
        <v>0</v>
      </c>
      <c r="CT202" s="22">
        <v>0</v>
      </c>
      <c r="CU202" s="23">
        <v>0</v>
      </c>
      <c r="CV202" s="21"/>
      <c r="CW202" s="21"/>
      <c r="CX202" s="21"/>
      <c r="CY202" s="22"/>
      <c r="CZ202" s="22"/>
      <c r="DA202" s="22"/>
      <c r="DB202" s="22"/>
      <c r="DC202" s="22"/>
      <c r="DD202" s="23"/>
      <c r="DN202" s="73">
        <f t="shared" si="32"/>
        <v>20789.940000000002</v>
      </c>
      <c r="DO202" s="73">
        <f t="shared" si="31"/>
        <v>948.61</v>
      </c>
      <c r="DP202" s="73">
        <f t="shared" si="33"/>
        <v>21738.550000000003</v>
      </c>
      <c r="DQ202" s="22">
        <f t="shared" si="34"/>
        <v>1849</v>
      </c>
      <c r="DR202" s="22">
        <f t="shared" si="35"/>
        <v>519.5</v>
      </c>
      <c r="DS202" s="22">
        <f t="shared" si="36"/>
        <v>9117.7800000000007</v>
      </c>
      <c r="DT202" s="22">
        <f t="shared" si="37"/>
        <v>535.82000000000005</v>
      </c>
      <c r="DU202" s="22">
        <f t="shared" si="38"/>
        <v>12022.1</v>
      </c>
      <c r="DV202" s="23">
        <f t="shared" si="39"/>
        <v>33760.65</v>
      </c>
      <c r="DW202" s="262">
        <f t="shared" si="40"/>
        <v>1601.6300000000047</v>
      </c>
      <c r="DX202" s="262"/>
      <c r="DY202" s="263">
        <f>E202-(DU202-(DO202*PARAM!Q202))</f>
        <v>-588.53000000000065</v>
      </c>
      <c r="DZ202" s="263"/>
    </row>
    <row r="203" spans="1:130" x14ac:dyDescent="0.25">
      <c r="A203" s="18">
        <v>1314</v>
      </c>
      <c r="B203" s="18" t="s">
        <v>718</v>
      </c>
      <c r="C203" s="18" t="s">
        <v>315</v>
      </c>
      <c r="D203" s="20">
        <v>0.8</v>
      </c>
      <c r="E203" s="18">
        <v>68742.52</v>
      </c>
      <c r="F203" s="18">
        <v>113112.76</v>
      </c>
      <c r="G203" s="18" t="s">
        <v>157</v>
      </c>
      <c r="H203" s="18" t="s">
        <v>6</v>
      </c>
      <c r="I203" s="18" t="s">
        <v>156</v>
      </c>
      <c r="J203" s="21">
        <v>2844.22</v>
      </c>
      <c r="K203" s="21">
        <v>0</v>
      </c>
      <c r="L203" s="21">
        <v>2844.22</v>
      </c>
      <c r="M203" s="22">
        <v>293</v>
      </c>
      <c r="N203" s="22">
        <v>41.65</v>
      </c>
      <c r="O203" s="22">
        <v>1077.78</v>
      </c>
      <c r="P203" s="22">
        <v>121.61</v>
      </c>
      <c r="Q203" s="22">
        <v>1534.04</v>
      </c>
      <c r="R203" s="23">
        <v>4378.26</v>
      </c>
      <c r="S203" s="21">
        <v>2750.82</v>
      </c>
      <c r="T203" s="21">
        <v>0</v>
      </c>
      <c r="U203" s="21">
        <v>2750.82</v>
      </c>
      <c r="V203" s="22">
        <v>290</v>
      </c>
      <c r="W203" s="22">
        <v>41.22</v>
      </c>
      <c r="X203" s="22">
        <v>1068.96</v>
      </c>
      <c r="Y203" s="22">
        <v>64.14</v>
      </c>
      <c r="Z203" s="22">
        <v>1464.32</v>
      </c>
      <c r="AA203" s="23">
        <v>4215.1400000000003</v>
      </c>
      <c r="AB203" s="21">
        <v>2747.44</v>
      </c>
      <c r="AC203" s="21">
        <v>0</v>
      </c>
      <c r="AD203" s="21">
        <v>2747.44</v>
      </c>
      <c r="AE203" s="22">
        <v>288</v>
      </c>
      <c r="AF203" s="22">
        <v>41.17</v>
      </c>
      <c r="AG203" s="22">
        <v>1067.24</v>
      </c>
      <c r="AH203" s="22">
        <v>48.78</v>
      </c>
      <c r="AI203" s="22">
        <v>1445.19</v>
      </c>
      <c r="AJ203" s="23">
        <v>4192.63</v>
      </c>
      <c r="AK203" s="21">
        <v>2751.41</v>
      </c>
      <c r="AL203" s="21">
        <v>0</v>
      </c>
      <c r="AM203" s="21">
        <v>2751.41</v>
      </c>
      <c r="AN203" s="22">
        <v>290</v>
      </c>
      <c r="AO203" s="22">
        <v>41.23</v>
      </c>
      <c r="AP203" s="22">
        <v>1068.6400000000001</v>
      </c>
      <c r="AQ203" s="22">
        <v>48.85</v>
      </c>
      <c r="AR203" s="22">
        <v>1448.72</v>
      </c>
      <c r="AS203" s="23">
        <v>4200.13</v>
      </c>
      <c r="AT203" s="21">
        <v>2743.47</v>
      </c>
      <c r="AU203" s="21">
        <v>758.88</v>
      </c>
      <c r="AV203" s="21">
        <v>3502.35</v>
      </c>
      <c r="AW203" s="22">
        <v>391</v>
      </c>
      <c r="AX203" s="22">
        <v>41.11</v>
      </c>
      <c r="AY203" s="22">
        <v>1217.67</v>
      </c>
      <c r="AZ203" s="22">
        <v>58.88</v>
      </c>
      <c r="BA203" s="22">
        <v>1708.66</v>
      </c>
      <c r="BB203" s="23">
        <v>5211.01</v>
      </c>
      <c r="BC203" s="21">
        <v>14774.77</v>
      </c>
      <c r="BD203" s="21">
        <v>0</v>
      </c>
      <c r="BE203" s="21">
        <v>14774.77</v>
      </c>
      <c r="BF203" s="22">
        <v>1366</v>
      </c>
      <c r="BG203" s="22">
        <v>505.92</v>
      </c>
      <c r="BH203" s="22">
        <v>7462.93</v>
      </c>
      <c r="BI203" s="22">
        <v>228.94</v>
      </c>
      <c r="BJ203" s="22">
        <v>9563.7900000000009</v>
      </c>
      <c r="BK203" s="23">
        <v>24338.560000000001</v>
      </c>
      <c r="BL203" s="21">
        <v>0</v>
      </c>
      <c r="BM203" s="21">
        <v>0</v>
      </c>
      <c r="BN203" s="21">
        <v>0</v>
      </c>
      <c r="BO203" s="22">
        <v>-3</v>
      </c>
      <c r="BP203" s="22">
        <v>0</v>
      </c>
      <c r="BQ203" s="22">
        <v>0</v>
      </c>
      <c r="BR203" s="22">
        <v>0</v>
      </c>
      <c r="BS203" s="22">
        <v>-3</v>
      </c>
      <c r="BT203" s="23">
        <v>-3</v>
      </c>
      <c r="BU203" s="21">
        <v>0</v>
      </c>
      <c r="BV203" s="21">
        <v>0</v>
      </c>
      <c r="BW203" s="21">
        <v>0</v>
      </c>
      <c r="BX203" s="22">
        <v>0</v>
      </c>
      <c r="BY203" s="22">
        <v>0</v>
      </c>
      <c r="BZ203" s="22">
        <v>0</v>
      </c>
      <c r="CA203" s="22">
        <v>0</v>
      </c>
      <c r="CB203" s="22">
        <v>0</v>
      </c>
      <c r="CC203" s="23">
        <v>0</v>
      </c>
      <c r="CD203" s="21">
        <v>0</v>
      </c>
      <c r="CE203" s="21">
        <v>0</v>
      </c>
      <c r="CF203" s="21">
        <v>0</v>
      </c>
      <c r="CG203" s="22">
        <v>0</v>
      </c>
      <c r="CH203" s="22">
        <v>0</v>
      </c>
      <c r="CI203" s="22">
        <v>0</v>
      </c>
      <c r="CJ203" s="22">
        <v>0</v>
      </c>
      <c r="CK203" s="22">
        <v>0</v>
      </c>
      <c r="CL203" s="23">
        <v>0</v>
      </c>
      <c r="CM203" s="21">
        <v>0</v>
      </c>
      <c r="CN203" s="21">
        <v>0</v>
      </c>
      <c r="CO203" s="21">
        <v>0</v>
      </c>
      <c r="CP203" s="22">
        <v>0</v>
      </c>
      <c r="CQ203" s="22">
        <v>0</v>
      </c>
      <c r="CR203" s="22">
        <v>0</v>
      </c>
      <c r="CS203" s="22">
        <v>0</v>
      </c>
      <c r="CT203" s="22">
        <v>0</v>
      </c>
      <c r="CU203" s="23">
        <v>0</v>
      </c>
      <c r="CV203" s="21"/>
      <c r="CW203" s="21"/>
      <c r="CX203" s="21"/>
      <c r="CY203" s="22"/>
      <c r="CZ203" s="22"/>
      <c r="DA203" s="22"/>
      <c r="DB203" s="22"/>
      <c r="DC203" s="22"/>
      <c r="DD203" s="23"/>
      <c r="DN203" s="73">
        <f t="shared" si="32"/>
        <v>28612.129999999997</v>
      </c>
      <c r="DO203" s="73">
        <f t="shared" si="31"/>
        <v>758.88</v>
      </c>
      <c r="DP203" s="73">
        <f t="shared" si="33"/>
        <v>29371.010000000002</v>
      </c>
      <c r="DQ203" s="22">
        <f t="shared" si="34"/>
        <v>2912</v>
      </c>
      <c r="DR203" s="22">
        <f t="shared" si="35"/>
        <v>712.3</v>
      </c>
      <c r="DS203" s="22">
        <f t="shared" si="36"/>
        <v>12963.220000000001</v>
      </c>
      <c r="DT203" s="22">
        <f t="shared" si="37"/>
        <v>571.20000000000005</v>
      </c>
      <c r="DU203" s="22">
        <f t="shared" si="38"/>
        <v>17158.72</v>
      </c>
      <c r="DV203" s="23">
        <f t="shared" si="39"/>
        <v>46529.73000000001</v>
      </c>
      <c r="DW203" s="262">
        <f t="shared" si="40"/>
        <v>-83741.75</v>
      </c>
      <c r="DX203" s="262"/>
      <c r="DY203" s="263">
        <f>E203-(DU203-(DO203*PARAM!Q203))</f>
        <v>51583.8</v>
      </c>
      <c r="DZ203" s="263"/>
    </row>
    <row r="204" spans="1:130" x14ac:dyDescent="0.25">
      <c r="A204" s="18">
        <v>1318</v>
      </c>
      <c r="B204" s="18" t="s">
        <v>893</v>
      </c>
      <c r="C204" s="18" t="s">
        <v>245</v>
      </c>
      <c r="D204" s="20">
        <v>0</v>
      </c>
      <c r="E204" s="18">
        <v>0</v>
      </c>
      <c r="F204" s="18">
        <v>0</v>
      </c>
      <c r="G204" s="18" t="s">
        <v>157</v>
      </c>
      <c r="H204" s="18" t="s">
        <v>6</v>
      </c>
      <c r="I204" s="18" t="s">
        <v>156</v>
      </c>
      <c r="J204" s="21"/>
      <c r="K204" s="21"/>
      <c r="L204" s="21"/>
      <c r="M204" s="22"/>
      <c r="N204" s="22"/>
      <c r="O204" s="22"/>
      <c r="P204" s="22"/>
      <c r="Q204" s="22"/>
      <c r="R204" s="23"/>
      <c r="S204" s="21"/>
      <c r="T204" s="21"/>
      <c r="U204" s="21"/>
      <c r="V204" s="22"/>
      <c r="W204" s="22"/>
      <c r="X204" s="22"/>
      <c r="Y204" s="22"/>
      <c r="Z204" s="22"/>
      <c r="AA204" s="23"/>
      <c r="AB204" s="21"/>
      <c r="AC204" s="21"/>
      <c r="AD204" s="21"/>
      <c r="AE204" s="22"/>
      <c r="AF204" s="22"/>
      <c r="AG204" s="22"/>
      <c r="AH204" s="22"/>
      <c r="AI204" s="22"/>
      <c r="AJ204" s="23"/>
      <c r="AK204" s="21"/>
      <c r="AL204" s="21"/>
      <c r="AM204" s="21"/>
      <c r="AN204" s="22"/>
      <c r="AO204" s="22"/>
      <c r="AP204" s="22"/>
      <c r="AQ204" s="22"/>
      <c r="AR204" s="22"/>
      <c r="AS204" s="23"/>
      <c r="AT204" s="21">
        <v>0</v>
      </c>
      <c r="AU204" s="21">
        <v>355.73</v>
      </c>
      <c r="AV204" s="21">
        <v>355.73</v>
      </c>
      <c r="AW204" s="22">
        <v>15</v>
      </c>
      <c r="AX204" s="22">
        <v>0</v>
      </c>
      <c r="AY204" s="22">
        <v>71.150000000000006</v>
      </c>
      <c r="AZ204" s="22">
        <v>4.7699999999999996</v>
      </c>
      <c r="BA204" s="22">
        <v>90.92</v>
      </c>
      <c r="BB204" s="23">
        <v>446.65</v>
      </c>
      <c r="BC204" s="21"/>
      <c r="BD204" s="21"/>
      <c r="BE204" s="21"/>
      <c r="BF204" s="22"/>
      <c r="BG204" s="22"/>
      <c r="BH204" s="22"/>
      <c r="BI204" s="22"/>
      <c r="BJ204" s="22"/>
      <c r="BK204" s="23"/>
      <c r="BL204" s="21"/>
      <c r="BM204" s="21"/>
      <c r="BN204" s="21"/>
      <c r="BO204" s="22"/>
      <c r="BP204" s="22"/>
      <c r="BQ204" s="22"/>
      <c r="BR204" s="22"/>
      <c r="BS204" s="22"/>
      <c r="BT204" s="23"/>
      <c r="BU204" s="21"/>
      <c r="BV204" s="21"/>
      <c r="BW204" s="21"/>
      <c r="BX204" s="22"/>
      <c r="BY204" s="22"/>
      <c r="BZ204" s="22"/>
      <c r="CA204" s="22"/>
      <c r="CB204" s="22"/>
      <c r="CC204" s="23"/>
      <c r="CD204" s="21"/>
      <c r="CE204" s="21"/>
      <c r="CF204" s="21"/>
      <c r="CG204" s="22"/>
      <c r="CH204" s="22"/>
      <c r="CI204" s="22"/>
      <c r="CJ204" s="22"/>
      <c r="CK204" s="22"/>
      <c r="CL204" s="23"/>
      <c r="CM204" s="21"/>
      <c r="CN204" s="21"/>
      <c r="CO204" s="21"/>
      <c r="CP204" s="22"/>
      <c r="CQ204" s="22"/>
      <c r="CR204" s="22"/>
      <c r="CS204" s="22"/>
      <c r="CT204" s="22"/>
      <c r="CU204" s="23"/>
      <c r="CV204" s="21"/>
      <c r="CW204" s="21"/>
      <c r="CX204" s="21"/>
      <c r="CY204" s="22"/>
      <c r="CZ204" s="22"/>
      <c r="DA204" s="22"/>
      <c r="DB204" s="22"/>
      <c r="DC204" s="22"/>
      <c r="DD204" s="23"/>
      <c r="DN204" s="73">
        <f t="shared" si="32"/>
        <v>0</v>
      </c>
      <c r="DO204" s="73">
        <f t="shared" si="31"/>
        <v>355.73</v>
      </c>
      <c r="DP204" s="73">
        <f t="shared" si="33"/>
        <v>355.73</v>
      </c>
      <c r="DQ204" s="22">
        <f t="shared" si="34"/>
        <v>15</v>
      </c>
      <c r="DR204" s="22">
        <f t="shared" si="35"/>
        <v>0</v>
      </c>
      <c r="DS204" s="22">
        <f t="shared" si="36"/>
        <v>71.150000000000006</v>
      </c>
      <c r="DT204" s="22">
        <f t="shared" si="37"/>
        <v>4.7699999999999996</v>
      </c>
      <c r="DU204" s="22">
        <f t="shared" si="38"/>
        <v>90.92</v>
      </c>
      <c r="DV204" s="23">
        <f t="shared" si="39"/>
        <v>446.65</v>
      </c>
      <c r="DW204" s="262">
        <f t="shared" si="40"/>
        <v>355.73</v>
      </c>
      <c r="DX204" s="262"/>
      <c r="DY204" s="263">
        <f>E204-(DU204-(DO204*PARAM!Q204))</f>
        <v>-90.92</v>
      </c>
      <c r="DZ204" s="263"/>
    </row>
    <row r="205" spans="1:130" x14ac:dyDescent="0.25">
      <c r="A205" s="18">
        <v>1326</v>
      </c>
      <c r="B205" s="18" t="s">
        <v>737</v>
      </c>
      <c r="C205" s="18" t="s">
        <v>481</v>
      </c>
      <c r="D205" s="20">
        <v>1</v>
      </c>
      <c r="E205" s="18">
        <v>23251.65</v>
      </c>
      <c r="F205" s="18">
        <v>41273.730000000003</v>
      </c>
      <c r="G205" s="18" t="s">
        <v>157</v>
      </c>
      <c r="H205" s="18" t="s">
        <v>5</v>
      </c>
      <c r="I205" s="18" t="s">
        <v>738</v>
      </c>
      <c r="J205" s="21">
        <v>3183.01</v>
      </c>
      <c r="K205" s="21">
        <v>0</v>
      </c>
      <c r="L205" s="21">
        <v>3183.01</v>
      </c>
      <c r="M205" s="22">
        <v>349</v>
      </c>
      <c r="N205" s="22">
        <v>47.7</v>
      </c>
      <c r="O205" s="22">
        <v>1223.57</v>
      </c>
      <c r="P205" s="22">
        <v>158.53</v>
      </c>
      <c r="Q205" s="22">
        <v>1778.8</v>
      </c>
      <c r="R205" s="23">
        <v>4961.8100000000004</v>
      </c>
      <c r="S205" s="21">
        <v>3181.12</v>
      </c>
      <c r="T205" s="21">
        <v>0</v>
      </c>
      <c r="U205" s="21">
        <v>3181.12</v>
      </c>
      <c r="V205" s="22">
        <v>349</v>
      </c>
      <c r="W205" s="22">
        <v>47.68</v>
      </c>
      <c r="X205" s="22">
        <v>1224.1099999999999</v>
      </c>
      <c r="Y205" s="22">
        <v>138.08000000000001</v>
      </c>
      <c r="Z205" s="22">
        <v>1758.87</v>
      </c>
      <c r="AA205" s="23">
        <v>4939.99</v>
      </c>
      <c r="AB205" s="21">
        <v>3181.12</v>
      </c>
      <c r="AC205" s="21">
        <v>0</v>
      </c>
      <c r="AD205" s="21">
        <v>3181.12</v>
      </c>
      <c r="AE205" s="22">
        <v>349</v>
      </c>
      <c r="AF205" s="22">
        <v>47.68</v>
      </c>
      <c r="AG205" s="22">
        <v>1223.49</v>
      </c>
      <c r="AH205" s="22">
        <v>173.78</v>
      </c>
      <c r="AI205" s="22">
        <v>1793.95</v>
      </c>
      <c r="AJ205" s="23">
        <v>4975.07</v>
      </c>
      <c r="AK205" s="21">
        <v>3190.59</v>
      </c>
      <c r="AL205" s="21">
        <v>0</v>
      </c>
      <c r="AM205" s="21">
        <v>3190.59</v>
      </c>
      <c r="AN205" s="22">
        <v>351</v>
      </c>
      <c r="AO205" s="22">
        <v>47.82</v>
      </c>
      <c r="AP205" s="22">
        <v>1227.03</v>
      </c>
      <c r="AQ205" s="22">
        <v>153.55000000000001</v>
      </c>
      <c r="AR205" s="22">
        <v>1779.4</v>
      </c>
      <c r="AS205" s="23">
        <v>4969.99</v>
      </c>
      <c r="AT205" s="21">
        <v>3181.12</v>
      </c>
      <c r="AU205" s="21">
        <v>920.15</v>
      </c>
      <c r="AV205" s="21">
        <v>4101.2700000000004</v>
      </c>
      <c r="AW205" s="22">
        <v>474</v>
      </c>
      <c r="AX205" s="22">
        <v>47.68</v>
      </c>
      <c r="AY205" s="22">
        <v>1407.52</v>
      </c>
      <c r="AZ205" s="22">
        <v>135.11000000000001</v>
      </c>
      <c r="BA205" s="22">
        <v>2064.31</v>
      </c>
      <c r="BB205" s="23">
        <v>6165.58</v>
      </c>
      <c r="BC205" s="21">
        <v>4752.3500000000004</v>
      </c>
      <c r="BD205" s="21">
        <v>0</v>
      </c>
      <c r="BE205" s="21">
        <v>4752.3500000000004</v>
      </c>
      <c r="BF205" s="22">
        <v>567</v>
      </c>
      <c r="BG205" s="22">
        <v>71.25</v>
      </c>
      <c r="BH205" s="22">
        <v>2136.23</v>
      </c>
      <c r="BI205" s="22">
        <v>165.63</v>
      </c>
      <c r="BJ205" s="22">
        <v>2940.11</v>
      </c>
      <c r="BK205" s="23">
        <v>7692.46</v>
      </c>
      <c r="BL205" s="21">
        <v>3181.12</v>
      </c>
      <c r="BM205" s="21">
        <v>0</v>
      </c>
      <c r="BN205" s="21">
        <v>3181.12</v>
      </c>
      <c r="BO205" s="22">
        <v>349</v>
      </c>
      <c r="BP205" s="22">
        <v>47.68</v>
      </c>
      <c r="BQ205" s="22">
        <v>1182.46</v>
      </c>
      <c r="BR205" s="22">
        <v>148.63999999999999</v>
      </c>
      <c r="BS205" s="22">
        <v>1727.78</v>
      </c>
      <c r="BT205" s="23">
        <v>4908.8999999999996</v>
      </c>
      <c r="BU205" s="21">
        <v>3181.12</v>
      </c>
      <c r="BV205" s="21">
        <v>0</v>
      </c>
      <c r="BW205" s="21">
        <v>3181.12</v>
      </c>
      <c r="BX205" s="22">
        <v>349</v>
      </c>
      <c r="BY205" s="22">
        <v>47.68</v>
      </c>
      <c r="BZ205" s="22">
        <v>1223.49</v>
      </c>
      <c r="CA205" s="22">
        <v>168.68</v>
      </c>
      <c r="CB205" s="22">
        <v>1788.85</v>
      </c>
      <c r="CC205" s="23">
        <v>4969.97</v>
      </c>
      <c r="CD205" s="21">
        <v>3238.04</v>
      </c>
      <c r="CE205" s="21">
        <v>0</v>
      </c>
      <c r="CF205" s="21">
        <v>3238.04</v>
      </c>
      <c r="CG205" s="22">
        <v>357</v>
      </c>
      <c r="CH205" s="22">
        <v>48.54</v>
      </c>
      <c r="CI205" s="22">
        <v>1244.76</v>
      </c>
      <c r="CJ205" s="22">
        <v>154.4</v>
      </c>
      <c r="CK205" s="22">
        <v>1804.7</v>
      </c>
      <c r="CL205" s="23">
        <v>5042.74</v>
      </c>
      <c r="CM205" s="21">
        <v>3205.51</v>
      </c>
      <c r="CN205" s="21">
        <v>0</v>
      </c>
      <c r="CO205" s="21">
        <v>3205.51</v>
      </c>
      <c r="CP205" s="22">
        <v>360</v>
      </c>
      <c r="CQ205" s="22">
        <v>48.04</v>
      </c>
      <c r="CR205" s="22">
        <v>1237.3800000000001</v>
      </c>
      <c r="CS205" s="22">
        <v>77.31</v>
      </c>
      <c r="CT205" s="22">
        <v>1722.73</v>
      </c>
      <c r="CU205" s="23">
        <v>4928.24</v>
      </c>
      <c r="CV205" s="21">
        <v>3181.12</v>
      </c>
      <c r="CW205" s="21">
        <v>0</v>
      </c>
      <c r="CX205" s="21">
        <v>3181.12</v>
      </c>
      <c r="CY205" s="22">
        <v>349</v>
      </c>
      <c r="CZ205" s="22">
        <v>47.68</v>
      </c>
      <c r="DA205" s="22">
        <v>1223.49</v>
      </c>
      <c r="DB205" s="22">
        <v>132.97999999999999</v>
      </c>
      <c r="DC205" s="22">
        <v>1753.15</v>
      </c>
      <c r="DD205" s="23">
        <v>4934.2700000000004</v>
      </c>
      <c r="DE205" s="21">
        <v>4752.3500000000004</v>
      </c>
      <c r="DF205" s="21">
        <v>0</v>
      </c>
      <c r="DG205" s="21">
        <v>4752.3500000000004</v>
      </c>
      <c r="DH205" s="22">
        <v>565</v>
      </c>
      <c r="DI205" s="22">
        <v>485.04</v>
      </c>
      <c r="DJ205" s="22">
        <v>1605.5</v>
      </c>
      <c r="DK205" s="22">
        <v>175.17</v>
      </c>
      <c r="DL205" s="22">
        <v>2830.71</v>
      </c>
      <c r="DM205" s="23">
        <v>7583.06</v>
      </c>
      <c r="DN205" s="73">
        <f t="shared" si="32"/>
        <v>41408.57</v>
      </c>
      <c r="DO205" s="73">
        <f t="shared" si="31"/>
        <v>920.15</v>
      </c>
      <c r="DP205" s="73">
        <f t="shared" si="33"/>
        <v>42328.72</v>
      </c>
      <c r="DQ205" s="22">
        <f t="shared" si="34"/>
        <v>5117</v>
      </c>
      <c r="DR205" s="22">
        <f t="shared" si="35"/>
        <v>1082.1500000000001</v>
      </c>
      <c r="DS205" s="22">
        <f t="shared" si="36"/>
        <v>17341.489999999998</v>
      </c>
      <c r="DT205" s="22">
        <f t="shared" si="37"/>
        <v>1930.5000000000002</v>
      </c>
      <c r="DU205" s="22">
        <f t="shared" si="38"/>
        <v>25471.140000000003</v>
      </c>
      <c r="DV205" s="23">
        <f t="shared" si="39"/>
        <v>70980.98</v>
      </c>
      <c r="DW205" s="262">
        <f t="shared" si="40"/>
        <v>1054.989999999998</v>
      </c>
      <c r="DX205" s="262"/>
      <c r="DY205" s="263">
        <f>E205-(DU205-(DO205*PARAM!Q205))</f>
        <v>-2219.4900000000016</v>
      </c>
      <c r="DZ205" s="263"/>
    </row>
    <row r="206" spans="1:130" x14ac:dyDescent="0.25">
      <c r="A206" s="18">
        <v>1327</v>
      </c>
      <c r="B206" s="18" t="s">
        <v>743</v>
      </c>
      <c r="C206" s="18" t="s">
        <v>300</v>
      </c>
      <c r="D206" s="20">
        <v>0.8</v>
      </c>
      <c r="E206" s="18">
        <v>15182.111000000001</v>
      </c>
      <c r="F206" s="18">
        <v>27335.963199999998</v>
      </c>
      <c r="G206" s="18" t="s">
        <v>157</v>
      </c>
      <c r="H206" s="18" t="s">
        <v>9</v>
      </c>
      <c r="I206" s="18" t="s">
        <v>744</v>
      </c>
      <c r="J206" s="21">
        <v>2169.9551999999999</v>
      </c>
      <c r="K206" s="21">
        <v>0</v>
      </c>
      <c r="L206" s="21">
        <v>2169.9551999999999</v>
      </c>
      <c r="M206" s="22">
        <v>200.9</v>
      </c>
      <c r="N206" s="22">
        <v>31.663800000000002</v>
      </c>
      <c r="O206" s="22">
        <v>806.69679999999994</v>
      </c>
      <c r="P206" s="22">
        <v>113.24879999999999</v>
      </c>
      <c r="Q206" s="22">
        <v>1152.5093999999999</v>
      </c>
      <c r="R206" s="23">
        <v>-1061.73</v>
      </c>
      <c r="S206" s="21">
        <v>2070.9947999999999</v>
      </c>
      <c r="T206" s="21">
        <v>0</v>
      </c>
      <c r="U206" s="21">
        <v>2070.9947999999999</v>
      </c>
      <c r="V206" s="22">
        <v>194.04</v>
      </c>
      <c r="W206" s="22">
        <v>31.016999999999999</v>
      </c>
      <c r="X206" s="22">
        <v>791.84979999999996</v>
      </c>
      <c r="Y206" s="22">
        <v>96.745599999999996</v>
      </c>
      <c r="Z206" s="22">
        <v>1113.6523999999999</v>
      </c>
      <c r="AA206" s="23">
        <v>-999.61</v>
      </c>
      <c r="AB206" s="21">
        <v>2070.9947999999999</v>
      </c>
      <c r="AC206" s="21">
        <v>0</v>
      </c>
      <c r="AD206" s="21">
        <v>2070.9947999999999</v>
      </c>
      <c r="AE206" s="22">
        <v>194.04</v>
      </c>
      <c r="AF206" s="22">
        <v>31.016999999999999</v>
      </c>
      <c r="AG206" s="22">
        <v>791.43820000000005</v>
      </c>
      <c r="AH206" s="22">
        <v>126.73360000000001</v>
      </c>
      <c r="AI206" s="22">
        <v>1143.2288000000001</v>
      </c>
      <c r="AJ206" s="23">
        <v>-970.03</v>
      </c>
      <c r="AK206" s="21">
        <v>2095.5732000000003</v>
      </c>
      <c r="AL206" s="21">
        <v>0</v>
      </c>
      <c r="AM206" s="21">
        <v>2095.5732000000003</v>
      </c>
      <c r="AN206" s="22">
        <v>197.96</v>
      </c>
      <c r="AO206" s="22">
        <v>31.389400000000002</v>
      </c>
      <c r="AP206" s="22">
        <v>800.4248</v>
      </c>
      <c r="AQ206" s="22">
        <v>112.1806</v>
      </c>
      <c r="AR206" s="22">
        <v>1141.9548</v>
      </c>
      <c r="AS206" s="23">
        <v>-996.39</v>
      </c>
      <c r="AT206" s="21">
        <v>2085.3517999999999</v>
      </c>
      <c r="AU206" s="21">
        <v>743.70240000000001</v>
      </c>
      <c r="AV206" s="21">
        <v>2829.0542</v>
      </c>
      <c r="AW206" s="22">
        <v>297.92</v>
      </c>
      <c r="AX206" s="22">
        <v>31.242399999999996</v>
      </c>
      <c r="AY206" s="22">
        <v>945.40600000000006</v>
      </c>
      <c r="AZ206" s="22">
        <v>121.961</v>
      </c>
      <c r="BA206" s="22">
        <v>1396.5294000000001</v>
      </c>
      <c r="BB206" s="23">
        <v>-1490.26</v>
      </c>
      <c r="BC206" s="21">
        <v>3250.5717999999997</v>
      </c>
      <c r="BD206" s="21">
        <v>0</v>
      </c>
      <c r="BE206" s="21">
        <v>3250.5717999999997</v>
      </c>
      <c r="BF206" s="22">
        <v>335.16</v>
      </c>
      <c r="BG206" s="22">
        <v>46.353999999999999</v>
      </c>
      <c r="BH206" s="22">
        <v>1349.9892000000002</v>
      </c>
      <c r="BI206" s="22">
        <v>126.9884</v>
      </c>
      <c r="BJ206" s="22">
        <v>1858.4916000000001</v>
      </c>
      <c r="BK206" s="23">
        <v>-1458.42</v>
      </c>
      <c r="BL206" s="21">
        <v>2070.9947999999999</v>
      </c>
      <c r="BM206" s="21">
        <v>0</v>
      </c>
      <c r="BN206" s="21">
        <v>2070.9947999999999</v>
      </c>
      <c r="BO206" s="22">
        <v>193.06</v>
      </c>
      <c r="BP206" s="22">
        <v>31.016999999999999</v>
      </c>
      <c r="BQ206" s="22">
        <v>791.43820000000005</v>
      </c>
      <c r="BR206" s="22">
        <v>106.74160000000001</v>
      </c>
      <c r="BS206" s="22">
        <v>1122.2567999999999</v>
      </c>
      <c r="BT206" s="23">
        <v>-991</v>
      </c>
      <c r="BU206" s="21">
        <v>2070.9947999999999</v>
      </c>
      <c r="BV206" s="21">
        <v>0</v>
      </c>
      <c r="BW206" s="21">
        <v>2070.9947999999999</v>
      </c>
      <c r="BX206" s="22">
        <v>194.04</v>
      </c>
      <c r="BY206" s="22">
        <v>31.016999999999999</v>
      </c>
      <c r="BZ206" s="22">
        <v>791.43820000000005</v>
      </c>
      <c r="CA206" s="22">
        <v>101.7436</v>
      </c>
      <c r="CB206" s="22">
        <v>1118.2388000000001</v>
      </c>
      <c r="CC206" s="23">
        <v>-995.02</v>
      </c>
      <c r="CD206" s="21">
        <v>2122.5820000000003</v>
      </c>
      <c r="CE206" s="21">
        <v>0</v>
      </c>
      <c r="CF206" s="21">
        <v>2122.5820000000003</v>
      </c>
      <c r="CG206" s="22">
        <v>201.88</v>
      </c>
      <c r="CH206" s="22">
        <v>31.800999999999998</v>
      </c>
      <c r="CI206" s="22">
        <v>810.27380000000005</v>
      </c>
      <c r="CJ206" s="22">
        <v>82.662999999999997</v>
      </c>
      <c r="CK206" s="22">
        <v>1126.6178</v>
      </c>
      <c r="CL206" s="23">
        <v>-1039.28</v>
      </c>
      <c r="CM206" s="21">
        <v>2058.3723999999997</v>
      </c>
      <c r="CN206" s="21">
        <v>0</v>
      </c>
      <c r="CO206" s="21">
        <v>2058.3723999999997</v>
      </c>
      <c r="CP206" s="22">
        <v>200.9</v>
      </c>
      <c r="CQ206" s="22">
        <v>30.840599999999998</v>
      </c>
      <c r="CR206" s="22">
        <v>791.53620000000001</v>
      </c>
      <c r="CS206" s="22">
        <v>101.51819999999999</v>
      </c>
      <c r="CT206" s="22">
        <v>1124.7950000000001</v>
      </c>
      <c r="CU206" s="23">
        <v>-975.59</v>
      </c>
      <c r="CV206" s="21">
        <v>2481.6246000000001</v>
      </c>
      <c r="CW206" s="21">
        <v>0</v>
      </c>
      <c r="CX206" s="21">
        <v>2481.6246000000001</v>
      </c>
      <c r="CY206" s="22">
        <v>250.88</v>
      </c>
      <c r="CZ206" s="22">
        <v>37.191000000000003</v>
      </c>
      <c r="DA206" s="22">
        <v>941.44679999999994</v>
      </c>
      <c r="DB206" s="22">
        <v>114.023</v>
      </c>
      <c r="DC206" s="22">
        <v>1343.5407999999998</v>
      </c>
      <c r="DD206" s="23">
        <v>-1188.73</v>
      </c>
      <c r="DE206" s="9">
        <v>3149.0144</v>
      </c>
      <c r="DF206" s="9">
        <v>0</v>
      </c>
      <c r="DG206" s="9">
        <v>3149.0144</v>
      </c>
      <c r="DH206" s="11">
        <v>346.92</v>
      </c>
      <c r="DI206" s="11">
        <v>321.69479999999999</v>
      </c>
      <c r="DJ206" s="11">
        <v>999.77639999999997</v>
      </c>
      <c r="DK206" s="11">
        <v>147.196</v>
      </c>
      <c r="DL206" s="11">
        <v>1815.5871999999999</v>
      </c>
      <c r="DM206" s="23">
        <v>-1397.69</v>
      </c>
      <c r="DN206" s="73">
        <f t="shared" si="32"/>
        <v>27697.024600000001</v>
      </c>
      <c r="DO206" s="73">
        <f t="shared" si="31"/>
        <v>743.70240000000001</v>
      </c>
      <c r="DP206" s="73">
        <f t="shared" si="33"/>
        <v>28440.727000000003</v>
      </c>
      <c r="DQ206" s="22">
        <f t="shared" si="34"/>
        <v>3000.76</v>
      </c>
      <c r="DR206" s="22">
        <f t="shared" si="35"/>
        <v>717.26199999999994</v>
      </c>
      <c r="DS206" s="22">
        <f t="shared" si="36"/>
        <v>11403.152600000003</v>
      </c>
      <c r="DT206" s="22">
        <f t="shared" si="37"/>
        <v>1458.4849999999999</v>
      </c>
      <c r="DU206" s="22">
        <f t="shared" si="38"/>
        <v>16579.659599999999</v>
      </c>
      <c r="DV206" s="23">
        <f t="shared" si="39"/>
        <v>-14554.75</v>
      </c>
      <c r="DW206" s="262">
        <f t="shared" si="40"/>
        <v>1104.7638000000043</v>
      </c>
      <c r="DX206" s="262"/>
      <c r="DY206" s="263">
        <f>E206-(DU206-(DO206*PARAM!Q206))</f>
        <v>-1397.5485999999983</v>
      </c>
      <c r="DZ206" s="263"/>
    </row>
    <row r="207" spans="1:130" x14ac:dyDescent="0.25">
      <c r="A207" s="18">
        <v>1329</v>
      </c>
      <c r="B207" s="18" t="s">
        <v>747</v>
      </c>
      <c r="C207" s="18" t="s">
        <v>250</v>
      </c>
      <c r="D207" s="20">
        <v>1</v>
      </c>
      <c r="E207" s="18">
        <v>16737.37</v>
      </c>
      <c r="F207" s="18">
        <v>32187.34</v>
      </c>
      <c r="G207" s="18" t="s">
        <v>157</v>
      </c>
      <c r="H207" s="18" t="s">
        <v>5</v>
      </c>
      <c r="I207" s="18" t="s">
        <v>231</v>
      </c>
      <c r="J207" s="21">
        <v>2509.48</v>
      </c>
      <c r="K207" s="21">
        <v>0</v>
      </c>
      <c r="L207" s="21">
        <v>2509.48</v>
      </c>
      <c r="M207" s="22">
        <v>240</v>
      </c>
      <c r="N207" s="22">
        <v>36.159999999999997</v>
      </c>
      <c r="O207" s="22">
        <v>875.25</v>
      </c>
      <c r="P207" s="22">
        <v>146.13999999999999</v>
      </c>
      <c r="Q207" s="22">
        <v>1297.55</v>
      </c>
      <c r="R207" s="23">
        <v>3807.03</v>
      </c>
      <c r="S207" s="21">
        <v>2407.64</v>
      </c>
      <c r="T207" s="21">
        <v>0</v>
      </c>
      <c r="U207" s="21">
        <v>2407.64</v>
      </c>
      <c r="V207" s="22">
        <v>239</v>
      </c>
      <c r="W207" s="22">
        <v>36.07</v>
      </c>
      <c r="X207" s="22">
        <v>871.13</v>
      </c>
      <c r="Y207" s="22">
        <v>124.35</v>
      </c>
      <c r="Z207" s="22">
        <v>1270.55</v>
      </c>
      <c r="AA207" s="23">
        <v>3678.19</v>
      </c>
      <c r="AB207" s="21">
        <v>2407.64</v>
      </c>
      <c r="AC207" s="21">
        <v>0</v>
      </c>
      <c r="AD207" s="21">
        <v>2407.64</v>
      </c>
      <c r="AE207" s="22">
        <v>239</v>
      </c>
      <c r="AF207" s="22">
        <v>36.07</v>
      </c>
      <c r="AG207" s="22">
        <v>870.64</v>
      </c>
      <c r="AH207" s="22">
        <v>160.05000000000001</v>
      </c>
      <c r="AI207" s="22">
        <v>1305.76</v>
      </c>
      <c r="AJ207" s="23">
        <v>3713.4</v>
      </c>
      <c r="AK207" s="21">
        <v>2407.64</v>
      </c>
      <c r="AL207" s="21">
        <v>0</v>
      </c>
      <c r="AM207" s="21">
        <v>2407.64</v>
      </c>
      <c r="AN207" s="22">
        <v>239</v>
      </c>
      <c r="AO207" s="22">
        <v>36.07</v>
      </c>
      <c r="AP207" s="22">
        <v>870.64</v>
      </c>
      <c r="AQ207" s="22">
        <v>124.35</v>
      </c>
      <c r="AR207" s="22">
        <v>1270.06</v>
      </c>
      <c r="AS207" s="23">
        <v>3677.7</v>
      </c>
      <c r="AT207" s="21">
        <v>2437.0100000000002</v>
      </c>
      <c r="AU207" s="21">
        <v>948.61</v>
      </c>
      <c r="AV207" s="21">
        <v>3385.62</v>
      </c>
      <c r="AW207" s="22">
        <v>373</v>
      </c>
      <c r="AX207" s="22">
        <v>36.51</v>
      </c>
      <c r="AY207" s="22">
        <v>1086.8499999999999</v>
      </c>
      <c r="AZ207" s="22">
        <v>147.78</v>
      </c>
      <c r="BA207" s="22">
        <v>1644.14</v>
      </c>
      <c r="BB207" s="23">
        <v>5029.76</v>
      </c>
      <c r="BC207" s="21">
        <v>3788.21</v>
      </c>
      <c r="BD207" s="21">
        <v>0</v>
      </c>
      <c r="BE207" s="21">
        <v>3788.21</v>
      </c>
      <c r="BF207" s="22">
        <v>403</v>
      </c>
      <c r="BG207" s="22">
        <v>53.86</v>
      </c>
      <c r="BH207" s="22">
        <v>1348.13</v>
      </c>
      <c r="BI207" s="22">
        <v>153.12</v>
      </c>
      <c r="BJ207" s="22">
        <v>1958.11</v>
      </c>
      <c r="BK207" s="23">
        <v>5746.32</v>
      </c>
      <c r="BL207" s="21">
        <v>2407.64</v>
      </c>
      <c r="BM207" s="21">
        <v>0</v>
      </c>
      <c r="BN207" s="21">
        <v>2407.64</v>
      </c>
      <c r="BO207" s="22">
        <v>238</v>
      </c>
      <c r="BP207" s="22">
        <v>36.07</v>
      </c>
      <c r="BQ207" s="22">
        <v>870.64</v>
      </c>
      <c r="BR207" s="22">
        <v>129.44999999999999</v>
      </c>
      <c r="BS207" s="22">
        <v>1274.1600000000001</v>
      </c>
      <c r="BT207" s="23">
        <v>3681.8</v>
      </c>
      <c r="BU207" s="21">
        <v>2407.64</v>
      </c>
      <c r="BV207" s="21">
        <v>0</v>
      </c>
      <c r="BW207" s="21">
        <v>2407.64</v>
      </c>
      <c r="BX207" s="22">
        <v>239</v>
      </c>
      <c r="BY207" s="22">
        <v>36.07</v>
      </c>
      <c r="BZ207" s="22">
        <v>870.64</v>
      </c>
      <c r="CA207" s="22">
        <v>154.94999999999999</v>
      </c>
      <c r="CB207" s="22">
        <v>1300.6600000000001</v>
      </c>
      <c r="CC207" s="23">
        <v>3708.3</v>
      </c>
      <c r="CD207" s="21">
        <v>2474.04</v>
      </c>
      <c r="CE207" s="21">
        <v>0</v>
      </c>
      <c r="CF207" s="21">
        <v>2474.04</v>
      </c>
      <c r="CG207" s="22">
        <v>248</v>
      </c>
      <c r="CH207" s="22">
        <v>37.07</v>
      </c>
      <c r="CI207" s="22">
        <v>930.73</v>
      </c>
      <c r="CJ207" s="22">
        <v>94.93</v>
      </c>
      <c r="CK207" s="22">
        <v>1310.73</v>
      </c>
      <c r="CL207" s="23">
        <v>3784.77</v>
      </c>
      <c r="CM207" s="21">
        <v>2500.09</v>
      </c>
      <c r="CN207" s="21">
        <v>0</v>
      </c>
      <c r="CO207" s="21">
        <v>2500.09</v>
      </c>
      <c r="CP207" s="22">
        <v>260</v>
      </c>
      <c r="CQ207" s="22">
        <v>37.46</v>
      </c>
      <c r="CR207" s="22">
        <v>887.01</v>
      </c>
      <c r="CS207" s="22">
        <v>125.99</v>
      </c>
      <c r="CT207" s="22">
        <v>1310.46</v>
      </c>
      <c r="CU207" s="23">
        <v>3810.55</v>
      </c>
      <c r="CV207" s="21">
        <v>3134.21</v>
      </c>
      <c r="CW207" s="21">
        <v>0</v>
      </c>
      <c r="CX207" s="21">
        <v>3134.21</v>
      </c>
      <c r="CY207" s="22">
        <v>339</v>
      </c>
      <c r="CZ207" s="22">
        <v>46.98</v>
      </c>
      <c r="DA207" s="22">
        <v>1180.51</v>
      </c>
      <c r="DB207" s="22">
        <v>152.55000000000001</v>
      </c>
      <c r="DC207" s="22">
        <v>1719.04</v>
      </c>
      <c r="DD207" s="23">
        <v>4853.25</v>
      </c>
      <c r="DE207" s="21">
        <v>3664.62</v>
      </c>
      <c r="DF207" s="21">
        <v>0</v>
      </c>
      <c r="DG207" s="21">
        <v>3664.62</v>
      </c>
      <c r="DH207" s="22">
        <v>414</v>
      </c>
      <c r="DI207" s="22">
        <v>377.16</v>
      </c>
      <c r="DJ207" s="22">
        <v>1742.2</v>
      </c>
      <c r="DK207" s="22">
        <v>178.62</v>
      </c>
      <c r="DL207" s="22">
        <v>2711.98</v>
      </c>
      <c r="DM207" s="23">
        <v>6376.6</v>
      </c>
      <c r="DN207" s="73">
        <f t="shared" si="32"/>
        <v>32545.859999999997</v>
      </c>
      <c r="DO207" s="73">
        <f t="shared" si="31"/>
        <v>948.61</v>
      </c>
      <c r="DP207" s="73">
        <f t="shared" si="33"/>
        <v>33494.47</v>
      </c>
      <c r="DQ207" s="22">
        <f t="shared" si="34"/>
        <v>3709</v>
      </c>
      <c r="DR207" s="22">
        <f t="shared" si="35"/>
        <v>841.61999999999989</v>
      </c>
      <c r="DS207" s="22">
        <f t="shared" si="36"/>
        <v>13275.010000000002</v>
      </c>
      <c r="DT207" s="22">
        <f t="shared" si="37"/>
        <v>1821.73</v>
      </c>
      <c r="DU207" s="22">
        <f t="shared" si="38"/>
        <v>19647.36</v>
      </c>
      <c r="DV207" s="23">
        <f t="shared" si="39"/>
        <v>55549.47</v>
      </c>
      <c r="DW207" s="262">
        <f t="shared" si="40"/>
        <v>1307.130000000001</v>
      </c>
      <c r="DX207" s="262"/>
      <c r="DY207" s="263">
        <f>E207-(DU207-(DO207*PARAM!Q207))</f>
        <v>-2909.9900000000016</v>
      </c>
      <c r="DZ207" s="263"/>
    </row>
    <row r="208" spans="1:130" x14ac:dyDescent="0.25">
      <c r="A208" s="18">
        <v>1333</v>
      </c>
      <c r="B208" s="18" t="s">
        <v>757</v>
      </c>
      <c r="C208" s="18" t="s">
        <v>404</v>
      </c>
      <c r="D208" s="20">
        <v>1</v>
      </c>
      <c r="E208" s="18">
        <v>30207.06</v>
      </c>
      <c r="F208" s="18">
        <v>48933.93</v>
      </c>
      <c r="G208" s="18" t="s">
        <v>157</v>
      </c>
      <c r="H208" s="18" t="s">
        <v>5</v>
      </c>
      <c r="I208" s="18" t="s">
        <v>285</v>
      </c>
      <c r="J208" s="21">
        <v>3822.99</v>
      </c>
      <c r="K208" s="21">
        <v>0</v>
      </c>
      <c r="L208" s="21">
        <v>3822.99</v>
      </c>
      <c r="M208" s="22">
        <v>437</v>
      </c>
      <c r="N208" s="22">
        <v>57.19</v>
      </c>
      <c r="O208" s="22">
        <v>1456.98</v>
      </c>
      <c r="P208" s="22">
        <v>66.239999999999995</v>
      </c>
      <c r="Q208" s="22">
        <v>2017.41</v>
      </c>
      <c r="R208" s="23">
        <v>5840.4</v>
      </c>
      <c r="S208" s="21">
        <v>3772.03</v>
      </c>
      <c r="T208" s="21">
        <v>0</v>
      </c>
      <c r="U208" s="21">
        <v>3772.03</v>
      </c>
      <c r="V208" s="22">
        <v>431</v>
      </c>
      <c r="W208" s="22">
        <v>56.55</v>
      </c>
      <c r="X208" s="22">
        <v>1443.47</v>
      </c>
      <c r="Y208" s="22">
        <v>136.94</v>
      </c>
      <c r="Z208" s="22">
        <v>2067.96</v>
      </c>
      <c r="AA208" s="23">
        <v>5839.99</v>
      </c>
      <c r="AB208" s="21">
        <v>3771.44</v>
      </c>
      <c r="AC208" s="21">
        <v>0</v>
      </c>
      <c r="AD208" s="21">
        <v>3771.44</v>
      </c>
      <c r="AE208" s="22">
        <v>431</v>
      </c>
      <c r="AF208" s="22">
        <v>56.53</v>
      </c>
      <c r="AG208" s="22">
        <v>1442.53</v>
      </c>
      <c r="AH208" s="22">
        <v>65.53</v>
      </c>
      <c r="AI208" s="22">
        <v>1995.59</v>
      </c>
      <c r="AJ208" s="23">
        <v>5767.03</v>
      </c>
      <c r="AK208" s="21">
        <v>3771.44</v>
      </c>
      <c r="AL208" s="21">
        <v>0</v>
      </c>
      <c r="AM208" s="21">
        <v>3771.44</v>
      </c>
      <c r="AN208" s="22">
        <v>431</v>
      </c>
      <c r="AO208" s="22">
        <v>56.53</v>
      </c>
      <c r="AP208" s="22">
        <v>1442.53</v>
      </c>
      <c r="AQ208" s="22">
        <v>167.53</v>
      </c>
      <c r="AR208" s="22">
        <v>2097.59</v>
      </c>
      <c r="AS208" s="23">
        <v>5869.03</v>
      </c>
      <c r="AT208" s="21">
        <v>4000.43</v>
      </c>
      <c r="AU208" s="21">
        <v>758.88</v>
      </c>
      <c r="AV208" s="21">
        <v>4759.3100000000004</v>
      </c>
      <c r="AW208" s="22">
        <v>565</v>
      </c>
      <c r="AX208" s="22">
        <v>59.97</v>
      </c>
      <c r="AY208" s="22">
        <v>1910.75</v>
      </c>
      <c r="AZ208" s="22">
        <v>78.819999999999993</v>
      </c>
      <c r="BA208" s="22">
        <v>2614.54</v>
      </c>
      <c r="BB208" s="23">
        <v>7373.85</v>
      </c>
      <c r="BC208" s="21">
        <v>5698.47</v>
      </c>
      <c r="BD208" s="21">
        <v>0</v>
      </c>
      <c r="BE208" s="21">
        <v>5698.47</v>
      </c>
      <c r="BF208" s="22">
        <v>687</v>
      </c>
      <c r="BG208" s="22">
        <v>84.42</v>
      </c>
      <c r="BH208" s="22">
        <v>2529.0500000000002</v>
      </c>
      <c r="BI208" s="22">
        <v>127.36</v>
      </c>
      <c r="BJ208" s="22">
        <v>3427.83</v>
      </c>
      <c r="BK208" s="23">
        <v>9126.2999999999993</v>
      </c>
      <c r="BL208" s="21">
        <v>3771.44</v>
      </c>
      <c r="BM208" s="21">
        <v>0</v>
      </c>
      <c r="BN208" s="21">
        <v>3771.44</v>
      </c>
      <c r="BO208" s="22">
        <v>431</v>
      </c>
      <c r="BP208" s="22">
        <v>56.53</v>
      </c>
      <c r="BQ208" s="22">
        <v>1442.53</v>
      </c>
      <c r="BR208" s="22">
        <v>162.43</v>
      </c>
      <c r="BS208" s="22">
        <v>2092.4899999999998</v>
      </c>
      <c r="BT208" s="23">
        <v>5863.93</v>
      </c>
      <c r="BU208" s="21">
        <v>3771.44</v>
      </c>
      <c r="BV208" s="21">
        <v>0</v>
      </c>
      <c r="BW208" s="21">
        <v>3771.44</v>
      </c>
      <c r="BX208" s="22">
        <v>431</v>
      </c>
      <c r="BY208" s="22">
        <v>56.53</v>
      </c>
      <c r="BZ208" s="22">
        <v>1442.53</v>
      </c>
      <c r="CA208" s="22">
        <v>167.53</v>
      </c>
      <c r="CB208" s="22">
        <v>2097.59</v>
      </c>
      <c r="CC208" s="23">
        <v>5869.03</v>
      </c>
      <c r="CD208" s="21">
        <v>3813.73</v>
      </c>
      <c r="CE208" s="21">
        <v>0</v>
      </c>
      <c r="CF208" s="21">
        <v>3813.73</v>
      </c>
      <c r="CG208" s="22">
        <v>437</v>
      </c>
      <c r="CH208" s="22">
        <v>57.17</v>
      </c>
      <c r="CI208" s="22">
        <v>1457.23</v>
      </c>
      <c r="CJ208" s="22">
        <v>157.91999999999999</v>
      </c>
      <c r="CK208" s="22">
        <v>2109.3200000000002</v>
      </c>
      <c r="CL208" s="23">
        <v>5923.05</v>
      </c>
      <c r="CM208" s="21">
        <v>3656.75</v>
      </c>
      <c r="CN208" s="21">
        <v>0</v>
      </c>
      <c r="CO208" s="21">
        <v>3656.75</v>
      </c>
      <c r="CP208" s="22">
        <v>422</v>
      </c>
      <c r="CQ208" s="22">
        <v>54.81</v>
      </c>
      <c r="CR208" s="22">
        <v>1407.41</v>
      </c>
      <c r="CS208" s="22">
        <v>63.98</v>
      </c>
      <c r="CT208" s="22">
        <v>1948.2</v>
      </c>
      <c r="CU208" s="23">
        <v>5604.95</v>
      </c>
      <c r="CV208" s="21">
        <v>3709.26</v>
      </c>
      <c r="CW208" s="21">
        <v>0</v>
      </c>
      <c r="CX208" s="21">
        <v>3709.26</v>
      </c>
      <c r="CY208" s="22">
        <v>422</v>
      </c>
      <c r="CZ208" s="22">
        <v>55.6</v>
      </c>
      <c r="DA208" s="22">
        <v>1420.86</v>
      </c>
      <c r="DB208" s="22">
        <v>64.7</v>
      </c>
      <c r="DC208" s="22">
        <v>1963.16</v>
      </c>
      <c r="DD208" s="23">
        <v>5672.42</v>
      </c>
      <c r="DE208" s="21">
        <v>5537.6</v>
      </c>
      <c r="DF208" s="21">
        <v>0</v>
      </c>
      <c r="DG208" s="21">
        <v>5537.6</v>
      </c>
      <c r="DH208" s="22">
        <v>671</v>
      </c>
      <c r="DI208" s="22">
        <v>572.95000000000005</v>
      </c>
      <c r="DJ208" s="22">
        <v>4318.2</v>
      </c>
      <c r="DK208" s="22">
        <v>206.8</v>
      </c>
      <c r="DL208" s="22">
        <v>5768.95</v>
      </c>
      <c r="DM208" s="23">
        <v>11306.55</v>
      </c>
      <c r="DN208" s="73">
        <f t="shared" si="32"/>
        <v>49097.020000000004</v>
      </c>
      <c r="DO208" s="73">
        <f t="shared" si="31"/>
        <v>758.88</v>
      </c>
      <c r="DP208" s="73">
        <f t="shared" si="33"/>
        <v>49855.900000000009</v>
      </c>
      <c r="DQ208" s="22">
        <f t="shared" si="34"/>
        <v>6227</v>
      </c>
      <c r="DR208" s="22">
        <f t="shared" si="35"/>
        <v>1281.31</v>
      </c>
      <c r="DS208" s="22">
        <f t="shared" si="36"/>
        <v>23156.600000000002</v>
      </c>
      <c r="DT208" s="22">
        <f t="shared" si="37"/>
        <v>1628.21</v>
      </c>
      <c r="DU208" s="22">
        <f t="shared" si="38"/>
        <v>32293.120000000003</v>
      </c>
      <c r="DV208" s="23">
        <f t="shared" si="39"/>
        <v>85920.459999999992</v>
      </c>
      <c r="DW208" s="262">
        <f t="shared" si="40"/>
        <v>921.97000000000844</v>
      </c>
      <c r="DX208" s="262"/>
      <c r="DY208" s="263">
        <f>E208-(DU208-(DO208*PARAM!Q208))</f>
        <v>-2086.0600000000013</v>
      </c>
      <c r="DZ208" s="263"/>
    </row>
    <row r="209" spans="1:130" x14ac:dyDescent="0.25">
      <c r="A209" s="18">
        <v>1335</v>
      </c>
      <c r="B209" s="18" t="s">
        <v>758</v>
      </c>
      <c r="C209" s="18" t="s">
        <v>341</v>
      </c>
      <c r="D209" s="20">
        <v>1</v>
      </c>
      <c r="E209" s="18">
        <v>14287.372500000001</v>
      </c>
      <c r="F209" s="18">
        <v>25345.56</v>
      </c>
      <c r="G209" s="18" t="s">
        <v>157</v>
      </c>
      <c r="H209" s="18" t="s">
        <v>25</v>
      </c>
      <c r="I209" s="18" t="s">
        <v>312</v>
      </c>
      <c r="J209" s="21">
        <v>2018.55</v>
      </c>
      <c r="K209" s="21">
        <v>0</v>
      </c>
      <c r="L209" s="21">
        <v>2018.55</v>
      </c>
      <c r="M209" s="22">
        <v>199.5</v>
      </c>
      <c r="N209" s="22">
        <v>48.802500000000002</v>
      </c>
      <c r="O209" s="22">
        <v>740.19</v>
      </c>
      <c r="P209" s="22">
        <v>104.4075</v>
      </c>
      <c r="Q209" s="22">
        <v>1092.9000000000001</v>
      </c>
      <c r="R209" s="23">
        <v>-1598.5</v>
      </c>
      <c r="S209" s="21">
        <v>1954.2</v>
      </c>
      <c r="T209" s="21">
        <v>0</v>
      </c>
      <c r="U209" s="21">
        <v>1954.2</v>
      </c>
      <c r="V209" s="22">
        <v>199.5</v>
      </c>
      <c r="W209" s="22">
        <v>48.802500000000002</v>
      </c>
      <c r="X209" s="22">
        <v>740.95500000000004</v>
      </c>
      <c r="Y209" s="22">
        <v>92.07</v>
      </c>
      <c r="Z209" s="22">
        <v>1081.3275000000001</v>
      </c>
      <c r="AA209" s="23">
        <v>-1524.27</v>
      </c>
      <c r="AB209" s="21">
        <v>1954.2</v>
      </c>
      <c r="AC209" s="21">
        <v>0</v>
      </c>
      <c r="AD209" s="21">
        <v>1954.2</v>
      </c>
      <c r="AE209" s="22">
        <v>199.5</v>
      </c>
      <c r="AF209" s="22">
        <v>48.802500000000002</v>
      </c>
      <c r="AG209" s="22">
        <v>740.57249999999999</v>
      </c>
      <c r="AH209" s="22">
        <v>122.67</v>
      </c>
      <c r="AI209" s="22">
        <v>1111.5450000000001</v>
      </c>
      <c r="AJ209" s="23">
        <v>-1494.06</v>
      </c>
      <c r="AK209" s="21">
        <v>1954.2</v>
      </c>
      <c r="AL209" s="21">
        <v>0</v>
      </c>
      <c r="AM209" s="21">
        <v>1954.2</v>
      </c>
      <c r="AN209" s="22">
        <v>199.5</v>
      </c>
      <c r="AO209" s="22">
        <v>48.802500000000002</v>
      </c>
      <c r="AP209" s="22">
        <v>740.57249999999999</v>
      </c>
      <c r="AQ209" s="22">
        <v>115.02</v>
      </c>
      <c r="AR209" s="22">
        <v>1103.895</v>
      </c>
      <c r="AS209" s="23">
        <v>-1501.71</v>
      </c>
      <c r="AT209" s="21">
        <v>1954.2</v>
      </c>
      <c r="AU209" s="21">
        <v>711.45749999999998</v>
      </c>
      <c r="AV209" s="21">
        <v>2665.6574999999998</v>
      </c>
      <c r="AW209" s="22">
        <v>297</v>
      </c>
      <c r="AX209" s="22">
        <v>48.802500000000002</v>
      </c>
      <c r="AY209" s="22">
        <v>882.86249999999995</v>
      </c>
      <c r="AZ209" s="22">
        <v>109.26</v>
      </c>
      <c r="BA209" s="22">
        <v>1337.925</v>
      </c>
      <c r="BB209" s="23">
        <v>-2216.29</v>
      </c>
      <c r="BC209" s="21">
        <v>3110.6624999999999</v>
      </c>
      <c r="BD209" s="21">
        <v>0</v>
      </c>
      <c r="BE209" s="21">
        <v>3110.6624999999999</v>
      </c>
      <c r="BF209" s="22">
        <v>333</v>
      </c>
      <c r="BG209" s="22">
        <v>72.900000000000006</v>
      </c>
      <c r="BH209" s="22">
        <v>1267.395</v>
      </c>
      <c r="BI209" s="22">
        <v>138.54750000000001</v>
      </c>
      <c r="BJ209" s="22">
        <v>1811.8425</v>
      </c>
      <c r="BK209" s="23">
        <v>-2335.71</v>
      </c>
      <c r="BL209" s="21">
        <v>1988.3924999999999</v>
      </c>
      <c r="BM209" s="21">
        <v>0</v>
      </c>
      <c r="BN209" s="21">
        <v>1988.3924999999999</v>
      </c>
      <c r="BO209" s="22">
        <v>199.5</v>
      </c>
      <c r="BP209" s="22">
        <v>48.802500000000002</v>
      </c>
      <c r="BQ209" s="22">
        <v>740.57249999999999</v>
      </c>
      <c r="BR209" s="22">
        <v>107.8275</v>
      </c>
      <c r="BS209" s="22">
        <v>1096.7025000000001</v>
      </c>
      <c r="BT209" s="23">
        <v>-1554.49</v>
      </c>
      <c r="BU209" s="21">
        <v>1988.3924999999999</v>
      </c>
      <c r="BV209" s="21">
        <v>0</v>
      </c>
      <c r="BW209" s="21">
        <v>1988.3924999999999</v>
      </c>
      <c r="BX209" s="22">
        <v>199.5</v>
      </c>
      <c r="BY209" s="22">
        <v>48.802500000000002</v>
      </c>
      <c r="BZ209" s="22">
        <v>740.57249999999999</v>
      </c>
      <c r="CA209" s="22">
        <v>119.30249999999999</v>
      </c>
      <c r="CB209" s="22">
        <v>1108.1775</v>
      </c>
      <c r="CC209" s="23">
        <v>-1543.01</v>
      </c>
      <c r="CD209" s="21">
        <v>2072.0700000000002</v>
      </c>
      <c r="CE209" s="21">
        <v>0</v>
      </c>
      <c r="CF209" s="21">
        <v>2072.0700000000002</v>
      </c>
      <c r="CG209" s="22">
        <v>210.75</v>
      </c>
      <c r="CH209" s="22">
        <v>50.895000000000003</v>
      </c>
      <c r="CI209" s="22">
        <v>771.12750000000005</v>
      </c>
      <c r="CJ209" s="22">
        <v>59.594999999999999</v>
      </c>
      <c r="CK209" s="22">
        <v>1092.3675000000001</v>
      </c>
      <c r="CL209" s="23">
        <v>-1670.39</v>
      </c>
      <c r="CM209" s="21">
        <v>1988.3924999999999</v>
      </c>
      <c r="CN209" s="21">
        <v>0</v>
      </c>
      <c r="CO209" s="21">
        <v>1988.3924999999999</v>
      </c>
      <c r="CP209" s="22">
        <v>205.5</v>
      </c>
      <c r="CQ209" s="22">
        <v>48.802500000000002</v>
      </c>
      <c r="CR209" s="22">
        <v>744.17250000000001</v>
      </c>
      <c r="CS209" s="22">
        <v>107.8275</v>
      </c>
      <c r="CT209" s="22">
        <v>1106.3025</v>
      </c>
      <c r="CU209" s="23">
        <v>-1544.89</v>
      </c>
      <c r="CV209" s="21">
        <v>1988.3924999999999</v>
      </c>
      <c r="CW209" s="21">
        <v>0</v>
      </c>
      <c r="CX209" s="21">
        <v>1988.3924999999999</v>
      </c>
      <c r="CY209" s="22">
        <v>199.5</v>
      </c>
      <c r="CZ209" s="22">
        <v>48.802500000000002</v>
      </c>
      <c r="DA209" s="22">
        <v>740.57249999999999</v>
      </c>
      <c r="DB209" s="22">
        <v>104.0025</v>
      </c>
      <c r="DC209" s="22">
        <v>1092.8775000000001</v>
      </c>
      <c r="DD209" s="23">
        <v>-1558.31</v>
      </c>
      <c r="DE209" s="9">
        <v>2951.8049999999998</v>
      </c>
      <c r="DF209" s="9">
        <v>0</v>
      </c>
      <c r="DG209" s="9">
        <v>2951.8049999999998</v>
      </c>
      <c r="DH209" s="11">
        <v>335.25</v>
      </c>
      <c r="DI209" s="11">
        <v>327.27</v>
      </c>
      <c r="DJ209" s="11">
        <v>917.49</v>
      </c>
      <c r="DK209" s="11">
        <v>132.5925</v>
      </c>
      <c r="DL209" s="11">
        <v>1712.6025</v>
      </c>
      <c r="DM209" s="23">
        <v>-2223.14</v>
      </c>
      <c r="DN209" s="73">
        <f t="shared" si="32"/>
        <v>25923.457500000004</v>
      </c>
      <c r="DO209" s="73">
        <f t="shared" si="31"/>
        <v>711.45749999999998</v>
      </c>
      <c r="DP209" s="73">
        <f t="shared" si="33"/>
        <v>26634.915000000001</v>
      </c>
      <c r="DQ209" s="22">
        <f t="shared" si="34"/>
        <v>2977.5</v>
      </c>
      <c r="DR209" s="22">
        <f t="shared" si="35"/>
        <v>939.09</v>
      </c>
      <c r="DS209" s="22">
        <f t="shared" si="36"/>
        <v>10507.627500000002</v>
      </c>
      <c r="DT209" s="22">
        <f t="shared" si="37"/>
        <v>1420.95</v>
      </c>
      <c r="DU209" s="22">
        <f t="shared" si="38"/>
        <v>15845.1675</v>
      </c>
      <c r="DV209" s="23">
        <f t="shared" si="39"/>
        <v>-22319.260000000002</v>
      </c>
      <c r="DW209" s="262">
        <f t="shared" si="40"/>
        <v>1289.3549999999996</v>
      </c>
      <c r="DX209" s="262"/>
      <c r="DY209" s="263">
        <f>E209-(DU209-(DO209*PARAM!Q209))</f>
        <v>-1557.7949999999983</v>
      </c>
      <c r="DZ209" s="263"/>
    </row>
    <row r="210" spans="1:130" x14ac:dyDescent="0.25">
      <c r="A210" s="18">
        <v>1336</v>
      </c>
      <c r="B210" s="18" t="s">
        <v>789</v>
      </c>
      <c r="C210" s="18" t="s">
        <v>290</v>
      </c>
      <c r="D210" s="20">
        <v>1</v>
      </c>
      <c r="E210" s="18">
        <v>17690.21</v>
      </c>
      <c r="F210" s="18">
        <v>33364.99</v>
      </c>
      <c r="G210" s="18" t="s">
        <v>157</v>
      </c>
      <c r="H210" s="18" t="s">
        <v>5</v>
      </c>
      <c r="I210" s="18" t="s">
        <v>231</v>
      </c>
      <c r="J210" s="21">
        <v>2646.27</v>
      </c>
      <c r="K210" s="21">
        <v>0</v>
      </c>
      <c r="L210" s="21">
        <v>2646.27</v>
      </c>
      <c r="M210" s="22">
        <v>260</v>
      </c>
      <c r="N210" s="22">
        <v>38.33</v>
      </c>
      <c r="O210" s="22">
        <v>969.5</v>
      </c>
      <c r="P210" s="22">
        <v>133.30000000000001</v>
      </c>
      <c r="Q210" s="22">
        <v>1401.13</v>
      </c>
      <c r="R210" s="23">
        <v>4047.4</v>
      </c>
      <c r="S210" s="21">
        <v>2493.34</v>
      </c>
      <c r="T210" s="21">
        <v>0</v>
      </c>
      <c r="U210" s="21">
        <v>2493.34</v>
      </c>
      <c r="V210" s="22">
        <v>251</v>
      </c>
      <c r="W210" s="22">
        <v>37.36</v>
      </c>
      <c r="X210" s="22">
        <v>946.93</v>
      </c>
      <c r="Y210" s="22">
        <v>125.87</v>
      </c>
      <c r="Z210" s="22">
        <v>1361.16</v>
      </c>
      <c r="AA210" s="23">
        <v>3854.5</v>
      </c>
      <c r="AB210" s="21">
        <v>2493.34</v>
      </c>
      <c r="AC210" s="21">
        <v>0</v>
      </c>
      <c r="AD210" s="21">
        <v>2493.34</v>
      </c>
      <c r="AE210" s="22">
        <v>251</v>
      </c>
      <c r="AF210" s="22">
        <v>37.36</v>
      </c>
      <c r="AG210" s="22">
        <v>946.43</v>
      </c>
      <c r="AH210" s="22">
        <v>156.47</v>
      </c>
      <c r="AI210" s="22">
        <v>1391.26</v>
      </c>
      <c r="AJ210" s="23">
        <v>3884.6</v>
      </c>
      <c r="AK210" s="21">
        <v>2493.34</v>
      </c>
      <c r="AL210" s="21">
        <v>0</v>
      </c>
      <c r="AM210" s="21">
        <v>2493.34</v>
      </c>
      <c r="AN210" s="22">
        <v>251</v>
      </c>
      <c r="AO210" s="22">
        <v>37.36</v>
      </c>
      <c r="AP210" s="22">
        <v>946.43</v>
      </c>
      <c r="AQ210" s="22">
        <v>141.16999999999999</v>
      </c>
      <c r="AR210" s="22">
        <v>1375.96</v>
      </c>
      <c r="AS210" s="23">
        <v>3869.3</v>
      </c>
      <c r="AT210" s="21">
        <v>2644.09</v>
      </c>
      <c r="AU210" s="21">
        <v>844.26</v>
      </c>
      <c r="AV210" s="21">
        <v>3488.35</v>
      </c>
      <c r="AW210" s="22">
        <v>386</v>
      </c>
      <c r="AX210" s="22">
        <v>39.619999999999997</v>
      </c>
      <c r="AY210" s="22">
        <v>1167.79</v>
      </c>
      <c r="AZ210" s="22">
        <v>139.86000000000001</v>
      </c>
      <c r="BA210" s="22">
        <v>1733.27</v>
      </c>
      <c r="BB210" s="23">
        <v>5221.62</v>
      </c>
      <c r="BC210" s="21">
        <v>3893.36</v>
      </c>
      <c r="BD210" s="21">
        <v>0</v>
      </c>
      <c r="BE210" s="21">
        <v>3893.36</v>
      </c>
      <c r="BF210" s="22">
        <v>421</v>
      </c>
      <c r="BG210" s="22">
        <v>55.79</v>
      </c>
      <c r="BH210" s="22">
        <v>1395.11</v>
      </c>
      <c r="BI210" s="22">
        <v>170.39</v>
      </c>
      <c r="BJ210" s="22">
        <v>2042.29</v>
      </c>
      <c r="BK210" s="23">
        <v>5935.65</v>
      </c>
      <c r="BL210" s="21">
        <v>1280.3499999999999</v>
      </c>
      <c r="BM210" s="21">
        <v>0</v>
      </c>
      <c r="BN210" s="21">
        <v>1280.3499999999999</v>
      </c>
      <c r="BO210" s="22">
        <v>85</v>
      </c>
      <c r="BP210" s="22">
        <v>19.170000000000002</v>
      </c>
      <c r="BQ210" s="22">
        <v>524.51</v>
      </c>
      <c r="BR210" s="22">
        <v>63.53</v>
      </c>
      <c r="BS210" s="22">
        <v>692.21</v>
      </c>
      <c r="BT210" s="23">
        <v>1972.56</v>
      </c>
      <c r="BU210" s="21">
        <v>2442.8000000000002</v>
      </c>
      <c r="BV210" s="21">
        <v>0</v>
      </c>
      <c r="BW210" s="21">
        <v>2442.8000000000002</v>
      </c>
      <c r="BX210" s="22">
        <v>244</v>
      </c>
      <c r="BY210" s="22">
        <v>36.6</v>
      </c>
      <c r="BZ210" s="22">
        <v>928.82</v>
      </c>
      <c r="CA210" s="22">
        <v>94.38</v>
      </c>
      <c r="CB210" s="22">
        <v>1303.8</v>
      </c>
      <c r="CC210" s="23">
        <v>3746.6</v>
      </c>
      <c r="CD210" s="21">
        <v>2604.58</v>
      </c>
      <c r="CE210" s="21">
        <v>0</v>
      </c>
      <c r="CF210" s="21">
        <v>2604.58</v>
      </c>
      <c r="CG210" s="22">
        <v>266</v>
      </c>
      <c r="CH210" s="22">
        <v>39.03</v>
      </c>
      <c r="CI210" s="22">
        <v>987.06</v>
      </c>
      <c r="CJ210" s="22">
        <v>138.05000000000001</v>
      </c>
      <c r="CK210" s="22">
        <v>1430.14</v>
      </c>
      <c r="CL210" s="23">
        <v>4034.72</v>
      </c>
      <c r="CM210" s="21">
        <v>2592.62</v>
      </c>
      <c r="CN210" s="21">
        <v>0</v>
      </c>
      <c r="CO210" s="21">
        <v>2592.62</v>
      </c>
      <c r="CP210" s="22">
        <v>272</v>
      </c>
      <c r="CQ210" s="22">
        <v>38.85</v>
      </c>
      <c r="CR210" s="22">
        <v>968.57</v>
      </c>
      <c r="CS210" s="22">
        <v>71.540000000000006</v>
      </c>
      <c r="CT210" s="22">
        <v>1350.96</v>
      </c>
      <c r="CU210" s="23">
        <v>3943.58</v>
      </c>
      <c r="CV210" s="21">
        <v>3256.64</v>
      </c>
      <c r="CW210" s="21">
        <v>0</v>
      </c>
      <c r="CX210" s="21">
        <v>3256.64</v>
      </c>
      <c r="CY210" s="22">
        <v>356</v>
      </c>
      <c r="CZ210" s="22">
        <v>48.81</v>
      </c>
      <c r="DA210" s="22">
        <v>1225.22</v>
      </c>
      <c r="DB210" s="22">
        <v>139.43</v>
      </c>
      <c r="DC210" s="22">
        <v>1769.46</v>
      </c>
      <c r="DD210" s="23">
        <v>5026.1000000000004</v>
      </c>
      <c r="DE210" s="21">
        <v>3810.37</v>
      </c>
      <c r="DF210" s="21">
        <v>0</v>
      </c>
      <c r="DG210" s="21">
        <v>3810.37</v>
      </c>
      <c r="DH210" s="22">
        <v>434</v>
      </c>
      <c r="DI210" s="22">
        <v>380.71</v>
      </c>
      <c r="DJ210" s="22">
        <v>1446.36</v>
      </c>
      <c r="DK210" s="22">
        <v>174.77</v>
      </c>
      <c r="DL210" s="22">
        <v>2435.84</v>
      </c>
      <c r="DM210" s="23">
        <v>6246.21</v>
      </c>
      <c r="DN210" s="73">
        <f t="shared" si="32"/>
        <v>32651.1</v>
      </c>
      <c r="DO210" s="73">
        <f t="shared" si="31"/>
        <v>844.26</v>
      </c>
      <c r="DP210" s="73">
        <f t="shared" si="33"/>
        <v>33495.359999999993</v>
      </c>
      <c r="DQ210" s="22">
        <f t="shared" si="34"/>
        <v>3562</v>
      </c>
      <c r="DR210" s="22">
        <f t="shared" si="35"/>
        <v>828.16000000000008</v>
      </c>
      <c r="DS210" s="22">
        <f t="shared" si="36"/>
        <v>12977.24</v>
      </c>
      <c r="DT210" s="22">
        <f t="shared" si="37"/>
        <v>1612.29</v>
      </c>
      <c r="DU210" s="22">
        <f t="shared" si="38"/>
        <v>18979.689999999995</v>
      </c>
      <c r="DV210" s="23">
        <f t="shared" si="39"/>
        <v>53755.4</v>
      </c>
      <c r="DW210" s="262">
        <f t="shared" si="40"/>
        <v>130.36999999999534</v>
      </c>
      <c r="DX210" s="262"/>
      <c r="DY210" s="263">
        <f>E210-(DU210-(DO210*PARAM!Q210))</f>
        <v>-1289.4799999999959</v>
      </c>
      <c r="DZ210" s="263"/>
    </row>
    <row r="211" spans="1:130" x14ac:dyDescent="0.25">
      <c r="A211" s="18">
        <v>1340</v>
      </c>
      <c r="B211" s="18" t="s">
        <v>770</v>
      </c>
      <c r="C211" s="18" t="s">
        <v>771</v>
      </c>
      <c r="D211" s="20">
        <v>1</v>
      </c>
      <c r="E211" s="18">
        <v>18740.169999999998</v>
      </c>
      <c r="F211" s="18">
        <v>33846.1</v>
      </c>
      <c r="G211" s="18" t="s">
        <v>157</v>
      </c>
      <c r="H211" s="18" t="s">
        <v>5</v>
      </c>
      <c r="I211" s="18" t="s">
        <v>410</v>
      </c>
      <c r="J211" s="21">
        <v>2765.33</v>
      </c>
      <c r="K211" s="21">
        <v>0</v>
      </c>
      <c r="L211" s="21">
        <v>2765.33</v>
      </c>
      <c r="M211" s="22">
        <v>275</v>
      </c>
      <c r="N211" s="22">
        <v>39.92</v>
      </c>
      <c r="O211" s="22">
        <v>1008.2</v>
      </c>
      <c r="P211" s="22">
        <v>150.66</v>
      </c>
      <c r="Q211" s="22">
        <v>1473.78</v>
      </c>
      <c r="R211" s="23">
        <v>4239.1099999999997</v>
      </c>
      <c r="S211" s="21">
        <v>2611.0100000000002</v>
      </c>
      <c r="T211" s="21">
        <v>0</v>
      </c>
      <c r="U211" s="21">
        <v>2611.0100000000002</v>
      </c>
      <c r="V211" s="22">
        <v>268</v>
      </c>
      <c r="W211" s="22">
        <v>39.119999999999997</v>
      </c>
      <c r="X211" s="22">
        <v>989.93</v>
      </c>
      <c r="Y211" s="22">
        <v>127.96</v>
      </c>
      <c r="Z211" s="22">
        <v>1425.01</v>
      </c>
      <c r="AA211" s="23">
        <v>4036.02</v>
      </c>
      <c r="AB211" s="21">
        <v>2609.7600000000002</v>
      </c>
      <c r="AC211" s="21">
        <v>0</v>
      </c>
      <c r="AD211" s="21">
        <v>2609.7600000000002</v>
      </c>
      <c r="AE211" s="22">
        <v>267</v>
      </c>
      <c r="AF211" s="22">
        <v>39.11</v>
      </c>
      <c r="AG211" s="22">
        <v>988.94</v>
      </c>
      <c r="AH211" s="22">
        <v>158.54</v>
      </c>
      <c r="AI211" s="22">
        <v>1453.59</v>
      </c>
      <c r="AJ211" s="23">
        <v>4063.35</v>
      </c>
      <c r="AK211" s="21">
        <v>2609.7600000000002</v>
      </c>
      <c r="AL211" s="21">
        <v>0</v>
      </c>
      <c r="AM211" s="21">
        <v>2609.7600000000002</v>
      </c>
      <c r="AN211" s="22">
        <v>267</v>
      </c>
      <c r="AO211" s="22">
        <v>39.11</v>
      </c>
      <c r="AP211" s="22">
        <v>988.94</v>
      </c>
      <c r="AQ211" s="22">
        <v>148.34</v>
      </c>
      <c r="AR211" s="22">
        <v>1443.39</v>
      </c>
      <c r="AS211" s="23">
        <v>4053.15</v>
      </c>
      <c r="AT211" s="21">
        <v>2637.31</v>
      </c>
      <c r="AU211" s="21">
        <v>777.86</v>
      </c>
      <c r="AV211" s="21">
        <v>3415.17</v>
      </c>
      <c r="AW211" s="22">
        <v>377</v>
      </c>
      <c r="AX211" s="22">
        <v>39.520000000000003</v>
      </c>
      <c r="AY211" s="22">
        <v>1154.5899999999999</v>
      </c>
      <c r="AZ211" s="22">
        <v>143.94999999999999</v>
      </c>
      <c r="BA211" s="22">
        <v>1715.06</v>
      </c>
      <c r="BB211" s="23">
        <v>5130.2299999999996</v>
      </c>
      <c r="BC211" s="21">
        <v>4132.9399999999996</v>
      </c>
      <c r="BD211" s="21">
        <v>0</v>
      </c>
      <c r="BE211" s="21">
        <v>4132.9399999999996</v>
      </c>
      <c r="BF211" s="22">
        <v>445</v>
      </c>
      <c r="BG211" s="22">
        <v>58.49</v>
      </c>
      <c r="BH211" s="22">
        <v>1694.73</v>
      </c>
      <c r="BI211" s="22">
        <v>164.19</v>
      </c>
      <c r="BJ211" s="22">
        <v>2362.41</v>
      </c>
      <c r="BK211" s="23">
        <v>6495.35</v>
      </c>
      <c r="BL211" s="21">
        <v>1882.69</v>
      </c>
      <c r="BM211" s="21">
        <v>0</v>
      </c>
      <c r="BN211" s="21">
        <v>1882.69</v>
      </c>
      <c r="BO211" s="22">
        <v>166</v>
      </c>
      <c r="BP211" s="22">
        <v>28.2</v>
      </c>
      <c r="BQ211" s="22">
        <v>735.65</v>
      </c>
      <c r="BR211" s="22">
        <v>115.03</v>
      </c>
      <c r="BS211" s="22">
        <v>1044.8800000000001</v>
      </c>
      <c r="BT211" s="23">
        <v>2927.57</v>
      </c>
      <c r="BU211" s="21">
        <v>2402.0300000000002</v>
      </c>
      <c r="BV211" s="21">
        <v>0</v>
      </c>
      <c r="BW211" s="21">
        <v>2402.0300000000002</v>
      </c>
      <c r="BX211" s="22">
        <v>239</v>
      </c>
      <c r="BY211" s="22">
        <v>35.99</v>
      </c>
      <c r="BZ211" s="22">
        <v>916.58</v>
      </c>
      <c r="CA211" s="22">
        <v>144.63999999999999</v>
      </c>
      <c r="CB211" s="22">
        <v>1336.21</v>
      </c>
      <c r="CC211" s="23">
        <v>3738.24</v>
      </c>
      <c r="CD211" s="21">
        <v>2616.79</v>
      </c>
      <c r="CE211" s="21">
        <v>0</v>
      </c>
      <c r="CF211" s="21">
        <v>2616.79</v>
      </c>
      <c r="CG211" s="22">
        <v>268</v>
      </c>
      <c r="CH211" s="22">
        <v>39.21</v>
      </c>
      <c r="CI211" s="22">
        <v>991.5</v>
      </c>
      <c r="CJ211" s="22">
        <v>82.16</v>
      </c>
      <c r="CK211" s="22">
        <v>1380.87</v>
      </c>
      <c r="CL211" s="23">
        <v>3997.66</v>
      </c>
      <c r="CM211" s="21">
        <v>2127.6799999999998</v>
      </c>
      <c r="CN211" s="21">
        <v>0</v>
      </c>
      <c r="CO211" s="21">
        <v>2127.6799999999998</v>
      </c>
      <c r="CP211" s="22">
        <v>210</v>
      </c>
      <c r="CQ211" s="22">
        <v>31.87</v>
      </c>
      <c r="CR211" s="22">
        <v>825.49</v>
      </c>
      <c r="CS211" s="22">
        <v>114.28</v>
      </c>
      <c r="CT211" s="22">
        <v>1181.6400000000001</v>
      </c>
      <c r="CU211" s="23">
        <v>3309.32</v>
      </c>
      <c r="CV211" s="21">
        <v>2609.7600000000002</v>
      </c>
      <c r="CW211" s="21">
        <v>0</v>
      </c>
      <c r="CX211" s="21">
        <v>2609.7600000000002</v>
      </c>
      <c r="CY211" s="22">
        <v>267</v>
      </c>
      <c r="CZ211" s="22">
        <v>39.11</v>
      </c>
      <c r="DA211" s="22">
        <v>988.94</v>
      </c>
      <c r="DB211" s="22">
        <v>92.24</v>
      </c>
      <c r="DC211" s="22">
        <v>1387.29</v>
      </c>
      <c r="DD211" s="23">
        <v>3997.05</v>
      </c>
      <c r="DE211" s="21">
        <v>3893.97</v>
      </c>
      <c r="DF211" s="21">
        <v>0</v>
      </c>
      <c r="DG211" s="21">
        <v>3893.97</v>
      </c>
      <c r="DH211" s="22">
        <v>444</v>
      </c>
      <c r="DI211" s="22">
        <v>383.73</v>
      </c>
      <c r="DJ211" s="22">
        <v>1224.03</v>
      </c>
      <c r="DK211" s="22">
        <v>181.35</v>
      </c>
      <c r="DL211" s="22">
        <v>2233.11</v>
      </c>
      <c r="DM211" s="23">
        <v>6127.08</v>
      </c>
      <c r="DN211" s="73">
        <f t="shared" si="32"/>
        <v>32899.03</v>
      </c>
      <c r="DO211" s="73">
        <f t="shared" si="31"/>
        <v>777.86</v>
      </c>
      <c r="DP211" s="73">
        <f t="shared" si="33"/>
        <v>33676.89</v>
      </c>
      <c r="DQ211" s="22">
        <f t="shared" si="34"/>
        <v>3659</v>
      </c>
      <c r="DR211" s="22">
        <f t="shared" si="35"/>
        <v>841.58</v>
      </c>
      <c r="DS211" s="22">
        <f t="shared" si="36"/>
        <v>13243.17</v>
      </c>
      <c r="DT211" s="22">
        <f t="shared" si="37"/>
        <v>1738.3700000000001</v>
      </c>
      <c r="DU211" s="22">
        <f t="shared" si="38"/>
        <v>19482.12</v>
      </c>
      <c r="DV211" s="23">
        <f t="shared" si="39"/>
        <v>55041.700000000004</v>
      </c>
      <c r="DW211" s="262">
        <f t="shared" si="40"/>
        <v>-169.20999999999913</v>
      </c>
      <c r="DX211" s="262"/>
      <c r="DY211" s="263">
        <f>E211-(DU211-(DO211*PARAM!Q211))</f>
        <v>-741.95000000000073</v>
      </c>
      <c r="DZ211" s="263"/>
    </row>
    <row r="212" spans="1:130" x14ac:dyDescent="0.25">
      <c r="A212" s="18">
        <v>1344</v>
      </c>
      <c r="B212" s="18" t="s">
        <v>684</v>
      </c>
      <c r="C212" s="18" t="s">
        <v>414</v>
      </c>
      <c r="D212" s="20">
        <v>1</v>
      </c>
      <c r="E212" s="18">
        <v>126676.68</v>
      </c>
      <c r="F212" s="18">
        <v>205739.76</v>
      </c>
      <c r="G212" s="18" t="s">
        <v>157</v>
      </c>
      <c r="H212" s="18" t="s">
        <v>6</v>
      </c>
      <c r="I212" s="18" t="s">
        <v>685</v>
      </c>
      <c r="J212" s="21">
        <v>3984.59</v>
      </c>
      <c r="K212" s="21">
        <v>0</v>
      </c>
      <c r="L212" s="21">
        <v>3984.59</v>
      </c>
      <c r="M212" s="22">
        <v>447</v>
      </c>
      <c r="N212" s="22">
        <v>58.33</v>
      </c>
      <c r="O212" s="22">
        <v>1716.68</v>
      </c>
      <c r="P212" s="22">
        <v>155.11000000000001</v>
      </c>
      <c r="Q212" s="22">
        <v>2377.12</v>
      </c>
      <c r="R212" s="23">
        <v>6361.71</v>
      </c>
      <c r="S212" s="21">
        <v>3890.99</v>
      </c>
      <c r="T212" s="21">
        <v>0</v>
      </c>
      <c r="U212" s="21">
        <v>3890.99</v>
      </c>
      <c r="V212" s="22">
        <v>447</v>
      </c>
      <c r="W212" s="22">
        <v>58.33</v>
      </c>
      <c r="X212" s="22">
        <v>1718.24</v>
      </c>
      <c r="Y212" s="22">
        <v>169.16</v>
      </c>
      <c r="Z212" s="22">
        <v>2392.73</v>
      </c>
      <c r="AA212" s="23">
        <v>6283.72</v>
      </c>
      <c r="AB212" s="21">
        <v>3890.99</v>
      </c>
      <c r="AC212" s="21">
        <v>0</v>
      </c>
      <c r="AD212" s="21">
        <v>3890.99</v>
      </c>
      <c r="AE212" s="22">
        <v>447</v>
      </c>
      <c r="AF212" s="22">
        <v>58.33</v>
      </c>
      <c r="AG212" s="22">
        <v>1717.46</v>
      </c>
      <c r="AH212" s="22">
        <v>184.46</v>
      </c>
      <c r="AI212" s="22">
        <v>2407.25</v>
      </c>
      <c r="AJ212" s="23">
        <v>6298.24</v>
      </c>
      <c r="AK212" s="21">
        <v>3983.61</v>
      </c>
      <c r="AL212" s="21">
        <v>0</v>
      </c>
      <c r="AM212" s="21">
        <v>3983.61</v>
      </c>
      <c r="AN212" s="22">
        <v>460</v>
      </c>
      <c r="AO212" s="22">
        <v>59.72</v>
      </c>
      <c r="AP212" s="22">
        <v>1755.25</v>
      </c>
      <c r="AQ212" s="22">
        <v>175.52</v>
      </c>
      <c r="AR212" s="22">
        <v>2450.4899999999998</v>
      </c>
      <c r="AS212" s="23">
        <v>6434.1</v>
      </c>
      <c r="AT212" s="21">
        <v>3932.21</v>
      </c>
      <c r="AU212" s="21">
        <v>948.61</v>
      </c>
      <c r="AV212" s="21">
        <v>4880.82</v>
      </c>
      <c r="AW212" s="22">
        <v>582</v>
      </c>
      <c r="AX212" s="22">
        <v>58.95</v>
      </c>
      <c r="AY212" s="22">
        <v>1924.01</v>
      </c>
      <c r="AZ212" s="22">
        <v>151.83000000000001</v>
      </c>
      <c r="BA212" s="22">
        <v>2716.79</v>
      </c>
      <c r="BB212" s="23">
        <v>7597.61</v>
      </c>
      <c r="BC212" s="21">
        <v>6024.9</v>
      </c>
      <c r="BD212" s="21">
        <v>0</v>
      </c>
      <c r="BE212" s="21">
        <v>6024.9</v>
      </c>
      <c r="BF212" s="22">
        <v>712</v>
      </c>
      <c r="BG212" s="22">
        <v>87.1</v>
      </c>
      <c r="BH212" s="22">
        <v>2605.0300000000002</v>
      </c>
      <c r="BI212" s="22">
        <v>192.96</v>
      </c>
      <c r="BJ212" s="22">
        <v>3597.09</v>
      </c>
      <c r="BK212" s="23">
        <v>9621.99</v>
      </c>
      <c r="BL212" s="21">
        <v>3890.99</v>
      </c>
      <c r="BM212" s="21">
        <v>0</v>
      </c>
      <c r="BN212" s="21">
        <v>3890.99</v>
      </c>
      <c r="BO212" s="22">
        <v>447</v>
      </c>
      <c r="BP212" s="22">
        <v>58.33</v>
      </c>
      <c r="BQ212" s="22">
        <v>1717.46</v>
      </c>
      <c r="BR212" s="22">
        <v>148.76</v>
      </c>
      <c r="BS212" s="22">
        <v>2371.5500000000002</v>
      </c>
      <c r="BT212" s="23">
        <v>6262.54</v>
      </c>
      <c r="BU212" s="21">
        <v>3890.99</v>
      </c>
      <c r="BV212" s="21">
        <v>0</v>
      </c>
      <c r="BW212" s="21">
        <v>3890.99</v>
      </c>
      <c r="BX212" s="22">
        <v>447</v>
      </c>
      <c r="BY212" s="22">
        <v>58.33</v>
      </c>
      <c r="BZ212" s="22">
        <v>1717.46</v>
      </c>
      <c r="CA212" s="22">
        <v>148.76</v>
      </c>
      <c r="CB212" s="22">
        <v>2371.5500000000002</v>
      </c>
      <c r="CC212" s="23">
        <v>6262.54</v>
      </c>
      <c r="CD212" s="21">
        <v>3994.86</v>
      </c>
      <c r="CE212" s="21">
        <v>0</v>
      </c>
      <c r="CF212" s="21">
        <v>3994.86</v>
      </c>
      <c r="CG212" s="22">
        <v>461</v>
      </c>
      <c r="CH212" s="22">
        <v>59.88</v>
      </c>
      <c r="CI212" s="22">
        <v>1759.86</v>
      </c>
      <c r="CJ212" s="22">
        <v>124.67</v>
      </c>
      <c r="CK212" s="22">
        <v>2405.41</v>
      </c>
      <c r="CL212" s="23">
        <v>6400.27</v>
      </c>
      <c r="CM212" s="21">
        <v>3890.99</v>
      </c>
      <c r="CN212" s="21">
        <v>0</v>
      </c>
      <c r="CO212" s="21">
        <v>3890.99</v>
      </c>
      <c r="CP212" s="22">
        <v>455</v>
      </c>
      <c r="CQ212" s="22">
        <v>58.33</v>
      </c>
      <c r="CR212" s="22">
        <v>1722.26</v>
      </c>
      <c r="CS212" s="22">
        <v>107.96</v>
      </c>
      <c r="CT212" s="22">
        <v>2343.5500000000002</v>
      </c>
      <c r="CU212" s="23">
        <v>6234.54</v>
      </c>
      <c r="CV212" s="21">
        <v>4540.1899999999996</v>
      </c>
      <c r="CW212" s="21">
        <v>0</v>
      </c>
      <c r="CX212" s="21">
        <v>4540.1899999999996</v>
      </c>
      <c r="CY212" s="22">
        <v>537</v>
      </c>
      <c r="CZ212" s="22">
        <v>68.069999999999993</v>
      </c>
      <c r="DA212" s="22">
        <v>1982.46</v>
      </c>
      <c r="DB212" s="22">
        <v>152.47</v>
      </c>
      <c r="DC212" s="22">
        <v>2740</v>
      </c>
      <c r="DD212" s="23">
        <v>7280.19</v>
      </c>
      <c r="DE212" s="21">
        <v>6047.87</v>
      </c>
      <c r="DF212" s="21">
        <v>0</v>
      </c>
      <c r="DG212" s="21">
        <v>6047.87</v>
      </c>
      <c r="DH212" s="22">
        <v>744</v>
      </c>
      <c r="DI212" s="22">
        <v>606.91999999999996</v>
      </c>
      <c r="DJ212" s="22">
        <v>2493.4499999999998</v>
      </c>
      <c r="DK212" s="22">
        <v>172.92</v>
      </c>
      <c r="DL212" s="22">
        <v>4017.29</v>
      </c>
      <c r="DM212" s="23">
        <v>10065.16</v>
      </c>
      <c r="DN212" s="73">
        <f t="shared" si="32"/>
        <v>51963.18</v>
      </c>
      <c r="DO212" s="73">
        <f t="shared" si="31"/>
        <v>948.61</v>
      </c>
      <c r="DP212" s="73">
        <f t="shared" si="33"/>
        <v>52911.79</v>
      </c>
      <c r="DQ212" s="22">
        <f t="shared" si="34"/>
        <v>6633</v>
      </c>
      <c r="DR212" s="22">
        <f t="shared" si="35"/>
        <v>1348.9499999999998</v>
      </c>
      <c r="DS212" s="22">
        <f t="shared" si="36"/>
        <v>24547.079999999998</v>
      </c>
      <c r="DT212" s="22">
        <f t="shared" si="37"/>
        <v>2033.3400000000001</v>
      </c>
      <c r="DU212" s="22">
        <f t="shared" si="38"/>
        <v>34562.369999999995</v>
      </c>
      <c r="DV212" s="23">
        <f t="shared" si="39"/>
        <v>91365.15</v>
      </c>
      <c r="DW212" s="262">
        <f t="shared" si="40"/>
        <v>-152827.97</v>
      </c>
      <c r="DX212" s="262"/>
      <c r="DY212" s="263">
        <f>E212-(DU212-(DO212*PARAM!Q212))</f>
        <v>92114.31</v>
      </c>
      <c r="DZ212" s="263"/>
    </row>
    <row r="213" spans="1:130" x14ac:dyDescent="0.25">
      <c r="A213" s="18">
        <v>1347</v>
      </c>
      <c r="B213" s="18" t="s">
        <v>785</v>
      </c>
      <c r="C213" s="18" t="s">
        <v>245</v>
      </c>
      <c r="D213" s="20">
        <v>1</v>
      </c>
      <c r="E213" s="18">
        <v>14253.93</v>
      </c>
      <c r="F213" s="18">
        <v>36856.97</v>
      </c>
      <c r="G213" s="18" t="s">
        <v>157</v>
      </c>
      <c r="H213" s="18" t="s">
        <v>5</v>
      </c>
      <c r="I213" s="18" t="s">
        <v>410</v>
      </c>
      <c r="J213" s="21">
        <v>2797.98</v>
      </c>
      <c r="K213" s="21">
        <v>0</v>
      </c>
      <c r="L213" s="21">
        <v>2797.98</v>
      </c>
      <c r="M213" s="22">
        <v>282</v>
      </c>
      <c r="N213" s="22">
        <v>40.72</v>
      </c>
      <c r="O213" s="22">
        <v>1027.74</v>
      </c>
      <c r="P213" s="22">
        <v>141.13</v>
      </c>
      <c r="Q213" s="22">
        <v>1491.59</v>
      </c>
      <c r="R213" s="23">
        <v>4289.57</v>
      </c>
      <c r="S213" s="21">
        <v>2666.9</v>
      </c>
      <c r="T213" s="21">
        <v>0</v>
      </c>
      <c r="U213" s="21">
        <v>2666.9</v>
      </c>
      <c r="V213" s="22">
        <v>275</v>
      </c>
      <c r="W213" s="22">
        <v>39.96</v>
      </c>
      <c r="X213" s="22">
        <v>1010.34</v>
      </c>
      <c r="Y213" s="22">
        <v>103.45</v>
      </c>
      <c r="Z213" s="22">
        <v>1428.75</v>
      </c>
      <c r="AA213" s="23">
        <v>4095.65</v>
      </c>
      <c r="AB213" s="21">
        <v>2666.9</v>
      </c>
      <c r="AC213" s="21">
        <v>0</v>
      </c>
      <c r="AD213" s="21">
        <v>2666.9</v>
      </c>
      <c r="AE213" s="22">
        <v>275</v>
      </c>
      <c r="AF213" s="22">
        <v>39.96</v>
      </c>
      <c r="AG213" s="22">
        <v>1009.82</v>
      </c>
      <c r="AH213" s="22">
        <v>164.65</v>
      </c>
      <c r="AI213" s="22">
        <v>1489.43</v>
      </c>
      <c r="AJ213" s="23">
        <v>4156.33</v>
      </c>
      <c r="AK213" s="21">
        <v>2666.9</v>
      </c>
      <c r="AL213" s="21">
        <v>0</v>
      </c>
      <c r="AM213" s="21">
        <v>2666.9</v>
      </c>
      <c r="AN213" s="22">
        <v>275</v>
      </c>
      <c r="AO213" s="22">
        <v>39.96</v>
      </c>
      <c r="AP213" s="22">
        <v>1009.82</v>
      </c>
      <c r="AQ213" s="22">
        <v>154.44999999999999</v>
      </c>
      <c r="AR213" s="22">
        <v>1479.23</v>
      </c>
      <c r="AS213" s="23">
        <v>4146.13</v>
      </c>
      <c r="AT213" s="21">
        <v>2666.9</v>
      </c>
      <c r="AU213" s="21">
        <v>948.61</v>
      </c>
      <c r="AV213" s="21">
        <v>3615.51</v>
      </c>
      <c r="AW213" s="22">
        <v>404</v>
      </c>
      <c r="AX213" s="22">
        <v>39.96</v>
      </c>
      <c r="AY213" s="22">
        <v>1199.54</v>
      </c>
      <c r="AZ213" s="22">
        <v>151.87</v>
      </c>
      <c r="BA213" s="22">
        <v>1795.37</v>
      </c>
      <c r="BB213" s="23">
        <v>5410.88</v>
      </c>
      <c r="BC213" s="21">
        <v>4162.8900000000003</v>
      </c>
      <c r="BD213" s="21">
        <v>0</v>
      </c>
      <c r="BE213" s="21">
        <v>4162.8900000000003</v>
      </c>
      <c r="BF213" s="22">
        <v>459</v>
      </c>
      <c r="BG213" s="22">
        <v>59.99</v>
      </c>
      <c r="BH213" s="22">
        <v>1737.34</v>
      </c>
      <c r="BI213" s="22">
        <v>185.43</v>
      </c>
      <c r="BJ213" s="22">
        <v>2441.7600000000002</v>
      </c>
      <c r="BK213" s="23">
        <v>6604.65</v>
      </c>
      <c r="BL213" s="21">
        <v>2666.9</v>
      </c>
      <c r="BM213" s="21">
        <v>0</v>
      </c>
      <c r="BN213" s="21">
        <v>2666.9</v>
      </c>
      <c r="BO213" s="22">
        <v>273</v>
      </c>
      <c r="BP213" s="22">
        <v>39.96</v>
      </c>
      <c r="BQ213" s="22">
        <v>1009.82</v>
      </c>
      <c r="BR213" s="22">
        <v>72.849999999999994</v>
      </c>
      <c r="BS213" s="22">
        <v>1395.63</v>
      </c>
      <c r="BT213" s="23">
        <v>4062.53</v>
      </c>
      <c r="BU213" s="21">
        <v>2666.9</v>
      </c>
      <c r="BV213" s="21">
        <v>0</v>
      </c>
      <c r="BW213" s="21">
        <v>2666.9</v>
      </c>
      <c r="BX213" s="22">
        <v>275</v>
      </c>
      <c r="BY213" s="22">
        <v>39.96</v>
      </c>
      <c r="BZ213" s="22">
        <v>1009.82</v>
      </c>
      <c r="CA213" s="22">
        <v>139.15</v>
      </c>
      <c r="CB213" s="22">
        <v>1463.93</v>
      </c>
      <c r="CC213" s="23">
        <v>4130.83</v>
      </c>
      <c r="CD213" s="21">
        <v>2717.67</v>
      </c>
      <c r="CE213" s="21">
        <v>0</v>
      </c>
      <c r="CF213" s="21">
        <v>2717.67</v>
      </c>
      <c r="CG213" s="22">
        <v>282</v>
      </c>
      <c r="CH213" s="22">
        <v>40.729999999999997</v>
      </c>
      <c r="CI213" s="22">
        <v>1028.3800000000001</v>
      </c>
      <c r="CJ213" s="22">
        <v>150.25</v>
      </c>
      <c r="CK213" s="22">
        <v>1501.36</v>
      </c>
      <c r="CL213" s="23">
        <v>4219.03</v>
      </c>
      <c r="CM213" s="21">
        <v>3237.94</v>
      </c>
      <c r="CN213" s="21">
        <v>0</v>
      </c>
      <c r="CO213" s="21">
        <v>3237.94</v>
      </c>
      <c r="CP213" s="22">
        <v>361</v>
      </c>
      <c r="CQ213" s="22">
        <v>48.53</v>
      </c>
      <c r="CR213" s="22">
        <v>1223.17</v>
      </c>
      <c r="CS213" s="22">
        <v>83</v>
      </c>
      <c r="CT213" s="22">
        <v>1715.7</v>
      </c>
      <c r="CU213" s="23">
        <v>4953.6400000000003</v>
      </c>
      <c r="CV213" s="21">
        <v>4031.8</v>
      </c>
      <c r="CW213" s="21">
        <v>0</v>
      </c>
      <c r="CX213" s="21">
        <v>4031.8</v>
      </c>
      <c r="CY213" s="22">
        <v>463</v>
      </c>
      <c r="CZ213" s="22">
        <v>60.45</v>
      </c>
      <c r="DA213" s="22">
        <v>1508.34</v>
      </c>
      <c r="DB213" s="22">
        <v>127.69</v>
      </c>
      <c r="DC213" s="22">
        <v>2159.48</v>
      </c>
      <c r="DD213" s="23">
        <v>6191.28</v>
      </c>
      <c r="DE213" s="21">
        <v>4051.04</v>
      </c>
      <c r="DF213" s="21">
        <v>0</v>
      </c>
      <c r="DG213" s="21">
        <v>4051.04</v>
      </c>
      <c r="DH213" s="22">
        <v>467</v>
      </c>
      <c r="DI213" s="22">
        <v>428.01</v>
      </c>
      <c r="DJ213" s="22">
        <v>1275.4000000000001</v>
      </c>
      <c r="DK213" s="22">
        <v>189.24</v>
      </c>
      <c r="DL213" s="22">
        <v>2359.65</v>
      </c>
      <c r="DM213" s="23">
        <v>6410.69</v>
      </c>
      <c r="DN213" s="73">
        <f t="shared" si="32"/>
        <v>37000.720000000001</v>
      </c>
      <c r="DO213" s="73">
        <f t="shared" si="31"/>
        <v>948.61</v>
      </c>
      <c r="DP213" s="73">
        <f t="shared" si="33"/>
        <v>37949.33</v>
      </c>
      <c r="DQ213" s="22">
        <f t="shared" si="34"/>
        <v>4364</v>
      </c>
      <c r="DR213" s="22">
        <f t="shared" si="35"/>
        <v>958.15</v>
      </c>
      <c r="DS213" s="22">
        <f t="shared" si="36"/>
        <v>15059.349999999999</v>
      </c>
      <c r="DT213" s="22">
        <f t="shared" si="37"/>
        <v>1736.0100000000002</v>
      </c>
      <c r="DU213" s="22">
        <f t="shared" si="38"/>
        <v>22117.510000000006</v>
      </c>
      <c r="DV213" s="23">
        <f t="shared" si="39"/>
        <v>62733.74</v>
      </c>
      <c r="DW213" s="262">
        <f t="shared" si="40"/>
        <v>1092.3600000000006</v>
      </c>
      <c r="DX213" s="262"/>
      <c r="DY213" s="263">
        <f>E213-(DU213-(DO213*PARAM!Q213))</f>
        <v>-7863.5800000000054</v>
      </c>
      <c r="DZ213" s="263"/>
    </row>
    <row r="214" spans="1:130" x14ac:dyDescent="0.25">
      <c r="A214" s="18">
        <v>1349</v>
      </c>
      <c r="B214" s="18" t="s">
        <v>797</v>
      </c>
      <c r="C214" s="18" t="s">
        <v>798</v>
      </c>
      <c r="D214" s="20">
        <v>1</v>
      </c>
      <c r="E214" s="18">
        <v>17280.669999999998</v>
      </c>
      <c r="F214" s="18">
        <v>32087.18</v>
      </c>
      <c r="G214" s="18" t="s">
        <v>157</v>
      </c>
      <c r="H214" s="18" t="s">
        <v>5</v>
      </c>
      <c r="I214" s="18" t="s">
        <v>166</v>
      </c>
      <c r="J214" s="21">
        <v>3009.37</v>
      </c>
      <c r="K214" s="21">
        <v>0</v>
      </c>
      <c r="L214" s="21">
        <v>3009.37</v>
      </c>
      <c r="M214" s="22">
        <v>317</v>
      </c>
      <c r="N214" s="22">
        <v>45.1</v>
      </c>
      <c r="O214" s="22">
        <v>1097.3399999999999</v>
      </c>
      <c r="P214" s="22">
        <v>145.24</v>
      </c>
      <c r="Q214" s="22">
        <v>1604.68</v>
      </c>
      <c r="R214" s="23">
        <v>4614.05</v>
      </c>
      <c r="S214" s="21">
        <v>2974.88</v>
      </c>
      <c r="T214" s="21">
        <v>0</v>
      </c>
      <c r="U214" s="21">
        <v>2974.88</v>
      </c>
      <c r="V214" s="22">
        <v>313</v>
      </c>
      <c r="W214" s="22">
        <v>44.58</v>
      </c>
      <c r="X214" s="22">
        <v>1085.92</v>
      </c>
      <c r="Y214" s="22">
        <v>144.62</v>
      </c>
      <c r="Z214" s="22">
        <v>1588.12</v>
      </c>
      <c r="AA214" s="23">
        <v>4563</v>
      </c>
      <c r="AB214" s="21">
        <v>2445.7199999999998</v>
      </c>
      <c r="AC214" s="21">
        <v>0</v>
      </c>
      <c r="AD214" s="21">
        <v>2445.7199999999998</v>
      </c>
      <c r="AE214" s="22">
        <v>240</v>
      </c>
      <c r="AF214" s="22">
        <v>36.64</v>
      </c>
      <c r="AG214" s="22">
        <v>868.1</v>
      </c>
      <c r="AH214" s="22">
        <v>160.72</v>
      </c>
      <c r="AI214" s="22">
        <v>1305.46</v>
      </c>
      <c r="AJ214" s="23">
        <v>3751.18</v>
      </c>
      <c r="AK214" s="21">
        <v>2445.7199999999998</v>
      </c>
      <c r="AL214" s="21">
        <v>0</v>
      </c>
      <c r="AM214" s="21">
        <v>2445.7199999999998</v>
      </c>
      <c r="AN214" s="22">
        <v>240</v>
      </c>
      <c r="AO214" s="22">
        <v>36.64</v>
      </c>
      <c r="AP214" s="22">
        <v>868.1</v>
      </c>
      <c r="AQ214" s="22">
        <v>119.92</v>
      </c>
      <c r="AR214" s="22">
        <v>1264.6600000000001</v>
      </c>
      <c r="AS214" s="23">
        <v>3710.38</v>
      </c>
      <c r="AT214" s="21">
        <v>2445.7199999999998</v>
      </c>
      <c r="AU214" s="21">
        <v>939.13</v>
      </c>
      <c r="AV214" s="21">
        <v>3384.85</v>
      </c>
      <c r="AW214" s="22">
        <v>368</v>
      </c>
      <c r="AX214" s="22">
        <v>36.64</v>
      </c>
      <c r="AY214" s="22">
        <v>1055.92</v>
      </c>
      <c r="AZ214" s="22">
        <v>142.71</v>
      </c>
      <c r="BA214" s="22">
        <v>1603.27</v>
      </c>
      <c r="BB214" s="23">
        <v>4988.12</v>
      </c>
      <c r="BC214" s="21">
        <v>3720.53</v>
      </c>
      <c r="BD214" s="21">
        <v>0</v>
      </c>
      <c r="BE214" s="21">
        <v>3720.53</v>
      </c>
      <c r="BF214" s="22">
        <v>406</v>
      </c>
      <c r="BG214" s="22">
        <v>54.72</v>
      </c>
      <c r="BH214" s="22">
        <v>1332.03</v>
      </c>
      <c r="BI214" s="22">
        <v>167.75</v>
      </c>
      <c r="BJ214" s="22">
        <v>1960.5</v>
      </c>
      <c r="BK214" s="23">
        <v>5681.03</v>
      </c>
      <c r="BL214" s="21">
        <v>2457.91</v>
      </c>
      <c r="BM214" s="21">
        <v>0</v>
      </c>
      <c r="BN214" s="21">
        <v>2457.91</v>
      </c>
      <c r="BO214" s="22">
        <v>241</v>
      </c>
      <c r="BP214" s="22">
        <v>36.83</v>
      </c>
      <c r="BQ214" s="22">
        <v>879.08</v>
      </c>
      <c r="BR214" s="22">
        <v>140.54</v>
      </c>
      <c r="BS214" s="22">
        <v>1297.45</v>
      </c>
      <c r="BT214" s="23">
        <v>3755.36</v>
      </c>
      <c r="BU214" s="21">
        <v>2445.7199999999998</v>
      </c>
      <c r="BV214" s="21">
        <v>0</v>
      </c>
      <c r="BW214" s="21">
        <v>2445.7199999999998</v>
      </c>
      <c r="BX214" s="22">
        <v>240</v>
      </c>
      <c r="BY214" s="22">
        <v>36.64</v>
      </c>
      <c r="BZ214" s="22">
        <v>868.1</v>
      </c>
      <c r="CA214" s="22">
        <v>145.41999999999999</v>
      </c>
      <c r="CB214" s="22">
        <v>1290.1600000000001</v>
      </c>
      <c r="CC214" s="23">
        <v>3735.88</v>
      </c>
      <c r="CD214" s="21">
        <v>2567.58</v>
      </c>
      <c r="CE214" s="21">
        <v>0</v>
      </c>
      <c r="CF214" s="21">
        <v>2567.58</v>
      </c>
      <c r="CG214" s="22">
        <v>256</v>
      </c>
      <c r="CH214" s="22">
        <v>38.47</v>
      </c>
      <c r="CI214" s="22">
        <v>936.57</v>
      </c>
      <c r="CJ214" s="22">
        <v>106.79</v>
      </c>
      <c r="CK214" s="22">
        <v>1337.83</v>
      </c>
      <c r="CL214" s="23">
        <v>3905.41</v>
      </c>
      <c r="CM214" s="21">
        <v>2430.75</v>
      </c>
      <c r="CN214" s="21">
        <v>0</v>
      </c>
      <c r="CO214" s="21">
        <v>2430.75</v>
      </c>
      <c r="CP214" s="22">
        <v>237</v>
      </c>
      <c r="CQ214" s="22">
        <v>36.42</v>
      </c>
      <c r="CR214" s="22">
        <v>832.68</v>
      </c>
      <c r="CS214" s="22">
        <v>109.46</v>
      </c>
      <c r="CT214" s="22">
        <v>1215.56</v>
      </c>
      <c r="CU214" s="23">
        <v>3646.31</v>
      </c>
      <c r="CV214" s="21">
        <v>2773.92</v>
      </c>
      <c r="CW214" s="21">
        <v>0</v>
      </c>
      <c r="CX214" s="21">
        <v>2773.92</v>
      </c>
      <c r="CY214" s="22">
        <v>285</v>
      </c>
      <c r="CZ214" s="22">
        <v>41.57</v>
      </c>
      <c r="DA214" s="22">
        <v>1011.93</v>
      </c>
      <c r="DB214" s="22">
        <v>146.15</v>
      </c>
      <c r="DC214" s="22">
        <v>1484.65</v>
      </c>
      <c r="DD214" s="23">
        <v>4258.57</v>
      </c>
      <c r="DE214" s="21">
        <v>3691.94</v>
      </c>
      <c r="DF214" s="21">
        <v>0</v>
      </c>
      <c r="DG214" s="21">
        <v>3691.94</v>
      </c>
      <c r="DH214" s="22">
        <v>412</v>
      </c>
      <c r="DI214" s="22">
        <v>388.43</v>
      </c>
      <c r="DJ214" s="22">
        <v>1514.29</v>
      </c>
      <c r="DK214" s="22">
        <v>177.76</v>
      </c>
      <c r="DL214" s="22">
        <v>2492.48</v>
      </c>
      <c r="DM214" s="23">
        <v>6184.42</v>
      </c>
      <c r="DN214" s="73">
        <f t="shared" si="32"/>
        <v>33409.760000000002</v>
      </c>
      <c r="DO214" s="73">
        <f t="shared" si="31"/>
        <v>939.13</v>
      </c>
      <c r="DP214" s="73">
        <f t="shared" si="33"/>
        <v>34348.89</v>
      </c>
      <c r="DQ214" s="22">
        <f t="shared" si="34"/>
        <v>3796</v>
      </c>
      <c r="DR214" s="22">
        <f t="shared" si="35"/>
        <v>869.51</v>
      </c>
      <c r="DS214" s="22">
        <f t="shared" si="36"/>
        <v>13229.14</v>
      </c>
      <c r="DT214" s="22">
        <f t="shared" si="37"/>
        <v>1847.6200000000001</v>
      </c>
      <c r="DU214" s="22">
        <f t="shared" si="38"/>
        <v>19742.27</v>
      </c>
      <c r="DV214" s="23">
        <f t="shared" si="39"/>
        <v>56549.069999999985</v>
      </c>
      <c r="DW214" s="262">
        <f t="shared" si="40"/>
        <v>2261.7099999999991</v>
      </c>
      <c r="DX214" s="262"/>
      <c r="DY214" s="263">
        <f>E214-(DU214-(DO214*PARAM!Q214))</f>
        <v>-2461.6000000000022</v>
      </c>
      <c r="DZ214" s="263"/>
    </row>
    <row r="215" spans="1:130" x14ac:dyDescent="0.25">
      <c r="A215" s="18">
        <v>1350</v>
      </c>
      <c r="B215" s="18" t="s">
        <v>804</v>
      </c>
      <c r="C215" s="18" t="s">
        <v>278</v>
      </c>
      <c r="D215" s="20">
        <v>0.9</v>
      </c>
      <c r="E215" s="18">
        <v>16232.46</v>
      </c>
      <c r="F215" s="18">
        <v>29250.799999999999</v>
      </c>
      <c r="G215" s="18" t="s">
        <v>157</v>
      </c>
      <c r="H215" s="18" t="s">
        <v>5</v>
      </c>
      <c r="I215" s="18" t="s">
        <v>282</v>
      </c>
      <c r="J215" s="21">
        <v>2390.7399999999998</v>
      </c>
      <c r="K215" s="21">
        <v>0</v>
      </c>
      <c r="L215" s="21">
        <v>2390.7399999999998</v>
      </c>
      <c r="M215" s="22">
        <v>223</v>
      </c>
      <c r="N215" s="22">
        <v>34.299999999999997</v>
      </c>
      <c r="O215" s="22">
        <v>871.46</v>
      </c>
      <c r="P215" s="22">
        <v>144</v>
      </c>
      <c r="Q215" s="22">
        <v>1272.76</v>
      </c>
      <c r="R215" s="23">
        <v>3663.5</v>
      </c>
      <c r="S215" s="21">
        <v>2253.88</v>
      </c>
      <c r="T215" s="21">
        <v>0</v>
      </c>
      <c r="U215" s="21">
        <v>2253.88</v>
      </c>
      <c r="V215" s="22">
        <v>218</v>
      </c>
      <c r="W215" s="22">
        <v>33.770000000000003</v>
      </c>
      <c r="X215" s="22">
        <v>859.4</v>
      </c>
      <c r="Y215" s="22">
        <v>121.61</v>
      </c>
      <c r="Z215" s="22">
        <v>1232.78</v>
      </c>
      <c r="AA215" s="23">
        <v>3486.66</v>
      </c>
      <c r="AB215" s="21">
        <v>2253.88</v>
      </c>
      <c r="AC215" s="21">
        <v>0</v>
      </c>
      <c r="AD215" s="21">
        <v>2253.88</v>
      </c>
      <c r="AE215" s="22">
        <v>218</v>
      </c>
      <c r="AF215" s="22">
        <v>33.770000000000003</v>
      </c>
      <c r="AG215" s="22">
        <v>858.96</v>
      </c>
      <c r="AH215" s="22">
        <v>157.31</v>
      </c>
      <c r="AI215" s="22">
        <v>1268.04</v>
      </c>
      <c r="AJ215" s="23">
        <v>3521.92</v>
      </c>
      <c r="AK215" s="21">
        <v>2258.5300000000002</v>
      </c>
      <c r="AL215" s="21">
        <v>0</v>
      </c>
      <c r="AM215" s="21">
        <v>2258.5300000000002</v>
      </c>
      <c r="AN215" s="22">
        <v>219</v>
      </c>
      <c r="AO215" s="22">
        <v>33.840000000000003</v>
      </c>
      <c r="AP215" s="22">
        <v>860.66</v>
      </c>
      <c r="AQ215" s="22">
        <v>131.9</v>
      </c>
      <c r="AR215" s="22">
        <v>1245.4000000000001</v>
      </c>
      <c r="AS215" s="23">
        <v>3503.93</v>
      </c>
      <c r="AT215" s="21">
        <v>2273.52</v>
      </c>
      <c r="AU215" s="21">
        <v>853.75</v>
      </c>
      <c r="AV215" s="21">
        <v>3127.27</v>
      </c>
      <c r="AW215" s="22">
        <v>336</v>
      </c>
      <c r="AX215" s="22">
        <v>34.06</v>
      </c>
      <c r="AY215" s="22">
        <v>1036.8599999999999</v>
      </c>
      <c r="AZ215" s="22">
        <v>143.6</v>
      </c>
      <c r="BA215" s="22">
        <v>1550.52</v>
      </c>
      <c r="BB215" s="23">
        <v>4677.79</v>
      </c>
      <c r="BC215" s="21">
        <v>3611.21</v>
      </c>
      <c r="BD215" s="21">
        <v>0</v>
      </c>
      <c r="BE215" s="21">
        <v>3611.21</v>
      </c>
      <c r="BF215" s="22">
        <v>371</v>
      </c>
      <c r="BG215" s="22">
        <v>50.43</v>
      </c>
      <c r="BH215" s="22">
        <v>1264.54</v>
      </c>
      <c r="BI215" s="22">
        <v>149.75</v>
      </c>
      <c r="BJ215" s="22">
        <v>1835.72</v>
      </c>
      <c r="BK215" s="23">
        <v>5446.93</v>
      </c>
      <c r="BL215" s="21">
        <v>2253.88</v>
      </c>
      <c r="BM215" s="21">
        <v>0</v>
      </c>
      <c r="BN215" s="21">
        <v>2253.88</v>
      </c>
      <c r="BO215" s="22">
        <v>218</v>
      </c>
      <c r="BP215" s="22">
        <v>33.770000000000003</v>
      </c>
      <c r="BQ215" s="22">
        <v>858.96</v>
      </c>
      <c r="BR215" s="22">
        <v>147.11000000000001</v>
      </c>
      <c r="BS215" s="22">
        <v>1257.8399999999999</v>
      </c>
      <c r="BT215" s="23">
        <v>3511.72</v>
      </c>
      <c r="BU215" s="21">
        <v>2253.88</v>
      </c>
      <c r="BV215" s="21">
        <v>0</v>
      </c>
      <c r="BW215" s="21">
        <v>2253.88</v>
      </c>
      <c r="BX215" s="22">
        <v>218</v>
      </c>
      <c r="BY215" s="22">
        <v>33.770000000000003</v>
      </c>
      <c r="BZ215" s="22">
        <v>858.96</v>
      </c>
      <c r="CA215" s="22">
        <v>152.21</v>
      </c>
      <c r="CB215" s="22">
        <v>1262.94</v>
      </c>
      <c r="CC215" s="23">
        <v>3516.82</v>
      </c>
      <c r="CD215" s="21">
        <v>2309.4299999999998</v>
      </c>
      <c r="CE215" s="21">
        <v>0</v>
      </c>
      <c r="CF215" s="21">
        <v>2309.4299999999998</v>
      </c>
      <c r="CG215" s="22">
        <v>226</v>
      </c>
      <c r="CH215" s="22">
        <v>34.6</v>
      </c>
      <c r="CI215" s="22">
        <v>879.25</v>
      </c>
      <c r="CJ215" s="22">
        <v>153.21</v>
      </c>
      <c r="CK215" s="22">
        <v>1293.06</v>
      </c>
      <c r="CL215" s="23">
        <v>3602.49</v>
      </c>
      <c r="CM215" s="21">
        <v>2260.0500000000002</v>
      </c>
      <c r="CN215" s="21">
        <v>0</v>
      </c>
      <c r="CO215" s="21">
        <v>2260.0500000000002</v>
      </c>
      <c r="CP215" s="22">
        <v>227</v>
      </c>
      <c r="CQ215" s="22">
        <v>33.86</v>
      </c>
      <c r="CR215" s="22">
        <v>848.86</v>
      </c>
      <c r="CS215" s="22">
        <v>70.72</v>
      </c>
      <c r="CT215" s="22">
        <v>1180.44</v>
      </c>
      <c r="CU215" s="23">
        <v>3440.49</v>
      </c>
      <c r="CV215" s="21">
        <v>2255.4</v>
      </c>
      <c r="CW215" s="21">
        <v>0</v>
      </c>
      <c r="CX215" s="21">
        <v>2255.4</v>
      </c>
      <c r="CY215" s="22">
        <v>218</v>
      </c>
      <c r="CZ215" s="22">
        <v>33.79</v>
      </c>
      <c r="DA215" s="22">
        <v>839.92</v>
      </c>
      <c r="DB215" s="22">
        <v>136.94</v>
      </c>
      <c r="DC215" s="22">
        <v>1228.6500000000001</v>
      </c>
      <c r="DD215" s="23">
        <v>3484.05</v>
      </c>
      <c r="DE215" s="21">
        <v>3423.89</v>
      </c>
      <c r="DF215" s="21">
        <v>0</v>
      </c>
      <c r="DG215" s="21">
        <v>3423.89</v>
      </c>
      <c r="DH215" s="22">
        <v>380</v>
      </c>
      <c r="DI215" s="22">
        <v>345.49</v>
      </c>
      <c r="DJ215" s="22">
        <v>1323.08</v>
      </c>
      <c r="DK215" s="22">
        <v>174.34</v>
      </c>
      <c r="DL215" s="22">
        <v>2222.91</v>
      </c>
      <c r="DM215" s="23">
        <v>5646.8</v>
      </c>
      <c r="DN215" s="73">
        <f t="shared" si="32"/>
        <v>29798.290000000005</v>
      </c>
      <c r="DO215" s="73">
        <f t="shared" si="31"/>
        <v>853.75</v>
      </c>
      <c r="DP215" s="73">
        <f t="shared" si="33"/>
        <v>30652.040000000005</v>
      </c>
      <c r="DQ215" s="22">
        <f t="shared" si="34"/>
        <v>3290</v>
      </c>
      <c r="DR215" s="22">
        <f t="shared" si="35"/>
        <v>769.22</v>
      </c>
      <c r="DS215" s="22">
        <f t="shared" si="36"/>
        <v>12219.87</v>
      </c>
      <c r="DT215" s="22">
        <f t="shared" si="37"/>
        <v>1829.8100000000002</v>
      </c>
      <c r="DU215" s="22">
        <f t="shared" si="38"/>
        <v>18108.900000000001</v>
      </c>
      <c r="DV215" s="23">
        <f t="shared" si="39"/>
        <v>51014.820000000007</v>
      </c>
      <c r="DW215" s="262">
        <f t="shared" si="40"/>
        <v>1401.2400000000052</v>
      </c>
      <c r="DX215" s="262"/>
      <c r="DY215" s="263">
        <f>E215-(DU215-(DO215*PARAM!Q215))</f>
        <v>-1876.4400000000023</v>
      </c>
      <c r="DZ215" s="263"/>
    </row>
    <row r="216" spans="1:130" x14ac:dyDescent="0.25">
      <c r="A216" s="18">
        <v>1353</v>
      </c>
      <c r="B216" s="18" t="s">
        <v>810</v>
      </c>
      <c r="C216" s="18" t="s">
        <v>811</v>
      </c>
      <c r="D216" s="20">
        <v>1</v>
      </c>
      <c r="E216" s="18">
        <v>19738.89</v>
      </c>
      <c r="F216" s="18">
        <v>35735.15</v>
      </c>
      <c r="G216" s="18" t="s">
        <v>157</v>
      </c>
      <c r="H216" s="18" t="s">
        <v>5</v>
      </c>
      <c r="I216" s="18" t="s">
        <v>282</v>
      </c>
      <c r="J216" s="21">
        <v>3321.96</v>
      </c>
      <c r="K216" s="21">
        <v>0</v>
      </c>
      <c r="L216" s="21">
        <v>3321.96</v>
      </c>
      <c r="M216" s="22">
        <v>360</v>
      </c>
      <c r="N216" s="22">
        <v>49.2</v>
      </c>
      <c r="O216" s="22">
        <v>1234.22</v>
      </c>
      <c r="P216" s="22">
        <v>160.81</v>
      </c>
      <c r="Q216" s="22">
        <v>1804.23</v>
      </c>
      <c r="R216" s="23">
        <v>5126.1899999999996</v>
      </c>
      <c r="S216" s="21">
        <v>2660.24</v>
      </c>
      <c r="T216" s="21">
        <v>0</v>
      </c>
      <c r="U216" s="21">
        <v>2660.24</v>
      </c>
      <c r="V216" s="22">
        <v>274</v>
      </c>
      <c r="W216" s="22">
        <v>39.869999999999997</v>
      </c>
      <c r="X216" s="22">
        <v>1007.99</v>
      </c>
      <c r="Y216" s="22">
        <v>123.74</v>
      </c>
      <c r="Z216" s="22">
        <v>1445.6</v>
      </c>
      <c r="AA216" s="23">
        <v>4105.84</v>
      </c>
      <c r="AB216" s="21">
        <v>2657.38</v>
      </c>
      <c r="AC216" s="21">
        <v>0</v>
      </c>
      <c r="AD216" s="21">
        <v>2657.38</v>
      </c>
      <c r="AE216" s="22">
        <v>274</v>
      </c>
      <c r="AF216" s="22">
        <v>39.82</v>
      </c>
      <c r="AG216" s="22">
        <v>1006.34</v>
      </c>
      <c r="AH216" s="22">
        <v>138.97</v>
      </c>
      <c r="AI216" s="22">
        <v>1459.13</v>
      </c>
      <c r="AJ216" s="23">
        <v>4116.51</v>
      </c>
      <c r="AK216" s="21">
        <v>2719.43</v>
      </c>
      <c r="AL216" s="21">
        <v>0</v>
      </c>
      <c r="AM216" s="21">
        <v>2719.43</v>
      </c>
      <c r="AN216" s="22">
        <v>282</v>
      </c>
      <c r="AO216" s="22">
        <v>40.75</v>
      </c>
      <c r="AP216" s="22">
        <v>1029.02</v>
      </c>
      <c r="AQ216" s="22">
        <v>145.18</v>
      </c>
      <c r="AR216" s="22">
        <v>1496.95</v>
      </c>
      <c r="AS216" s="23">
        <v>4216.38</v>
      </c>
      <c r="AT216" s="21">
        <v>2693.23</v>
      </c>
      <c r="AU216" s="21">
        <v>948.61</v>
      </c>
      <c r="AV216" s="21">
        <v>3641.84</v>
      </c>
      <c r="AW216" s="22">
        <v>408</v>
      </c>
      <c r="AX216" s="22">
        <v>40.36</v>
      </c>
      <c r="AY216" s="22">
        <v>1209.1600000000001</v>
      </c>
      <c r="AZ216" s="22">
        <v>126.83</v>
      </c>
      <c r="BA216" s="22">
        <v>1784.35</v>
      </c>
      <c r="BB216" s="23">
        <v>5426.19</v>
      </c>
      <c r="BC216" s="21">
        <v>4123.72</v>
      </c>
      <c r="BD216" s="21">
        <v>0</v>
      </c>
      <c r="BE216" s="21">
        <v>4123.72</v>
      </c>
      <c r="BF216" s="22">
        <v>454</v>
      </c>
      <c r="BG216" s="22">
        <v>59.52</v>
      </c>
      <c r="BH216" s="22">
        <v>1723.96</v>
      </c>
      <c r="BI216" s="22">
        <v>159.26</v>
      </c>
      <c r="BJ216" s="22">
        <v>2396.7399999999998</v>
      </c>
      <c r="BK216" s="23">
        <v>6520.46</v>
      </c>
      <c r="BL216" s="21">
        <v>2657.38</v>
      </c>
      <c r="BM216" s="21">
        <v>0</v>
      </c>
      <c r="BN216" s="21">
        <v>2657.38</v>
      </c>
      <c r="BO216" s="22">
        <v>274</v>
      </c>
      <c r="BP216" s="22">
        <v>39.82</v>
      </c>
      <c r="BQ216" s="22">
        <v>1006.34</v>
      </c>
      <c r="BR216" s="22">
        <v>144.07</v>
      </c>
      <c r="BS216" s="22">
        <v>1464.23</v>
      </c>
      <c r="BT216" s="23">
        <v>4121.6099999999997</v>
      </c>
      <c r="BU216" s="21">
        <v>2657.38</v>
      </c>
      <c r="BV216" s="21">
        <v>0</v>
      </c>
      <c r="BW216" s="21">
        <v>2657.38</v>
      </c>
      <c r="BX216" s="22">
        <v>274</v>
      </c>
      <c r="BY216" s="22">
        <v>39.82</v>
      </c>
      <c r="BZ216" s="22">
        <v>1006.34</v>
      </c>
      <c r="CA216" s="22">
        <v>159.37</v>
      </c>
      <c r="CB216" s="22">
        <v>1479.53</v>
      </c>
      <c r="CC216" s="23">
        <v>4136.91</v>
      </c>
      <c r="CD216" s="21">
        <v>2771.06</v>
      </c>
      <c r="CE216" s="21">
        <v>0</v>
      </c>
      <c r="CF216" s="21">
        <v>2771.06</v>
      </c>
      <c r="CG216" s="22">
        <v>290</v>
      </c>
      <c r="CH216" s="22">
        <v>41.52</v>
      </c>
      <c r="CI216" s="22">
        <v>1047.8699999999999</v>
      </c>
      <c r="CJ216" s="22">
        <v>100.2</v>
      </c>
      <c r="CK216" s="22">
        <v>1479.59</v>
      </c>
      <c r="CL216" s="23">
        <v>4250.6499999999996</v>
      </c>
      <c r="CM216" s="21">
        <v>2640.79</v>
      </c>
      <c r="CN216" s="21">
        <v>0</v>
      </c>
      <c r="CO216" s="21">
        <v>2640.79</v>
      </c>
      <c r="CP216" s="22">
        <v>280</v>
      </c>
      <c r="CQ216" s="22">
        <v>39.57</v>
      </c>
      <c r="CR216" s="22">
        <v>1005.08</v>
      </c>
      <c r="CS216" s="22">
        <v>92.79</v>
      </c>
      <c r="CT216" s="22">
        <v>1417.44</v>
      </c>
      <c r="CU216" s="23">
        <v>4058.23</v>
      </c>
      <c r="CV216" s="21">
        <v>3722.61</v>
      </c>
      <c r="CW216" s="21">
        <v>0</v>
      </c>
      <c r="CX216" s="21">
        <v>3722.61</v>
      </c>
      <c r="CY216" s="22">
        <v>421</v>
      </c>
      <c r="CZ216" s="22">
        <v>55.8</v>
      </c>
      <c r="DA216" s="22">
        <v>1395.42</v>
      </c>
      <c r="DB216" s="22">
        <v>152.82</v>
      </c>
      <c r="DC216" s="22">
        <v>2025.04</v>
      </c>
      <c r="DD216" s="23">
        <v>5747.65</v>
      </c>
      <c r="DE216" s="21">
        <v>4051.04</v>
      </c>
      <c r="DF216" s="21">
        <v>0</v>
      </c>
      <c r="DG216" s="21">
        <v>4051.04</v>
      </c>
      <c r="DH216" s="22">
        <v>462</v>
      </c>
      <c r="DI216" s="22">
        <v>425.26</v>
      </c>
      <c r="DJ216" s="22">
        <v>1277.29</v>
      </c>
      <c r="DK216" s="22">
        <v>189.24</v>
      </c>
      <c r="DL216" s="22">
        <v>2353.79</v>
      </c>
      <c r="DM216" s="23">
        <v>6404.83</v>
      </c>
      <c r="DN216" s="73">
        <f t="shared" si="32"/>
        <v>36676.22</v>
      </c>
      <c r="DO216" s="73">
        <f t="shared" si="31"/>
        <v>948.61</v>
      </c>
      <c r="DP216" s="73">
        <f t="shared" si="33"/>
        <v>37624.83</v>
      </c>
      <c r="DQ216" s="22">
        <f t="shared" si="34"/>
        <v>4327</v>
      </c>
      <c r="DR216" s="22">
        <f t="shared" si="35"/>
        <v>951.12999999999988</v>
      </c>
      <c r="DS216" s="22">
        <f t="shared" si="36"/>
        <v>14955.369999999999</v>
      </c>
      <c r="DT216" s="22">
        <f t="shared" si="37"/>
        <v>1837.3500000000001</v>
      </c>
      <c r="DU216" s="22">
        <f t="shared" si="38"/>
        <v>22070.850000000002</v>
      </c>
      <c r="DV216" s="23">
        <f t="shared" si="39"/>
        <v>62353.060000000005</v>
      </c>
      <c r="DW216" s="262">
        <f t="shared" si="40"/>
        <v>1889.6800000000003</v>
      </c>
      <c r="DX216" s="262"/>
      <c r="DY216" s="263">
        <f>E216-(DU216-(DO216*PARAM!Q216))</f>
        <v>-2331.9600000000028</v>
      </c>
      <c r="DZ216" s="263"/>
    </row>
    <row r="217" spans="1:130" x14ac:dyDescent="0.25">
      <c r="A217" s="18">
        <v>1356</v>
      </c>
      <c r="B217" s="18" t="s">
        <v>405</v>
      </c>
      <c r="C217" s="18" t="s">
        <v>406</v>
      </c>
      <c r="D217" s="20">
        <v>0.8</v>
      </c>
      <c r="E217" s="18">
        <v>73677.48</v>
      </c>
      <c r="F217" s="18">
        <v>130847.4</v>
      </c>
      <c r="G217" s="18" t="s">
        <v>157</v>
      </c>
      <c r="H217" s="18" t="s">
        <v>6</v>
      </c>
      <c r="I217" s="18" t="s">
        <v>156</v>
      </c>
      <c r="J217" s="21">
        <v>2571.7800000000002</v>
      </c>
      <c r="K217" s="21">
        <v>0</v>
      </c>
      <c r="L217" s="21">
        <v>2571.7800000000002</v>
      </c>
      <c r="M217" s="22">
        <v>256</v>
      </c>
      <c r="N217" s="22">
        <v>37.6</v>
      </c>
      <c r="O217" s="22">
        <v>972.2</v>
      </c>
      <c r="P217" s="22">
        <v>111.69</v>
      </c>
      <c r="Q217" s="22">
        <v>1377.49</v>
      </c>
      <c r="R217" s="23">
        <v>3949.27</v>
      </c>
      <c r="S217" s="21">
        <v>2509.38</v>
      </c>
      <c r="T217" s="21">
        <v>0</v>
      </c>
      <c r="U217" s="21">
        <v>2509.38</v>
      </c>
      <c r="V217" s="22">
        <v>256</v>
      </c>
      <c r="W217" s="22">
        <v>37.6</v>
      </c>
      <c r="X217" s="22">
        <v>973.18</v>
      </c>
      <c r="Y217" s="22">
        <v>105.76</v>
      </c>
      <c r="Z217" s="22">
        <v>1372.54</v>
      </c>
      <c r="AA217" s="23">
        <v>3881.92</v>
      </c>
      <c r="AB217" s="21">
        <v>2524.61</v>
      </c>
      <c r="AC217" s="21">
        <v>0</v>
      </c>
      <c r="AD217" s="21">
        <v>2524.61</v>
      </c>
      <c r="AE217" s="22">
        <v>258</v>
      </c>
      <c r="AF217" s="22">
        <v>37.83</v>
      </c>
      <c r="AG217" s="22">
        <v>978.36</v>
      </c>
      <c r="AH217" s="22">
        <v>131.52000000000001</v>
      </c>
      <c r="AI217" s="22">
        <v>1405.71</v>
      </c>
      <c r="AJ217" s="23">
        <v>3930.32</v>
      </c>
      <c r="AK217" s="21">
        <v>2524.61</v>
      </c>
      <c r="AL217" s="21">
        <v>0</v>
      </c>
      <c r="AM217" s="21">
        <v>2524.61</v>
      </c>
      <c r="AN217" s="22">
        <v>258</v>
      </c>
      <c r="AO217" s="22">
        <v>37.83</v>
      </c>
      <c r="AP217" s="22">
        <v>978.36</v>
      </c>
      <c r="AQ217" s="22">
        <v>131.52000000000001</v>
      </c>
      <c r="AR217" s="22">
        <v>1405.71</v>
      </c>
      <c r="AS217" s="23">
        <v>3930.32</v>
      </c>
      <c r="AT217" s="21">
        <v>2392.91</v>
      </c>
      <c r="AU217" s="21">
        <v>743.71</v>
      </c>
      <c r="AV217" s="21">
        <v>3136.62</v>
      </c>
      <c r="AW217" s="22">
        <v>341</v>
      </c>
      <c r="AX217" s="22">
        <v>35.85</v>
      </c>
      <c r="AY217" s="22">
        <v>1081.46</v>
      </c>
      <c r="AZ217" s="22">
        <v>98.35</v>
      </c>
      <c r="BA217" s="22">
        <v>1556.66</v>
      </c>
      <c r="BB217" s="23">
        <v>4693.28</v>
      </c>
      <c r="BC217" s="21">
        <v>2990.57</v>
      </c>
      <c r="BD217" s="21">
        <v>0</v>
      </c>
      <c r="BE217" s="21">
        <v>2990.57</v>
      </c>
      <c r="BF217" s="22">
        <v>304</v>
      </c>
      <c r="BG217" s="22">
        <v>42.6</v>
      </c>
      <c r="BH217" s="22">
        <v>1290.22</v>
      </c>
      <c r="BI217" s="22">
        <v>123.85</v>
      </c>
      <c r="BJ217" s="22">
        <v>1760.67</v>
      </c>
      <c r="BK217" s="23">
        <v>4751.24</v>
      </c>
      <c r="BL217" s="21">
        <v>2524.61</v>
      </c>
      <c r="BM217" s="21">
        <v>0</v>
      </c>
      <c r="BN217" s="21">
        <v>2524.61</v>
      </c>
      <c r="BO217" s="22">
        <v>256</v>
      </c>
      <c r="BP217" s="22">
        <v>37.83</v>
      </c>
      <c r="BQ217" s="22">
        <v>978.36</v>
      </c>
      <c r="BR217" s="22">
        <v>44.82</v>
      </c>
      <c r="BS217" s="22">
        <v>1317.01</v>
      </c>
      <c r="BT217" s="23">
        <v>3841.62</v>
      </c>
      <c r="BU217" s="21">
        <v>2524.61</v>
      </c>
      <c r="BV217" s="21">
        <v>0</v>
      </c>
      <c r="BW217" s="21">
        <v>2524.61</v>
      </c>
      <c r="BX217" s="22">
        <v>258</v>
      </c>
      <c r="BY217" s="22">
        <v>37.83</v>
      </c>
      <c r="BZ217" s="22">
        <v>978.36</v>
      </c>
      <c r="CA217" s="22">
        <v>90.72</v>
      </c>
      <c r="CB217" s="22">
        <v>1364.91</v>
      </c>
      <c r="CC217" s="23">
        <v>3889.52</v>
      </c>
      <c r="CD217" s="21">
        <v>2628.06</v>
      </c>
      <c r="CE217" s="21">
        <v>0</v>
      </c>
      <c r="CF217" s="21">
        <v>2628.06</v>
      </c>
      <c r="CG217" s="22">
        <v>272</v>
      </c>
      <c r="CH217" s="22">
        <v>39.380000000000003</v>
      </c>
      <c r="CI217" s="22">
        <v>1017</v>
      </c>
      <c r="CJ217" s="22">
        <v>112.97</v>
      </c>
      <c r="CK217" s="22">
        <v>1441.35</v>
      </c>
      <c r="CL217" s="23">
        <v>4069.41</v>
      </c>
      <c r="CM217" s="21">
        <v>2509.75</v>
      </c>
      <c r="CN217" s="21">
        <v>0</v>
      </c>
      <c r="CO217" s="21">
        <v>2509.75</v>
      </c>
      <c r="CP217" s="22">
        <v>264</v>
      </c>
      <c r="CQ217" s="22">
        <v>37.61</v>
      </c>
      <c r="CR217" s="22">
        <v>977.59</v>
      </c>
      <c r="CS217" s="22">
        <v>64.959999999999994</v>
      </c>
      <c r="CT217" s="22">
        <v>1344.16</v>
      </c>
      <c r="CU217" s="23">
        <v>3853.91</v>
      </c>
      <c r="CV217" s="21">
        <v>2524.61</v>
      </c>
      <c r="CW217" s="21">
        <v>0</v>
      </c>
      <c r="CX217" s="21">
        <v>2524.61</v>
      </c>
      <c r="CY217" s="22">
        <v>258</v>
      </c>
      <c r="CZ217" s="22">
        <v>37.83</v>
      </c>
      <c r="DA217" s="22">
        <v>978.36</v>
      </c>
      <c r="DB217" s="22">
        <v>106.02</v>
      </c>
      <c r="DC217" s="22">
        <v>1380.21</v>
      </c>
      <c r="DD217" s="23">
        <v>3904.82</v>
      </c>
      <c r="DE217" s="21">
        <v>3767.99</v>
      </c>
      <c r="DF217" s="21">
        <v>0</v>
      </c>
      <c r="DG217" s="21">
        <v>3767.99</v>
      </c>
      <c r="DH217" s="22">
        <v>431</v>
      </c>
      <c r="DI217" s="22">
        <v>374</v>
      </c>
      <c r="DJ217" s="22">
        <v>1272.22</v>
      </c>
      <c r="DK217" s="22">
        <v>133.22</v>
      </c>
      <c r="DL217" s="22">
        <v>2210.44</v>
      </c>
      <c r="DM217" s="23">
        <v>5978.43</v>
      </c>
      <c r="DN217" s="73">
        <f t="shared" si="32"/>
        <v>31993.490000000005</v>
      </c>
      <c r="DO217" s="73">
        <f t="shared" si="31"/>
        <v>743.71</v>
      </c>
      <c r="DP217" s="73">
        <f t="shared" si="33"/>
        <v>32737.200000000004</v>
      </c>
      <c r="DQ217" s="22">
        <f t="shared" si="34"/>
        <v>3668</v>
      </c>
      <c r="DR217" s="22">
        <f t="shared" si="35"/>
        <v>831.61999999999989</v>
      </c>
      <c r="DS217" s="22">
        <f t="shared" si="36"/>
        <v>13454.03</v>
      </c>
      <c r="DT217" s="22">
        <f t="shared" si="37"/>
        <v>1300.2200000000003</v>
      </c>
      <c r="DU217" s="22">
        <f t="shared" si="38"/>
        <v>19253.87</v>
      </c>
      <c r="DV217" s="23">
        <f t="shared" si="39"/>
        <v>54515.679999999993</v>
      </c>
      <c r="DW217" s="262">
        <f t="shared" si="40"/>
        <v>-98110.199999999983</v>
      </c>
      <c r="DX217" s="262"/>
      <c r="DY217" s="263">
        <f>E217-(DU217-(DO217*PARAM!Q217))</f>
        <v>54423.61</v>
      </c>
      <c r="DZ217" s="263"/>
    </row>
    <row r="218" spans="1:130" x14ac:dyDescent="0.25">
      <c r="A218" s="18">
        <v>1362</v>
      </c>
      <c r="B218" s="18" t="s">
        <v>239</v>
      </c>
      <c r="C218" s="18" t="s">
        <v>240</v>
      </c>
      <c r="D218" s="20">
        <v>1</v>
      </c>
      <c r="E218" s="18">
        <v>25594.81</v>
      </c>
      <c r="F218" s="18">
        <v>45740.22</v>
      </c>
      <c r="G218" s="18" t="s">
        <v>157</v>
      </c>
      <c r="H218" s="18" t="s">
        <v>5</v>
      </c>
      <c r="I218" s="18" t="s">
        <v>241</v>
      </c>
      <c r="J218" s="21">
        <v>3593.8</v>
      </c>
      <c r="K218" s="21">
        <v>0</v>
      </c>
      <c r="L218" s="21">
        <v>3593.8</v>
      </c>
      <c r="M218" s="22">
        <v>397</v>
      </c>
      <c r="N218" s="22">
        <v>52.86</v>
      </c>
      <c r="O218" s="22">
        <v>1356.44</v>
      </c>
      <c r="P218" s="22">
        <v>63.12</v>
      </c>
      <c r="Q218" s="22">
        <v>1869.42</v>
      </c>
      <c r="R218" s="23">
        <v>5463.22</v>
      </c>
      <c r="S218" s="21">
        <v>3509.28</v>
      </c>
      <c r="T218" s="21">
        <v>0</v>
      </c>
      <c r="U218" s="21">
        <v>3509.28</v>
      </c>
      <c r="V218" s="22">
        <v>394</v>
      </c>
      <c r="W218" s="22">
        <v>52.6</v>
      </c>
      <c r="X218" s="22">
        <v>1351.94</v>
      </c>
      <c r="Y218" s="22">
        <v>220.09</v>
      </c>
      <c r="Z218" s="22">
        <v>2018.63</v>
      </c>
      <c r="AA218" s="23">
        <v>5527.91</v>
      </c>
      <c r="AB218" s="21">
        <v>3509.28</v>
      </c>
      <c r="AC218" s="21">
        <v>0</v>
      </c>
      <c r="AD218" s="21">
        <v>3509.28</v>
      </c>
      <c r="AE218" s="22">
        <v>394</v>
      </c>
      <c r="AF218" s="22">
        <v>52.6</v>
      </c>
      <c r="AG218" s="22">
        <v>1351.25</v>
      </c>
      <c r="AH218" s="22">
        <v>179.29</v>
      </c>
      <c r="AI218" s="22">
        <v>1977.14</v>
      </c>
      <c r="AJ218" s="23">
        <v>5486.42</v>
      </c>
      <c r="AK218" s="21">
        <v>3532.36</v>
      </c>
      <c r="AL218" s="21">
        <v>0</v>
      </c>
      <c r="AM218" s="21">
        <v>3532.36</v>
      </c>
      <c r="AN218" s="22">
        <v>397</v>
      </c>
      <c r="AO218" s="22">
        <v>52.95</v>
      </c>
      <c r="AP218" s="22">
        <v>1359.26</v>
      </c>
      <c r="AQ218" s="22">
        <v>169.39</v>
      </c>
      <c r="AR218" s="22">
        <v>1978.6</v>
      </c>
      <c r="AS218" s="23">
        <v>5510.96</v>
      </c>
      <c r="AT218" s="21">
        <v>3509.28</v>
      </c>
      <c r="AU218" s="21">
        <v>948.61</v>
      </c>
      <c r="AV218" s="21">
        <v>4457.8900000000003</v>
      </c>
      <c r="AW218" s="22">
        <v>524</v>
      </c>
      <c r="AX218" s="22">
        <v>52.6</v>
      </c>
      <c r="AY218" s="22">
        <v>1540.97</v>
      </c>
      <c r="AZ218" s="22">
        <v>130.80000000000001</v>
      </c>
      <c r="BA218" s="22">
        <v>2248.37</v>
      </c>
      <c r="BB218" s="23">
        <v>6706.26</v>
      </c>
      <c r="BC218" s="21">
        <v>5370.67</v>
      </c>
      <c r="BD218" s="21">
        <v>0</v>
      </c>
      <c r="BE218" s="21">
        <v>5370.67</v>
      </c>
      <c r="BF218" s="22">
        <v>633</v>
      </c>
      <c r="BG218" s="22">
        <v>78.569999999999993</v>
      </c>
      <c r="BH218" s="22">
        <v>2268.4499999999998</v>
      </c>
      <c r="BI218" s="22">
        <v>189.21</v>
      </c>
      <c r="BJ218" s="22">
        <v>3169.23</v>
      </c>
      <c r="BK218" s="23">
        <v>8539.9</v>
      </c>
      <c r="BL218" s="21">
        <v>3509.28</v>
      </c>
      <c r="BM218" s="21">
        <v>0</v>
      </c>
      <c r="BN218" s="21">
        <v>3509.28</v>
      </c>
      <c r="BO218" s="22">
        <v>392</v>
      </c>
      <c r="BP218" s="22">
        <v>52.6</v>
      </c>
      <c r="BQ218" s="22">
        <v>1351.25</v>
      </c>
      <c r="BR218" s="22">
        <v>158.88999999999999</v>
      </c>
      <c r="BS218" s="22">
        <v>1954.74</v>
      </c>
      <c r="BT218" s="23">
        <v>5464.02</v>
      </c>
      <c r="BU218" s="21">
        <v>3509.28</v>
      </c>
      <c r="BV218" s="21">
        <v>0</v>
      </c>
      <c r="BW218" s="21">
        <v>3509.28</v>
      </c>
      <c r="BX218" s="22">
        <v>394</v>
      </c>
      <c r="BY218" s="22">
        <v>52.6</v>
      </c>
      <c r="BZ218" s="22">
        <v>1351.25</v>
      </c>
      <c r="CA218" s="22">
        <v>169.09</v>
      </c>
      <c r="CB218" s="22">
        <v>1966.94</v>
      </c>
      <c r="CC218" s="23">
        <v>5476.22</v>
      </c>
      <c r="CD218" s="21">
        <v>3600.65</v>
      </c>
      <c r="CE218" s="21">
        <v>0</v>
      </c>
      <c r="CF218" s="21">
        <v>3600.65</v>
      </c>
      <c r="CG218" s="22">
        <v>406</v>
      </c>
      <c r="CH218" s="22">
        <v>53.97</v>
      </c>
      <c r="CI218" s="22">
        <v>1383.06</v>
      </c>
      <c r="CJ218" s="22">
        <v>149.93</v>
      </c>
      <c r="CK218" s="22">
        <v>1992.96</v>
      </c>
      <c r="CL218" s="23">
        <v>5593.61</v>
      </c>
      <c r="CM218" s="21">
        <v>3536.69</v>
      </c>
      <c r="CN218" s="21">
        <v>0</v>
      </c>
      <c r="CO218" s="21">
        <v>3536.69</v>
      </c>
      <c r="CP218" s="22">
        <v>406</v>
      </c>
      <c r="CQ218" s="22">
        <v>53.01</v>
      </c>
      <c r="CR218" s="22">
        <v>1365.57</v>
      </c>
      <c r="CS218" s="22">
        <v>92.96</v>
      </c>
      <c r="CT218" s="22">
        <v>1917.54</v>
      </c>
      <c r="CU218" s="23">
        <v>5454.23</v>
      </c>
      <c r="CV218" s="21">
        <v>3509.28</v>
      </c>
      <c r="CW218" s="21">
        <v>0</v>
      </c>
      <c r="CX218" s="21">
        <v>3509.28</v>
      </c>
      <c r="CY218" s="22">
        <v>394</v>
      </c>
      <c r="CZ218" s="22">
        <v>52.6</v>
      </c>
      <c r="DA218" s="22">
        <v>1351.25</v>
      </c>
      <c r="DB218" s="22">
        <v>128.29</v>
      </c>
      <c r="DC218" s="22">
        <v>1926.14</v>
      </c>
      <c r="DD218" s="23">
        <v>5435.42</v>
      </c>
      <c r="DE218" s="21">
        <v>5451.89</v>
      </c>
      <c r="DF218" s="21">
        <v>0</v>
      </c>
      <c r="DG218" s="21">
        <v>5451.89</v>
      </c>
      <c r="DH218" s="22">
        <v>667</v>
      </c>
      <c r="DI218" s="22">
        <v>540.89</v>
      </c>
      <c r="DJ218" s="22">
        <v>4468.3100000000004</v>
      </c>
      <c r="DK218" s="22">
        <v>180.12</v>
      </c>
      <c r="DL218" s="22">
        <v>5856.32</v>
      </c>
      <c r="DM218" s="23">
        <v>11308.21</v>
      </c>
      <c r="DN218" s="73">
        <f t="shared" si="32"/>
        <v>46141.74</v>
      </c>
      <c r="DO218" s="73">
        <f t="shared" si="31"/>
        <v>948.61</v>
      </c>
      <c r="DP218" s="73">
        <f t="shared" si="33"/>
        <v>47090.35</v>
      </c>
      <c r="DQ218" s="22">
        <f t="shared" si="34"/>
        <v>5790</v>
      </c>
      <c r="DR218" s="22">
        <f t="shared" si="35"/>
        <v>1200.45</v>
      </c>
      <c r="DS218" s="22">
        <f t="shared" si="36"/>
        <v>21850.250000000004</v>
      </c>
      <c r="DT218" s="22">
        <f t="shared" si="37"/>
        <v>1990.0699999999997</v>
      </c>
      <c r="DU218" s="22">
        <f t="shared" si="38"/>
        <v>30830.769999999997</v>
      </c>
      <c r="DV218" s="23">
        <f t="shared" si="39"/>
        <v>81430.399999999994</v>
      </c>
      <c r="DW218" s="262">
        <f t="shared" si="40"/>
        <v>1350.1299999999974</v>
      </c>
      <c r="DX218" s="262"/>
      <c r="DY218" s="263">
        <f>E218-(DU218-(DO218*PARAM!Q218))</f>
        <v>-5235.9599999999955</v>
      </c>
      <c r="DZ218" s="263"/>
    </row>
    <row r="219" spans="1:130" x14ac:dyDescent="0.25">
      <c r="A219" s="18">
        <v>1367</v>
      </c>
      <c r="B219" s="18" t="s">
        <v>269</v>
      </c>
      <c r="C219" s="18" t="s">
        <v>211</v>
      </c>
      <c r="D219" s="20">
        <v>0</v>
      </c>
      <c r="E219" s="18">
        <v>0</v>
      </c>
      <c r="F219" s="18">
        <v>0</v>
      </c>
      <c r="G219" s="18" t="s">
        <v>157</v>
      </c>
      <c r="H219" s="18" t="s">
        <v>5</v>
      </c>
      <c r="I219" s="18" t="s">
        <v>855</v>
      </c>
      <c r="J219" s="21"/>
      <c r="K219" s="21"/>
      <c r="L219" s="21"/>
      <c r="M219" s="22"/>
      <c r="N219" s="22"/>
      <c r="O219" s="22"/>
      <c r="P219" s="22"/>
      <c r="Q219" s="22"/>
      <c r="R219" s="23"/>
      <c r="S219" s="21"/>
      <c r="T219" s="21"/>
      <c r="U219" s="21"/>
      <c r="V219" s="22"/>
      <c r="W219" s="22"/>
      <c r="X219" s="22"/>
      <c r="Y219" s="22"/>
      <c r="Z219" s="22"/>
      <c r="AA219" s="23"/>
      <c r="AB219" s="21"/>
      <c r="AC219" s="21"/>
      <c r="AD219" s="21"/>
      <c r="AE219" s="22"/>
      <c r="AF219" s="22"/>
      <c r="AG219" s="22"/>
      <c r="AH219" s="22"/>
      <c r="AI219" s="22"/>
      <c r="AJ219" s="23"/>
      <c r="AK219" s="21"/>
      <c r="AL219" s="21"/>
      <c r="AM219" s="21"/>
      <c r="AN219" s="22"/>
      <c r="AO219" s="22"/>
      <c r="AP219" s="22"/>
      <c r="AQ219" s="22"/>
      <c r="AR219" s="22"/>
      <c r="AS219" s="23"/>
      <c r="AT219" s="21">
        <v>0</v>
      </c>
      <c r="AU219" s="21">
        <v>474.31</v>
      </c>
      <c r="AV219" s="21">
        <v>474.31</v>
      </c>
      <c r="AW219" s="22">
        <v>20</v>
      </c>
      <c r="AX219" s="22">
        <v>0</v>
      </c>
      <c r="AY219" s="22">
        <v>94.87</v>
      </c>
      <c r="AZ219" s="22">
        <v>6.36</v>
      </c>
      <c r="BA219" s="22">
        <v>121.23</v>
      </c>
      <c r="BB219" s="23">
        <v>595.54</v>
      </c>
      <c r="BC219" s="21"/>
      <c r="BD219" s="21"/>
      <c r="BE219" s="21"/>
      <c r="BF219" s="22"/>
      <c r="BG219" s="22"/>
      <c r="BH219" s="22"/>
      <c r="BI219" s="22"/>
      <c r="BJ219" s="22"/>
      <c r="BK219" s="23"/>
      <c r="BL219" s="21"/>
      <c r="BM219" s="21"/>
      <c r="BN219" s="21"/>
      <c r="BO219" s="22"/>
      <c r="BP219" s="22"/>
      <c r="BQ219" s="22"/>
      <c r="BR219" s="22"/>
      <c r="BS219" s="22"/>
      <c r="BT219" s="23"/>
      <c r="BU219" s="21"/>
      <c r="BV219" s="21"/>
      <c r="BW219" s="21"/>
      <c r="BX219" s="22"/>
      <c r="BY219" s="22"/>
      <c r="BZ219" s="22"/>
      <c r="CA219" s="22"/>
      <c r="CB219" s="22"/>
      <c r="CC219" s="23"/>
      <c r="CD219" s="21"/>
      <c r="CE219" s="21"/>
      <c r="CF219" s="21"/>
      <c r="CG219" s="22"/>
      <c r="CH219" s="22"/>
      <c r="CI219" s="22"/>
      <c r="CJ219" s="22"/>
      <c r="CK219" s="22"/>
      <c r="CL219" s="23"/>
      <c r="CM219" s="21"/>
      <c r="CN219" s="21"/>
      <c r="CO219" s="21"/>
      <c r="CP219" s="22"/>
      <c r="CQ219" s="22"/>
      <c r="CR219" s="22"/>
      <c r="CS219" s="22"/>
      <c r="CT219" s="22"/>
      <c r="CU219" s="23"/>
      <c r="CV219" s="21"/>
      <c r="CW219" s="21"/>
      <c r="CX219" s="21"/>
      <c r="CY219" s="22"/>
      <c r="CZ219" s="22"/>
      <c r="DA219" s="22"/>
      <c r="DB219" s="22"/>
      <c r="DC219" s="22"/>
      <c r="DD219" s="23"/>
      <c r="DN219" s="73">
        <f t="shared" si="32"/>
        <v>0</v>
      </c>
      <c r="DO219" s="73">
        <f t="shared" si="31"/>
        <v>474.31</v>
      </c>
      <c r="DP219" s="73">
        <f t="shared" si="33"/>
        <v>474.31</v>
      </c>
      <c r="DQ219" s="22">
        <f t="shared" si="34"/>
        <v>20</v>
      </c>
      <c r="DR219" s="22">
        <f t="shared" si="35"/>
        <v>0</v>
      </c>
      <c r="DS219" s="22">
        <f t="shared" si="36"/>
        <v>94.87</v>
      </c>
      <c r="DT219" s="22">
        <f t="shared" si="37"/>
        <v>6.36</v>
      </c>
      <c r="DU219" s="22">
        <f t="shared" si="38"/>
        <v>121.23</v>
      </c>
      <c r="DV219" s="23">
        <f t="shared" si="39"/>
        <v>595.54</v>
      </c>
      <c r="DW219" s="262">
        <f t="shared" si="40"/>
        <v>474.31</v>
      </c>
      <c r="DX219" s="262"/>
      <c r="DY219" s="263">
        <f>E219-(DU219-(DO219*PARAM!Q219))</f>
        <v>-121.23</v>
      </c>
      <c r="DZ219" s="263"/>
    </row>
    <row r="220" spans="1:130" x14ac:dyDescent="0.25">
      <c r="A220" s="18">
        <v>1369</v>
      </c>
      <c r="B220" s="18" t="s">
        <v>275</v>
      </c>
      <c r="C220" s="18" t="s">
        <v>278</v>
      </c>
      <c r="D220" s="20">
        <v>1</v>
      </c>
      <c r="E220" s="18">
        <v>23771.15</v>
      </c>
      <c r="F220" s="18">
        <v>42263.99</v>
      </c>
      <c r="G220" s="18" t="s">
        <v>157</v>
      </c>
      <c r="H220" s="18" t="s">
        <v>5</v>
      </c>
      <c r="I220" s="18" t="s">
        <v>279</v>
      </c>
      <c r="J220" s="21">
        <v>3343.1</v>
      </c>
      <c r="K220" s="21">
        <v>0</v>
      </c>
      <c r="L220" s="21">
        <v>3343.1</v>
      </c>
      <c r="M220" s="22">
        <v>360</v>
      </c>
      <c r="N220" s="22">
        <v>48.82</v>
      </c>
      <c r="O220" s="22">
        <v>1251.31</v>
      </c>
      <c r="P220" s="22">
        <v>155.88999999999999</v>
      </c>
      <c r="Q220" s="22">
        <v>1816.02</v>
      </c>
      <c r="R220" s="23">
        <v>5159.12</v>
      </c>
      <c r="S220" s="21">
        <v>3258.61</v>
      </c>
      <c r="T220" s="21">
        <v>0</v>
      </c>
      <c r="U220" s="21">
        <v>3258.61</v>
      </c>
      <c r="V220" s="22">
        <v>360</v>
      </c>
      <c r="W220" s="22">
        <v>48.84</v>
      </c>
      <c r="X220" s="22">
        <v>1253.0899999999999</v>
      </c>
      <c r="Y220" s="22">
        <v>139.47</v>
      </c>
      <c r="Z220" s="22">
        <v>1801.4</v>
      </c>
      <c r="AA220" s="23">
        <v>5060.01</v>
      </c>
      <c r="AB220" s="21">
        <v>3257.3</v>
      </c>
      <c r="AC220" s="21">
        <v>0</v>
      </c>
      <c r="AD220" s="21">
        <v>3257.3</v>
      </c>
      <c r="AE220" s="22">
        <v>360</v>
      </c>
      <c r="AF220" s="22">
        <v>48.82</v>
      </c>
      <c r="AG220" s="22">
        <v>1251.95</v>
      </c>
      <c r="AH220" s="22">
        <v>170.03</v>
      </c>
      <c r="AI220" s="22">
        <v>1830.8</v>
      </c>
      <c r="AJ220" s="23">
        <v>5088.1000000000004</v>
      </c>
      <c r="AK220" s="21">
        <v>3321.67</v>
      </c>
      <c r="AL220" s="21">
        <v>0</v>
      </c>
      <c r="AM220" s="21">
        <v>3321.67</v>
      </c>
      <c r="AN220" s="22">
        <v>368</v>
      </c>
      <c r="AO220" s="22">
        <v>49.79</v>
      </c>
      <c r="AP220" s="22">
        <v>1275.97</v>
      </c>
      <c r="AQ220" s="22">
        <v>160.97999999999999</v>
      </c>
      <c r="AR220" s="22">
        <v>1854.74</v>
      </c>
      <c r="AS220" s="23">
        <v>5176.41</v>
      </c>
      <c r="AT220" s="21">
        <v>3276.63</v>
      </c>
      <c r="AU220" s="21">
        <v>939.13</v>
      </c>
      <c r="AV220" s="21">
        <v>4215.76</v>
      </c>
      <c r="AW220" s="22">
        <v>490</v>
      </c>
      <c r="AX220" s="22">
        <v>49.11</v>
      </c>
      <c r="AY220" s="22">
        <v>1446.98</v>
      </c>
      <c r="AZ220" s="22">
        <v>152.36000000000001</v>
      </c>
      <c r="BA220" s="22">
        <v>2138.4499999999998</v>
      </c>
      <c r="BB220" s="23">
        <v>6354.21</v>
      </c>
      <c r="BC220" s="21">
        <v>5111.09</v>
      </c>
      <c r="BD220" s="21">
        <v>0</v>
      </c>
      <c r="BE220" s="21">
        <v>5111.09</v>
      </c>
      <c r="BF220" s="22">
        <v>583</v>
      </c>
      <c r="BG220" s="22">
        <v>73.08</v>
      </c>
      <c r="BH220" s="22">
        <v>2174.63</v>
      </c>
      <c r="BI220" s="22">
        <v>194.05</v>
      </c>
      <c r="BJ220" s="22">
        <v>3024.76</v>
      </c>
      <c r="BK220" s="23">
        <v>8135.85</v>
      </c>
      <c r="BL220" s="21">
        <v>3257.3</v>
      </c>
      <c r="BM220" s="21">
        <v>0</v>
      </c>
      <c r="BN220" s="21">
        <v>3257.3</v>
      </c>
      <c r="BO220" s="22">
        <v>359</v>
      </c>
      <c r="BP220" s="22">
        <v>48.82</v>
      </c>
      <c r="BQ220" s="22">
        <v>1263.48</v>
      </c>
      <c r="BR220" s="22">
        <v>160.56</v>
      </c>
      <c r="BS220" s="22">
        <v>1831.86</v>
      </c>
      <c r="BT220" s="23">
        <v>5089.16</v>
      </c>
      <c r="BU220" s="21">
        <v>1965.32</v>
      </c>
      <c r="BV220" s="21">
        <v>0</v>
      </c>
      <c r="BW220" s="21">
        <v>1965.32</v>
      </c>
      <c r="BX220" s="22">
        <v>184</v>
      </c>
      <c r="BY220" s="22">
        <v>29.44</v>
      </c>
      <c r="BZ220" s="22">
        <v>761.78</v>
      </c>
      <c r="CA220" s="22">
        <v>118.54</v>
      </c>
      <c r="CB220" s="22">
        <v>1093.76</v>
      </c>
      <c r="CC220" s="23">
        <v>3059.08</v>
      </c>
      <c r="CD220" s="21">
        <v>3129.37</v>
      </c>
      <c r="CE220" s="21">
        <v>0</v>
      </c>
      <c r="CF220" s="21">
        <v>3129.37</v>
      </c>
      <c r="CG220" s="22">
        <v>342</v>
      </c>
      <c r="CH220" s="22">
        <v>46.9</v>
      </c>
      <c r="CI220" s="22">
        <v>1208.8399999999999</v>
      </c>
      <c r="CJ220" s="22">
        <v>142.26</v>
      </c>
      <c r="CK220" s="22">
        <v>1740</v>
      </c>
      <c r="CL220" s="23">
        <v>4869.37</v>
      </c>
      <c r="CM220" s="21">
        <v>3236.96</v>
      </c>
      <c r="CN220" s="21">
        <v>0</v>
      </c>
      <c r="CO220" s="21">
        <v>3236.96</v>
      </c>
      <c r="CP220" s="22">
        <v>365</v>
      </c>
      <c r="CQ220" s="22">
        <v>48.52</v>
      </c>
      <c r="CR220" s="22">
        <v>1249.95</v>
      </c>
      <c r="CS220" s="22">
        <v>57.47</v>
      </c>
      <c r="CT220" s="22">
        <v>1720.94</v>
      </c>
      <c r="CU220" s="23">
        <v>4957.8999999999996</v>
      </c>
      <c r="CV220" s="21">
        <v>3257.3</v>
      </c>
      <c r="CW220" s="21">
        <v>0</v>
      </c>
      <c r="CX220" s="21">
        <v>3257.3</v>
      </c>
      <c r="CY220" s="22">
        <v>360</v>
      </c>
      <c r="CZ220" s="22">
        <v>48.82</v>
      </c>
      <c r="DA220" s="22">
        <v>1251.95</v>
      </c>
      <c r="DB220" s="22">
        <v>119.03</v>
      </c>
      <c r="DC220" s="22">
        <v>1779.8</v>
      </c>
      <c r="DD220" s="23">
        <v>5037.1000000000004</v>
      </c>
      <c r="DE220" s="21">
        <v>4873.6499999999996</v>
      </c>
      <c r="DF220" s="21">
        <v>0</v>
      </c>
      <c r="DG220" s="21">
        <v>4873.6499999999996</v>
      </c>
      <c r="DH220" s="22">
        <v>582</v>
      </c>
      <c r="DI220" s="22">
        <v>482.44</v>
      </c>
      <c r="DJ220" s="22">
        <v>1557.19</v>
      </c>
      <c r="DK220" s="22">
        <v>198.75</v>
      </c>
      <c r="DL220" s="22">
        <v>2820.38</v>
      </c>
      <c r="DM220" s="23">
        <v>7694.03</v>
      </c>
      <c r="DN220" s="73">
        <f t="shared" si="32"/>
        <v>41288.300000000003</v>
      </c>
      <c r="DO220" s="73">
        <f t="shared" si="31"/>
        <v>939.13</v>
      </c>
      <c r="DP220" s="73">
        <f t="shared" si="33"/>
        <v>42227.430000000008</v>
      </c>
      <c r="DQ220" s="22">
        <f t="shared" si="34"/>
        <v>5072</v>
      </c>
      <c r="DR220" s="22">
        <f t="shared" si="35"/>
        <v>1072.22</v>
      </c>
      <c r="DS220" s="22">
        <f t="shared" si="36"/>
        <v>17210.600000000002</v>
      </c>
      <c r="DT220" s="22">
        <f t="shared" si="37"/>
        <v>1929.9499999999998</v>
      </c>
      <c r="DU220" s="22">
        <f t="shared" si="38"/>
        <v>25284.77</v>
      </c>
      <c r="DV220" s="23">
        <f t="shared" si="39"/>
        <v>70769.500000000015</v>
      </c>
      <c r="DW220" s="262">
        <f t="shared" si="40"/>
        <v>-36.559999999990396</v>
      </c>
      <c r="DX220" s="262"/>
      <c r="DY220" s="263">
        <f>E220-(DU220-(DO220*PARAM!Q220))</f>
        <v>-1513.619999999999</v>
      </c>
      <c r="DZ220" s="263"/>
    </row>
    <row r="221" spans="1:130" x14ac:dyDescent="0.25">
      <c r="A221" s="18">
        <v>1371</v>
      </c>
      <c r="B221" s="18" t="s">
        <v>283</v>
      </c>
      <c r="C221" s="18" t="s">
        <v>284</v>
      </c>
      <c r="D221" s="20">
        <v>1</v>
      </c>
      <c r="E221" s="18">
        <v>23811.06</v>
      </c>
      <c r="F221" s="18">
        <v>43036.08</v>
      </c>
      <c r="G221" s="18" t="s">
        <v>157</v>
      </c>
      <c r="H221" s="18" t="s">
        <v>5</v>
      </c>
      <c r="I221" s="18" t="s">
        <v>285</v>
      </c>
      <c r="J221" s="21">
        <v>2812.53</v>
      </c>
      <c r="K221" s="21">
        <v>0</v>
      </c>
      <c r="L221" s="21">
        <v>2812.53</v>
      </c>
      <c r="M221" s="22">
        <v>281</v>
      </c>
      <c r="N221" s="22">
        <v>40.590000000000003</v>
      </c>
      <c r="O221" s="22">
        <v>1024.5</v>
      </c>
      <c r="P221" s="22">
        <v>151.47999999999999</v>
      </c>
      <c r="Q221" s="22">
        <v>1497.57</v>
      </c>
      <c r="R221" s="23">
        <v>4310.1000000000004</v>
      </c>
      <c r="S221" s="21">
        <v>2695.47</v>
      </c>
      <c r="T221" s="21">
        <v>0</v>
      </c>
      <c r="U221" s="21">
        <v>2695.47</v>
      </c>
      <c r="V221" s="22">
        <v>279</v>
      </c>
      <c r="W221" s="22">
        <v>40.39</v>
      </c>
      <c r="X221" s="22">
        <v>1020.79</v>
      </c>
      <c r="Y221" s="22">
        <v>134.56</v>
      </c>
      <c r="Z221" s="22">
        <v>1474.74</v>
      </c>
      <c r="AA221" s="23">
        <v>4170.21</v>
      </c>
      <c r="AB221" s="21">
        <v>2695.47</v>
      </c>
      <c r="AC221" s="21">
        <v>0</v>
      </c>
      <c r="AD221" s="21">
        <v>2695.47</v>
      </c>
      <c r="AE221" s="22">
        <v>279</v>
      </c>
      <c r="AF221" s="22">
        <v>40.39</v>
      </c>
      <c r="AG221" s="22">
        <v>1020.27</v>
      </c>
      <c r="AH221" s="22">
        <v>165.16</v>
      </c>
      <c r="AI221" s="22">
        <v>1504.82</v>
      </c>
      <c r="AJ221" s="23">
        <v>4200.29</v>
      </c>
      <c r="AK221" s="21">
        <v>2695.47</v>
      </c>
      <c r="AL221" s="21">
        <v>0</v>
      </c>
      <c r="AM221" s="21">
        <v>2695.47</v>
      </c>
      <c r="AN221" s="22">
        <v>279</v>
      </c>
      <c r="AO221" s="22">
        <v>40.39</v>
      </c>
      <c r="AP221" s="22">
        <v>1020.27</v>
      </c>
      <c r="AQ221" s="22">
        <v>154.96</v>
      </c>
      <c r="AR221" s="22">
        <v>1494.62</v>
      </c>
      <c r="AS221" s="23">
        <v>4190.09</v>
      </c>
      <c r="AT221" s="21">
        <v>2695.47</v>
      </c>
      <c r="AU221" s="21">
        <v>948.61</v>
      </c>
      <c r="AV221" s="21">
        <v>3644.08</v>
      </c>
      <c r="AW221" s="22">
        <v>408</v>
      </c>
      <c r="AX221" s="22">
        <v>40.39</v>
      </c>
      <c r="AY221" s="22">
        <v>1209.99</v>
      </c>
      <c r="AZ221" s="22">
        <v>152.37</v>
      </c>
      <c r="BA221" s="22">
        <v>1810.75</v>
      </c>
      <c r="BB221" s="23">
        <v>5454.83</v>
      </c>
      <c r="BC221" s="21">
        <v>4287.0200000000004</v>
      </c>
      <c r="BD221" s="21">
        <v>0</v>
      </c>
      <c r="BE221" s="21">
        <v>4287.0200000000004</v>
      </c>
      <c r="BF221" s="22">
        <v>463</v>
      </c>
      <c r="BG221" s="22">
        <v>60.41</v>
      </c>
      <c r="BH221" s="22">
        <v>1749.19</v>
      </c>
      <c r="BI221" s="22">
        <v>182.1</v>
      </c>
      <c r="BJ221" s="22">
        <v>2454.6999999999998</v>
      </c>
      <c r="BK221" s="23">
        <v>6741.72</v>
      </c>
      <c r="BL221" s="21">
        <v>2695.47</v>
      </c>
      <c r="BM221" s="21">
        <v>0</v>
      </c>
      <c r="BN221" s="21">
        <v>2695.47</v>
      </c>
      <c r="BO221" s="22">
        <v>275</v>
      </c>
      <c r="BP221" s="22">
        <v>40.39</v>
      </c>
      <c r="BQ221" s="22">
        <v>1020.27</v>
      </c>
      <c r="BR221" s="22">
        <v>139.66</v>
      </c>
      <c r="BS221" s="22">
        <v>1475.32</v>
      </c>
      <c r="BT221" s="23">
        <v>4170.79</v>
      </c>
      <c r="BU221" s="21">
        <v>2695.47</v>
      </c>
      <c r="BV221" s="21">
        <v>0</v>
      </c>
      <c r="BW221" s="21">
        <v>2695.47</v>
      </c>
      <c r="BX221" s="22">
        <v>278</v>
      </c>
      <c r="BY221" s="22">
        <v>40.39</v>
      </c>
      <c r="BZ221" s="22">
        <v>1020.27</v>
      </c>
      <c r="CA221" s="22">
        <v>149.86000000000001</v>
      </c>
      <c r="CB221" s="22">
        <v>1488.52</v>
      </c>
      <c r="CC221" s="23">
        <v>4183.99</v>
      </c>
      <c r="CD221" s="21">
        <v>2746.02</v>
      </c>
      <c r="CE221" s="21">
        <v>0</v>
      </c>
      <c r="CF221" s="21">
        <v>2746.02</v>
      </c>
      <c r="CG221" s="22">
        <v>286</v>
      </c>
      <c r="CH221" s="22">
        <v>41.15</v>
      </c>
      <c r="CI221" s="22">
        <v>1038.74</v>
      </c>
      <c r="CJ221" s="22">
        <v>135.44999999999999</v>
      </c>
      <c r="CK221" s="22">
        <v>1501.34</v>
      </c>
      <c r="CL221" s="23">
        <v>4247.3599999999997</v>
      </c>
      <c r="CM221" s="21">
        <v>2702.69</v>
      </c>
      <c r="CN221" s="21">
        <v>0</v>
      </c>
      <c r="CO221" s="21">
        <v>2702.69</v>
      </c>
      <c r="CP221" s="22">
        <v>288</v>
      </c>
      <c r="CQ221" s="22">
        <v>40.5</v>
      </c>
      <c r="CR221" s="22">
        <v>1027.68</v>
      </c>
      <c r="CS221" s="22">
        <v>124.49</v>
      </c>
      <c r="CT221" s="22">
        <v>1480.67</v>
      </c>
      <c r="CU221" s="23">
        <v>4183.3599999999997</v>
      </c>
      <c r="CV221" s="21">
        <v>2695.47</v>
      </c>
      <c r="CW221" s="21">
        <v>0</v>
      </c>
      <c r="CX221" s="21">
        <v>2695.47</v>
      </c>
      <c r="CY221" s="22">
        <v>278</v>
      </c>
      <c r="CZ221" s="22">
        <v>40.39</v>
      </c>
      <c r="DA221" s="22">
        <v>1020.27</v>
      </c>
      <c r="DB221" s="22">
        <v>47.86</v>
      </c>
      <c r="DC221" s="22">
        <v>1386.52</v>
      </c>
      <c r="DD221" s="23">
        <v>4081.99</v>
      </c>
      <c r="DE221" s="21">
        <v>13565.64</v>
      </c>
      <c r="DF221" s="21">
        <v>0</v>
      </c>
      <c r="DG221" s="21">
        <v>13565.64</v>
      </c>
      <c r="DH221" s="22">
        <v>1781</v>
      </c>
      <c r="DI221" s="22">
        <v>649.39</v>
      </c>
      <c r="DJ221" s="22">
        <v>4794.28</v>
      </c>
      <c r="DK221" s="22">
        <v>149.91</v>
      </c>
      <c r="DL221" s="22">
        <v>7374.58</v>
      </c>
      <c r="DM221" s="23">
        <v>20940.22</v>
      </c>
      <c r="DN221" s="73">
        <f t="shared" si="32"/>
        <v>44982.19</v>
      </c>
      <c r="DO221" s="73">
        <f t="shared" si="31"/>
        <v>948.61</v>
      </c>
      <c r="DP221" s="73">
        <f t="shared" si="33"/>
        <v>45930.8</v>
      </c>
      <c r="DQ221" s="22">
        <f t="shared" si="34"/>
        <v>5450</v>
      </c>
      <c r="DR221" s="22">
        <f t="shared" si="35"/>
        <v>1155.1599999999999</v>
      </c>
      <c r="DS221" s="22">
        <f t="shared" si="36"/>
        <v>17986.79</v>
      </c>
      <c r="DT221" s="22">
        <f t="shared" si="37"/>
        <v>1827.52</v>
      </c>
      <c r="DU221" s="22">
        <f t="shared" si="38"/>
        <v>26419.47</v>
      </c>
      <c r="DV221" s="23">
        <f t="shared" si="39"/>
        <v>75045.740000000005</v>
      </c>
      <c r="DW221" s="262">
        <f t="shared" si="40"/>
        <v>2894.7200000000012</v>
      </c>
      <c r="DX221" s="262"/>
      <c r="DY221" s="263">
        <f>E221-(DU221-(DO221*PARAM!Q221))</f>
        <v>-2608.41</v>
      </c>
      <c r="DZ221" s="263"/>
    </row>
    <row r="222" spans="1:130" x14ac:dyDescent="0.25">
      <c r="A222" s="18">
        <v>1372</v>
      </c>
      <c r="B222" s="18" t="s">
        <v>180</v>
      </c>
      <c r="C222" s="18" t="s">
        <v>181</v>
      </c>
      <c r="D222" s="20">
        <v>1</v>
      </c>
      <c r="E222" s="18">
        <v>18475.28</v>
      </c>
      <c r="F222" s="18">
        <v>33360.699999999997</v>
      </c>
      <c r="G222" s="18" t="s">
        <v>157</v>
      </c>
      <c r="H222" s="18" t="s">
        <v>5</v>
      </c>
      <c r="I222" s="18" t="s">
        <v>182</v>
      </c>
      <c r="J222" s="21">
        <v>3003.95</v>
      </c>
      <c r="K222" s="21">
        <v>0</v>
      </c>
      <c r="L222" s="21">
        <v>3003.95</v>
      </c>
      <c r="M222" s="22">
        <v>308</v>
      </c>
      <c r="N222" s="22">
        <v>43.58</v>
      </c>
      <c r="O222" s="22">
        <v>1097.24</v>
      </c>
      <c r="P222" s="22">
        <v>144.72</v>
      </c>
      <c r="Q222" s="22">
        <v>1593.54</v>
      </c>
      <c r="R222" s="23">
        <v>4597.49</v>
      </c>
      <c r="S222" s="21">
        <v>2866.79</v>
      </c>
      <c r="T222" s="21">
        <v>0</v>
      </c>
      <c r="U222" s="21">
        <v>2866.79</v>
      </c>
      <c r="V222" s="22">
        <v>303</v>
      </c>
      <c r="W222" s="22">
        <v>42.96</v>
      </c>
      <c r="X222" s="22">
        <v>1042.1600000000001</v>
      </c>
      <c r="Y222" s="22">
        <v>132.5</v>
      </c>
      <c r="Z222" s="22">
        <v>1520.62</v>
      </c>
      <c r="AA222" s="23">
        <v>4387.41</v>
      </c>
      <c r="AB222" s="21">
        <v>2572.2600000000002</v>
      </c>
      <c r="AC222" s="21">
        <v>0</v>
      </c>
      <c r="AD222" s="21">
        <v>2572.2600000000002</v>
      </c>
      <c r="AE222" s="22">
        <v>262</v>
      </c>
      <c r="AF222" s="22">
        <v>38.549999999999997</v>
      </c>
      <c r="AG222" s="22">
        <v>975.27</v>
      </c>
      <c r="AH222" s="22">
        <v>157.86000000000001</v>
      </c>
      <c r="AI222" s="22">
        <v>1433.68</v>
      </c>
      <c r="AJ222" s="23">
        <v>4005.94</v>
      </c>
      <c r="AK222" s="21">
        <v>2607.9299999999998</v>
      </c>
      <c r="AL222" s="21">
        <v>0</v>
      </c>
      <c r="AM222" s="21">
        <v>2607.9299999999998</v>
      </c>
      <c r="AN222" s="22">
        <v>267</v>
      </c>
      <c r="AO222" s="22">
        <v>39.08</v>
      </c>
      <c r="AP222" s="22">
        <v>988.29</v>
      </c>
      <c r="AQ222" s="22">
        <v>153.41</v>
      </c>
      <c r="AR222" s="22">
        <v>1447.78</v>
      </c>
      <c r="AS222" s="23">
        <v>4055.71</v>
      </c>
      <c r="AT222" s="21">
        <v>2579.0700000000002</v>
      </c>
      <c r="AU222" s="21">
        <v>948.61</v>
      </c>
      <c r="AV222" s="21">
        <v>3527.68</v>
      </c>
      <c r="AW222" s="22">
        <v>392</v>
      </c>
      <c r="AX222" s="22">
        <v>38.64</v>
      </c>
      <c r="AY222" s="22">
        <v>1167.46</v>
      </c>
      <c r="AZ222" s="22">
        <v>124.81</v>
      </c>
      <c r="BA222" s="22">
        <v>1722.91</v>
      </c>
      <c r="BB222" s="23">
        <v>5250.59</v>
      </c>
      <c r="BC222" s="21">
        <v>4087.03</v>
      </c>
      <c r="BD222" s="21">
        <v>0</v>
      </c>
      <c r="BE222" s="21">
        <v>4087.03</v>
      </c>
      <c r="BF222" s="22">
        <v>437</v>
      </c>
      <c r="BG222" s="22">
        <v>57.6</v>
      </c>
      <c r="BH222" s="22">
        <v>1439.25</v>
      </c>
      <c r="BI222" s="22">
        <v>178.6</v>
      </c>
      <c r="BJ222" s="22">
        <v>2112.4499999999998</v>
      </c>
      <c r="BK222" s="23">
        <v>6199.48</v>
      </c>
      <c r="BL222" s="21">
        <v>2572.2600000000002</v>
      </c>
      <c r="BM222" s="21">
        <v>0</v>
      </c>
      <c r="BN222" s="21">
        <v>2572.2600000000002</v>
      </c>
      <c r="BO222" s="22">
        <v>261</v>
      </c>
      <c r="BP222" s="22">
        <v>38.549999999999997</v>
      </c>
      <c r="BQ222" s="22">
        <v>975.27</v>
      </c>
      <c r="BR222" s="22">
        <v>142.56</v>
      </c>
      <c r="BS222" s="22">
        <v>1417.38</v>
      </c>
      <c r="BT222" s="23">
        <v>3989.64</v>
      </c>
      <c r="BU222" s="21">
        <v>2572.2600000000002</v>
      </c>
      <c r="BV222" s="21">
        <v>0</v>
      </c>
      <c r="BW222" s="21">
        <v>2572.2600000000002</v>
      </c>
      <c r="BX222" s="22">
        <v>262</v>
      </c>
      <c r="BY222" s="22">
        <v>38.549999999999997</v>
      </c>
      <c r="BZ222" s="22">
        <v>975.27</v>
      </c>
      <c r="CA222" s="22">
        <v>147.66</v>
      </c>
      <c r="CB222" s="22">
        <v>1423.48</v>
      </c>
      <c r="CC222" s="23">
        <v>3995.74</v>
      </c>
      <c r="CD222" s="21">
        <v>2684.42</v>
      </c>
      <c r="CE222" s="21">
        <v>0</v>
      </c>
      <c r="CF222" s="21">
        <v>2684.42</v>
      </c>
      <c r="CG222" s="22">
        <v>277</v>
      </c>
      <c r="CH222" s="22">
        <v>40.229999999999997</v>
      </c>
      <c r="CI222" s="22">
        <v>1016.21</v>
      </c>
      <c r="CJ222" s="22">
        <v>149.66</v>
      </c>
      <c r="CK222" s="22">
        <v>1483.1</v>
      </c>
      <c r="CL222" s="23">
        <v>4167.5200000000004</v>
      </c>
      <c r="CM222" s="21">
        <v>2577.3200000000002</v>
      </c>
      <c r="CN222" s="21">
        <v>0</v>
      </c>
      <c r="CO222" s="21">
        <v>2577.3200000000002</v>
      </c>
      <c r="CP222" s="22">
        <v>271</v>
      </c>
      <c r="CQ222" s="22">
        <v>38.619999999999997</v>
      </c>
      <c r="CR222" s="22">
        <v>981.89</v>
      </c>
      <c r="CS222" s="22">
        <v>71.25</v>
      </c>
      <c r="CT222" s="22">
        <v>1362.76</v>
      </c>
      <c r="CU222" s="23">
        <v>3940.08</v>
      </c>
      <c r="CV222" s="21">
        <v>2581.5300000000002</v>
      </c>
      <c r="CW222" s="21">
        <v>0</v>
      </c>
      <c r="CX222" s="21">
        <v>2581.5300000000002</v>
      </c>
      <c r="CY222" s="22">
        <v>263</v>
      </c>
      <c r="CZ222" s="22">
        <v>38.68</v>
      </c>
      <c r="DA222" s="22">
        <v>978.65</v>
      </c>
      <c r="DB222" s="22">
        <v>127.43</v>
      </c>
      <c r="DC222" s="22">
        <v>1407.76</v>
      </c>
      <c r="DD222" s="23">
        <v>3989.29</v>
      </c>
      <c r="DE222" s="21">
        <v>3889.85</v>
      </c>
      <c r="DF222" s="21">
        <v>0</v>
      </c>
      <c r="DG222" s="21">
        <v>3889.85</v>
      </c>
      <c r="DH222" s="22">
        <v>443</v>
      </c>
      <c r="DI222" s="22">
        <v>400.55</v>
      </c>
      <c r="DJ222" s="22">
        <v>1456.48</v>
      </c>
      <c r="DK222" s="22">
        <v>171.07</v>
      </c>
      <c r="DL222" s="22">
        <v>2471.1</v>
      </c>
      <c r="DM222" s="23">
        <v>6360.95</v>
      </c>
      <c r="DN222" s="73">
        <f t="shared" si="32"/>
        <v>34594.67</v>
      </c>
      <c r="DO222" s="73">
        <f t="shared" si="31"/>
        <v>948.61</v>
      </c>
      <c r="DP222" s="73">
        <f t="shared" si="33"/>
        <v>35543.279999999999</v>
      </c>
      <c r="DQ222" s="22">
        <f t="shared" si="34"/>
        <v>4007</v>
      </c>
      <c r="DR222" s="22">
        <f t="shared" si="35"/>
        <v>894.1400000000001</v>
      </c>
      <c r="DS222" s="22">
        <f t="shared" si="36"/>
        <v>14068.710000000001</v>
      </c>
      <c r="DT222" s="22">
        <f t="shared" si="37"/>
        <v>1844.0900000000001</v>
      </c>
      <c r="DU222" s="22">
        <f t="shared" si="38"/>
        <v>20813.939999999999</v>
      </c>
      <c r="DV222" s="23">
        <f t="shared" si="39"/>
        <v>58929.48</v>
      </c>
      <c r="DW222" s="262">
        <f t="shared" si="40"/>
        <v>2182.5800000000017</v>
      </c>
      <c r="DX222" s="262"/>
      <c r="DY222" s="263">
        <f>E222-(DU222-(DO222*PARAM!Q222))</f>
        <v>-2338.66</v>
      </c>
      <c r="DZ222" s="263"/>
    </row>
    <row r="223" spans="1:130" x14ac:dyDescent="0.25">
      <c r="A223" s="18">
        <v>1378</v>
      </c>
      <c r="B223" s="18" t="s">
        <v>861</v>
      </c>
      <c r="C223" s="18" t="s">
        <v>240</v>
      </c>
      <c r="D223" s="20">
        <v>0</v>
      </c>
      <c r="E223" s="18">
        <v>0</v>
      </c>
      <c r="F223" s="18">
        <v>0</v>
      </c>
      <c r="G223" s="18" t="s">
        <v>157</v>
      </c>
      <c r="H223" s="18" t="s">
        <v>6</v>
      </c>
      <c r="I223" s="18" t="s">
        <v>360</v>
      </c>
      <c r="J223" s="21"/>
      <c r="K223" s="21"/>
      <c r="L223" s="21"/>
      <c r="M223" s="22"/>
      <c r="N223" s="22"/>
      <c r="O223" s="22"/>
      <c r="P223" s="22"/>
      <c r="Q223" s="22"/>
      <c r="R223" s="23"/>
      <c r="S223" s="21"/>
      <c r="T223" s="21"/>
      <c r="U223" s="21"/>
      <c r="V223" s="22"/>
      <c r="W223" s="22"/>
      <c r="X223" s="22"/>
      <c r="Y223" s="22"/>
      <c r="Z223" s="22"/>
      <c r="AA223" s="23"/>
      <c r="AB223" s="21"/>
      <c r="AC223" s="21"/>
      <c r="AD223" s="21"/>
      <c r="AE223" s="22"/>
      <c r="AF223" s="22"/>
      <c r="AG223" s="22"/>
      <c r="AH223" s="22"/>
      <c r="AI223" s="22"/>
      <c r="AJ223" s="23"/>
      <c r="AK223" s="21"/>
      <c r="AL223" s="21"/>
      <c r="AM223" s="21"/>
      <c r="AN223" s="22"/>
      <c r="AO223" s="22"/>
      <c r="AP223" s="22"/>
      <c r="AQ223" s="22"/>
      <c r="AR223" s="22"/>
      <c r="AS223" s="23"/>
      <c r="AT223" s="21">
        <v>0</v>
      </c>
      <c r="AU223" s="21">
        <v>284.58</v>
      </c>
      <c r="AV223" s="21">
        <v>284.58</v>
      </c>
      <c r="AW223" s="22">
        <v>12</v>
      </c>
      <c r="AX223" s="22">
        <v>0</v>
      </c>
      <c r="AY223" s="22">
        <v>56.91</v>
      </c>
      <c r="AZ223" s="22">
        <v>3.81</v>
      </c>
      <c r="BA223" s="22">
        <v>72.72</v>
      </c>
      <c r="BB223" s="23">
        <v>357.3</v>
      </c>
      <c r="BC223" s="21"/>
      <c r="BD223" s="21"/>
      <c r="BE223" s="21"/>
      <c r="BF223" s="22"/>
      <c r="BG223" s="22"/>
      <c r="BH223" s="22"/>
      <c r="BI223" s="22"/>
      <c r="BJ223" s="22"/>
      <c r="BK223" s="23"/>
      <c r="BL223" s="21"/>
      <c r="BM223" s="21"/>
      <c r="BN223" s="21"/>
      <c r="BO223" s="22"/>
      <c r="BP223" s="22"/>
      <c r="BQ223" s="22"/>
      <c r="BR223" s="22"/>
      <c r="BS223" s="22"/>
      <c r="BT223" s="23"/>
      <c r="BU223" s="21"/>
      <c r="BV223" s="21"/>
      <c r="BW223" s="21"/>
      <c r="BX223" s="22"/>
      <c r="BY223" s="22"/>
      <c r="BZ223" s="22"/>
      <c r="CA223" s="22"/>
      <c r="CB223" s="22"/>
      <c r="CC223" s="23"/>
      <c r="CD223" s="21"/>
      <c r="CE223" s="21"/>
      <c r="CF223" s="21"/>
      <c r="CG223" s="22"/>
      <c r="CH223" s="22"/>
      <c r="CI223" s="22"/>
      <c r="CJ223" s="22"/>
      <c r="CK223" s="22"/>
      <c r="CL223" s="23"/>
      <c r="CM223" s="21"/>
      <c r="CN223" s="21"/>
      <c r="CO223" s="21"/>
      <c r="CP223" s="22"/>
      <c r="CQ223" s="22"/>
      <c r="CR223" s="22"/>
      <c r="CS223" s="22"/>
      <c r="CT223" s="22"/>
      <c r="CU223" s="23"/>
      <c r="CV223" s="21"/>
      <c r="CW223" s="21"/>
      <c r="CX223" s="21"/>
      <c r="CY223" s="22"/>
      <c r="CZ223" s="22"/>
      <c r="DA223" s="22"/>
      <c r="DB223" s="22"/>
      <c r="DC223" s="22"/>
      <c r="DD223" s="23"/>
      <c r="DN223" s="73">
        <f t="shared" si="32"/>
        <v>0</v>
      </c>
      <c r="DO223" s="73">
        <f t="shared" si="31"/>
        <v>284.58</v>
      </c>
      <c r="DP223" s="73">
        <f t="shared" si="33"/>
        <v>284.58</v>
      </c>
      <c r="DQ223" s="22">
        <f t="shared" si="34"/>
        <v>12</v>
      </c>
      <c r="DR223" s="22">
        <f t="shared" si="35"/>
        <v>0</v>
      </c>
      <c r="DS223" s="22">
        <f t="shared" si="36"/>
        <v>56.91</v>
      </c>
      <c r="DT223" s="22">
        <f t="shared" si="37"/>
        <v>3.81</v>
      </c>
      <c r="DU223" s="22">
        <f t="shared" si="38"/>
        <v>72.72</v>
      </c>
      <c r="DV223" s="23">
        <f t="shared" si="39"/>
        <v>357.3</v>
      </c>
      <c r="DW223" s="262">
        <f t="shared" si="40"/>
        <v>284.58</v>
      </c>
      <c r="DX223" s="262"/>
      <c r="DY223" s="263">
        <f>E223-(DU223-(DO223*PARAM!Q223))</f>
        <v>-72.72</v>
      </c>
      <c r="DZ223" s="263"/>
    </row>
    <row r="224" spans="1:130" x14ac:dyDescent="0.25">
      <c r="A224" s="18">
        <v>1379</v>
      </c>
      <c r="B224" s="18" t="s">
        <v>531</v>
      </c>
      <c r="C224" s="18" t="s">
        <v>532</v>
      </c>
      <c r="D224" s="20">
        <v>1</v>
      </c>
      <c r="E224" s="18">
        <v>21908.43</v>
      </c>
      <c r="F224" s="18">
        <v>39651.83</v>
      </c>
      <c r="G224" s="18" t="s">
        <v>157</v>
      </c>
      <c r="H224" s="18" t="s">
        <v>5</v>
      </c>
      <c r="I224" s="18" t="s">
        <v>182</v>
      </c>
      <c r="J224" s="21">
        <v>2983.41</v>
      </c>
      <c r="K224" s="21">
        <v>0</v>
      </c>
      <c r="L224" s="21">
        <v>2983.41</v>
      </c>
      <c r="M224" s="22">
        <v>306</v>
      </c>
      <c r="N224" s="22">
        <v>43.27</v>
      </c>
      <c r="O224" s="22">
        <v>1089.72</v>
      </c>
      <c r="P224" s="22">
        <v>154.56</v>
      </c>
      <c r="Q224" s="22">
        <v>1593.55</v>
      </c>
      <c r="R224" s="23">
        <v>4576.96</v>
      </c>
      <c r="S224" s="21">
        <v>2949.96</v>
      </c>
      <c r="T224" s="21">
        <v>0</v>
      </c>
      <c r="U224" s="21">
        <v>2949.96</v>
      </c>
      <c r="V224" s="22">
        <v>314</v>
      </c>
      <c r="W224" s="22">
        <v>44.21</v>
      </c>
      <c r="X224" s="22">
        <v>1113.78</v>
      </c>
      <c r="Y224" s="22">
        <v>123.78</v>
      </c>
      <c r="Z224" s="22">
        <v>1595.77</v>
      </c>
      <c r="AA224" s="23">
        <v>4545.7299999999996</v>
      </c>
      <c r="AB224" s="21">
        <v>2483.8200000000002</v>
      </c>
      <c r="AC224" s="21">
        <v>0</v>
      </c>
      <c r="AD224" s="21">
        <v>2483.8200000000002</v>
      </c>
      <c r="AE224" s="22">
        <v>250</v>
      </c>
      <c r="AF224" s="22">
        <v>37.22</v>
      </c>
      <c r="AG224" s="22">
        <v>939.48</v>
      </c>
      <c r="AH224" s="22">
        <v>161.41</v>
      </c>
      <c r="AI224" s="22">
        <v>1388.11</v>
      </c>
      <c r="AJ224" s="23">
        <v>3871.93</v>
      </c>
      <c r="AK224" s="21">
        <v>2493.6999999999998</v>
      </c>
      <c r="AL224" s="21">
        <v>0</v>
      </c>
      <c r="AM224" s="21">
        <v>2493.6999999999998</v>
      </c>
      <c r="AN224" s="22">
        <v>251</v>
      </c>
      <c r="AO224" s="22">
        <v>37.36</v>
      </c>
      <c r="AP224" s="22">
        <v>946.55</v>
      </c>
      <c r="AQ224" s="22">
        <v>120.78</v>
      </c>
      <c r="AR224" s="22">
        <v>1355.69</v>
      </c>
      <c r="AS224" s="23">
        <v>3849.39</v>
      </c>
      <c r="AT224" s="21">
        <v>2488.8000000000002</v>
      </c>
      <c r="AU224" s="21">
        <v>901.18</v>
      </c>
      <c r="AV224" s="21">
        <v>3389.98</v>
      </c>
      <c r="AW224" s="22">
        <v>373</v>
      </c>
      <c r="AX224" s="22">
        <v>37.29</v>
      </c>
      <c r="AY224" s="22">
        <v>1124.26</v>
      </c>
      <c r="AZ224" s="22">
        <v>137.87</v>
      </c>
      <c r="BA224" s="22">
        <v>1672.42</v>
      </c>
      <c r="BB224" s="23">
        <v>5062.3999999999996</v>
      </c>
      <c r="BC224" s="21">
        <v>3915.48</v>
      </c>
      <c r="BD224" s="21">
        <v>0</v>
      </c>
      <c r="BE224" s="21">
        <v>3915.48</v>
      </c>
      <c r="BF224" s="22">
        <v>418</v>
      </c>
      <c r="BG224" s="22">
        <v>55.58</v>
      </c>
      <c r="BH224" s="22">
        <v>1389.88</v>
      </c>
      <c r="BI224" s="22">
        <v>175.72</v>
      </c>
      <c r="BJ224" s="22">
        <v>2039.18</v>
      </c>
      <c r="BK224" s="23">
        <v>5954.66</v>
      </c>
      <c r="BL224" s="21">
        <v>2483.8200000000002</v>
      </c>
      <c r="BM224" s="21">
        <v>0</v>
      </c>
      <c r="BN224" s="21">
        <v>2483.8200000000002</v>
      </c>
      <c r="BO224" s="22">
        <v>248</v>
      </c>
      <c r="BP224" s="22">
        <v>37.22</v>
      </c>
      <c r="BQ224" s="22">
        <v>939.48</v>
      </c>
      <c r="BR224" s="22">
        <v>125.71</v>
      </c>
      <c r="BS224" s="22">
        <v>1350.41</v>
      </c>
      <c r="BT224" s="23">
        <v>3834.23</v>
      </c>
      <c r="BU224" s="21">
        <v>2483.8200000000002</v>
      </c>
      <c r="BV224" s="21">
        <v>0</v>
      </c>
      <c r="BW224" s="21">
        <v>2483.8200000000002</v>
      </c>
      <c r="BX224" s="22">
        <v>249</v>
      </c>
      <c r="BY224" s="22">
        <v>37.22</v>
      </c>
      <c r="BZ224" s="22">
        <v>939.48</v>
      </c>
      <c r="CA224" s="22">
        <v>151.21</v>
      </c>
      <c r="CB224" s="22">
        <v>1376.91</v>
      </c>
      <c r="CC224" s="23">
        <v>3860.73</v>
      </c>
      <c r="CD224" s="21">
        <v>2624.26</v>
      </c>
      <c r="CE224" s="21">
        <v>0</v>
      </c>
      <c r="CF224" s="21">
        <v>2624.26</v>
      </c>
      <c r="CG224" s="22">
        <v>269</v>
      </c>
      <c r="CH224" s="22">
        <v>39.33</v>
      </c>
      <c r="CI224" s="22">
        <v>994.22</v>
      </c>
      <c r="CJ224" s="22">
        <v>92.5</v>
      </c>
      <c r="CK224" s="22">
        <v>1395.05</v>
      </c>
      <c r="CL224" s="23">
        <v>4019.31</v>
      </c>
      <c r="CM224" s="21">
        <v>2483.8200000000002</v>
      </c>
      <c r="CN224" s="21">
        <v>0</v>
      </c>
      <c r="CO224" s="21">
        <v>2483.8200000000002</v>
      </c>
      <c r="CP224" s="22">
        <v>258</v>
      </c>
      <c r="CQ224" s="22">
        <v>37.22</v>
      </c>
      <c r="CR224" s="22">
        <v>914.26</v>
      </c>
      <c r="CS224" s="22">
        <v>110.41</v>
      </c>
      <c r="CT224" s="22">
        <v>1319.89</v>
      </c>
      <c r="CU224" s="23">
        <v>3803.71</v>
      </c>
      <c r="CV224" s="21">
        <v>2483.8200000000002</v>
      </c>
      <c r="CW224" s="21">
        <v>0</v>
      </c>
      <c r="CX224" s="21">
        <v>2483.8200000000002</v>
      </c>
      <c r="CY224" s="22">
        <v>249</v>
      </c>
      <c r="CZ224" s="22">
        <v>37.22</v>
      </c>
      <c r="DA224" s="22">
        <v>909.46</v>
      </c>
      <c r="DB224" s="22">
        <v>44.11</v>
      </c>
      <c r="DC224" s="22">
        <v>1239.79</v>
      </c>
      <c r="DD224" s="23">
        <v>3723.61</v>
      </c>
      <c r="DE224" s="21">
        <v>11452.01</v>
      </c>
      <c r="DF224" s="21">
        <v>0</v>
      </c>
      <c r="DG224" s="21">
        <v>11452.01</v>
      </c>
      <c r="DH224" s="22">
        <v>1487</v>
      </c>
      <c r="DI224" s="22">
        <v>581.71</v>
      </c>
      <c r="DJ224" s="22">
        <v>4296.83</v>
      </c>
      <c r="DK224" s="22">
        <v>203.38</v>
      </c>
      <c r="DL224" s="22">
        <v>6568.92</v>
      </c>
      <c r="DM224" s="23">
        <v>18020.93</v>
      </c>
      <c r="DN224" s="73">
        <f t="shared" si="32"/>
        <v>41326.720000000001</v>
      </c>
      <c r="DO224" s="73">
        <f t="shared" si="31"/>
        <v>901.18</v>
      </c>
      <c r="DP224" s="73">
        <f t="shared" si="33"/>
        <v>42227.9</v>
      </c>
      <c r="DQ224" s="22">
        <f t="shared" si="34"/>
        <v>4920</v>
      </c>
      <c r="DR224" s="22">
        <f t="shared" si="35"/>
        <v>1062.0700000000002</v>
      </c>
      <c r="DS224" s="22">
        <f t="shared" si="36"/>
        <v>16536.879999999997</v>
      </c>
      <c r="DT224" s="22">
        <f t="shared" si="37"/>
        <v>1727.15</v>
      </c>
      <c r="DU224" s="22">
        <f t="shared" si="38"/>
        <v>24246.1</v>
      </c>
      <c r="DV224" s="23">
        <f t="shared" si="39"/>
        <v>68957.820000000007</v>
      </c>
      <c r="DW224" s="262">
        <f t="shared" si="40"/>
        <v>2576.0699999999997</v>
      </c>
      <c r="DX224" s="262"/>
      <c r="DY224" s="263">
        <f>E224-(DU224-(DO224*PARAM!Q224))</f>
        <v>-2337.6699999999983</v>
      </c>
      <c r="DZ224" s="263"/>
    </row>
    <row r="225" spans="1:130" x14ac:dyDescent="0.25">
      <c r="A225" s="18">
        <v>1380</v>
      </c>
      <c r="B225" s="18" t="s">
        <v>319</v>
      </c>
      <c r="C225" s="18" t="s">
        <v>184</v>
      </c>
      <c r="D225" s="20">
        <v>1</v>
      </c>
      <c r="E225" s="18">
        <v>19348.150000000001</v>
      </c>
      <c r="F225" s="18">
        <v>34960.199999999997</v>
      </c>
      <c r="G225" s="18" t="s">
        <v>157</v>
      </c>
      <c r="H225" s="18" t="s">
        <v>5</v>
      </c>
      <c r="I225" s="18" t="s">
        <v>258</v>
      </c>
      <c r="J225" s="21">
        <v>3295.98</v>
      </c>
      <c r="K225" s="21">
        <v>0</v>
      </c>
      <c r="L225" s="21">
        <v>3295.98</v>
      </c>
      <c r="M225" s="22">
        <v>347</v>
      </c>
      <c r="N225" s="22">
        <v>47.8</v>
      </c>
      <c r="O225" s="22">
        <v>1200.04</v>
      </c>
      <c r="P225" s="22">
        <v>58.05</v>
      </c>
      <c r="Q225" s="22">
        <v>1652.89</v>
      </c>
      <c r="R225" s="23">
        <v>4948.87</v>
      </c>
      <c r="S225" s="21">
        <v>2671.86</v>
      </c>
      <c r="T225" s="21">
        <v>0</v>
      </c>
      <c r="U225" s="21">
        <v>2671.86</v>
      </c>
      <c r="V225" s="22">
        <v>275</v>
      </c>
      <c r="W225" s="22">
        <v>40.04</v>
      </c>
      <c r="X225" s="22">
        <v>1012.25</v>
      </c>
      <c r="Y225" s="22">
        <v>139.24</v>
      </c>
      <c r="Z225" s="22">
        <v>1466.53</v>
      </c>
      <c r="AA225" s="23">
        <v>4138.3900000000003</v>
      </c>
      <c r="AB225" s="21">
        <v>2643.33</v>
      </c>
      <c r="AC225" s="21">
        <v>0</v>
      </c>
      <c r="AD225" s="21">
        <v>2643.33</v>
      </c>
      <c r="AE225" s="22">
        <v>272</v>
      </c>
      <c r="AF225" s="22">
        <v>39.61</v>
      </c>
      <c r="AG225" s="22">
        <v>1001.2</v>
      </c>
      <c r="AH225" s="22">
        <v>164.23</v>
      </c>
      <c r="AI225" s="22">
        <v>1477.04</v>
      </c>
      <c r="AJ225" s="23">
        <v>4120.37</v>
      </c>
      <c r="AK225" s="21">
        <v>2638.33</v>
      </c>
      <c r="AL225" s="21">
        <v>0</v>
      </c>
      <c r="AM225" s="21">
        <v>2638.33</v>
      </c>
      <c r="AN225" s="22">
        <v>271</v>
      </c>
      <c r="AO225" s="22">
        <v>39.54</v>
      </c>
      <c r="AP225" s="22">
        <v>999.4</v>
      </c>
      <c r="AQ225" s="22">
        <v>153.94999999999999</v>
      </c>
      <c r="AR225" s="22">
        <v>1463.89</v>
      </c>
      <c r="AS225" s="23">
        <v>4102.22</v>
      </c>
      <c r="AT225" s="21">
        <v>2679.39</v>
      </c>
      <c r="AU225" s="21">
        <v>948.61</v>
      </c>
      <c r="AV225" s="21">
        <v>3628</v>
      </c>
      <c r="AW225" s="22">
        <v>406</v>
      </c>
      <c r="AX225" s="22">
        <v>40.15</v>
      </c>
      <c r="AY225" s="22">
        <v>1204.1099999999999</v>
      </c>
      <c r="AZ225" s="22">
        <v>146.99</v>
      </c>
      <c r="BA225" s="22">
        <v>1797.25</v>
      </c>
      <c r="BB225" s="23">
        <v>5425.25</v>
      </c>
      <c r="BC225" s="21">
        <v>4199.88</v>
      </c>
      <c r="BD225" s="21">
        <v>0</v>
      </c>
      <c r="BE225" s="21">
        <v>4199.88</v>
      </c>
      <c r="BF225" s="22">
        <v>453</v>
      </c>
      <c r="BG225" s="22">
        <v>59.37</v>
      </c>
      <c r="BH225" s="22">
        <v>1719.87</v>
      </c>
      <c r="BI225" s="22">
        <v>160.24</v>
      </c>
      <c r="BJ225" s="22">
        <v>2392.48</v>
      </c>
      <c r="BK225" s="23">
        <v>6592.36</v>
      </c>
      <c r="BL225" s="21">
        <v>2638.33</v>
      </c>
      <c r="BM225" s="21">
        <v>0</v>
      </c>
      <c r="BN225" s="21">
        <v>2638.33</v>
      </c>
      <c r="BO225" s="22">
        <v>270</v>
      </c>
      <c r="BP225" s="22">
        <v>39.54</v>
      </c>
      <c r="BQ225" s="22">
        <v>999.4</v>
      </c>
      <c r="BR225" s="22">
        <v>46.85</v>
      </c>
      <c r="BS225" s="22">
        <v>1355.79</v>
      </c>
      <c r="BT225" s="23">
        <v>3994.12</v>
      </c>
      <c r="BU225" s="21">
        <v>2638.33</v>
      </c>
      <c r="BV225" s="21">
        <v>0</v>
      </c>
      <c r="BW225" s="21">
        <v>2638.33</v>
      </c>
      <c r="BX225" s="22">
        <v>271</v>
      </c>
      <c r="BY225" s="22">
        <v>39.54</v>
      </c>
      <c r="BZ225" s="22">
        <v>999.4</v>
      </c>
      <c r="CA225" s="22">
        <v>159.05000000000001</v>
      </c>
      <c r="CB225" s="22">
        <v>1468.99</v>
      </c>
      <c r="CC225" s="23">
        <v>4107.32</v>
      </c>
      <c r="CD225" s="21">
        <v>2717.93</v>
      </c>
      <c r="CE225" s="21">
        <v>0</v>
      </c>
      <c r="CF225" s="21">
        <v>2717.93</v>
      </c>
      <c r="CG225" s="22">
        <v>282</v>
      </c>
      <c r="CH225" s="22">
        <v>40.729999999999997</v>
      </c>
      <c r="CI225" s="22">
        <v>1028.47</v>
      </c>
      <c r="CJ225" s="22">
        <v>48.25</v>
      </c>
      <c r="CK225" s="22">
        <v>1399.45</v>
      </c>
      <c r="CL225" s="23">
        <v>4117.38</v>
      </c>
      <c r="CM225" s="21">
        <v>2729.3</v>
      </c>
      <c r="CN225" s="21">
        <v>0</v>
      </c>
      <c r="CO225" s="21">
        <v>2729.3</v>
      </c>
      <c r="CP225" s="22">
        <v>291</v>
      </c>
      <c r="CQ225" s="22">
        <v>40.9</v>
      </c>
      <c r="CR225" s="22">
        <v>1037.4100000000001</v>
      </c>
      <c r="CS225" s="22">
        <v>109.66</v>
      </c>
      <c r="CT225" s="22">
        <v>1478.97</v>
      </c>
      <c r="CU225" s="23">
        <v>4208.2700000000004</v>
      </c>
      <c r="CV225" s="21">
        <v>3259.81</v>
      </c>
      <c r="CW225" s="21">
        <v>0</v>
      </c>
      <c r="CX225" s="21">
        <v>3259.81</v>
      </c>
      <c r="CY225" s="22">
        <v>357</v>
      </c>
      <c r="CZ225" s="22">
        <v>48.86</v>
      </c>
      <c r="DA225" s="22">
        <v>1226.3900000000001</v>
      </c>
      <c r="DB225" s="22">
        <v>98.68</v>
      </c>
      <c r="DC225" s="22">
        <v>1730.93</v>
      </c>
      <c r="DD225" s="23">
        <v>4990.74</v>
      </c>
      <c r="DE225" s="21">
        <v>4023.88</v>
      </c>
      <c r="DF225" s="21">
        <v>0</v>
      </c>
      <c r="DG225" s="21">
        <v>4023.88</v>
      </c>
      <c r="DH225" s="22">
        <v>463</v>
      </c>
      <c r="DI225" s="22">
        <v>417.93</v>
      </c>
      <c r="DJ225" s="22">
        <v>1267.93</v>
      </c>
      <c r="DK225" s="22">
        <v>168.35</v>
      </c>
      <c r="DL225" s="22">
        <v>2317.21</v>
      </c>
      <c r="DM225" s="23">
        <v>6341.09</v>
      </c>
      <c r="DN225" s="73">
        <f t="shared" si="32"/>
        <v>36136.35</v>
      </c>
      <c r="DO225" s="73">
        <f t="shared" si="31"/>
        <v>948.61</v>
      </c>
      <c r="DP225" s="73">
        <f t="shared" si="33"/>
        <v>37084.959999999999</v>
      </c>
      <c r="DQ225" s="22">
        <f t="shared" si="34"/>
        <v>4228</v>
      </c>
      <c r="DR225" s="22">
        <f t="shared" si="35"/>
        <v>933.55</v>
      </c>
      <c r="DS225" s="22">
        <f t="shared" si="36"/>
        <v>14695.269999999997</v>
      </c>
      <c r="DT225" s="22">
        <f t="shared" si="37"/>
        <v>1500.39</v>
      </c>
      <c r="DU225" s="22">
        <f t="shared" si="38"/>
        <v>21357.21</v>
      </c>
      <c r="DV225" s="23">
        <f t="shared" si="39"/>
        <v>61080.5</v>
      </c>
      <c r="DW225" s="262">
        <f t="shared" si="40"/>
        <v>2124.760000000002</v>
      </c>
      <c r="DX225" s="262"/>
      <c r="DY225" s="263">
        <f>E225-(DU225-(DO225*PARAM!Q225))</f>
        <v>-2009.0599999999977</v>
      </c>
      <c r="DZ225" s="263"/>
    </row>
    <row r="226" spans="1:130" x14ac:dyDescent="0.25">
      <c r="A226" s="18">
        <v>1383</v>
      </c>
      <c r="B226" s="18" t="s">
        <v>324</v>
      </c>
      <c r="C226" s="18" t="s">
        <v>250</v>
      </c>
      <c r="D226" s="20">
        <v>1</v>
      </c>
      <c r="E226" s="18">
        <v>17214.61</v>
      </c>
      <c r="F226" s="18">
        <v>31050.560000000001</v>
      </c>
      <c r="G226" s="18" t="s">
        <v>157</v>
      </c>
      <c r="H226" s="18" t="s">
        <v>5</v>
      </c>
      <c r="I226" s="18" t="s">
        <v>182</v>
      </c>
      <c r="J226" s="21">
        <v>2588.0100000000002</v>
      </c>
      <c r="K226" s="21">
        <v>0</v>
      </c>
      <c r="L226" s="21">
        <v>2588.0100000000002</v>
      </c>
      <c r="M226" s="22">
        <v>250</v>
      </c>
      <c r="N226" s="22">
        <v>37.26</v>
      </c>
      <c r="O226" s="22">
        <v>941.49</v>
      </c>
      <c r="P226" s="22">
        <v>147.51</v>
      </c>
      <c r="Q226" s="22">
        <v>1376.26</v>
      </c>
      <c r="R226" s="23">
        <v>3964.27</v>
      </c>
      <c r="S226" s="21">
        <v>2397.52</v>
      </c>
      <c r="T226" s="21">
        <v>0</v>
      </c>
      <c r="U226" s="21">
        <v>2397.52</v>
      </c>
      <c r="V226" s="22">
        <v>238</v>
      </c>
      <c r="W226" s="22">
        <v>35.92</v>
      </c>
      <c r="X226" s="22">
        <v>861.84</v>
      </c>
      <c r="Y226" s="22">
        <v>124.17</v>
      </c>
      <c r="Z226" s="22">
        <v>1259.93</v>
      </c>
      <c r="AA226" s="23">
        <v>3657.45</v>
      </c>
      <c r="AB226" s="21">
        <v>2394.56</v>
      </c>
      <c r="AC226" s="21">
        <v>0</v>
      </c>
      <c r="AD226" s="21">
        <v>2394.56</v>
      </c>
      <c r="AE226" s="22">
        <v>237</v>
      </c>
      <c r="AF226" s="22">
        <v>35.880000000000003</v>
      </c>
      <c r="AG226" s="22">
        <v>858.69</v>
      </c>
      <c r="AH226" s="22">
        <v>149.62</v>
      </c>
      <c r="AI226" s="22">
        <v>1281.19</v>
      </c>
      <c r="AJ226" s="23">
        <v>3675.75</v>
      </c>
      <c r="AK226" s="21">
        <v>2428.6999999999998</v>
      </c>
      <c r="AL226" s="21">
        <v>0</v>
      </c>
      <c r="AM226" s="21">
        <v>2428.6999999999998</v>
      </c>
      <c r="AN226" s="22">
        <v>242</v>
      </c>
      <c r="AO226" s="22">
        <v>36.39</v>
      </c>
      <c r="AP226" s="22">
        <v>889.56</v>
      </c>
      <c r="AQ226" s="22">
        <v>150.22999999999999</v>
      </c>
      <c r="AR226" s="22">
        <v>1318.18</v>
      </c>
      <c r="AS226" s="23">
        <v>3746.88</v>
      </c>
      <c r="AT226" s="21">
        <v>2434.5100000000002</v>
      </c>
      <c r="AU226" s="21">
        <v>948.61</v>
      </c>
      <c r="AV226" s="21">
        <v>3383.12</v>
      </c>
      <c r="AW226" s="22">
        <v>372</v>
      </c>
      <c r="AX226" s="22">
        <v>36.479999999999997</v>
      </c>
      <c r="AY226" s="22">
        <v>1084.51</v>
      </c>
      <c r="AZ226" s="22">
        <v>132.44</v>
      </c>
      <c r="BA226" s="22">
        <v>1625.43</v>
      </c>
      <c r="BB226" s="23">
        <v>5008.55</v>
      </c>
      <c r="BC226" s="21">
        <v>3810.19</v>
      </c>
      <c r="BD226" s="21">
        <v>0</v>
      </c>
      <c r="BE226" s="21">
        <v>3810.19</v>
      </c>
      <c r="BF226" s="22">
        <v>400</v>
      </c>
      <c r="BG226" s="22">
        <v>53.57</v>
      </c>
      <c r="BH226" s="22">
        <v>1340.97</v>
      </c>
      <c r="BI226" s="22">
        <v>143.13</v>
      </c>
      <c r="BJ226" s="22">
        <v>1937.67</v>
      </c>
      <c r="BK226" s="23">
        <v>5747.86</v>
      </c>
      <c r="BL226" s="21">
        <v>2394.56</v>
      </c>
      <c r="BM226" s="21">
        <v>0</v>
      </c>
      <c r="BN226" s="21">
        <v>2394.56</v>
      </c>
      <c r="BO226" s="22">
        <v>236</v>
      </c>
      <c r="BP226" s="22">
        <v>35.880000000000003</v>
      </c>
      <c r="BQ226" s="22">
        <v>858.69</v>
      </c>
      <c r="BR226" s="22">
        <v>134.32</v>
      </c>
      <c r="BS226" s="22">
        <v>1264.8900000000001</v>
      </c>
      <c r="BT226" s="23">
        <v>3659.45</v>
      </c>
      <c r="BU226" s="21">
        <v>2394.56</v>
      </c>
      <c r="BV226" s="21">
        <v>0</v>
      </c>
      <c r="BW226" s="21">
        <v>2394.56</v>
      </c>
      <c r="BX226" s="22">
        <v>237</v>
      </c>
      <c r="BY226" s="22">
        <v>35.880000000000003</v>
      </c>
      <c r="BZ226" s="22">
        <v>858.69</v>
      </c>
      <c r="CA226" s="22">
        <v>144.52000000000001</v>
      </c>
      <c r="CB226" s="22">
        <v>1276.0899999999999</v>
      </c>
      <c r="CC226" s="23">
        <v>3670.65</v>
      </c>
      <c r="CD226" s="21">
        <v>2487.1799999999998</v>
      </c>
      <c r="CE226" s="21">
        <v>0</v>
      </c>
      <c r="CF226" s="21">
        <v>2487.1799999999998</v>
      </c>
      <c r="CG226" s="22">
        <v>250</v>
      </c>
      <c r="CH226" s="22">
        <v>37.26</v>
      </c>
      <c r="CI226" s="22">
        <v>942.67</v>
      </c>
      <c r="CJ226" s="22">
        <v>151.25</v>
      </c>
      <c r="CK226" s="22">
        <v>1381.18</v>
      </c>
      <c r="CL226" s="23">
        <v>3868.36</v>
      </c>
      <c r="CM226" s="21">
        <v>2394.56</v>
      </c>
      <c r="CN226" s="21">
        <v>0</v>
      </c>
      <c r="CO226" s="21">
        <v>2394.56</v>
      </c>
      <c r="CP226" s="22">
        <v>246</v>
      </c>
      <c r="CQ226" s="22">
        <v>35.880000000000003</v>
      </c>
      <c r="CR226" s="22">
        <v>833.35</v>
      </c>
      <c r="CS226" s="22">
        <v>62.92</v>
      </c>
      <c r="CT226" s="22">
        <v>1178.1500000000001</v>
      </c>
      <c r="CU226" s="23">
        <v>3572.71</v>
      </c>
      <c r="CV226" s="21">
        <v>2395.83</v>
      </c>
      <c r="CW226" s="21">
        <v>0</v>
      </c>
      <c r="CX226" s="21">
        <v>2395.83</v>
      </c>
      <c r="CY226" s="22">
        <v>237</v>
      </c>
      <c r="CZ226" s="22">
        <v>35.9</v>
      </c>
      <c r="DA226" s="22">
        <v>829.7</v>
      </c>
      <c r="DB226" s="22">
        <v>134.33000000000001</v>
      </c>
      <c r="DC226" s="22">
        <v>1236.93</v>
      </c>
      <c r="DD226" s="23">
        <v>3632.76</v>
      </c>
      <c r="DE226" s="21">
        <v>3573.59</v>
      </c>
      <c r="DF226" s="21">
        <v>0</v>
      </c>
      <c r="DG226" s="21">
        <v>3573.59</v>
      </c>
      <c r="DH226" s="22">
        <v>402</v>
      </c>
      <c r="DI226" s="22">
        <v>366.8</v>
      </c>
      <c r="DJ226" s="22">
        <v>1775.79</v>
      </c>
      <c r="DK226" s="22">
        <v>177</v>
      </c>
      <c r="DL226" s="22">
        <v>2721.59</v>
      </c>
      <c r="DM226" s="23">
        <v>6295.18</v>
      </c>
      <c r="DN226" s="73">
        <f t="shared" si="32"/>
        <v>31693.770000000008</v>
      </c>
      <c r="DO226" s="73">
        <f t="shared" si="31"/>
        <v>948.61</v>
      </c>
      <c r="DP226" s="73">
        <f t="shared" si="33"/>
        <v>32642.38</v>
      </c>
      <c r="DQ226" s="22">
        <f t="shared" si="34"/>
        <v>3583</v>
      </c>
      <c r="DR226" s="22">
        <f t="shared" si="35"/>
        <v>818.98</v>
      </c>
      <c r="DS226" s="22">
        <f t="shared" si="36"/>
        <v>12934.640000000003</v>
      </c>
      <c r="DT226" s="22">
        <f t="shared" si="37"/>
        <v>1785.76</v>
      </c>
      <c r="DU226" s="22">
        <f t="shared" si="38"/>
        <v>19122.379999999997</v>
      </c>
      <c r="DV226" s="23">
        <f t="shared" si="39"/>
        <v>54159.32</v>
      </c>
      <c r="DW226" s="262">
        <f t="shared" si="40"/>
        <v>1591.8199999999997</v>
      </c>
      <c r="DX226" s="262"/>
      <c r="DY226" s="263">
        <f>E226-(DU226-(DO226*PARAM!Q226))</f>
        <v>-1907.7699999999968</v>
      </c>
      <c r="DZ226" s="263"/>
    </row>
    <row r="227" spans="1:130" x14ac:dyDescent="0.25">
      <c r="A227" s="18">
        <v>1386</v>
      </c>
      <c r="B227" s="18" t="s">
        <v>199</v>
      </c>
      <c r="C227" s="18" t="s">
        <v>200</v>
      </c>
      <c r="D227" s="20">
        <v>1</v>
      </c>
      <c r="E227" s="18">
        <v>22894.959999999999</v>
      </c>
      <c r="F227" s="18">
        <v>40778.480000000003</v>
      </c>
      <c r="G227" s="18" t="s">
        <v>157</v>
      </c>
      <c r="H227" s="18" t="s">
        <v>5</v>
      </c>
      <c r="I227" s="18" t="s">
        <v>201</v>
      </c>
      <c r="J227" s="21">
        <v>2749.22</v>
      </c>
      <c r="K227" s="21">
        <v>0</v>
      </c>
      <c r="L227" s="21">
        <v>2749.22</v>
      </c>
      <c r="M227" s="22">
        <v>279</v>
      </c>
      <c r="N227" s="22">
        <v>40.11</v>
      </c>
      <c r="O227" s="22">
        <v>1034.51</v>
      </c>
      <c r="P227" s="22">
        <v>150.5</v>
      </c>
      <c r="Q227" s="22">
        <v>1504.12</v>
      </c>
      <c r="R227" s="23">
        <v>4253.34</v>
      </c>
      <c r="S227" s="21">
        <v>2676.42</v>
      </c>
      <c r="T227" s="21">
        <v>0</v>
      </c>
      <c r="U227" s="21">
        <v>2676.42</v>
      </c>
      <c r="V227" s="22">
        <v>279</v>
      </c>
      <c r="W227" s="22">
        <v>40.11</v>
      </c>
      <c r="X227" s="22">
        <v>1035.53</v>
      </c>
      <c r="Y227" s="22">
        <v>108.72</v>
      </c>
      <c r="Z227" s="22">
        <v>1463.36</v>
      </c>
      <c r="AA227" s="23">
        <v>4139.78</v>
      </c>
      <c r="AB227" s="21">
        <v>2676.42</v>
      </c>
      <c r="AC227" s="21">
        <v>0</v>
      </c>
      <c r="AD227" s="21">
        <v>2676.42</v>
      </c>
      <c r="AE227" s="22">
        <v>279</v>
      </c>
      <c r="AF227" s="22">
        <v>40.11</v>
      </c>
      <c r="AG227" s="22">
        <v>1035.02</v>
      </c>
      <c r="AH227" s="22">
        <v>154.62</v>
      </c>
      <c r="AI227" s="22">
        <v>1508.75</v>
      </c>
      <c r="AJ227" s="23">
        <v>4185.17</v>
      </c>
      <c r="AK227" s="21">
        <v>2676.42</v>
      </c>
      <c r="AL227" s="21">
        <v>0</v>
      </c>
      <c r="AM227" s="21">
        <v>2676.42</v>
      </c>
      <c r="AN227" s="22">
        <v>279</v>
      </c>
      <c r="AO227" s="22">
        <v>40.11</v>
      </c>
      <c r="AP227" s="22">
        <v>1035.02</v>
      </c>
      <c r="AQ227" s="22">
        <v>154.62</v>
      </c>
      <c r="AR227" s="22">
        <v>1508.75</v>
      </c>
      <c r="AS227" s="23">
        <v>4185.17</v>
      </c>
      <c r="AT227" s="21">
        <v>2699.5</v>
      </c>
      <c r="AU227" s="21">
        <v>929.63</v>
      </c>
      <c r="AV227" s="21">
        <v>3629.13</v>
      </c>
      <c r="AW227" s="22">
        <v>409</v>
      </c>
      <c r="AX227" s="22">
        <v>40.450000000000003</v>
      </c>
      <c r="AY227" s="22">
        <v>1229.5899999999999</v>
      </c>
      <c r="AZ227" s="22">
        <v>152.19</v>
      </c>
      <c r="BA227" s="22">
        <v>1831.23</v>
      </c>
      <c r="BB227" s="23">
        <v>5460.36</v>
      </c>
      <c r="BC227" s="21">
        <v>4195.62</v>
      </c>
      <c r="BD227" s="21">
        <v>0</v>
      </c>
      <c r="BE227" s="21">
        <v>4195.62</v>
      </c>
      <c r="BF227" s="22">
        <v>463</v>
      </c>
      <c r="BG227" s="22">
        <v>60.06</v>
      </c>
      <c r="BH227" s="22">
        <v>1771.62</v>
      </c>
      <c r="BI227" s="22">
        <v>170.58</v>
      </c>
      <c r="BJ227" s="22">
        <v>2465.2600000000002</v>
      </c>
      <c r="BK227" s="23">
        <v>6660.88</v>
      </c>
      <c r="BL227" s="21">
        <v>2680.22</v>
      </c>
      <c r="BM227" s="21">
        <v>0</v>
      </c>
      <c r="BN227" s="21">
        <v>2680.22</v>
      </c>
      <c r="BO227" s="22">
        <v>275</v>
      </c>
      <c r="BP227" s="22">
        <v>40.17</v>
      </c>
      <c r="BQ227" s="22">
        <v>1036.46</v>
      </c>
      <c r="BR227" s="22">
        <v>129.19</v>
      </c>
      <c r="BS227" s="22">
        <v>1480.82</v>
      </c>
      <c r="BT227" s="23">
        <v>4161.04</v>
      </c>
      <c r="BU227" s="21">
        <v>2676.42</v>
      </c>
      <c r="BV227" s="21">
        <v>0</v>
      </c>
      <c r="BW227" s="21">
        <v>2676.42</v>
      </c>
      <c r="BX227" s="22">
        <v>278</v>
      </c>
      <c r="BY227" s="22">
        <v>40.11</v>
      </c>
      <c r="BZ227" s="22">
        <v>1035.02</v>
      </c>
      <c r="CA227" s="22">
        <v>159.72</v>
      </c>
      <c r="CB227" s="22">
        <v>1512.85</v>
      </c>
      <c r="CC227" s="23">
        <v>4189.2700000000004</v>
      </c>
      <c r="CD227" s="21">
        <v>2790.56</v>
      </c>
      <c r="CE227" s="21">
        <v>0</v>
      </c>
      <c r="CF227" s="21">
        <v>2790.56</v>
      </c>
      <c r="CG227" s="22">
        <v>294</v>
      </c>
      <c r="CH227" s="22">
        <v>41.82</v>
      </c>
      <c r="CI227" s="22">
        <v>1077.6500000000001</v>
      </c>
      <c r="CJ227" s="22">
        <v>80.150000000000006</v>
      </c>
      <c r="CK227" s="22">
        <v>1493.62</v>
      </c>
      <c r="CL227" s="23">
        <v>4284.18</v>
      </c>
      <c r="CM227" s="21">
        <v>2676.42</v>
      </c>
      <c r="CN227" s="21">
        <v>0</v>
      </c>
      <c r="CO227" s="21">
        <v>2676.42</v>
      </c>
      <c r="CP227" s="22">
        <v>287</v>
      </c>
      <c r="CQ227" s="22">
        <v>40.11</v>
      </c>
      <c r="CR227" s="22">
        <v>1039.82</v>
      </c>
      <c r="CS227" s="22">
        <v>154.62</v>
      </c>
      <c r="CT227" s="22">
        <v>1521.55</v>
      </c>
      <c r="CU227" s="23">
        <v>4197.97</v>
      </c>
      <c r="CV227" s="21">
        <v>7890.9</v>
      </c>
      <c r="CW227" s="21">
        <v>0</v>
      </c>
      <c r="CX227" s="21">
        <v>7890.9</v>
      </c>
      <c r="CY227" s="22">
        <v>1002</v>
      </c>
      <c r="CZ227" s="22">
        <v>118.35</v>
      </c>
      <c r="DA227" s="22">
        <v>3597.52</v>
      </c>
      <c r="DB227" s="22">
        <v>191.14</v>
      </c>
      <c r="DC227" s="22">
        <v>4909.01</v>
      </c>
      <c r="DD227" s="23">
        <v>12799.91</v>
      </c>
      <c r="DE227" s="21">
        <v>4695.22</v>
      </c>
      <c r="DF227" s="21">
        <v>0</v>
      </c>
      <c r="DG227" s="21">
        <v>4695.22</v>
      </c>
      <c r="DH227" s="22">
        <v>564</v>
      </c>
      <c r="DI227" s="22">
        <v>478.31</v>
      </c>
      <c r="DJ227" s="22">
        <v>933.22</v>
      </c>
      <c r="DK227" s="22">
        <v>200.68</v>
      </c>
      <c r="DL227" s="22">
        <v>2176.21</v>
      </c>
      <c r="DM227" s="23">
        <v>6871.43</v>
      </c>
      <c r="DN227" s="73">
        <f t="shared" si="32"/>
        <v>41083.340000000004</v>
      </c>
      <c r="DO227" s="73">
        <f t="shared" si="31"/>
        <v>929.63</v>
      </c>
      <c r="DP227" s="73">
        <f t="shared" si="33"/>
        <v>42012.970000000008</v>
      </c>
      <c r="DQ227" s="22">
        <f t="shared" si="34"/>
        <v>4963</v>
      </c>
      <c r="DR227" s="22">
        <f t="shared" si="35"/>
        <v>1059.99</v>
      </c>
      <c r="DS227" s="22">
        <f t="shared" si="36"/>
        <v>16897.439999999999</v>
      </c>
      <c r="DT227" s="22">
        <f t="shared" si="37"/>
        <v>1935.9200000000003</v>
      </c>
      <c r="DU227" s="22">
        <f t="shared" si="38"/>
        <v>24856.35</v>
      </c>
      <c r="DV227" s="23">
        <f t="shared" si="39"/>
        <v>69549.540000000008</v>
      </c>
      <c r="DW227" s="262">
        <f t="shared" si="40"/>
        <v>1234.4900000000052</v>
      </c>
      <c r="DX227" s="262"/>
      <c r="DY227" s="263">
        <f>E227-(DU227-(DO227*PARAM!Q227))</f>
        <v>-1961.3899999999994</v>
      </c>
      <c r="DZ227" s="263"/>
    </row>
    <row r="228" spans="1:130" x14ac:dyDescent="0.25">
      <c r="A228" s="18">
        <v>1388</v>
      </c>
      <c r="B228" s="18" t="s">
        <v>336</v>
      </c>
      <c r="C228" s="18" t="s">
        <v>186</v>
      </c>
      <c r="D228" s="20">
        <v>0.8</v>
      </c>
      <c r="E228" s="18">
        <v>14708.11</v>
      </c>
      <c r="F228" s="18">
        <v>26457.49</v>
      </c>
      <c r="G228" s="18" t="s">
        <v>157</v>
      </c>
      <c r="H228" s="18" t="s">
        <v>5</v>
      </c>
      <c r="I228" s="18" t="s">
        <v>231</v>
      </c>
      <c r="J228" s="21">
        <v>2094.48</v>
      </c>
      <c r="K228" s="21">
        <v>0</v>
      </c>
      <c r="L228" s="21">
        <v>2094.48</v>
      </c>
      <c r="M228" s="22">
        <v>188</v>
      </c>
      <c r="N228" s="22">
        <v>30.51</v>
      </c>
      <c r="O228" s="22">
        <v>779.43</v>
      </c>
      <c r="P228" s="22">
        <v>118.54</v>
      </c>
      <c r="Q228" s="22">
        <v>1116.48</v>
      </c>
      <c r="R228" s="23">
        <v>3210.96</v>
      </c>
      <c r="S228" s="21">
        <v>2042.61</v>
      </c>
      <c r="T228" s="21">
        <v>0</v>
      </c>
      <c r="U228" s="21">
        <v>2042.61</v>
      </c>
      <c r="V228" s="22">
        <v>189</v>
      </c>
      <c r="W228" s="22">
        <v>30.6</v>
      </c>
      <c r="X228" s="22">
        <v>782.17</v>
      </c>
      <c r="Y228" s="22">
        <v>51.58</v>
      </c>
      <c r="Z228" s="22">
        <v>1053.3499999999999</v>
      </c>
      <c r="AA228" s="23">
        <v>3095.96</v>
      </c>
      <c r="AB228" s="21">
        <v>400.67</v>
      </c>
      <c r="AC228" s="21">
        <v>0</v>
      </c>
      <c r="AD228" s="21">
        <v>400.67</v>
      </c>
      <c r="AE228" s="22">
        <v>-35</v>
      </c>
      <c r="AF228" s="22">
        <v>5.97</v>
      </c>
      <c r="AG228" s="22">
        <v>206.83</v>
      </c>
      <c r="AH228" s="22">
        <v>78.5</v>
      </c>
      <c r="AI228" s="22">
        <v>256.3</v>
      </c>
      <c r="AJ228" s="23">
        <v>656.97</v>
      </c>
      <c r="AK228" s="21">
        <v>2086.54</v>
      </c>
      <c r="AL228" s="21">
        <v>0</v>
      </c>
      <c r="AM228" s="21">
        <v>2086.54</v>
      </c>
      <c r="AN228" s="22">
        <v>195</v>
      </c>
      <c r="AO228" s="22">
        <v>31.26</v>
      </c>
      <c r="AP228" s="22">
        <v>797.83</v>
      </c>
      <c r="AQ228" s="22">
        <v>123.74</v>
      </c>
      <c r="AR228" s="22">
        <v>1147.83</v>
      </c>
      <c r="AS228" s="23">
        <v>3234.37</v>
      </c>
      <c r="AT228" s="21">
        <v>2066.44</v>
      </c>
      <c r="AU228" s="21">
        <v>758.88</v>
      </c>
      <c r="AV228" s="21">
        <v>2825.32</v>
      </c>
      <c r="AW228" s="22">
        <v>296</v>
      </c>
      <c r="AX228" s="22">
        <v>30.96</v>
      </c>
      <c r="AY228" s="22">
        <v>942.27</v>
      </c>
      <c r="AZ228" s="22">
        <v>97.86</v>
      </c>
      <c r="BA228" s="22">
        <v>1367.09</v>
      </c>
      <c r="BB228" s="23">
        <v>4192.41</v>
      </c>
      <c r="BC228" s="21">
        <v>3220.36</v>
      </c>
      <c r="BD228" s="21">
        <v>0</v>
      </c>
      <c r="BE228" s="21">
        <v>3220.36</v>
      </c>
      <c r="BF228" s="22">
        <v>326</v>
      </c>
      <c r="BG228" s="22">
        <v>45.57</v>
      </c>
      <c r="BH228" s="22">
        <v>1146.45</v>
      </c>
      <c r="BI228" s="22">
        <v>122.7</v>
      </c>
      <c r="BJ228" s="22">
        <v>1640.72</v>
      </c>
      <c r="BK228" s="23">
        <v>4861.08</v>
      </c>
      <c r="BL228" s="21">
        <v>2037.28</v>
      </c>
      <c r="BM228" s="21">
        <v>0</v>
      </c>
      <c r="BN228" s="21">
        <v>2037.28</v>
      </c>
      <c r="BO228" s="22">
        <v>188</v>
      </c>
      <c r="BP228" s="22">
        <v>30.51</v>
      </c>
      <c r="BQ228" s="22">
        <v>779.82</v>
      </c>
      <c r="BR228" s="22">
        <v>127.96</v>
      </c>
      <c r="BS228" s="22">
        <v>1126.29</v>
      </c>
      <c r="BT228" s="23">
        <v>3163.57</v>
      </c>
      <c r="BU228" s="21">
        <v>2037.28</v>
      </c>
      <c r="BV228" s="21">
        <v>0</v>
      </c>
      <c r="BW228" s="21">
        <v>2037.28</v>
      </c>
      <c r="BX228" s="22">
        <v>188</v>
      </c>
      <c r="BY228" s="22">
        <v>30.51</v>
      </c>
      <c r="BZ228" s="22">
        <v>779.82</v>
      </c>
      <c r="CA228" s="22">
        <v>127.96</v>
      </c>
      <c r="CB228" s="22">
        <v>1126.29</v>
      </c>
      <c r="CC228" s="23">
        <v>3163.57</v>
      </c>
      <c r="CD228" s="21">
        <v>2094.25</v>
      </c>
      <c r="CE228" s="21">
        <v>0</v>
      </c>
      <c r="CF228" s="21">
        <v>2094.25</v>
      </c>
      <c r="CG228" s="22">
        <v>195</v>
      </c>
      <c r="CH228" s="22">
        <v>31.37</v>
      </c>
      <c r="CI228" s="22">
        <v>800.64</v>
      </c>
      <c r="CJ228" s="22">
        <v>72.87</v>
      </c>
      <c r="CK228" s="22">
        <v>1099.8800000000001</v>
      </c>
      <c r="CL228" s="23">
        <v>3194.13</v>
      </c>
      <c r="CM228" s="21">
        <v>2093.84</v>
      </c>
      <c r="CN228" s="21">
        <v>0</v>
      </c>
      <c r="CO228" s="21">
        <v>2093.84</v>
      </c>
      <c r="CP228" s="22">
        <v>204</v>
      </c>
      <c r="CQ228" s="22">
        <v>31.36</v>
      </c>
      <c r="CR228" s="22">
        <v>805.29</v>
      </c>
      <c r="CS228" s="22">
        <v>98.37</v>
      </c>
      <c r="CT228" s="22">
        <v>1139.02</v>
      </c>
      <c r="CU228" s="23">
        <v>3232.86</v>
      </c>
      <c r="CV228" s="21">
        <v>2037.28</v>
      </c>
      <c r="CW228" s="21">
        <v>0</v>
      </c>
      <c r="CX228" s="21">
        <v>2037.28</v>
      </c>
      <c r="CY228" s="22">
        <v>188</v>
      </c>
      <c r="CZ228" s="22">
        <v>30.51</v>
      </c>
      <c r="DA228" s="22">
        <v>779.82</v>
      </c>
      <c r="DB228" s="22">
        <v>112.66</v>
      </c>
      <c r="DC228" s="22">
        <v>1110.99</v>
      </c>
      <c r="DD228" s="23">
        <v>3148.27</v>
      </c>
      <c r="DE228" s="21">
        <v>3055.2</v>
      </c>
      <c r="DF228" s="21">
        <v>0</v>
      </c>
      <c r="DG228" s="21">
        <v>3055.2</v>
      </c>
      <c r="DH228" s="22">
        <v>330</v>
      </c>
      <c r="DI228" s="22">
        <v>295.75</v>
      </c>
      <c r="DJ228" s="22">
        <v>1151.6500000000001</v>
      </c>
      <c r="DK228" s="22">
        <v>147.38999999999999</v>
      </c>
      <c r="DL228" s="22">
        <v>1924.79</v>
      </c>
      <c r="DM228" s="23">
        <v>4979.99</v>
      </c>
      <c r="DN228" s="73">
        <f t="shared" si="32"/>
        <v>25266.230000000003</v>
      </c>
      <c r="DO228" s="73">
        <f t="shared" si="31"/>
        <v>758.88</v>
      </c>
      <c r="DP228" s="73">
        <f t="shared" si="33"/>
        <v>26025.11</v>
      </c>
      <c r="DQ228" s="22">
        <f t="shared" si="34"/>
        <v>2640</v>
      </c>
      <c r="DR228" s="22">
        <f t="shared" si="35"/>
        <v>655.39</v>
      </c>
      <c r="DS228" s="22">
        <f t="shared" si="36"/>
        <v>10531.839999999998</v>
      </c>
      <c r="DT228" s="22">
        <f t="shared" si="37"/>
        <v>1408.0900000000001</v>
      </c>
      <c r="DU228" s="22">
        <f t="shared" si="38"/>
        <v>15235.32</v>
      </c>
      <c r="DV228" s="23">
        <f t="shared" si="39"/>
        <v>43297.709999999992</v>
      </c>
      <c r="DW228" s="262">
        <f t="shared" si="40"/>
        <v>-432.38000000000102</v>
      </c>
      <c r="DX228" s="262"/>
      <c r="DY228" s="263">
        <f>E228-(DU228-(DO228*PARAM!Q228))</f>
        <v>-527.20999999999913</v>
      </c>
      <c r="DZ228" s="263"/>
    </row>
    <row r="229" spans="1:130" x14ac:dyDescent="0.25">
      <c r="A229" s="18">
        <v>1390</v>
      </c>
      <c r="B229" s="18" t="s">
        <v>342</v>
      </c>
      <c r="C229" s="18" t="s">
        <v>343</v>
      </c>
      <c r="D229" s="20">
        <v>1</v>
      </c>
      <c r="E229" s="18">
        <v>17239.86</v>
      </c>
      <c r="F229" s="18">
        <v>31096.84</v>
      </c>
      <c r="G229" s="18" t="s">
        <v>157</v>
      </c>
      <c r="H229" s="18" t="s">
        <v>5</v>
      </c>
      <c r="I229" s="18" t="s">
        <v>182</v>
      </c>
      <c r="J229" s="21">
        <v>2444.9699999999998</v>
      </c>
      <c r="K229" s="21">
        <v>0</v>
      </c>
      <c r="L229" s="21">
        <v>2444.9699999999998</v>
      </c>
      <c r="M229" s="22">
        <v>233</v>
      </c>
      <c r="N229" s="22">
        <v>35.43</v>
      </c>
      <c r="O229" s="22">
        <v>830.83</v>
      </c>
      <c r="P229" s="22">
        <v>145.06</v>
      </c>
      <c r="Q229" s="22">
        <v>1244.32</v>
      </c>
      <c r="R229" s="23">
        <v>3689.29</v>
      </c>
      <c r="S229" s="21">
        <v>2351.4299999999998</v>
      </c>
      <c r="T229" s="21">
        <v>0</v>
      </c>
      <c r="U229" s="21">
        <v>2351.4299999999998</v>
      </c>
      <c r="V229" s="22">
        <v>232</v>
      </c>
      <c r="W229" s="22">
        <v>35.229999999999997</v>
      </c>
      <c r="X229" s="22">
        <v>820.14</v>
      </c>
      <c r="Y229" s="22">
        <v>123.35</v>
      </c>
      <c r="Z229" s="22">
        <v>1210.72</v>
      </c>
      <c r="AA229" s="23">
        <v>3562.15</v>
      </c>
      <c r="AB229" s="21">
        <v>2350.5</v>
      </c>
      <c r="AC229" s="21">
        <v>0</v>
      </c>
      <c r="AD229" s="21">
        <v>2350.5</v>
      </c>
      <c r="AE229" s="22">
        <v>231</v>
      </c>
      <c r="AF229" s="22">
        <v>35.22</v>
      </c>
      <c r="AG229" s="22">
        <v>818.65</v>
      </c>
      <c r="AH229" s="22">
        <v>143.74</v>
      </c>
      <c r="AI229" s="22">
        <v>1228.6099999999999</v>
      </c>
      <c r="AJ229" s="23">
        <v>3579.11</v>
      </c>
      <c r="AK229" s="21">
        <v>2408.37</v>
      </c>
      <c r="AL229" s="21">
        <v>0</v>
      </c>
      <c r="AM229" s="21">
        <v>2408.37</v>
      </c>
      <c r="AN229" s="22">
        <v>239</v>
      </c>
      <c r="AO229" s="22">
        <v>36.090000000000003</v>
      </c>
      <c r="AP229" s="22">
        <v>871.13</v>
      </c>
      <c r="AQ229" s="22">
        <v>144.76</v>
      </c>
      <c r="AR229" s="22">
        <v>1290.98</v>
      </c>
      <c r="AS229" s="23">
        <v>3699.35</v>
      </c>
      <c r="AT229" s="21">
        <v>2350.5</v>
      </c>
      <c r="AU229" s="21">
        <v>948.61</v>
      </c>
      <c r="AV229" s="21">
        <v>3299.11</v>
      </c>
      <c r="AW229" s="22">
        <v>361</v>
      </c>
      <c r="AX229" s="22">
        <v>35.22</v>
      </c>
      <c r="AY229" s="22">
        <v>1008.37</v>
      </c>
      <c r="AZ229" s="22">
        <v>120.75</v>
      </c>
      <c r="BA229" s="22">
        <v>1525.34</v>
      </c>
      <c r="BB229" s="23">
        <v>4824.45</v>
      </c>
      <c r="BC229" s="21">
        <v>3708.42</v>
      </c>
      <c r="BD229" s="21">
        <v>0</v>
      </c>
      <c r="BE229" s="21">
        <v>3708.42</v>
      </c>
      <c r="BF229" s="22">
        <v>393</v>
      </c>
      <c r="BG229" s="22">
        <v>52.74</v>
      </c>
      <c r="BH229" s="22">
        <v>1320.9</v>
      </c>
      <c r="BI229" s="22">
        <v>177.23</v>
      </c>
      <c r="BJ229" s="22">
        <v>1943.87</v>
      </c>
      <c r="BK229" s="23">
        <v>5652.29</v>
      </c>
      <c r="BL229" s="21">
        <v>2350.5</v>
      </c>
      <c r="BM229" s="21">
        <v>0</v>
      </c>
      <c r="BN229" s="21">
        <v>2350.5</v>
      </c>
      <c r="BO229" s="22">
        <v>229</v>
      </c>
      <c r="BP229" s="22">
        <v>35.22</v>
      </c>
      <c r="BQ229" s="22">
        <v>818.65</v>
      </c>
      <c r="BR229" s="22">
        <v>113.14</v>
      </c>
      <c r="BS229" s="22">
        <v>1196.01</v>
      </c>
      <c r="BT229" s="23">
        <v>3546.51</v>
      </c>
      <c r="BU229" s="21">
        <v>2350.5</v>
      </c>
      <c r="BV229" s="21">
        <v>0</v>
      </c>
      <c r="BW229" s="21">
        <v>2350.5</v>
      </c>
      <c r="BX229" s="22">
        <v>231</v>
      </c>
      <c r="BY229" s="22">
        <v>35.22</v>
      </c>
      <c r="BZ229" s="22">
        <v>818.65</v>
      </c>
      <c r="CA229" s="22">
        <v>138.63999999999999</v>
      </c>
      <c r="CB229" s="22">
        <v>1223.51</v>
      </c>
      <c r="CC229" s="23">
        <v>3574.01</v>
      </c>
      <c r="CD229" s="21">
        <v>2350.5</v>
      </c>
      <c r="CE229" s="21">
        <v>0</v>
      </c>
      <c r="CF229" s="21">
        <v>2350.5</v>
      </c>
      <c r="CG229" s="22">
        <v>231</v>
      </c>
      <c r="CH229" s="22">
        <v>35.22</v>
      </c>
      <c r="CI229" s="22">
        <v>818.65</v>
      </c>
      <c r="CJ229" s="22">
        <v>133.54</v>
      </c>
      <c r="CK229" s="22">
        <v>1218.4100000000001</v>
      </c>
      <c r="CL229" s="23">
        <v>3568.91</v>
      </c>
      <c r="CM229" s="21">
        <v>2409.56</v>
      </c>
      <c r="CN229" s="21">
        <v>0</v>
      </c>
      <c r="CO229" s="21">
        <v>2409.56</v>
      </c>
      <c r="CP229" s="22">
        <v>248</v>
      </c>
      <c r="CQ229" s="22">
        <v>36.1</v>
      </c>
      <c r="CR229" s="22">
        <v>854.91</v>
      </c>
      <c r="CS229" s="22">
        <v>139.69</v>
      </c>
      <c r="CT229" s="22">
        <v>1278.7</v>
      </c>
      <c r="CU229" s="23">
        <v>3688.26</v>
      </c>
      <c r="CV229" s="21">
        <v>2861.9</v>
      </c>
      <c r="CW229" s="21">
        <v>0</v>
      </c>
      <c r="CX229" s="21">
        <v>2861.9</v>
      </c>
      <c r="CY229" s="22">
        <v>301</v>
      </c>
      <c r="CZ229" s="22">
        <v>42.89</v>
      </c>
      <c r="DA229" s="22">
        <v>1081.05</v>
      </c>
      <c r="DB229" s="22">
        <v>76.319999999999993</v>
      </c>
      <c r="DC229" s="22">
        <v>1501.26</v>
      </c>
      <c r="DD229" s="23">
        <v>4363.16</v>
      </c>
      <c r="DE229" s="21">
        <v>3363.46</v>
      </c>
      <c r="DF229" s="21">
        <v>0</v>
      </c>
      <c r="DG229" s="21">
        <v>3363.46</v>
      </c>
      <c r="DH229" s="22">
        <v>373</v>
      </c>
      <c r="DI229" s="22">
        <v>360.39</v>
      </c>
      <c r="DJ229" s="22">
        <v>1895.14</v>
      </c>
      <c r="DK229" s="22">
        <v>152.87</v>
      </c>
      <c r="DL229" s="22">
        <v>2781.4</v>
      </c>
      <c r="DM229" s="23">
        <v>6144.86</v>
      </c>
      <c r="DN229" s="73">
        <f t="shared" si="32"/>
        <v>31300.610000000004</v>
      </c>
      <c r="DO229" s="73">
        <f t="shared" si="31"/>
        <v>948.61</v>
      </c>
      <c r="DP229" s="73">
        <f t="shared" si="33"/>
        <v>32249.220000000005</v>
      </c>
      <c r="DQ229" s="22">
        <f t="shared" si="34"/>
        <v>3531</v>
      </c>
      <c r="DR229" s="22">
        <f t="shared" si="35"/>
        <v>810.19</v>
      </c>
      <c r="DS229" s="22">
        <f t="shared" si="36"/>
        <v>12775.719999999998</v>
      </c>
      <c r="DT229" s="22">
        <f t="shared" si="37"/>
        <v>1722.23</v>
      </c>
      <c r="DU229" s="22">
        <f t="shared" si="38"/>
        <v>18839.140000000003</v>
      </c>
      <c r="DV229" s="23">
        <f t="shared" si="39"/>
        <v>53438.86</v>
      </c>
      <c r="DW229" s="262">
        <f t="shared" si="40"/>
        <v>1152.3800000000047</v>
      </c>
      <c r="DX229" s="262"/>
      <c r="DY229" s="263">
        <f>E229-(DU229-(DO229*PARAM!Q229))</f>
        <v>-1599.2800000000025</v>
      </c>
      <c r="DZ229" s="263"/>
    </row>
    <row r="230" spans="1:130" x14ac:dyDescent="0.25">
      <c r="A230" s="18">
        <v>1391</v>
      </c>
      <c r="B230" s="18" t="s">
        <v>863</v>
      </c>
      <c r="C230" s="18" t="s">
        <v>864</v>
      </c>
      <c r="D230" s="20">
        <v>0</v>
      </c>
      <c r="E230" s="18">
        <v>0</v>
      </c>
      <c r="F230" s="18">
        <v>0</v>
      </c>
      <c r="G230" s="18" t="s">
        <v>157</v>
      </c>
      <c r="H230" s="18" t="s">
        <v>5</v>
      </c>
      <c r="I230" s="18" t="s">
        <v>415</v>
      </c>
      <c r="J230" s="21"/>
      <c r="K230" s="21"/>
      <c r="L230" s="21"/>
      <c r="M230" s="22"/>
      <c r="N230" s="22"/>
      <c r="O230" s="22"/>
      <c r="P230" s="22"/>
      <c r="Q230" s="22"/>
      <c r="R230" s="23"/>
      <c r="S230" s="21"/>
      <c r="T230" s="21"/>
      <c r="U230" s="21"/>
      <c r="V230" s="22"/>
      <c r="W230" s="22"/>
      <c r="X230" s="22"/>
      <c r="Y230" s="22"/>
      <c r="Z230" s="22"/>
      <c r="AA230" s="23"/>
      <c r="AB230" s="21"/>
      <c r="AC230" s="21"/>
      <c r="AD230" s="21"/>
      <c r="AE230" s="22"/>
      <c r="AF230" s="22"/>
      <c r="AG230" s="22"/>
      <c r="AH230" s="22"/>
      <c r="AI230" s="22"/>
      <c r="AJ230" s="23"/>
      <c r="AK230" s="21"/>
      <c r="AL230" s="21"/>
      <c r="AM230" s="21"/>
      <c r="AN230" s="22"/>
      <c r="AO230" s="22"/>
      <c r="AP230" s="22"/>
      <c r="AQ230" s="22"/>
      <c r="AR230" s="22"/>
      <c r="AS230" s="23"/>
      <c r="AT230" s="21">
        <v>0</v>
      </c>
      <c r="AU230" s="21">
        <v>711.46</v>
      </c>
      <c r="AV230" s="21">
        <v>711.46</v>
      </c>
      <c r="AW230" s="22">
        <v>30</v>
      </c>
      <c r="AX230" s="22">
        <v>0</v>
      </c>
      <c r="AY230" s="22">
        <v>142.29</v>
      </c>
      <c r="AZ230" s="22">
        <v>9.5299999999999994</v>
      </c>
      <c r="BA230" s="22">
        <v>181.82</v>
      </c>
      <c r="BB230" s="23">
        <v>893.28</v>
      </c>
      <c r="BC230" s="21"/>
      <c r="BD230" s="21"/>
      <c r="BE230" s="21"/>
      <c r="BF230" s="22"/>
      <c r="BG230" s="22"/>
      <c r="BH230" s="22"/>
      <c r="BI230" s="22"/>
      <c r="BJ230" s="22"/>
      <c r="BK230" s="23"/>
      <c r="BL230" s="21"/>
      <c r="BM230" s="21"/>
      <c r="BN230" s="21"/>
      <c r="BO230" s="22"/>
      <c r="BP230" s="22"/>
      <c r="BQ230" s="22"/>
      <c r="BR230" s="22"/>
      <c r="BS230" s="22"/>
      <c r="BT230" s="23"/>
      <c r="BU230" s="21"/>
      <c r="BV230" s="21"/>
      <c r="BW230" s="21"/>
      <c r="BX230" s="22"/>
      <c r="BY230" s="22"/>
      <c r="BZ230" s="22"/>
      <c r="CA230" s="22"/>
      <c r="CB230" s="22"/>
      <c r="CC230" s="23"/>
      <c r="CD230" s="21"/>
      <c r="CE230" s="21"/>
      <c r="CF230" s="21"/>
      <c r="CG230" s="22"/>
      <c r="CH230" s="22"/>
      <c r="CI230" s="22"/>
      <c r="CJ230" s="22"/>
      <c r="CK230" s="22"/>
      <c r="CL230" s="23"/>
      <c r="CM230" s="21"/>
      <c r="CN230" s="21"/>
      <c r="CO230" s="21"/>
      <c r="CP230" s="22"/>
      <c r="CQ230" s="22"/>
      <c r="CR230" s="22"/>
      <c r="CS230" s="22"/>
      <c r="CT230" s="22"/>
      <c r="CU230" s="23"/>
      <c r="CV230" s="21"/>
      <c r="CW230" s="21"/>
      <c r="CX230" s="21"/>
      <c r="CY230" s="22"/>
      <c r="CZ230" s="22"/>
      <c r="DA230" s="22"/>
      <c r="DB230" s="22"/>
      <c r="DC230" s="22"/>
      <c r="DD230" s="23"/>
      <c r="DN230" s="73">
        <f t="shared" si="32"/>
        <v>0</v>
      </c>
      <c r="DO230" s="73">
        <f t="shared" si="31"/>
        <v>711.46</v>
      </c>
      <c r="DP230" s="73">
        <f t="shared" si="33"/>
        <v>711.46</v>
      </c>
      <c r="DQ230" s="22">
        <f t="shared" si="34"/>
        <v>30</v>
      </c>
      <c r="DR230" s="22">
        <f t="shared" si="35"/>
        <v>0</v>
      </c>
      <c r="DS230" s="22">
        <f t="shared" si="36"/>
        <v>142.29</v>
      </c>
      <c r="DT230" s="22">
        <f t="shared" si="37"/>
        <v>9.5299999999999994</v>
      </c>
      <c r="DU230" s="22">
        <f t="shared" si="38"/>
        <v>181.82</v>
      </c>
      <c r="DV230" s="23">
        <f t="shared" si="39"/>
        <v>893.28</v>
      </c>
      <c r="DW230" s="262">
        <f t="shared" si="40"/>
        <v>711.46</v>
      </c>
      <c r="DX230" s="262"/>
      <c r="DY230" s="263">
        <f>E230-(DU230-(DO230*PARAM!Q230))</f>
        <v>-181.82</v>
      </c>
      <c r="DZ230" s="263"/>
    </row>
    <row r="231" spans="1:130" x14ac:dyDescent="0.25">
      <c r="A231" s="18">
        <v>1392</v>
      </c>
      <c r="B231" s="18" t="s">
        <v>344</v>
      </c>
      <c r="C231" s="18" t="s">
        <v>345</v>
      </c>
      <c r="D231" s="20">
        <v>1</v>
      </c>
      <c r="E231" s="18">
        <v>21769.03</v>
      </c>
      <c r="F231" s="18">
        <v>36387.58</v>
      </c>
      <c r="G231" s="18" t="s">
        <v>157</v>
      </c>
      <c r="H231" s="18" t="s">
        <v>5</v>
      </c>
      <c r="I231" s="18" t="s">
        <v>169</v>
      </c>
      <c r="J231" s="21">
        <v>3448.2</v>
      </c>
      <c r="K231" s="21">
        <v>0</v>
      </c>
      <c r="L231" s="21">
        <v>3448.2</v>
      </c>
      <c r="M231" s="22">
        <v>377</v>
      </c>
      <c r="N231" s="22">
        <v>16.920000000000002</v>
      </c>
      <c r="O231" s="22">
        <v>1299.29</v>
      </c>
      <c r="P231" s="22">
        <v>162.96</v>
      </c>
      <c r="Q231" s="22">
        <v>1856.17</v>
      </c>
      <c r="R231" s="23">
        <v>5304.37</v>
      </c>
      <c r="S231" s="21">
        <v>3385.8</v>
      </c>
      <c r="T231" s="21">
        <v>0</v>
      </c>
      <c r="U231" s="21">
        <v>3385.8</v>
      </c>
      <c r="V231" s="22">
        <v>377</v>
      </c>
      <c r="W231" s="22">
        <v>16.920000000000002</v>
      </c>
      <c r="X231" s="22">
        <v>1300.5899999999999</v>
      </c>
      <c r="Y231" s="22">
        <v>126.42</v>
      </c>
      <c r="Z231" s="22">
        <v>1820.93</v>
      </c>
      <c r="AA231" s="23">
        <v>5206.7299999999996</v>
      </c>
      <c r="AB231" s="21">
        <v>3385.8</v>
      </c>
      <c r="AC231" s="21">
        <v>0</v>
      </c>
      <c r="AD231" s="21">
        <v>3385.8</v>
      </c>
      <c r="AE231" s="22">
        <v>377</v>
      </c>
      <c r="AF231" s="22">
        <v>16.920000000000002</v>
      </c>
      <c r="AG231" s="22">
        <v>1299.94</v>
      </c>
      <c r="AH231" s="22">
        <v>177.42</v>
      </c>
      <c r="AI231" s="22">
        <v>1871.28</v>
      </c>
      <c r="AJ231" s="23">
        <v>5257.08</v>
      </c>
      <c r="AK231" s="21">
        <v>3422.26</v>
      </c>
      <c r="AL231" s="21">
        <v>0</v>
      </c>
      <c r="AM231" s="21">
        <v>3422.26</v>
      </c>
      <c r="AN231" s="22">
        <v>383</v>
      </c>
      <c r="AO231" s="22">
        <v>17.100000000000001</v>
      </c>
      <c r="AP231" s="22">
        <v>1313.54</v>
      </c>
      <c r="AQ231" s="22">
        <v>60.76</v>
      </c>
      <c r="AR231" s="22">
        <v>1774.4</v>
      </c>
      <c r="AS231" s="23">
        <v>5196.66</v>
      </c>
      <c r="AT231" s="21">
        <v>3472.72</v>
      </c>
      <c r="AU231" s="21">
        <v>948.61</v>
      </c>
      <c r="AV231" s="21">
        <v>4421.33</v>
      </c>
      <c r="AW231" s="22">
        <v>518</v>
      </c>
      <c r="AX231" s="22">
        <v>17.350000000000001</v>
      </c>
      <c r="AY231" s="22">
        <v>1522.08</v>
      </c>
      <c r="AZ231" s="22">
        <v>74.38</v>
      </c>
      <c r="BA231" s="22">
        <v>2131.81</v>
      </c>
      <c r="BB231" s="23">
        <v>6553.14</v>
      </c>
      <c r="BC231" s="21">
        <v>5129.82</v>
      </c>
      <c r="BD231" s="21">
        <v>0</v>
      </c>
      <c r="BE231" s="21">
        <v>5129.82</v>
      </c>
      <c r="BF231" s="22">
        <v>608</v>
      </c>
      <c r="BG231" s="22">
        <v>25.27</v>
      </c>
      <c r="BH231" s="22">
        <v>2231.98</v>
      </c>
      <c r="BI231" s="22">
        <v>84.37</v>
      </c>
      <c r="BJ231" s="22">
        <v>2949.62</v>
      </c>
      <c r="BK231" s="23">
        <v>8079.44</v>
      </c>
      <c r="BL231" s="21">
        <v>14681.5</v>
      </c>
      <c r="BM231" s="21">
        <v>0</v>
      </c>
      <c r="BN231" s="21">
        <v>14681.5</v>
      </c>
      <c r="BO231" s="22">
        <v>1453</v>
      </c>
      <c r="BP231" s="22">
        <v>441.14</v>
      </c>
      <c r="BQ231" s="22">
        <v>7144.49</v>
      </c>
      <c r="BR231" s="22">
        <v>213.48</v>
      </c>
      <c r="BS231" s="22">
        <v>9252.11</v>
      </c>
      <c r="BT231" s="23">
        <v>23933.61</v>
      </c>
      <c r="BU231" s="21">
        <v>0</v>
      </c>
      <c r="BV231" s="21">
        <v>0</v>
      </c>
      <c r="BW231" s="21">
        <v>0</v>
      </c>
      <c r="BX231" s="22">
        <v>0</v>
      </c>
      <c r="BY231" s="22">
        <v>0</v>
      </c>
      <c r="BZ231" s="22">
        <v>0</v>
      </c>
      <c r="CA231" s="22">
        <v>0</v>
      </c>
      <c r="CB231" s="22">
        <v>0</v>
      </c>
      <c r="CC231" s="23">
        <v>0</v>
      </c>
      <c r="CD231" s="21">
        <v>0</v>
      </c>
      <c r="CE231" s="21">
        <v>0</v>
      </c>
      <c r="CF231" s="21">
        <v>0</v>
      </c>
      <c r="CG231" s="22">
        <v>0</v>
      </c>
      <c r="CH231" s="22">
        <v>0</v>
      </c>
      <c r="CI231" s="22">
        <v>661.93</v>
      </c>
      <c r="CJ231" s="22">
        <v>0</v>
      </c>
      <c r="CK231" s="22">
        <v>661.93</v>
      </c>
      <c r="CL231" s="23">
        <v>661.93</v>
      </c>
      <c r="CM231" s="21">
        <v>0</v>
      </c>
      <c r="CN231" s="21">
        <v>0</v>
      </c>
      <c r="CO231" s="21">
        <v>0</v>
      </c>
      <c r="CP231" s="22">
        <v>0</v>
      </c>
      <c r="CQ231" s="22">
        <v>0</v>
      </c>
      <c r="CR231" s="22">
        <v>0</v>
      </c>
      <c r="CS231" s="22">
        <v>0</v>
      </c>
      <c r="CT231" s="22">
        <v>0</v>
      </c>
      <c r="CU231" s="23">
        <v>0</v>
      </c>
      <c r="CV231" s="21"/>
      <c r="CW231" s="21"/>
      <c r="CX231" s="21"/>
      <c r="CY231" s="22"/>
      <c r="CZ231" s="22"/>
      <c r="DA231" s="22"/>
      <c r="DB231" s="22"/>
      <c r="DC231" s="22"/>
      <c r="DD231" s="23"/>
      <c r="DN231" s="73">
        <f t="shared" si="32"/>
        <v>36926.1</v>
      </c>
      <c r="DO231" s="73">
        <f t="shared" si="31"/>
        <v>948.61</v>
      </c>
      <c r="DP231" s="73">
        <f t="shared" si="33"/>
        <v>37874.71</v>
      </c>
      <c r="DQ231" s="22">
        <f t="shared" si="34"/>
        <v>5546</v>
      </c>
      <c r="DR231" s="22">
        <f t="shared" si="35"/>
        <v>992.76</v>
      </c>
      <c r="DS231" s="22">
        <f t="shared" si="36"/>
        <v>23918.33</v>
      </c>
      <c r="DT231" s="22">
        <f t="shared" si="37"/>
        <v>1113.27</v>
      </c>
      <c r="DU231" s="22">
        <f t="shared" si="38"/>
        <v>31570.36</v>
      </c>
      <c r="DV231" s="23">
        <f t="shared" si="39"/>
        <v>84126.569999999992</v>
      </c>
      <c r="DW231" s="262">
        <f t="shared" si="40"/>
        <v>1487.1299999999974</v>
      </c>
      <c r="DX231" s="262"/>
      <c r="DY231" s="263">
        <f>E231-(DU231-(DO231*PARAM!Q231))</f>
        <v>-9801.3300000000017</v>
      </c>
      <c r="DZ231" s="263"/>
    </row>
    <row r="232" spans="1:130" x14ac:dyDescent="0.25">
      <c r="A232" s="18">
        <v>1400</v>
      </c>
      <c r="B232" s="18" t="s">
        <v>683</v>
      </c>
      <c r="C232" s="18" t="s">
        <v>245</v>
      </c>
      <c r="D232" s="20">
        <v>1</v>
      </c>
      <c r="E232" s="18">
        <v>16593.144399999997</v>
      </c>
      <c r="F232" s="18">
        <v>29383.045999999998</v>
      </c>
      <c r="G232" s="18" t="s">
        <v>157</v>
      </c>
      <c r="H232" s="18" t="s">
        <v>9</v>
      </c>
      <c r="I232" s="18" t="s">
        <v>277</v>
      </c>
      <c r="J232" s="21">
        <v>656.5902000000001</v>
      </c>
      <c r="K232" s="21">
        <v>0</v>
      </c>
      <c r="L232" s="21">
        <v>656.5902000000001</v>
      </c>
      <c r="M232" s="22">
        <v>32.340000000000003</v>
      </c>
      <c r="N232" s="22">
        <v>16.346400000000003</v>
      </c>
      <c r="O232" s="22">
        <v>260.68</v>
      </c>
      <c r="P232" s="22">
        <v>11.652200000000001</v>
      </c>
      <c r="Q232" s="22">
        <v>321.01859999999999</v>
      </c>
      <c r="R232" s="23">
        <v>-348.97</v>
      </c>
      <c r="S232" s="21">
        <v>938.99679999999989</v>
      </c>
      <c r="T232" s="21">
        <v>0</v>
      </c>
      <c r="U232" s="21">
        <v>938.99679999999989</v>
      </c>
      <c r="V232" s="22">
        <v>56.84</v>
      </c>
      <c r="W232" s="22">
        <v>23.412199999999999</v>
      </c>
      <c r="X232" s="22">
        <v>349.61500000000001</v>
      </c>
      <c r="Y232" s="22">
        <v>16.66</v>
      </c>
      <c r="Z232" s="22">
        <v>446.52719999999999</v>
      </c>
      <c r="AA232" s="23">
        <v>-511.63</v>
      </c>
      <c r="AB232" s="21">
        <v>797.78859999999997</v>
      </c>
      <c r="AC232" s="21">
        <v>0</v>
      </c>
      <c r="AD232" s="21">
        <v>797.78859999999997</v>
      </c>
      <c r="AE232" s="22">
        <v>44.1</v>
      </c>
      <c r="AF232" s="22">
        <v>19.8842</v>
      </c>
      <c r="AG232" s="22">
        <v>305.16219999999998</v>
      </c>
      <c r="AH232" s="22">
        <v>14.161</v>
      </c>
      <c r="AI232" s="22">
        <v>383.30739999999997</v>
      </c>
      <c r="AJ232" s="23">
        <v>-430.76</v>
      </c>
      <c r="AK232" s="21">
        <v>844.85800000000006</v>
      </c>
      <c r="AL232" s="21">
        <v>0</v>
      </c>
      <c r="AM232" s="21">
        <v>844.85800000000006</v>
      </c>
      <c r="AN232" s="22">
        <v>48.02</v>
      </c>
      <c r="AO232" s="22">
        <v>21.060199999999998</v>
      </c>
      <c r="AP232" s="22">
        <v>319.82299999999998</v>
      </c>
      <c r="AQ232" s="22">
        <v>14.994000000000002</v>
      </c>
      <c r="AR232" s="22">
        <v>403.8972</v>
      </c>
      <c r="AS232" s="23">
        <v>-458.2</v>
      </c>
      <c r="AT232" s="21">
        <v>797.78859999999997</v>
      </c>
      <c r="AU232" s="21">
        <v>808.78419999999994</v>
      </c>
      <c r="AV232" s="21">
        <v>1606.5727999999999</v>
      </c>
      <c r="AW232" s="22">
        <v>112.7</v>
      </c>
      <c r="AX232" s="22">
        <v>19.8842</v>
      </c>
      <c r="AY232" s="22">
        <v>466.91120000000001</v>
      </c>
      <c r="AZ232" s="22">
        <v>24.9998</v>
      </c>
      <c r="BA232" s="22">
        <v>624.49519999999995</v>
      </c>
      <c r="BB232" s="23">
        <v>-1014.86</v>
      </c>
      <c r="BC232" s="21">
        <v>1955.394</v>
      </c>
      <c r="BD232" s="21">
        <v>0</v>
      </c>
      <c r="BE232" s="21">
        <v>1955.394</v>
      </c>
      <c r="BF232" s="22">
        <v>144.06</v>
      </c>
      <c r="BG232" s="22">
        <v>48.823599999999999</v>
      </c>
      <c r="BH232" s="22">
        <v>762.51839999999993</v>
      </c>
      <c r="BI232" s="22">
        <v>34.721399999999996</v>
      </c>
      <c r="BJ232" s="22">
        <v>990.12339999999995</v>
      </c>
      <c r="BK232" s="23">
        <v>-1005.18</v>
      </c>
      <c r="BL232" s="21">
        <v>816.42820000000006</v>
      </c>
      <c r="BM232" s="21">
        <v>0</v>
      </c>
      <c r="BN232" s="21">
        <v>816.42820000000006</v>
      </c>
      <c r="BO232" s="22">
        <v>46.06</v>
      </c>
      <c r="BP232" s="22">
        <v>20.344799999999999</v>
      </c>
      <c r="BQ232" s="22">
        <v>315.05040000000002</v>
      </c>
      <c r="BR232" s="22">
        <v>14.494200000000001</v>
      </c>
      <c r="BS232" s="22">
        <v>395.94940000000003</v>
      </c>
      <c r="BT232" s="23">
        <v>-437.14</v>
      </c>
      <c r="BU232" s="21">
        <v>807.2847999999999</v>
      </c>
      <c r="BV232" s="21">
        <v>0</v>
      </c>
      <c r="BW232" s="21">
        <v>807.2847999999999</v>
      </c>
      <c r="BX232" s="22">
        <v>45.08</v>
      </c>
      <c r="BY232" s="22">
        <v>20.1096</v>
      </c>
      <c r="BZ232" s="22">
        <v>312.15940000000001</v>
      </c>
      <c r="CA232" s="22">
        <v>14.3276</v>
      </c>
      <c r="CB232" s="22">
        <v>391.67660000000001</v>
      </c>
      <c r="CC232" s="23">
        <v>-432.08</v>
      </c>
      <c r="CD232" s="21">
        <v>-22.667399999999997</v>
      </c>
      <c r="CE232" s="21">
        <v>0</v>
      </c>
      <c r="CF232" s="21">
        <v>-22.667399999999997</v>
      </c>
      <c r="CG232" s="22">
        <v>17.64</v>
      </c>
      <c r="CH232" s="22">
        <v>12.054</v>
      </c>
      <c r="CI232" s="22">
        <v>210.00419999999997</v>
      </c>
      <c r="CJ232" s="22">
        <v>1.8031999999999999</v>
      </c>
      <c r="CK232" s="22">
        <v>241.50139999999999</v>
      </c>
      <c r="CL232" s="23">
        <v>264.63</v>
      </c>
      <c r="CM232" s="21">
        <v>816.42820000000006</v>
      </c>
      <c r="CN232" s="21">
        <v>0</v>
      </c>
      <c r="CO232" s="21">
        <v>816.42820000000006</v>
      </c>
      <c r="CP232" s="22">
        <v>50.96</v>
      </c>
      <c r="CQ232" s="22">
        <v>20.344799999999999</v>
      </c>
      <c r="CR232" s="22">
        <v>309.10180000000003</v>
      </c>
      <c r="CS232" s="22">
        <v>14.494200000000001</v>
      </c>
      <c r="CT232" s="22">
        <v>394.9008</v>
      </c>
      <c r="CU232" s="23">
        <v>-438.19</v>
      </c>
      <c r="CV232" s="21">
        <v>863.5172</v>
      </c>
      <c r="CW232" s="21">
        <v>0</v>
      </c>
      <c r="CX232" s="21">
        <v>863.5172</v>
      </c>
      <c r="CY232" s="22">
        <v>49.98</v>
      </c>
      <c r="CZ232" s="22">
        <v>21.520799999999998</v>
      </c>
      <c r="DA232" s="22">
        <v>318.68619999999999</v>
      </c>
      <c r="DB232" s="22">
        <v>15.317399999999999</v>
      </c>
      <c r="DC232" s="22">
        <v>405.50440000000003</v>
      </c>
      <c r="DD232" s="23">
        <v>-475.64</v>
      </c>
      <c r="DE232" s="9">
        <v>-2513.3276000000001</v>
      </c>
      <c r="DF232" s="9">
        <v>0</v>
      </c>
      <c r="DG232" s="9">
        <v>-2513.3276000000001</v>
      </c>
      <c r="DH232" s="11">
        <v>-25.48</v>
      </c>
      <c r="DI232" s="11">
        <v>97.696200000000005</v>
      </c>
      <c r="DJ232" s="11">
        <v>362.10019999999997</v>
      </c>
      <c r="DK232" s="11">
        <v>-32.349800000000002</v>
      </c>
      <c r="DL232" s="11">
        <v>401.96660000000003</v>
      </c>
      <c r="DM232" s="23">
        <v>2966.59</v>
      </c>
      <c r="DN232" s="73">
        <f t="shared" si="32"/>
        <v>6759.0795999999991</v>
      </c>
      <c r="DO232" s="73">
        <f t="shared" si="31"/>
        <v>808.78419999999994</v>
      </c>
      <c r="DP232" s="73">
        <f t="shared" si="33"/>
        <v>7567.8637999999992</v>
      </c>
      <c r="DQ232" s="22">
        <f t="shared" si="34"/>
        <v>668.36000000000013</v>
      </c>
      <c r="DR232" s="22">
        <f t="shared" si="35"/>
        <v>361.82579999999996</v>
      </c>
      <c r="DS232" s="22">
        <f t="shared" si="36"/>
        <v>4606.8624</v>
      </c>
      <c r="DT232" s="22">
        <f t="shared" si="37"/>
        <v>159.76940000000002</v>
      </c>
      <c r="DU232" s="22">
        <f t="shared" si="38"/>
        <v>5796.8175999999994</v>
      </c>
      <c r="DV232" s="23">
        <f t="shared" si="39"/>
        <v>-2758.5699999999997</v>
      </c>
      <c r="DW232" s="262">
        <f t="shared" si="40"/>
        <v>-21815.182199999999</v>
      </c>
      <c r="DX232" s="262"/>
      <c r="DY232" s="263">
        <f>E232-(DU232-(DO232*PARAM!Q232))</f>
        <v>10796.326799999999</v>
      </c>
      <c r="DZ232" s="263"/>
    </row>
    <row r="233" spans="1:130" x14ac:dyDescent="0.25">
      <c r="A233" s="18">
        <v>1401</v>
      </c>
      <c r="B233" s="18" t="s">
        <v>303</v>
      </c>
      <c r="C233" s="18" t="s">
        <v>304</v>
      </c>
      <c r="D233" s="20">
        <v>0.8</v>
      </c>
      <c r="E233" s="18">
        <v>10868.78</v>
      </c>
      <c r="F233" s="18">
        <v>21489.29</v>
      </c>
      <c r="G233" s="18" t="s">
        <v>157</v>
      </c>
      <c r="H233" s="18" t="s">
        <v>5</v>
      </c>
      <c r="I233" s="18" t="s">
        <v>298</v>
      </c>
      <c r="J233" s="21">
        <v>1755.45</v>
      </c>
      <c r="K233" s="21">
        <v>0</v>
      </c>
      <c r="L233" s="21">
        <v>1755.45</v>
      </c>
      <c r="M233" s="22">
        <v>138</v>
      </c>
      <c r="N233" s="22">
        <v>41.8</v>
      </c>
      <c r="O233" s="22">
        <v>475.12</v>
      </c>
      <c r="P233" s="22">
        <v>112.41</v>
      </c>
      <c r="Q233" s="22">
        <v>767.33</v>
      </c>
      <c r="R233" s="23">
        <v>2522.7800000000002</v>
      </c>
      <c r="S233" s="21">
        <v>1654.46</v>
      </c>
      <c r="T233" s="21">
        <v>0</v>
      </c>
      <c r="U233" s="21">
        <v>1654.46</v>
      </c>
      <c r="V233" s="22">
        <v>136</v>
      </c>
      <c r="W233" s="22">
        <v>41.29</v>
      </c>
      <c r="X233" s="22">
        <v>457.35</v>
      </c>
      <c r="Y233" s="22">
        <v>95.67</v>
      </c>
      <c r="Z233" s="22">
        <v>730.31</v>
      </c>
      <c r="AA233" s="23">
        <v>2384.77</v>
      </c>
      <c r="AB233" s="21">
        <v>1654.46</v>
      </c>
      <c r="AC233" s="21">
        <v>0</v>
      </c>
      <c r="AD233" s="21">
        <v>1654.46</v>
      </c>
      <c r="AE233" s="22">
        <v>136</v>
      </c>
      <c r="AF233" s="22">
        <v>41.29</v>
      </c>
      <c r="AG233" s="22">
        <v>457.03</v>
      </c>
      <c r="AH233" s="22">
        <v>116.07</v>
      </c>
      <c r="AI233" s="22">
        <v>750.39</v>
      </c>
      <c r="AJ233" s="23">
        <v>2404.85</v>
      </c>
      <c r="AK233" s="21">
        <v>1654.46</v>
      </c>
      <c r="AL233" s="21">
        <v>0</v>
      </c>
      <c r="AM233" s="21">
        <v>1654.46</v>
      </c>
      <c r="AN233" s="22">
        <v>136</v>
      </c>
      <c r="AO233" s="22">
        <v>41.29</v>
      </c>
      <c r="AP233" s="22">
        <v>457.03</v>
      </c>
      <c r="AQ233" s="22">
        <v>95.67</v>
      </c>
      <c r="AR233" s="22">
        <v>729.99</v>
      </c>
      <c r="AS233" s="23">
        <v>2384.4499999999998</v>
      </c>
      <c r="AT233" s="21">
        <v>1663.88</v>
      </c>
      <c r="AU233" s="21">
        <v>758.88</v>
      </c>
      <c r="AV233" s="21">
        <v>2422.7600000000002</v>
      </c>
      <c r="AW233" s="22">
        <v>240</v>
      </c>
      <c r="AX233" s="22">
        <v>41.52</v>
      </c>
      <c r="AY233" s="22">
        <v>617.35</v>
      </c>
      <c r="AZ233" s="22">
        <v>111.12</v>
      </c>
      <c r="BA233" s="22">
        <v>1009.99</v>
      </c>
      <c r="BB233" s="23">
        <v>3432.75</v>
      </c>
      <c r="BC233" s="21">
        <v>2659.91</v>
      </c>
      <c r="BD233" s="21">
        <v>0</v>
      </c>
      <c r="BE233" s="21">
        <v>2659.91</v>
      </c>
      <c r="BF233" s="22">
        <v>248</v>
      </c>
      <c r="BG233" s="22">
        <v>61.62</v>
      </c>
      <c r="BH233" s="22">
        <v>936.99</v>
      </c>
      <c r="BI233" s="22">
        <v>122.88</v>
      </c>
      <c r="BJ233" s="22">
        <v>1369.49</v>
      </c>
      <c r="BK233" s="23">
        <v>4029.4</v>
      </c>
      <c r="BL233" s="21">
        <v>1654.46</v>
      </c>
      <c r="BM233" s="21">
        <v>0</v>
      </c>
      <c r="BN233" s="21">
        <v>1654.46</v>
      </c>
      <c r="BO233" s="22">
        <v>136</v>
      </c>
      <c r="BP233" s="22">
        <v>41.29</v>
      </c>
      <c r="BQ233" s="22">
        <v>457.03</v>
      </c>
      <c r="BR233" s="22">
        <v>121.17</v>
      </c>
      <c r="BS233" s="22">
        <v>755.49</v>
      </c>
      <c r="BT233" s="23">
        <v>2409.9499999999998</v>
      </c>
      <c r="BU233" s="21">
        <v>1654.46</v>
      </c>
      <c r="BV233" s="21">
        <v>0</v>
      </c>
      <c r="BW233" s="21">
        <v>1654.46</v>
      </c>
      <c r="BX233" s="22">
        <v>136</v>
      </c>
      <c r="BY233" s="22">
        <v>41.29</v>
      </c>
      <c r="BZ233" s="22">
        <v>457.03</v>
      </c>
      <c r="CA233" s="22">
        <v>121.17</v>
      </c>
      <c r="CB233" s="22">
        <v>755.49</v>
      </c>
      <c r="CC233" s="23">
        <v>2409.9499999999998</v>
      </c>
      <c r="CD233" s="21">
        <v>1686.72</v>
      </c>
      <c r="CE233" s="21">
        <v>0</v>
      </c>
      <c r="CF233" s="21">
        <v>1686.72</v>
      </c>
      <c r="CG233" s="22">
        <v>140</v>
      </c>
      <c r="CH233" s="22">
        <v>42.09</v>
      </c>
      <c r="CI233" s="22">
        <v>486.29</v>
      </c>
      <c r="CJ233" s="22">
        <v>96.24</v>
      </c>
      <c r="CK233" s="22">
        <v>764.62</v>
      </c>
      <c r="CL233" s="23">
        <v>2451.34</v>
      </c>
      <c r="CM233" s="21">
        <v>1670.34</v>
      </c>
      <c r="CN233" s="21">
        <v>0</v>
      </c>
      <c r="CO233" s="21">
        <v>1670.34</v>
      </c>
      <c r="CP233" s="22">
        <v>146</v>
      </c>
      <c r="CQ233" s="22">
        <v>41.69</v>
      </c>
      <c r="CR233" s="22">
        <v>458.7</v>
      </c>
      <c r="CS233" s="22">
        <v>65.349999999999994</v>
      </c>
      <c r="CT233" s="22">
        <v>711.74</v>
      </c>
      <c r="CU233" s="23">
        <v>2382.08</v>
      </c>
      <c r="CV233" s="21">
        <v>1670.6</v>
      </c>
      <c r="CW233" s="21">
        <v>0</v>
      </c>
      <c r="CX233" s="21">
        <v>1670.6</v>
      </c>
      <c r="CY233" s="22">
        <v>137</v>
      </c>
      <c r="CZ233" s="22">
        <v>41.69</v>
      </c>
      <c r="DA233" s="22">
        <v>447.45</v>
      </c>
      <c r="DB233" s="22">
        <v>95.95</v>
      </c>
      <c r="DC233" s="22">
        <v>722.09</v>
      </c>
      <c r="DD233" s="23">
        <v>2392.69</v>
      </c>
      <c r="DE233" s="21">
        <v>2488.77</v>
      </c>
      <c r="DF233" s="21">
        <v>0</v>
      </c>
      <c r="DG233" s="21">
        <v>2488.77</v>
      </c>
      <c r="DH233" s="22">
        <v>248</v>
      </c>
      <c r="DI233" s="22">
        <v>277.75</v>
      </c>
      <c r="DJ233" s="22">
        <v>1445.98</v>
      </c>
      <c r="DK233" s="22">
        <v>111.83</v>
      </c>
      <c r="DL233" s="22">
        <v>2083.56</v>
      </c>
      <c r="DM233" s="23">
        <v>4572.33</v>
      </c>
      <c r="DN233" s="73">
        <f t="shared" si="32"/>
        <v>21867.969999999994</v>
      </c>
      <c r="DO233" s="73">
        <f t="shared" si="31"/>
        <v>758.88</v>
      </c>
      <c r="DP233" s="73">
        <f t="shared" si="33"/>
        <v>22626.85</v>
      </c>
      <c r="DQ233" s="22">
        <f t="shared" si="34"/>
        <v>2113</v>
      </c>
      <c r="DR233" s="22">
        <f t="shared" si="35"/>
        <v>795.90000000000009</v>
      </c>
      <c r="DS233" s="22">
        <f t="shared" si="36"/>
        <v>7610.3799999999992</v>
      </c>
      <c r="DT233" s="22">
        <f t="shared" si="37"/>
        <v>1386.6999999999998</v>
      </c>
      <c r="DU233" s="22">
        <f t="shared" si="38"/>
        <v>11905.979999999998</v>
      </c>
      <c r="DV233" s="23">
        <f t="shared" si="39"/>
        <v>36187.29</v>
      </c>
      <c r="DW233" s="262">
        <f t="shared" si="40"/>
        <v>1137.5599999999977</v>
      </c>
      <c r="DX233" s="262"/>
      <c r="DY233" s="263">
        <f>E233-(DU233-(DO233*PARAM!Q233))</f>
        <v>-1037.1999999999971</v>
      </c>
      <c r="DZ233" s="263"/>
    </row>
    <row r="234" spans="1:130" x14ac:dyDescent="0.25">
      <c r="A234" s="18">
        <v>1402</v>
      </c>
      <c r="B234" s="18" t="s">
        <v>280</v>
      </c>
      <c r="C234" s="18" t="s">
        <v>281</v>
      </c>
      <c r="D234" s="20">
        <v>1</v>
      </c>
      <c r="E234" s="18">
        <v>13195.57</v>
      </c>
      <c r="F234" s="18">
        <v>29878.1</v>
      </c>
      <c r="G234" s="18" t="s">
        <v>157</v>
      </c>
      <c r="H234" s="18" t="s">
        <v>5</v>
      </c>
      <c r="I234" s="18" t="s">
        <v>282</v>
      </c>
      <c r="J234" s="21">
        <v>2837.77</v>
      </c>
      <c r="K234" s="21">
        <v>0</v>
      </c>
      <c r="L234" s="21">
        <v>2837.77</v>
      </c>
      <c r="M234" s="22">
        <v>288</v>
      </c>
      <c r="N234" s="22">
        <v>41.47</v>
      </c>
      <c r="O234" s="22">
        <v>1046.05</v>
      </c>
      <c r="P234" s="22">
        <v>141.88</v>
      </c>
      <c r="Q234" s="22">
        <v>1517.4</v>
      </c>
      <c r="R234" s="23">
        <v>4355.17</v>
      </c>
      <c r="S234" s="21">
        <v>2767.57</v>
      </c>
      <c r="T234" s="21">
        <v>0</v>
      </c>
      <c r="U234" s="21">
        <v>2767.57</v>
      </c>
      <c r="V234" s="22">
        <v>288</v>
      </c>
      <c r="W234" s="22">
        <v>41.47</v>
      </c>
      <c r="X234" s="22">
        <v>957.8</v>
      </c>
      <c r="Y234" s="22">
        <v>130.74</v>
      </c>
      <c r="Z234" s="22">
        <v>1418.01</v>
      </c>
      <c r="AA234" s="23">
        <v>4185.58</v>
      </c>
      <c r="AB234" s="21">
        <v>2255.27</v>
      </c>
      <c r="AC234" s="21">
        <v>0</v>
      </c>
      <c r="AD234" s="21">
        <v>2255.27</v>
      </c>
      <c r="AE234" s="22">
        <v>218</v>
      </c>
      <c r="AF234" s="22">
        <v>33.78</v>
      </c>
      <c r="AG234" s="22">
        <v>732.43</v>
      </c>
      <c r="AH234" s="22">
        <v>157.34</v>
      </c>
      <c r="AI234" s="22">
        <v>1141.55</v>
      </c>
      <c r="AJ234" s="23">
        <v>3396.82</v>
      </c>
      <c r="AK234" s="21">
        <v>2317.39</v>
      </c>
      <c r="AL234" s="21">
        <v>0</v>
      </c>
      <c r="AM234" s="21">
        <v>2317.39</v>
      </c>
      <c r="AN234" s="22">
        <v>227</v>
      </c>
      <c r="AO234" s="22">
        <v>34.72</v>
      </c>
      <c r="AP234" s="22">
        <v>788.65</v>
      </c>
      <c r="AQ234" s="22">
        <v>148.24</v>
      </c>
      <c r="AR234" s="22">
        <v>1198.6099999999999</v>
      </c>
      <c r="AS234" s="23">
        <v>3516</v>
      </c>
      <c r="AT234" s="21">
        <v>2288.0100000000002</v>
      </c>
      <c r="AU234" s="21">
        <v>948.61</v>
      </c>
      <c r="AV234" s="21">
        <v>3236.62</v>
      </c>
      <c r="AW234" s="22">
        <v>352</v>
      </c>
      <c r="AX234" s="22">
        <v>34.28</v>
      </c>
      <c r="AY234" s="22">
        <v>951.92</v>
      </c>
      <c r="AZ234" s="22">
        <v>119.64</v>
      </c>
      <c r="BA234" s="22">
        <v>1457.84</v>
      </c>
      <c r="BB234" s="23">
        <v>4694.46</v>
      </c>
      <c r="BC234" s="21">
        <v>3643.83</v>
      </c>
      <c r="BD234" s="21">
        <v>0</v>
      </c>
      <c r="BE234" s="21">
        <v>3643.83</v>
      </c>
      <c r="BF234" s="22">
        <v>384</v>
      </c>
      <c r="BG234" s="22">
        <v>51.93</v>
      </c>
      <c r="BH234" s="22">
        <v>1301.1199999999999</v>
      </c>
      <c r="BI234" s="22">
        <v>165.92</v>
      </c>
      <c r="BJ234" s="22">
        <v>1902.97</v>
      </c>
      <c r="BK234" s="23">
        <v>5546.8</v>
      </c>
      <c r="BL234" s="21">
        <v>2274.3200000000002</v>
      </c>
      <c r="BM234" s="21">
        <v>0</v>
      </c>
      <c r="BN234" s="21">
        <v>2274.3200000000002</v>
      </c>
      <c r="BO234" s="22">
        <v>221</v>
      </c>
      <c r="BP234" s="22">
        <v>34.08</v>
      </c>
      <c r="BQ234" s="22">
        <v>749.67</v>
      </c>
      <c r="BR234" s="22">
        <v>96.48</v>
      </c>
      <c r="BS234" s="22">
        <v>1101.23</v>
      </c>
      <c r="BT234" s="23">
        <v>3375.55</v>
      </c>
      <c r="BU234" s="21">
        <v>2274.3200000000002</v>
      </c>
      <c r="BV234" s="21">
        <v>0</v>
      </c>
      <c r="BW234" s="21">
        <v>2274.3200000000002</v>
      </c>
      <c r="BX234" s="22">
        <v>221</v>
      </c>
      <c r="BY234" s="22">
        <v>34.08</v>
      </c>
      <c r="BZ234" s="22">
        <v>749.67</v>
      </c>
      <c r="CA234" s="22">
        <v>152.58000000000001</v>
      </c>
      <c r="CB234" s="22">
        <v>1157.33</v>
      </c>
      <c r="CC234" s="23">
        <v>3431.65</v>
      </c>
      <c r="CD234" s="21">
        <v>2329.29</v>
      </c>
      <c r="CE234" s="21">
        <v>0</v>
      </c>
      <c r="CF234" s="21">
        <v>2329.29</v>
      </c>
      <c r="CG234" s="22">
        <v>229</v>
      </c>
      <c r="CH234" s="22">
        <v>34.9</v>
      </c>
      <c r="CI234" s="22">
        <v>799.48</v>
      </c>
      <c r="CJ234" s="22">
        <v>128.05000000000001</v>
      </c>
      <c r="CK234" s="22">
        <v>1191.43</v>
      </c>
      <c r="CL234" s="23">
        <v>3520.72</v>
      </c>
      <c r="CM234" s="21">
        <v>2274.3200000000002</v>
      </c>
      <c r="CN234" s="21">
        <v>0</v>
      </c>
      <c r="CO234" s="21">
        <v>2274.3200000000002</v>
      </c>
      <c r="CP234" s="22">
        <v>229</v>
      </c>
      <c r="CQ234" s="22">
        <v>34.08</v>
      </c>
      <c r="CR234" s="22">
        <v>724.26</v>
      </c>
      <c r="CS234" s="22">
        <v>70.98</v>
      </c>
      <c r="CT234" s="22">
        <v>1058.32</v>
      </c>
      <c r="CU234" s="23">
        <v>3332.64</v>
      </c>
      <c r="CV234" s="21">
        <v>2668.6</v>
      </c>
      <c r="CW234" s="21">
        <v>0</v>
      </c>
      <c r="CX234" s="21">
        <v>2668.6</v>
      </c>
      <c r="CY234" s="22">
        <v>275</v>
      </c>
      <c r="CZ234" s="22">
        <v>39.99</v>
      </c>
      <c r="DA234" s="22">
        <v>888.33</v>
      </c>
      <c r="DB234" s="22">
        <v>139.19</v>
      </c>
      <c r="DC234" s="22">
        <v>1342.51</v>
      </c>
      <c r="DD234" s="23">
        <v>4011.11</v>
      </c>
      <c r="DE234" s="21">
        <v>3393.23</v>
      </c>
      <c r="DF234" s="21">
        <v>0</v>
      </c>
      <c r="DG234" s="21">
        <v>3393.23</v>
      </c>
      <c r="DH234" s="22">
        <v>376</v>
      </c>
      <c r="DI234" s="22">
        <v>361.28</v>
      </c>
      <c r="DJ234" s="22">
        <v>2085.84</v>
      </c>
      <c r="DK234" s="22">
        <v>178.89</v>
      </c>
      <c r="DL234" s="22">
        <v>3002.01</v>
      </c>
      <c r="DM234" s="23">
        <v>6395.24</v>
      </c>
      <c r="DN234" s="73">
        <f t="shared" si="32"/>
        <v>31323.919999999998</v>
      </c>
      <c r="DO234" s="73">
        <f t="shared" si="31"/>
        <v>948.61</v>
      </c>
      <c r="DP234" s="73">
        <f t="shared" si="33"/>
        <v>32272.529999999995</v>
      </c>
      <c r="DQ234" s="22">
        <f t="shared" si="34"/>
        <v>3529</v>
      </c>
      <c r="DR234" s="22">
        <f t="shared" si="35"/>
        <v>810.13999999999987</v>
      </c>
      <c r="DS234" s="22">
        <f t="shared" si="36"/>
        <v>12524.89</v>
      </c>
      <c r="DT234" s="22">
        <f t="shared" si="37"/>
        <v>1726.4099999999999</v>
      </c>
      <c r="DU234" s="22">
        <f t="shared" si="38"/>
        <v>18590.439999999999</v>
      </c>
      <c r="DV234" s="23">
        <f t="shared" si="39"/>
        <v>53137.289999999994</v>
      </c>
      <c r="DW234" s="262">
        <f t="shared" si="40"/>
        <v>2394.4299999999967</v>
      </c>
      <c r="DX234" s="262"/>
      <c r="DY234" s="263">
        <f>E234-(DU234-(DO234*PARAM!Q234))</f>
        <v>-5394.869999999999</v>
      </c>
      <c r="DZ234" s="263"/>
    </row>
    <row r="235" spans="1:130" x14ac:dyDescent="0.25">
      <c r="A235" s="18">
        <v>1407</v>
      </c>
      <c r="B235" s="18" t="s">
        <v>313</v>
      </c>
      <c r="C235" s="18" t="s">
        <v>206</v>
      </c>
      <c r="D235" s="20">
        <v>1</v>
      </c>
      <c r="E235" s="18">
        <v>82990.84</v>
      </c>
      <c r="F235" s="18">
        <v>145018.84</v>
      </c>
      <c r="G235" s="18" t="s">
        <v>157</v>
      </c>
      <c r="H235" s="18" t="s">
        <v>6</v>
      </c>
      <c r="I235" s="18" t="s">
        <v>176</v>
      </c>
      <c r="J235" s="21">
        <v>2886.4</v>
      </c>
      <c r="K235" s="21">
        <v>0</v>
      </c>
      <c r="L235" s="21">
        <v>2886.4</v>
      </c>
      <c r="M235" s="22">
        <v>295</v>
      </c>
      <c r="N235" s="22">
        <v>69.819999999999993</v>
      </c>
      <c r="O235" s="22">
        <v>1078.93</v>
      </c>
      <c r="P235" s="22">
        <v>50.85</v>
      </c>
      <c r="Q235" s="22">
        <v>1494.6</v>
      </c>
      <c r="R235" s="23">
        <v>4381</v>
      </c>
      <c r="S235" s="21">
        <v>2795.4</v>
      </c>
      <c r="T235" s="21">
        <v>0</v>
      </c>
      <c r="U235" s="21">
        <v>2795.4</v>
      </c>
      <c r="V235" s="22">
        <v>295</v>
      </c>
      <c r="W235" s="22">
        <v>69.819999999999993</v>
      </c>
      <c r="X235" s="22">
        <v>1080.03</v>
      </c>
      <c r="Y235" s="22">
        <v>49.64</v>
      </c>
      <c r="Z235" s="22">
        <v>1494.49</v>
      </c>
      <c r="AA235" s="23">
        <v>4289.8900000000003</v>
      </c>
      <c r="AB235" s="21">
        <v>2795.4</v>
      </c>
      <c r="AC235" s="21">
        <v>0</v>
      </c>
      <c r="AD235" s="21">
        <v>2795.4</v>
      </c>
      <c r="AE235" s="22">
        <v>295</v>
      </c>
      <c r="AF235" s="22">
        <v>69.819999999999993</v>
      </c>
      <c r="AG235" s="22">
        <v>1079.48</v>
      </c>
      <c r="AH235" s="22">
        <v>49.64</v>
      </c>
      <c r="AI235" s="22">
        <v>1493.94</v>
      </c>
      <c r="AJ235" s="23">
        <v>4289.34</v>
      </c>
      <c r="AK235" s="21">
        <v>2818.5</v>
      </c>
      <c r="AL235" s="21">
        <v>0</v>
      </c>
      <c r="AM235" s="21">
        <v>2818.5</v>
      </c>
      <c r="AN235" s="22">
        <v>298</v>
      </c>
      <c r="AO235" s="22">
        <v>70.400000000000006</v>
      </c>
      <c r="AP235" s="22">
        <v>1088.08</v>
      </c>
      <c r="AQ235" s="22">
        <v>50.05</v>
      </c>
      <c r="AR235" s="22">
        <v>1506.53</v>
      </c>
      <c r="AS235" s="23">
        <v>4325.03</v>
      </c>
      <c r="AT235" s="21">
        <v>2825.59</v>
      </c>
      <c r="AU235" s="21">
        <v>948.61</v>
      </c>
      <c r="AV235" s="21">
        <v>3774.2</v>
      </c>
      <c r="AW235" s="22">
        <v>429</v>
      </c>
      <c r="AX235" s="22">
        <v>70.569999999999993</v>
      </c>
      <c r="AY235" s="22">
        <v>1280.47</v>
      </c>
      <c r="AZ235" s="22">
        <v>144.49</v>
      </c>
      <c r="BA235" s="22">
        <v>1924.53</v>
      </c>
      <c r="BB235" s="23">
        <v>5698.73</v>
      </c>
      <c r="BC235" s="21">
        <v>4379.42</v>
      </c>
      <c r="BD235" s="21">
        <v>0</v>
      </c>
      <c r="BE235" s="21">
        <v>4379.42</v>
      </c>
      <c r="BF235" s="22">
        <v>486</v>
      </c>
      <c r="BG235" s="22">
        <v>104.23</v>
      </c>
      <c r="BH235" s="22">
        <v>1843.4</v>
      </c>
      <c r="BI235" s="22">
        <v>76.87</v>
      </c>
      <c r="BJ235" s="22">
        <v>2510.5</v>
      </c>
      <c r="BK235" s="23">
        <v>6889.92</v>
      </c>
      <c r="BL235" s="21">
        <v>2795.4</v>
      </c>
      <c r="BM235" s="21">
        <v>0</v>
      </c>
      <c r="BN235" s="21">
        <v>2795.4</v>
      </c>
      <c r="BO235" s="22">
        <v>294</v>
      </c>
      <c r="BP235" s="22">
        <v>69.819999999999993</v>
      </c>
      <c r="BQ235" s="22">
        <v>1079.48</v>
      </c>
      <c r="BR235" s="22">
        <v>49.64</v>
      </c>
      <c r="BS235" s="22">
        <v>1492.94</v>
      </c>
      <c r="BT235" s="23">
        <v>4288.34</v>
      </c>
      <c r="BU235" s="21">
        <v>2795.4</v>
      </c>
      <c r="BV235" s="21">
        <v>0</v>
      </c>
      <c r="BW235" s="21">
        <v>2795.4</v>
      </c>
      <c r="BX235" s="22">
        <v>295</v>
      </c>
      <c r="BY235" s="22">
        <v>69.819999999999993</v>
      </c>
      <c r="BZ235" s="22">
        <v>1079.48</v>
      </c>
      <c r="CA235" s="22">
        <v>151.63999999999999</v>
      </c>
      <c r="CB235" s="22">
        <v>1595.94</v>
      </c>
      <c r="CC235" s="23">
        <v>4391.34</v>
      </c>
      <c r="CD235" s="21">
        <v>2844.82</v>
      </c>
      <c r="CE235" s="21">
        <v>0</v>
      </c>
      <c r="CF235" s="21">
        <v>2844.82</v>
      </c>
      <c r="CG235" s="22">
        <v>302</v>
      </c>
      <c r="CH235" s="22">
        <v>71.05</v>
      </c>
      <c r="CI235" s="22">
        <v>1097.9100000000001</v>
      </c>
      <c r="CJ235" s="22">
        <v>147.41</v>
      </c>
      <c r="CK235" s="22">
        <v>1618.37</v>
      </c>
      <c r="CL235" s="23">
        <v>4463.1899999999996</v>
      </c>
      <c r="CM235" s="21">
        <v>2834.44</v>
      </c>
      <c r="CN235" s="21">
        <v>0</v>
      </c>
      <c r="CO235" s="21">
        <v>2834.44</v>
      </c>
      <c r="CP235" s="22">
        <v>309</v>
      </c>
      <c r="CQ235" s="22">
        <v>70.8</v>
      </c>
      <c r="CR235" s="22">
        <v>1098.8499999999999</v>
      </c>
      <c r="CS235" s="22">
        <v>106.42</v>
      </c>
      <c r="CT235" s="22">
        <v>1585.07</v>
      </c>
      <c r="CU235" s="23">
        <v>4419.51</v>
      </c>
      <c r="CV235" s="21">
        <v>2795.4</v>
      </c>
      <c r="CW235" s="21">
        <v>0</v>
      </c>
      <c r="CX235" s="21">
        <v>2795.4</v>
      </c>
      <c r="CY235" s="22">
        <v>295</v>
      </c>
      <c r="CZ235" s="22">
        <v>69.819999999999993</v>
      </c>
      <c r="DA235" s="22">
        <v>1079.48</v>
      </c>
      <c r="DB235" s="22">
        <v>146.54</v>
      </c>
      <c r="DC235" s="22">
        <v>1590.84</v>
      </c>
      <c r="DD235" s="23">
        <v>4386.24</v>
      </c>
      <c r="DE235" s="21">
        <v>4169.9799999999996</v>
      </c>
      <c r="DF235" s="21">
        <v>0</v>
      </c>
      <c r="DG235" s="21">
        <v>4169.9799999999996</v>
      </c>
      <c r="DH235" s="22">
        <v>490</v>
      </c>
      <c r="DI235" s="22">
        <v>468.26</v>
      </c>
      <c r="DJ235" s="22">
        <v>1342.57</v>
      </c>
      <c r="DK235" s="22">
        <v>165.86</v>
      </c>
      <c r="DL235" s="22">
        <v>2466.69</v>
      </c>
      <c r="DM235" s="23">
        <v>6636.67</v>
      </c>
      <c r="DN235" s="73">
        <f t="shared" si="32"/>
        <v>36736.15</v>
      </c>
      <c r="DO235" s="73">
        <f t="shared" si="31"/>
        <v>948.61</v>
      </c>
      <c r="DP235" s="73">
        <f t="shared" si="33"/>
        <v>37684.759999999995</v>
      </c>
      <c r="DQ235" s="22">
        <f t="shared" si="34"/>
        <v>4377</v>
      </c>
      <c r="DR235" s="22">
        <f t="shared" si="35"/>
        <v>1344.0499999999997</v>
      </c>
      <c r="DS235" s="22">
        <f t="shared" si="36"/>
        <v>15307.64</v>
      </c>
      <c r="DT235" s="22">
        <f t="shared" si="37"/>
        <v>1238.69</v>
      </c>
      <c r="DU235" s="22">
        <f t="shared" si="38"/>
        <v>22267.38</v>
      </c>
      <c r="DV235" s="23">
        <f t="shared" si="39"/>
        <v>62747.539999999994</v>
      </c>
      <c r="DW235" s="262">
        <f t="shared" si="40"/>
        <v>-107334.08</v>
      </c>
      <c r="DX235" s="262"/>
      <c r="DY235" s="263">
        <f>E235-(DU235-(DO235*PARAM!Q235))</f>
        <v>60723.459999999992</v>
      </c>
      <c r="DZ235" s="263"/>
    </row>
    <row r="236" spans="1:130" x14ac:dyDescent="0.25">
      <c r="A236" s="18">
        <v>1408</v>
      </c>
      <c r="B236" s="18" t="s">
        <v>817</v>
      </c>
      <c r="C236" s="18" t="s">
        <v>219</v>
      </c>
      <c r="D236" s="20">
        <v>0</v>
      </c>
      <c r="E236" s="18">
        <v>0</v>
      </c>
      <c r="F236" s="18">
        <v>0</v>
      </c>
      <c r="G236" s="18" t="s">
        <v>157</v>
      </c>
      <c r="H236" s="18" t="s">
        <v>5</v>
      </c>
      <c r="I236" s="18" t="s">
        <v>814</v>
      </c>
      <c r="J236" s="21"/>
      <c r="K236" s="21"/>
      <c r="L236" s="21"/>
      <c r="M236" s="22"/>
      <c r="N236" s="22"/>
      <c r="O236" s="22"/>
      <c r="P236" s="22"/>
      <c r="Q236" s="22"/>
      <c r="R236" s="23"/>
      <c r="S236" s="21">
        <v>0</v>
      </c>
      <c r="T236" s="21">
        <v>0</v>
      </c>
      <c r="U236" s="21">
        <v>0</v>
      </c>
      <c r="V236" s="22">
        <v>0</v>
      </c>
      <c r="W236" s="22">
        <v>0</v>
      </c>
      <c r="X236" s="22">
        <v>0</v>
      </c>
      <c r="Y236" s="22">
        <v>0</v>
      </c>
      <c r="Z236" s="22">
        <v>0</v>
      </c>
      <c r="AA236" s="23">
        <v>0</v>
      </c>
      <c r="AB236" s="21">
        <v>0</v>
      </c>
      <c r="AC236" s="21">
        <v>0</v>
      </c>
      <c r="AD236" s="21">
        <v>0</v>
      </c>
      <c r="AE236" s="22">
        <v>0</v>
      </c>
      <c r="AF236" s="22">
        <v>0</v>
      </c>
      <c r="AG236" s="22">
        <v>0</v>
      </c>
      <c r="AH236" s="22">
        <v>0</v>
      </c>
      <c r="AI236" s="22">
        <v>0</v>
      </c>
      <c r="AJ236" s="23">
        <v>0</v>
      </c>
      <c r="AK236" s="21"/>
      <c r="AL236" s="21"/>
      <c r="AM236" s="21"/>
      <c r="AN236" s="22"/>
      <c r="AO236" s="22"/>
      <c r="AP236" s="22"/>
      <c r="AQ236" s="22"/>
      <c r="AR236" s="22"/>
      <c r="AS236" s="23"/>
      <c r="AT236" s="21">
        <v>29.69</v>
      </c>
      <c r="AU236" s="21">
        <v>948.61</v>
      </c>
      <c r="AV236" s="21">
        <v>978.3</v>
      </c>
      <c r="AW236" s="22">
        <v>41</v>
      </c>
      <c r="AX236" s="22">
        <v>1.04</v>
      </c>
      <c r="AY236" s="22">
        <v>196.13</v>
      </c>
      <c r="AZ236" s="22">
        <v>13.11</v>
      </c>
      <c r="BA236" s="22">
        <v>251.28</v>
      </c>
      <c r="BB236" s="23">
        <v>1229.58</v>
      </c>
      <c r="BC236" s="21"/>
      <c r="BD236" s="21"/>
      <c r="BE236" s="21"/>
      <c r="BF236" s="22"/>
      <c r="BG236" s="22"/>
      <c r="BH236" s="22"/>
      <c r="BI236" s="22"/>
      <c r="BJ236" s="22"/>
      <c r="BK236" s="23"/>
      <c r="BL236" s="21"/>
      <c r="BM236" s="21"/>
      <c r="BN236" s="21"/>
      <c r="BO236" s="22"/>
      <c r="BP236" s="22"/>
      <c r="BQ236" s="22"/>
      <c r="BR236" s="22"/>
      <c r="BS236" s="22"/>
      <c r="BT236" s="23"/>
      <c r="BU236" s="21"/>
      <c r="BV236" s="21"/>
      <c r="BW236" s="21"/>
      <c r="BX236" s="22"/>
      <c r="BY236" s="22"/>
      <c r="BZ236" s="22"/>
      <c r="CA236" s="22"/>
      <c r="CB236" s="22"/>
      <c r="CC236" s="23"/>
      <c r="CD236" s="21"/>
      <c r="CE236" s="21"/>
      <c r="CF236" s="21"/>
      <c r="CG236" s="22"/>
      <c r="CH236" s="22"/>
      <c r="CI236" s="22"/>
      <c r="CJ236" s="22"/>
      <c r="CK236" s="22"/>
      <c r="CL236" s="23"/>
      <c r="CM236" s="21"/>
      <c r="CN236" s="21"/>
      <c r="CO236" s="21"/>
      <c r="CP236" s="22"/>
      <c r="CQ236" s="22"/>
      <c r="CR236" s="22"/>
      <c r="CS236" s="22"/>
      <c r="CT236" s="22"/>
      <c r="CU236" s="23"/>
      <c r="CV236" s="21"/>
      <c r="CW236" s="21"/>
      <c r="CX236" s="21"/>
      <c r="CY236" s="22"/>
      <c r="CZ236" s="22"/>
      <c r="DA236" s="22"/>
      <c r="DB236" s="22"/>
      <c r="DC236" s="22"/>
      <c r="DD236" s="23"/>
      <c r="DN236" s="73">
        <f t="shared" si="32"/>
        <v>29.69</v>
      </c>
      <c r="DO236" s="73">
        <f t="shared" si="31"/>
        <v>948.61</v>
      </c>
      <c r="DP236" s="73">
        <f t="shared" si="33"/>
        <v>978.3</v>
      </c>
      <c r="DQ236" s="22">
        <f t="shared" si="34"/>
        <v>41</v>
      </c>
      <c r="DR236" s="22">
        <f t="shared" si="35"/>
        <v>1.04</v>
      </c>
      <c r="DS236" s="22">
        <f t="shared" si="36"/>
        <v>196.13</v>
      </c>
      <c r="DT236" s="22">
        <f t="shared" si="37"/>
        <v>13.11</v>
      </c>
      <c r="DU236" s="22">
        <f t="shared" si="38"/>
        <v>251.28</v>
      </c>
      <c r="DV236" s="23">
        <f t="shared" si="39"/>
        <v>1229.58</v>
      </c>
      <c r="DW236" s="262">
        <f t="shared" si="40"/>
        <v>978.3</v>
      </c>
      <c r="DX236" s="262"/>
      <c r="DY236" s="263">
        <f>E236-(DU236-(DO236*PARAM!Q236))</f>
        <v>-251.28</v>
      </c>
      <c r="DZ236" s="263"/>
    </row>
    <row r="237" spans="1:130" x14ac:dyDescent="0.25">
      <c r="A237" s="18">
        <v>1413</v>
      </c>
      <c r="B237" s="18" t="s">
        <v>694</v>
      </c>
      <c r="C237" s="18" t="s">
        <v>250</v>
      </c>
      <c r="D237" s="20">
        <v>1</v>
      </c>
      <c r="E237" s="18">
        <v>15410.52</v>
      </c>
      <c r="F237" s="18">
        <v>28849.53</v>
      </c>
      <c r="G237" s="18" t="s">
        <v>157</v>
      </c>
      <c r="H237" s="18" t="s">
        <v>5</v>
      </c>
      <c r="I237" s="18" t="s">
        <v>204</v>
      </c>
      <c r="J237" s="21">
        <v>2252.9299999999998</v>
      </c>
      <c r="K237" s="21">
        <v>0</v>
      </c>
      <c r="L237" s="21">
        <v>2252.9299999999998</v>
      </c>
      <c r="M237" s="22">
        <v>216</v>
      </c>
      <c r="N237" s="22">
        <v>33.520000000000003</v>
      </c>
      <c r="O237" s="22">
        <v>715.73</v>
      </c>
      <c r="P237" s="22">
        <v>131.72999999999999</v>
      </c>
      <c r="Q237" s="22">
        <v>1096.98</v>
      </c>
      <c r="R237" s="23">
        <v>3349.91</v>
      </c>
      <c r="S237" s="21">
        <v>2227.4699999999998</v>
      </c>
      <c r="T237" s="21">
        <v>0</v>
      </c>
      <c r="U237" s="21">
        <v>2227.4699999999998</v>
      </c>
      <c r="V237" s="22">
        <v>214</v>
      </c>
      <c r="W237" s="22">
        <v>33.369999999999997</v>
      </c>
      <c r="X237" s="22">
        <v>707.6</v>
      </c>
      <c r="Y237" s="22">
        <v>116.04</v>
      </c>
      <c r="Z237" s="22">
        <v>1071.01</v>
      </c>
      <c r="AA237" s="23">
        <v>3298.48</v>
      </c>
      <c r="AB237" s="21">
        <v>2226.71</v>
      </c>
      <c r="AC237" s="21">
        <v>0</v>
      </c>
      <c r="AD237" s="21">
        <v>2226.71</v>
      </c>
      <c r="AE237" s="22">
        <v>214</v>
      </c>
      <c r="AF237" s="22">
        <v>33.36</v>
      </c>
      <c r="AG237" s="22">
        <v>706.48</v>
      </c>
      <c r="AH237" s="22">
        <v>146.63</v>
      </c>
      <c r="AI237" s="22">
        <v>1100.47</v>
      </c>
      <c r="AJ237" s="23">
        <v>3327.18</v>
      </c>
      <c r="AK237" s="21">
        <v>2253.89</v>
      </c>
      <c r="AL237" s="21">
        <v>0</v>
      </c>
      <c r="AM237" s="21">
        <v>2253.89</v>
      </c>
      <c r="AN237" s="22">
        <v>218</v>
      </c>
      <c r="AO237" s="22">
        <v>33.770000000000003</v>
      </c>
      <c r="AP237" s="22">
        <v>731.12</v>
      </c>
      <c r="AQ237" s="22">
        <v>131.81</v>
      </c>
      <c r="AR237" s="22">
        <v>1114.7</v>
      </c>
      <c r="AS237" s="23">
        <v>3368.59</v>
      </c>
      <c r="AT237" s="21">
        <v>2229.04</v>
      </c>
      <c r="AU237" s="21">
        <v>939.13</v>
      </c>
      <c r="AV237" s="21">
        <v>3168.17</v>
      </c>
      <c r="AW237" s="22">
        <v>342</v>
      </c>
      <c r="AX237" s="22">
        <v>33.39</v>
      </c>
      <c r="AY237" s="22">
        <v>896.34</v>
      </c>
      <c r="AZ237" s="22">
        <v>123.57</v>
      </c>
      <c r="BA237" s="22">
        <v>1395.3</v>
      </c>
      <c r="BB237" s="23">
        <v>4563.47</v>
      </c>
      <c r="BC237" s="21">
        <v>3415.41</v>
      </c>
      <c r="BD237" s="21">
        <v>0</v>
      </c>
      <c r="BE237" s="21">
        <v>3415.41</v>
      </c>
      <c r="BF237" s="22">
        <v>365</v>
      </c>
      <c r="BG237" s="22">
        <v>49.79</v>
      </c>
      <c r="BH237" s="22">
        <v>1249.03</v>
      </c>
      <c r="BI237" s="22">
        <v>172.44</v>
      </c>
      <c r="BJ237" s="22">
        <v>1836.26</v>
      </c>
      <c r="BK237" s="23">
        <v>5251.67</v>
      </c>
      <c r="BL237" s="21">
        <v>2229.59</v>
      </c>
      <c r="BM237" s="21">
        <v>0</v>
      </c>
      <c r="BN237" s="21">
        <v>2229.59</v>
      </c>
      <c r="BO237" s="22">
        <v>214</v>
      </c>
      <c r="BP237" s="22">
        <v>33.4</v>
      </c>
      <c r="BQ237" s="22">
        <v>709.13</v>
      </c>
      <c r="BR237" s="22">
        <v>131.38999999999999</v>
      </c>
      <c r="BS237" s="22">
        <v>1087.92</v>
      </c>
      <c r="BT237" s="23">
        <v>3317.51</v>
      </c>
      <c r="BU237" s="21">
        <v>2226.71</v>
      </c>
      <c r="BV237" s="21">
        <v>0</v>
      </c>
      <c r="BW237" s="21">
        <v>2226.71</v>
      </c>
      <c r="BX237" s="22">
        <v>214</v>
      </c>
      <c r="BY237" s="22">
        <v>33.36</v>
      </c>
      <c r="BZ237" s="22">
        <v>706.48</v>
      </c>
      <c r="CA237" s="22">
        <v>131.33000000000001</v>
      </c>
      <c r="CB237" s="22">
        <v>1085.17</v>
      </c>
      <c r="CC237" s="23">
        <v>3311.88</v>
      </c>
      <c r="CD237" s="21">
        <v>2202.13</v>
      </c>
      <c r="CE237" s="21">
        <v>0</v>
      </c>
      <c r="CF237" s="21">
        <v>2202.13</v>
      </c>
      <c r="CG237" s="22">
        <v>211</v>
      </c>
      <c r="CH237" s="22">
        <v>32.99</v>
      </c>
      <c r="CI237" s="22">
        <v>740.67</v>
      </c>
      <c r="CJ237" s="22">
        <v>79.89</v>
      </c>
      <c r="CK237" s="22">
        <v>1064.55</v>
      </c>
      <c r="CL237" s="23">
        <v>3266.68</v>
      </c>
      <c r="CM237" s="21">
        <v>2229.59</v>
      </c>
      <c r="CN237" s="21">
        <v>0</v>
      </c>
      <c r="CO237" s="21">
        <v>2229.59</v>
      </c>
      <c r="CP237" s="22">
        <v>223</v>
      </c>
      <c r="CQ237" s="22">
        <v>33.4</v>
      </c>
      <c r="CR237" s="22">
        <v>683.64</v>
      </c>
      <c r="CS237" s="22">
        <v>141.59</v>
      </c>
      <c r="CT237" s="22">
        <v>1081.6300000000001</v>
      </c>
      <c r="CU237" s="23">
        <v>3311.22</v>
      </c>
      <c r="CV237" s="21">
        <v>2227.65</v>
      </c>
      <c r="CW237" s="21">
        <v>0</v>
      </c>
      <c r="CX237" s="21">
        <v>2227.65</v>
      </c>
      <c r="CY237" s="22">
        <v>214</v>
      </c>
      <c r="CZ237" s="22">
        <v>33.369999999999997</v>
      </c>
      <c r="DA237" s="22">
        <v>677.17</v>
      </c>
      <c r="DB237" s="22">
        <v>105.86</v>
      </c>
      <c r="DC237" s="22">
        <v>1030.4000000000001</v>
      </c>
      <c r="DD237" s="23">
        <v>3258.05</v>
      </c>
      <c r="DE237" s="21">
        <v>3327.57</v>
      </c>
      <c r="DF237" s="21">
        <v>0</v>
      </c>
      <c r="DG237" s="21">
        <v>3327.57</v>
      </c>
      <c r="DH237" s="22">
        <v>368</v>
      </c>
      <c r="DI237" s="22">
        <v>338.94</v>
      </c>
      <c r="DJ237" s="22">
        <v>2123.4</v>
      </c>
      <c r="DK237" s="22">
        <v>162.43</v>
      </c>
      <c r="DL237" s="22">
        <v>2992.77</v>
      </c>
      <c r="DM237" s="23">
        <v>6320.34</v>
      </c>
      <c r="DN237" s="73">
        <f t="shared" si="32"/>
        <v>29048.690000000002</v>
      </c>
      <c r="DO237" s="73">
        <f t="shared" si="31"/>
        <v>939.13</v>
      </c>
      <c r="DP237" s="73">
        <f t="shared" si="33"/>
        <v>29987.82</v>
      </c>
      <c r="DQ237" s="22">
        <f t="shared" si="34"/>
        <v>3227</v>
      </c>
      <c r="DR237" s="22">
        <f t="shared" si="35"/>
        <v>756.06</v>
      </c>
      <c r="DS237" s="22">
        <f t="shared" si="36"/>
        <v>11355.92</v>
      </c>
      <c r="DT237" s="22">
        <f t="shared" si="37"/>
        <v>1706.1</v>
      </c>
      <c r="DU237" s="22">
        <f t="shared" si="38"/>
        <v>17045.079999999998</v>
      </c>
      <c r="DV237" s="23">
        <f t="shared" si="39"/>
        <v>49262.490000000005</v>
      </c>
      <c r="DW237" s="262">
        <f t="shared" si="40"/>
        <v>1138.2900000000009</v>
      </c>
      <c r="DX237" s="262"/>
      <c r="DY237" s="263">
        <f>E237-(DU237-(DO237*PARAM!Q237))</f>
        <v>-1634.5599999999977</v>
      </c>
      <c r="DZ237" s="263"/>
    </row>
    <row r="238" spans="1:130" x14ac:dyDescent="0.25">
      <c r="A238" s="18">
        <v>1420</v>
      </c>
      <c r="B238" s="18" t="s">
        <v>518</v>
      </c>
      <c r="C238" s="18" t="s">
        <v>339</v>
      </c>
      <c r="D238" s="20">
        <v>0</v>
      </c>
      <c r="E238" s="18">
        <v>0</v>
      </c>
      <c r="F238" s="18">
        <v>0</v>
      </c>
      <c r="G238" s="18" t="s">
        <v>157</v>
      </c>
      <c r="H238" s="18" t="s">
        <v>5</v>
      </c>
      <c r="I238" s="18" t="s">
        <v>814</v>
      </c>
      <c r="J238" s="21"/>
      <c r="K238" s="21"/>
      <c r="L238" s="21"/>
      <c r="M238" s="22"/>
      <c r="N238" s="22"/>
      <c r="O238" s="22"/>
      <c r="P238" s="22"/>
      <c r="Q238" s="22"/>
      <c r="R238" s="23"/>
      <c r="S238" s="21">
        <v>0</v>
      </c>
      <c r="T238" s="21">
        <v>0</v>
      </c>
      <c r="U238" s="21">
        <v>0</v>
      </c>
      <c r="V238" s="22">
        <v>0</v>
      </c>
      <c r="W238" s="22">
        <v>0</v>
      </c>
      <c r="X238" s="22">
        <v>0</v>
      </c>
      <c r="Y238" s="22">
        <v>0</v>
      </c>
      <c r="Z238" s="22">
        <v>0</v>
      </c>
      <c r="AA238" s="23">
        <v>0</v>
      </c>
      <c r="AB238" s="21">
        <v>0</v>
      </c>
      <c r="AC238" s="21">
        <v>0</v>
      </c>
      <c r="AD238" s="21">
        <v>0</v>
      </c>
      <c r="AE238" s="22">
        <v>0</v>
      </c>
      <c r="AF238" s="22">
        <v>0</v>
      </c>
      <c r="AG238" s="22">
        <v>0</v>
      </c>
      <c r="AH238" s="22">
        <v>0</v>
      </c>
      <c r="AI238" s="22">
        <v>0</v>
      </c>
      <c r="AJ238" s="23">
        <v>0</v>
      </c>
      <c r="AK238" s="21"/>
      <c r="AL238" s="21"/>
      <c r="AM238" s="21"/>
      <c r="AN238" s="22"/>
      <c r="AO238" s="22"/>
      <c r="AP238" s="22"/>
      <c r="AQ238" s="22"/>
      <c r="AR238" s="22"/>
      <c r="AS238" s="23"/>
      <c r="AT238" s="21">
        <v>10.16</v>
      </c>
      <c r="AU238" s="21">
        <v>948.61</v>
      </c>
      <c r="AV238" s="21">
        <v>958.77</v>
      </c>
      <c r="AW238" s="22">
        <v>40</v>
      </c>
      <c r="AX238" s="22">
        <v>0.35</v>
      </c>
      <c r="AY238" s="22">
        <v>191.92</v>
      </c>
      <c r="AZ238" s="22">
        <v>12.85</v>
      </c>
      <c r="BA238" s="22">
        <v>245.12</v>
      </c>
      <c r="BB238" s="23">
        <v>1203.8900000000001</v>
      </c>
      <c r="BC238" s="21"/>
      <c r="BD238" s="21"/>
      <c r="BE238" s="21"/>
      <c r="BF238" s="22"/>
      <c r="BG238" s="22"/>
      <c r="BH238" s="22"/>
      <c r="BI238" s="22"/>
      <c r="BJ238" s="22"/>
      <c r="BK238" s="23"/>
      <c r="BL238" s="21"/>
      <c r="BM238" s="21"/>
      <c r="BN238" s="21"/>
      <c r="BO238" s="22"/>
      <c r="BP238" s="22"/>
      <c r="BQ238" s="22"/>
      <c r="BR238" s="22"/>
      <c r="BS238" s="22"/>
      <c r="BT238" s="23"/>
      <c r="BU238" s="21"/>
      <c r="BV238" s="21"/>
      <c r="BW238" s="21"/>
      <c r="BX238" s="22"/>
      <c r="BY238" s="22"/>
      <c r="BZ238" s="22"/>
      <c r="CA238" s="22"/>
      <c r="CB238" s="22"/>
      <c r="CC238" s="23"/>
      <c r="CD238" s="21"/>
      <c r="CE238" s="21"/>
      <c r="CF238" s="21"/>
      <c r="CG238" s="22"/>
      <c r="CH238" s="22"/>
      <c r="CI238" s="22"/>
      <c r="CJ238" s="22"/>
      <c r="CK238" s="22"/>
      <c r="CL238" s="23"/>
      <c r="CM238" s="21"/>
      <c r="CN238" s="21"/>
      <c r="CO238" s="21"/>
      <c r="CP238" s="22"/>
      <c r="CQ238" s="22"/>
      <c r="CR238" s="22"/>
      <c r="CS238" s="22"/>
      <c r="CT238" s="22"/>
      <c r="CU238" s="23"/>
      <c r="CV238" s="21"/>
      <c r="CW238" s="21"/>
      <c r="CX238" s="21"/>
      <c r="CY238" s="22"/>
      <c r="CZ238" s="22"/>
      <c r="DA238" s="22"/>
      <c r="DB238" s="22"/>
      <c r="DC238" s="22"/>
      <c r="DD238" s="23"/>
      <c r="DN238" s="73">
        <f t="shared" si="32"/>
        <v>10.16</v>
      </c>
      <c r="DO238" s="73">
        <f t="shared" si="31"/>
        <v>948.61</v>
      </c>
      <c r="DP238" s="73">
        <f t="shared" si="33"/>
        <v>958.77</v>
      </c>
      <c r="DQ238" s="22">
        <f t="shared" si="34"/>
        <v>40</v>
      </c>
      <c r="DR238" s="22">
        <f t="shared" si="35"/>
        <v>0.35</v>
      </c>
      <c r="DS238" s="22">
        <f t="shared" si="36"/>
        <v>191.92</v>
      </c>
      <c r="DT238" s="22">
        <f t="shared" si="37"/>
        <v>12.85</v>
      </c>
      <c r="DU238" s="22">
        <f t="shared" si="38"/>
        <v>245.12</v>
      </c>
      <c r="DV238" s="23">
        <f t="shared" si="39"/>
        <v>1203.8900000000001</v>
      </c>
      <c r="DW238" s="262">
        <f t="shared" si="40"/>
        <v>958.77</v>
      </c>
      <c r="DX238" s="262"/>
      <c r="DY238" s="263">
        <f>E238-(DU238-(DO238*PARAM!Q238))</f>
        <v>-245.12</v>
      </c>
      <c r="DZ238" s="263"/>
    </row>
    <row r="239" spans="1:130" x14ac:dyDescent="0.25">
      <c r="A239" s="18">
        <v>1422</v>
      </c>
      <c r="B239" s="18" t="s">
        <v>726</v>
      </c>
      <c r="C239" s="18" t="s">
        <v>247</v>
      </c>
      <c r="D239" s="20">
        <v>1</v>
      </c>
      <c r="E239" s="18">
        <v>15058.01</v>
      </c>
      <c r="F239" s="18">
        <v>28525.7</v>
      </c>
      <c r="G239" s="18" t="s">
        <v>157</v>
      </c>
      <c r="H239" s="18" t="s">
        <v>5</v>
      </c>
      <c r="I239" s="18" t="s">
        <v>368</v>
      </c>
      <c r="J239" s="21">
        <v>2243.42</v>
      </c>
      <c r="K239" s="21">
        <v>0</v>
      </c>
      <c r="L239" s="21">
        <v>2243.42</v>
      </c>
      <c r="M239" s="22">
        <v>212</v>
      </c>
      <c r="N239" s="22">
        <v>33.1</v>
      </c>
      <c r="O239" s="22">
        <v>690.52</v>
      </c>
      <c r="P239" s="22">
        <v>141.68</v>
      </c>
      <c r="Q239" s="22">
        <v>1077.3</v>
      </c>
      <c r="R239" s="23">
        <v>3320.72</v>
      </c>
      <c r="S239" s="21">
        <v>2188.61</v>
      </c>
      <c r="T239" s="21">
        <v>0</v>
      </c>
      <c r="U239" s="21">
        <v>2188.61</v>
      </c>
      <c r="V239" s="22">
        <v>210</v>
      </c>
      <c r="W239" s="22">
        <v>32.79</v>
      </c>
      <c r="X239" s="22">
        <v>672.49</v>
      </c>
      <c r="Y239" s="22">
        <v>130.66</v>
      </c>
      <c r="Z239" s="22">
        <v>1045.94</v>
      </c>
      <c r="AA239" s="23">
        <v>3234.55</v>
      </c>
      <c r="AB239" s="21">
        <v>2188.61</v>
      </c>
      <c r="AC239" s="21">
        <v>0</v>
      </c>
      <c r="AD239" s="21">
        <v>2188.61</v>
      </c>
      <c r="AE239" s="22">
        <v>210</v>
      </c>
      <c r="AF239" s="22">
        <v>32.79</v>
      </c>
      <c r="AG239" s="22">
        <v>672.06</v>
      </c>
      <c r="AH239" s="22">
        <v>151.06</v>
      </c>
      <c r="AI239" s="22">
        <v>1065.9100000000001</v>
      </c>
      <c r="AJ239" s="23">
        <v>3254.52</v>
      </c>
      <c r="AK239" s="21">
        <v>2213.08</v>
      </c>
      <c r="AL239" s="21">
        <v>0</v>
      </c>
      <c r="AM239" s="21">
        <v>2213.08</v>
      </c>
      <c r="AN239" s="22">
        <v>213</v>
      </c>
      <c r="AO239" s="22">
        <v>33.15</v>
      </c>
      <c r="AP239" s="22">
        <v>694.19</v>
      </c>
      <c r="AQ239" s="22">
        <v>146.38999999999999</v>
      </c>
      <c r="AR239" s="22">
        <v>1086.73</v>
      </c>
      <c r="AS239" s="23">
        <v>3299.81</v>
      </c>
      <c r="AT239" s="21">
        <v>2188.61</v>
      </c>
      <c r="AU239" s="21">
        <v>948.61</v>
      </c>
      <c r="AV239" s="21">
        <v>3137.22</v>
      </c>
      <c r="AW239" s="22">
        <v>338</v>
      </c>
      <c r="AX239" s="22">
        <v>32.79</v>
      </c>
      <c r="AY239" s="22">
        <v>861.78</v>
      </c>
      <c r="AZ239" s="22">
        <v>117.86</v>
      </c>
      <c r="BA239" s="22">
        <v>1350.43</v>
      </c>
      <c r="BB239" s="23">
        <v>4487.6499999999996</v>
      </c>
      <c r="BC239" s="21">
        <v>3402.44</v>
      </c>
      <c r="BD239" s="21">
        <v>0</v>
      </c>
      <c r="BE239" s="21">
        <v>3402.44</v>
      </c>
      <c r="BF239" s="22">
        <v>361</v>
      </c>
      <c r="BG239" s="22">
        <v>49.36</v>
      </c>
      <c r="BH239" s="22">
        <v>1238.5899999999999</v>
      </c>
      <c r="BI239" s="22">
        <v>161.94</v>
      </c>
      <c r="BJ239" s="22">
        <v>1810.89</v>
      </c>
      <c r="BK239" s="23">
        <v>5213.33</v>
      </c>
      <c r="BL239" s="21">
        <v>2207.66</v>
      </c>
      <c r="BM239" s="21">
        <v>0</v>
      </c>
      <c r="BN239" s="21">
        <v>2207.66</v>
      </c>
      <c r="BO239" s="22">
        <v>208</v>
      </c>
      <c r="BP239" s="22">
        <v>33.07</v>
      </c>
      <c r="BQ239" s="22">
        <v>689.29</v>
      </c>
      <c r="BR239" s="22">
        <v>120.8</v>
      </c>
      <c r="BS239" s="22">
        <v>1051.1600000000001</v>
      </c>
      <c r="BT239" s="23">
        <v>3258.82</v>
      </c>
      <c r="BU239" s="21">
        <v>2207.66</v>
      </c>
      <c r="BV239" s="21">
        <v>0</v>
      </c>
      <c r="BW239" s="21">
        <v>2207.66</v>
      </c>
      <c r="BX239" s="22">
        <v>211</v>
      </c>
      <c r="BY239" s="22">
        <v>33.07</v>
      </c>
      <c r="BZ239" s="22">
        <v>689.29</v>
      </c>
      <c r="CA239" s="22">
        <v>120.8</v>
      </c>
      <c r="CB239" s="22">
        <v>1054.1600000000001</v>
      </c>
      <c r="CC239" s="23">
        <v>3261.82</v>
      </c>
      <c r="CD239" s="21">
        <v>2282.2199999999998</v>
      </c>
      <c r="CE239" s="21">
        <v>0</v>
      </c>
      <c r="CF239" s="21">
        <v>2282.2199999999998</v>
      </c>
      <c r="CG239" s="22">
        <v>222</v>
      </c>
      <c r="CH239" s="22">
        <v>34.19</v>
      </c>
      <c r="CI239" s="22">
        <v>756.94</v>
      </c>
      <c r="CJ239" s="22">
        <v>127.21</v>
      </c>
      <c r="CK239" s="22">
        <v>1140.3399999999999</v>
      </c>
      <c r="CL239" s="23">
        <v>3422.56</v>
      </c>
      <c r="CM239" s="21">
        <v>2207.66</v>
      </c>
      <c r="CN239" s="21">
        <v>0</v>
      </c>
      <c r="CO239" s="21">
        <v>2207.66</v>
      </c>
      <c r="CP239" s="22">
        <v>220</v>
      </c>
      <c r="CQ239" s="22">
        <v>33.07</v>
      </c>
      <c r="CR239" s="22">
        <v>663.88</v>
      </c>
      <c r="CS239" s="22">
        <v>69.8</v>
      </c>
      <c r="CT239" s="22">
        <v>986.75</v>
      </c>
      <c r="CU239" s="23">
        <v>3194.41</v>
      </c>
      <c r="CV239" s="21">
        <v>2207.66</v>
      </c>
      <c r="CW239" s="21">
        <v>0</v>
      </c>
      <c r="CX239" s="21">
        <v>2207.66</v>
      </c>
      <c r="CY239" s="22">
        <v>211</v>
      </c>
      <c r="CZ239" s="22">
        <v>33.07</v>
      </c>
      <c r="DA239" s="22">
        <v>659.08</v>
      </c>
      <c r="DB239" s="22">
        <v>90.2</v>
      </c>
      <c r="DC239" s="22">
        <v>993.35</v>
      </c>
      <c r="DD239" s="23">
        <v>3201.01</v>
      </c>
      <c r="DE239" s="21">
        <v>3293.24</v>
      </c>
      <c r="DF239" s="21">
        <v>0</v>
      </c>
      <c r="DG239" s="21">
        <v>3293.24</v>
      </c>
      <c r="DH239" s="22">
        <v>364</v>
      </c>
      <c r="DI239" s="22">
        <v>335.91</v>
      </c>
      <c r="DJ239" s="22">
        <v>2077</v>
      </c>
      <c r="DK239" s="22">
        <v>156.72</v>
      </c>
      <c r="DL239" s="22">
        <v>2933.63</v>
      </c>
      <c r="DM239" s="23">
        <v>6226.87</v>
      </c>
      <c r="DN239" s="73">
        <f t="shared" si="32"/>
        <v>28830.870000000003</v>
      </c>
      <c r="DO239" s="73">
        <f t="shared" si="31"/>
        <v>948.61</v>
      </c>
      <c r="DP239" s="73">
        <f t="shared" si="33"/>
        <v>29779.480000000003</v>
      </c>
      <c r="DQ239" s="22">
        <f t="shared" si="34"/>
        <v>3188</v>
      </c>
      <c r="DR239" s="22">
        <f t="shared" si="35"/>
        <v>749.43000000000006</v>
      </c>
      <c r="DS239" s="22">
        <f t="shared" si="36"/>
        <v>11054.4</v>
      </c>
      <c r="DT239" s="22">
        <f t="shared" si="37"/>
        <v>1655.9199999999998</v>
      </c>
      <c r="DU239" s="22">
        <f t="shared" si="38"/>
        <v>16647.75</v>
      </c>
      <c r="DV239" s="23">
        <f t="shared" si="39"/>
        <v>48634.89</v>
      </c>
      <c r="DW239" s="262">
        <f t="shared" si="40"/>
        <v>1253.7800000000025</v>
      </c>
      <c r="DX239" s="262"/>
      <c r="DY239" s="263">
        <f>E239-(DU239-(DO239*PARAM!Q239))</f>
        <v>-1589.7399999999998</v>
      </c>
      <c r="DZ239" s="263"/>
    </row>
    <row r="240" spans="1:130" x14ac:dyDescent="0.25">
      <c r="A240" s="18">
        <v>1425</v>
      </c>
      <c r="B240" s="18" t="s">
        <v>1000</v>
      </c>
      <c r="C240" s="18" t="s">
        <v>335</v>
      </c>
      <c r="D240" s="20">
        <v>0.8</v>
      </c>
      <c r="E240" s="18">
        <v>12418.9</v>
      </c>
      <c r="F240" s="18">
        <v>23113.94</v>
      </c>
      <c r="G240" s="18" t="s">
        <v>157</v>
      </c>
      <c r="H240" s="18" t="s">
        <v>5</v>
      </c>
      <c r="I240" s="18" t="s">
        <v>282</v>
      </c>
      <c r="J240" s="21">
        <v>1823.81</v>
      </c>
      <c r="K240" s="21">
        <v>0</v>
      </c>
      <c r="L240" s="21">
        <v>1823.81</v>
      </c>
      <c r="M240" s="22">
        <v>153</v>
      </c>
      <c r="N240" s="22">
        <v>26.69</v>
      </c>
      <c r="O240" s="22">
        <v>572.47</v>
      </c>
      <c r="P240" s="22">
        <v>108.69</v>
      </c>
      <c r="Q240" s="22">
        <v>860.85</v>
      </c>
      <c r="R240" s="23">
        <v>2684.66</v>
      </c>
      <c r="S240" s="21">
        <v>1778.26</v>
      </c>
      <c r="T240" s="21">
        <v>0</v>
      </c>
      <c r="U240" s="21">
        <v>1778.26</v>
      </c>
      <c r="V240" s="22">
        <v>153</v>
      </c>
      <c r="W240" s="22">
        <v>26.63</v>
      </c>
      <c r="X240" s="22">
        <v>569.49</v>
      </c>
      <c r="Y240" s="22">
        <v>92.77</v>
      </c>
      <c r="Z240" s="22">
        <v>841.89</v>
      </c>
      <c r="AA240" s="23">
        <v>2620.15</v>
      </c>
      <c r="AB240" s="21">
        <v>1658.03</v>
      </c>
      <c r="AC240" s="21">
        <v>0</v>
      </c>
      <c r="AD240" s="21">
        <v>1658.03</v>
      </c>
      <c r="AE240" s="22">
        <v>136</v>
      </c>
      <c r="AF240" s="22">
        <v>24.83</v>
      </c>
      <c r="AG240" s="22">
        <v>535.1</v>
      </c>
      <c r="AH240" s="22">
        <v>116.13</v>
      </c>
      <c r="AI240" s="22">
        <v>812.06</v>
      </c>
      <c r="AJ240" s="23">
        <v>2470.09</v>
      </c>
      <c r="AK240" s="21">
        <v>1809.86</v>
      </c>
      <c r="AL240" s="21">
        <v>0</v>
      </c>
      <c r="AM240" s="21">
        <v>1809.86</v>
      </c>
      <c r="AN240" s="22">
        <v>157</v>
      </c>
      <c r="AO240" s="22">
        <v>27.1</v>
      </c>
      <c r="AP240" s="22">
        <v>597.92999999999995</v>
      </c>
      <c r="AQ240" s="22">
        <v>108.63</v>
      </c>
      <c r="AR240" s="22">
        <v>890.66</v>
      </c>
      <c r="AS240" s="23">
        <v>2700.52</v>
      </c>
      <c r="AT240" s="21">
        <v>1795.82</v>
      </c>
      <c r="AU240" s="21">
        <v>758.88</v>
      </c>
      <c r="AV240" s="21">
        <v>2554.6999999999998</v>
      </c>
      <c r="AW240" s="22">
        <v>258</v>
      </c>
      <c r="AX240" s="22">
        <v>26.89</v>
      </c>
      <c r="AY240" s="22">
        <v>736.92</v>
      </c>
      <c r="AZ240" s="22">
        <v>62.45</v>
      </c>
      <c r="BA240" s="22">
        <v>1084.26</v>
      </c>
      <c r="BB240" s="23">
        <v>3638.96</v>
      </c>
      <c r="BC240" s="21">
        <v>2761.63</v>
      </c>
      <c r="BD240" s="21">
        <v>0</v>
      </c>
      <c r="BE240" s="21">
        <v>2761.63</v>
      </c>
      <c r="BF240" s="22">
        <v>273</v>
      </c>
      <c r="BG240" s="22">
        <v>39.75</v>
      </c>
      <c r="BH240" s="22">
        <v>1004.51</v>
      </c>
      <c r="BI240" s="22">
        <v>104.65</v>
      </c>
      <c r="BJ240" s="22">
        <v>1421.91</v>
      </c>
      <c r="BK240" s="23">
        <v>4183.54</v>
      </c>
      <c r="BL240" s="21">
        <v>1778.26</v>
      </c>
      <c r="BM240" s="21">
        <v>0</v>
      </c>
      <c r="BN240" s="21">
        <v>1778.26</v>
      </c>
      <c r="BO240" s="22">
        <v>152</v>
      </c>
      <c r="BP240" s="22">
        <v>26.63</v>
      </c>
      <c r="BQ240" s="22">
        <v>569.14</v>
      </c>
      <c r="BR240" s="22">
        <v>123.37</v>
      </c>
      <c r="BS240" s="22">
        <v>871.14</v>
      </c>
      <c r="BT240" s="23">
        <v>2649.4</v>
      </c>
      <c r="BU240" s="21">
        <v>1778.26</v>
      </c>
      <c r="BV240" s="21">
        <v>0</v>
      </c>
      <c r="BW240" s="21">
        <v>1778.26</v>
      </c>
      <c r="BX240" s="22">
        <v>153</v>
      </c>
      <c r="BY240" s="22">
        <v>26.63</v>
      </c>
      <c r="BZ240" s="22">
        <v>569.14</v>
      </c>
      <c r="CA240" s="22">
        <v>118.27</v>
      </c>
      <c r="CB240" s="22">
        <v>867.04</v>
      </c>
      <c r="CC240" s="23">
        <v>2645.3</v>
      </c>
      <c r="CD240" s="21">
        <v>1840.94</v>
      </c>
      <c r="CE240" s="21">
        <v>0</v>
      </c>
      <c r="CF240" s="21">
        <v>1840.94</v>
      </c>
      <c r="CG240" s="22">
        <v>161</v>
      </c>
      <c r="CH240" s="22">
        <v>27.57</v>
      </c>
      <c r="CI240" s="22">
        <v>625.95000000000005</v>
      </c>
      <c r="CJ240" s="22">
        <v>32.68</v>
      </c>
      <c r="CK240" s="22">
        <v>847.2</v>
      </c>
      <c r="CL240" s="23">
        <v>2688.14</v>
      </c>
      <c r="CM240" s="21">
        <v>1793.5</v>
      </c>
      <c r="CN240" s="21">
        <v>0</v>
      </c>
      <c r="CO240" s="21">
        <v>1793.5</v>
      </c>
      <c r="CP240" s="22">
        <v>163</v>
      </c>
      <c r="CQ240" s="22">
        <v>26.86</v>
      </c>
      <c r="CR240" s="22">
        <v>563.63</v>
      </c>
      <c r="CS240" s="22">
        <v>82.85</v>
      </c>
      <c r="CT240" s="22">
        <v>836.34</v>
      </c>
      <c r="CU240" s="23">
        <v>2629.84</v>
      </c>
      <c r="CV240" s="21">
        <v>1793.93</v>
      </c>
      <c r="CW240" s="21">
        <v>0</v>
      </c>
      <c r="CX240" s="21">
        <v>1793.93</v>
      </c>
      <c r="CY240" s="22">
        <v>155</v>
      </c>
      <c r="CZ240" s="22">
        <v>26.86</v>
      </c>
      <c r="DA240" s="22">
        <v>559.30999999999995</v>
      </c>
      <c r="DB240" s="22">
        <v>82.85</v>
      </c>
      <c r="DC240" s="22">
        <v>824.02</v>
      </c>
      <c r="DD240" s="23">
        <v>2617.9499999999998</v>
      </c>
      <c r="DE240" s="21">
        <v>2680.36</v>
      </c>
      <c r="DF240" s="21">
        <v>0</v>
      </c>
      <c r="DG240" s="21">
        <v>2680.36</v>
      </c>
      <c r="DH240" s="22">
        <v>276</v>
      </c>
      <c r="DI240" s="22">
        <v>271.24</v>
      </c>
      <c r="DJ240" s="22">
        <v>1720.33</v>
      </c>
      <c r="DK240" s="22">
        <v>110.14</v>
      </c>
      <c r="DL240" s="22">
        <v>2377.71</v>
      </c>
      <c r="DM240" s="23">
        <v>5058.07</v>
      </c>
      <c r="DN240" s="73">
        <f t="shared" si="32"/>
        <v>23292.66</v>
      </c>
      <c r="DO240" s="73">
        <f t="shared" si="31"/>
        <v>758.88</v>
      </c>
      <c r="DP240" s="73">
        <f t="shared" si="33"/>
        <v>24051.54</v>
      </c>
      <c r="DQ240" s="22">
        <f t="shared" si="34"/>
        <v>2342</v>
      </c>
      <c r="DR240" s="22">
        <f t="shared" si="35"/>
        <v>604.30999999999995</v>
      </c>
      <c r="DS240" s="22">
        <f t="shared" si="36"/>
        <v>9193.0600000000013</v>
      </c>
      <c r="DT240" s="22">
        <f t="shared" si="37"/>
        <v>1266.8499999999999</v>
      </c>
      <c r="DU240" s="22">
        <f t="shared" si="38"/>
        <v>13406.220000000001</v>
      </c>
      <c r="DV240" s="23">
        <f t="shared" si="39"/>
        <v>39236.020000000004</v>
      </c>
      <c r="DW240" s="262">
        <f t="shared" si="40"/>
        <v>937.60000000000218</v>
      </c>
      <c r="DX240" s="262"/>
      <c r="DY240" s="263">
        <f>E240-(DU240-(DO240*PARAM!Q240))</f>
        <v>-987.32000000000153</v>
      </c>
      <c r="DZ240" s="263"/>
    </row>
    <row r="241" spans="1:130" x14ac:dyDescent="0.25">
      <c r="A241" s="18">
        <v>1426</v>
      </c>
      <c r="B241" s="18" t="s">
        <v>676</v>
      </c>
      <c r="C241" s="18" t="s">
        <v>250</v>
      </c>
      <c r="D241" s="20">
        <v>1</v>
      </c>
      <c r="E241" s="18">
        <v>14851.65</v>
      </c>
      <c r="F241" s="18">
        <v>28335.34</v>
      </c>
      <c r="G241" s="18" t="s">
        <v>157</v>
      </c>
      <c r="H241" s="18" t="s">
        <v>5</v>
      </c>
      <c r="I241" s="18" t="s">
        <v>368</v>
      </c>
      <c r="J241" s="21">
        <v>2092.92</v>
      </c>
      <c r="K241" s="21">
        <v>0</v>
      </c>
      <c r="L241" s="21">
        <v>2092.92</v>
      </c>
      <c r="M241" s="22">
        <v>196</v>
      </c>
      <c r="N241" s="22">
        <v>31.35</v>
      </c>
      <c r="O241" s="22">
        <v>639.64</v>
      </c>
      <c r="P241" s="22">
        <v>128.96</v>
      </c>
      <c r="Q241" s="22">
        <v>995.95</v>
      </c>
      <c r="R241" s="23">
        <v>3088.87</v>
      </c>
      <c r="S241" s="21">
        <v>2179.1</v>
      </c>
      <c r="T241" s="21">
        <v>0</v>
      </c>
      <c r="U241" s="21">
        <v>2179.1</v>
      </c>
      <c r="V241" s="22">
        <v>208</v>
      </c>
      <c r="W241" s="22">
        <v>32.64</v>
      </c>
      <c r="X241" s="22">
        <v>663.83</v>
      </c>
      <c r="Y241" s="22">
        <v>115.19</v>
      </c>
      <c r="Z241" s="22">
        <v>1019.66</v>
      </c>
      <c r="AA241" s="23">
        <v>3198.76</v>
      </c>
      <c r="AB241" s="21">
        <v>2179.1</v>
      </c>
      <c r="AC241" s="21">
        <v>0</v>
      </c>
      <c r="AD241" s="21">
        <v>2179.1</v>
      </c>
      <c r="AE241" s="22">
        <v>208</v>
      </c>
      <c r="AF241" s="22">
        <v>32.64</v>
      </c>
      <c r="AG241" s="22">
        <v>663.41</v>
      </c>
      <c r="AH241" s="22">
        <v>130.49</v>
      </c>
      <c r="AI241" s="22">
        <v>1034.54</v>
      </c>
      <c r="AJ241" s="23">
        <v>3213.64</v>
      </c>
      <c r="AK241" s="21">
        <v>2179.1</v>
      </c>
      <c r="AL241" s="21">
        <v>0</v>
      </c>
      <c r="AM241" s="21">
        <v>2179.1</v>
      </c>
      <c r="AN241" s="22">
        <v>208</v>
      </c>
      <c r="AO241" s="22">
        <v>32.64</v>
      </c>
      <c r="AP241" s="22">
        <v>663.41</v>
      </c>
      <c r="AQ241" s="22">
        <v>145.79</v>
      </c>
      <c r="AR241" s="22">
        <v>1049.8399999999999</v>
      </c>
      <c r="AS241" s="23">
        <v>3228.94</v>
      </c>
      <c r="AT241" s="21">
        <v>2203.6799999999998</v>
      </c>
      <c r="AU241" s="21">
        <v>929.63</v>
      </c>
      <c r="AV241" s="21">
        <v>3133.31</v>
      </c>
      <c r="AW241" s="22">
        <v>338</v>
      </c>
      <c r="AX241" s="22">
        <v>33.01</v>
      </c>
      <c r="AY241" s="22">
        <v>871.59</v>
      </c>
      <c r="AZ241" s="22">
        <v>143.38</v>
      </c>
      <c r="BA241" s="22">
        <v>1385.98</v>
      </c>
      <c r="BB241" s="23">
        <v>4519.29</v>
      </c>
      <c r="BC241" s="21">
        <v>3279</v>
      </c>
      <c r="BD241" s="21">
        <v>0</v>
      </c>
      <c r="BE241" s="21">
        <v>3279</v>
      </c>
      <c r="BF241" s="22">
        <v>355</v>
      </c>
      <c r="BG241" s="22">
        <v>48.72</v>
      </c>
      <c r="BH241" s="22">
        <v>1222.95</v>
      </c>
      <c r="BI241" s="22">
        <v>144.80000000000001</v>
      </c>
      <c r="BJ241" s="22">
        <v>1771.47</v>
      </c>
      <c r="BK241" s="23">
        <v>5050.47</v>
      </c>
      <c r="BL241" s="21">
        <v>2179.1</v>
      </c>
      <c r="BM241" s="21">
        <v>0</v>
      </c>
      <c r="BN241" s="21">
        <v>2179.1</v>
      </c>
      <c r="BO241" s="22">
        <v>204</v>
      </c>
      <c r="BP241" s="22">
        <v>32.64</v>
      </c>
      <c r="BQ241" s="22">
        <v>663.41</v>
      </c>
      <c r="BR241" s="22">
        <v>140.69</v>
      </c>
      <c r="BS241" s="22">
        <v>1040.74</v>
      </c>
      <c r="BT241" s="23">
        <v>3219.84</v>
      </c>
      <c r="BU241" s="21">
        <v>2179.1</v>
      </c>
      <c r="BV241" s="21">
        <v>0</v>
      </c>
      <c r="BW241" s="21">
        <v>2179.1</v>
      </c>
      <c r="BX241" s="22">
        <v>207</v>
      </c>
      <c r="BY241" s="22">
        <v>32.64</v>
      </c>
      <c r="BZ241" s="22">
        <v>663.41</v>
      </c>
      <c r="CA241" s="22">
        <v>125.39</v>
      </c>
      <c r="CB241" s="22">
        <v>1028.44</v>
      </c>
      <c r="CC241" s="23">
        <v>3207.54</v>
      </c>
      <c r="CD241" s="21">
        <v>2287.6999999999998</v>
      </c>
      <c r="CE241" s="21">
        <v>0</v>
      </c>
      <c r="CF241" s="21">
        <v>2287.6999999999998</v>
      </c>
      <c r="CG241" s="22">
        <v>223</v>
      </c>
      <c r="CH241" s="22">
        <v>34.270000000000003</v>
      </c>
      <c r="CI241" s="22">
        <v>761.85</v>
      </c>
      <c r="CJ241" s="22">
        <v>40.630000000000003</v>
      </c>
      <c r="CK241" s="22">
        <v>1059.75</v>
      </c>
      <c r="CL241" s="23">
        <v>3347.45</v>
      </c>
      <c r="CM241" s="21">
        <v>2198.14</v>
      </c>
      <c r="CN241" s="21">
        <v>0</v>
      </c>
      <c r="CO241" s="21">
        <v>2198.14</v>
      </c>
      <c r="CP241" s="22">
        <v>218</v>
      </c>
      <c r="CQ241" s="22">
        <v>32.93</v>
      </c>
      <c r="CR241" s="22">
        <v>655.27</v>
      </c>
      <c r="CS241" s="22">
        <v>146.13</v>
      </c>
      <c r="CT241" s="22">
        <v>1052.33</v>
      </c>
      <c r="CU241" s="23">
        <v>3250.47</v>
      </c>
      <c r="CV241" s="21">
        <v>2198.14</v>
      </c>
      <c r="CW241" s="21">
        <v>0</v>
      </c>
      <c r="CX241" s="21">
        <v>2198.14</v>
      </c>
      <c r="CY241" s="22">
        <v>210</v>
      </c>
      <c r="CZ241" s="22">
        <v>32.93</v>
      </c>
      <c r="DA241" s="22">
        <v>650.47</v>
      </c>
      <c r="DB241" s="22">
        <v>135.93</v>
      </c>
      <c r="DC241" s="22">
        <v>1029.33</v>
      </c>
      <c r="DD241" s="23">
        <v>3227.47</v>
      </c>
      <c r="DE241" s="21">
        <v>3281.51</v>
      </c>
      <c r="DF241" s="21">
        <v>0</v>
      </c>
      <c r="DG241" s="21">
        <v>3281.51</v>
      </c>
      <c r="DH241" s="22">
        <v>364</v>
      </c>
      <c r="DI241" s="22">
        <v>332.94</v>
      </c>
      <c r="DJ241" s="22">
        <v>2043.42</v>
      </c>
      <c r="DK241" s="22">
        <v>176.9</v>
      </c>
      <c r="DL241" s="22">
        <v>2917.26</v>
      </c>
      <c r="DM241" s="23">
        <v>6198.77</v>
      </c>
      <c r="DN241" s="73">
        <f t="shared" si="32"/>
        <v>28436.590000000004</v>
      </c>
      <c r="DO241" s="73">
        <f t="shared" si="31"/>
        <v>929.63</v>
      </c>
      <c r="DP241" s="73">
        <f t="shared" si="33"/>
        <v>29366.22</v>
      </c>
      <c r="DQ241" s="22">
        <f t="shared" si="34"/>
        <v>3143</v>
      </c>
      <c r="DR241" s="22">
        <f t="shared" si="35"/>
        <v>741.99</v>
      </c>
      <c r="DS241" s="22">
        <f t="shared" si="36"/>
        <v>10826.07</v>
      </c>
      <c r="DT241" s="22">
        <f t="shared" si="37"/>
        <v>1714.9700000000005</v>
      </c>
      <c r="DU241" s="22">
        <f t="shared" si="38"/>
        <v>16426.03</v>
      </c>
      <c r="DV241" s="23">
        <f t="shared" si="39"/>
        <v>47971.350000000006</v>
      </c>
      <c r="DW241" s="262">
        <f t="shared" si="40"/>
        <v>1030.880000000001</v>
      </c>
      <c r="DX241" s="262"/>
      <c r="DY241" s="263">
        <f>E241-(DU241-(DO241*PARAM!Q241))</f>
        <v>-1574.3799999999992</v>
      </c>
      <c r="DZ241" s="263"/>
    </row>
    <row r="242" spans="1:130" x14ac:dyDescent="0.25">
      <c r="A242" s="18">
        <v>1436</v>
      </c>
      <c r="B242" s="18" t="s">
        <v>656</v>
      </c>
      <c r="C242" s="18" t="s">
        <v>659</v>
      </c>
      <c r="D242" s="20">
        <v>0.9</v>
      </c>
      <c r="E242" s="18">
        <v>12579.24</v>
      </c>
      <c r="F242" s="18">
        <v>27679.27</v>
      </c>
      <c r="G242" s="18" t="s">
        <v>157</v>
      </c>
      <c r="H242" s="18" t="s">
        <v>5</v>
      </c>
      <c r="I242" s="18" t="s">
        <v>410</v>
      </c>
      <c r="J242" s="21">
        <v>2235.64</v>
      </c>
      <c r="K242" s="21">
        <v>0</v>
      </c>
      <c r="L242" s="21">
        <v>2235.64</v>
      </c>
      <c r="M242" s="22">
        <v>205</v>
      </c>
      <c r="N242" s="22">
        <v>32.32</v>
      </c>
      <c r="O242" s="22">
        <v>778.15</v>
      </c>
      <c r="P242" s="22">
        <v>141.35</v>
      </c>
      <c r="Q242" s="22">
        <v>1156.82</v>
      </c>
      <c r="R242" s="23">
        <v>3392.46</v>
      </c>
      <c r="S242" s="21">
        <v>2121.65</v>
      </c>
      <c r="T242" s="21">
        <v>0</v>
      </c>
      <c r="U242" s="21">
        <v>2121.65</v>
      </c>
      <c r="V242" s="22">
        <v>200</v>
      </c>
      <c r="W242" s="22">
        <v>31.78</v>
      </c>
      <c r="X242" s="22">
        <v>662.44</v>
      </c>
      <c r="Y242" s="22">
        <v>119.27</v>
      </c>
      <c r="Z242" s="22">
        <v>1013.49</v>
      </c>
      <c r="AA242" s="23">
        <v>3135.14</v>
      </c>
      <c r="AB242" s="21">
        <v>1953.92</v>
      </c>
      <c r="AC242" s="21">
        <v>0</v>
      </c>
      <c r="AD242" s="21">
        <v>1953.92</v>
      </c>
      <c r="AE242" s="22">
        <v>176</v>
      </c>
      <c r="AF242" s="22">
        <v>29.27</v>
      </c>
      <c r="AG242" s="22">
        <v>593.89</v>
      </c>
      <c r="AH242" s="22">
        <v>111.18</v>
      </c>
      <c r="AI242" s="22">
        <v>910.34</v>
      </c>
      <c r="AJ242" s="23">
        <v>2864.26</v>
      </c>
      <c r="AK242" s="21">
        <v>1963.26</v>
      </c>
      <c r="AL242" s="21">
        <v>0</v>
      </c>
      <c r="AM242" s="21">
        <v>1963.26</v>
      </c>
      <c r="AN242" s="22">
        <v>178</v>
      </c>
      <c r="AO242" s="22">
        <v>29.4</v>
      </c>
      <c r="AP242" s="22">
        <v>602.25</v>
      </c>
      <c r="AQ242" s="22">
        <v>131.75</v>
      </c>
      <c r="AR242" s="22">
        <v>941.4</v>
      </c>
      <c r="AS242" s="23">
        <v>2904.66</v>
      </c>
      <c r="AT242" s="21">
        <v>1958.98</v>
      </c>
      <c r="AU242" s="21">
        <v>836.68</v>
      </c>
      <c r="AV242" s="21">
        <v>2795.66</v>
      </c>
      <c r="AW242" s="22">
        <v>291</v>
      </c>
      <c r="AX242" s="22">
        <v>29.34</v>
      </c>
      <c r="AY242" s="22">
        <v>765.8</v>
      </c>
      <c r="AZ242" s="22">
        <v>132.69</v>
      </c>
      <c r="BA242" s="22">
        <v>1218.83</v>
      </c>
      <c r="BB242" s="23">
        <v>4014.49</v>
      </c>
      <c r="BC242" s="21">
        <v>3070.27</v>
      </c>
      <c r="BD242" s="21">
        <v>0</v>
      </c>
      <c r="BE242" s="21">
        <v>3070.27</v>
      </c>
      <c r="BF242" s="22">
        <v>309</v>
      </c>
      <c r="BG242" s="22">
        <v>43.68</v>
      </c>
      <c r="BH242" s="22">
        <v>1100.17</v>
      </c>
      <c r="BI242" s="22">
        <v>140.54</v>
      </c>
      <c r="BJ242" s="22">
        <v>1593.39</v>
      </c>
      <c r="BK242" s="23">
        <v>4663.66</v>
      </c>
      <c r="BL242" s="21">
        <v>1953.92</v>
      </c>
      <c r="BM242" s="21">
        <v>0</v>
      </c>
      <c r="BN242" s="21">
        <v>1953.92</v>
      </c>
      <c r="BO242" s="22">
        <v>175</v>
      </c>
      <c r="BP242" s="22">
        <v>29.27</v>
      </c>
      <c r="BQ242" s="22">
        <v>593.89</v>
      </c>
      <c r="BR242" s="22">
        <v>126.48</v>
      </c>
      <c r="BS242" s="22">
        <v>924.64</v>
      </c>
      <c r="BT242" s="23">
        <v>2878.56</v>
      </c>
      <c r="BU242" s="21">
        <v>1953.92</v>
      </c>
      <c r="BV242" s="21">
        <v>0</v>
      </c>
      <c r="BW242" s="21">
        <v>1953.92</v>
      </c>
      <c r="BX242" s="22">
        <v>176</v>
      </c>
      <c r="BY242" s="22">
        <v>29.27</v>
      </c>
      <c r="BZ242" s="22">
        <v>593.89</v>
      </c>
      <c r="CA242" s="22">
        <v>146.88</v>
      </c>
      <c r="CB242" s="22">
        <v>946.04</v>
      </c>
      <c r="CC242" s="23">
        <v>2899.96</v>
      </c>
      <c r="CD242" s="21">
        <v>1986.89</v>
      </c>
      <c r="CE242" s="21">
        <v>0</v>
      </c>
      <c r="CF242" s="21">
        <v>1986.89</v>
      </c>
      <c r="CG242" s="22">
        <v>181</v>
      </c>
      <c r="CH242" s="22">
        <v>29.76</v>
      </c>
      <c r="CI242" s="22">
        <v>623.74</v>
      </c>
      <c r="CJ242" s="22">
        <v>116.87</v>
      </c>
      <c r="CK242" s="22">
        <v>951.37</v>
      </c>
      <c r="CL242" s="23">
        <v>2938.26</v>
      </c>
      <c r="CM242" s="21">
        <v>2214.66</v>
      </c>
      <c r="CN242" s="21">
        <v>0</v>
      </c>
      <c r="CO242" s="21">
        <v>2214.66</v>
      </c>
      <c r="CP242" s="22">
        <v>220</v>
      </c>
      <c r="CQ242" s="22">
        <v>33.18</v>
      </c>
      <c r="CR242" s="22">
        <v>699.92</v>
      </c>
      <c r="CS242" s="22">
        <v>80.12</v>
      </c>
      <c r="CT242" s="22">
        <v>1033.22</v>
      </c>
      <c r="CU242" s="23">
        <v>3247.88</v>
      </c>
      <c r="CV242" s="21">
        <v>3751.91</v>
      </c>
      <c r="CW242" s="21">
        <v>0</v>
      </c>
      <c r="CX242" s="21">
        <v>3751.91</v>
      </c>
      <c r="CY242" s="22">
        <v>424</v>
      </c>
      <c r="CZ242" s="22">
        <v>56.25</v>
      </c>
      <c r="DA242" s="22">
        <v>1406.15</v>
      </c>
      <c r="DB242" s="22">
        <v>132.91999999999999</v>
      </c>
      <c r="DC242" s="22">
        <v>2019.32</v>
      </c>
      <c r="DD242" s="23">
        <v>5771.23</v>
      </c>
      <c r="DE242" s="21">
        <v>3354.1</v>
      </c>
      <c r="DF242" s="21">
        <v>0</v>
      </c>
      <c r="DG242" s="21">
        <v>3354.1</v>
      </c>
      <c r="DH242" s="22">
        <v>374</v>
      </c>
      <c r="DI242" s="22">
        <v>332.8</v>
      </c>
      <c r="DJ242" s="22">
        <v>2427.9699999999998</v>
      </c>
      <c r="DK242" s="22">
        <v>152.71</v>
      </c>
      <c r="DL242" s="22">
        <v>3287.48</v>
      </c>
      <c r="DM242" s="23">
        <v>6641.58</v>
      </c>
      <c r="DN242" s="73">
        <f t="shared" si="32"/>
        <v>28519.119999999995</v>
      </c>
      <c r="DO242" s="73">
        <f t="shared" si="31"/>
        <v>836.68</v>
      </c>
      <c r="DP242" s="73">
        <f t="shared" si="33"/>
        <v>29355.799999999996</v>
      </c>
      <c r="DQ242" s="22">
        <f t="shared" si="34"/>
        <v>3084</v>
      </c>
      <c r="DR242" s="22">
        <f t="shared" si="35"/>
        <v>735.59</v>
      </c>
      <c r="DS242" s="22">
        <f t="shared" si="36"/>
        <v>11442.15</v>
      </c>
      <c r="DT242" s="22">
        <f t="shared" si="37"/>
        <v>1659.2399999999998</v>
      </c>
      <c r="DU242" s="22">
        <f t="shared" si="38"/>
        <v>16920.98</v>
      </c>
      <c r="DV242" s="23">
        <f t="shared" si="39"/>
        <v>48230.7</v>
      </c>
      <c r="DW242" s="262">
        <f t="shared" si="40"/>
        <v>1676.5299999999952</v>
      </c>
      <c r="DX242" s="262"/>
      <c r="DY242" s="263">
        <f>E242-(DU242-(DO242*PARAM!Q242))</f>
        <v>-4341.74</v>
      </c>
      <c r="DZ242" s="263"/>
    </row>
    <row r="243" spans="1:130" x14ac:dyDescent="0.25">
      <c r="A243" s="18">
        <v>1438</v>
      </c>
      <c r="B243" s="18" t="s">
        <v>521</v>
      </c>
      <c r="C243" s="18" t="s">
        <v>302</v>
      </c>
      <c r="D243" s="20">
        <v>0.9</v>
      </c>
      <c r="E243" s="18">
        <v>75324.240000000005</v>
      </c>
      <c r="F243" s="18">
        <v>133815.44</v>
      </c>
      <c r="G243" s="18" t="s">
        <v>157</v>
      </c>
      <c r="H243" s="18" t="s">
        <v>6</v>
      </c>
      <c r="I243" s="18" t="s">
        <v>156</v>
      </c>
      <c r="J243" s="21">
        <v>2649.63</v>
      </c>
      <c r="K243" s="21">
        <v>0</v>
      </c>
      <c r="L243" s="21">
        <v>2649.63</v>
      </c>
      <c r="M243" s="22">
        <v>263</v>
      </c>
      <c r="N243" s="22">
        <v>12.81</v>
      </c>
      <c r="O243" s="22">
        <v>992.46</v>
      </c>
      <c r="P243" s="22">
        <v>138.47999999999999</v>
      </c>
      <c r="Q243" s="22">
        <v>1406.75</v>
      </c>
      <c r="R243" s="23">
        <v>4056.38</v>
      </c>
      <c r="S243" s="21">
        <v>2580.9699999999998</v>
      </c>
      <c r="T243" s="21">
        <v>0</v>
      </c>
      <c r="U243" s="21">
        <v>2580.9699999999998</v>
      </c>
      <c r="V243" s="22">
        <v>265</v>
      </c>
      <c r="W243" s="22">
        <v>12.89</v>
      </c>
      <c r="X243" s="22">
        <v>999.92</v>
      </c>
      <c r="Y243" s="22">
        <v>117.22</v>
      </c>
      <c r="Z243" s="22">
        <v>1395.03</v>
      </c>
      <c r="AA243" s="23">
        <v>3976</v>
      </c>
      <c r="AB243" s="21">
        <v>2580.9699999999998</v>
      </c>
      <c r="AC243" s="21">
        <v>0</v>
      </c>
      <c r="AD243" s="21">
        <v>2580.9699999999998</v>
      </c>
      <c r="AE243" s="22">
        <v>265</v>
      </c>
      <c r="AF243" s="22">
        <v>12.89</v>
      </c>
      <c r="AG243" s="22">
        <v>999.4</v>
      </c>
      <c r="AH243" s="22">
        <v>152.91999999999999</v>
      </c>
      <c r="AI243" s="22">
        <v>1430.21</v>
      </c>
      <c r="AJ243" s="23">
        <v>4011.18</v>
      </c>
      <c r="AK243" s="21">
        <v>2589.3000000000002</v>
      </c>
      <c r="AL243" s="21">
        <v>0</v>
      </c>
      <c r="AM243" s="21">
        <v>2589.3000000000002</v>
      </c>
      <c r="AN243" s="22">
        <v>267</v>
      </c>
      <c r="AO243" s="22">
        <v>12.93</v>
      </c>
      <c r="AP243" s="22">
        <v>1002.51</v>
      </c>
      <c r="AQ243" s="22">
        <v>153.07</v>
      </c>
      <c r="AR243" s="22">
        <v>1435.51</v>
      </c>
      <c r="AS243" s="23">
        <v>4024.81</v>
      </c>
      <c r="AT243" s="21">
        <v>2580.9699999999998</v>
      </c>
      <c r="AU243" s="21">
        <v>853.75</v>
      </c>
      <c r="AV243" s="21">
        <v>3434.72</v>
      </c>
      <c r="AW243" s="22">
        <v>381</v>
      </c>
      <c r="AX243" s="22">
        <v>12.89</v>
      </c>
      <c r="AY243" s="22">
        <v>1170.1500000000001</v>
      </c>
      <c r="AZ243" s="22">
        <v>57.27</v>
      </c>
      <c r="BA243" s="22">
        <v>1621.31</v>
      </c>
      <c r="BB243" s="23">
        <v>5056.03</v>
      </c>
      <c r="BC243" s="21">
        <v>4059.76</v>
      </c>
      <c r="BD243" s="21">
        <v>0</v>
      </c>
      <c r="BE243" s="21">
        <v>4059.76</v>
      </c>
      <c r="BF243" s="22">
        <v>442</v>
      </c>
      <c r="BG243" s="22">
        <v>19.25</v>
      </c>
      <c r="BH243" s="22">
        <v>1704.88</v>
      </c>
      <c r="BI243" s="22">
        <v>157.88999999999999</v>
      </c>
      <c r="BJ243" s="22">
        <v>2324.02</v>
      </c>
      <c r="BK243" s="23">
        <v>6383.78</v>
      </c>
      <c r="BL243" s="21">
        <v>2580.9699999999998</v>
      </c>
      <c r="BM243" s="21">
        <v>0</v>
      </c>
      <c r="BN243" s="21">
        <v>2580.9699999999998</v>
      </c>
      <c r="BO243" s="22">
        <v>264</v>
      </c>
      <c r="BP243" s="22">
        <v>12.89</v>
      </c>
      <c r="BQ243" s="22">
        <v>999.4</v>
      </c>
      <c r="BR243" s="22">
        <v>122.32</v>
      </c>
      <c r="BS243" s="22">
        <v>1398.61</v>
      </c>
      <c r="BT243" s="23">
        <v>3979.58</v>
      </c>
      <c r="BU243" s="21">
        <v>2580.9699999999998</v>
      </c>
      <c r="BV243" s="21">
        <v>0</v>
      </c>
      <c r="BW243" s="21">
        <v>2580.9699999999998</v>
      </c>
      <c r="BX243" s="22">
        <v>265</v>
      </c>
      <c r="BY243" s="22">
        <v>12.89</v>
      </c>
      <c r="BZ243" s="22">
        <v>999.4</v>
      </c>
      <c r="CA243" s="22">
        <v>152.91999999999999</v>
      </c>
      <c r="CB243" s="22">
        <v>1430.21</v>
      </c>
      <c r="CC243" s="23">
        <v>4011.18</v>
      </c>
      <c r="CD243" s="21">
        <v>2611.1799999999998</v>
      </c>
      <c r="CE243" s="21">
        <v>0</v>
      </c>
      <c r="CF243" s="21">
        <v>2611.1799999999998</v>
      </c>
      <c r="CG243" s="22">
        <v>270</v>
      </c>
      <c r="CH243" s="22">
        <v>13.04</v>
      </c>
      <c r="CI243" s="22">
        <v>1010.68</v>
      </c>
      <c r="CJ243" s="22">
        <v>148.37</v>
      </c>
      <c r="CK243" s="22">
        <v>1442.09</v>
      </c>
      <c r="CL243" s="23">
        <v>4053.27</v>
      </c>
      <c r="CM243" s="21">
        <v>2584.33</v>
      </c>
      <c r="CN243" s="21">
        <v>0</v>
      </c>
      <c r="CO243" s="21">
        <v>2584.33</v>
      </c>
      <c r="CP243" s="22">
        <v>274</v>
      </c>
      <c r="CQ243" s="22">
        <v>12.91</v>
      </c>
      <c r="CR243" s="22">
        <v>1005.44</v>
      </c>
      <c r="CS243" s="22">
        <v>45.88</v>
      </c>
      <c r="CT243" s="22">
        <v>1338.23</v>
      </c>
      <c r="CU243" s="23">
        <v>3922.56</v>
      </c>
      <c r="CV243" s="21">
        <v>2580.9699999999998</v>
      </c>
      <c r="CW243" s="21">
        <v>0</v>
      </c>
      <c r="CX243" s="21">
        <v>2580.9699999999998</v>
      </c>
      <c r="CY243" s="22">
        <v>265</v>
      </c>
      <c r="CZ243" s="22">
        <v>12.89</v>
      </c>
      <c r="DA243" s="22">
        <v>999.4</v>
      </c>
      <c r="DB243" s="22">
        <v>112.12</v>
      </c>
      <c r="DC243" s="22">
        <v>1389.41</v>
      </c>
      <c r="DD243" s="23">
        <v>3970.38</v>
      </c>
      <c r="DE243" s="21">
        <v>3851.76</v>
      </c>
      <c r="DF243" s="21">
        <v>0</v>
      </c>
      <c r="DG243" s="21">
        <v>3851.76</v>
      </c>
      <c r="DH243" s="22">
        <v>447</v>
      </c>
      <c r="DI243" s="22">
        <v>354.31</v>
      </c>
      <c r="DJ243" s="22">
        <v>1242.94</v>
      </c>
      <c r="DK243" s="22">
        <v>139.80000000000001</v>
      </c>
      <c r="DL243" s="22">
        <v>2184.0500000000002</v>
      </c>
      <c r="DM243" s="23">
        <v>6035.81</v>
      </c>
      <c r="DN243" s="73">
        <f t="shared" si="32"/>
        <v>33831.780000000006</v>
      </c>
      <c r="DO243" s="73">
        <f t="shared" si="31"/>
        <v>853.75</v>
      </c>
      <c r="DP243" s="73">
        <f t="shared" si="33"/>
        <v>34685.530000000006</v>
      </c>
      <c r="DQ243" s="22">
        <f t="shared" si="34"/>
        <v>3932</v>
      </c>
      <c r="DR243" s="22">
        <f t="shared" si="35"/>
        <v>515.48</v>
      </c>
      <c r="DS243" s="22">
        <f t="shared" si="36"/>
        <v>14125.980000000001</v>
      </c>
      <c r="DT243" s="22">
        <f t="shared" si="37"/>
        <v>1620.5800000000002</v>
      </c>
      <c r="DU243" s="22">
        <f t="shared" si="38"/>
        <v>20194.04</v>
      </c>
      <c r="DV243" s="23">
        <f t="shared" si="39"/>
        <v>57460.539999999986</v>
      </c>
      <c r="DW243" s="262">
        <f t="shared" si="40"/>
        <v>-99129.91</v>
      </c>
      <c r="DX243" s="262"/>
      <c r="DY243" s="263">
        <f>E243-(DU243-(DO243*PARAM!Q243))</f>
        <v>55130.200000000004</v>
      </c>
      <c r="DZ243" s="263"/>
    </row>
    <row r="244" spans="1:130" x14ac:dyDescent="0.25">
      <c r="A244" s="18">
        <v>1443</v>
      </c>
      <c r="B244" s="18" t="s">
        <v>292</v>
      </c>
      <c r="C244" s="18" t="s">
        <v>293</v>
      </c>
      <c r="D244" s="20">
        <v>0.9</v>
      </c>
      <c r="E244" s="18">
        <v>14426.47</v>
      </c>
      <c r="F244" s="18">
        <v>26911.19</v>
      </c>
      <c r="G244" s="18" t="s">
        <v>157</v>
      </c>
      <c r="H244" s="18" t="s">
        <v>5</v>
      </c>
      <c r="I244" s="18" t="s">
        <v>204</v>
      </c>
      <c r="J244" s="21">
        <v>2127.4899999999998</v>
      </c>
      <c r="K244" s="21">
        <v>0</v>
      </c>
      <c r="L244" s="21">
        <v>2127.4899999999998</v>
      </c>
      <c r="M244" s="22">
        <v>194</v>
      </c>
      <c r="N244" s="22">
        <v>31.64</v>
      </c>
      <c r="O244" s="22">
        <v>699.67</v>
      </c>
      <c r="P244" s="22">
        <v>129.5</v>
      </c>
      <c r="Q244" s="22">
        <v>1054.81</v>
      </c>
      <c r="R244" s="23">
        <v>3182.3</v>
      </c>
      <c r="S244" s="21">
        <v>2065.65</v>
      </c>
      <c r="T244" s="21">
        <v>0</v>
      </c>
      <c r="U244" s="21">
        <v>2065.65</v>
      </c>
      <c r="V244" s="22">
        <v>188</v>
      </c>
      <c r="W244" s="22">
        <v>30.94</v>
      </c>
      <c r="X244" s="22">
        <v>658.54</v>
      </c>
      <c r="Y244" s="22">
        <v>118.27</v>
      </c>
      <c r="Z244" s="22">
        <v>995.75</v>
      </c>
      <c r="AA244" s="23">
        <v>3061.4</v>
      </c>
      <c r="AB244" s="21">
        <v>2065.34</v>
      </c>
      <c r="AC244" s="21">
        <v>0</v>
      </c>
      <c r="AD244" s="21">
        <v>2065.34</v>
      </c>
      <c r="AE244" s="22">
        <v>188</v>
      </c>
      <c r="AF244" s="22">
        <v>30.93</v>
      </c>
      <c r="AG244" s="22">
        <v>657.83</v>
      </c>
      <c r="AH244" s="22">
        <v>143.76</v>
      </c>
      <c r="AI244" s="22">
        <v>1020.52</v>
      </c>
      <c r="AJ244" s="23">
        <v>3085.86</v>
      </c>
      <c r="AK244" s="21">
        <v>2065.34</v>
      </c>
      <c r="AL244" s="21">
        <v>0</v>
      </c>
      <c r="AM244" s="21">
        <v>2065.34</v>
      </c>
      <c r="AN244" s="22">
        <v>188</v>
      </c>
      <c r="AO244" s="22">
        <v>30.93</v>
      </c>
      <c r="AP244" s="22">
        <v>657.83</v>
      </c>
      <c r="AQ244" s="22">
        <v>143.76</v>
      </c>
      <c r="AR244" s="22">
        <v>1020.52</v>
      </c>
      <c r="AS244" s="23">
        <v>3085.86</v>
      </c>
      <c r="AT244" s="21">
        <v>2065.34</v>
      </c>
      <c r="AU244" s="21">
        <v>853.75</v>
      </c>
      <c r="AV244" s="21">
        <v>2919.09</v>
      </c>
      <c r="AW244" s="22">
        <v>304</v>
      </c>
      <c r="AX244" s="22">
        <v>30.93</v>
      </c>
      <c r="AY244" s="22">
        <v>828.58</v>
      </c>
      <c r="AZ244" s="22">
        <v>114.41</v>
      </c>
      <c r="BA244" s="22">
        <v>1277.92</v>
      </c>
      <c r="BB244" s="23">
        <v>4197.01</v>
      </c>
      <c r="BC244" s="21">
        <v>3115.22</v>
      </c>
      <c r="BD244" s="21">
        <v>0</v>
      </c>
      <c r="BE244" s="21">
        <v>3115.22</v>
      </c>
      <c r="BF244" s="22">
        <v>331</v>
      </c>
      <c r="BG244" s="22">
        <v>46.57</v>
      </c>
      <c r="BH244" s="22">
        <v>1133.77</v>
      </c>
      <c r="BI244" s="22">
        <v>55.28</v>
      </c>
      <c r="BJ244" s="22">
        <v>1566.62</v>
      </c>
      <c r="BK244" s="23">
        <v>4681.84</v>
      </c>
      <c r="BL244" s="21">
        <v>2082.48</v>
      </c>
      <c r="BM244" s="21">
        <v>0</v>
      </c>
      <c r="BN244" s="21">
        <v>2082.48</v>
      </c>
      <c r="BO244" s="22">
        <v>188</v>
      </c>
      <c r="BP244" s="22">
        <v>31.2</v>
      </c>
      <c r="BQ244" s="22">
        <v>673.48</v>
      </c>
      <c r="BR244" s="22">
        <v>230.76</v>
      </c>
      <c r="BS244" s="22">
        <v>1123.44</v>
      </c>
      <c r="BT244" s="23">
        <v>3205.92</v>
      </c>
      <c r="BU244" s="21">
        <v>2082.48</v>
      </c>
      <c r="BV244" s="21">
        <v>0</v>
      </c>
      <c r="BW244" s="21">
        <v>2082.48</v>
      </c>
      <c r="BX244" s="22">
        <v>189</v>
      </c>
      <c r="BY244" s="22">
        <v>31.2</v>
      </c>
      <c r="BZ244" s="22">
        <v>673.48</v>
      </c>
      <c r="CA244" s="22">
        <v>138.96</v>
      </c>
      <c r="CB244" s="22">
        <v>1032.6400000000001</v>
      </c>
      <c r="CC244" s="23">
        <v>3115.12</v>
      </c>
      <c r="CD244" s="21">
        <v>2159.1</v>
      </c>
      <c r="CE244" s="21">
        <v>0</v>
      </c>
      <c r="CF244" s="21">
        <v>2159.1</v>
      </c>
      <c r="CG244" s="22">
        <v>200</v>
      </c>
      <c r="CH244" s="22">
        <v>32.340000000000003</v>
      </c>
      <c r="CI244" s="22">
        <v>742.94</v>
      </c>
      <c r="CJ244" s="22">
        <v>38.340000000000003</v>
      </c>
      <c r="CK244" s="22">
        <v>1013.62</v>
      </c>
      <c r="CL244" s="23">
        <v>3172.72</v>
      </c>
      <c r="CM244" s="21">
        <v>2070.09</v>
      </c>
      <c r="CN244" s="21">
        <v>0</v>
      </c>
      <c r="CO244" s="21">
        <v>2070.09</v>
      </c>
      <c r="CP244" s="22">
        <v>188</v>
      </c>
      <c r="CQ244" s="22">
        <v>31.01</v>
      </c>
      <c r="CR244" s="22">
        <v>642.39</v>
      </c>
      <c r="CS244" s="22">
        <v>154.05000000000001</v>
      </c>
      <c r="CT244" s="22">
        <v>1015.45</v>
      </c>
      <c r="CU244" s="23">
        <v>3085.54</v>
      </c>
      <c r="CV244" s="21">
        <v>2083.48</v>
      </c>
      <c r="CW244" s="21">
        <v>0</v>
      </c>
      <c r="CX244" s="21">
        <v>2083.48</v>
      </c>
      <c r="CY244" s="22">
        <v>190</v>
      </c>
      <c r="CZ244" s="22">
        <v>31.21</v>
      </c>
      <c r="DA244" s="22">
        <v>647.16</v>
      </c>
      <c r="DB244" s="22">
        <v>128.79</v>
      </c>
      <c r="DC244" s="22">
        <v>997.16</v>
      </c>
      <c r="DD244" s="23">
        <v>3080.64</v>
      </c>
      <c r="DE244" s="21">
        <v>3106.09</v>
      </c>
      <c r="DF244" s="21">
        <v>0</v>
      </c>
      <c r="DG244" s="21">
        <v>3106.09</v>
      </c>
      <c r="DH244" s="22">
        <v>331</v>
      </c>
      <c r="DI244" s="22">
        <v>316.87</v>
      </c>
      <c r="DJ244" s="22">
        <v>2025.5</v>
      </c>
      <c r="DK244" s="22">
        <v>143.19</v>
      </c>
      <c r="DL244" s="22">
        <v>2816.56</v>
      </c>
      <c r="DM244" s="23">
        <v>5922.65</v>
      </c>
      <c r="DN244" s="73">
        <f t="shared" si="32"/>
        <v>27088.1</v>
      </c>
      <c r="DO244" s="73">
        <f t="shared" si="31"/>
        <v>853.75</v>
      </c>
      <c r="DP244" s="73">
        <f t="shared" si="33"/>
        <v>27941.85</v>
      </c>
      <c r="DQ244" s="22">
        <f t="shared" si="34"/>
        <v>2867</v>
      </c>
      <c r="DR244" s="22">
        <f t="shared" si="35"/>
        <v>706.97</v>
      </c>
      <c r="DS244" s="22">
        <f t="shared" si="36"/>
        <v>10714.65</v>
      </c>
      <c r="DT244" s="22">
        <f t="shared" si="37"/>
        <v>1769.83</v>
      </c>
      <c r="DU244" s="22">
        <f t="shared" si="38"/>
        <v>16058.45</v>
      </c>
      <c r="DV244" s="23">
        <f t="shared" si="39"/>
        <v>46082.78</v>
      </c>
      <c r="DW244" s="262">
        <f t="shared" si="40"/>
        <v>1030.6599999999999</v>
      </c>
      <c r="DX244" s="262"/>
      <c r="DY244" s="263">
        <f>E244-(DU244-(DO244*PARAM!Q244))</f>
        <v>-1631.9800000000014</v>
      </c>
      <c r="DZ244" s="263"/>
    </row>
    <row r="245" spans="1:130" x14ac:dyDescent="0.25">
      <c r="A245" s="18">
        <v>1456</v>
      </c>
      <c r="B245" s="18" t="s">
        <v>583</v>
      </c>
      <c r="C245" s="18" t="s">
        <v>584</v>
      </c>
      <c r="D245" s="20">
        <v>1</v>
      </c>
      <c r="E245" s="18">
        <v>6620.39</v>
      </c>
      <c r="F245" s="18">
        <v>27465.54</v>
      </c>
      <c r="G245" s="18" t="s">
        <v>157</v>
      </c>
      <c r="H245" s="18" t="s">
        <v>5</v>
      </c>
      <c r="I245" s="18" t="s">
        <v>298</v>
      </c>
      <c r="J245" s="21">
        <v>2613.46</v>
      </c>
      <c r="K245" s="21">
        <v>0</v>
      </c>
      <c r="L245" s="21">
        <v>2613.46</v>
      </c>
      <c r="M245" s="22">
        <v>255</v>
      </c>
      <c r="N245" s="22">
        <v>62.86</v>
      </c>
      <c r="O245" s="22">
        <v>954.68</v>
      </c>
      <c r="P245" s="22">
        <v>147.97999999999999</v>
      </c>
      <c r="Q245" s="22">
        <v>1420.52</v>
      </c>
      <c r="R245" s="23">
        <v>4033.98</v>
      </c>
      <c r="S245" s="21">
        <v>2302.67</v>
      </c>
      <c r="T245" s="21">
        <v>0</v>
      </c>
      <c r="U245" s="21">
        <v>2302.67</v>
      </c>
      <c r="V245" s="22">
        <v>224</v>
      </c>
      <c r="W245" s="22">
        <v>57.5</v>
      </c>
      <c r="X245" s="22">
        <v>630.76</v>
      </c>
      <c r="Y245" s="22">
        <v>117.39</v>
      </c>
      <c r="Z245" s="22">
        <v>1029.6500000000001</v>
      </c>
      <c r="AA245" s="23">
        <v>3332.32</v>
      </c>
      <c r="AB245" s="21">
        <v>1988.64</v>
      </c>
      <c r="AC245" s="21">
        <v>0</v>
      </c>
      <c r="AD245" s="21">
        <v>1988.64</v>
      </c>
      <c r="AE245" s="22">
        <v>182</v>
      </c>
      <c r="AF245" s="22">
        <v>49.65</v>
      </c>
      <c r="AG245" s="22">
        <v>490.84</v>
      </c>
      <c r="AH245" s="22">
        <v>147.51</v>
      </c>
      <c r="AI245" s="22">
        <v>870</v>
      </c>
      <c r="AJ245" s="23">
        <v>2858.64</v>
      </c>
      <c r="AK245" s="21">
        <v>1988.64</v>
      </c>
      <c r="AL245" s="21">
        <v>0</v>
      </c>
      <c r="AM245" s="21">
        <v>1988.64</v>
      </c>
      <c r="AN245" s="22">
        <v>182</v>
      </c>
      <c r="AO245" s="22">
        <v>49.65</v>
      </c>
      <c r="AP245" s="22">
        <v>490.84</v>
      </c>
      <c r="AQ245" s="22">
        <v>137.31</v>
      </c>
      <c r="AR245" s="22">
        <v>859.8</v>
      </c>
      <c r="AS245" s="23">
        <v>2848.44</v>
      </c>
      <c r="AT245" s="21">
        <v>1993.14</v>
      </c>
      <c r="AU245" s="21">
        <v>948.61</v>
      </c>
      <c r="AV245" s="21">
        <v>2941.75</v>
      </c>
      <c r="AW245" s="22">
        <v>311</v>
      </c>
      <c r="AX245" s="22">
        <v>49.76</v>
      </c>
      <c r="AY245" s="22">
        <v>684.57</v>
      </c>
      <c r="AZ245" s="22">
        <v>139.9</v>
      </c>
      <c r="BA245" s="22">
        <v>1185.23</v>
      </c>
      <c r="BB245" s="23">
        <v>4126.9799999999996</v>
      </c>
      <c r="BC245" s="21">
        <v>3214.94</v>
      </c>
      <c r="BD245" s="21">
        <v>0</v>
      </c>
      <c r="BE245" s="21">
        <v>3214.94</v>
      </c>
      <c r="BF245" s="22">
        <v>319</v>
      </c>
      <c r="BG245" s="22">
        <v>74.52</v>
      </c>
      <c r="BH245" s="22">
        <v>1125.47</v>
      </c>
      <c r="BI245" s="22">
        <v>168.28</v>
      </c>
      <c r="BJ245" s="22">
        <v>1687.27</v>
      </c>
      <c r="BK245" s="23">
        <v>4902.21</v>
      </c>
      <c r="BL245" s="21">
        <v>1988.64</v>
      </c>
      <c r="BM245" s="21">
        <v>0</v>
      </c>
      <c r="BN245" s="21">
        <v>1988.64</v>
      </c>
      <c r="BO245" s="22">
        <v>179</v>
      </c>
      <c r="BP245" s="22">
        <v>49.65</v>
      </c>
      <c r="BQ245" s="22">
        <v>490.84</v>
      </c>
      <c r="BR245" s="22">
        <v>122.01</v>
      </c>
      <c r="BS245" s="22">
        <v>841.5</v>
      </c>
      <c r="BT245" s="23">
        <v>2830.14</v>
      </c>
      <c r="BU245" s="21">
        <v>1988.64</v>
      </c>
      <c r="BV245" s="21">
        <v>0</v>
      </c>
      <c r="BW245" s="21">
        <v>1988.64</v>
      </c>
      <c r="BX245" s="22">
        <v>181</v>
      </c>
      <c r="BY245" s="22">
        <v>49.65</v>
      </c>
      <c r="BZ245" s="22">
        <v>490.84</v>
      </c>
      <c r="CA245" s="22">
        <v>147.51</v>
      </c>
      <c r="CB245" s="22">
        <v>869</v>
      </c>
      <c r="CC245" s="23">
        <v>2857.64</v>
      </c>
      <c r="CD245" s="21">
        <v>2173.14</v>
      </c>
      <c r="CE245" s="21">
        <v>0</v>
      </c>
      <c r="CF245" s="21">
        <v>2173.14</v>
      </c>
      <c r="CG245" s="22">
        <v>204</v>
      </c>
      <c r="CH245" s="22">
        <v>53.79</v>
      </c>
      <c r="CI245" s="22">
        <v>640.73</v>
      </c>
      <c r="CJ245" s="22">
        <v>64</v>
      </c>
      <c r="CK245" s="22">
        <v>962.52</v>
      </c>
      <c r="CL245" s="23">
        <v>3135.66</v>
      </c>
      <c r="CM245" s="21">
        <v>2367.4499999999998</v>
      </c>
      <c r="CN245" s="21">
        <v>0</v>
      </c>
      <c r="CO245" s="21">
        <v>2367.4499999999998</v>
      </c>
      <c r="CP245" s="22">
        <v>239</v>
      </c>
      <c r="CQ245" s="22">
        <v>58.64</v>
      </c>
      <c r="CR245" s="22">
        <v>611.69000000000005</v>
      </c>
      <c r="CS245" s="22">
        <v>143.94999999999999</v>
      </c>
      <c r="CT245" s="22">
        <v>1053.28</v>
      </c>
      <c r="CU245" s="23">
        <v>3420.73</v>
      </c>
      <c r="CV245" s="21">
        <v>3087.61</v>
      </c>
      <c r="CW245" s="21">
        <v>0</v>
      </c>
      <c r="CX245" s="21">
        <v>3087.61</v>
      </c>
      <c r="CY245" s="22">
        <v>330</v>
      </c>
      <c r="CZ245" s="22">
        <v>76.650000000000006</v>
      </c>
      <c r="DA245" s="22">
        <v>1156.55</v>
      </c>
      <c r="DB245" s="22">
        <v>146.55000000000001</v>
      </c>
      <c r="DC245" s="22">
        <v>1709.75</v>
      </c>
      <c r="DD245" s="23">
        <v>4797.3599999999997</v>
      </c>
      <c r="DE245" s="21">
        <v>3083.69</v>
      </c>
      <c r="DF245" s="21">
        <v>0</v>
      </c>
      <c r="DG245" s="21">
        <v>3083.69</v>
      </c>
      <c r="DH245" s="22">
        <v>332</v>
      </c>
      <c r="DI245" s="22">
        <v>360.09</v>
      </c>
      <c r="DJ245" s="22">
        <v>1332.26</v>
      </c>
      <c r="DK245" s="22">
        <v>173.31</v>
      </c>
      <c r="DL245" s="22">
        <v>2197.66</v>
      </c>
      <c r="DM245" s="23">
        <v>5281.35</v>
      </c>
      <c r="DN245" s="73">
        <f t="shared" si="32"/>
        <v>28790.66</v>
      </c>
      <c r="DO245" s="73">
        <f t="shared" si="31"/>
        <v>948.61</v>
      </c>
      <c r="DP245" s="73">
        <f t="shared" si="33"/>
        <v>29739.27</v>
      </c>
      <c r="DQ245" s="22">
        <f t="shared" si="34"/>
        <v>3117</v>
      </c>
      <c r="DR245" s="22">
        <f t="shared" si="35"/>
        <v>1042.06</v>
      </c>
      <c r="DS245" s="22">
        <f t="shared" si="36"/>
        <v>9590.9100000000017</v>
      </c>
      <c r="DT245" s="22">
        <f t="shared" si="37"/>
        <v>1777.71</v>
      </c>
      <c r="DU245" s="22">
        <f t="shared" si="38"/>
        <v>15527.680000000002</v>
      </c>
      <c r="DV245" s="23">
        <f t="shared" si="39"/>
        <v>47255.59</v>
      </c>
      <c r="DW245" s="262">
        <f t="shared" si="40"/>
        <v>2273.7299999999996</v>
      </c>
      <c r="DX245" s="262"/>
      <c r="DY245" s="263">
        <f>E245-(DU245-(DO245*PARAM!Q245))</f>
        <v>-8907.2900000000009</v>
      </c>
      <c r="DZ245" s="263"/>
    </row>
    <row r="246" spans="1:130" x14ac:dyDescent="0.25">
      <c r="A246" s="18">
        <v>1461</v>
      </c>
      <c r="B246" s="18" t="s">
        <v>378</v>
      </c>
      <c r="C246" s="18" t="s">
        <v>343</v>
      </c>
      <c r="D246" s="20">
        <v>1</v>
      </c>
      <c r="E246" s="18">
        <v>14148.99</v>
      </c>
      <c r="F246" s="18">
        <v>25136.7075</v>
      </c>
      <c r="G246" s="18" t="s">
        <v>157</v>
      </c>
      <c r="H246" s="18" t="s">
        <v>25</v>
      </c>
      <c r="I246" s="18" t="s">
        <v>312</v>
      </c>
      <c r="J246" s="21">
        <v>1975.23</v>
      </c>
      <c r="K246" s="21">
        <v>0</v>
      </c>
      <c r="L246" s="21">
        <v>1975.23</v>
      </c>
      <c r="M246" s="22">
        <v>198.75</v>
      </c>
      <c r="N246" s="22">
        <v>28.98</v>
      </c>
      <c r="O246" s="22">
        <v>748.62750000000005</v>
      </c>
      <c r="P246" s="22">
        <v>103.74</v>
      </c>
      <c r="Q246" s="22">
        <v>1080.0975000000001</v>
      </c>
      <c r="R246" s="23">
        <v>-1553.54</v>
      </c>
      <c r="S246" s="21">
        <v>1934.28</v>
      </c>
      <c r="T246" s="21">
        <v>0</v>
      </c>
      <c r="U246" s="21">
        <v>1934.28</v>
      </c>
      <c r="V246" s="22">
        <v>198.75</v>
      </c>
      <c r="W246" s="22">
        <v>28.98</v>
      </c>
      <c r="X246" s="22">
        <v>749.36249999999995</v>
      </c>
      <c r="Y246" s="22">
        <v>34.342500000000001</v>
      </c>
      <c r="Z246" s="22">
        <v>1011.4349999999999</v>
      </c>
      <c r="AA246" s="23">
        <v>-1567.61</v>
      </c>
      <c r="AB246" s="21">
        <v>1934.28</v>
      </c>
      <c r="AC246" s="21">
        <v>0</v>
      </c>
      <c r="AD246" s="21">
        <v>1934.28</v>
      </c>
      <c r="AE246" s="22">
        <v>198.75</v>
      </c>
      <c r="AF246" s="22">
        <v>28.98</v>
      </c>
      <c r="AG246" s="22">
        <v>748.995</v>
      </c>
      <c r="AH246" s="22">
        <v>122.3175</v>
      </c>
      <c r="AI246" s="22">
        <v>1099.0425</v>
      </c>
      <c r="AJ246" s="23">
        <v>-1480</v>
      </c>
      <c r="AK246" s="21">
        <v>1934.28</v>
      </c>
      <c r="AL246" s="21">
        <v>0</v>
      </c>
      <c r="AM246" s="21">
        <v>1934.28</v>
      </c>
      <c r="AN246" s="22">
        <v>198.75</v>
      </c>
      <c r="AO246" s="22">
        <v>28.98</v>
      </c>
      <c r="AP246" s="22">
        <v>748.995</v>
      </c>
      <c r="AQ246" s="22">
        <v>95.542500000000004</v>
      </c>
      <c r="AR246" s="22">
        <v>1072.2674999999999</v>
      </c>
      <c r="AS246" s="23">
        <v>-1506.77</v>
      </c>
      <c r="AT246" s="21">
        <v>1934.28</v>
      </c>
      <c r="AU246" s="21">
        <v>711.45749999999998</v>
      </c>
      <c r="AV246" s="21">
        <v>2645.7375000000002</v>
      </c>
      <c r="AW246" s="22">
        <v>295.5</v>
      </c>
      <c r="AX246" s="22">
        <v>28.98</v>
      </c>
      <c r="AY246" s="22">
        <v>891.29250000000002</v>
      </c>
      <c r="AZ246" s="22">
        <v>43.8825</v>
      </c>
      <c r="BA246" s="22">
        <v>1259.655</v>
      </c>
      <c r="BB246" s="23">
        <v>-2268</v>
      </c>
      <c r="BC246" s="21">
        <v>2963.7824999999998</v>
      </c>
      <c r="BD246" s="21">
        <v>0</v>
      </c>
      <c r="BE246" s="21">
        <v>2963.7824999999998</v>
      </c>
      <c r="BF246" s="22">
        <v>331.5</v>
      </c>
      <c r="BG246" s="22">
        <v>43.29</v>
      </c>
      <c r="BH246" s="22">
        <v>1105.0274999999999</v>
      </c>
      <c r="BI246" s="22">
        <v>117.32250000000001</v>
      </c>
      <c r="BJ246" s="22">
        <v>1597.14</v>
      </c>
      <c r="BK246" s="23">
        <v>-2354.5700000000002</v>
      </c>
      <c r="BL246" s="21">
        <v>1934.28</v>
      </c>
      <c r="BM246" s="21">
        <v>0</v>
      </c>
      <c r="BN246" s="21">
        <v>1934.28</v>
      </c>
      <c r="BO246" s="22">
        <v>198</v>
      </c>
      <c r="BP246" s="22">
        <v>28.98</v>
      </c>
      <c r="BQ246" s="22">
        <v>748.995</v>
      </c>
      <c r="BR246" s="22">
        <v>114.6675</v>
      </c>
      <c r="BS246" s="22">
        <v>1090.6424999999999</v>
      </c>
      <c r="BT246" s="23">
        <v>-1488.4</v>
      </c>
      <c r="BU246" s="21">
        <v>1934.28</v>
      </c>
      <c r="BV246" s="21">
        <v>0</v>
      </c>
      <c r="BW246" s="21">
        <v>1934.28</v>
      </c>
      <c r="BX246" s="22">
        <v>198.75</v>
      </c>
      <c r="BY246" s="22">
        <v>28.98</v>
      </c>
      <c r="BZ246" s="22">
        <v>748.995</v>
      </c>
      <c r="CA246" s="22">
        <v>114.6675</v>
      </c>
      <c r="CB246" s="22">
        <v>1091.3924999999999</v>
      </c>
      <c r="CC246" s="23">
        <v>-1487.65</v>
      </c>
      <c r="CD246" s="21">
        <v>1981.3050000000001</v>
      </c>
      <c r="CE246" s="21">
        <v>0</v>
      </c>
      <c r="CF246" s="21">
        <v>1981.3050000000001</v>
      </c>
      <c r="CG246" s="22">
        <v>205.5</v>
      </c>
      <c r="CH246" s="22">
        <v>29.692499999999999</v>
      </c>
      <c r="CI246" s="22">
        <v>766.58249999999998</v>
      </c>
      <c r="CJ246" s="22">
        <v>115.5</v>
      </c>
      <c r="CK246" s="22">
        <v>1117.2750000000001</v>
      </c>
      <c r="CL246" s="23">
        <v>-1524.47</v>
      </c>
      <c r="CM246" s="21">
        <v>1948.5675000000001</v>
      </c>
      <c r="CN246" s="21">
        <v>0</v>
      </c>
      <c r="CO246" s="21">
        <v>1948.5675000000001</v>
      </c>
      <c r="CP246" s="22">
        <v>207</v>
      </c>
      <c r="CQ246" s="22">
        <v>29.197500000000002</v>
      </c>
      <c r="CR246" s="22">
        <v>757.93499999999995</v>
      </c>
      <c r="CS246" s="22">
        <v>34.604999999999997</v>
      </c>
      <c r="CT246" s="22">
        <v>1028.7375</v>
      </c>
      <c r="CU246" s="23">
        <v>-1569.35</v>
      </c>
      <c r="CV246" s="21">
        <v>1948.5675000000001</v>
      </c>
      <c r="CW246" s="21">
        <v>0</v>
      </c>
      <c r="CX246" s="21">
        <v>1948.5675000000001</v>
      </c>
      <c r="CY246" s="22">
        <v>201</v>
      </c>
      <c r="CZ246" s="22">
        <v>29.197500000000002</v>
      </c>
      <c r="DA246" s="22">
        <v>754.33500000000004</v>
      </c>
      <c r="DB246" s="22">
        <v>103.455</v>
      </c>
      <c r="DC246" s="22">
        <v>1087.9875</v>
      </c>
      <c r="DD246" s="23">
        <v>-1510.1</v>
      </c>
      <c r="DE246" s="9">
        <v>2917.26</v>
      </c>
      <c r="DF246" s="9">
        <v>0</v>
      </c>
      <c r="DG246" s="9">
        <v>2917.26</v>
      </c>
      <c r="DH246" s="11">
        <v>337.5</v>
      </c>
      <c r="DI246" s="11">
        <v>295.72500000000002</v>
      </c>
      <c r="DJ246" s="11">
        <v>1116.03</v>
      </c>
      <c r="DK246" s="11">
        <v>120.6525</v>
      </c>
      <c r="DL246" s="11">
        <v>1869.9075</v>
      </c>
      <c r="DM246" s="23">
        <v>-2019.77</v>
      </c>
      <c r="DN246" s="73">
        <f t="shared" si="32"/>
        <v>25340.392500000002</v>
      </c>
      <c r="DO246" s="73">
        <f t="shared" si="31"/>
        <v>711.45749999999998</v>
      </c>
      <c r="DP246" s="73">
        <f t="shared" si="33"/>
        <v>26051.85</v>
      </c>
      <c r="DQ246" s="22">
        <f t="shared" si="34"/>
        <v>2967.75</v>
      </c>
      <c r="DR246" s="22">
        <f t="shared" si="35"/>
        <v>658.9425</v>
      </c>
      <c r="DS246" s="22">
        <f t="shared" si="36"/>
        <v>10634.167500000001</v>
      </c>
      <c r="DT246" s="22">
        <f t="shared" si="37"/>
        <v>1235.3625</v>
      </c>
      <c r="DU246" s="22">
        <f t="shared" si="38"/>
        <v>15496.222499999998</v>
      </c>
      <c r="DV246" s="23">
        <f t="shared" si="39"/>
        <v>-21818.629999999997</v>
      </c>
      <c r="DW246" s="262">
        <f t="shared" si="40"/>
        <v>915.14249999999811</v>
      </c>
      <c r="DX246" s="262"/>
      <c r="DY246" s="263">
        <f>E246-(DU246-(DO246*PARAM!Q246))</f>
        <v>-1347.2324999999983</v>
      </c>
      <c r="DZ246" s="263"/>
    </row>
    <row r="247" spans="1:130" x14ac:dyDescent="0.25">
      <c r="A247" s="18">
        <v>1463</v>
      </c>
      <c r="B247" s="18" t="s">
        <v>207</v>
      </c>
      <c r="C247" s="18" t="s">
        <v>208</v>
      </c>
      <c r="D247" s="20">
        <v>1</v>
      </c>
      <c r="E247" s="18">
        <v>79261.05</v>
      </c>
      <c r="F247" s="18">
        <v>121946.83</v>
      </c>
      <c r="G247" s="18" t="s">
        <v>157</v>
      </c>
      <c r="H247" s="18" t="s">
        <v>5</v>
      </c>
      <c r="I247" s="18" t="s">
        <v>209</v>
      </c>
      <c r="J247" s="21">
        <v>8947.6</v>
      </c>
      <c r="K247" s="21">
        <v>0</v>
      </c>
      <c r="L247" s="21">
        <v>8947.6</v>
      </c>
      <c r="M247" s="22">
        <v>1188</v>
      </c>
      <c r="N247" s="22">
        <v>227.46</v>
      </c>
      <c r="O247" s="22">
        <v>4202.45</v>
      </c>
      <c r="P247" s="22">
        <v>237.76</v>
      </c>
      <c r="Q247" s="22">
        <v>5855.67</v>
      </c>
      <c r="R247" s="23">
        <v>14803.27</v>
      </c>
      <c r="S247" s="21">
        <v>8825.48</v>
      </c>
      <c r="T247" s="21">
        <v>0</v>
      </c>
      <c r="U247" s="21">
        <v>8825.48</v>
      </c>
      <c r="V247" s="22">
        <v>1171</v>
      </c>
      <c r="W247" s="22">
        <v>224.41</v>
      </c>
      <c r="X247" s="22">
        <v>4152.03</v>
      </c>
      <c r="Y247" s="22">
        <v>215.7</v>
      </c>
      <c r="Z247" s="22">
        <v>5763.14</v>
      </c>
      <c r="AA247" s="23">
        <v>14588.62</v>
      </c>
      <c r="AB247" s="21">
        <v>8825.48</v>
      </c>
      <c r="AC247" s="21">
        <v>0</v>
      </c>
      <c r="AD247" s="21">
        <v>8825.48</v>
      </c>
      <c r="AE247" s="22">
        <v>1171</v>
      </c>
      <c r="AF247" s="22">
        <v>224.41</v>
      </c>
      <c r="AG247" s="22">
        <v>4149.8900000000003</v>
      </c>
      <c r="AH247" s="22">
        <v>236.1</v>
      </c>
      <c r="AI247" s="22">
        <v>5781.4</v>
      </c>
      <c r="AJ247" s="23">
        <v>14606.88</v>
      </c>
      <c r="AK247" s="21">
        <v>8978.1299999999992</v>
      </c>
      <c r="AL247" s="21">
        <v>0</v>
      </c>
      <c r="AM247" s="21">
        <v>8978.1299999999992</v>
      </c>
      <c r="AN247" s="22">
        <v>1193</v>
      </c>
      <c r="AO247" s="22">
        <v>228.23</v>
      </c>
      <c r="AP247" s="22">
        <v>4218.25</v>
      </c>
      <c r="AQ247" s="22">
        <v>243.27</v>
      </c>
      <c r="AR247" s="22">
        <v>5882.75</v>
      </c>
      <c r="AS247" s="23">
        <v>14860.88</v>
      </c>
      <c r="AT247" s="21">
        <v>8863.85</v>
      </c>
      <c r="AU247" s="21">
        <v>948.61</v>
      </c>
      <c r="AV247" s="21">
        <v>9812.4599999999991</v>
      </c>
      <c r="AW247" s="22">
        <v>1305</v>
      </c>
      <c r="AX247" s="22">
        <v>225.37</v>
      </c>
      <c r="AY247" s="22">
        <v>4356.8100000000004</v>
      </c>
      <c r="AZ247" s="22">
        <v>218.72</v>
      </c>
      <c r="BA247" s="22">
        <v>6105.9</v>
      </c>
      <c r="BB247" s="23">
        <v>15918.36</v>
      </c>
      <c r="BC247" s="21">
        <v>13172.55</v>
      </c>
      <c r="BD247" s="21">
        <v>0</v>
      </c>
      <c r="BE247" s="21">
        <v>13172.55</v>
      </c>
      <c r="BF247" s="22">
        <v>1782</v>
      </c>
      <c r="BG247" s="22">
        <v>333.09</v>
      </c>
      <c r="BH247" s="22">
        <v>6096.63</v>
      </c>
      <c r="BI247" s="22">
        <v>295.05</v>
      </c>
      <c r="BJ247" s="22">
        <v>8506.77</v>
      </c>
      <c r="BK247" s="23">
        <v>21679.32</v>
      </c>
      <c r="BL247" s="21">
        <v>8825.48</v>
      </c>
      <c r="BM247" s="21">
        <v>0</v>
      </c>
      <c r="BN247" s="21">
        <v>8825.48</v>
      </c>
      <c r="BO247" s="22">
        <v>1170</v>
      </c>
      <c r="BP247" s="22">
        <v>224.41</v>
      </c>
      <c r="BQ247" s="22">
        <v>4149.8900000000003</v>
      </c>
      <c r="BR247" s="22">
        <v>231</v>
      </c>
      <c r="BS247" s="22">
        <v>5775.3</v>
      </c>
      <c r="BT247" s="23">
        <v>14600.78</v>
      </c>
      <c r="BU247" s="21">
        <v>8825.48</v>
      </c>
      <c r="BV247" s="21">
        <v>0</v>
      </c>
      <c r="BW247" s="21">
        <v>8825.48</v>
      </c>
      <c r="BX247" s="22">
        <v>1171</v>
      </c>
      <c r="BY247" s="22">
        <v>224.41</v>
      </c>
      <c r="BZ247" s="22">
        <v>4149.8900000000003</v>
      </c>
      <c r="CA247" s="22">
        <v>231</v>
      </c>
      <c r="CB247" s="22">
        <v>5776.3</v>
      </c>
      <c r="CC247" s="23">
        <v>14601.78</v>
      </c>
      <c r="CD247" s="21">
        <v>9102.6200000000008</v>
      </c>
      <c r="CE247" s="21">
        <v>7389.06</v>
      </c>
      <c r="CF247" s="21">
        <v>16491.68</v>
      </c>
      <c r="CG247" s="22">
        <v>2248</v>
      </c>
      <c r="CH247" s="22">
        <v>416.06</v>
      </c>
      <c r="CI247" s="22">
        <v>7581.99</v>
      </c>
      <c r="CJ247" s="22">
        <v>304.35000000000002</v>
      </c>
      <c r="CK247" s="22">
        <v>10550.4</v>
      </c>
      <c r="CL247" s="23">
        <v>27042.080000000002</v>
      </c>
      <c r="CM247" s="21">
        <v>8825.48</v>
      </c>
      <c r="CN247" s="21">
        <v>0</v>
      </c>
      <c r="CO247" s="21">
        <v>8825.48</v>
      </c>
      <c r="CP247" s="22">
        <v>1171</v>
      </c>
      <c r="CQ247" s="22">
        <v>223.14</v>
      </c>
      <c r="CR247" s="22">
        <v>4131.83</v>
      </c>
      <c r="CS247" s="22">
        <v>190.19</v>
      </c>
      <c r="CT247" s="22">
        <v>5716.16</v>
      </c>
      <c r="CU247" s="23">
        <v>14541.64</v>
      </c>
      <c r="CV247" s="21">
        <v>8830.15</v>
      </c>
      <c r="CW247" s="21">
        <v>0</v>
      </c>
      <c r="CX247" s="21">
        <v>8830.15</v>
      </c>
      <c r="CY247" s="22">
        <v>1164</v>
      </c>
      <c r="CZ247" s="22">
        <v>223.25</v>
      </c>
      <c r="DA247" s="22">
        <v>4129.1000000000004</v>
      </c>
      <c r="DB247" s="22">
        <v>215.75</v>
      </c>
      <c r="DC247" s="22">
        <v>5732.1</v>
      </c>
      <c r="DD247" s="23">
        <v>14562.25</v>
      </c>
      <c r="DE247" s="21">
        <v>13172.55</v>
      </c>
      <c r="DF247" s="21">
        <v>0</v>
      </c>
      <c r="DG247" s="21">
        <v>13172.55</v>
      </c>
      <c r="DH247" s="22">
        <v>1776</v>
      </c>
      <c r="DI247" s="22">
        <v>1574.23</v>
      </c>
      <c r="DJ247" s="22">
        <v>6073.74</v>
      </c>
      <c r="DK247" s="22">
        <v>289.94</v>
      </c>
      <c r="DL247" s="22">
        <v>9713.91</v>
      </c>
      <c r="DM247" s="23">
        <v>22886.46</v>
      </c>
      <c r="DN247" s="73">
        <f t="shared" si="32"/>
        <v>115194.84999999998</v>
      </c>
      <c r="DO247" s="73">
        <f t="shared" si="31"/>
        <v>8337.67</v>
      </c>
      <c r="DP247" s="73">
        <f t="shared" si="33"/>
        <v>123532.51999999999</v>
      </c>
      <c r="DQ247" s="22">
        <f t="shared" si="34"/>
        <v>17680</v>
      </c>
      <c r="DR247" s="22">
        <f t="shared" si="35"/>
        <v>4572.88</v>
      </c>
      <c r="DS247" s="22">
        <f t="shared" si="36"/>
        <v>61542.39</v>
      </c>
      <c r="DT247" s="22">
        <f t="shared" si="37"/>
        <v>3139.83</v>
      </c>
      <c r="DU247" s="22">
        <f t="shared" si="38"/>
        <v>86935.10000000002</v>
      </c>
      <c r="DV247" s="23">
        <f t="shared" si="39"/>
        <v>219293.1</v>
      </c>
      <c r="DW247" s="262">
        <f t="shared" si="40"/>
        <v>1585.6899999999878</v>
      </c>
      <c r="DX247" s="262"/>
      <c r="DY247" s="263">
        <f>E247-(DU247-(DO247*PARAM!Q247))</f>
        <v>-7674.0500000000175</v>
      </c>
      <c r="DZ247" s="263"/>
    </row>
    <row r="248" spans="1:130" x14ac:dyDescent="0.25">
      <c r="A248" s="18">
        <v>1466</v>
      </c>
      <c r="B248" s="18" t="s">
        <v>656</v>
      </c>
      <c r="C248" s="18" t="s">
        <v>657</v>
      </c>
      <c r="D248" s="20">
        <v>1</v>
      </c>
      <c r="E248" s="18">
        <v>88183.48</v>
      </c>
      <c r="F248" s="18">
        <v>154212.12</v>
      </c>
      <c r="G248" s="18" t="s">
        <v>157</v>
      </c>
      <c r="H248" s="18" t="s">
        <v>18</v>
      </c>
      <c r="I248" s="18" t="s">
        <v>658</v>
      </c>
      <c r="J248" s="21">
        <v>3046.84</v>
      </c>
      <c r="K248" s="21">
        <v>0</v>
      </c>
      <c r="L248" s="21">
        <v>3046.84</v>
      </c>
      <c r="M248" s="22">
        <v>319</v>
      </c>
      <c r="N248" s="22">
        <v>73.94</v>
      </c>
      <c r="O248" s="22">
        <v>1140.3399999999999</v>
      </c>
      <c r="P248" s="22">
        <v>145.51</v>
      </c>
      <c r="Q248" s="22">
        <v>1678.79</v>
      </c>
      <c r="R248" s="23">
        <v>4725.63</v>
      </c>
      <c r="S248" s="21">
        <v>3002.64</v>
      </c>
      <c r="T248" s="21">
        <v>0</v>
      </c>
      <c r="U248" s="21">
        <v>3002.64</v>
      </c>
      <c r="V248" s="22">
        <v>319</v>
      </c>
      <c r="W248" s="22">
        <v>73.94</v>
      </c>
      <c r="X248" s="22">
        <v>1141.5</v>
      </c>
      <c r="Y248" s="22">
        <v>129.63</v>
      </c>
      <c r="Z248" s="22">
        <v>1664.07</v>
      </c>
      <c r="AA248" s="23">
        <v>4666.71</v>
      </c>
      <c r="AB248" s="21">
        <v>3002.64</v>
      </c>
      <c r="AC248" s="21">
        <v>0</v>
      </c>
      <c r="AD248" s="21">
        <v>3002.64</v>
      </c>
      <c r="AE248" s="22">
        <v>319</v>
      </c>
      <c r="AF248" s="22">
        <v>73.94</v>
      </c>
      <c r="AG248" s="22">
        <v>1140.92</v>
      </c>
      <c r="AH248" s="22">
        <v>170.43</v>
      </c>
      <c r="AI248" s="22">
        <v>1704.29</v>
      </c>
      <c r="AJ248" s="23">
        <v>4706.93</v>
      </c>
      <c r="AK248" s="21">
        <v>3002.64</v>
      </c>
      <c r="AL248" s="21">
        <v>0</v>
      </c>
      <c r="AM248" s="21">
        <v>3002.64</v>
      </c>
      <c r="AN248" s="22">
        <v>319</v>
      </c>
      <c r="AO248" s="22">
        <v>73.94</v>
      </c>
      <c r="AP248" s="22">
        <v>1140.92</v>
      </c>
      <c r="AQ248" s="22">
        <v>150.03</v>
      </c>
      <c r="AR248" s="22">
        <v>1683.89</v>
      </c>
      <c r="AS248" s="23">
        <v>4686.53</v>
      </c>
      <c r="AT248" s="21">
        <v>3002.64</v>
      </c>
      <c r="AU248" s="21">
        <v>948.61</v>
      </c>
      <c r="AV248" s="21">
        <v>3951.25</v>
      </c>
      <c r="AW248" s="22">
        <v>447</v>
      </c>
      <c r="AX248" s="22">
        <v>73.94</v>
      </c>
      <c r="AY248" s="22">
        <v>1330.64</v>
      </c>
      <c r="AZ248" s="22">
        <v>116.83</v>
      </c>
      <c r="BA248" s="22">
        <v>1968.41</v>
      </c>
      <c r="BB248" s="23">
        <v>5919.66</v>
      </c>
      <c r="BC248" s="21">
        <v>4622.93</v>
      </c>
      <c r="BD248" s="21">
        <v>0</v>
      </c>
      <c r="BE248" s="21">
        <v>4622.93</v>
      </c>
      <c r="BF248" s="22">
        <v>525</v>
      </c>
      <c r="BG248" s="22">
        <v>111.2</v>
      </c>
      <c r="BH248" s="22">
        <v>1964.23</v>
      </c>
      <c r="BI248" s="22">
        <v>168.04</v>
      </c>
      <c r="BJ248" s="22">
        <v>2768.47</v>
      </c>
      <c r="BK248" s="23">
        <v>7391.4</v>
      </c>
      <c r="BL248" s="21">
        <v>3021.69</v>
      </c>
      <c r="BM248" s="21">
        <v>0</v>
      </c>
      <c r="BN248" s="21">
        <v>3021.69</v>
      </c>
      <c r="BO248" s="22">
        <v>316</v>
      </c>
      <c r="BP248" s="22">
        <v>74.41</v>
      </c>
      <c r="BQ248" s="22">
        <v>1148.02</v>
      </c>
      <c r="BR248" s="22">
        <v>160.57</v>
      </c>
      <c r="BS248" s="22">
        <v>1699</v>
      </c>
      <c r="BT248" s="23">
        <v>4720.6899999999996</v>
      </c>
      <c r="BU248" s="21">
        <v>2975.49</v>
      </c>
      <c r="BV248" s="21">
        <v>0</v>
      </c>
      <c r="BW248" s="21">
        <v>2975.49</v>
      </c>
      <c r="BX248" s="22">
        <v>320</v>
      </c>
      <c r="BY248" s="22">
        <v>74.41</v>
      </c>
      <c r="BZ248" s="22">
        <v>1148.02</v>
      </c>
      <c r="CA248" s="22">
        <v>149.75</v>
      </c>
      <c r="CB248" s="22">
        <v>1692.18</v>
      </c>
      <c r="CC248" s="23">
        <v>4667.67</v>
      </c>
      <c r="CD248" s="21">
        <v>3123.58</v>
      </c>
      <c r="CE248" s="21">
        <v>0</v>
      </c>
      <c r="CF248" s="21">
        <v>3123.58</v>
      </c>
      <c r="CG248" s="22">
        <v>335</v>
      </c>
      <c r="CH248" s="22">
        <v>76.91</v>
      </c>
      <c r="CI248" s="22">
        <v>1185.31</v>
      </c>
      <c r="CJ248" s="22">
        <v>157.27000000000001</v>
      </c>
      <c r="CK248" s="22">
        <v>1754.49</v>
      </c>
      <c r="CL248" s="23">
        <v>4878.07</v>
      </c>
      <c r="CM248" s="21">
        <v>3028.35</v>
      </c>
      <c r="CN248" s="21">
        <v>0</v>
      </c>
      <c r="CO248" s="21">
        <v>3028.35</v>
      </c>
      <c r="CP248" s="22">
        <v>329</v>
      </c>
      <c r="CQ248" s="22">
        <v>74.58</v>
      </c>
      <c r="CR248" s="22">
        <v>1155.29</v>
      </c>
      <c r="CS248" s="22">
        <v>73.989999999999995</v>
      </c>
      <c r="CT248" s="22">
        <v>1632.86</v>
      </c>
      <c r="CU248" s="23">
        <v>4661.21</v>
      </c>
      <c r="CV248" s="21">
        <v>3022.79</v>
      </c>
      <c r="CW248" s="21">
        <v>0</v>
      </c>
      <c r="CX248" s="21">
        <v>3022.79</v>
      </c>
      <c r="CY248" s="22">
        <v>320</v>
      </c>
      <c r="CZ248" s="22">
        <v>74.44</v>
      </c>
      <c r="DA248" s="22">
        <v>1148.43</v>
      </c>
      <c r="DB248" s="22">
        <v>124.9</v>
      </c>
      <c r="DC248" s="22">
        <v>1667.77</v>
      </c>
      <c r="DD248" s="23">
        <v>4690.5600000000004</v>
      </c>
      <c r="DE248" s="21">
        <v>4492.93</v>
      </c>
      <c r="DF248" s="21">
        <v>0</v>
      </c>
      <c r="DG248" s="21">
        <v>4492.93</v>
      </c>
      <c r="DH248" s="22">
        <v>529</v>
      </c>
      <c r="DI248" s="22">
        <v>497.93</v>
      </c>
      <c r="DJ248" s="22">
        <v>1430.45</v>
      </c>
      <c r="DK248" s="22">
        <v>161.19999999999999</v>
      </c>
      <c r="DL248" s="22">
        <v>2618.58</v>
      </c>
      <c r="DM248" s="23">
        <v>7111.51</v>
      </c>
      <c r="DN248" s="73">
        <f t="shared" si="32"/>
        <v>39345.159999999996</v>
      </c>
      <c r="DO248" s="73">
        <f t="shared" si="31"/>
        <v>948.61</v>
      </c>
      <c r="DP248" s="73">
        <f t="shared" si="33"/>
        <v>40293.769999999997</v>
      </c>
      <c r="DQ248" s="22">
        <f t="shared" si="34"/>
        <v>4713</v>
      </c>
      <c r="DR248" s="22">
        <f t="shared" si="35"/>
        <v>1427.99</v>
      </c>
      <c r="DS248" s="22">
        <f t="shared" si="36"/>
        <v>16222.090000000004</v>
      </c>
      <c r="DT248" s="22">
        <f t="shared" si="37"/>
        <v>1868.72</v>
      </c>
      <c r="DU248" s="22">
        <f t="shared" si="38"/>
        <v>24231.800000000003</v>
      </c>
      <c r="DV248" s="23">
        <f t="shared" si="39"/>
        <v>67547.259999999995</v>
      </c>
      <c r="DW248" s="262">
        <f t="shared" si="40"/>
        <v>-113918.35</v>
      </c>
      <c r="DX248" s="262"/>
      <c r="DY248" s="263">
        <f>E248-(DU248-(DO248*PARAM!Q248))</f>
        <v>63951.679999999993</v>
      </c>
      <c r="DZ248" s="263"/>
    </row>
    <row r="249" spans="1:130" x14ac:dyDescent="0.25">
      <c r="A249" s="18">
        <v>1468</v>
      </c>
      <c r="B249" s="18" t="s">
        <v>501</v>
      </c>
      <c r="C249" s="18" t="s">
        <v>462</v>
      </c>
      <c r="D249" s="20">
        <v>1</v>
      </c>
      <c r="E249" s="18">
        <v>14435.5</v>
      </c>
      <c r="F249" s="18">
        <v>28392.73</v>
      </c>
      <c r="G249" s="18" t="s">
        <v>157</v>
      </c>
      <c r="H249" s="18" t="s">
        <v>5</v>
      </c>
      <c r="I249" s="18" t="s">
        <v>298</v>
      </c>
      <c r="J249" s="21">
        <v>2554.88</v>
      </c>
      <c r="K249" s="21">
        <v>0</v>
      </c>
      <c r="L249" s="21">
        <v>2554.88</v>
      </c>
      <c r="M249" s="22">
        <v>249</v>
      </c>
      <c r="N249" s="22">
        <v>61.85</v>
      </c>
      <c r="O249" s="22">
        <v>932.76</v>
      </c>
      <c r="P249" s="22">
        <v>45.03</v>
      </c>
      <c r="Q249" s="22">
        <v>1288.6400000000001</v>
      </c>
      <c r="R249" s="23">
        <v>3843.52</v>
      </c>
      <c r="S249" s="21">
        <v>2275.4699999999998</v>
      </c>
      <c r="T249" s="21">
        <v>0</v>
      </c>
      <c r="U249" s="21">
        <v>2275.4699999999998</v>
      </c>
      <c r="V249" s="22">
        <v>221</v>
      </c>
      <c r="W249" s="22">
        <v>56.81</v>
      </c>
      <c r="X249" s="22">
        <v>628.99</v>
      </c>
      <c r="Y249" s="22">
        <v>40.4</v>
      </c>
      <c r="Z249" s="22">
        <v>947.2</v>
      </c>
      <c r="AA249" s="23">
        <v>3222.67</v>
      </c>
      <c r="AB249" s="21">
        <v>2036.25</v>
      </c>
      <c r="AC249" s="21">
        <v>0</v>
      </c>
      <c r="AD249" s="21">
        <v>2036.25</v>
      </c>
      <c r="AE249" s="22">
        <v>188</v>
      </c>
      <c r="AF249" s="22">
        <v>50.84</v>
      </c>
      <c r="AG249" s="22">
        <v>533.83000000000004</v>
      </c>
      <c r="AH249" s="22">
        <v>36.15</v>
      </c>
      <c r="AI249" s="22">
        <v>808.82</v>
      </c>
      <c r="AJ249" s="23">
        <v>2845.07</v>
      </c>
      <c r="AK249" s="21">
        <v>2036.25</v>
      </c>
      <c r="AL249" s="21">
        <v>0</v>
      </c>
      <c r="AM249" s="21">
        <v>2036.25</v>
      </c>
      <c r="AN249" s="22">
        <v>188</v>
      </c>
      <c r="AO249" s="22">
        <v>50.84</v>
      </c>
      <c r="AP249" s="22">
        <v>533.83000000000004</v>
      </c>
      <c r="AQ249" s="22">
        <v>36.15</v>
      </c>
      <c r="AR249" s="22">
        <v>808.82</v>
      </c>
      <c r="AS249" s="23">
        <v>2845.07</v>
      </c>
      <c r="AT249" s="21">
        <v>2037.09</v>
      </c>
      <c r="AU249" s="21">
        <v>948.61</v>
      </c>
      <c r="AV249" s="21">
        <v>2985.7</v>
      </c>
      <c r="AW249" s="22">
        <v>317</v>
      </c>
      <c r="AX249" s="22">
        <v>50.85</v>
      </c>
      <c r="AY249" s="22">
        <v>724.36</v>
      </c>
      <c r="AZ249" s="22">
        <v>48.88</v>
      </c>
      <c r="BA249" s="22">
        <v>1141.0899999999999</v>
      </c>
      <c r="BB249" s="23">
        <v>4126.79</v>
      </c>
      <c r="BC249" s="21">
        <v>3475.23</v>
      </c>
      <c r="BD249" s="21">
        <v>0</v>
      </c>
      <c r="BE249" s="21">
        <v>3475.23</v>
      </c>
      <c r="BF249" s="22">
        <v>361</v>
      </c>
      <c r="BG249" s="22">
        <v>82.26</v>
      </c>
      <c r="BH249" s="22">
        <v>1238.58</v>
      </c>
      <c r="BI249" s="22">
        <v>60.92</v>
      </c>
      <c r="BJ249" s="22">
        <v>1742.76</v>
      </c>
      <c r="BK249" s="23">
        <v>5217.99</v>
      </c>
      <c r="BL249" s="21">
        <v>2207.66</v>
      </c>
      <c r="BM249" s="21">
        <v>0</v>
      </c>
      <c r="BN249" s="21">
        <v>2207.66</v>
      </c>
      <c r="BO249" s="22">
        <v>211</v>
      </c>
      <c r="BP249" s="22">
        <v>55.12</v>
      </c>
      <c r="BQ249" s="22">
        <v>689.29</v>
      </c>
      <c r="BR249" s="22">
        <v>39.200000000000003</v>
      </c>
      <c r="BS249" s="22">
        <v>994.61</v>
      </c>
      <c r="BT249" s="23">
        <v>3202.27</v>
      </c>
      <c r="BU249" s="21">
        <v>2226.71</v>
      </c>
      <c r="BV249" s="21">
        <v>0</v>
      </c>
      <c r="BW249" s="21">
        <v>2226.71</v>
      </c>
      <c r="BX249" s="22">
        <v>214</v>
      </c>
      <c r="BY249" s="22">
        <v>55.6</v>
      </c>
      <c r="BZ249" s="22">
        <v>706.48</v>
      </c>
      <c r="CA249" s="22">
        <v>39.53</v>
      </c>
      <c r="CB249" s="22">
        <v>1015.61</v>
      </c>
      <c r="CC249" s="23">
        <v>3242.32</v>
      </c>
      <c r="CD249" s="21">
        <v>2348.23</v>
      </c>
      <c r="CE249" s="21">
        <v>0</v>
      </c>
      <c r="CF249" s="21">
        <v>2348.23</v>
      </c>
      <c r="CG249" s="22">
        <v>231</v>
      </c>
      <c r="CH249" s="22">
        <v>58.64</v>
      </c>
      <c r="CI249" s="22">
        <v>816.73</v>
      </c>
      <c r="CJ249" s="22">
        <v>41.7</v>
      </c>
      <c r="CK249" s="22">
        <v>1148.07</v>
      </c>
      <c r="CL249" s="23">
        <v>3496.3</v>
      </c>
      <c r="CM249" s="21">
        <v>2226.71</v>
      </c>
      <c r="CN249" s="21">
        <v>0</v>
      </c>
      <c r="CO249" s="21">
        <v>2226.71</v>
      </c>
      <c r="CP249" s="22">
        <v>223</v>
      </c>
      <c r="CQ249" s="22">
        <v>55.6</v>
      </c>
      <c r="CR249" s="22">
        <v>681.03</v>
      </c>
      <c r="CS249" s="22">
        <v>39.53</v>
      </c>
      <c r="CT249" s="22">
        <v>999.16</v>
      </c>
      <c r="CU249" s="23">
        <v>3225.87</v>
      </c>
      <c r="CV249" s="21">
        <v>2326.13</v>
      </c>
      <c r="CW249" s="21">
        <v>0</v>
      </c>
      <c r="CX249" s="21">
        <v>2326.13</v>
      </c>
      <c r="CY249" s="22">
        <v>227</v>
      </c>
      <c r="CZ249" s="22">
        <v>58.09</v>
      </c>
      <c r="DA249" s="22">
        <v>723.42</v>
      </c>
      <c r="DB249" s="22">
        <v>41.3</v>
      </c>
      <c r="DC249" s="22">
        <v>1049.81</v>
      </c>
      <c r="DD249" s="23">
        <v>3375.94</v>
      </c>
      <c r="DE249" s="21">
        <v>3259.62</v>
      </c>
      <c r="DF249" s="21">
        <v>0</v>
      </c>
      <c r="DG249" s="21">
        <v>3259.62</v>
      </c>
      <c r="DH249" s="22">
        <v>358</v>
      </c>
      <c r="DI249" s="22">
        <v>368.6</v>
      </c>
      <c r="DJ249" s="22">
        <v>1612.53</v>
      </c>
      <c r="DK249" s="22">
        <v>59.22</v>
      </c>
      <c r="DL249" s="22">
        <v>2398.35</v>
      </c>
      <c r="DM249" s="23">
        <v>5657.97</v>
      </c>
      <c r="DN249" s="73">
        <f t="shared" si="32"/>
        <v>29010.23</v>
      </c>
      <c r="DO249" s="73">
        <f t="shared" si="31"/>
        <v>948.61</v>
      </c>
      <c r="DP249" s="73">
        <f t="shared" si="33"/>
        <v>29958.839999999997</v>
      </c>
      <c r="DQ249" s="22">
        <f t="shared" si="34"/>
        <v>3199</v>
      </c>
      <c r="DR249" s="22">
        <f t="shared" si="35"/>
        <v>1060.22</v>
      </c>
      <c r="DS249" s="22">
        <f t="shared" si="36"/>
        <v>10511.119999999999</v>
      </c>
      <c r="DT249" s="22">
        <f t="shared" si="37"/>
        <v>567.21</v>
      </c>
      <c r="DU249" s="22">
        <f t="shared" si="38"/>
        <v>15337.550000000001</v>
      </c>
      <c r="DV249" s="23">
        <f t="shared" si="39"/>
        <v>47504.05000000001</v>
      </c>
      <c r="DW249" s="262">
        <f t="shared" si="40"/>
        <v>1566.1099999999969</v>
      </c>
      <c r="DX249" s="262"/>
      <c r="DY249" s="263">
        <f>E249-(DU249-(DO249*PARAM!Q249))</f>
        <v>-902.05000000000109</v>
      </c>
      <c r="DZ249" s="263"/>
    </row>
    <row r="250" spans="1:130" x14ac:dyDescent="0.25">
      <c r="A250" s="18">
        <v>1478</v>
      </c>
      <c r="B250" s="18" t="s">
        <v>346</v>
      </c>
      <c r="C250" s="18" t="s">
        <v>347</v>
      </c>
      <c r="D250" s="20">
        <v>1</v>
      </c>
      <c r="E250" s="18">
        <v>19021.439999999999</v>
      </c>
      <c r="F250" s="18">
        <v>33789.03</v>
      </c>
      <c r="G250" s="18" t="s">
        <v>157</v>
      </c>
      <c r="H250" s="18" t="s">
        <v>5</v>
      </c>
      <c r="I250" s="18" t="s">
        <v>348</v>
      </c>
      <c r="J250" s="21">
        <v>2652.24</v>
      </c>
      <c r="K250" s="21">
        <v>0</v>
      </c>
      <c r="L250" s="21">
        <v>2652.24</v>
      </c>
      <c r="M250" s="22">
        <v>268</v>
      </c>
      <c r="N250" s="22">
        <v>38.97</v>
      </c>
      <c r="O250" s="22">
        <v>1006.09</v>
      </c>
      <c r="P250" s="22">
        <v>143.77000000000001</v>
      </c>
      <c r="Q250" s="22">
        <v>1456.83</v>
      </c>
      <c r="R250" s="23">
        <v>4109.07</v>
      </c>
      <c r="S250" s="21">
        <v>2600.2399999999998</v>
      </c>
      <c r="T250" s="21">
        <v>0</v>
      </c>
      <c r="U250" s="21">
        <v>2600.2399999999998</v>
      </c>
      <c r="V250" s="22">
        <v>268</v>
      </c>
      <c r="W250" s="22">
        <v>38.97</v>
      </c>
      <c r="X250" s="22">
        <v>1007.13</v>
      </c>
      <c r="Y250" s="22">
        <v>148.16999999999999</v>
      </c>
      <c r="Z250" s="22">
        <v>1462.27</v>
      </c>
      <c r="AA250" s="23">
        <v>4062.51</v>
      </c>
      <c r="AB250" s="21">
        <v>2600.2399999999998</v>
      </c>
      <c r="AC250" s="21">
        <v>0</v>
      </c>
      <c r="AD250" s="21">
        <v>2600.2399999999998</v>
      </c>
      <c r="AE250" s="22">
        <v>268</v>
      </c>
      <c r="AF250" s="22">
        <v>38.97</v>
      </c>
      <c r="AG250" s="22">
        <v>1006.61</v>
      </c>
      <c r="AH250" s="22">
        <v>163.47</v>
      </c>
      <c r="AI250" s="22">
        <v>1477.05</v>
      </c>
      <c r="AJ250" s="23">
        <v>4077.29</v>
      </c>
      <c r="AK250" s="21">
        <v>2600.2399999999998</v>
      </c>
      <c r="AL250" s="21">
        <v>0</v>
      </c>
      <c r="AM250" s="21">
        <v>2600.2399999999998</v>
      </c>
      <c r="AN250" s="22">
        <v>268</v>
      </c>
      <c r="AO250" s="22">
        <v>38.97</v>
      </c>
      <c r="AP250" s="22">
        <v>1006.61</v>
      </c>
      <c r="AQ250" s="22">
        <v>153.27000000000001</v>
      </c>
      <c r="AR250" s="22">
        <v>1466.85</v>
      </c>
      <c r="AS250" s="23">
        <v>4067.09</v>
      </c>
      <c r="AT250" s="21">
        <v>2600.2399999999998</v>
      </c>
      <c r="AU250" s="21">
        <v>948.61</v>
      </c>
      <c r="AV250" s="21">
        <v>3548.85</v>
      </c>
      <c r="AW250" s="22">
        <v>397</v>
      </c>
      <c r="AX250" s="22">
        <v>38.97</v>
      </c>
      <c r="AY250" s="22">
        <v>1196.33</v>
      </c>
      <c r="AZ250" s="22">
        <v>150.69</v>
      </c>
      <c r="BA250" s="22">
        <v>1782.99</v>
      </c>
      <c r="BB250" s="23">
        <v>5331.84</v>
      </c>
      <c r="BC250" s="21">
        <v>4063.03</v>
      </c>
      <c r="BD250" s="21">
        <v>0</v>
      </c>
      <c r="BE250" s="21">
        <v>4063.03</v>
      </c>
      <c r="BF250" s="22">
        <v>446</v>
      </c>
      <c r="BG250" s="22">
        <v>58.18</v>
      </c>
      <c r="BH250" s="22">
        <v>1484.84</v>
      </c>
      <c r="BI250" s="22">
        <v>183.56</v>
      </c>
      <c r="BJ250" s="22">
        <v>2172.58</v>
      </c>
      <c r="BK250" s="23">
        <v>6235.61</v>
      </c>
      <c r="BL250" s="21">
        <v>2600.2399999999998</v>
      </c>
      <c r="BM250" s="21">
        <v>0</v>
      </c>
      <c r="BN250" s="21">
        <v>2600.2399999999998</v>
      </c>
      <c r="BO250" s="22">
        <v>268</v>
      </c>
      <c r="BP250" s="22">
        <v>38.97</v>
      </c>
      <c r="BQ250" s="22">
        <v>1006.61</v>
      </c>
      <c r="BR250" s="22">
        <v>143.07</v>
      </c>
      <c r="BS250" s="22">
        <v>1456.65</v>
      </c>
      <c r="BT250" s="23">
        <v>4056.89</v>
      </c>
      <c r="BU250" s="21">
        <v>2600.2399999999998</v>
      </c>
      <c r="BV250" s="21">
        <v>0</v>
      </c>
      <c r="BW250" s="21">
        <v>2600.2399999999998</v>
      </c>
      <c r="BX250" s="22">
        <v>268</v>
      </c>
      <c r="BY250" s="22">
        <v>38.97</v>
      </c>
      <c r="BZ250" s="22">
        <v>1006.61</v>
      </c>
      <c r="CA250" s="22">
        <v>153.27000000000001</v>
      </c>
      <c r="CB250" s="22">
        <v>1466.85</v>
      </c>
      <c r="CC250" s="23">
        <v>4067.09</v>
      </c>
      <c r="CD250" s="21">
        <v>2600.2399999999998</v>
      </c>
      <c r="CE250" s="21">
        <v>0</v>
      </c>
      <c r="CF250" s="21">
        <v>2600.2399999999998</v>
      </c>
      <c r="CG250" s="22">
        <v>268</v>
      </c>
      <c r="CH250" s="22">
        <v>38.97</v>
      </c>
      <c r="CI250" s="22">
        <v>1006.61</v>
      </c>
      <c r="CJ250" s="22">
        <v>158.37</v>
      </c>
      <c r="CK250" s="22">
        <v>1471.95</v>
      </c>
      <c r="CL250" s="23">
        <v>4072.19</v>
      </c>
      <c r="CM250" s="21">
        <v>2619.2800000000002</v>
      </c>
      <c r="CN250" s="21">
        <v>0</v>
      </c>
      <c r="CO250" s="21">
        <v>2619.2800000000002</v>
      </c>
      <c r="CP250" s="22">
        <v>279</v>
      </c>
      <c r="CQ250" s="22">
        <v>39.25</v>
      </c>
      <c r="CR250" s="22">
        <v>1018.5</v>
      </c>
      <c r="CS250" s="22">
        <v>153.61000000000001</v>
      </c>
      <c r="CT250" s="22">
        <v>1490.36</v>
      </c>
      <c r="CU250" s="23">
        <v>4109.6400000000003</v>
      </c>
      <c r="CV250" s="21">
        <v>2619.2800000000002</v>
      </c>
      <c r="CW250" s="21">
        <v>0</v>
      </c>
      <c r="CX250" s="21">
        <v>2619.2800000000002</v>
      </c>
      <c r="CY250" s="22">
        <v>271</v>
      </c>
      <c r="CZ250" s="22">
        <v>39.25</v>
      </c>
      <c r="DA250" s="22">
        <v>1013.7</v>
      </c>
      <c r="DB250" s="22">
        <v>87.31</v>
      </c>
      <c r="DC250" s="22">
        <v>1411.26</v>
      </c>
      <c r="DD250" s="23">
        <v>4030.54</v>
      </c>
      <c r="DE250" s="21">
        <v>3909.59</v>
      </c>
      <c r="DF250" s="21">
        <v>0</v>
      </c>
      <c r="DG250" s="21">
        <v>3909.59</v>
      </c>
      <c r="DH250" s="22">
        <v>452</v>
      </c>
      <c r="DI250" s="22">
        <v>396.6</v>
      </c>
      <c r="DJ250" s="22">
        <v>1495.48</v>
      </c>
      <c r="DK250" s="22">
        <v>176.53</v>
      </c>
      <c r="DL250" s="22">
        <v>2520.61</v>
      </c>
      <c r="DM250" s="23">
        <v>6430.2</v>
      </c>
      <c r="DN250" s="73">
        <f t="shared" si="32"/>
        <v>34065.099999999991</v>
      </c>
      <c r="DO250" s="73">
        <f t="shared" si="31"/>
        <v>948.61</v>
      </c>
      <c r="DP250" s="73">
        <f t="shared" si="33"/>
        <v>35013.709999999992</v>
      </c>
      <c r="DQ250" s="22">
        <f t="shared" si="34"/>
        <v>3989</v>
      </c>
      <c r="DR250" s="22">
        <f t="shared" si="35"/>
        <v>884.0100000000001</v>
      </c>
      <c r="DS250" s="22">
        <f t="shared" si="36"/>
        <v>14261.730000000001</v>
      </c>
      <c r="DT250" s="22">
        <f t="shared" si="37"/>
        <v>1958.1599999999996</v>
      </c>
      <c r="DU250" s="22">
        <f t="shared" si="38"/>
        <v>21092.899999999998</v>
      </c>
      <c r="DV250" s="23">
        <f t="shared" si="39"/>
        <v>58706.85</v>
      </c>
      <c r="DW250" s="262">
        <f t="shared" si="40"/>
        <v>1224.679999999993</v>
      </c>
      <c r="DX250" s="262"/>
      <c r="DY250" s="263">
        <f>E250-(DU250-(DO250*PARAM!Q250))</f>
        <v>-2071.4599999999991</v>
      </c>
      <c r="DZ250" s="263"/>
    </row>
    <row r="251" spans="1:130" x14ac:dyDescent="0.25">
      <c r="A251" s="18">
        <v>1480</v>
      </c>
      <c r="B251" s="18" t="s">
        <v>542</v>
      </c>
      <c r="C251" s="18" t="s">
        <v>543</v>
      </c>
      <c r="D251" s="20">
        <v>0.9</v>
      </c>
      <c r="E251" s="18">
        <v>14654.75</v>
      </c>
      <c r="F251" s="18">
        <v>26662.63</v>
      </c>
      <c r="G251" s="18" t="s">
        <v>157</v>
      </c>
      <c r="H251" s="18" t="s">
        <v>5</v>
      </c>
      <c r="I251" s="18" t="s">
        <v>563</v>
      </c>
      <c r="J251" s="21">
        <v>2095.67</v>
      </c>
      <c r="K251" s="21">
        <v>0</v>
      </c>
      <c r="L251" s="21">
        <v>2095.67</v>
      </c>
      <c r="M251" s="22">
        <v>197</v>
      </c>
      <c r="N251" s="22">
        <v>31.39</v>
      </c>
      <c r="O251" s="22">
        <v>721.88</v>
      </c>
      <c r="P251" s="22">
        <v>134.1</v>
      </c>
      <c r="Q251" s="22">
        <v>1084.3699999999999</v>
      </c>
      <c r="R251" s="23">
        <v>3180.04</v>
      </c>
      <c r="S251" s="21">
        <v>1878.29</v>
      </c>
      <c r="T251" s="21">
        <v>0</v>
      </c>
      <c r="U251" s="21">
        <v>1878.29</v>
      </c>
      <c r="V251" s="22">
        <v>166</v>
      </c>
      <c r="W251" s="22">
        <v>28.13</v>
      </c>
      <c r="X251" s="22">
        <v>634.03</v>
      </c>
      <c r="Y251" s="22">
        <v>114.95</v>
      </c>
      <c r="Z251" s="22">
        <v>943.11</v>
      </c>
      <c r="AA251" s="23">
        <v>2821.4</v>
      </c>
      <c r="AB251" s="21">
        <v>2056.77</v>
      </c>
      <c r="AC251" s="21">
        <v>0</v>
      </c>
      <c r="AD251" s="21">
        <v>2056.77</v>
      </c>
      <c r="AE251" s="22">
        <v>191</v>
      </c>
      <c r="AF251" s="22">
        <v>30.81</v>
      </c>
      <c r="AG251" s="22">
        <v>687.15</v>
      </c>
      <c r="AH251" s="22">
        <v>138.52000000000001</v>
      </c>
      <c r="AI251" s="22">
        <v>1047.48</v>
      </c>
      <c r="AJ251" s="23">
        <v>3104.25</v>
      </c>
      <c r="AK251" s="21">
        <v>2082.13</v>
      </c>
      <c r="AL251" s="21">
        <v>0</v>
      </c>
      <c r="AM251" s="21">
        <v>2082.13</v>
      </c>
      <c r="AN251" s="22">
        <v>195</v>
      </c>
      <c r="AO251" s="22">
        <v>31.19</v>
      </c>
      <c r="AP251" s="22">
        <v>710.15</v>
      </c>
      <c r="AQ251" s="22">
        <v>113.46</v>
      </c>
      <c r="AR251" s="22">
        <v>1049.8</v>
      </c>
      <c r="AS251" s="23">
        <v>3131.93</v>
      </c>
      <c r="AT251" s="21">
        <v>2063.61</v>
      </c>
      <c r="AU251" s="21">
        <v>836.68</v>
      </c>
      <c r="AV251" s="21">
        <v>2900.29</v>
      </c>
      <c r="AW251" s="22">
        <v>306</v>
      </c>
      <c r="AX251" s="22">
        <v>30.91</v>
      </c>
      <c r="AY251" s="22">
        <v>860.54</v>
      </c>
      <c r="AZ251" s="22">
        <v>73.349999999999994</v>
      </c>
      <c r="BA251" s="22">
        <v>1270.8</v>
      </c>
      <c r="BB251" s="23">
        <v>4171.09</v>
      </c>
      <c r="BC251" s="21">
        <v>3167.89</v>
      </c>
      <c r="BD251" s="21">
        <v>0</v>
      </c>
      <c r="BE251" s="21">
        <v>3167.89</v>
      </c>
      <c r="BF251" s="22">
        <v>335</v>
      </c>
      <c r="BG251" s="22">
        <v>46.47</v>
      </c>
      <c r="BH251" s="22">
        <v>1167.58</v>
      </c>
      <c r="BI251" s="22">
        <v>137.56</v>
      </c>
      <c r="BJ251" s="22">
        <v>1686.61</v>
      </c>
      <c r="BK251" s="23">
        <v>4854.5</v>
      </c>
      <c r="BL251" s="21">
        <v>2056.77</v>
      </c>
      <c r="BM251" s="21">
        <v>0</v>
      </c>
      <c r="BN251" s="21">
        <v>2056.77</v>
      </c>
      <c r="BO251" s="22">
        <v>190</v>
      </c>
      <c r="BP251" s="22">
        <v>30.81</v>
      </c>
      <c r="BQ251" s="22">
        <v>687.15</v>
      </c>
      <c r="BR251" s="22">
        <v>123.22</v>
      </c>
      <c r="BS251" s="22">
        <v>1031.18</v>
      </c>
      <c r="BT251" s="23">
        <v>3087.95</v>
      </c>
      <c r="BU251" s="21">
        <v>2056.77</v>
      </c>
      <c r="BV251" s="21">
        <v>0</v>
      </c>
      <c r="BW251" s="21">
        <v>2056.77</v>
      </c>
      <c r="BX251" s="22">
        <v>191</v>
      </c>
      <c r="BY251" s="22">
        <v>30.81</v>
      </c>
      <c r="BZ251" s="22">
        <v>687.15</v>
      </c>
      <c r="CA251" s="22">
        <v>148.72</v>
      </c>
      <c r="CB251" s="22">
        <v>1057.68</v>
      </c>
      <c r="CC251" s="23">
        <v>3114.45</v>
      </c>
      <c r="CD251" s="21">
        <v>2078.09</v>
      </c>
      <c r="CE251" s="21">
        <v>0</v>
      </c>
      <c r="CF251" s="21">
        <v>2078.09</v>
      </c>
      <c r="CG251" s="22">
        <v>194</v>
      </c>
      <c r="CH251" s="22">
        <v>31.13</v>
      </c>
      <c r="CI251" s="22">
        <v>706.35</v>
      </c>
      <c r="CJ251" s="22">
        <v>123.6</v>
      </c>
      <c r="CK251" s="22">
        <v>1055.08</v>
      </c>
      <c r="CL251" s="23">
        <v>3133.17</v>
      </c>
      <c r="CM251" s="21">
        <v>2056.77</v>
      </c>
      <c r="CN251" s="21">
        <v>0</v>
      </c>
      <c r="CO251" s="21">
        <v>2056.77</v>
      </c>
      <c r="CP251" s="22">
        <v>199</v>
      </c>
      <c r="CQ251" s="22">
        <v>30.81</v>
      </c>
      <c r="CR251" s="22">
        <v>664.63</v>
      </c>
      <c r="CS251" s="22">
        <v>92.62</v>
      </c>
      <c r="CT251" s="22">
        <v>987.06</v>
      </c>
      <c r="CU251" s="23">
        <v>3043.83</v>
      </c>
      <c r="CV251" s="21">
        <v>2056.77</v>
      </c>
      <c r="CW251" s="21">
        <v>0</v>
      </c>
      <c r="CX251" s="21">
        <v>2056.77</v>
      </c>
      <c r="CY251" s="22">
        <v>191</v>
      </c>
      <c r="CZ251" s="22">
        <v>30.81</v>
      </c>
      <c r="DA251" s="22">
        <v>659.83</v>
      </c>
      <c r="DB251" s="22">
        <v>118.12</v>
      </c>
      <c r="DC251" s="22">
        <v>999.76</v>
      </c>
      <c r="DD251" s="23">
        <v>3056.53</v>
      </c>
      <c r="DE251" s="21">
        <v>3073.29</v>
      </c>
      <c r="DF251" s="21">
        <v>0</v>
      </c>
      <c r="DG251" s="21">
        <v>3073.29</v>
      </c>
      <c r="DH251" s="22">
        <v>330</v>
      </c>
      <c r="DI251" s="22">
        <v>312.27</v>
      </c>
      <c r="DJ251" s="22">
        <v>2046.27</v>
      </c>
      <c r="DK251" s="22">
        <v>173.22</v>
      </c>
      <c r="DL251" s="22">
        <v>2861.76</v>
      </c>
      <c r="DM251" s="23">
        <v>5935.05</v>
      </c>
      <c r="DN251" s="73">
        <f t="shared" si="32"/>
        <v>26722.82</v>
      </c>
      <c r="DO251" s="73">
        <f t="shared" si="31"/>
        <v>836.68</v>
      </c>
      <c r="DP251" s="73">
        <f t="shared" si="33"/>
        <v>27559.5</v>
      </c>
      <c r="DQ251" s="22">
        <f t="shared" si="34"/>
        <v>2875</v>
      </c>
      <c r="DR251" s="22">
        <f t="shared" si="35"/>
        <v>696.34999999999991</v>
      </c>
      <c r="DS251" s="22">
        <f t="shared" si="36"/>
        <v>10919.859999999999</v>
      </c>
      <c r="DT251" s="22">
        <f t="shared" si="37"/>
        <v>1614.66</v>
      </c>
      <c r="DU251" s="22">
        <f t="shared" si="38"/>
        <v>16105.87</v>
      </c>
      <c r="DV251" s="23">
        <f t="shared" si="39"/>
        <v>45722.140000000007</v>
      </c>
      <c r="DW251" s="262">
        <f t="shared" si="40"/>
        <v>896.86999999999898</v>
      </c>
      <c r="DX251" s="262"/>
      <c r="DY251" s="263">
        <f>E251-(DU251-(DO251*PARAM!Q251))</f>
        <v>-1451.1200000000008</v>
      </c>
      <c r="DZ251" s="263"/>
    </row>
    <row r="252" spans="1:130" x14ac:dyDescent="0.25">
      <c r="A252" s="18">
        <v>1482</v>
      </c>
      <c r="B252" s="18" t="s">
        <v>786</v>
      </c>
      <c r="C252" s="18" t="s">
        <v>300</v>
      </c>
      <c r="D252" s="20">
        <v>1</v>
      </c>
      <c r="E252" s="18">
        <v>85999.4</v>
      </c>
      <c r="F252" s="18">
        <v>153055.96</v>
      </c>
      <c r="G252" s="18" t="s">
        <v>157</v>
      </c>
      <c r="H252" s="18" t="s">
        <v>18</v>
      </c>
      <c r="I252" s="18" t="s">
        <v>787</v>
      </c>
      <c r="J252" s="21">
        <v>3028.36</v>
      </c>
      <c r="K252" s="21">
        <v>0</v>
      </c>
      <c r="L252" s="21">
        <v>3028.36</v>
      </c>
      <c r="M252" s="22">
        <v>316</v>
      </c>
      <c r="N252" s="22">
        <v>44.18</v>
      </c>
      <c r="O252" s="22">
        <v>1135.79</v>
      </c>
      <c r="P252" s="22">
        <v>155.41999999999999</v>
      </c>
      <c r="Q252" s="22">
        <v>1651.39</v>
      </c>
      <c r="R252" s="23">
        <v>4679.75</v>
      </c>
      <c r="S252" s="21">
        <v>2947.76</v>
      </c>
      <c r="T252" s="21">
        <v>0</v>
      </c>
      <c r="U252" s="21">
        <v>2947.76</v>
      </c>
      <c r="V252" s="22">
        <v>316</v>
      </c>
      <c r="W252" s="22">
        <v>44.18</v>
      </c>
      <c r="X252" s="22">
        <v>1136.93</v>
      </c>
      <c r="Y252" s="22">
        <v>108.44</v>
      </c>
      <c r="Z252" s="22">
        <v>1605.55</v>
      </c>
      <c r="AA252" s="23">
        <v>4553.3100000000004</v>
      </c>
      <c r="AB252" s="21">
        <v>2947.76</v>
      </c>
      <c r="AC252" s="21">
        <v>0</v>
      </c>
      <c r="AD252" s="21">
        <v>2947.76</v>
      </c>
      <c r="AE252" s="22">
        <v>316</v>
      </c>
      <c r="AF252" s="22">
        <v>44.18</v>
      </c>
      <c r="AG252" s="22">
        <v>1136.3599999999999</v>
      </c>
      <c r="AH252" s="22">
        <v>169.64</v>
      </c>
      <c r="AI252" s="22">
        <v>1666.18</v>
      </c>
      <c r="AJ252" s="23">
        <v>4613.9399999999996</v>
      </c>
      <c r="AK252" s="21">
        <v>2989.41</v>
      </c>
      <c r="AL252" s="21">
        <v>0</v>
      </c>
      <c r="AM252" s="21">
        <v>2989.41</v>
      </c>
      <c r="AN252" s="22">
        <v>322</v>
      </c>
      <c r="AO252" s="22">
        <v>44.8</v>
      </c>
      <c r="AP252" s="22">
        <v>1151.93</v>
      </c>
      <c r="AQ252" s="22">
        <v>160.18</v>
      </c>
      <c r="AR252" s="22">
        <v>1678.91</v>
      </c>
      <c r="AS252" s="23">
        <v>4668.32</v>
      </c>
      <c r="AT252" s="21">
        <v>2968.42</v>
      </c>
      <c r="AU252" s="21">
        <v>948.61</v>
      </c>
      <c r="AV252" s="21">
        <v>3917.03</v>
      </c>
      <c r="AW252" s="22">
        <v>448</v>
      </c>
      <c r="AX252" s="22">
        <v>44.49</v>
      </c>
      <c r="AY252" s="22">
        <v>1333.8</v>
      </c>
      <c r="AZ252" s="22">
        <v>126.61</v>
      </c>
      <c r="BA252" s="22">
        <v>1952.9</v>
      </c>
      <c r="BB252" s="23">
        <v>5869.93</v>
      </c>
      <c r="BC252" s="21">
        <v>4065.43</v>
      </c>
      <c r="BD252" s="21">
        <v>0</v>
      </c>
      <c r="BE252" s="21">
        <v>4065.43</v>
      </c>
      <c r="BF252" s="22">
        <v>444</v>
      </c>
      <c r="BG252" s="22">
        <v>57.83</v>
      </c>
      <c r="BH252" s="22">
        <v>1720.68</v>
      </c>
      <c r="BI252" s="22">
        <v>157.99</v>
      </c>
      <c r="BJ252" s="22">
        <v>2380.5</v>
      </c>
      <c r="BK252" s="23">
        <v>6445.93</v>
      </c>
      <c r="BL252" s="21">
        <v>2947.76</v>
      </c>
      <c r="BM252" s="21">
        <v>0</v>
      </c>
      <c r="BN252" s="21">
        <v>2947.76</v>
      </c>
      <c r="BO252" s="22">
        <v>316</v>
      </c>
      <c r="BP252" s="22">
        <v>44.18</v>
      </c>
      <c r="BQ252" s="22">
        <v>1136.3599999999999</v>
      </c>
      <c r="BR252" s="22">
        <v>118.64</v>
      </c>
      <c r="BS252" s="22">
        <v>1615.18</v>
      </c>
      <c r="BT252" s="23">
        <v>4562.9399999999996</v>
      </c>
      <c r="BU252" s="21">
        <v>2947.76</v>
      </c>
      <c r="BV252" s="21">
        <v>0</v>
      </c>
      <c r="BW252" s="21">
        <v>2947.76</v>
      </c>
      <c r="BX252" s="22">
        <v>316</v>
      </c>
      <c r="BY252" s="22">
        <v>44.18</v>
      </c>
      <c r="BZ252" s="22">
        <v>1136.3599999999999</v>
      </c>
      <c r="CA252" s="22">
        <v>164.54</v>
      </c>
      <c r="CB252" s="22">
        <v>1661.08</v>
      </c>
      <c r="CC252" s="23">
        <v>4608.84</v>
      </c>
      <c r="CD252" s="21">
        <v>3064.69</v>
      </c>
      <c r="CE252" s="21">
        <v>0</v>
      </c>
      <c r="CF252" s="21">
        <v>3064.69</v>
      </c>
      <c r="CG252" s="22">
        <v>332</v>
      </c>
      <c r="CH252" s="22">
        <v>45.93</v>
      </c>
      <c r="CI252" s="22">
        <v>1180.03</v>
      </c>
      <c r="CJ252" s="22">
        <v>54.42</v>
      </c>
      <c r="CK252" s="22">
        <v>1612.38</v>
      </c>
      <c r="CL252" s="23">
        <v>4677.07</v>
      </c>
      <c r="CM252" s="21">
        <v>2929.36</v>
      </c>
      <c r="CN252" s="21">
        <v>0</v>
      </c>
      <c r="CO252" s="21">
        <v>2929.36</v>
      </c>
      <c r="CP252" s="22">
        <v>322</v>
      </c>
      <c r="CQ252" s="22">
        <v>43.9</v>
      </c>
      <c r="CR252" s="22">
        <v>1134.29</v>
      </c>
      <c r="CS252" s="22">
        <v>52.01</v>
      </c>
      <c r="CT252" s="22">
        <v>1552.2</v>
      </c>
      <c r="CU252" s="23">
        <v>4481.5600000000004</v>
      </c>
      <c r="CV252" s="21">
        <v>2947.76</v>
      </c>
      <c r="CW252" s="21">
        <v>0</v>
      </c>
      <c r="CX252" s="21">
        <v>2947.76</v>
      </c>
      <c r="CY252" s="22">
        <v>316</v>
      </c>
      <c r="CZ252" s="22">
        <v>44.18</v>
      </c>
      <c r="DA252" s="22">
        <v>1136.3599999999999</v>
      </c>
      <c r="DB252" s="22">
        <v>139.04</v>
      </c>
      <c r="DC252" s="22">
        <v>1635.58</v>
      </c>
      <c r="DD252" s="23">
        <v>4583.34</v>
      </c>
      <c r="DE252" s="21">
        <v>4427.01</v>
      </c>
      <c r="DF252" s="21">
        <v>0</v>
      </c>
      <c r="DG252" s="21">
        <v>4427.01</v>
      </c>
      <c r="DH252" s="22">
        <v>526</v>
      </c>
      <c r="DI252" s="22">
        <v>445.3</v>
      </c>
      <c r="DJ252" s="22">
        <v>1457.35</v>
      </c>
      <c r="DK252" s="22">
        <v>155.12</v>
      </c>
      <c r="DL252" s="22">
        <v>2583.77</v>
      </c>
      <c r="DM252" s="23">
        <v>7010.78</v>
      </c>
      <c r="DN252" s="73">
        <f t="shared" si="32"/>
        <v>38211.480000000003</v>
      </c>
      <c r="DO252" s="73">
        <f t="shared" si="31"/>
        <v>948.61</v>
      </c>
      <c r="DP252" s="73">
        <f t="shared" si="33"/>
        <v>39160.090000000004</v>
      </c>
      <c r="DQ252" s="22">
        <f t="shared" si="34"/>
        <v>4606</v>
      </c>
      <c r="DR252" s="22">
        <f t="shared" si="35"/>
        <v>991.51</v>
      </c>
      <c r="DS252" s="22">
        <f t="shared" si="36"/>
        <v>15932.600000000004</v>
      </c>
      <c r="DT252" s="22">
        <f t="shared" si="37"/>
        <v>1680.69</v>
      </c>
      <c r="DU252" s="22">
        <f t="shared" si="38"/>
        <v>23210.799999999999</v>
      </c>
      <c r="DV252" s="23">
        <f t="shared" si="39"/>
        <v>65318.650000000009</v>
      </c>
      <c r="DW252" s="262">
        <f t="shared" si="40"/>
        <v>-113895.87</v>
      </c>
      <c r="DX252" s="262"/>
      <c r="DY252" s="263">
        <f>E252-(DU252-(DO252*PARAM!Q252))</f>
        <v>62788.599999999991</v>
      </c>
      <c r="DZ252" s="263"/>
    </row>
    <row r="253" spans="1:130" x14ac:dyDescent="0.25">
      <c r="A253" s="18">
        <v>1488</v>
      </c>
      <c r="B253" s="18" t="s">
        <v>675</v>
      </c>
      <c r="C253" s="18" t="s">
        <v>328</v>
      </c>
      <c r="D253" s="20">
        <v>1</v>
      </c>
      <c r="E253" s="18">
        <v>18947.27</v>
      </c>
      <c r="F253" s="18">
        <v>34217.51</v>
      </c>
      <c r="G253" s="18" t="s">
        <v>157</v>
      </c>
      <c r="H253" s="18" t="s">
        <v>5</v>
      </c>
      <c r="I253" s="18" t="s">
        <v>231</v>
      </c>
      <c r="J253" s="21">
        <v>2744.93</v>
      </c>
      <c r="K253" s="21">
        <v>0</v>
      </c>
      <c r="L253" s="21">
        <v>2744.93</v>
      </c>
      <c r="M253" s="22">
        <v>271</v>
      </c>
      <c r="N253" s="22">
        <v>39.54</v>
      </c>
      <c r="O253" s="22">
        <v>998.89</v>
      </c>
      <c r="P253" s="22">
        <v>150.27000000000001</v>
      </c>
      <c r="Q253" s="22">
        <v>1459.7</v>
      </c>
      <c r="R253" s="23">
        <v>4204.63</v>
      </c>
      <c r="S253" s="21">
        <v>2639.23</v>
      </c>
      <c r="T253" s="21">
        <v>0</v>
      </c>
      <c r="U253" s="21">
        <v>2639.23</v>
      </c>
      <c r="V253" s="22">
        <v>271</v>
      </c>
      <c r="W253" s="22">
        <v>39.549999999999997</v>
      </c>
      <c r="X253" s="22">
        <v>1000.21</v>
      </c>
      <c r="Y253" s="22">
        <v>148.86000000000001</v>
      </c>
      <c r="Z253" s="22">
        <v>1459.62</v>
      </c>
      <c r="AA253" s="23">
        <v>4098.8500000000004</v>
      </c>
      <c r="AB253" s="21">
        <v>2638.33</v>
      </c>
      <c r="AC253" s="21">
        <v>0</v>
      </c>
      <c r="AD253" s="21">
        <v>2638.33</v>
      </c>
      <c r="AE253" s="22">
        <v>271</v>
      </c>
      <c r="AF253" s="22">
        <v>39.54</v>
      </c>
      <c r="AG253" s="22">
        <v>999.4</v>
      </c>
      <c r="AH253" s="22">
        <v>164.15</v>
      </c>
      <c r="AI253" s="22">
        <v>1474.09</v>
      </c>
      <c r="AJ253" s="23">
        <v>4112.42</v>
      </c>
      <c r="AK253" s="21">
        <v>2656.05</v>
      </c>
      <c r="AL253" s="21">
        <v>0</v>
      </c>
      <c r="AM253" s="21">
        <v>2656.05</v>
      </c>
      <c r="AN253" s="22">
        <v>274</v>
      </c>
      <c r="AO253" s="22">
        <v>39.799999999999997</v>
      </c>
      <c r="AP253" s="22">
        <v>1005.85</v>
      </c>
      <c r="AQ253" s="22">
        <v>154.25</v>
      </c>
      <c r="AR253" s="22">
        <v>1473.9</v>
      </c>
      <c r="AS253" s="23">
        <v>4129.95</v>
      </c>
      <c r="AT253" s="21">
        <v>2651.56</v>
      </c>
      <c r="AU253" s="21">
        <v>948.61</v>
      </c>
      <c r="AV253" s="21">
        <v>3600.17</v>
      </c>
      <c r="AW253" s="22">
        <v>402</v>
      </c>
      <c r="AX253" s="22">
        <v>39.729999999999997</v>
      </c>
      <c r="AY253" s="22">
        <v>1193.95</v>
      </c>
      <c r="AZ253" s="22">
        <v>151.59</v>
      </c>
      <c r="BA253" s="22">
        <v>1787.27</v>
      </c>
      <c r="BB253" s="23">
        <v>5387.44</v>
      </c>
      <c r="BC253" s="21">
        <v>4187.7700000000004</v>
      </c>
      <c r="BD253" s="21">
        <v>0</v>
      </c>
      <c r="BE253" s="21">
        <v>4187.7700000000004</v>
      </c>
      <c r="BF253" s="22">
        <v>450</v>
      </c>
      <c r="BG253" s="22">
        <v>59.04</v>
      </c>
      <c r="BH253" s="22">
        <v>1710.3</v>
      </c>
      <c r="BI253" s="22">
        <v>185.48</v>
      </c>
      <c r="BJ253" s="22">
        <v>2404.8200000000002</v>
      </c>
      <c r="BK253" s="23">
        <v>6592.59</v>
      </c>
      <c r="BL253" s="21">
        <v>2638.33</v>
      </c>
      <c r="BM253" s="21">
        <v>0</v>
      </c>
      <c r="BN253" s="21">
        <v>2638.33</v>
      </c>
      <c r="BO253" s="22">
        <v>271</v>
      </c>
      <c r="BP253" s="22">
        <v>39.54</v>
      </c>
      <c r="BQ253" s="22">
        <v>999.4</v>
      </c>
      <c r="BR253" s="22">
        <v>123.35</v>
      </c>
      <c r="BS253" s="22">
        <v>1433.29</v>
      </c>
      <c r="BT253" s="23">
        <v>4071.62</v>
      </c>
      <c r="BU253" s="21">
        <v>2638.33</v>
      </c>
      <c r="BV253" s="21">
        <v>0</v>
      </c>
      <c r="BW253" s="21">
        <v>2638.33</v>
      </c>
      <c r="BX253" s="22">
        <v>271</v>
      </c>
      <c r="BY253" s="22">
        <v>39.54</v>
      </c>
      <c r="BZ253" s="22">
        <v>999.4</v>
      </c>
      <c r="CA253" s="22">
        <v>159.05000000000001</v>
      </c>
      <c r="CB253" s="22">
        <v>1468.99</v>
      </c>
      <c r="CC253" s="23">
        <v>4107.32</v>
      </c>
      <c r="CD253" s="21">
        <v>2638.33</v>
      </c>
      <c r="CE253" s="21">
        <v>0</v>
      </c>
      <c r="CF253" s="21">
        <v>2638.33</v>
      </c>
      <c r="CG253" s="22">
        <v>271</v>
      </c>
      <c r="CH253" s="22">
        <v>39.54</v>
      </c>
      <c r="CI253" s="22">
        <v>999.4</v>
      </c>
      <c r="CJ253" s="22">
        <v>133.55000000000001</v>
      </c>
      <c r="CK253" s="22">
        <v>1443.49</v>
      </c>
      <c r="CL253" s="23">
        <v>4081.82</v>
      </c>
      <c r="CM253" s="21">
        <v>2681.8</v>
      </c>
      <c r="CN253" s="21">
        <v>0</v>
      </c>
      <c r="CO253" s="21">
        <v>2681.8</v>
      </c>
      <c r="CP253" s="22">
        <v>285</v>
      </c>
      <c r="CQ253" s="22">
        <v>40.19</v>
      </c>
      <c r="CR253" s="22">
        <v>1020.06</v>
      </c>
      <c r="CS253" s="22">
        <v>154.71</v>
      </c>
      <c r="CT253" s="22">
        <v>1499.96</v>
      </c>
      <c r="CU253" s="23">
        <v>4181.76</v>
      </c>
      <c r="CV253" s="21">
        <v>2642.17</v>
      </c>
      <c r="CW253" s="21">
        <v>0</v>
      </c>
      <c r="CX253" s="21">
        <v>2642.17</v>
      </c>
      <c r="CY253" s="22">
        <v>271</v>
      </c>
      <c r="CZ253" s="22">
        <v>39.590000000000003</v>
      </c>
      <c r="DA253" s="22">
        <v>1000.79</v>
      </c>
      <c r="DB253" s="22">
        <v>82.61</v>
      </c>
      <c r="DC253" s="22">
        <v>1393.99</v>
      </c>
      <c r="DD253" s="23">
        <v>4036.16</v>
      </c>
      <c r="DE253" s="21">
        <v>3949.04</v>
      </c>
      <c r="DF253" s="21">
        <v>0</v>
      </c>
      <c r="DG253" s="21">
        <v>3949.04</v>
      </c>
      <c r="DH253" s="22">
        <v>451</v>
      </c>
      <c r="DI253" s="22">
        <v>402.38</v>
      </c>
      <c r="DJ253" s="22">
        <v>1241.96</v>
      </c>
      <c r="DK253" s="22">
        <v>187.43</v>
      </c>
      <c r="DL253" s="22">
        <v>2282.77</v>
      </c>
      <c r="DM253" s="23">
        <v>6231.81</v>
      </c>
      <c r="DN253" s="73">
        <f t="shared" si="32"/>
        <v>34705.87000000001</v>
      </c>
      <c r="DO253" s="73">
        <f t="shared" si="31"/>
        <v>948.61</v>
      </c>
      <c r="DP253" s="73">
        <f t="shared" si="33"/>
        <v>35654.48000000001</v>
      </c>
      <c r="DQ253" s="22">
        <f t="shared" si="34"/>
        <v>4030</v>
      </c>
      <c r="DR253" s="22">
        <f t="shared" si="35"/>
        <v>897.5200000000001</v>
      </c>
      <c r="DS253" s="22">
        <f t="shared" si="36"/>
        <v>14169.009999999998</v>
      </c>
      <c r="DT253" s="22">
        <f t="shared" si="37"/>
        <v>1918.6499999999999</v>
      </c>
      <c r="DU253" s="22">
        <f t="shared" si="38"/>
        <v>21015.18</v>
      </c>
      <c r="DV253" s="23">
        <f t="shared" si="39"/>
        <v>59307.989999999991</v>
      </c>
      <c r="DW253" s="262">
        <f t="shared" si="40"/>
        <v>1436.9700000000084</v>
      </c>
      <c r="DX253" s="262"/>
      <c r="DY253" s="263">
        <f>E253-(DU253-(DO253*PARAM!Q253))</f>
        <v>-2067.91</v>
      </c>
      <c r="DZ253" s="263"/>
    </row>
    <row r="254" spans="1:130" x14ac:dyDescent="0.25">
      <c r="A254" s="18">
        <v>1493</v>
      </c>
      <c r="B254" s="18" t="s">
        <v>680</v>
      </c>
      <c r="C254" s="18" t="s">
        <v>339</v>
      </c>
      <c r="D254" s="20">
        <v>1</v>
      </c>
      <c r="E254" s="18">
        <v>16795</v>
      </c>
      <c r="F254" s="18">
        <v>29849.360000000001</v>
      </c>
      <c r="G254" s="18" t="s">
        <v>157</v>
      </c>
      <c r="H254" s="18" t="s">
        <v>5</v>
      </c>
      <c r="I254" s="18" t="s">
        <v>422</v>
      </c>
      <c r="J254" s="21">
        <v>2720.25</v>
      </c>
      <c r="K254" s="21">
        <v>0</v>
      </c>
      <c r="L254" s="21">
        <v>2720.25</v>
      </c>
      <c r="M254" s="22">
        <v>269</v>
      </c>
      <c r="N254" s="22">
        <v>65.47</v>
      </c>
      <c r="O254" s="22">
        <v>992.71</v>
      </c>
      <c r="P254" s="22">
        <v>124.37</v>
      </c>
      <c r="Q254" s="22">
        <v>1451.55</v>
      </c>
      <c r="R254" s="23">
        <v>4171.8</v>
      </c>
      <c r="S254" s="21">
        <v>2226.71</v>
      </c>
      <c r="T254" s="21">
        <v>0</v>
      </c>
      <c r="U254" s="21">
        <v>2226.71</v>
      </c>
      <c r="V254" s="22">
        <v>214</v>
      </c>
      <c r="W254" s="22">
        <v>55.6</v>
      </c>
      <c r="X254" s="22">
        <v>706.99</v>
      </c>
      <c r="Y254" s="22">
        <v>121.13</v>
      </c>
      <c r="Z254" s="22">
        <v>1097.72</v>
      </c>
      <c r="AA254" s="23">
        <v>3324.43</v>
      </c>
      <c r="AB254" s="21">
        <v>21.27</v>
      </c>
      <c r="AC254" s="21">
        <v>0</v>
      </c>
      <c r="AD254" s="21">
        <v>21.27</v>
      </c>
      <c r="AE254" s="22">
        <v>-86</v>
      </c>
      <c r="AF254" s="22">
        <v>0.46</v>
      </c>
      <c r="AG254" s="22">
        <v>79.5</v>
      </c>
      <c r="AH254" s="22">
        <v>117.66</v>
      </c>
      <c r="AI254" s="22">
        <v>111.62</v>
      </c>
      <c r="AJ254" s="23">
        <v>132.88999999999999</v>
      </c>
      <c r="AK254" s="21">
        <v>271.19</v>
      </c>
      <c r="AL254" s="21">
        <v>0</v>
      </c>
      <c r="AM254" s="21">
        <v>271.19</v>
      </c>
      <c r="AN254" s="22">
        <v>-54</v>
      </c>
      <c r="AO254" s="22">
        <v>6.7</v>
      </c>
      <c r="AP254" s="22">
        <v>127.14</v>
      </c>
      <c r="AQ254" s="22">
        <v>4.8</v>
      </c>
      <c r="AR254" s="22">
        <v>84.64</v>
      </c>
      <c r="AS254" s="23">
        <v>355.83</v>
      </c>
      <c r="AT254" s="21">
        <v>2226.71</v>
      </c>
      <c r="AU254" s="21">
        <v>948.61</v>
      </c>
      <c r="AV254" s="21">
        <v>3175.32</v>
      </c>
      <c r="AW254" s="22">
        <v>343</v>
      </c>
      <c r="AX254" s="22">
        <v>55.6</v>
      </c>
      <c r="AY254" s="22">
        <v>896.2</v>
      </c>
      <c r="AZ254" s="22">
        <v>52.25</v>
      </c>
      <c r="BA254" s="22">
        <v>1347.05</v>
      </c>
      <c r="BB254" s="23">
        <v>4522.37</v>
      </c>
      <c r="BC254" s="21">
        <v>364.17</v>
      </c>
      <c r="BD254" s="21">
        <v>0</v>
      </c>
      <c r="BE254" s="21">
        <v>364.17</v>
      </c>
      <c r="BF254" s="22">
        <v>-49</v>
      </c>
      <c r="BG254" s="22">
        <v>7.85</v>
      </c>
      <c r="BH254" s="22">
        <v>170.47</v>
      </c>
      <c r="BI254" s="22">
        <v>6.25</v>
      </c>
      <c r="BJ254" s="22">
        <v>135.57</v>
      </c>
      <c r="BK254" s="23">
        <v>499.74</v>
      </c>
      <c r="BL254" s="21">
        <v>94.62</v>
      </c>
      <c r="BM254" s="21">
        <v>0</v>
      </c>
      <c r="BN254" s="21">
        <v>94.62</v>
      </c>
      <c r="BO254" s="22">
        <v>-68</v>
      </c>
      <c r="BP254" s="22">
        <v>2.2799999999999998</v>
      </c>
      <c r="BQ254" s="22">
        <v>65.989999999999995</v>
      </c>
      <c r="BR254" s="22">
        <v>1.66</v>
      </c>
      <c r="BS254" s="22">
        <v>1.93</v>
      </c>
      <c r="BT254" s="23">
        <v>96.55</v>
      </c>
      <c r="BU254" s="21">
        <v>1702.62</v>
      </c>
      <c r="BV254" s="21">
        <v>0</v>
      </c>
      <c r="BW254" s="21">
        <v>1702.62</v>
      </c>
      <c r="BX254" s="22">
        <v>129</v>
      </c>
      <c r="BY254" s="22">
        <v>42.49</v>
      </c>
      <c r="BZ254" s="22">
        <v>590.80999999999995</v>
      </c>
      <c r="CA254" s="22">
        <v>30.23</v>
      </c>
      <c r="CB254" s="22">
        <v>792.53</v>
      </c>
      <c r="CC254" s="23">
        <v>2495.15</v>
      </c>
      <c r="CD254" s="21">
        <v>206.43</v>
      </c>
      <c r="CE254" s="21">
        <v>0</v>
      </c>
      <c r="CF254" s="21">
        <v>206.43</v>
      </c>
      <c r="CG254" s="22">
        <v>-16</v>
      </c>
      <c r="CH254" s="22">
        <v>5.16</v>
      </c>
      <c r="CI254" s="22">
        <v>104.21</v>
      </c>
      <c r="CJ254" s="22">
        <v>3.66</v>
      </c>
      <c r="CK254" s="22">
        <v>97.03</v>
      </c>
      <c r="CL254" s="23">
        <v>303.45999999999998</v>
      </c>
      <c r="CM254" s="21">
        <v>1167.94</v>
      </c>
      <c r="CN254" s="21">
        <v>0</v>
      </c>
      <c r="CO254" s="21">
        <v>1167.94</v>
      </c>
      <c r="CP254" s="22">
        <v>80</v>
      </c>
      <c r="CQ254" s="22">
        <v>29.12</v>
      </c>
      <c r="CR254" s="22">
        <v>406.07</v>
      </c>
      <c r="CS254" s="22">
        <v>20.73</v>
      </c>
      <c r="CT254" s="22">
        <v>535.91999999999996</v>
      </c>
      <c r="CU254" s="23">
        <v>1703.86</v>
      </c>
      <c r="CV254" s="21">
        <v>2321.9299999999998</v>
      </c>
      <c r="CW254" s="21">
        <v>0</v>
      </c>
      <c r="CX254" s="21">
        <v>2321.9299999999998</v>
      </c>
      <c r="CY254" s="22">
        <v>176</v>
      </c>
      <c r="CZ254" s="22">
        <v>57.98</v>
      </c>
      <c r="DA254" s="22">
        <v>762.53</v>
      </c>
      <c r="DB254" s="22">
        <v>41.22</v>
      </c>
      <c r="DC254" s="22">
        <v>1037.73</v>
      </c>
      <c r="DD254" s="23">
        <v>3359.66</v>
      </c>
      <c r="DE254" s="21">
        <v>3073.9</v>
      </c>
      <c r="DF254" s="21">
        <v>0</v>
      </c>
      <c r="DG254" s="21">
        <v>3073.9</v>
      </c>
      <c r="DH254" s="22">
        <v>334</v>
      </c>
      <c r="DI254" s="22">
        <v>238.98</v>
      </c>
      <c r="DJ254" s="22">
        <v>1688.42</v>
      </c>
      <c r="DK254" s="22">
        <v>55.92</v>
      </c>
      <c r="DL254" s="22">
        <v>2317.3200000000002</v>
      </c>
      <c r="DM254" s="23">
        <v>5391.22</v>
      </c>
      <c r="DN254" s="73">
        <f t="shared" si="32"/>
        <v>16397.740000000002</v>
      </c>
      <c r="DO254" s="73">
        <f t="shared" si="31"/>
        <v>948.61</v>
      </c>
      <c r="DP254" s="73">
        <f t="shared" si="33"/>
        <v>17346.350000000002</v>
      </c>
      <c r="DQ254" s="22">
        <f t="shared" si="34"/>
        <v>1204</v>
      </c>
      <c r="DR254" s="22">
        <f t="shared" si="35"/>
        <v>569.97</v>
      </c>
      <c r="DS254" s="22">
        <f t="shared" si="36"/>
        <v>6657.0299999999988</v>
      </c>
      <c r="DT254" s="22">
        <f t="shared" si="37"/>
        <v>581.54000000000008</v>
      </c>
      <c r="DU254" s="22">
        <f t="shared" si="38"/>
        <v>9012.5399999999991</v>
      </c>
      <c r="DV254" s="23">
        <f t="shared" si="39"/>
        <v>26453.51</v>
      </c>
      <c r="DW254" s="262">
        <f t="shared" si="40"/>
        <v>-12503.009999999998</v>
      </c>
      <c r="DX254" s="262"/>
      <c r="DY254" s="263">
        <f>E254-(DU254-(DO254*PARAM!Q254))</f>
        <v>7782.4600000000009</v>
      </c>
      <c r="DZ254" s="263"/>
    </row>
    <row r="255" spans="1:130" x14ac:dyDescent="0.25">
      <c r="A255" s="18">
        <v>1494</v>
      </c>
      <c r="B255" s="18" t="s">
        <v>761</v>
      </c>
      <c r="C255" s="18" t="s">
        <v>762</v>
      </c>
      <c r="D255" s="20">
        <v>1</v>
      </c>
      <c r="E255" s="18">
        <v>14222.19</v>
      </c>
      <c r="F255" s="18">
        <v>27502.12</v>
      </c>
      <c r="G255" s="18" t="s">
        <v>157</v>
      </c>
      <c r="H255" s="18" t="s">
        <v>5</v>
      </c>
      <c r="I255" s="18" t="s">
        <v>298</v>
      </c>
      <c r="J255" s="21">
        <v>2015.25</v>
      </c>
      <c r="K255" s="21">
        <v>0</v>
      </c>
      <c r="L255" s="21">
        <v>2015.25</v>
      </c>
      <c r="M255" s="22">
        <v>172</v>
      </c>
      <c r="N255" s="22">
        <v>47.9</v>
      </c>
      <c r="O255" s="22">
        <v>427.23</v>
      </c>
      <c r="P255" s="22">
        <v>137.36000000000001</v>
      </c>
      <c r="Q255" s="22">
        <v>784.49</v>
      </c>
      <c r="R255" s="23">
        <v>2799.74</v>
      </c>
      <c r="S255" s="21">
        <v>1936.43</v>
      </c>
      <c r="T255" s="21">
        <v>0</v>
      </c>
      <c r="U255" s="21">
        <v>1936.43</v>
      </c>
      <c r="V255" s="22">
        <v>170</v>
      </c>
      <c r="W255" s="22">
        <v>47.5</v>
      </c>
      <c r="X255" s="22">
        <v>413.48</v>
      </c>
      <c r="Y255" s="22">
        <v>115.83</v>
      </c>
      <c r="Z255" s="22">
        <v>746.81</v>
      </c>
      <c r="AA255" s="23">
        <v>2683.24</v>
      </c>
      <c r="AB255" s="21">
        <v>1936.43</v>
      </c>
      <c r="AC255" s="21">
        <v>0</v>
      </c>
      <c r="AD255" s="21">
        <v>1936.43</v>
      </c>
      <c r="AE255" s="22">
        <v>170</v>
      </c>
      <c r="AF255" s="22">
        <v>47.5</v>
      </c>
      <c r="AG255" s="22">
        <v>413.1</v>
      </c>
      <c r="AH255" s="22">
        <v>34.229999999999997</v>
      </c>
      <c r="AI255" s="22">
        <v>664.83</v>
      </c>
      <c r="AJ255" s="23">
        <v>2601.2600000000002</v>
      </c>
      <c r="AK255" s="21">
        <v>1976.72</v>
      </c>
      <c r="AL255" s="21">
        <v>0</v>
      </c>
      <c r="AM255" s="21">
        <v>1976.72</v>
      </c>
      <c r="AN255" s="22">
        <v>175</v>
      </c>
      <c r="AO255" s="22">
        <v>48.51</v>
      </c>
      <c r="AP255" s="22">
        <v>449.59</v>
      </c>
      <c r="AQ255" s="22">
        <v>34.94</v>
      </c>
      <c r="AR255" s="22">
        <v>708.04</v>
      </c>
      <c r="AS255" s="23">
        <v>2684.76</v>
      </c>
      <c r="AT255" s="21">
        <v>1936.43</v>
      </c>
      <c r="AU255" s="21">
        <v>910.67</v>
      </c>
      <c r="AV255" s="21">
        <v>2847.1</v>
      </c>
      <c r="AW255" s="22">
        <v>294</v>
      </c>
      <c r="AX255" s="22">
        <v>47.5</v>
      </c>
      <c r="AY255" s="22">
        <v>595.23</v>
      </c>
      <c r="AZ255" s="22">
        <v>112.73</v>
      </c>
      <c r="BA255" s="22">
        <v>1049.46</v>
      </c>
      <c r="BB255" s="23">
        <v>3896.56</v>
      </c>
      <c r="BC255" s="21">
        <v>3117.55</v>
      </c>
      <c r="BD255" s="21">
        <v>0</v>
      </c>
      <c r="BE255" s="21">
        <v>3117.55</v>
      </c>
      <c r="BF255" s="22">
        <v>303</v>
      </c>
      <c r="BG255" s="22">
        <v>71.58</v>
      </c>
      <c r="BH255" s="22">
        <v>1082.4100000000001</v>
      </c>
      <c r="BI255" s="22">
        <v>156.26</v>
      </c>
      <c r="BJ255" s="22">
        <v>1613.25</v>
      </c>
      <c r="BK255" s="23">
        <v>4730.8</v>
      </c>
      <c r="BL255" s="21">
        <v>1955.47</v>
      </c>
      <c r="BM255" s="21">
        <v>0</v>
      </c>
      <c r="BN255" s="21">
        <v>1955.47</v>
      </c>
      <c r="BO255" s="22">
        <v>169</v>
      </c>
      <c r="BP255" s="22">
        <v>47.98</v>
      </c>
      <c r="BQ255" s="22">
        <v>430.29</v>
      </c>
      <c r="BR255" s="22">
        <v>85.57</v>
      </c>
      <c r="BS255" s="22">
        <v>732.84</v>
      </c>
      <c r="BT255" s="23">
        <v>2688.31</v>
      </c>
      <c r="BU255" s="21">
        <v>1918.47</v>
      </c>
      <c r="BV255" s="21">
        <v>0</v>
      </c>
      <c r="BW255" s="21">
        <v>1918.47</v>
      </c>
      <c r="BX255" s="22">
        <v>172</v>
      </c>
      <c r="BY255" s="22">
        <v>47.98</v>
      </c>
      <c r="BZ255" s="22">
        <v>430.29</v>
      </c>
      <c r="CA255" s="22">
        <v>85.08</v>
      </c>
      <c r="CB255" s="22">
        <v>735.35</v>
      </c>
      <c r="CC255" s="23">
        <v>2653.82</v>
      </c>
      <c r="CD255" s="21">
        <v>2038.57</v>
      </c>
      <c r="CE255" s="21">
        <v>0</v>
      </c>
      <c r="CF255" s="21">
        <v>2038.57</v>
      </c>
      <c r="CG255" s="22">
        <v>179</v>
      </c>
      <c r="CH255" s="22">
        <v>49.13</v>
      </c>
      <c r="CI255" s="22">
        <v>472.17</v>
      </c>
      <c r="CJ255" s="22">
        <v>35.880000000000003</v>
      </c>
      <c r="CK255" s="22">
        <v>736.18</v>
      </c>
      <c r="CL255" s="23">
        <v>2774.75</v>
      </c>
      <c r="CM255" s="21">
        <v>1955.47</v>
      </c>
      <c r="CN255" s="21">
        <v>0</v>
      </c>
      <c r="CO255" s="21">
        <v>1955.47</v>
      </c>
      <c r="CP255" s="22">
        <v>181</v>
      </c>
      <c r="CQ255" s="22">
        <v>47.98</v>
      </c>
      <c r="CR255" s="22">
        <v>404.96</v>
      </c>
      <c r="CS255" s="22">
        <v>90.67</v>
      </c>
      <c r="CT255" s="22">
        <v>724.61</v>
      </c>
      <c r="CU255" s="23">
        <v>2680.08</v>
      </c>
      <c r="CV255" s="21">
        <v>3472.38</v>
      </c>
      <c r="CW255" s="21">
        <v>0</v>
      </c>
      <c r="CX255" s="21">
        <v>3472.38</v>
      </c>
      <c r="CY255" s="22">
        <v>381</v>
      </c>
      <c r="CZ255" s="22">
        <v>85.91</v>
      </c>
      <c r="DA255" s="22">
        <v>1254.3599999999999</v>
      </c>
      <c r="DB255" s="22">
        <v>122.71</v>
      </c>
      <c r="DC255" s="22">
        <v>1843.98</v>
      </c>
      <c r="DD255" s="23">
        <v>5316.36</v>
      </c>
      <c r="DE255" s="21">
        <v>2898.21</v>
      </c>
      <c r="DF255" s="21">
        <v>0</v>
      </c>
      <c r="DG255" s="21">
        <v>2898.21</v>
      </c>
      <c r="DH255" s="22">
        <v>304</v>
      </c>
      <c r="DI255" s="22">
        <v>335.95</v>
      </c>
      <c r="DJ255" s="22">
        <v>1979.54</v>
      </c>
      <c r="DK255" s="22">
        <v>113.86</v>
      </c>
      <c r="DL255" s="22">
        <v>2733.35</v>
      </c>
      <c r="DM255" s="23">
        <v>5631.56</v>
      </c>
      <c r="DN255" s="73">
        <f t="shared" si="32"/>
        <v>27157.38</v>
      </c>
      <c r="DO255" s="73">
        <f t="shared" si="31"/>
        <v>910.67</v>
      </c>
      <c r="DP255" s="73">
        <f t="shared" si="33"/>
        <v>28068.05</v>
      </c>
      <c r="DQ255" s="22">
        <f t="shared" si="34"/>
        <v>2839</v>
      </c>
      <c r="DR255" s="22">
        <f t="shared" si="35"/>
        <v>973.40000000000009</v>
      </c>
      <c r="DS255" s="22">
        <f t="shared" si="36"/>
        <v>8782.9399999999987</v>
      </c>
      <c r="DT255" s="22">
        <f t="shared" si="37"/>
        <v>1210.6899999999998</v>
      </c>
      <c r="DU255" s="22">
        <f t="shared" si="38"/>
        <v>13806.03</v>
      </c>
      <c r="DV255" s="23">
        <f t="shared" si="39"/>
        <v>43829.55</v>
      </c>
      <c r="DW255" s="262">
        <f t="shared" si="40"/>
        <v>565.93000000000029</v>
      </c>
      <c r="DX255" s="262"/>
      <c r="DY255" s="263">
        <f>E255-(DU255-(DO255*PARAM!Q255))</f>
        <v>416.15999999999985</v>
      </c>
      <c r="DZ255" s="263"/>
    </row>
    <row r="256" spans="1:130" x14ac:dyDescent="0.25">
      <c r="A256" s="18">
        <v>1503</v>
      </c>
      <c r="B256" s="18" t="s">
        <v>700</v>
      </c>
      <c r="C256" s="18" t="s">
        <v>223</v>
      </c>
      <c r="D256" s="20">
        <v>1</v>
      </c>
      <c r="E256" s="18">
        <v>55398.6</v>
      </c>
      <c r="F256" s="18">
        <v>108656.12</v>
      </c>
      <c r="G256" s="18" t="s">
        <v>157</v>
      </c>
      <c r="H256" s="18" t="s">
        <v>18</v>
      </c>
      <c r="I256" s="18" t="s">
        <v>424</v>
      </c>
      <c r="J256" s="21">
        <v>2158.4</v>
      </c>
      <c r="K256" s="21">
        <v>0</v>
      </c>
      <c r="L256" s="21">
        <v>2158.4</v>
      </c>
      <c r="M256" s="22">
        <v>189</v>
      </c>
      <c r="N256" s="22">
        <v>51.07</v>
      </c>
      <c r="O256" s="22">
        <v>542.08000000000004</v>
      </c>
      <c r="P256" s="22">
        <v>139.84</v>
      </c>
      <c r="Q256" s="22">
        <v>921.99</v>
      </c>
      <c r="R256" s="23">
        <v>3080.39</v>
      </c>
      <c r="S256" s="21">
        <v>2057.12</v>
      </c>
      <c r="T256" s="21">
        <v>0</v>
      </c>
      <c r="U256" s="21">
        <v>2057.12</v>
      </c>
      <c r="V256" s="22">
        <v>189</v>
      </c>
      <c r="W256" s="22">
        <v>51.07</v>
      </c>
      <c r="X256" s="22">
        <v>542.88</v>
      </c>
      <c r="Y256" s="22">
        <v>112.97</v>
      </c>
      <c r="Z256" s="22">
        <v>895.92</v>
      </c>
      <c r="AA256" s="23">
        <v>2953.04</v>
      </c>
      <c r="AB256" s="21">
        <v>2086.7199999999998</v>
      </c>
      <c r="AC256" s="21">
        <v>0</v>
      </c>
      <c r="AD256" s="21">
        <v>2086.7199999999998</v>
      </c>
      <c r="AE256" s="22">
        <v>189</v>
      </c>
      <c r="AF256" s="22">
        <v>51.07</v>
      </c>
      <c r="AG256" s="22">
        <v>542.48</v>
      </c>
      <c r="AH256" s="22">
        <v>154.16999999999999</v>
      </c>
      <c r="AI256" s="22">
        <v>936.72</v>
      </c>
      <c r="AJ256" s="23">
        <v>3023.44</v>
      </c>
      <c r="AK256" s="21">
        <v>2127.59</v>
      </c>
      <c r="AL256" s="21">
        <v>0</v>
      </c>
      <c r="AM256" s="21">
        <v>2127.59</v>
      </c>
      <c r="AN256" s="22">
        <v>195</v>
      </c>
      <c r="AO256" s="22">
        <v>52.1</v>
      </c>
      <c r="AP256" s="22">
        <v>579.49</v>
      </c>
      <c r="AQ256" s="22">
        <v>144.69</v>
      </c>
      <c r="AR256" s="22">
        <v>971.28</v>
      </c>
      <c r="AS256" s="23">
        <v>3098.87</v>
      </c>
      <c r="AT256" s="21">
        <v>2049.91</v>
      </c>
      <c r="AU256" s="21">
        <v>948.61</v>
      </c>
      <c r="AV256" s="21">
        <v>2998.52</v>
      </c>
      <c r="AW256" s="22">
        <v>319</v>
      </c>
      <c r="AX256" s="22">
        <v>51.18</v>
      </c>
      <c r="AY256" s="22">
        <v>735.88</v>
      </c>
      <c r="AZ256" s="22">
        <v>115.41</v>
      </c>
      <c r="BA256" s="22">
        <v>1221.47</v>
      </c>
      <c r="BB256" s="23">
        <v>4219.99</v>
      </c>
      <c r="BC256" s="21">
        <v>3288.29</v>
      </c>
      <c r="BD256" s="21">
        <v>0</v>
      </c>
      <c r="BE256" s="21">
        <v>3288.29</v>
      </c>
      <c r="BF256" s="22">
        <v>328</v>
      </c>
      <c r="BG256" s="22">
        <v>76.2</v>
      </c>
      <c r="BH256" s="22">
        <v>1149.9000000000001</v>
      </c>
      <c r="BI256" s="22">
        <v>164.46</v>
      </c>
      <c r="BJ256" s="22">
        <v>1718.56</v>
      </c>
      <c r="BK256" s="23">
        <v>5006.8500000000004</v>
      </c>
      <c r="BL256" s="21">
        <v>2042.27</v>
      </c>
      <c r="BM256" s="21">
        <v>0</v>
      </c>
      <c r="BN256" s="21">
        <v>2042.27</v>
      </c>
      <c r="BO256" s="22">
        <v>189</v>
      </c>
      <c r="BP256" s="22">
        <v>51.07</v>
      </c>
      <c r="BQ256" s="22">
        <v>542.48</v>
      </c>
      <c r="BR256" s="22">
        <v>117.87</v>
      </c>
      <c r="BS256" s="22">
        <v>900.42</v>
      </c>
      <c r="BT256" s="23">
        <v>2942.69</v>
      </c>
      <c r="BU256" s="21">
        <v>2042.27</v>
      </c>
      <c r="BV256" s="21">
        <v>0</v>
      </c>
      <c r="BW256" s="21">
        <v>2042.27</v>
      </c>
      <c r="BX256" s="22">
        <v>189</v>
      </c>
      <c r="BY256" s="22">
        <v>51.07</v>
      </c>
      <c r="BZ256" s="22">
        <v>542.48</v>
      </c>
      <c r="CA256" s="22">
        <v>148.47</v>
      </c>
      <c r="CB256" s="22">
        <v>931.02</v>
      </c>
      <c r="CC256" s="23">
        <v>2973.29</v>
      </c>
      <c r="CD256" s="21">
        <v>2152.71</v>
      </c>
      <c r="CE256" s="21">
        <v>0</v>
      </c>
      <c r="CF256" s="21">
        <v>2152.71</v>
      </c>
      <c r="CG256" s="22">
        <v>197</v>
      </c>
      <c r="CH256" s="22">
        <v>52.35</v>
      </c>
      <c r="CI256" s="22">
        <v>588.87</v>
      </c>
      <c r="CJ256" s="22">
        <v>114.49</v>
      </c>
      <c r="CK256" s="22">
        <v>952.71</v>
      </c>
      <c r="CL256" s="23">
        <v>3105.42</v>
      </c>
      <c r="CM256" s="21">
        <v>2086.7199999999998</v>
      </c>
      <c r="CN256" s="21">
        <v>0</v>
      </c>
      <c r="CO256" s="21">
        <v>2086.7199999999998</v>
      </c>
      <c r="CP256" s="22">
        <v>197</v>
      </c>
      <c r="CQ256" s="22">
        <v>51.07</v>
      </c>
      <c r="CR256" s="22">
        <v>517.04999999999995</v>
      </c>
      <c r="CS256" s="22">
        <v>92.97</v>
      </c>
      <c r="CT256" s="22">
        <v>858.09</v>
      </c>
      <c r="CU256" s="23">
        <v>2944.81</v>
      </c>
      <c r="CV256" s="21">
        <v>2609.15</v>
      </c>
      <c r="CW256" s="21">
        <v>0</v>
      </c>
      <c r="CX256" s="21">
        <v>2609.15</v>
      </c>
      <c r="CY256" s="22">
        <v>261</v>
      </c>
      <c r="CZ256" s="22">
        <v>64.14</v>
      </c>
      <c r="DA256" s="22">
        <v>973.77</v>
      </c>
      <c r="DB256" s="22">
        <v>132.85</v>
      </c>
      <c r="DC256" s="22">
        <v>1431.76</v>
      </c>
      <c r="DD256" s="23">
        <v>4040.91</v>
      </c>
      <c r="DE256" s="21">
        <v>3146.89</v>
      </c>
      <c r="DF256" s="21">
        <v>0</v>
      </c>
      <c r="DG256" s="21">
        <v>3146.89</v>
      </c>
      <c r="DH256" s="22">
        <v>343</v>
      </c>
      <c r="DI256" s="22">
        <v>351.13</v>
      </c>
      <c r="DJ256" s="22">
        <v>1830.37</v>
      </c>
      <c r="DK256" s="22">
        <v>133.72</v>
      </c>
      <c r="DL256" s="22">
        <v>2658.22</v>
      </c>
      <c r="DM256" s="23">
        <v>5805.11</v>
      </c>
      <c r="DN256" s="73">
        <f t="shared" si="32"/>
        <v>27848.04</v>
      </c>
      <c r="DO256" s="73">
        <f t="shared" si="31"/>
        <v>948.61</v>
      </c>
      <c r="DP256" s="73">
        <f t="shared" si="33"/>
        <v>28796.65</v>
      </c>
      <c r="DQ256" s="22">
        <f t="shared" si="34"/>
        <v>2974</v>
      </c>
      <c r="DR256" s="22">
        <f t="shared" si="35"/>
        <v>1004.59</v>
      </c>
      <c r="DS256" s="22">
        <f t="shared" si="36"/>
        <v>9630.2099999999991</v>
      </c>
      <c r="DT256" s="22">
        <f t="shared" si="37"/>
        <v>1689.7800000000002</v>
      </c>
      <c r="DU256" s="22">
        <f t="shared" si="38"/>
        <v>15298.580000000002</v>
      </c>
      <c r="DV256" s="23">
        <f t="shared" si="39"/>
        <v>46137.5</v>
      </c>
      <c r="DW256" s="262">
        <f t="shared" si="40"/>
        <v>-79859.47</v>
      </c>
      <c r="DX256" s="262"/>
      <c r="DY256" s="263">
        <f>E256-(DU256-(DO256*PARAM!Q256))</f>
        <v>40100.019999999997</v>
      </c>
      <c r="DZ256" s="263"/>
    </row>
    <row r="257" spans="1:130" x14ac:dyDescent="0.25">
      <c r="A257" s="18">
        <v>1506</v>
      </c>
      <c r="B257" s="18" t="s">
        <v>773</v>
      </c>
      <c r="C257" s="18" t="s">
        <v>162</v>
      </c>
      <c r="D257" s="20">
        <v>0.9</v>
      </c>
      <c r="E257" s="18">
        <v>51203.56</v>
      </c>
      <c r="F257" s="18">
        <v>102227.72</v>
      </c>
      <c r="G257" s="18" t="s">
        <v>157</v>
      </c>
      <c r="H257" s="18" t="s">
        <v>5</v>
      </c>
      <c r="I257" s="18" t="s">
        <v>194</v>
      </c>
      <c r="J257" s="21">
        <v>1954.23</v>
      </c>
      <c r="K257" s="21">
        <v>0</v>
      </c>
      <c r="L257" s="21">
        <v>1954.23</v>
      </c>
      <c r="M257" s="22">
        <v>167</v>
      </c>
      <c r="N257" s="22">
        <v>47.06</v>
      </c>
      <c r="O257" s="22">
        <v>531.46</v>
      </c>
      <c r="P257" s="22">
        <v>126.2</v>
      </c>
      <c r="Q257" s="22">
        <v>871.72</v>
      </c>
      <c r="R257" s="23">
        <v>2825.95</v>
      </c>
      <c r="S257" s="21">
        <v>1856.14</v>
      </c>
      <c r="T257" s="21">
        <v>0</v>
      </c>
      <c r="U257" s="21">
        <v>1856.14</v>
      </c>
      <c r="V257" s="22">
        <v>163</v>
      </c>
      <c r="W257" s="22">
        <v>46.41</v>
      </c>
      <c r="X257" s="22">
        <v>508.69</v>
      </c>
      <c r="Y257" s="22">
        <v>109.47</v>
      </c>
      <c r="Z257" s="22">
        <v>827.57</v>
      </c>
      <c r="AA257" s="23">
        <v>2683.71</v>
      </c>
      <c r="AB257" s="21">
        <v>1863.16</v>
      </c>
      <c r="AC257" s="21">
        <v>0</v>
      </c>
      <c r="AD257" s="21">
        <v>1863.16</v>
      </c>
      <c r="AE257" s="22">
        <v>163</v>
      </c>
      <c r="AF257" s="22">
        <v>46.41</v>
      </c>
      <c r="AG257" s="22">
        <v>508.32</v>
      </c>
      <c r="AH257" s="22">
        <v>140.16999999999999</v>
      </c>
      <c r="AI257" s="22">
        <v>857.9</v>
      </c>
      <c r="AJ257" s="23">
        <v>2721.06</v>
      </c>
      <c r="AK257" s="21">
        <v>1859.65</v>
      </c>
      <c r="AL257" s="21">
        <v>0</v>
      </c>
      <c r="AM257" s="21">
        <v>1859.65</v>
      </c>
      <c r="AN257" s="22">
        <v>163</v>
      </c>
      <c r="AO257" s="22">
        <v>46.41</v>
      </c>
      <c r="AP257" s="22">
        <v>508.32</v>
      </c>
      <c r="AQ257" s="22">
        <v>109.52</v>
      </c>
      <c r="AR257" s="22">
        <v>827.25</v>
      </c>
      <c r="AS257" s="23">
        <v>2686.9</v>
      </c>
      <c r="AT257" s="21">
        <v>1877.86</v>
      </c>
      <c r="AU257" s="21">
        <v>845.21</v>
      </c>
      <c r="AV257" s="21">
        <v>2723.07</v>
      </c>
      <c r="AW257" s="22">
        <v>281</v>
      </c>
      <c r="AX257" s="22">
        <v>46.87</v>
      </c>
      <c r="AY257" s="22">
        <v>693.98</v>
      </c>
      <c r="AZ257" s="22">
        <v>126.26</v>
      </c>
      <c r="BA257" s="22">
        <v>1148.1099999999999</v>
      </c>
      <c r="BB257" s="23">
        <v>3871.18</v>
      </c>
      <c r="BC257" s="21">
        <v>2908.07</v>
      </c>
      <c r="BD257" s="21">
        <v>0</v>
      </c>
      <c r="BE257" s="21">
        <v>2908.07</v>
      </c>
      <c r="BF257" s="22">
        <v>290</v>
      </c>
      <c r="BG257" s="22">
        <v>69.25</v>
      </c>
      <c r="BH257" s="22">
        <v>1048.51</v>
      </c>
      <c r="BI257" s="22">
        <v>132.63999999999999</v>
      </c>
      <c r="BJ257" s="22">
        <v>1540.4</v>
      </c>
      <c r="BK257" s="23">
        <v>4448.47</v>
      </c>
      <c r="BL257" s="21">
        <v>1859.65</v>
      </c>
      <c r="BM257" s="21">
        <v>0</v>
      </c>
      <c r="BN257" s="21">
        <v>1859.65</v>
      </c>
      <c r="BO257" s="22">
        <v>163</v>
      </c>
      <c r="BP257" s="22">
        <v>46.41</v>
      </c>
      <c r="BQ257" s="22">
        <v>508.32</v>
      </c>
      <c r="BR257" s="22">
        <v>135.02000000000001</v>
      </c>
      <c r="BS257" s="22">
        <v>852.75</v>
      </c>
      <c r="BT257" s="23">
        <v>2712.4</v>
      </c>
      <c r="BU257" s="21">
        <v>1859.65</v>
      </c>
      <c r="BV257" s="21">
        <v>0</v>
      </c>
      <c r="BW257" s="21">
        <v>1859.65</v>
      </c>
      <c r="BX257" s="22">
        <v>163</v>
      </c>
      <c r="BY257" s="22">
        <v>46.41</v>
      </c>
      <c r="BZ257" s="22">
        <v>508.32</v>
      </c>
      <c r="CA257" s="22">
        <v>129.91999999999999</v>
      </c>
      <c r="CB257" s="22">
        <v>847.65</v>
      </c>
      <c r="CC257" s="23">
        <v>2707.3</v>
      </c>
      <c r="CD257" s="21">
        <v>1933.2</v>
      </c>
      <c r="CE257" s="21">
        <v>0</v>
      </c>
      <c r="CF257" s="21">
        <v>1933.2</v>
      </c>
      <c r="CG257" s="22">
        <v>174</v>
      </c>
      <c r="CH257" s="22">
        <v>48.26</v>
      </c>
      <c r="CI257" s="22">
        <v>575.04999999999995</v>
      </c>
      <c r="CJ257" s="22">
        <v>70.03</v>
      </c>
      <c r="CK257" s="22">
        <v>867.34</v>
      </c>
      <c r="CL257" s="23">
        <v>2800.54</v>
      </c>
      <c r="CM257" s="21">
        <v>1876.79</v>
      </c>
      <c r="CN257" s="21">
        <v>0</v>
      </c>
      <c r="CO257" s="21">
        <v>1876.79</v>
      </c>
      <c r="CP257" s="22">
        <v>174</v>
      </c>
      <c r="CQ257" s="22">
        <v>46.85</v>
      </c>
      <c r="CR257" s="22">
        <v>501.51</v>
      </c>
      <c r="CS257" s="22">
        <v>130.22</v>
      </c>
      <c r="CT257" s="22">
        <v>852.58</v>
      </c>
      <c r="CU257" s="23">
        <v>2729.37</v>
      </c>
      <c r="CV257" s="21">
        <v>3841.42</v>
      </c>
      <c r="CW257" s="21">
        <v>0</v>
      </c>
      <c r="CX257" s="21">
        <v>3841.42</v>
      </c>
      <c r="CY257" s="22">
        <v>437</v>
      </c>
      <c r="CZ257" s="22">
        <v>95.98</v>
      </c>
      <c r="DA257" s="22">
        <v>1669.21</v>
      </c>
      <c r="DB257" s="22">
        <v>124.31</v>
      </c>
      <c r="DC257" s="22">
        <v>2326.5</v>
      </c>
      <c r="DD257" s="23">
        <v>6167.92</v>
      </c>
      <c r="DE257" s="21">
        <v>3094.26</v>
      </c>
      <c r="DF257" s="21">
        <v>0</v>
      </c>
      <c r="DG257" s="21">
        <v>3094.26</v>
      </c>
      <c r="DH257" s="22">
        <v>337</v>
      </c>
      <c r="DI257" s="22">
        <v>342.75</v>
      </c>
      <c r="DJ257" s="22">
        <v>2412.2199999999998</v>
      </c>
      <c r="DK257" s="22">
        <v>137.88</v>
      </c>
      <c r="DL257" s="22">
        <v>3229.85</v>
      </c>
      <c r="DM257" s="23">
        <v>6324.11</v>
      </c>
      <c r="DN257" s="73">
        <f t="shared" si="32"/>
        <v>26784.080000000002</v>
      </c>
      <c r="DO257" s="73">
        <f t="shared" si="31"/>
        <v>845.21</v>
      </c>
      <c r="DP257" s="73">
        <f t="shared" si="33"/>
        <v>27629.29</v>
      </c>
      <c r="DQ257" s="22">
        <f t="shared" si="34"/>
        <v>2838</v>
      </c>
      <c r="DR257" s="22">
        <f t="shared" si="35"/>
        <v>975.4799999999999</v>
      </c>
      <c r="DS257" s="22">
        <f t="shared" si="36"/>
        <v>10482.23</v>
      </c>
      <c r="DT257" s="22">
        <f t="shared" si="37"/>
        <v>1606.6599999999999</v>
      </c>
      <c r="DU257" s="22">
        <f t="shared" si="38"/>
        <v>15902.37</v>
      </c>
      <c r="DV257" s="23">
        <f t="shared" si="39"/>
        <v>45391.310000000005</v>
      </c>
      <c r="DW257" s="262">
        <f t="shared" si="40"/>
        <v>-74598.429999999993</v>
      </c>
      <c r="DX257" s="262"/>
      <c r="DY257" s="263">
        <f>E257-(DU257-(DO257*PARAM!Q257))</f>
        <v>35301.189999999995</v>
      </c>
      <c r="DZ257" s="263"/>
    </row>
    <row r="258" spans="1:130" x14ac:dyDescent="0.25">
      <c r="A258" s="18">
        <v>1508</v>
      </c>
      <c r="B258" s="18" t="s">
        <v>523</v>
      </c>
      <c r="C258" s="18" t="s">
        <v>193</v>
      </c>
      <c r="D258" s="20">
        <v>0.9</v>
      </c>
      <c r="E258" s="18">
        <v>14387.25</v>
      </c>
      <c r="F258" s="18">
        <v>26176.36</v>
      </c>
      <c r="G258" s="18" t="s">
        <v>157</v>
      </c>
      <c r="H258" s="18" t="s">
        <v>5</v>
      </c>
      <c r="I258" s="18" t="s">
        <v>166</v>
      </c>
      <c r="J258" s="21">
        <v>2033.67</v>
      </c>
      <c r="K258" s="21">
        <v>0</v>
      </c>
      <c r="L258" s="21">
        <v>2033.67</v>
      </c>
      <c r="M258" s="22">
        <v>178</v>
      </c>
      <c r="N258" s="22">
        <v>49.01</v>
      </c>
      <c r="O258" s="22">
        <v>602.12</v>
      </c>
      <c r="P258" s="22">
        <v>35.79</v>
      </c>
      <c r="Q258" s="22">
        <v>864.92</v>
      </c>
      <c r="R258" s="23">
        <v>2898.59</v>
      </c>
      <c r="S258" s="21">
        <v>1963.47</v>
      </c>
      <c r="T258" s="21">
        <v>0</v>
      </c>
      <c r="U258" s="21">
        <v>1963.47</v>
      </c>
      <c r="V258" s="22">
        <v>178</v>
      </c>
      <c r="W258" s="22">
        <v>49.01</v>
      </c>
      <c r="X258" s="22">
        <v>602.88</v>
      </c>
      <c r="Y258" s="22">
        <v>85.85</v>
      </c>
      <c r="Z258" s="22">
        <v>915.74</v>
      </c>
      <c r="AA258" s="23">
        <v>2879.21</v>
      </c>
      <c r="AB258" s="21">
        <v>1963.47</v>
      </c>
      <c r="AC258" s="21">
        <v>0</v>
      </c>
      <c r="AD258" s="21">
        <v>1963.47</v>
      </c>
      <c r="AE258" s="22">
        <v>178</v>
      </c>
      <c r="AF258" s="22">
        <v>49.01</v>
      </c>
      <c r="AG258" s="22">
        <v>602.5</v>
      </c>
      <c r="AH258" s="22">
        <v>85.85</v>
      </c>
      <c r="AI258" s="22">
        <v>915.36</v>
      </c>
      <c r="AJ258" s="23">
        <v>2878.83</v>
      </c>
      <c r="AK258" s="21">
        <v>1992.62</v>
      </c>
      <c r="AL258" s="21">
        <v>0</v>
      </c>
      <c r="AM258" s="21">
        <v>1992.62</v>
      </c>
      <c r="AN258" s="22">
        <v>182</v>
      </c>
      <c r="AO258" s="22">
        <v>49.74</v>
      </c>
      <c r="AP258" s="22">
        <v>628.82000000000005</v>
      </c>
      <c r="AQ258" s="22">
        <v>86.39</v>
      </c>
      <c r="AR258" s="22">
        <v>946.95</v>
      </c>
      <c r="AS258" s="23">
        <v>2939.57</v>
      </c>
      <c r="AT258" s="21">
        <v>1990.55</v>
      </c>
      <c r="AU258" s="21">
        <v>836.68</v>
      </c>
      <c r="AV258" s="21">
        <v>2827.23</v>
      </c>
      <c r="AW258" s="22">
        <v>296</v>
      </c>
      <c r="AX258" s="22">
        <v>49.69</v>
      </c>
      <c r="AY258" s="22">
        <v>794.35</v>
      </c>
      <c r="AZ258" s="22">
        <v>46.55</v>
      </c>
      <c r="BA258" s="22">
        <v>1186.5899999999999</v>
      </c>
      <c r="BB258" s="23">
        <v>4013.82</v>
      </c>
      <c r="BC258" s="21">
        <v>3045.35</v>
      </c>
      <c r="BD258" s="21">
        <v>0</v>
      </c>
      <c r="BE258" s="21">
        <v>3045.35</v>
      </c>
      <c r="BF258" s="22">
        <v>311</v>
      </c>
      <c r="BG258" s="22">
        <v>73.150000000000006</v>
      </c>
      <c r="BH258" s="22">
        <v>1105.33</v>
      </c>
      <c r="BI258" s="22">
        <v>119.87</v>
      </c>
      <c r="BJ258" s="22">
        <v>1609.35</v>
      </c>
      <c r="BK258" s="23">
        <v>4654.7</v>
      </c>
      <c r="BL258" s="21">
        <v>1388.71</v>
      </c>
      <c r="BM258" s="21">
        <v>0</v>
      </c>
      <c r="BN258" s="21">
        <v>1388.71</v>
      </c>
      <c r="BO258" s="22">
        <v>98</v>
      </c>
      <c r="BP258" s="22">
        <v>34.65</v>
      </c>
      <c r="BQ258" s="22">
        <v>446.36</v>
      </c>
      <c r="BR258" s="22">
        <v>85.85</v>
      </c>
      <c r="BS258" s="22">
        <v>664.86</v>
      </c>
      <c r="BT258" s="23">
        <v>2053.5700000000002</v>
      </c>
      <c r="BU258" s="21">
        <v>774.6</v>
      </c>
      <c r="BV258" s="21">
        <v>0</v>
      </c>
      <c r="BW258" s="21">
        <v>774.6</v>
      </c>
      <c r="BX258" s="22">
        <v>16</v>
      </c>
      <c r="BY258" s="22">
        <v>19.29</v>
      </c>
      <c r="BZ258" s="22">
        <v>279.48</v>
      </c>
      <c r="CA258" s="22">
        <v>13.74</v>
      </c>
      <c r="CB258" s="22">
        <v>328.51</v>
      </c>
      <c r="CC258" s="23">
        <v>1103.1099999999999</v>
      </c>
      <c r="CD258" s="21">
        <v>429.41</v>
      </c>
      <c r="CE258" s="21">
        <v>0</v>
      </c>
      <c r="CF258" s="21">
        <v>429.41</v>
      </c>
      <c r="CG258" s="22">
        <v>-30</v>
      </c>
      <c r="CH258" s="22">
        <v>10.66</v>
      </c>
      <c r="CI258" s="22">
        <v>185.7</v>
      </c>
      <c r="CJ258" s="22">
        <v>7.62</v>
      </c>
      <c r="CK258" s="22">
        <v>173.98</v>
      </c>
      <c r="CL258" s="23">
        <v>603.39</v>
      </c>
      <c r="CM258" s="21">
        <v>109.79</v>
      </c>
      <c r="CN258" s="21">
        <v>0</v>
      </c>
      <c r="CO258" s="21">
        <v>109.79</v>
      </c>
      <c r="CP258" s="22">
        <v>-69</v>
      </c>
      <c r="CQ258" s="22">
        <v>2.66</v>
      </c>
      <c r="CR258" s="22">
        <v>70.87</v>
      </c>
      <c r="CS258" s="22">
        <v>1.94</v>
      </c>
      <c r="CT258" s="22">
        <v>6.47</v>
      </c>
      <c r="CU258" s="23">
        <v>116.26</v>
      </c>
      <c r="CV258" s="21">
        <v>703.25</v>
      </c>
      <c r="CW258" s="21">
        <v>0</v>
      </c>
      <c r="CX258" s="21">
        <v>703.25</v>
      </c>
      <c r="CY258" s="22">
        <v>5</v>
      </c>
      <c r="CZ258" s="22">
        <v>17.5</v>
      </c>
      <c r="DA258" s="22">
        <v>292.58999999999997</v>
      </c>
      <c r="DB258" s="22">
        <v>12.48</v>
      </c>
      <c r="DC258" s="22">
        <v>327.57</v>
      </c>
      <c r="DD258" s="23">
        <v>1030.82</v>
      </c>
      <c r="DE258" s="21">
        <v>505.45</v>
      </c>
      <c r="DF258" s="21">
        <v>0</v>
      </c>
      <c r="DG258" s="21">
        <v>505.45</v>
      </c>
      <c r="DH258" s="22">
        <v>-22</v>
      </c>
      <c r="DI258" s="22">
        <v>179.32</v>
      </c>
      <c r="DJ258" s="22">
        <v>697.24</v>
      </c>
      <c r="DK258" s="22">
        <v>10.3</v>
      </c>
      <c r="DL258" s="22">
        <v>864.86</v>
      </c>
      <c r="DM258" s="23">
        <v>1370.31</v>
      </c>
      <c r="DN258" s="73">
        <f t="shared" si="32"/>
        <v>16900.34</v>
      </c>
      <c r="DO258" s="73">
        <f t="shared" si="31"/>
        <v>836.68</v>
      </c>
      <c r="DP258" s="73">
        <f t="shared" si="33"/>
        <v>17737.020000000004</v>
      </c>
      <c r="DQ258" s="22">
        <f t="shared" si="34"/>
        <v>1419</v>
      </c>
      <c r="DR258" s="22">
        <f t="shared" si="35"/>
        <v>618.34</v>
      </c>
      <c r="DS258" s="22">
        <f t="shared" si="36"/>
        <v>6754.5999999999985</v>
      </c>
      <c r="DT258" s="22">
        <f t="shared" si="37"/>
        <v>678.08</v>
      </c>
      <c r="DU258" s="22">
        <f t="shared" si="38"/>
        <v>9470.0199999999986</v>
      </c>
      <c r="DV258" s="23">
        <f t="shared" si="39"/>
        <v>28595.75</v>
      </c>
      <c r="DW258" s="262">
        <f t="shared" si="40"/>
        <v>-8439.3399999999965</v>
      </c>
      <c r="DX258" s="262"/>
      <c r="DY258" s="263">
        <f>E258-(DU258-(DO258*PARAM!Q258))</f>
        <v>4917.2300000000014</v>
      </c>
      <c r="DZ258" s="263"/>
    </row>
    <row r="259" spans="1:130" x14ac:dyDescent="0.25">
      <c r="A259" s="18">
        <v>1509</v>
      </c>
      <c r="B259" s="18" t="s">
        <v>337</v>
      </c>
      <c r="C259" s="18" t="s">
        <v>168</v>
      </c>
      <c r="D259" s="20">
        <v>1</v>
      </c>
      <c r="E259" s="18">
        <v>15834.1932</v>
      </c>
      <c r="F259" s="18">
        <v>28683.149600000001</v>
      </c>
      <c r="G259" s="18" t="s">
        <v>157</v>
      </c>
      <c r="H259" s="18" t="s">
        <v>9</v>
      </c>
      <c r="I259" s="18" t="s">
        <v>236</v>
      </c>
      <c r="J259" s="21">
        <v>2232.3027999999999</v>
      </c>
      <c r="K259" s="21">
        <v>0</v>
      </c>
      <c r="L259" s="21">
        <v>2232.3027999999999</v>
      </c>
      <c r="M259" s="22">
        <v>206.78</v>
      </c>
      <c r="N259" s="22">
        <v>54.017600000000002</v>
      </c>
      <c r="O259" s="22">
        <v>675.08280000000002</v>
      </c>
      <c r="P259" s="22">
        <v>139.2972</v>
      </c>
      <c r="Q259" s="22">
        <v>1075.1776</v>
      </c>
      <c r="R259" s="23">
        <v>-1202.68</v>
      </c>
      <c r="S259" s="21">
        <v>2163.5068000000001</v>
      </c>
      <c r="T259" s="21">
        <v>0</v>
      </c>
      <c r="U259" s="21">
        <v>2163.5068000000001</v>
      </c>
      <c r="V259" s="22">
        <v>206.78</v>
      </c>
      <c r="W259" s="22">
        <v>54.017600000000002</v>
      </c>
      <c r="X259" s="22">
        <v>675.92560000000003</v>
      </c>
      <c r="Y259" s="22">
        <v>133.37799999999999</v>
      </c>
      <c r="Z259" s="22">
        <v>1070.1012000000001</v>
      </c>
      <c r="AA259" s="23">
        <v>-1137.56</v>
      </c>
      <c r="AB259" s="21">
        <v>2163.5068000000001</v>
      </c>
      <c r="AC259" s="21">
        <v>0</v>
      </c>
      <c r="AD259" s="21">
        <v>2163.5068000000001</v>
      </c>
      <c r="AE259" s="22">
        <v>206.78</v>
      </c>
      <c r="AF259" s="22">
        <v>54.017600000000002</v>
      </c>
      <c r="AG259" s="22">
        <v>675.50419999999997</v>
      </c>
      <c r="AH259" s="22">
        <v>148.37200000000001</v>
      </c>
      <c r="AI259" s="22">
        <v>1084.6738</v>
      </c>
      <c r="AJ259" s="23">
        <v>-1122.99</v>
      </c>
      <c r="AK259" s="21">
        <v>2163.5068000000001</v>
      </c>
      <c r="AL259" s="21">
        <v>0</v>
      </c>
      <c r="AM259" s="21">
        <v>2163.5068000000001</v>
      </c>
      <c r="AN259" s="22">
        <v>206.78</v>
      </c>
      <c r="AO259" s="22">
        <v>54.017600000000002</v>
      </c>
      <c r="AP259" s="22">
        <v>675.50419999999997</v>
      </c>
      <c r="AQ259" s="22">
        <v>113.38600000000001</v>
      </c>
      <c r="AR259" s="22">
        <v>1049.6877999999999</v>
      </c>
      <c r="AS259" s="23">
        <v>-1157.97</v>
      </c>
      <c r="AT259" s="21">
        <v>2163.5068000000001</v>
      </c>
      <c r="AU259" s="21">
        <v>920.34740000000011</v>
      </c>
      <c r="AV259" s="21">
        <v>3083.8541999999998</v>
      </c>
      <c r="AW259" s="22">
        <v>332.22</v>
      </c>
      <c r="AX259" s="22">
        <v>54.017600000000002</v>
      </c>
      <c r="AY259" s="22">
        <v>859.57759999999996</v>
      </c>
      <c r="AZ259" s="22">
        <v>135.70060000000001</v>
      </c>
      <c r="BA259" s="22">
        <v>1381.5157999999999</v>
      </c>
      <c r="BB259" s="23">
        <v>-1765.27</v>
      </c>
      <c r="BC259" s="21">
        <v>3392.9952000000003</v>
      </c>
      <c r="BD259" s="21">
        <v>0</v>
      </c>
      <c r="BE259" s="21">
        <v>3392.9952000000003</v>
      </c>
      <c r="BF259" s="22">
        <v>353.78</v>
      </c>
      <c r="BG259" s="22">
        <v>80.624600000000001</v>
      </c>
      <c r="BH259" s="22">
        <v>1213.8182000000002</v>
      </c>
      <c r="BI259" s="22">
        <v>169.4812</v>
      </c>
      <c r="BJ259" s="22">
        <v>1817.704</v>
      </c>
      <c r="BK259" s="23">
        <v>-1644.54</v>
      </c>
      <c r="BL259" s="21">
        <v>2163.5068000000001</v>
      </c>
      <c r="BM259" s="21">
        <v>0</v>
      </c>
      <c r="BN259" s="21">
        <v>2163.5068000000001</v>
      </c>
      <c r="BO259" s="22">
        <v>206.78</v>
      </c>
      <c r="BP259" s="22">
        <v>54.017600000000002</v>
      </c>
      <c r="BQ259" s="22">
        <v>675.50419999999997</v>
      </c>
      <c r="BR259" s="22">
        <v>118.384</v>
      </c>
      <c r="BS259" s="22">
        <v>1054.6858</v>
      </c>
      <c r="BT259" s="23">
        <v>-1152.97</v>
      </c>
      <c r="BU259" s="21">
        <v>2163.5068000000001</v>
      </c>
      <c r="BV259" s="21">
        <v>0</v>
      </c>
      <c r="BW259" s="21">
        <v>2163.5068000000001</v>
      </c>
      <c r="BX259" s="22">
        <v>206.78</v>
      </c>
      <c r="BY259" s="22">
        <v>54.017600000000002</v>
      </c>
      <c r="BZ259" s="22">
        <v>675.50419999999997</v>
      </c>
      <c r="CA259" s="22">
        <v>123.38200000000001</v>
      </c>
      <c r="CB259" s="22">
        <v>1059.6838</v>
      </c>
      <c r="CC259" s="23">
        <v>-1147.98</v>
      </c>
      <c r="CD259" s="21">
        <v>2199.0023999999999</v>
      </c>
      <c r="CE259" s="21">
        <v>0</v>
      </c>
      <c r="CF259" s="21">
        <v>2199.0023999999999</v>
      </c>
      <c r="CG259" s="22">
        <v>212.66</v>
      </c>
      <c r="CH259" s="22">
        <v>54.909399999999998</v>
      </c>
      <c r="CI259" s="22">
        <v>707.7364</v>
      </c>
      <c r="CJ259" s="22">
        <v>124.00920000000001</v>
      </c>
      <c r="CK259" s="22">
        <v>1099.3150000000001</v>
      </c>
      <c r="CL259" s="23">
        <v>-1144.57</v>
      </c>
      <c r="CM259" s="21">
        <v>2178.7164000000002</v>
      </c>
      <c r="CN259" s="21">
        <v>0</v>
      </c>
      <c r="CO259" s="21">
        <v>2178.7164000000002</v>
      </c>
      <c r="CP259" s="22">
        <v>217.56</v>
      </c>
      <c r="CQ259" s="22">
        <v>54.399799999999999</v>
      </c>
      <c r="CR259" s="22">
        <v>664.45960000000002</v>
      </c>
      <c r="CS259" s="22">
        <v>83.672399999999996</v>
      </c>
      <c r="CT259" s="22">
        <v>1020.0917999999999</v>
      </c>
      <c r="CU259" s="23">
        <v>-1203.0899999999999</v>
      </c>
      <c r="CV259" s="21">
        <v>2793.1862000000001</v>
      </c>
      <c r="CW259" s="21">
        <v>0</v>
      </c>
      <c r="CX259" s="21">
        <v>2793.1862000000001</v>
      </c>
      <c r="CY259" s="22">
        <v>294</v>
      </c>
      <c r="CZ259" s="22">
        <v>69.766199999999998</v>
      </c>
      <c r="DA259" s="22">
        <v>1055.2248</v>
      </c>
      <c r="DB259" s="22">
        <v>124.56780000000001</v>
      </c>
      <c r="DC259" s="22">
        <v>1543.5588</v>
      </c>
      <c r="DD259" s="23">
        <v>-1306.6300000000001</v>
      </c>
      <c r="DE259" s="9">
        <v>3188.8220000000001</v>
      </c>
      <c r="DF259" s="9">
        <v>0</v>
      </c>
      <c r="DG259" s="9">
        <v>3188.8220000000001</v>
      </c>
      <c r="DH259" s="11">
        <v>352.8</v>
      </c>
      <c r="DI259" s="11">
        <v>366.65719999999999</v>
      </c>
      <c r="DJ259" s="11">
        <v>2233.6551999999997</v>
      </c>
      <c r="DK259" s="11">
        <v>172.89160000000001</v>
      </c>
      <c r="DL259" s="11">
        <v>3126.0040000000004</v>
      </c>
      <c r="DM259" s="23">
        <v>-127.9</v>
      </c>
      <c r="DN259" s="73">
        <f t="shared" si="32"/>
        <v>28966.065800000004</v>
      </c>
      <c r="DO259" s="73">
        <f t="shared" si="31"/>
        <v>920.34740000000011</v>
      </c>
      <c r="DP259" s="73">
        <f t="shared" si="33"/>
        <v>29886.413200000003</v>
      </c>
      <c r="DQ259" s="22">
        <f t="shared" si="34"/>
        <v>3210.48</v>
      </c>
      <c r="DR259" s="22">
        <f t="shared" si="35"/>
        <v>1058.498</v>
      </c>
      <c r="DS259" s="22">
        <f t="shared" si="36"/>
        <v>11463.001200000001</v>
      </c>
      <c r="DT259" s="22">
        <f t="shared" si="37"/>
        <v>1704.9059999999999</v>
      </c>
      <c r="DU259" s="22">
        <f t="shared" si="38"/>
        <v>17436.885200000001</v>
      </c>
      <c r="DV259" s="23">
        <f t="shared" si="39"/>
        <v>-15267.119999999997</v>
      </c>
      <c r="DW259" s="262">
        <f t="shared" si="40"/>
        <v>1203.263600000002</v>
      </c>
      <c r="DX259" s="262"/>
      <c r="DY259" s="263">
        <f>E259-(DU259-(DO259*PARAM!Q259))</f>
        <v>-1602.6920000000009</v>
      </c>
      <c r="DZ259" s="263"/>
    </row>
    <row r="260" spans="1:130" x14ac:dyDescent="0.25">
      <c r="A260" s="18">
        <v>1515</v>
      </c>
      <c r="B260" s="18" t="s">
        <v>202</v>
      </c>
      <c r="C260" s="18" t="s">
        <v>203</v>
      </c>
      <c r="D260" s="20">
        <v>1</v>
      </c>
      <c r="E260" s="18">
        <v>15545.03</v>
      </c>
      <c r="F260" s="18">
        <v>28973.33</v>
      </c>
      <c r="G260" s="18" t="s">
        <v>157</v>
      </c>
      <c r="H260" s="18" t="s">
        <v>5</v>
      </c>
      <c r="I260" s="18" t="s">
        <v>204</v>
      </c>
      <c r="J260" s="21">
        <v>2221.13</v>
      </c>
      <c r="K260" s="21">
        <v>0</v>
      </c>
      <c r="L260" s="21">
        <v>2221.13</v>
      </c>
      <c r="M260" s="22">
        <v>214</v>
      </c>
      <c r="N260" s="22">
        <v>33.270000000000003</v>
      </c>
      <c r="O260" s="22">
        <v>701.05</v>
      </c>
      <c r="P260" s="22">
        <v>39.43</v>
      </c>
      <c r="Q260" s="22">
        <v>987.75</v>
      </c>
      <c r="R260" s="23">
        <v>3208.88</v>
      </c>
      <c r="S260" s="21">
        <v>2193.02</v>
      </c>
      <c r="T260" s="21">
        <v>0</v>
      </c>
      <c r="U260" s="21">
        <v>2193.02</v>
      </c>
      <c r="V260" s="22">
        <v>210</v>
      </c>
      <c r="W260" s="22">
        <v>32.85</v>
      </c>
      <c r="X260" s="22">
        <v>703.18</v>
      </c>
      <c r="Y260" s="22">
        <v>120.54</v>
      </c>
      <c r="Z260" s="22">
        <v>1066.57</v>
      </c>
      <c r="AA260" s="23">
        <v>3259.59</v>
      </c>
      <c r="AB260" s="21">
        <v>2236.23</v>
      </c>
      <c r="AC260" s="21">
        <v>0</v>
      </c>
      <c r="AD260" s="21">
        <v>2236.23</v>
      </c>
      <c r="AE260" s="22">
        <v>216</v>
      </c>
      <c r="AF260" s="22">
        <v>33.5</v>
      </c>
      <c r="AG260" s="22">
        <v>715.15</v>
      </c>
      <c r="AH260" s="22">
        <v>146.80000000000001</v>
      </c>
      <c r="AI260" s="22">
        <v>1111.45</v>
      </c>
      <c r="AJ260" s="23">
        <v>3347.68</v>
      </c>
      <c r="AK260" s="21">
        <v>2236.23</v>
      </c>
      <c r="AL260" s="21">
        <v>0</v>
      </c>
      <c r="AM260" s="21">
        <v>2236.23</v>
      </c>
      <c r="AN260" s="22">
        <v>216</v>
      </c>
      <c r="AO260" s="22">
        <v>33.5</v>
      </c>
      <c r="AP260" s="22">
        <v>715.15</v>
      </c>
      <c r="AQ260" s="22">
        <v>146.80000000000001</v>
      </c>
      <c r="AR260" s="22">
        <v>1111.45</v>
      </c>
      <c r="AS260" s="23">
        <v>3347.68</v>
      </c>
      <c r="AT260" s="21">
        <v>2236.23</v>
      </c>
      <c r="AU260" s="21">
        <v>820.36</v>
      </c>
      <c r="AV260" s="21">
        <v>3056.59</v>
      </c>
      <c r="AW260" s="22">
        <v>327</v>
      </c>
      <c r="AX260" s="22">
        <v>33.5</v>
      </c>
      <c r="AY260" s="22">
        <v>879.22</v>
      </c>
      <c r="AZ260" s="22">
        <v>117</v>
      </c>
      <c r="BA260" s="22">
        <v>1356.72</v>
      </c>
      <c r="BB260" s="23">
        <v>4413.3100000000004</v>
      </c>
      <c r="BC260" s="21">
        <v>3336.09</v>
      </c>
      <c r="BD260" s="21">
        <v>0</v>
      </c>
      <c r="BE260" s="21">
        <v>3336.09</v>
      </c>
      <c r="BF260" s="22">
        <v>367</v>
      </c>
      <c r="BG260" s="22">
        <v>50.01</v>
      </c>
      <c r="BH260" s="22">
        <v>1254.23</v>
      </c>
      <c r="BI260" s="22">
        <v>110.23</v>
      </c>
      <c r="BJ260" s="22">
        <v>1781.47</v>
      </c>
      <c r="BK260" s="23">
        <v>5117.5600000000004</v>
      </c>
      <c r="BL260" s="21">
        <v>2236.23</v>
      </c>
      <c r="BM260" s="21">
        <v>0</v>
      </c>
      <c r="BN260" s="21">
        <v>2236.23</v>
      </c>
      <c r="BO260" s="22">
        <v>215</v>
      </c>
      <c r="BP260" s="22">
        <v>33.5</v>
      </c>
      <c r="BQ260" s="22">
        <v>715.15</v>
      </c>
      <c r="BR260" s="22">
        <v>141.69999999999999</v>
      </c>
      <c r="BS260" s="22">
        <v>1105.3499999999999</v>
      </c>
      <c r="BT260" s="23">
        <v>3341.58</v>
      </c>
      <c r="BU260" s="21">
        <v>2236.23</v>
      </c>
      <c r="BV260" s="21">
        <v>0</v>
      </c>
      <c r="BW260" s="21">
        <v>2236.23</v>
      </c>
      <c r="BX260" s="22">
        <v>216</v>
      </c>
      <c r="BY260" s="22">
        <v>33.5</v>
      </c>
      <c r="BZ260" s="22">
        <v>715.15</v>
      </c>
      <c r="CA260" s="22">
        <v>136.6</v>
      </c>
      <c r="CB260" s="22">
        <v>1101.25</v>
      </c>
      <c r="CC260" s="23">
        <v>3337.48</v>
      </c>
      <c r="CD260" s="21">
        <v>2263.37</v>
      </c>
      <c r="CE260" s="21">
        <v>0</v>
      </c>
      <c r="CF260" s="21">
        <v>2263.37</v>
      </c>
      <c r="CG260" s="22">
        <v>219</v>
      </c>
      <c r="CH260" s="22">
        <v>33.909999999999997</v>
      </c>
      <c r="CI260" s="22">
        <v>739.67</v>
      </c>
      <c r="CJ260" s="22">
        <v>40.18</v>
      </c>
      <c r="CK260" s="22">
        <v>1032.76</v>
      </c>
      <c r="CL260" s="23">
        <v>3296.13</v>
      </c>
      <c r="CM260" s="21">
        <v>2236.23</v>
      </c>
      <c r="CN260" s="21">
        <v>0</v>
      </c>
      <c r="CO260" s="21">
        <v>2236.23</v>
      </c>
      <c r="CP260" s="22">
        <v>224</v>
      </c>
      <c r="CQ260" s="22">
        <v>33.5</v>
      </c>
      <c r="CR260" s="22">
        <v>689.79</v>
      </c>
      <c r="CS260" s="22">
        <v>44.8</v>
      </c>
      <c r="CT260" s="22">
        <v>992.09</v>
      </c>
      <c r="CU260" s="23">
        <v>3228.32</v>
      </c>
      <c r="CV260" s="21">
        <v>2236.23</v>
      </c>
      <c r="CW260" s="21">
        <v>0</v>
      </c>
      <c r="CX260" s="21">
        <v>2236.23</v>
      </c>
      <c r="CY260" s="22">
        <v>216</v>
      </c>
      <c r="CZ260" s="22">
        <v>33.5</v>
      </c>
      <c r="DA260" s="22">
        <v>684.99</v>
      </c>
      <c r="DB260" s="22">
        <v>136.6</v>
      </c>
      <c r="DC260" s="22">
        <v>1071.0899999999999</v>
      </c>
      <c r="DD260" s="23">
        <v>3307.32</v>
      </c>
      <c r="DE260" s="21">
        <v>3309.62</v>
      </c>
      <c r="DF260" s="21">
        <v>0</v>
      </c>
      <c r="DG260" s="21">
        <v>3309.62</v>
      </c>
      <c r="DH260" s="22">
        <v>362</v>
      </c>
      <c r="DI260" s="22">
        <v>339.05</v>
      </c>
      <c r="DJ260" s="22">
        <v>2134.6</v>
      </c>
      <c r="DK260" s="22">
        <v>167.21</v>
      </c>
      <c r="DL260" s="22">
        <v>3002.86</v>
      </c>
      <c r="DM260" s="23">
        <v>6312.48</v>
      </c>
      <c r="DN260" s="73">
        <f t="shared" si="32"/>
        <v>28976.839999999997</v>
      </c>
      <c r="DO260" s="73">
        <f t="shared" ref="DO260:DO323" si="41">K260+T260+AC260+AL260+AU260+BD260+BM260+BM260+BV260+CE260+CN260+CW260+DF260</f>
        <v>820.36</v>
      </c>
      <c r="DP260" s="73">
        <f t="shared" si="33"/>
        <v>29797.199999999997</v>
      </c>
      <c r="DQ260" s="22">
        <f t="shared" si="34"/>
        <v>3217</v>
      </c>
      <c r="DR260" s="22">
        <f t="shared" si="35"/>
        <v>757.08999999999992</v>
      </c>
      <c r="DS260" s="22">
        <f t="shared" si="36"/>
        <v>11362.48</v>
      </c>
      <c r="DT260" s="22">
        <f t="shared" si="37"/>
        <v>1489.59</v>
      </c>
      <c r="DU260" s="22">
        <f t="shared" si="38"/>
        <v>16826.16</v>
      </c>
      <c r="DV260" s="23">
        <f t="shared" si="39"/>
        <v>48859.59</v>
      </c>
      <c r="DW260" s="262">
        <f t="shared" si="40"/>
        <v>823.86999999999534</v>
      </c>
      <c r="DX260" s="262"/>
      <c r="DY260" s="263">
        <f>E260-(DU260-(DO260*PARAM!Q260))</f>
        <v>-1281.1299999999992</v>
      </c>
      <c r="DZ260" s="263"/>
    </row>
    <row r="261" spans="1:130" x14ac:dyDescent="0.25">
      <c r="A261" s="18">
        <v>1601</v>
      </c>
      <c r="B261" s="18" t="s">
        <v>495</v>
      </c>
      <c r="C261" s="18" t="s">
        <v>496</v>
      </c>
      <c r="D261" s="20">
        <v>1</v>
      </c>
      <c r="E261" s="18">
        <v>14675.32</v>
      </c>
      <c r="F261" s="18">
        <v>28173.360000000001</v>
      </c>
      <c r="G261" s="18" t="s">
        <v>157</v>
      </c>
      <c r="H261" s="18" t="s">
        <v>5</v>
      </c>
      <c r="I261" s="18" t="s">
        <v>204</v>
      </c>
      <c r="J261" s="21">
        <v>2128.2199999999998</v>
      </c>
      <c r="K261" s="21">
        <v>0</v>
      </c>
      <c r="L261" s="21">
        <v>2128.2199999999998</v>
      </c>
      <c r="M261" s="22">
        <v>201</v>
      </c>
      <c r="N261" s="22">
        <v>31.88</v>
      </c>
      <c r="O261" s="22">
        <v>616.91</v>
      </c>
      <c r="P261" s="22">
        <v>109.19</v>
      </c>
      <c r="Q261" s="22">
        <v>958.98</v>
      </c>
      <c r="R261" s="23">
        <v>3087.2</v>
      </c>
      <c r="S261" s="21">
        <v>2112.44</v>
      </c>
      <c r="T261" s="21">
        <v>0</v>
      </c>
      <c r="U261" s="21">
        <v>2112.44</v>
      </c>
      <c r="V261" s="22">
        <v>198</v>
      </c>
      <c r="W261" s="22">
        <v>31.65</v>
      </c>
      <c r="X261" s="22">
        <v>603.28</v>
      </c>
      <c r="Y261" s="22">
        <v>108.9</v>
      </c>
      <c r="Z261" s="22">
        <v>941.83</v>
      </c>
      <c r="AA261" s="23">
        <v>3054.27</v>
      </c>
      <c r="AB261" s="21">
        <v>2112.44</v>
      </c>
      <c r="AC261" s="21">
        <v>0</v>
      </c>
      <c r="AD261" s="21">
        <v>2112.44</v>
      </c>
      <c r="AE261" s="22">
        <v>198</v>
      </c>
      <c r="AF261" s="22">
        <v>31.65</v>
      </c>
      <c r="AG261" s="22">
        <v>602.87</v>
      </c>
      <c r="AH261" s="22">
        <v>149.69999999999999</v>
      </c>
      <c r="AI261" s="22">
        <v>982.22</v>
      </c>
      <c r="AJ261" s="23">
        <v>3094.66</v>
      </c>
      <c r="AK261" s="21">
        <v>2128.2199999999998</v>
      </c>
      <c r="AL261" s="21">
        <v>0</v>
      </c>
      <c r="AM261" s="21">
        <v>2128.2199999999998</v>
      </c>
      <c r="AN261" s="22">
        <v>201</v>
      </c>
      <c r="AO261" s="22">
        <v>31.88</v>
      </c>
      <c r="AP261" s="22">
        <v>617.32000000000005</v>
      </c>
      <c r="AQ261" s="22">
        <v>119.39</v>
      </c>
      <c r="AR261" s="22">
        <v>969.59</v>
      </c>
      <c r="AS261" s="23">
        <v>3097.81</v>
      </c>
      <c r="AT261" s="21">
        <v>2404.8200000000002</v>
      </c>
      <c r="AU261" s="21">
        <v>948.61</v>
      </c>
      <c r="AV261" s="21">
        <v>3353.43</v>
      </c>
      <c r="AW261" s="22">
        <v>367</v>
      </c>
      <c r="AX261" s="22">
        <v>36.03</v>
      </c>
      <c r="AY261" s="22">
        <v>1053.1500000000001</v>
      </c>
      <c r="AZ261" s="22">
        <v>137.01</v>
      </c>
      <c r="BA261" s="22">
        <v>1593.19</v>
      </c>
      <c r="BB261" s="23">
        <v>4946.62</v>
      </c>
      <c r="BC261" s="21">
        <v>3150.41</v>
      </c>
      <c r="BD261" s="21">
        <v>0</v>
      </c>
      <c r="BE261" s="21">
        <v>3150.41</v>
      </c>
      <c r="BF261" s="22">
        <v>342</v>
      </c>
      <c r="BG261" s="22">
        <v>47.22</v>
      </c>
      <c r="BH261" s="22">
        <v>1186.42</v>
      </c>
      <c r="BI261" s="22">
        <v>137.53</v>
      </c>
      <c r="BJ261" s="22">
        <v>1713.17</v>
      </c>
      <c r="BK261" s="23">
        <v>4863.58</v>
      </c>
      <c r="BL261" s="21">
        <v>2112.44</v>
      </c>
      <c r="BM261" s="21">
        <v>0</v>
      </c>
      <c r="BN261" s="21">
        <v>2112.44</v>
      </c>
      <c r="BO261" s="22">
        <v>197</v>
      </c>
      <c r="BP261" s="22">
        <v>31.65</v>
      </c>
      <c r="BQ261" s="22">
        <v>602.87</v>
      </c>
      <c r="BR261" s="22">
        <v>119.1</v>
      </c>
      <c r="BS261" s="22">
        <v>950.62</v>
      </c>
      <c r="BT261" s="23">
        <v>3063.06</v>
      </c>
      <c r="BU261" s="21">
        <v>2112.44</v>
      </c>
      <c r="BV261" s="21">
        <v>0</v>
      </c>
      <c r="BW261" s="21">
        <v>2112.44</v>
      </c>
      <c r="BX261" s="22">
        <v>198</v>
      </c>
      <c r="BY261" s="22">
        <v>31.65</v>
      </c>
      <c r="BZ261" s="22">
        <v>602.87</v>
      </c>
      <c r="CA261" s="22">
        <v>124.2</v>
      </c>
      <c r="CB261" s="22">
        <v>956.72</v>
      </c>
      <c r="CC261" s="23">
        <v>3069.16</v>
      </c>
      <c r="CD261" s="21">
        <v>2117.64</v>
      </c>
      <c r="CE261" s="21">
        <v>0</v>
      </c>
      <c r="CF261" s="21">
        <v>2117.64</v>
      </c>
      <c r="CG261" s="22">
        <v>199</v>
      </c>
      <c r="CH261" s="22">
        <v>31.72</v>
      </c>
      <c r="CI261" s="22">
        <v>607.65</v>
      </c>
      <c r="CJ261" s="22">
        <v>129.4</v>
      </c>
      <c r="CK261" s="22">
        <v>967.77</v>
      </c>
      <c r="CL261" s="23">
        <v>3085.41</v>
      </c>
      <c r="CM261" s="21">
        <v>2154.0700000000002</v>
      </c>
      <c r="CN261" s="21">
        <v>0</v>
      </c>
      <c r="CO261" s="21">
        <v>2154.0700000000002</v>
      </c>
      <c r="CP261" s="22">
        <v>213</v>
      </c>
      <c r="CQ261" s="22">
        <v>32.270000000000003</v>
      </c>
      <c r="CR261" s="22">
        <v>615.19000000000005</v>
      </c>
      <c r="CS261" s="22">
        <v>38.25</v>
      </c>
      <c r="CT261" s="22">
        <v>898.71</v>
      </c>
      <c r="CU261" s="23">
        <v>3052.78</v>
      </c>
      <c r="CV261" s="21">
        <v>2754.05</v>
      </c>
      <c r="CW261" s="21">
        <v>0</v>
      </c>
      <c r="CX261" s="21">
        <v>2754.05</v>
      </c>
      <c r="CY261" s="22">
        <v>287</v>
      </c>
      <c r="CZ261" s="22">
        <v>41.27</v>
      </c>
      <c r="DA261" s="22">
        <v>1041.6400000000001</v>
      </c>
      <c r="DB261" s="22">
        <v>54.01</v>
      </c>
      <c r="DC261" s="22">
        <v>1423.92</v>
      </c>
      <c r="DD261" s="23">
        <v>4177.97</v>
      </c>
      <c r="DE261" s="21">
        <v>3264.68</v>
      </c>
      <c r="DF261" s="21">
        <v>0</v>
      </c>
      <c r="DG261" s="21">
        <v>3264.68</v>
      </c>
      <c r="DH261" s="22">
        <v>359</v>
      </c>
      <c r="DI261" s="22">
        <v>334.12</v>
      </c>
      <c r="DJ261" s="22">
        <v>2087.19</v>
      </c>
      <c r="DK261" s="22">
        <v>171.51</v>
      </c>
      <c r="DL261" s="22">
        <v>2951.82</v>
      </c>
      <c r="DM261" s="23">
        <v>6216.5</v>
      </c>
      <c r="DN261" s="73">
        <f t="shared" ref="DN261:DN324" si="42">J261+S261+AB261+AK261+AT261+BC261+BL261+BU261+CD261+CM261+CV261+DE261</f>
        <v>28551.87</v>
      </c>
      <c r="DO261" s="73">
        <f t="shared" si="41"/>
        <v>948.61</v>
      </c>
      <c r="DP261" s="73">
        <f t="shared" ref="DP261:DP324" si="43">L261+U261+AD261+AM261+AV261+BE261+BN261+BW261+CF261+CO261+CX261+DG261</f>
        <v>29500.479999999996</v>
      </c>
      <c r="DQ261" s="22">
        <f t="shared" ref="DQ261:DQ325" si="44">M261+V261+AE261+AN261+AW261+BF261+BO261+BO261+BX261+CG261+CP261+CY261+DH261</f>
        <v>3157</v>
      </c>
      <c r="DR261" s="22">
        <f t="shared" ref="DR261:DR325" si="45">N261+W261+AF261+AO261+AX261+BG261+BP261+BP261+BY261+CH261+CQ261+CZ261+DI261</f>
        <v>744.64</v>
      </c>
      <c r="DS261" s="22">
        <f t="shared" ref="DS261:DS325" si="46">O261+X261+AG261+AP261+AY261+BH261+BQ261+BQ261+BZ261+CI261+CR261+DA261+DJ261</f>
        <v>10840.23</v>
      </c>
      <c r="DT261" s="22">
        <f t="shared" ref="DT261:DT325" si="47">P261+Y261+AH261+AQ261+AZ261+BI261+BR261+BR261+CA261+CJ261+CS261+DB261+DK261</f>
        <v>1517.29</v>
      </c>
      <c r="DU261" s="22">
        <f t="shared" ref="DU261:DU325" si="48">Q261+Z261+AI261+AR261+BA261+BJ261+BS261+BS261+CB261+CK261+CT261+DC261+DL261</f>
        <v>16259.159999999998</v>
      </c>
      <c r="DV261" s="23">
        <f t="shared" ref="DV261:DV325" si="49">R261+AA261+AJ261+AS261+BB261+BK261+BT261+BT261+CC261+CL261+CU261+DD261+DM261</f>
        <v>47872.08</v>
      </c>
      <c r="DW261" s="262">
        <f t="shared" ref="DW261:DW324" si="50">DP261-F261</f>
        <v>1327.1199999999953</v>
      </c>
      <c r="DX261" s="262"/>
      <c r="DY261" s="263">
        <f>E261-(DU261-(DO261*PARAM!Q261))</f>
        <v>-1583.8399999999983</v>
      </c>
      <c r="DZ261" s="263"/>
    </row>
    <row r="262" spans="1:130" x14ac:dyDescent="0.25">
      <c r="A262" s="18">
        <v>1603</v>
      </c>
      <c r="B262" s="18" t="s">
        <v>420</v>
      </c>
      <c r="C262" s="18" t="s">
        <v>421</v>
      </c>
      <c r="D262" s="20">
        <v>0.8</v>
      </c>
      <c r="E262" s="18">
        <v>13751.01</v>
      </c>
      <c r="F262" s="18">
        <v>24443.7</v>
      </c>
      <c r="G262" s="18" t="s">
        <v>157</v>
      </c>
      <c r="H262" s="18" t="s">
        <v>5</v>
      </c>
      <c r="I262" s="18" t="s">
        <v>422</v>
      </c>
      <c r="J262" s="21">
        <v>1943.9</v>
      </c>
      <c r="K262" s="21">
        <v>0</v>
      </c>
      <c r="L262" s="21">
        <v>1943.9</v>
      </c>
      <c r="M262" s="22">
        <v>167</v>
      </c>
      <c r="N262" s="22">
        <v>47.03</v>
      </c>
      <c r="O262" s="22">
        <v>664.82</v>
      </c>
      <c r="P262" s="22">
        <v>110.75</v>
      </c>
      <c r="Q262" s="22">
        <v>989.6</v>
      </c>
      <c r="R262" s="23">
        <v>2933.5</v>
      </c>
      <c r="S262" s="21">
        <v>2051.85</v>
      </c>
      <c r="T262" s="21">
        <v>0</v>
      </c>
      <c r="U262" s="21">
        <v>2051.85</v>
      </c>
      <c r="V262" s="22">
        <v>191</v>
      </c>
      <c r="W262" s="22">
        <v>51.22</v>
      </c>
      <c r="X262" s="22">
        <v>711.04</v>
      </c>
      <c r="Y262" s="22">
        <v>107.83</v>
      </c>
      <c r="Z262" s="22">
        <v>1061.0899999999999</v>
      </c>
      <c r="AA262" s="23">
        <v>3112.94</v>
      </c>
      <c r="AB262" s="21">
        <v>1871.4</v>
      </c>
      <c r="AC262" s="21">
        <v>0</v>
      </c>
      <c r="AD262" s="21">
        <v>1871.4</v>
      </c>
      <c r="AE262" s="22">
        <v>166</v>
      </c>
      <c r="AF262" s="22">
        <v>46.71</v>
      </c>
      <c r="AG262" s="22">
        <v>653.66</v>
      </c>
      <c r="AH262" s="22">
        <v>125.02</v>
      </c>
      <c r="AI262" s="22">
        <v>991.39</v>
      </c>
      <c r="AJ262" s="23">
        <v>2862.79</v>
      </c>
      <c r="AK262" s="21">
        <v>1882.91</v>
      </c>
      <c r="AL262" s="21">
        <v>0</v>
      </c>
      <c r="AM262" s="21">
        <v>1882.91</v>
      </c>
      <c r="AN262" s="22">
        <v>167</v>
      </c>
      <c r="AO262" s="22">
        <v>47</v>
      </c>
      <c r="AP262" s="22">
        <v>664.05</v>
      </c>
      <c r="AQ262" s="22">
        <v>115.04</v>
      </c>
      <c r="AR262" s="22">
        <v>993.09</v>
      </c>
      <c r="AS262" s="23">
        <v>2876</v>
      </c>
      <c r="AT262" s="21">
        <v>1886.64</v>
      </c>
      <c r="AU262" s="21">
        <v>609.38</v>
      </c>
      <c r="AV262" s="21">
        <v>2496.02</v>
      </c>
      <c r="AW262" s="22">
        <v>250</v>
      </c>
      <c r="AX262" s="22">
        <v>47.09</v>
      </c>
      <c r="AY262" s="22">
        <v>789.24</v>
      </c>
      <c r="AZ262" s="22">
        <v>87.55</v>
      </c>
      <c r="BA262" s="22">
        <v>1173.8800000000001</v>
      </c>
      <c r="BB262" s="23">
        <v>3669.9</v>
      </c>
      <c r="BC262" s="21">
        <v>2972.74</v>
      </c>
      <c r="BD262" s="21">
        <v>0</v>
      </c>
      <c r="BE262" s="21">
        <v>2972.74</v>
      </c>
      <c r="BF262" s="22">
        <v>295</v>
      </c>
      <c r="BG262" s="22">
        <v>70.290000000000006</v>
      </c>
      <c r="BH262" s="22">
        <v>1063.58</v>
      </c>
      <c r="BI262" s="22">
        <v>138.80000000000001</v>
      </c>
      <c r="BJ262" s="22">
        <v>1567.67</v>
      </c>
      <c r="BK262" s="23">
        <v>4540.41</v>
      </c>
      <c r="BL262" s="21">
        <v>1886.64</v>
      </c>
      <c r="BM262" s="21">
        <v>0</v>
      </c>
      <c r="BN262" s="21">
        <v>1886.64</v>
      </c>
      <c r="BO262" s="22">
        <v>165</v>
      </c>
      <c r="BP262" s="22">
        <v>47.09</v>
      </c>
      <c r="BQ262" s="22">
        <v>667.37</v>
      </c>
      <c r="BR262" s="22">
        <v>89.59</v>
      </c>
      <c r="BS262" s="22">
        <v>969.05</v>
      </c>
      <c r="BT262" s="23">
        <v>2855.69</v>
      </c>
      <c r="BU262" s="21">
        <v>1886.64</v>
      </c>
      <c r="BV262" s="21">
        <v>0</v>
      </c>
      <c r="BW262" s="21">
        <v>1886.64</v>
      </c>
      <c r="BX262" s="22">
        <v>168</v>
      </c>
      <c r="BY262" s="22">
        <v>47.09</v>
      </c>
      <c r="BZ262" s="22">
        <v>667.37</v>
      </c>
      <c r="CA262" s="22">
        <v>115.09</v>
      </c>
      <c r="CB262" s="22">
        <v>997.55</v>
      </c>
      <c r="CC262" s="23">
        <v>2884.19</v>
      </c>
      <c r="CD262" s="21">
        <v>1739.55</v>
      </c>
      <c r="CE262" s="21">
        <v>0</v>
      </c>
      <c r="CF262" s="21">
        <v>1739.55</v>
      </c>
      <c r="CG262" s="22">
        <v>144</v>
      </c>
      <c r="CH262" s="22">
        <v>42.85</v>
      </c>
      <c r="CI262" s="22">
        <v>613.42999999999995</v>
      </c>
      <c r="CJ262" s="22">
        <v>71.58</v>
      </c>
      <c r="CK262" s="22">
        <v>871.86</v>
      </c>
      <c r="CL262" s="23">
        <v>2611.41</v>
      </c>
      <c r="CM262" s="21">
        <v>1928.05</v>
      </c>
      <c r="CN262" s="21">
        <v>0</v>
      </c>
      <c r="CO262" s="21">
        <v>1928.05</v>
      </c>
      <c r="CP262" s="22">
        <v>182</v>
      </c>
      <c r="CQ262" s="22">
        <v>48.21</v>
      </c>
      <c r="CR262" s="22">
        <v>669.85</v>
      </c>
      <c r="CS262" s="22">
        <v>49.55</v>
      </c>
      <c r="CT262" s="22">
        <v>949.61</v>
      </c>
      <c r="CU262" s="23">
        <v>2877.66</v>
      </c>
      <c r="CV262" s="21">
        <v>1935.23</v>
      </c>
      <c r="CW262" s="21">
        <v>0</v>
      </c>
      <c r="CX262" s="21">
        <v>1935.23</v>
      </c>
      <c r="CY262" s="22">
        <v>168</v>
      </c>
      <c r="CZ262" s="22">
        <v>47.09</v>
      </c>
      <c r="DA262" s="22">
        <v>643.26</v>
      </c>
      <c r="DB262" s="22">
        <v>90.24</v>
      </c>
      <c r="DC262" s="22">
        <v>948.59</v>
      </c>
      <c r="DD262" s="23">
        <v>2883.82</v>
      </c>
      <c r="DE262" s="21">
        <v>2514.84</v>
      </c>
      <c r="DF262" s="21">
        <v>0</v>
      </c>
      <c r="DG262" s="21">
        <v>2514.84</v>
      </c>
      <c r="DH262" s="22">
        <v>256</v>
      </c>
      <c r="DI262" s="22">
        <v>304.72000000000003</v>
      </c>
      <c r="DJ262" s="22">
        <v>1526.58</v>
      </c>
      <c r="DK262" s="22">
        <v>107.21</v>
      </c>
      <c r="DL262" s="22">
        <v>2194.5100000000002</v>
      </c>
      <c r="DM262" s="23">
        <v>4709.3500000000004</v>
      </c>
      <c r="DN262" s="73">
        <f t="shared" si="42"/>
        <v>24500.389999999996</v>
      </c>
      <c r="DO262" s="73">
        <f t="shared" si="41"/>
        <v>609.38</v>
      </c>
      <c r="DP262" s="73">
        <f t="shared" si="43"/>
        <v>25109.769999999997</v>
      </c>
      <c r="DQ262" s="22">
        <f t="shared" si="44"/>
        <v>2484</v>
      </c>
      <c r="DR262" s="22">
        <f t="shared" si="45"/>
        <v>893.48000000000025</v>
      </c>
      <c r="DS262" s="22">
        <f t="shared" si="46"/>
        <v>10001.619999999999</v>
      </c>
      <c r="DT262" s="22">
        <f t="shared" si="47"/>
        <v>1297.8400000000001</v>
      </c>
      <c r="DU262" s="22">
        <f t="shared" si="48"/>
        <v>14676.94</v>
      </c>
      <c r="DV262" s="23">
        <f t="shared" si="49"/>
        <v>41673.349999999991</v>
      </c>
      <c r="DW262" s="262">
        <f t="shared" si="50"/>
        <v>666.06999999999607</v>
      </c>
      <c r="DX262" s="262"/>
      <c r="DY262" s="263">
        <f>E262-(DU262-(DO262*PARAM!Q262))</f>
        <v>-925.93000000000029</v>
      </c>
      <c r="DZ262" s="263"/>
    </row>
    <row r="263" spans="1:130" x14ac:dyDescent="0.25">
      <c r="A263" s="18">
        <v>1617</v>
      </c>
      <c r="B263" s="18" t="s">
        <v>759</v>
      </c>
      <c r="C263" s="18" t="s">
        <v>760</v>
      </c>
      <c r="D263" s="20">
        <v>0.8</v>
      </c>
      <c r="E263" s="18">
        <v>12743.67</v>
      </c>
      <c r="F263" s="18">
        <v>23197.66</v>
      </c>
      <c r="G263" s="18" t="s">
        <v>157</v>
      </c>
      <c r="H263" s="18" t="s">
        <v>5</v>
      </c>
      <c r="I263" s="18" t="s">
        <v>298</v>
      </c>
      <c r="J263" s="21">
        <v>1921.39</v>
      </c>
      <c r="K263" s="21">
        <v>0</v>
      </c>
      <c r="L263" s="21">
        <v>1921.39</v>
      </c>
      <c r="M263" s="22">
        <v>162</v>
      </c>
      <c r="N263" s="22">
        <v>46.14</v>
      </c>
      <c r="O263" s="22">
        <v>632.66999999999996</v>
      </c>
      <c r="P263" s="22">
        <v>110.29</v>
      </c>
      <c r="Q263" s="22">
        <v>951.1</v>
      </c>
      <c r="R263" s="23">
        <v>2872.49</v>
      </c>
      <c r="S263" s="21">
        <v>1715.41</v>
      </c>
      <c r="T263" s="21">
        <v>0</v>
      </c>
      <c r="U263" s="21">
        <v>1715.41</v>
      </c>
      <c r="V263" s="22">
        <v>144</v>
      </c>
      <c r="W263" s="22">
        <v>42.81</v>
      </c>
      <c r="X263" s="22">
        <v>512.62</v>
      </c>
      <c r="Y263" s="22">
        <v>81.45</v>
      </c>
      <c r="Z263" s="22">
        <v>780.88</v>
      </c>
      <c r="AA263" s="23">
        <v>2496.29</v>
      </c>
      <c r="AB263" s="21">
        <v>1715.41</v>
      </c>
      <c r="AC263" s="21">
        <v>0</v>
      </c>
      <c r="AD263" s="21">
        <v>1715.41</v>
      </c>
      <c r="AE263" s="22">
        <v>144</v>
      </c>
      <c r="AF263" s="22">
        <v>42.81</v>
      </c>
      <c r="AG263" s="22">
        <v>512.26</v>
      </c>
      <c r="AH263" s="22">
        <v>101.85</v>
      </c>
      <c r="AI263" s="22">
        <v>800.92</v>
      </c>
      <c r="AJ263" s="23">
        <v>2516.33</v>
      </c>
      <c r="AK263" s="21">
        <v>1481.1</v>
      </c>
      <c r="AL263" s="21">
        <v>0</v>
      </c>
      <c r="AM263" s="21">
        <v>1481.1</v>
      </c>
      <c r="AN263" s="22">
        <v>112</v>
      </c>
      <c r="AO263" s="22">
        <v>36.950000000000003</v>
      </c>
      <c r="AP263" s="22">
        <v>471.88</v>
      </c>
      <c r="AQ263" s="22">
        <v>107.89</v>
      </c>
      <c r="AR263" s="22">
        <v>728.72</v>
      </c>
      <c r="AS263" s="23">
        <v>2209.8200000000002</v>
      </c>
      <c r="AT263" s="21">
        <v>963.94</v>
      </c>
      <c r="AU263" s="21">
        <v>758.88</v>
      </c>
      <c r="AV263" s="21">
        <v>1722.82</v>
      </c>
      <c r="AW263" s="22">
        <v>144</v>
      </c>
      <c r="AX263" s="22">
        <v>24.01</v>
      </c>
      <c r="AY263" s="22">
        <v>455.29</v>
      </c>
      <c r="AZ263" s="22">
        <v>27.28</v>
      </c>
      <c r="BA263" s="22">
        <v>650.58000000000004</v>
      </c>
      <c r="BB263" s="23">
        <v>2373.4</v>
      </c>
      <c r="BC263" s="21">
        <v>377.44</v>
      </c>
      <c r="BD263" s="21">
        <v>0</v>
      </c>
      <c r="BE263" s="21">
        <v>377.44</v>
      </c>
      <c r="BF263" s="22">
        <v>-58</v>
      </c>
      <c r="BG263" s="22">
        <v>6.16</v>
      </c>
      <c r="BH263" s="22">
        <v>127.05</v>
      </c>
      <c r="BI263" s="22">
        <v>6.13</v>
      </c>
      <c r="BJ263" s="22">
        <v>81.34</v>
      </c>
      <c r="BK263" s="23">
        <v>458.78</v>
      </c>
      <c r="BL263" s="21">
        <v>1170.3599999999999</v>
      </c>
      <c r="BM263" s="21">
        <v>0</v>
      </c>
      <c r="BN263" s="21">
        <v>1170.3599999999999</v>
      </c>
      <c r="BO263" s="22">
        <v>68</v>
      </c>
      <c r="BP263" s="22">
        <v>29.18</v>
      </c>
      <c r="BQ263" s="22">
        <v>463.19</v>
      </c>
      <c r="BR263" s="22">
        <v>20.77</v>
      </c>
      <c r="BS263" s="22">
        <v>581.14</v>
      </c>
      <c r="BT263" s="23">
        <v>1751.5</v>
      </c>
      <c r="BU263" s="21">
        <v>99.09</v>
      </c>
      <c r="BV263" s="21">
        <v>0</v>
      </c>
      <c r="BW263" s="21">
        <v>99.09</v>
      </c>
      <c r="BX263" s="22">
        <v>-63</v>
      </c>
      <c r="BY263" s="22">
        <v>2.39</v>
      </c>
      <c r="BZ263" s="22">
        <v>65.12</v>
      </c>
      <c r="CA263" s="22">
        <v>1.75</v>
      </c>
      <c r="CB263" s="22">
        <v>6.26</v>
      </c>
      <c r="CC263" s="23">
        <v>105.35</v>
      </c>
      <c r="CD263" s="21">
        <v>1422.61</v>
      </c>
      <c r="CE263" s="21">
        <v>0</v>
      </c>
      <c r="CF263" s="21">
        <v>1422.61</v>
      </c>
      <c r="CG263" s="22">
        <v>97</v>
      </c>
      <c r="CH263" s="22">
        <v>35.49</v>
      </c>
      <c r="CI263" s="22">
        <v>455.1</v>
      </c>
      <c r="CJ263" s="22">
        <v>25.26</v>
      </c>
      <c r="CK263" s="22">
        <v>612.85</v>
      </c>
      <c r="CL263" s="23">
        <v>2035.46</v>
      </c>
      <c r="CM263" s="21">
        <v>594.91999999999996</v>
      </c>
      <c r="CN263" s="21">
        <v>0</v>
      </c>
      <c r="CO263" s="21">
        <v>594.91999999999996</v>
      </c>
      <c r="CP263" s="22">
        <v>31</v>
      </c>
      <c r="CQ263" s="22">
        <v>14.88</v>
      </c>
      <c r="CR263" s="22">
        <v>221.29</v>
      </c>
      <c r="CS263" s="22">
        <v>10.57</v>
      </c>
      <c r="CT263" s="22">
        <v>277.74</v>
      </c>
      <c r="CU263" s="23">
        <v>872.66</v>
      </c>
      <c r="CV263" s="21">
        <v>1298.1300000000001</v>
      </c>
      <c r="CW263" s="21">
        <v>0</v>
      </c>
      <c r="CX263" s="21">
        <v>1298.1300000000001</v>
      </c>
      <c r="CY263" s="22">
        <v>85</v>
      </c>
      <c r="CZ263" s="22">
        <v>32.369999999999997</v>
      </c>
      <c r="DA263" s="22">
        <v>299.74</v>
      </c>
      <c r="DB263" s="22">
        <v>23.05</v>
      </c>
      <c r="DC263" s="22">
        <v>440.16</v>
      </c>
      <c r="DD263" s="23">
        <v>1738.29</v>
      </c>
      <c r="DE263" s="21">
        <v>2724.09</v>
      </c>
      <c r="DF263" s="21">
        <v>0</v>
      </c>
      <c r="DG263" s="21">
        <v>2724.09</v>
      </c>
      <c r="DH263" s="22">
        <v>237</v>
      </c>
      <c r="DI263" s="22">
        <v>219.23</v>
      </c>
      <c r="DJ263" s="22">
        <v>1581.43</v>
      </c>
      <c r="DK263" s="22">
        <v>100.54</v>
      </c>
      <c r="DL263" s="22">
        <v>2138.1999999999998</v>
      </c>
      <c r="DM263" s="23">
        <v>4862.29</v>
      </c>
      <c r="DN263" s="73">
        <f t="shared" si="42"/>
        <v>15483.89</v>
      </c>
      <c r="DO263" s="73">
        <f t="shared" si="41"/>
        <v>758.88</v>
      </c>
      <c r="DP263" s="73">
        <f t="shared" si="43"/>
        <v>16242.77</v>
      </c>
      <c r="DQ263" s="22">
        <f t="shared" si="44"/>
        <v>1171</v>
      </c>
      <c r="DR263" s="22">
        <f t="shared" si="45"/>
        <v>561.59999999999991</v>
      </c>
      <c r="DS263" s="22">
        <f t="shared" si="46"/>
        <v>6260.83</v>
      </c>
      <c r="DT263" s="22">
        <f t="shared" si="47"/>
        <v>637.59999999999991</v>
      </c>
      <c r="DU263" s="22">
        <f t="shared" si="48"/>
        <v>8631.0300000000007</v>
      </c>
      <c r="DV263" s="23">
        <f t="shared" si="49"/>
        <v>26044.16</v>
      </c>
      <c r="DW263" s="262">
        <f t="shared" si="50"/>
        <v>-6954.8899999999994</v>
      </c>
      <c r="DX263" s="262"/>
      <c r="DY263" s="263">
        <f>E263-(DU263-(DO263*PARAM!Q263))</f>
        <v>4112.6399999999994</v>
      </c>
      <c r="DZ263" s="263"/>
    </row>
    <row r="264" spans="1:130" x14ac:dyDescent="0.25">
      <c r="A264" s="18">
        <v>1621</v>
      </c>
      <c r="B264" s="18" t="s">
        <v>423</v>
      </c>
      <c r="C264" s="18" t="s">
        <v>278</v>
      </c>
      <c r="D264" s="20">
        <v>1</v>
      </c>
      <c r="E264" s="18">
        <v>48683.040000000001</v>
      </c>
      <c r="F264" s="18">
        <v>102523.6</v>
      </c>
      <c r="G264" s="18" t="s">
        <v>157</v>
      </c>
      <c r="H264" s="18" t="s">
        <v>18</v>
      </c>
      <c r="I264" s="18" t="s">
        <v>424</v>
      </c>
      <c r="J264" s="21">
        <v>2006.88</v>
      </c>
      <c r="K264" s="21">
        <v>0</v>
      </c>
      <c r="L264" s="21">
        <v>2006.88</v>
      </c>
      <c r="M264" s="22">
        <v>178</v>
      </c>
      <c r="N264" s="22">
        <v>48.93</v>
      </c>
      <c r="O264" s="22">
        <v>464.55</v>
      </c>
      <c r="P264" s="22">
        <v>137.41999999999999</v>
      </c>
      <c r="Q264" s="22">
        <v>828.9</v>
      </c>
      <c r="R264" s="23">
        <v>2835.78</v>
      </c>
      <c r="S264" s="21">
        <v>1979.12</v>
      </c>
      <c r="T264" s="21">
        <v>0</v>
      </c>
      <c r="U264" s="21">
        <v>1979.12</v>
      </c>
      <c r="V264" s="22">
        <v>181</v>
      </c>
      <c r="W264" s="22">
        <v>49.4</v>
      </c>
      <c r="X264" s="22">
        <v>482.52</v>
      </c>
      <c r="Y264" s="22">
        <v>111.64</v>
      </c>
      <c r="Z264" s="22">
        <v>824.56</v>
      </c>
      <c r="AA264" s="23">
        <v>2803.68</v>
      </c>
      <c r="AB264" s="21">
        <v>1979.12</v>
      </c>
      <c r="AC264" s="21">
        <v>0</v>
      </c>
      <c r="AD264" s="21">
        <v>1979.12</v>
      </c>
      <c r="AE264" s="22">
        <v>180</v>
      </c>
      <c r="AF264" s="22">
        <v>49.4</v>
      </c>
      <c r="AG264" s="22">
        <v>482.14</v>
      </c>
      <c r="AH264" s="22">
        <v>152.44</v>
      </c>
      <c r="AI264" s="22">
        <v>863.98</v>
      </c>
      <c r="AJ264" s="23">
        <v>2843.1</v>
      </c>
      <c r="AK264" s="21">
        <v>1982.34</v>
      </c>
      <c r="AL264" s="21">
        <v>0</v>
      </c>
      <c r="AM264" s="21">
        <v>1982.34</v>
      </c>
      <c r="AN264" s="22">
        <v>181</v>
      </c>
      <c r="AO264" s="22">
        <v>49.49</v>
      </c>
      <c r="AP264" s="22">
        <v>485.01</v>
      </c>
      <c r="AQ264" s="22">
        <v>116.79</v>
      </c>
      <c r="AR264" s="22">
        <v>832.29</v>
      </c>
      <c r="AS264" s="23">
        <v>2814.63</v>
      </c>
      <c r="AT264" s="21">
        <v>1993.12</v>
      </c>
      <c r="AU264" s="21">
        <v>948.61</v>
      </c>
      <c r="AV264" s="21">
        <v>2941.73</v>
      </c>
      <c r="AW264" s="22">
        <v>311</v>
      </c>
      <c r="AX264" s="22">
        <v>49.75</v>
      </c>
      <c r="AY264" s="22">
        <v>684.55</v>
      </c>
      <c r="AZ264" s="22">
        <v>139.9</v>
      </c>
      <c r="BA264" s="22">
        <v>1185.2</v>
      </c>
      <c r="BB264" s="23">
        <v>4126.93</v>
      </c>
      <c r="BC264" s="21">
        <v>3122.02</v>
      </c>
      <c r="BD264" s="21">
        <v>0</v>
      </c>
      <c r="BE264" s="21">
        <v>3122.02</v>
      </c>
      <c r="BF264" s="22">
        <v>314</v>
      </c>
      <c r="BG264" s="22">
        <v>73.7</v>
      </c>
      <c r="BH264" s="22">
        <v>1113.3800000000001</v>
      </c>
      <c r="BI264" s="22">
        <v>141.38</v>
      </c>
      <c r="BJ264" s="22">
        <v>1642.46</v>
      </c>
      <c r="BK264" s="23">
        <v>4764.4799999999996</v>
      </c>
      <c r="BL264" s="21">
        <v>1979.12</v>
      </c>
      <c r="BM264" s="21">
        <v>0</v>
      </c>
      <c r="BN264" s="21">
        <v>1979.12</v>
      </c>
      <c r="BO264" s="22">
        <v>180</v>
      </c>
      <c r="BP264" s="22">
        <v>49.4</v>
      </c>
      <c r="BQ264" s="22">
        <v>482.14</v>
      </c>
      <c r="BR264" s="22">
        <v>142.24</v>
      </c>
      <c r="BS264" s="22">
        <v>853.78</v>
      </c>
      <c r="BT264" s="23">
        <v>2832.9</v>
      </c>
      <c r="BU264" s="21">
        <v>1979.12</v>
      </c>
      <c r="BV264" s="21">
        <v>0</v>
      </c>
      <c r="BW264" s="21">
        <v>1979.12</v>
      </c>
      <c r="BX264" s="22">
        <v>180</v>
      </c>
      <c r="BY264" s="22">
        <v>49.4</v>
      </c>
      <c r="BZ264" s="22">
        <v>482.14</v>
      </c>
      <c r="CA264" s="22">
        <v>147.34</v>
      </c>
      <c r="CB264" s="22">
        <v>858.88</v>
      </c>
      <c r="CC264" s="23">
        <v>2838</v>
      </c>
      <c r="CD264" s="21">
        <v>2032.99</v>
      </c>
      <c r="CE264" s="21">
        <v>0</v>
      </c>
      <c r="CF264" s="21">
        <v>2032.99</v>
      </c>
      <c r="CG264" s="22">
        <v>188</v>
      </c>
      <c r="CH264" s="22">
        <v>50.75</v>
      </c>
      <c r="CI264" s="22">
        <v>531</v>
      </c>
      <c r="CJ264" s="22">
        <v>148.30000000000001</v>
      </c>
      <c r="CK264" s="22">
        <v>918.05</v>
      </c>
      <c r="CL264" s="23">
        <v>2951.04</v>
      </c>
      <c r="CM264" s="21">
        <v>2001.56</v>
      </c>
      <c r="CN264" s="21">
        <v>0</v>
      </c>
      <c r="CO264" s="21">
        <v>2001.56</v>
      </c>
      <c r="CP264" s="22">
        <v>191</v>
      </c>
      <c r="CQ264" s="22">
        <v>49.96</v>
      </c>
      <c r="CR264" s="22">
        <v>477.01</v>
      </c>
      <c r="CS264" s="22">
        <v>81.430000000000007</v>
      </c>
      <c r="CT264" s="22">
        <v>799.4</v>
      </c>
      <c r="CU264" s="23">
        <v>2800.96</v>
      </c>
      <c r="CV264" s="21">
        <v>1979.12</v>
      </c>
      <c r="CW264" s="21">
        <v>0</v>
      </c>
      <c r="CX264" s="21">
        <v>1979.12</v>
      </c>
      <c r="CY264" s="22">
        <v>180</v>
      </c>
      <c r="CZ264" s="22">
        <v>49.4</v>
      </c>
      <c r="DA264" s="22">
        <v>451.9</v>
      </c>
      <c r="DB264" s="22">
        <v>101.44</v>
      </c>
      <c r="DC264" s="22">
        <v>782.74</v>
      </c>
      <c r="DD264" s="23">
        <v>2761.86</v>
      </c>
      <c r="DE264" s="21">
        <v>1670.53</v>
      </c>
      <c r="DF264" s="21">
        <v>0</v>
      </c>
      <c r="DG264" s="21">
        <v>1670.53</v>
      </c>
      <c r="DH264" s="22">
        <v>139</v>
      </c>
      <c r="DI264" s="22">
        <v>286.22000000000003</v>
      </c>
      <c r="DJ264" s="22">
        <v>1041.26</v>
      </c>
      <c r="DK264" s="22">
        <v>122.8</v>
      </c>
      <c r="DL264" s="22">
        <v>1589.28</v>
      </c>
      <c r="DM264" s="23">
        <v>3259.81</v>
      </c>
      <c r="DN264" s="73">
        <f t="shared" si="42"/>
        <v>24705.040000000001</v>
      </c>
      <c r="DO264" s="73">
        <f t="shared" si="41"/>
        <v>948.61</v>
      </c>
      <c r="DP264" s="73">
        <f t="shared" si="43"/>
        <v>25653.65</v>
      </c>
      <c r="DQ264" s="22">
        <f t="shared" si="44"/>
        <v>2583</v>
      </c>
      <c r="DR264" s="22">
        <f t="shared" si="45"/>
        <v>905.19999999999993</v>
      </c>
      <c r="DS264" s="22">
        <f t="shared" si="46"/>
        <v>7659.7400000000007</v>
      </c>
      <c r="DT264" s="22">
        <f t="shared" si="47"/>
        <v>1685.36</v>
      </c>
      <c r="DU264" s="22">
        <f t="shared" si="48"/>
        <v>12833.3</v>
      </c>
      <c r="DV264" s="23">
        <f t="shared" si="49"/>
        <v>40466.07</v>
      </c>
      <c r="DW264" s="262">
        <f t="shared" si="50"/>
        <v>-76869.950000000012</v>
      </c>
      <c r="DX264" s="262"/>
      <c r="DY264" s="263">
        <f>E264-(DU264-(DO264*PARAM!Q264))</f>
        <v>35849.740000000005</v>
      </c>
      <c r="DZ264" s="263"/>
    </row>
    <row r="265" spans="1:130" x14ac:dyDescent="0.25">
      <c r="A265" s="18">
        <v>1624</v>
      </c>
      <c r="B265" s="18" t="s">
        <v>820</v>
      </c>
      <c r="C265" s="18" t="s">
        <v>821</v>
      </c>
      <c r="D265" s="20">
        <v>0</v>
      </c>
      <c r="E265" s="18">
        <v>0</v>
      </c>
      <c r="F265" s="18">
        <v>0</v>
      </c>
      <c r="G265" s="18" t="s">
        <v>157</v>
      </c>
      <c r="H265" s="18" t="s">
        <v>5</v>
      </c>
      <c r="I265" s="18" t="s">
        <v>814</v>
      </c>
      <c r="J265" s="21"/>
      <c r="K265" s="21"/>
      <c r="L265" s="21"/>
      <c r="M265" s="22"/>
      <c r="N265" s="22"/>
      <c r="O265" s="22"/>
      <c r="P265" s="22"/>
      <c r="Q265" s="22"/>
      <c r="R265" s="23"/>
      <c r="S265" s="21">
        <v>0</v>
      </c>
      <c r="T265" s="21">
        <v>0</v>
      </c>
      <c r="U265" s="21">
        <v>0</v>
      </c>
      <c r="V265" s="22">
        <v>0</v>
      </c>
      <c r="W265" s="22">
        <v>0</v>
      </c>
      <c r="X265" s="22">
        <v>0</v>
      </c>
      <c r="Y265" s="22">
        <v>0</v>
      </c>
      <c r="Z265" s="22">
        <v>0</v>
      </c>
      <c r="AA265" s="23">
        <v>0</v>
      </c>
      <c r="AB265" s="21">
        <v>0</v>
      </c>
      <c r="AC265" s="21">
        <v>0</v>
      </c>
      <c r="AD265" s="21">
        <v>0</v>
      </c>
      <c r="AE265" s="22">
        <v>0</v>
      </c>
      <c r="AF265" s="22">
        <v>0</v>
      </c>
      <c r="AG265" s="22">
        <v>0</v>
      </c>
      <c r="AH265" s="22">
        <v>0</v>
      </c>
      <c r="AI265" s="22">
        <v>0</v>
      </c>
      <c r="AJ265" s="23">
        <v>0</v>
      </c>
      <c r="AK265" s="21"/>
      <c r="AL265" s="21"/>
      <c r="AM265" s="21"/>
      <c r="AN265" s="22"/>
      <c r="AO265" s="22"/>
      <c r="AP265" s="22"/>
      <c r="AQ265" s="22"/>
      <c r="AR265" s="22"/>
      <c r="AS265" s="23"/>
      <c r="AT265" s="21">
        <v>8.34</v>
      </c>
      <c r="AU265" s="21">
        <v>920.15</v>
      </c>
      <c r="AV265" s="21">
        <v>928.49</v>
      </c>
      <c r="AW265" s="22">
        <v>39</v>
      </c>
      <c r="AX265" s="22">
        <v>0.28999999999999998</v>
      </c>
      <c r="AY265" s="22">
        <v>185.84</v>
      </c>
      <c r="AZ265" s="22">
        <v>12.44</v>
      </c>
      <c r="BA265" s="22">
        <v>237.57</v>
      </c>
      <c r="BB265" s="23">
        <v>1166.06</v>
      </c>
      <c r="BC265" s="21"/>
      <c r="BD265" s="21"/>
      <c r="BE265" s="21"/>
      <c r="BF265" s="22"/>
      <c r="BG265" s="22"/>
      <c r="BH265" s="22"/>
      <c r="BI265" s="22"/>
      <c r="BJ265" s="22"/>
      <c r="BK265" s="23"/>
      <c r="BL265" s="21"/>
      <c r="BM265" s="21"/>
      <c r="BN265" s="21"/>
      <c r="BO265" s="22"/>
      <c r="BP265" s="22"/>
      <c r="BQ265" s="22"/>
      <c r="BR265" s="22"/>
      <c r="BS265" s="22"/>
      <c r="BT265" s="23"/>
      <c r="BU265" s="21"/>
      <c r="BV265" s="21"/>
      <c r="BW265" s="21"/>
      <c r="BX265" s="22"/>
      <c r="BY265" s="22"/>
      <c r="BZ265" s="22"/>
      <c r="CA265" s="22"/>
      <c r="CB265" s="22"/>
      <c r="CC265" s="23"/>
      <c r="CD265" s="21"/>
      <c r="CE265" s="21"/>
      <c r="CF265" s="21"/>
      <c r="CG265" s="22"/>
      <c r="CH265" s="22"/>
      <c r="CI265" s="22"/>
      <c r="CJ265" s="22"/>
      <c r="CK265" s="22"/>
      <c r="CL265" s="23"/>
      <c r="CM265" s="21"/>
      <c r="CN265" s="21"/>
      <c r="CO265" s="21"/>
      <c r="CP265" s="22"/>
      <c r="CQ265" s="22"/>
      <c r="CR265" s="22"/>
      <c r="CS265" s="22"/>
      <c r="CT265" s="22"/>
      <c r="CU265" s="23"/>
      <c r="CV265" s="21"/>
      <c r="CW265" s="21"/>
      <c r="CX265" s="21"/>
      <c r="CY265" s="22"/>
      <c r="CZ265" s="22"/>
      <c r="DA265" s="22"/>
      <c r="DB265" s="22"/>
      <c r="DC265" s="22"/>
      <c r="DD265" s="23"/>
      <c r="DN265" s="73">
        <f t="shared" si="42"/>
        <v>8.34</v>
      </c>
      <c r="DO265" s="73">
        <f t="shared" si="41"/>
        <v>920.15</v>
      </c>
      <c r="DP265" s="73">
        <f t="shared" si="43"/>
        <v>928.49</v>
      </c>
      <c r="DQ265" s="22">
        <f t="shared" si="44"/>
        <v>39</v>
      </c>
      <c r="DR265" s="22">
        <f t="shared" si="45"/>
        <v>0.28999999999999998</v>
      </c>
      <c r="DS265" s="22">
        <f t="shared" si="46"/>
        <v>185.84</v>
      </c>
      <c r="DT265" s="22">
        <f t="shared" si="47"/>
        <v>12.44</v>
      </c>
      <c r="DU265" s="22">
        <f t="shared" si="48"/>
        <v>237.57</v>
      </c>
      <c r="DV265" s="23">
        <f t="shared" si="49"/>
        <v>1166.06</v>
      </c>
      <c r="DW265" s="262">
        <f t="shared" si="50"/>
        <v>928.49</v>
      </c>
      <c r="DX265" s="262"/>
      <c r="DY265" s="263">
        <f>E265-(DU265-(DO265*PARAM!Q265))</f>
        <v>-237.57</v>
      </c>
      <c r="DZ265" s="263"/>
    </row>
    <row r="266" spans="1:130" x14ac:dyDescent="0.25">
      <c r="A266" s="18">
        <v>1630</v>
      </c>
      <c r="B266" s="18" t="s">
        <v>840</v>
      </c>
      <c r="C266" s="18" t="s">
        <v>508</v>
      </c>
      <c r="D266" s="20">
        <v>0</v>
      </c>
      <c r="E266" s="18">
        <v>0</v>
      </c>
      <c r="F266" s="18">
        <v>0</v>
      </c>
      <c r="G266" s="18" t="s">
        <v>157</v>
      </c>
      <c r="H266" s="18" t="s">
        <v>5</v>
      </c>
      <c r="I266" s="18" t="s">
        <v>814</v>
      </c>
      <c r="J266" s="21"/>
      <c r="K266" s="21"/>
      <c r="L266" s="21"/>
      <c r="M266" s="22"/>
      <c r="N266" s="22"/>
      <c r="O266" s="22"/>
      <c r="P266" s="22"/>
      <c r="Q266" s="22"/>
      <c r="R266" s="23"/>
      <c r="S266" s="21">
        <v>0</v>
      </c>
      <c r="T266" s="21">
        <v>0</v>
      </c>
      <c r="U266" s="21">
        <v>0</v>
      </c>
      <c r="V266" s="22">
        <v>0</v>
      </c>
      <c r="W266" s="22">
        <v>0</v>
      </c>
      <c r="X266" s="22">
        <v>0</v>
      </c>
      <c r="Y266" s="22">
        <v>0</v>
      </c>
      <c r="Z266" s="22">
        <v>0</v>
      </c>
      <c r="AA266" s="23">
        <v>0</v>
      </c>
      <c r="AB266" s="21">
        <v>0</v>
      </c>
      <c r="AC266" s="21">
        <v>0</v>
      </c>
      <c r="AD266" s="21">
        <v>0</v>
      </c>
      <c r="AE266" s="22">
        <v>0</v>
      </c>
      <c r="AF266" s="22">
        <v>0</v>
      </c>
      <c r="AG266" s="22">
        <v>0</v>
      </c>
      <c r="AH266" s="22">
        <v>0</v>
      </c>
      <c r="AI266" s="22">
        <v>0</v>
      </c>
      <c r="AJ266" s="23">
        <v>0</v>
      </c>
      <c r="AK266" s="21"/>
      <c r="AL266" s="21"/>
      <c r="AM266" s="21"/>
      <c r="AN266" s="22"/>
      <c r="AO266" s="22"/>
      <c r="AP266" s="22"/>
      <c r="AQ266" s="22"/>
      <c r="AR266" s="22"/>
      <c r="AS266" s="23"/>
      <c r="AT266" s="21">
        <v>38.29</v>
      </c>
      <c r="AU266" s="21">
        <v>891.69</v>
      </c>
      <c r="AV266" s="21">
        <v>929.98</v>
      </c>
      <c r="AW266" s="22">
        <v>39</v>
      </c>
      <c r="AX266" s="22">
        <v>1.34</v>
      </c>
      <c r="AY266" s="22">
        <v>186.63</v>
      </c>
      <c r="AZ266" s="22">
        <v>12.47</v>
      </c>
      <c r="BA266" s="22">
        <v>239.44</v>
      </c>
      <c r="BB266" s="23">
        <v>1169.42</v>
      </c>
      <c r="BC266" s="21"/>
      <c r="BD266" s="21"/>
      <c r="BE266" s="21"/>
      <c r="BF266" s="22"/>
      <c r="BG266" s="22"/>
      <c r="BH266" s="22"/>
      <c r="BI266" s="22"/>
      <c r="BJ266" s="22"/>
      <c r="BK266" s="23"/>
      <c r="BL266" s="21"/>
      <c r="BM266" s="21"/>
      <c r="BN266" s="21"/>
      <c r="BO266" s="22"/>
      <c r="BP266" s="22"/>
      <c r="BQ266" s="22"/>
      <c r="BR266" s="22"/>
      <c r="BS266" s="22"/>
      <c r="BT266" s="23"/>
      <c r="BU266" s="21"/>
      <c r="BV266" s="21"/>
      <c r="BW266" s="21"/>
      <c r="BX266" s="22"/>
      <c r="BY266" s="22"/>
      <c r="BZ266" s="22"/>
      <c r="CA266" s="22"/>
      <c r="CB266" s="22"/>
      <c r="CC266" s="23"/>
      <c r="CD266" s="21"/>
      <c r="CE266" s="21"/>
      <c r="CF266" s="21"/>
      <c r="CG266" s="22"/>
      <c r="CH266" s="22"/>
      <c r="CI266" s="22"/>
      <c r="CJ266" s="22"/>
      <c r="CK266" s="22"/>
      <c r="CL266" s="23"/>
      <c r="CM266" s="21"/>
      <c r="CN266" s="21"/>
      <c r="CO266" s="21"/>
      <c r="CP266" s="22"/>
      <c r="CQ266" s="22"/>
      <c r="CR266" s="22"/>
      <c r="CS266" s="22"/>
      <c r="CT266" s="22"/>
      <c r="CU266" s="23"/>
      <c r="CV266" s="21"/>
      <c r="CW266" s="21"/>
      <c r="CX266" s="21"/>
      <c r="CY266" s="22"/>
      <c r="CZ266" s="22"/>
      <c r="DA266" s="22"/>
      <c r="DB266" s="22"/>
      <c r="DC266" s="22"/>
      <c r="DD266" s="23"/>
      <c r="DN266" s="73">
        <f t="shared" si="42"/>
        <v>38.29</v>
      </c>
      <c r="DO266" s="73">
        <f t="shared" si="41"/>
        <v>891.69</v>
      </c>
      <c r="DP266" s="73">
        <f t="shared" si="43"/>
        <v>929.98</v>
      </c>
      <c r="DQ266" s="22">
        <f t="shared" si="44"/>
        <v>39</v>
      </c>
      <c r="DR266" s="22">
        <f t="shared" si="45"/>
        <v>1.34</v>
      </c>
      <c r="DS266" s="22">
        <f t="shared" si="46"/>
        <v>186.63</v>
      </c>
      <c r="DT266" s="22">
        <f t="shared" si="47"/>
        <v>12.47</v>
      </c>
      <c r="DU266" s="22">
        <f t="shared" si="48"/>
        <v>239.44</v>
      </c>
      <c r="DV266" s="23">
        <f t="shared" si="49"/>
        <v>1169.42</v>
      </c>
      <c r="DW266" s="262">
        <f t="shared" si="50"/>
        <v>929.98</v>
      </c>
      <c r="DX266" s="262"/>
      <c r="DY266" s="263">
        <f>E266-(DU266-(DO266*PARAM!Q266))</f>
        <v>-239.44</v>
      </c>
      <c r="DZ266" s="263"/>
    </row>
    <row r="267" spans="1:130" x14ac:dyDescent="0.25">
      <c r="A267" s="18">
        <v>1635</v>
      </c>
      <c r="B267" s="18" t="s">
        <v>234</v>
      </c>
      <c r="C267" s="18" t="s">
        <v>235</v>
      </c>
      <c r="D267" s="20">
        <v>1</v>
      </c>
      <c r="E267" s="18">
        <v>18721.43</v>
      </c>
      <c r="F267" s="18">
        <v>33212.856599999999</v>
      </c>
      <c r="G267" s="18" t="s">
        <v>157</v>
      </c>
      <c r="H267" s="18" t="s">
        <v>9</v>
      </c>
      <c r="I267" s="18" t="s">
        <v>236</v>
      </c>
      <c r="J267" s="21">
        <v>2157.6561999999999</v>
      </c>
      <c r="K267" s="21">
        <v>0</v>
      </c>
      <c r="L267" s="21">
        <v>2157.6561999999999</v>
      </c>
      <c r="M267" s="22">
        <v>196.98</v>
      </c>
      <c r="N267" s="22">
        <v>52.086999999999996</v>
      </c>
      <c r="O267" s="22">
        <v>604.92459999999994</v>
      </c>
      <c r="P267" s="22">
        <v>122.9606</v>
      </c>
      <c r="Q267" s="22">
        <v>976.95220000000006</v>
      </c>
      <c r="R267" s="23">
        <v>-1224.74</v>
      </c>
      <c r="S267" s="21">
        <v>2089.8009999999999</v>
      </c>
      <c r="T267" s="21">
        <v>0</v>
      </c>
      <c r="U267" s="21">
        <v>2089.8009999999999</v>
      </c>
      <c r="V267" s="22">
        <v>196</v>
      </c>
      <c r="W267" s="22">
        <v>51.920400000000001</v>
      </c>
      <c r="X267" s="22">
        <v>599.74040000000002</v>
      </c>
      <c r="Y267" s="22">
        <v>132.01580000000001</v>
      </c>
      <c r="Z267" s="22">
        <v>979.67660000000001</v>
      </c>
      <c r="AA267" s="23">
        <v>-1152.77</v>
      </c>
      <c r="AB267" s="21">
        <v>1812.7256</v>
      </c>
      <c r="AC267" s="21">
        <v>0</v>
      </c>
      <c r="AD267" s="21">
        <v>1812.7256</v>
      </c>
      <c r="AE267" s="22">
        <v>159.74</v>
      </c>
      <c r="AF267" s="22">
        <v>45.246600000000001</v>
      </c>
      <c r="AG267" s="22">
        <v>531.47360000000003</v>
      </c>
      <c r="AH267" s="22">
        <v>142.149</v>
      </c>
      <c r="AI267" s="22">
        <v>878.60919999999999</v>
      </c>
      <c r="AJ267" s="23">
        <v>-971.11</v>
      </c>
      <c r="AK267" s="21">
        <v>2089.8009999999999</v>
      </c>
      <c r="AL267" s="21">
        <v>0</v>
      </c>
      <c r="AM267" s="21">
        <v>2089.8009999999999</v>
      </c>
      <c r="AN267" s="22">
        <v>196</v>
      </c>
      <c r="AO267" s="22">
        <v>51.920400000000001</v>
      </c>
      <c r="AP267" s="22">
        <v>599.33860000000004</v>
      </c>
      <c r="AQ267" s="22">
        <v>117.0218</v>
      </c>
      <c r="AR267" s="22">
        <v>964.2808</v>
      </c>
      <c r="AS267" s="23">
        <v>-1168.17</v>
      </c>
      <c r="AT267" s="21">
        <v>2079.5207999999998</v>
      </c>
      <c r="AU267" s="21">
        <v>920.34740000000011</v>
      </c>
      <c r="AV267" s="21">
        <v>2999.8681999999999</v>
      </c>
      <c r="AW267" s="22">
        <v>321.44</v>
      </c>
      <c r="AX267" s="22">
        <v>51.920400000000001</v>
      </c>
      <c r="AY267" s="22">
        <v>783.40219999999999</v>
      </c>
      <c r="AZ267" s="22">
        <v>139.21879999999999</v>
      </c>
      <c r="BA267" s="22">
        <v>1295.9813999999999</v>
      </c>
      <c r="BB267" s="23">
        <v>-1765.11</v>
      </c>
      <c r="BC267" s="21">
        <v>3330.6279999999997</v>
      </c>
      <c r="BD267" s="21">
        <v>0</v>
      </c>
      <c r="BE267" s="21">
        <v>3330.6279999999997</v>
      </c>
      <c r="BF267" s="22">
        <v>337.12</v>
      </c>
      <c r="BG267" s="22">
        <v>77.468999999999994</v>
      </c>
      <c r="BH267" s="22">
        <v>1167.8072</v>
      </c>
      <c r="BI267" s="22">
        <v>103.12540000000001</v>
      </c>
      <c r="BJ267" s="22">
        <v>1685.5216</v>
      </c>
      <c r="BK267" s="23">
        <v>-1713.08</v>
      </c>
      <c r="BL267" s="21">
        <v>2089.8009999999999</v>
      </c>
      <c r="BM267" s="21">
        <v>0</v>
      </c>
      <c r="BN267" s="21">
        <v>2089.8009999999999</v>
      </c>
      <c r="BO267" s="22">
        <v>196</v>
      </c>
      <c r="BP267" s="22">
        <v>51.920400000000001</v>
      </c>
      <c r="BQ267" s="22">
        <v>599.33860000000004</v>
      </c>
      <c r="BR267" s="22">
        <v>37.053800000000003</v>
      </c>
      <c r="BS267" s="22">
        <v>884.31280000000004</v>
      </c>
      <c r="BT267" s="23">
        <v>-1248.1400000000001</v>
      </c>
      <c r="BU267" s="21">
        <v>2079.5207999999998</v>
      </c>
      <c r="BV267" s="21">
        <v>0</v>
      </c>
      <c r="BW267" s="21">
        <v>2079.5207999999998</v>
      </c>
      <c r="BX267" s="22">
        <v>196</v>
      </c>
      <c r="BY267" s="22">
        <v>51.920400000000001</v>
      </c>
      <c r="BZ267" s="22">
        <v>599.33860000000004</v>
      </c>
      <c r="CA267" s="22">
        <v>36.916599999999995</v>
      </c>
      <c r="CB267" s="22">
        <v>884.17560000000003</v>
      </c>
      <c r="CC267" s="23">
        <v>-1237.78</v>
      </c>
      <c r="CD267" s="21">
        <v>2079.5207999999998</v>
      </c>
      <c r="CE267" s="21">
        <v>0</v>
      </c>
      <c r="CF267" s="21">
        <v>2079.5207999999998</v>
      </c>
      <c r="CG267" s="22">
        <v>196</v>
      </c>
      <c r="CH267" s="22">
        <v>51.920400000000001</v>
      </c>
      <c r="CI267" s="22">
        <v>599.33860000000004</v>
      </c>
      <c r="CJ267" s="22">
        <v>36.916599999999995</v>
      </c>
      <c r="CK267" s="22">
        <v>884.17560000000003</v>
      </c>
      <c r="CL267" s="23">
        <v>-1237.78</v>
      </c>
      <c r="CM267" s="21">
        <v>2079.5207999999998</v>
      </c>
      <c r="CN267" s="21">
        <v>0</v>
      </c>
      <c r="CO267" s="21">
        <v>2079.5207999999998</v>
      </c>
      <c r="CP267" s="22">
        <v>203.84</v>
      </c>
      <c r="CQ267" s="22">
        <v>51.920400000000001</v>
      </c>
      <c r="CR267" s="22">
        <v>574.34860000000003</v>
      </c>
      <c r="CS267" s="22">
        <v>36.916599999999995</v>
      </c>
      <c r="CT267" s="22">
        <v>867.02559999999994</v>
      </c>
      <c r="CU267" s="23">
        <v>-1254.93</v>
      </c>
      <c r="CV267" s="21">
        <v>2080.0892000000003</v>
      </c>
      <c r="CW267" s="21">
        <v>0</v>
      </c>
      <c r="CX267" s="21">
        <v>2080.0892000000003</v>
      </c>
      <c r="CY267" s="22">
        <v>196</v>
      </c>
      <c r="CZ267" s="22">
        <v>51.930200000000006</v>
      </c>
      <c r="DA267" s="22">
        <v>570.20320000000004</v>
      </c>
      <c r="DB267" s="22">
        <v>36.936199999999999</v>
      </c>
      <c r="DC267" s="22">
        <v>855.06960000000004</v>
      </c>
      <c r="DD267" s="23">
        <v>-1267.47</v>
      </c>
      <c r="DE267" s="9">
        <v>9829.9880000000012</v>
      </c>
      <c r="DF267" s="9">
        <v>0</v>
      </c>
      <c r="DG267" s="9">
        <v>9829.9880000000012</v>
      </c>
      <c r="DH267" s="11">
        <v>1261.26</v>
      </c>
      <c r="DI267" s="11">
        <v>580.10120000000006</v>
      </c>
      <c r="DJ267" s="11">
        <v>5608.0598</v>
      </c>
      <c r="DK267" s="11">
        <v>175.8904</v>
      </c>
      <c r="DL267" s="11">
        <v>7625.3114000000005</v>
      </c>
      <c r="DM267" s="23">
        <v>-2405.29</v>
      </c>
      <c r="DN267" s="73">
        <f t="shared" si="42"/>
        <v>33798.573199999999</v>
      </c>
      <c r="DO267" s="73">
        <f t="shared" si="41"/>
        <v>920.34740000000011</v>
      </c>
      <c r="DP267" s="73">
        <f t="shared" si="43"/>
        <v>34718.920599999998</v>
      </c>
      <c r="DQ267" s="22">
        <f t="shared" si="44"/>
        <v>3852.38</v>
      </c>
      <c r="DR267" s="22">
        <f t="shared" si="45"/>
        <v>1222.1972000000001</v>
      </c>
      <c r="DS267" s="22">
        <f t="shared" si="46"/>
        <v>13436.652600000001</v>
      </c>
      <c r="DT267" s="22">
        <f t="shared" si="47"/>
        <v>1154.1754000000001</v>
      </c>
      <c r="DU267" s="22">
        <f t="shared" si="48"/>
        <v>19665.405200000001</v>
      </c>
      <c r="DV267" s="23">
        <f t="shared" si="49"/>
        <v>-17894.510000000002</v>
      </c>
      <c r="DW267" s="262">
        <f t="shared" si="50"/>
        <v>1506.0639999999985</v>
      </c>
      <c r="DX267" s="262"/>
      <c r="DY267" s="263">
        <f>E267-(DU267-(DO267*PARAM!Q267))</f>
        <v>-943.97520000000077</v>
      </c>
      <c r="DZ267" s="263"/>
    </row>
    <row r="268" spans="1:130" x14ac:dyDescent="0.25">
      <c r="A268" s="18">
        <v>1636</v>
      </c>
      <c r="B268" s="18" t="s">
        <v>601</v>
      </c>
      <c r="C268" s="18" t="s">
        <v>602</v>
      </c>
      <c r="D268" s="20">
        <v>1</v>
      </c>
      <c r="E268" s="18">
        <v>273742.8</v>
      </c>
      <c r="F268" s="18">
        <v>419773.52</v>
      </c>
      <c r="G268" s="18" t="s">
        <v>157</v>
      </c>
      <c r="H268" s="18" t="s">
        <v>6</v>
      </c>
      <c r="I268" s="18" t="s">
        <v>603</v>
      </c>
      <c r="J268" s="21">
        <v>7409.48</v>
      </c>
      <c r="K268" s="21">
        <v>0</v>
      </c>
      <c r="L268" s="21">
        <v>7409.48</v>
      </c>
      <c r="M268" s="22">
        <v>972</v>
      </c>
      <c r="N268" s="22">
        <v>189.01</v>
      </c>
      <c r="O268" s="22">
        <v>3514.04</v>
      </c>
      <c r="P268" s="22">
        <v>196.5</v>
      </c>
      <c r="Q268" s="22">
        <v>4871.55</v>
      </c>
      <c r="R268" s="23">
        <v>12281.03</v>
      </c>
      <c r="S268" s="21">
        <v>7164.91</v>
      </c>
      <c r="T268" s="21">
        <v>0</v>
      </c>
      <c r="U268" s="21">
        <v>7164.91</v>
      </c>
      <c r="V268" s="22">
        <v>938</v>
      </c>
      <c r="W268" s="22">
        <v>182.9</v>
      </c>
      <c r="X268" s="22">
        <v>3408.01</v>
      </c>
      <c r="Y268" s="22">
        <v>172.78</v>
      </c>
      <c r="Z268" s="22">
        <v>4701.6899999999996</v>
      </c>
      <c r="AA268" s="23">
        <v>11866.6</v>
      </c>
      <c r="AB268" s="21">
        <v>7164.91</v>
      </c>
      <c r="AC268" s="21">
        <v>0</v>
      </c>
      <c r="AD268" s="21">
        <v>7164.91</v>
      </c>
      <c r="AE268" s="22">
        <v>938</v>
      </c>
      <c r="AF268" s="22">
        <v>182.9</v>
      </c>
      <c r="AG268" s="22">
        <v>3406.27</v>
      </c>
      <c r="AH268" s="22">
        <v>223.78</v>
      </c>
      <c r="AI268" s="22">
        <v>4750.95</v>
      </c>
      <c r="AJ268" s="23">
        <v>11915.86</v>
      </c>
      <c r="AK268" s="21">
        <v>7164.91</v>
      </c>
      <c r="AL268" s="21">
        <v>0</v>
      </c>
      <c r="AM268" s="21">
        <v>7164.91</v>
      </c>
      <c r="AN268" s="22">
        <v>938</v>
      </c>
      <c r="AO268" s="22">
        <v>182.9</v>
      </c>
      <c r="AP268" s="22">
        <v>3406.27</v>
      </c>
      <c r="AQ268" s="22">
        <v>193.18</v>
      </c>
      <c r="AR268" s="22">
        <v>4720.3500000000004</v>
      </c>
      <c r="AS268" s="23">
        <v>11885.26</v>
      </c>
      <c r="AT268" s="21">
        <v>7164.91</v>
      </c>
      <c r="AU268" s="21">
        <v>948.61</v>
      </c>
      <c r="AV268" s="21">
        <v>8113.52</v>
      </c>
      <c r="AW268" s="22">
        <v>1067</v>
      </c>
      <c r="AX268" s="22">
        <v>182.9</v>
      </c>
      <c r="AY268" s="22">
        <v>3596</v>
      </c>
      <c r="AZ268" s="22">
        <v>210.99</v>
      </c>
      <c r="BA268" s="22">
        <v>5056.8900000000003</v>
      </c>
      <c r="BB268" s="23">
        <v>13170.41</v>
      </c>
      <c r="BC268" s="21">
        <v>10692.92</v>
      </c>
      <c r="BD268" s="21">
        <v>0</v>
      </c>
      <c r="BE268" s="21">
        <v>10692.92</v>
      </c>
      <c r="BF268" s="22">
        <v>1433</v>
      </c>
      <c r="BG268" s="22">
        <v>271.10000000000002</v>
      </c>
      <c r="BH268" s="22">
        <v>4986.17</v>
      </c>
      <c r="BI268" s="22">
        <v>261.43</v>
      </c>
      <c r="BJ268" s="22">
        <v>6951.7</v>
      </c>
      <c r="BK268" s="23">
        <v>17644.62</v>
      </c>
      <c r="BL268" s="21">
        <v>7164.91</v>
      </c>
      <c r="BM268" s="21">
        <v>0</v>
      </c>
      <c r="BN268" s="21">
        <v>7164.91</v>
      </c>
      <c r="BO268" s="22">
        <v>935</v>
      </c>
      <c r="BP268" s="22">
        <v>182.9</v>
      </c>
      <c r="BQ268" s="22">
        <v>3406.27</v>
      </c>
      <c r="BR268" s="22">
        <v>198.28</v>
      </c>
      <c r="BS268" s="22">
        <v>4722.45</v>
      </c>
      <c r="BT268" s="23">
        <v>11887.36</v>
      </c>
      <c r="BU268" s="21">
        <v>7164.91</v>
      </c>
      <c r="BV268" s="21">
        <v>0</v>
      </c>
      <c r="BW268" s="21">
        <v>7164.91</v>
      </c>
      <c r="BX268" s="22">
        <v>937</v>
      </c>
      <c r="BY268" s="22">
        <v>182.9</v>
      </c>
      <c r="BZ268" s="22">
        <v>3406.27</v>
      </c>
      <c r="CA268" s="22">
        <v>213.58</v>
      </c>
      <c r="CB268" s="22">
        <v>4739.75</v>
      </c>
      <c r="CC268" s="23">
        <v>11904.66</v>
      </c>
      <c r="CD268" s="21">
        <v>7451.27</v>
      </c>
      <c r="CE268" s="21">
        <v>7389.06</v>
      </c>
      <c r="CF268" s="21">
        <v>14840.33</v>
      </c>
      <c r="CG268" s="22">
        <v>2016</v>
      </c>
      <c r="CH268" s="22">
        <v>374.79</v>
      </c>
      <c r="CI268" s="22">
        <v>6843.03</v>
      </c>
      <c r="CJ268" s="22">
        <v>266.66000000000003</v>
      </c>
      <c r="CK268" s="22">
        <v>9500.48</v>
      </c>
      <c r="CL268" s="23">
        <v>24340.81</v>
      </c>
      <c r="CM268" s="21">
        <v>7164.91</v>
      </c>
      <c r="CN268" s="21">
        <v>0</v>
      </c>
      <c r="CO268" s="21">
        <v>7164.91</v>
      </c>
      <c r="CP268" s="22">
        <v>939</v>
      </c>
      <c r="CQ268" s="22">
        <v>181.61</v>
      </c>
      <c r="CR268" s="22">
        <v>3388.17</v>
      </c>
      <c r="CS268" s="22">
        <v>208.47</v>
      </c>
      <c r="CT268" s="22">
        <v>4717.25</v>
      </c>
      <c r="CU268" s="23">
        <v>11882.16</v>
      </c>
      <c r="CV268" s="21">
        <v>11002.54</v>
      </c>
      <c r="CW268" s="21">
        <v>0</v>
      </c>
      <c r="CX268" s="21">
        <v>11002.54</v>
      </c>
      <c r="CY268" s="22">
        <v>1469</v>
      </c>
      <c r="CZ268" s="22">
        <v>277.56</v>
      </c>
      <c r="DA268" s="22">
        <v>5101.93</v>
      </c>
      <c r="DB268" s="22">
        <v>240.12</v>
      </c>
      <c r="DC268" s="22">
        <v>7088.61</v>
      </c>
      <c r="DD268" s="23">
        <v>18091.150000000001</v>
      </c>
      <c r="DE268" s="21">
        <v>11317.34</v>
      </c>
      <c r="DF268" s="21">
        <v>0</v>
      </c>
      <c r="DG268" s="21">
        <v>11317.34</v>
      </c>
      <c r="DH268" s="22">
        <v>1518</v>
      </c>
      <c r="DI268" s="22">
        <v>1356.18</v>
      </c>
      <c r="DJ268" s="22">
        <v>5242.93</v>
      </c>
      <c r="DK268" s="22">
        <v>259.68</v>
      </c>
      <c r="DL268" s="22">
        <v>8376.7900000000009</v>
      </c>
      <c r="DM268" s="23">
        <v>19694.13</v>
      </c>
      <c r="DN268" s="73">
        <f t="shared" si="42"/>
        <v>98027.920000000013</v>
      </c>
      <c r="DO268" s="73">
        <f t="shared" si="41"/>
        <v>8337.67</v>
      </c>
      <c r="DP268" s="73">
        <f t="shared" si="43"/>
        <v>106365.59</v>
      </c>
      <c r="DQ268" s="22">
        <f t="shared" si="44"/>
        <v>15035</v>
      </c>
      <c r="DR268" s="22">
        <f t="shared" si="45"/>
        <v>3930.55</v>
      </c>
      <c r="DS268" s="22">
        <f t="shared" si="46"/>
        <v>53111.630000000005</v>
      </c>
      <c r="DT268" s="22">
        <f t="shared" si="47"/>
        <v>2843.7299999999996</v>
      </c>
      <c r="DU268" s="22">
        <f t="shared" si="48"/>
        <v>74920.91</v>
      </c>
      <c r="DV268" s="23">
        <f t="shared" si="49"/>
        <v>188451.41</v>
      </c>
      <c r="DW268" s="262">
        <f t="shared" si="50"/>
        <v>-313407.93000000005</v>
      </c>
      <c r="DX268" s="262"/>
      <c r="DY268" s="263">
        <f>E268-(DU268-(DO268*PARAM!Q268))</f>
        <v>198821.88999999998</v>
      </c>
      <c r="DZ268" s="263"/>
    </row>
    <row r="269" spans="1:130" x14ac:dyDescent="0.25">
      <c r="A269" s="18">
        <v>1639</v>
      </c>
      <c r="B269" s="18" t="s">
        <v>809</v>
      </c>
      <c r="C269" s="18" t="s">
        <v>491</v>
      </c>
      <c r="D269" s="20">
        <v>1</v>
      </c>
      <c r="E269" s="18">
        <v>11964.25</v>
      </c>
      <c r="F269" s="18">
        <v>25678.53</v>
      </c>
      <c r="G269" s="18" t="s">
        <v>157</v>
      </c>
      <c r="H269" s="18" t="s">
        <v>5</v>
      </c>
      <c r="I269" s="18" t="s">
        <v>204</v>
      </c>
      <c r="J269" s="21">
        <v>1968.64</v>
      </c>
      <c r="K269" s="21">
        <v>0</v>
      </c>
      <c r="L269" s="21">
        <v>1968.64</v>
      </c>
      <c r="M269" s="22">
        <v>173</v>
      </c>
      <c r="N269" s="22">
        <v>28.9</v>
      </c>
      <c r="O269" s="22">
        <v>436.88</v>
      </c>
      <c r="P269" s="22">
        <v>60.28</v>
      </c>
      <c r="Q269" s="22">
        <v>699.06</v>
      </c>
      <c r="R269" s="23">
        <v>2667.7</v>
      </c>
      <c r="S269" s="21">
        <v>2053.86</v>
      </c>
      <c r="T269" s="21">
        <v>0</v>
      </c>
      <c r="U269" s="21">
        <v>2053.86</v>
      </c>
      <c r="V269" s="22">
        <v>191</v>
      </c>
      <c r="W269" s="22">
        <v>30.76</v>
      </c>
      <c r="X269" s="22">
        <v>483.16</v>
      </c>
      <c r="Y269" s="22">
        <v>61.96</v>
      </c>
      <c r="Z269" s="22">
        <v>766.88</v>
      </c>
      <c r="AA269" s="23">
        <v>2820.74</v>
      </c>
      <c r="AB269" s="21">
        <v>1921.98</v>
      </c>
      <c r="AC269" s="21">
        <v>0</v>
      </c>
      <c r="AD269" s="21">
        <v>1921.98</v>
      </c>
      <c r="AE269" s="22">
        <v>172</v>
      </c>
      <c r="AF269" s="22">
        <v>28.79</v>
      </c>
      <c r="AG269" s="22">
        <v>430.29</v>
      </c>
      <c r="AH269" s="22">
        <v>34.119999999999997</v>
      </c>
      <c r="AI269" s="22">
        <v>665.2</v>
      </c>
      <c r="AJ269" s="23">
        <v>2587.1799999999998</v>
      </c>
      <c r="AK269" s="21">
        <v>1928.74</v>
      </c>
      <c r="AL269" s="21">
        <v>0</v>
      </c>
      <c r="AM269" s="21">
        <v>1928.74</v>
      </c>
      <c r="AN269" s="22">
        <v>173</v>
      </c>
      <c r="AO269" s="22">
        <v>28.89</v>
      </c>
      <c r="AP269" s="22">
        <v>436.51</v>
      </c>
      <c r="AQ269" s="22">
        <v>34.25</v>
      </c>
      <c r="AR269" s="22">
        <v>672.65</v>
      </c>
      <c r="AS269" s="23">
        <v>2601.39</v>
      </c>
      <c r="AT269" s="21">
        <v>1924.95</v>
      </c>
      <c r="AU269" s="21">
        <v>929.63</v>
      </c>
      <c r="AV269" s="21">
        <v>2854.58</v>
      </c>
      <c r="AW269" s="22">
        <v>300</v>
      </c>
      <c r="AX269" s="22">
        <v>28.83</v>
      </c>
      <c r="AY269" s="22">
        <v>618.92999999999995</v>
      </c>
      <c r="AZ269" s="22">
        <v>46.63</v>
      </c>
      <c r="BA269" s="22">
        <v>994.39</v>
      </c>
      <c r="BB269" s="23">
        <v>3848.97</v>
      </c>
      <c r="BC269" s="21">
        <v>3020.69</v>
      </c>
      <c r="BD269" s="21">
        <v>0</v>
      </c>
      <c r="BE269" s="21">
        <v>3020.69</v>
      </c>
      <c r="BF269" s="22">
        <v>306</v>
      </c>
      <c r="BG269" s="22">
        <v>43.36</v>
      </c>
      <c r="BH269" s="22">
        <v>1092.51</v>
      </c>
      <c r="BI269" s="22">
        <v>53.08</v>
      </c>
      <c r="BJ269" s="22">
        <v>1494.95</v>
      </c>
      <c r="BK269" s="23">
        <v>4515.6400000000003</v>
      </c>
      <c r="BL269" s="21">
        <v>1958.26</v>
      </c>
      <c r="BM269" s="21">
        <v>0</v>
      </c>
      <c r="BN269" s="21">
        <v>1958.26</v>
      </c>
      <c r="BO269" s="22">
        <v>177</v>
      </c>
      <c r="BP269" s="22">
        <v>29.33</v>
      </c>
      <c r="BQ269" s="22">
        <v>463.14</v>
      </c>
      <c r="BR269" s="22">
        <v>34.76</v>
      </c>
      <c r="BS269" s="22">
        <v>704.23</v>
      </c>
      <c r="BT269" s="23">
        <v>2662.49</v>
      </c>
      <c r="BU269" s="21">
        <v>1941.03</v>
      </c>
      <c r="BV269" s="21">
        <v>0</v>
      </c>
      <c r="BW269" s="21">
        <v>1941.03</v>
      </c>
      <c r="BX269" s="22">
        <v>175</v>
      </c>
      <c r="BY269" s="22">
        <v>29.07</v>
      </c>
      <c r="BZ269" s="22">
        <v>447.57</v>
      </c>
      <c r="CA269" s="22">
        <v>34.46</v>
      </c>
      <c r="CB269" s="22">
        <v>686.1</v>
      </c>
      <c r="CC269" s="23">
        <v>2627.13</v>
      </c>
      <c r="CD269" s="21">
        <v>1950.78</v>
      </c>
      <c r="CE269" s="21">
        <v>0</v>
      </c>
      <c r="CF269" s="21">
        <v>1950.78</v>
      </c>
      <c r="CG269" s="22">
        <v>176</v>
      </c>
      <c r="CH269" s="22">
        <v>29.22</v>
      </c>
      <c r="CI269" s="22">
        <v>456.43</v>
      </c>
      <c r="CJ269" s="22">
        <v>34.630000000000003</v>
      </c>
      <c r="CK269" s="22">
        <v>696.28</v>
      </c>
      <c r="CL269" s="23">
        <v>2647.06</v>
      </c>
      <c r="CM269" s="21">
        <v>2014.12</v>
      </c>
      <c r="CN269" s="21">
        <v>0</v>
      </c>
      <c r="CO269" s="21">
        <v>2014.12</v>
      </c>
      <c r="CP269" s="22">
        <v>193</v>
      </c>
      <c r="CQ269" s="22">
        <v>30.17</v>
      </c>
      <c r="CR269" s="22">
        <v>488.35</v>
      </c>
      <c r="CS269" s="22">
        <v>35.76</v>
      </c>
      <c r="CT269" s="22">
        <v>747.28</v>
      </c>
      <c r="CU269" s="23">
        <v>2761.4</v>
      </c>
      <c r="CV269" s="21">
        <v>2463.6799999999998</v>
      </c>
      <c r="CW269" s="21">
        <v>0</v>
      </c>
      <c r="CX269" s="21">
        <v>2463.6799999999998</v>
      </c>
      <c r="CY269" s="22">
        <v>246</v>
      </c>
      <c r="CZ269" s="22">
        <v>36.909999999999997</v>
      </c>
      <c r="DA269" s="22">
        <v>891.04</v>
      </c>
      <c r="DB269" s="22">
        <v>43.75</v>
      </c>
      <c r="DC269" s="22">
        <v>1217.7</v>
      </c>
      <c r="DD269" s="23">
        <v>3681.38</v>
      </c>
      <c r="DE269" s="21">
        <v>2975.7</v>
      </c>
      <c r="DF269" s="21">
        <v>0</v>
      </c>
      <c r="DG269" s="21">
        <v>2975.7</v>
      </c>
      <c r="DH269" s="22">
        <v>319</v>
      </c>
      <c r="DI269" s="22">
        <v>303.82</v>
      </c>
      <c r="DJ269" s="22">
        <v>1506.83</v>
      </c>
      <c r="DK269" s="22">
        <v>54.18</v>
      </c>
      <c r="DL269" s="22">
        <v>2183.83</v>
      </c>
      <c r="DM269" s="23">
        <v>5159.53</v>
      </c>
      <c r="DN269" s="73">
        <f t="shared" si="42"/>
        <v>26122.43</v>
      </c>
      <c r="DO269" s="73">
        <f t="shared" si="41"/>
        <v>929.63</v>
      </c>
      <c r="DP269" s="73">
        <f t="shared" si="43"/>
        <v>27052.059999999998</v>
      </c>
      <c r="DQ269" s="22">
        <f t="shared" si="44"/>
        <v>2778</v>
      </c>
      <c r="DR269" s="22">
        <f t="shared" si="45"/>
        <v>677.37999999999988</v>
      </c>
      <c r="DS269" s="22">
        <f t="shared" si="46"/>
        <v>8214.7799999999988</v>
      </c>
      <c r="DT269" s="22">
        <f t="shared" si="47"/>
        <v>562.61999999999989</v>
      </c>
      <c r="DU269" s="22">
        <f t="shared" si="48"/>
        <v>12232.78</v>
      </c>
      <c r="DV269" s="23">
        <f t="shared" si="49"/>
        <v>41243.1</v>
      </c>
      <c r="DW269" s="262">
        <f t="shared" si="50"/>
        <v>1373.5299999999988</v>
      </c>
      <c r="DX269" s="262"/>
      <c r="DY269" s="263">
        <f>E269-(DU269-(DO269*PARAM!Q269))</f>
        <v>-268.53000000000065</v>
      </c>
      <c r="DZ269" s="263"/>
    </row>
    <row r="270" spans="1:130" x14ac:dyDescent="0.25">
      <c r="A270" s="18">
        <v>1645</v>
      </c>
      <c r="B270" s="18" t="s">
        <v>322</v>
      </c>
      <c r="C270" s="18" t="s">
        <v>323</v>
      </c>
      <c r="D270" s="20">
        <v>1</v>
      </c>
      <c r="E270" s="18">
        <v>68233.64</v>
      </c>
      <c r="F270" s="18">
        <v>121035.6</v>
      </c>
      <c r="G270" s="18" t="s">
        <v>157</v>
      </c>
      <c r="H270" s="18" t="s">
        <v>6</v>
      </c>
      <c r="I270" s="18" t="s">
        <v>176</v>
      </c>
      <c r="J270" s="21">
        <v>2392.5700000000002</v>
      </c>
      <c r="K270" s="21">
        <v>0</v>
      </c>
      <c r="L270" s="21">
        <v>2392.5700000000002</v>
      </c>
      <c r="M270" s="22">
        <v>235</v>
      </c>
      <c r="N270" s="22">
        <v>35.340000000000003</v>
      </c>
      <c r="O270" s="22">
        <v>845.05</v>
      </c>
      <c r="P270" s="22">
        <v>144.35</v>
      </c>
      <c r="Q270" s="22">
        <v>1259.74</v>
      </c>
      <c r="R270" s="23">
        <v>3652.31</v>
      </c>
      <c r="S270" s="21">
        <v>2331.46</v>
      </c>
      <c r="T270" s="21">
        <v>0</v>
      </c>
      <c r="U270" s="21">
        <v>2331.46</v>
      </c>
      <c r="V270" s="22">
        <v>231</v>
      </c>
      <c r="W270" s="22">
        <v>34.93</v>
      </c>
      <c r="X270" s="22">
        <v>821</v>
      </c>
      <c r="Y270" s="22">
        <v>112.79</v>
      </c>
      <c r="Z270" s="22">
        <v>1199.72</v>
      </c>
      <c r="AA270" s="23">
        <v>3531.18</v>
      </c>
      <c r="AB270" s="21">
        <v>1561.08</v>
      </c>
      <c r="AC270" s="21">
        <v>0</v>
      </c>
      <c r="AD270" s="21">
        <v>1561.08</v>
      </c>
      <c r="AE270" s="22">
        <v>127</v>
      </c>
      <c r="AF270" s="22">
        <v>23.37</v>
      </c>
      <c r="AG270" s="22">
        <v>580.20000000000005</v>
      </c>
      <c r="AH270" s="22">
        <v>145.01</v>
      </c>
      <c r="AI270" s="22">
        <v>875.58</v>
      </c>
      <c r="AJ270" s="23">
        <v>2436.66</v>
      </c>
      <c r="AK270" s="21">
        <v>2331.46</v>
      </c>
      <c r="AL270" s="21">
        <v>0</v>
      </c>
      <c r="AM270" s="21">
        <v>2331.46</v>
      </c>
      <c r="AN270" s="22">
        <v>231</v>
      </c>
      <c r="AO270" s="22">
        <v>34.93</v>
      </c>
      <c r="AP270" s="22">
        <v>820.54</v>
      </c>
      <c r="AQ270" s="22">
        <v>122.99</v>
      </c>
      <c r="AR270" s="22">
        <v>1209.46</v>
      </c>
      <c r="AS270" s="23">
        <v>3540.92</v>
      </c>
      <c r="AT270" s="21">
        <v>2339.85</v>
      </c>
      <c r="AU270" s="21">
        <v>882.21</v>
      </c>
      <c r="AV270" s="21">
        <v>3222.06</v>
      </c>
      <c r="AW270" s="22">
        <v>352</v>
      </c>
      <c r="AX270" s="22">
        <v>35.06</v>
      </c>
      <c r="AY270" s="22">
        <v>1004.47</v>
      </c>
      <c r="AZ270" s="22">
        <v>134.96</v>
      </c>
      <c r="BA270" s="22">
        <v>1526.49</v>
      </c>
      <c r="BB270" s="23">
        <v>4748.55</v>
      </c>
      <c r="BC270" s="21">
        <v>3569.93</v>
      </c>
      <c r="BD270" s="21">
        <v>0</v>
      </c>
      <c r="BE270" s="21">
        <v>3569.93</v>
      </c>
      <c r="BF270" s="22">
        <v>390</v>
      </c>
      <c r="BG270" s="22">
        <v>52.14</v>
      </c>
      <c r="BH270" s="22">
        <v>1334.65</v>
      </c>
      <c r="BI270" s="22">
        <v>144.6</v>
      </c>
      <c r="BJ270" s="22">
        <v>1921.39</v>
      </c>
      <c r="BK270" s="23">
        <v>5491.32</v>
      </c>
      <c r="BL270" s="21">
        <v>2334.35</v>
      </c>
      <c r="BM270" s="21">
        <v>0</v>
      </c>
      <c r="BN270" s="21">
        <v>2334.35</v>
      </c>
      <c r="BO270" s="22">
        <v>229</v>
      </c>
      <c r="BP270" s="22">
        <v>34.979999999999997</v>
      </c>
      <c r="BQ270" s="22">
        <v>823.14</v>
      </c>
      <c r="BR270" s="22">
        <v>143.44</v>
      </c>
      <c r="BS270" s="22">
        <v>1230.56</v>
      </c>
      <c r="BT270" s="23">
        <v>3564.91</v>
      </c>
      <c r="BU270" s="21">
        <v>2331.46</v>
      </c>
      <c r="BV270" s="21">
        <v>0</v>
      </c>
      <c r="BW270" s="21">
        <v>2331.46</v>
      </c>
      <c r="BX270" s="22">
        <v>230</v>
      </c>
      <c r="BY270" s="22">
        <v>34.93</v>
      </c>
      <c r="BZ270" s="22">
        <v>820.54</v>
      </c>
      <c r="CA270" s="22">
        <v>148.49</v>
      </c>
      <c r="CB270" s="22">
        <v>1233.96</v>
      </c>
      <c r="CC270" s="23">
        <v>3565.42</v>
      </c>
      <c r="CD270" s="21">
        <v>2400.8200000000002</v>
      </c>
      <c r="CE270" s="21">
        <v>0</v>
      </c>
      <c r="CF270" s="21">
        <v>2400.8200000000002</v>
      </c>
      <c r="CG270" s="22">
        <v>240</v>
      </c>
      <c r="CH270" s="22">
        <v>35.97</v>
      </c>
      <c r="CI270" s="22">
        <v>1457.57</v>
      </c>
      <c r="CJ270" s="22">
        <v>93.62</v>
      </c>
      <c r="CK270" s="22">
        <v>1827.16</v>
      </c>
      <c r="CL270" s="23">
        <v>4227.9799999999996</v>
      </c>
      <c r="CM270" s="21">
        <v>2337.2399999999998</v>
      </c>
      <c r="CN270" s="21">
        <v>0</v>
      </c>
      <c r="CO270" s="21">
        <v>2337.2399999999998</v>
      </c>
      <c r="CP270" s="22">
        <v>240</v>
      </c>
      <c r="CQ270" s="22">
        <v>35.01</v>
      </c>
      <c r="CR270" s="22">
        <v>882.36</v>
      </c>
      <c r="CS270" s="22">
        <v>82.28</v>
      </c>
      <c r="CT270" s="22">
        <v>1239.6500000000001</v>
      </c>
      <c r="CU270" s="23">
        <v>3576.89</v>
      </c>
      <c r="CV270" s="21">
        <v>2331.46</v>
      </c>
      <c r="CW270" s="21">
        <v>0</v>
      </c>
      <c r="CX270" s="21">
        <v>2331.46</v>
      </c>
      <c r="CY270" s="22">
        <v>230</v>
      </c>
      <c r="CZ270" s="22">
        <v>34.93</v>
      </c>
      <c r="DA270" s="22">
        <v>872.24</v>
      </c>
      <c r="DB270" s="22">
        <v>122.99</v>
      </c>
      <c r="DC270" s="22">
        <v>1260.1600000000001</v>
      </c>
      <c r="DD270" s="23">
        <v>3591.62</v>
      </c>
      <c r="DE270" s="21">
        <v>3507.51</v>
      </c>
      <c r="DF270" s="21">
        <v>0</v>
      </c>
      <c r="DG270" s="21">
        <v>3507.51</v>
      </c>
      <c r="DH270" s="22">
        <v>398</v>
      </c>
      <c r="DI270" s="22">
        <v>348.7</v>
      </c>
      <c r="DJ270" s="22">
        <v>1800.72</v>
      </c>
      <c r="DK270" s="22">
        <v>150.33000000000001</v>
      </c>
      <c r="DL270" s="22">
        <v>2697.75</v>
      </c>
      <c r="DM270" s="23">
        <v>6205.26</v>
      </c>
      <c r="DN270" s="73">
        <f t="shared" si="42"/>
        <v>29769.190000000002</v>
      </c>
      <c r="DO270" s="73">
        <f t="shared" si="41"/>
        <v>882.21</v>
      </c>
      <c r="DP270" s="73">
        <f t="shared" si="43"/>
        <v>30651.4</v>
      </c>
      <c r="DQ270" s="22">
        <f t="shared" si="44"/>
        <v>3362</v>
      </c>
      <c r="DR270" s="22">
        <f t="shared" si="45"/>
        <v>775.27</v>
      </c>
      <c r="DS270" s="22">
        <f t="shared" si="46"/>
        <v>12885.62</v>
      </c>
      <c r="DT270" s="22">
        <f t="shared" si="47"/>
        <v>1689.29</v>
      </c>
      <c r="DU270" s="22">
        <f t="shared" si="48"/>
        <v>18712.18</v>
      </c>
      <c r="DV270" s="23">
        <f t="shared" si="49"/>
        <v>51697.930000000008</v>
      </c>
      <c r="DW270" s="262">
        <f t="shared" si="50"/>
        <v>-90384.200000000012</v>
      </c>
      <c r="DX270" s="262"/>
      <c r="DY270" s="263">
        <f>E270-(DU270-(DO270*PARAM!Q270))</f>
        <v>49521.46</v>
      </c>
      <c r="DZ270" s="263"/>
    </row>
    <row r="271" spans="1:130" x14ac:dyDescent="0.25">
      <c r="A271" s="18">
        <v>1653</v>
      </c>
      <c r="B271" s="18" t="s">
        <v>566</v>
      </c>
      <c r="C271" s="18" t="s">
        <v>567</v>
      </c>
      <c r="D271" s="20">
        <v>1</v>
      </c>
      <c r="E271" s="18">
        <v>13758.1</v>
      </c>
      <c r="F271" s="18">
        <v>27078.41</v>
      </c>
      <c r="G271" s="18" t="s">
        <v>157</v>
      </c>
      <c r="H271" s="18" t="s">
        <v>5</v>
      </c>
      <c r="I271" s="18" t="s">
        <v>291</v>
      </c>
      <c r="J271" s="21">
        <v>-2803.19</v>
      </c>
      <c r="K271" s="21">
        <v>0</v>
      </c>
      <c r="L271" s="21">
        <v>-2803.19</v>
      </c>
      <c r="M271" s="22">
        <v>-119</v>
      </c>
      <c r="N271" s="22">
        <v>-42.12</v>
      </c>
      <c r="O271" s="22">
        <v>0.34</v>
      </c>
      <c r="P271" s="22">
        <v>-49.81</v>
      </c>
      <c r="Q271" s="22">
        <v>-210.59</v>
      </c>
      <c r="R271" s="23">
        <v>-3013.78</v>
      </c>
      <c r="S271" s="21">
        <v>1035.42</v>
      </c>
      <c r="T271" s="21">
        <v>0</v>
      </c>
      <c r="U271" s="21">
        <v>1035.42</v>
      </c>
      <c r="V271" s="22">
        <v>46</v>
      </c>
      <c r="W271" s="22">
        <v>15.54</v>
      </c>
      <c r="X271" s="22">
        <v>302.02999999999997</v>
      </c>
      <c r="Y271" s="22">
        <v>18.39</v>
      </c>
      <c r="Z271" s="22">
        <v>381.96</v>
      </c>
      <c r="AA271" s="23">
        <v>1417.38</v>
      </c>
      <c r="AB271" s="21">
        <v>1234.8699999999999</v>
      </c>
      <c r="AC271" s="21">
        <v>0</v>
      </c>
      <c r="AD271" s="21">
        <v>1234.8699999999999</v>
      </c>
      <c r="AE271" s="22">
        <v>54</v>
      </c>
      <c r="AF271" s="22">
        <v>18.48</v>
      </c>
      <c r="AG271" s="22">
        <v>352.87</v>
      </c>
      <c r="AH271" s="22">
        <v>21.92</v>
      </c>
      <c r="AI271" s="22">
        <v>447.27</v>
      </c>
      <c r="AJ271" s="23">
        <v>1682.14</v>
      </c>
      <c r="AK271" s="21">
        <v>2101.0500000000002</v>
      </c>
      <c r="AL271" s="21">
        <v>0</v>
      </c>
      <c r="AM271" s="21">
        <v>2101.0500000000002</v>
      </c>
      <c r="AN271" s="22">
        <v>92</v>
      </c>
      <c r="AO271" s="22">
        <v>31.47</v>
      </c>
      <c r="AP271" s="22">
        <v>592.69000000000005</v>
      </c>
      <c r="AQ271" s="22">
        <v>37.299999999999997</v>
      </c>
      <c r="AR271" s="22">
        <v>753.46</v>
      </c>
      <c r="AS271" s="23">
        <v>2854.51</v>
      </c>
      <c r="AT271" s="21">
        <v>2093.9</v>
      </c>
      <c r="AU271" s="21">
        <v>929.63</v>
      </c>
      <c r="AV271" s="21">
        <v>3023.53</v>
      </c>
      <c r="AW271" s="22">
        <v>193</v>
      </c>
      <c r="AX271" s="22">
        <v>31.37</v>
      </c>
      <c r="AY271" s="22">
        <v>772.11</v>
      </c>
      <c r="AZ271" s="22">
        <v>248.53</v>
      </c>
      <c r="BA271" s="22">
        <v>1245.01</v>
      </c>
      <c r="BB271" s="23">
        <v>4268.54</v>
      </c>
      <c r="BC271" s="21">
        <v>3210.23</v>
      </c>
      <c r="BD271" s="21">
        <v>0</v>
      </c>
      <c r="BE271" s="21">
        <v>3210.23</v>
      </c>
      <c r="BF271" s="22">
        <v>243</v>
      </c>
      <c r="BG271" s="22">
        <v>46.79</v>
      </c>
      <c r="BH271" s="22">
        <v>1176.01</v>
      </c>
      <c r="BI271" s="22">
        <v>158.62</v>
      </c>
      <c r="BJ271" s="22">
        <v>1624.42</v>
      </c>
      <c r="BK271" s="23">
        <v>4834.6499999999996</v>
      </c>
      <c r="BL271" s="21">
        <v>2111.83</v>
      </c>
      <c r="BM271" s="21">
        <v>0</v>
      </c>
      <c r="BN271" s="21">
        <v>2111.83</v>
      </c>
      <c r="BO271" s="22">
        <v>198</v>
      </c>
      <c r="BP271" s="22">
        <v>31.63</v>
      </c>
      <c r="BQ271" s="22">
        <v>602.28</v>
      </c>
      <c r="BR271" s="22">
        <v>113.99</v>
      </c>
      <c r="BS271" s="22">
        <v>945.9</v>
      </c>
      <c r="BT271" s="23">
        <v>3057.73</v>
      </c>
      <c r="BU271" s="21">
        <v>2093.39</v>
      </c>
      <c r="BV271" s="21">
        <v>0</v>
      </c>
      <c r="BW271" s="21">
        <v>2093.39</v>
      </c>
      <c r="BX271" s="22">
        <v>195</v>
      </c>
      <c r="BY271" s="22">
        <v>31.36</v>
      </c>
      <c r="BZ271" s="22">
        <v>585.65</v>
      </c>
      <c r="CA271" s="22">
        <v>118.76</v>
      </c>
      <c r="CB271" s="22">
        <v>930.77</v>
      </c>
      <c r="CC271" s="23">
        <v>3024.16</v>
      </c>
      <c r="CD271" s="21">
        <v>2105.69</v>
      </c>
      <c r="CE271" s="21">
        <v>0</v>
      </c>
      <c r="CF271" s="21">
        <v>2105.69</v>
      </c>
      <c r="CG271" s="22">
        <v>198</v>
      </c>
      <c r="CH271" s="22">
        <v>31.54</v>
      </c>
      <c r="CI271" s="22">
        <v>596.84</v>
      </c>
      <c r="CJ271" s="22">
        <v>129.18</v>
      </c>
      <c r="CK271" s="22">
        <v>955.56</v>
      </c>
      <c r="CL271" s="23">
        <v>3061.25</v>
      </c>
      <c r="CM271" s="21">
        <v>2093.39</v>
      </c>
      <c r="CN271" s="21">
        <v>0</v>
      </c>
      <c r="CO271" s="21">
        <v>2093.39</v>
      </c>
      <c r="CP271" s="22">
        <v>204</v>
      </c>
      <c r="CQ271" s="22">
        <v>31.36</v>
      </c>
      <c r="CR271" s="22">
        <v>560.35</v>
      </c>
      <c r="CS271" s="22">
        <v>77.959999999999994</v>
      </c>
      <c r="CT271" s="22">
        <v>873.67</v>
      </c>
      <c r="CU271" s="23">
        <v>2967.06</v>
      </c>
      <c r="CV271" s="21">
        <v>2093.39</v>
      </c>
      <c r="CW271" s="21">
        <v>0</v>
      </c>
      <c r="CX271" s="21">
        <v>2093.39</v>
      </c>
      <c r="CY271" s="22">
        <v>195</v>
      </c>
      <c r="CZ271" s="22">
        <v>31.36</v>
      </c>
      <c r="DA271" s="22">
        <v>555.54999999999995</v>
      </c>
      <c r="DB271" s="22">
        <v>37.159999999999997</v>
      </c>
      <c r="DC271" s="22">
        <v>819.07</v>
      </c>
      <c r="DD271" s="23">
        <v>2912.46</v>
      </c>
      <c r="DE271" s="21">
        <v>3131.05</v>
      </c>
      <c r="DF271" s="21">
        <v>0</v>
      </c>
      <c r="DG271" s="21">
        <v>3131.05</v>
      </c>
      <c r="DH271" s="22">
        <v>339</v>
      </c>
      <c r="DI271" s="22">
        <v>250.73</v>
      </c>
      <c r="DJ271" s="22">
        <v>-669.78</v>
      </c>
      <c r="DK271" s="22">
        <v>169.13</v>
      </c>
      <c r="DL271" s="22">
        <v>89.08</v>
      </c>
      <c r="DM271" s="23">
        <v>3220.13</v>
      </c>
      <c r="DN271" s="73">
        <f t="shared" si="42"/>
        <v>20501.02</v>
      </c>
      <c r="DO271" s="73">
        <f t="shared" si="41"/>
        <v>929.63</v>
      </c>
      <c r="DP271" s="73">
        <f t="shared" si="43"/>
        <v>21430.649999999998</v>
      </c>
      <c r="DQ271" s="22">
        <f t="shared" si="44"/>
        <v>2036</v>
      </c>
      <c r="DR271" s="22">
        <f t="shared" si="45"/>
        <v>541.14</v>
      </c>
      <c r="DS271" s="22">
        <f t="shared" si="46"/>
        <v>6029.22</v>
      </c>
      <c r="DT271" s="22">
        <f t="shared" si="47"/>
        <v>1195.1199999999999</v>
      </c>
      <c r="DU271" s="22">
        <f t="shared" si="48"/>
        <v>9801.4799999999977</v>
      </c>
      <c r="DV271" s="23">
        <f t="shared" si="49"/>
        <v>33343.96</v>
      </c>
      <c r="DW271" s="262">
        <f t="shared" si="50"/>
        <v>-5647.760000000002</v>
      </c>
      <c r="DX271" s="262"/>
      <c r="DY271" s="263">
        <f>E271-(DU271-(DO271*PARAM!Q271))</f>
        <v>3956.6200000000026</v>
      </c>
      <c r="DZ271" s="263"/>
    </row>
    <row r="272" spans="1:130" x14ac:dyDescent="0.25">
      <c r="A272" s="18">
        <v>1654</v>
      </c>
      <c r="B272" s="18" t="s">
        <v>463</v>
      </c>
      <c r="C272" s="18" t="s">
        <v>465</v>
      </c>
      <c r="D272" s="20">
        <v>0.8</v>
      </c>
      <c r="E272" s="18">
        <v>11256.81</v>
      </c>
      <c r="F272" s="18">
        <v>22504.37</v>
      </c>
      <c r="G272" s="18" t="s">
        <v>157</v>
      </c>
      <c r="H272" s="18" t="s">
        <v>5</v>
      </c>
      <c r="I272" s="18" t="s">
        <v>204</v>
      </c>
      <c r="J272" s="21">
        <v>1744.74</v>
      </c>
      <c r="K272" s="21">
        <v>0</v>
      </c>
      <c r="L272" s="21">
        <v>1744.74</v>
      </c>
      <c r="M272" s="22">
        <v>138</v>
      </c>
      <c r="N272" s="22">
        <v>25.62</v>
      </c>
      <c r="O272" s="22">
        <v>470.8</v>
      </c>
      <c r="P272" s="22">
        <v>112.42</v>
      </c>
      <c r="Q272" s="22">
        <v>746.84</v>
      </c>
      <c r="R272" s="23">
        <v>2491.58</v>
      </c>
      <c r="S272" s="21">
        <v>1686.84</v>
      </c>
      <c r="T272" s="21">
        <v>0</v>
      </c>
      <c r="U272" s="21">
        <v>1686.84</v>
      </c>
      <c r="V272" s="22">
        <v>135</v>
      </c>
      <c r="W272" s="22">
        <v>25.26</v>
      </c>
      <c r="X272" s="22">
        <v>449.67</v>
      </c>
      <c r="Y272" s="22">
        <v>96.24</v>
      </c>
      <c r="Z272" s="22">
        <v>706.17</v>
      </c>
      <c r="AA272" s="23">
        <v>2393.0100000000002</v>
      </c>
      <c r="AB272" s="21">
        <v>1686.84</v>
      </c>
      <c r="AC272" s="21">
        <v>0</v>
      </c>
      <c r="AD272" s="21">
        <v>1686.84</v>
      </c>
      <c r="AE272" s="22">
        <v>135</v>
      </c>
      <c r="AF272" s="22">
        <v>25.26</v>
      </c>
      <c r="AG272" s="22">
        <v>449.34</v>
      </c>
      <c r="AH272" s="22">
        <v>111.54</v>
      </c>
      <c r="AI272" s="22">
        <v>721.14</v>
      </c>
      <c r="AJ272" s="23">
        <v>2407.98</v>
      </c>
      <c r="AK272" s="21">
        <v>1625.81</v>
      </c>
      <c r="AL272" s="21">
        <v>0</v>
      </c>
      <c r="AM272" s="21">
        <v>1625.81</v>
      </c>
      <c r="AN272" s="22">
        <v>127</v>
      </c>
      <c r="AO272" s="22">
        <v>24.34</v>
      </c>
      <c r="AP272" s="22">
        <v>443.74</v>
      </c>
      <c r="AQ272" s="22">
        <v>95.16</v>
      </c>
      <c r="AR272" s="22">
        <v>690.24</v>
      </c>
      <c r="AS272" s="23">
        <v>2316.0500000000002</v>
      </c>
      <c r="AT272" s="21">
        <v>187.87</v>
      </c>
      <c r="AU272" s="21">
        <v>751.3</v>
      </c>
      <c r="AV272" s="21">
        <v>939.17</v>
      </c>
      <c r="AW272" s="22">
        <v>34</v>
      </c>
      <c r="AX272" s="22">
        <v>2.77</v>
      </c>
      <c r="AY272" s="22">
        <v>226.05</v>
      </c>
      <c r="AZ272" s="22">
        <v>59.3</v>
      </c>
      <c r="BA272" s="22">
        <v>322.12</v>
      </c>
      <c r="BB272" s="23">
        <v>1261.29</v>
      </c>
      <c r="BC272" s="21">
        <v>1591.1</v>
      </c>
      <c r="BD272" s="21">
        <v>0</v>
      </c>
      <c r="BE272" s="21">
        <v>1591.1</v>
      </c>
      <c r="BF272" s="22">
        <v>119</v>
      </c>
      <c r="BG272" s="22">
        <v>23.28</v>
      </c>
      <c r="BH272" s="22">
        <v>583.17999999999995</v>
      </c>
      <c r="BI272" s="22">
        <v>28.09</v>
      </c>
      <c r="BJ272" s="22">
        <v>753.55</v>
      </c>
      <c r="BK272" s="23">
        <v>2344.65</v>
      </c>
      <c r="BL272" s="21">
        <v>1702.08</v>
      </c>
      <c r="BM272" s="21">
        <v>0</v>
      </c>
      <c r="BN272" s="21">
        <v>1702.08</v>
      </c>
      <c r="BO272" s="22">
        <v>136</v>
      </c>
      <c r="BP272" s="22">
        <v>25.49</v>
      </c>
      <c r="BQ272" s="22">
        <v>463.27</v>
      </c>
      <c r="BR272" s="22">
        <v>35.31</v>
      </c>
      <c r="BS272" s="22">
        <v>660.07</v>
      </c>
      <c r="BT272" s="23">
        <v>2362.15</v>
      </c>
      <c r="BU272" s="21">
        <v>1702.08</v>
      </c>
      <c r="BV272" s="21">
        <v>0</v>
      </c>
      <c r="BW272" s="21">
        <v>1702.08</v>
      </c>
      <c r="BX272" s="22">
        <v>137</v>
      </c>
      <c r="BY272" s="22">
        <v>25.49</v>
      </c>
      <c r="BZ272" s="22">
        <v>463.27</v>
      </c>
      <c r="CA272" s="22">
        <v>122.01</v>
      </c>
      <c r="CB272" s="22">
        <v>747.77</v>
      </c>
      <c r="CC272" s="23">
        <v>2449.85</v>
      </c>
      <c r="CD272" s="21">
        <v>1731.34</v>
      </c>
      <c r="CE272" s="21">
        <v>0</v>
      </c>
      <c r="CF272" s="21">
        <v>1731.34</v>
      </c>
      <c r="CG272" s="22">
        <v>141</v>
      </c>
      <c r="CH272" s="22">
        <v>25.92</v>
      </c>
      <c r="CI272" s="22">
        <v>489.74</v>
      </c>
      <c r="CJ272" s="22">
        <v>117.44</v>
      </c>
      <c r="CK272" s="22">
        <v>774.1</v>
      </c>
      <c r="CL272" s="23">
        <v>2505.44</v>
      </c>
      <c r="CM272" s="21">
        <v>1731.34</v>
      </c>
      <c r="CN272" s="21">
        <v>0</v>
      </c>
      <c r="CO272" s="21">
        <v>1731.34</v>
      </c>
      <c r="CP272" s="22">
        <v>141</v>
      </c>
      <c r="CQ272" s="22">
        <v>25.92</v>
      </c>
      <c r="CR272" s="22">
        <v>465.54</v>
      </c>
      <c r="CS272" s="22">
        <v>86.84</v>
      </c>
      <c r="CT272" s="22">
        <v>719.3</v>
      </c>
      <c r="CU272" s="23">
        <v>2450.64</v>
      </c>
      <c r="CV272" s="21">
        <v>2125.0700000000002</v>
      </c>
      <c r="CW272" s="21">
        <v>0</v>
      </c>
      <c r="CX272" s="21">
        <v>2125.0700000000002</v>
      </c>
      <c r="CY272" s="22">
        <v>195</v>
      </c>
      <c r="CZ272" s="22">
        <v>31.83</v>
      </c>
      <c r="DA272" s="22">
        <v>774.94</v>
      </c>
      <c r="DB272" s="22">
        <v>104.03</v>
      </c>
      <c r="DC272" s="22">
        <v>1105.8</v>
      </c>
      <c r="DD272" s="23">
        <v>3230.87</v>
      </c>
      <c r="DE272" s="21">
        <v>2595.3000000000002</v>
      </c>
      <c r="DF272" s="21">
        <v>0</v>
      </c>
      <c r="DG272" s="21">
        <v>2595.3000000000002</v>
      </c>
      <c r="DH272" s="22">
        <v>264</v>
      </c>
      <c r="DI272" s="22">
        <v>238.95</v>
      </c>
      <c r="DJ272" s="22">
        <v>1476.53</v>
      </c>
      <c r="DK272" s="22">
        <v>129.02000000000001</v>
      </c>
      <c r="DL272" s="22">
        <v>2108.5</v>
      </c>
      <c r="DM272" s="23">
        <v>4703.8</v>
      </c>
      <c r="DN272" s="73">
        <f t="shared" si="42"/>
        <v>20110.41</v>
      </c>
      <c r="DO272" s="73">
        <f t="shared" si="41"/>
        <v>751.3</v>
      </c>
      <c r="DP272" s="73">
        <f t="shared" si="43"/>
        <v>20861.71</v>
      </c>
      <c r="DQ272" s="22">
        <f t="shared" si="44"/>
        <v>1838</v>
      </c>
      <c r="DR272" s="22">
        <f t="shared" si="45"/>
        <v>525.62</v>
      </c>
      <c r="DS272" s="22">
        <f t="shared" si="46"/>
        <v>7219.3399999999992</v>
      </c>
      <c r="DT272" s="22">
        <f t="shared" si="47"/>
        <v>1132.71</v>
      </c>
      <c r="DU272" s="22">
        <f t="shared" si="48"/>
        <v>10715.67</v>
      </c>
      <c r="DV272" s="23">
        <f t="shared" si="49"/>
        <v>33279.46</v>
      </c>
      <c r="DW272" s="262">
        <f t="shared" si="50"/>
        <v>-1642.6599999999999</v>
      </c>
      <c r="DX272" s="262"/>
      <c r="DY272" s="263">
        <f>E272-(DU272-(DO272*PARAM!Q272))</f>
        <v>541.13999999999942</v>
      </c>
      <c r="DZ272" s="263"/>
    </row>
    <row r="273" spans="1:130" x14ac:dyDescent="0.25">
      <c r="A273" s="18">
        <v>1658</v>
      </c>
      <c r="B273" s="18" t="s">
        <v>330</v>
      </c>
      <c r="C273" s="18" t="s">
        <v>331</v>
      </c>
      <c r="D273" s="20">
        <v>1</v>
      </c>
      <c r="E273" s="18">
        <v>7559.97</v>
      </c>
      <c r="F273" s="18">
        <v>33255.68</v>
      </c>
      <c r="G273" s="18" t="s">
        <v>157</v>
      </c>
      <c r="H273" s="18" t="s">
        <v>5</v>
      </c>
      <c r="I273" s="18" t="s">
        <v>179</v>
      </c>
      <c r="J273" s="21">
        <v>2510.4499999999998</v>
      </c>
      <c r="K273" s="21">
        <v>0</v>
      </c>
      <c r="L273" s="21">
        <v>2510.4499999999998</v>
      </c>
      <c r="M273" s="22">
        <v>240</v>
      </c>
      <c r="N273" s="22">
        <v>31.31</v>
      </c>
      <c r="O273" s="22">
        <v>873.71</v>
      </c>
      <c r="P273" s="22">
        <v>146.15</v>
      </c>
      <c r="Q273" s="22">
        <v>1291.17</v>
      </c>
      <c r="R273" s="23">
        <v>3801.62</v>
      </c>
      <c r="S273" s="21">
        <v>2369.5500000000002</v>
      </c>
      <c r="T273" s="21">
        <v>0</v>
      </c>
      <c r="U273" s="21">
        <v>2369.5500000000002</v>
      </c>
      <c r="V273" s="22">
        <v>234</v>
      </c>
      <c r="W273" s="22">
        <v>30.76</v>
      </c>
      <c r="X273" s="22">
        <v>836.34</v>
      </c>
      <c r="Y273" s="22">
        <v>123.67</v>
      </c>
      <c r="Z273" s="22">
        <v>1224.77</v>
      </c>
      <c r="AA273" s="23">
        <v>3594.32</v>
      </c>
      <c r="AB273" s="21">
        <v>2369.5500000000002</v>
      </c>
      <c r="AC273" s="21">
        <v>0</v>
      </c>
      <c r="AD273" s="21">
        <v>2369.5500000000002</v>
      </c>
      <c r="AE273" s="22">
        <v>234</v>
      </c>
      <c r="AF273" s="22">
        <v>30.76</v>
      </c>
      <c r="AG273" s="22">
        <v>835.86</v>
      </c>
      <c r="AH273" s="22">
        <v>159.37</v>
      </c>
      <c r="AI273" s="22">
        <v>1259.99</v>
      </c>
      <c r="AJ273" s="23">
        <v>3629.54</v>
      </c>
      <c r="AK273" s="21">
        <v>2369.5500000000002</v>
      </c>
      <c r="AL273" s="21">
        <v>0</v>
      </c>
      <c r="AM273" s="21">
        <v>2369.5500000000002</v>
      </c>
      <c r="AN273" s="22">
        <v>234</v>
      </c>
      <c r="AO273" s="22">
        <v>30.76</v>
      </c>
      <c r="AP273" s="22">
        <v>835.86</v>
      </c>
      <c r="AQ273" s="22">
        <v>133.87</v>
      </c>
      <c r="AR273" s="22">
        <v>1234.49</v>
      </c>
      <c r="AS273" s="23">
        <v>3604.04</v>
      </c>
      <c r="AT273" s="21">
        <v>2406.14</v>
      </c>
      <c r="AU273" s="21">
        <v>939.13</v>
      </c>
      <c r="AV273" s="21">
        <v>3345.27</v>
      </c>
      <c r="AW273" s="22">
        <v>367</v>
      </c>
      <c r="AX273" s="22">
        <v>31.25</v>
      </c>
      <c r="AY273" s="22">
        <v>1056.99</v>
      </c>
      <c r="AZ273" s="22">
        <v>147.1</v>
      </c>
      <c r="BA273" s="22">
        <v>1602.34</v>
      </c>
      <c r="BB273" s="23">
        <v>4947.6099999999997</v>
      </c>
      <c r="BC273" s="21">
        <v>3817.57</v>
      </c>
      <c r="BD273" s="21">
        <v>0</v>
      </c>
      <c r="BE273" s="21">
        <v>3817.57</v>
      </c>
      <c r="BF273" s="22">
        <v>399</v>
      </c>
      <c r="BG273" s="22">
        <v>46.31</v>
      </c>
      <c r="BH273" s="22">
        <v>1337.98</v>
      </c>
      <c r="BI273" s="22">
        <v>163.6</v>
      </c>
      <c r="BJ273" s="22">
        <v>1946.89</v>
      </c>
      <c r="BK273" s="23">
        <v>5764.46</v>
      </c>
      <c r="BL273" s="21">
        <v>2514.4699999999998</v>
      </c>
      <c r="BM273" s="21">
        <v>0</v>
      </c>
      <c r="BN273" s="21">
        <v>2514.4699999999998</v>
      </c>
      <c r="BO273" s="22">
        <v>254</v>
      </c>
      <c r="BP273" s="22">
        <v>32.65</v>
      </c>
      <c r="BQ273" s="22">
        <v>954.15</v>
      </c>
      <c r="BR273" s="22">
        <v>151.74</v>
      </c>
      <c r="BS273" s="22">
        <v>1392.54</v>
      </c>
      <c r="BT273" s="23">
        <v>3907.01</v>
      </c>
      <c r="BU273" s="21">
        <v>2388.6</v>
      </c>
      <c r="BV273" s="21">
        <v>0</v>
      </c>
      <c r="BW273" s="21">
        <v>2388.6</v>
      </c>
      <c r="BX273" s="22">
        <v>236</v>
      </c>
      <c r="BY273" s="22">
        <v>31.02</v>
      </c>
      <c r="BZ273" s="22">
        <v>853.3</v>
      </c>
      <c r="CA273" s="22">
        <v>149.51</v>
      </c>
      <c r="CB273" s="22">
        <v>1269.83</v>
      </c>
      <c r="CC273" s="23">
        <v>3658.43</v>
      </c>
      <c r="CD273" s="21">
        <v>2447.59</v>
      </c>
      <c r="CE273" s="21">
        <v>0</v>
      </c>
      <c r="CF273" s="21">
        <v>2447.59</v>
      </c>
      <c r="CG273" s="22">
        <v>245</v>
      </c>
      <c r="CH273" s="22">
        <v>31.78</v>
      </c>
      <c r="CI273" s="22">
        <v>906.72</v>
      </c>
      <c r="CJ273" s="22">
        <v>94.46</v>
      </c>
      <c r="CK273" s="22">
        <v>1277.96</v>
      </c>
      <c r="CL273" s="23">
        <v>3725.55</v>
      </c>
      <c r="CM273" s="21">
        <v>2388.6</v>
      </c>
      <c r="CN273" s="21">
        <v>0</v>
      </c>
      <c r="CO273" s="21">
        <v>2388.6</v>
      </c>
      <c r="CP273" s="22">
        <v>245</v>
      </c>
      <c r="CQ273" s="22">
        <v>31.02</v>
      </c>
      <c r="CR273" s="22">
        <v>827.8</v>
      </c>
      <c r="CS273" s="22">
        <v>149.51</v>
      </c>
      <c r="CT273" s="22">
        <v>1253.33</v>
      </c>
      <c r="CU273" s="23">
        <v>3641.93</v>
      </c>
      <c r="CV273" s="21">
        <v>2388.6</v>
      </c>
      <c r="CW273" s="21">
        <v>0</v>
      </c>
      <c r="CX273" s="21">
        <v>2388.6</v>
      </c>
      <c r="CY273" s="22">
        <v>236</v>
      </c>
      <c r="CZ273" s="22">
        <v>31.02</v>
      </c>
      <c r="DA273" s="22">
        <v>823</v>
      </c>
      <c r="DB273" s="22">
        <v>129.11000000000001</v>
      </c>
      <c r="DC273" s="22">
        <v>1219.1300000000001</v>
      </c>
      <c r="DD273" s="23">
        <v>3607.73</v>
      </c>
      <c r="DE273" s="21">
        <v>3564.64</v>
      </c>
      <c r="DF273" s="21">
        <v>0</v>
      </c>
      <c r="DG273" s="21">
        <v>3564.64</v>
      </c>
      <c r="DH273" s="22">
        <v>398</v>
      </c>
      <c r="DI273" s="22">
        <v>357.83</v>
      </c>
      <c r="DJ273" s="22">
        <v>1869.7</v>
      </c>
      <c r="DK273" s="22">
        <v>156.44</v>
      </c>
      <c r="DL273" s="22">
        <v>2781.97</v>
      </c>
      <c r="DM273" s="23">
        <v>6346.61</v>
      </c>
      <c r="DN273" s="73">
        <f t="shared" si="42"/>
        <v>31535.309999999994</v>
      </c>
      <c r="DO273" s="73">
        <f t="shared" si="41"/>
        <v>939.13</v>
      </c>
      <c r="DP273" s="73">
        <f t="shared" si="43"/>
        <v>32474.44</v>
      </c>
      <c r="DQ273" s="22">
        <f t="shared" si="44"/>
        <v>3576</v>
      </c>
      <c r="DR273" s="22">
        <f t="shared" si="45"/>
        <v>749.11999999999989</v>
      </c>
      <c r="DS273" s="22">
        <f t="shared" si="46"/>
        <v>12965.559999999998</v>
      </c>
      <c r="DT273" s="22">
        <f t="shared" si="47"/>
        <v>1856.27</v>
      </c>
      <c r="DU273" s="22">
        <f t="shared" si="48"/>
        <v>19146.95</v>
      </c>
      <c r="DV273" s="23">
        <f t="shared" si="49"/>
        <v>54135.860000000008</v>
      </c>
      <c r="DW273" s="262">
        <f t="shared" si="50"/>
        <v>-781.2400000000016</v>
      </c>
      <c r="DX273" s="262"/>
      <c r="DY273" s="263">
        <f>E273-(DU273-(DO273*PARAM!Q273))</f>
        <v>-11586.98</v>
      </c>
      <c r="DZ273" s="263"/>
    </row>
    <row r="274" spans="1:130" x14ac:dyDescent="0.25">
      <c r="A274" s="18">
        <v>1659</v>
      </c>
      <c r="B274" s="18" t="s">
        <v>225</v>
      </c>
      <c r="C274" s="18" t="s">
        <v>226</v>
      </c>
      <c r="D274" s="20">
        <v>0.8</v>
      </c>
      <c r="E274" s="18">
        <v>56757</v>
      </c>
      <c r="F274" s="18">
        <v>104328.8</v>
      </c>
      <c r="G274" s="18" t="s">
        <v>157</v>
      </c>
      <c r="H274" s="18" t="s">
        <v>6</v>
      </c>
      <c r="I274" s="18" t="s">
        <v>227</v>
      </c>
      <c r="J274" s="21">
        <v>2012.29</v>
      </c>
      <c r="K274" s="21">
        <v>0</v>
      </c>
      <c r="L274" s="21">
        <v>2012.29</v>
      </c>
      <c r="M274" s="22">
        <v>182</v>
      </c>
      <c r="N274" s="22">
        <v>10.050000000000001</v>
      </c>
      <c r="O274" s="22">
        <v>749.66</v>
      </c>
      <c r="P274" s="22">
        <v>35.72</v>
      </c>
      <c r="Q274" s="22">
        <v>977.43</v>
      </c>
      <c r="R274" s="23">
        <v>2989.72</v>
      </c>
      <c r="S274" s="21">
        <v>2012.29</v>
      </c>
      <c r="T274" s="21">
        <v>0</v>
      </c>
      <c r="U274" s="21">
        <v>2012.29</v>
      </c>
      <c r="V274" s="22">
        <v>182</v>
      </c>
      <c r="W274" s="22">
        <v>10.050000000000001</v>
      </c>
      <c r="X274" s="22">
        <v>750.46</v>
      </c>
      <c r="Y274" s="22">
        <v>86.72</v>
      </c>
      <c r="Z274" s="22">
        <v>1029.23</v>
      </c>
      <c r="AA274" s="23">
        <v>3041.52</v>
      </c>
      <c r="AB274" s="21">
        <v>2012.29</v>
      </c>
      <c r="AC274" s="21">
        <v>0</v>
      </c>
      <c r="AD274" s="21">
        <v>2012.29</v>
      </c>
      <c r="AE274" s="22">
        <v>182</v>
      </c>
      <c r="AF274" s="22">
        <v>10.050000000000001</v>
      </c>
      <c r="AG274" s="22">
        <v>750.06</v>
      </c>
      <c r="AH274" s="22">
        <v>132.62</v>
      </c>
      <c r="AI274" s="22">
        <v>1074.73</v>
      </c>
      <c r="AJ274" s="23">
        <v>3087.02</v>
      </c>
      <c r="AK274" s="21">
        <v>2046.21</v>
      </c>
      <c r="AL274" s="21">
        <v>0</v>
      </c>
      <c r="AM274" s="21">
        <v>2046.21</v>
      </c>
      <c r="AN274" s="22">
        <v>187</v>
      </c>
      <c r="AO274" s="22">
        <v>10.220000000000001</v>
      </c>
      <c r="AP274" s="22">
        <v>762.71</v>
      </c>
      <c r="AQ274" s="22">
        <v>97.53</v>
      </c>
      <c r="AR274" s="22">
        <v>1057.46</v>
      </c>
      <c r="AS274" s="23">
        <v>3103.67</v>
      </c>
      <c r="AT274" s="21">
        <v>2157.1</v>
      </c>
      <c r="AU274" s="21">
        <v>929.63</v>
      </c>
      <c r="AV274" s="21">
        <v>3086.73</v>
      </c>
      <c r="AW274" s="22">
        <v>329</v>
      </c>
      <c r="AX274" s="22">
        <v>10.77</v>
      </c>
      <c r="AY274" s="22">
        <v>990.09</v>
      </c>
      <c r="AZ274" s="22">
        <v>101.75</v>
      </c>
      <c r="BA274" s="22">
        <v>1431.61</v>
      </c>
      <c r="BB274" s="23">
        <v>4518.34</v>
      </c>
      <c r="BC274" s="21">
        <v>3120.71</v>
      </c>
      <c r="BD274" s="21">
        <v>0</v>
      </c>
      <c r="BE274" s="21">
        <v>3120.71</v>
      </c>
      <c r="BF274" s="22">
        <v>329</v>
      </c>
      <c r="BG274" s="22">
        <v>15.34</v>
      </c>
      <c r="BH274" s="22">
        <v>1145.51</v>
      </c>
      <c r="BI274" s="22">
        <v>96</v>
      </c>
      <c r="BJ274" s="22">
        <v>1585.85</v>
      </c>
      <c r="BK274" s="23">
        <v>4706.5600000000004</v>
      </c>
      <c r="BL274" s="21">
        <v>2012.29</v>
      </c>
      <c r="BM274" s="21">
        <v>0</v>
      </c>
      <c r="BN274" s="21">
        <v>2012.29</v>
      </c>
      <c r="BO274" s="22">
        <v>182</v>
      </c>
      <c r="BP274" s="22">
        <v>10.050000000000001</v>
      </c>
      <c r="BQ274" s="22">
        <v>750.06</v>
      </c>
      <c r="BR274" s="22">
        <v>112.22</v>
      </c>
      <c r="BS274" s="22">
        <v>1054.33</v>
      </c>
      <c r="BT274" s="23">
        <v>3066.62</v>
      </c>
      <c r="BU274" s="21">
        <v>2012.29</v>
      </c>
      <c r="BV274" s="21">
        <v>0</v>
      </c>
      <c r="BW274" s="21">
        <v>2012.29</v>
      </c>
      <c r="BX274" s="22">
        <v>182</v>
      </c>
      <c r="BY274" s="22">
        <v>10.050000000000001</v>
      </c>
      <c r="BZ274" s="22">
        <v>750.06</v>
      </c>
      <c r="CA274" s="22">
        <v>117.32</v>
      </c>
      <c r="CB274" s="22">
        <v>1059.43</v>
      </c>
      <c r="CC274" s="23">
        <v>3071.72</v>
      </c>
      <c r="CD274" s="21">
        <v>2245.09</v>
      </c>
      <c r="CE274" s="21">
        <v>0</v>
      </c>
      <c r="CF274" s="21">
        <v>2245.09</v>
      </c>
      <c r="CG274" s="22">
        <v>214</v>
      </c>
      <c r="CH274" s="22">
        <v>11.21</v>
      </c>
      <c r="CI274" s="22">
        <v>836.99</v>
      </c>
      <c r="CJ274" s="22">
        <v>39.86</v>
      </c>
      <c r="CK274" s="22">
        <v>1102.06</v>
      </c>
      <c r="CL274" s="23">
        <v>3347.15</v>
      </c>
      <c r="CM274" s="21">
        <v>2000.33</v>
      </c>
      <c r="CN274" s="21">
        <v>0</v>
      </c>
      <c r="CO274" s="21">
        <v>2000.33</v>
      </c>
      <c r="CP274" s="22">
        <v>181</v>
      </c>
      <c r="CQ274" s="22">
        <v>9.99</v>
      </c>
      <c r="CR274" s="22">
        <v>745.62</v>
      </c>
      <c r="CS274" s="22">
        <v>55.91</v>
      </c>
      <c r="CT274" s="22">
        <v>992.52</v>
      </c>
      <c r="CU274" s="23">
        <v>2992.85</v>
      </c>
      <c r="CV274" s="21">
        <v>2012.29</v>
      </c>
      <c r="CW274" s="21">
        <v>0</v>
      </c>
      <c r="CX274" s="21">
        <v>2012.29</v>
      </c>
      <c r="CY274" s="22">
        <v>182</v>
      </c>
      <c r="CZ274" s="22">
        <v>10.050000000000001</v>
      </c>
      <c r="DA274" s="22">
        <v>750.06</v>
      </c>
      <c r="DB274" s="22">
        <v>117.32</v>
      </c>
      <c r="DC274" s="22">
        <v>1059.43</v>
      </c>
      <c r="DD274" s="23">
        <v>3071.72</v>
      </c>
      <c r="DE274" s="21">
        <v>2999.76</v>
      </c>
      <c r="DF274" s="21">
        <v>0</v>
      </c>
      <c r="DG274" s="21">
        <v>2999.76</v>
      </c>
      <c r="DH274" s="22">
        <v>318</v>
      </c>
      <c r="DI274" s="22">
        <v>280.58999999999997</v>
      </c>
      <c r="DJ274" s="22">
        <v>1118.81</v>
      </c>
      <c r="DK274" s="22">
        <v>120.91</v>
      </c>
      <c r="DL274" s="22">
        <v>1838.31</v>
      </c>
      <c r="DM274" s="23">
        <v>4838.07</v>
      </c>
      <c r="DN274" s="73">
        <f t="shared" si="42"/>
        <v>26642.940000000002</v>
      </c>
      <c r="DO274" s="73">
        <f t="shared" si="41"/>
        <v>929.63</v>
      </c>
      <c r="DP274" s="73">
        <f t="shared" si="43"/>
        <v>27572.570000000007</v>
      </c>
      <c r="DQ274" s="22">
        <f t="shared" si="44"/>
        <v>2832</v>
      </c>
      <c r="DR274" s="22">
        <f t="shared" si="45"/>
        <v>408.46999999999997</v>
      </c>
      <c r="DS274" s="22">
        <f t="shared" si="46"/>
        <v>10850.149999999998</v>
      </c>
      <c r="DT274" s="22">
        <f t="shared" si="47"/>
        <v>1226.1000000000001</v>
      </c>
      <c r="DU274" s="22">
        <f t="shared" si="48"/>
        <v>15316.72</v>
      </c>
      <c r="DV274" s="23">
        <f t="shared" si="49"/>
        <v>44901.58</v>
      </c>
      <c r="DW274" s="262">
        <f t="shared" si="50"/>
        <v>-76756.23</v>
      </c>
      <c r="DX274" s="262"/>
      <c r="DY274" s="263">
        <f>E274-(DU274-(DO274*PARAM!Q274))</f>
        <v>41440.28</v>
      </c>
      <c r="DZ274" s="263"/>
    </row>
    <row r="275" spans="1:130" x14ac:dyDescent="0.25">
      <c r="A275" s="18">
        <v>1660</v>
      </c>
      <c r="B275" s="18" t="s">
        <v>246</v>
      </c>
      <c r="C275" s="18" t="s">
        <v>247</v>
      </c>
      <c r="D275" s="20">
        <v>1</v>
      </c>
      <c r="E275" s="18">
        <v>77651.56</v>
      </c>
      <c r="F275" s="18">
        <v>138010.07999999999</v>
      </c>
      <c r="G275" s="18" t="s">
        <v>157</v>
      </c>
      <c r="H275" s="18" t="s">
        <v>6</v>
      </c>
      <c r="I275" s="18" t="s">
        <v>248</v>
      </c>
      <c r="J275" s="21">
        <v>2590.33</v>
      </c>
      <c r="K275" s="21">
        <v>0</v>
      </c>
      <c r="L275" s="21">
        <v>2590.33</v>
      </c>
      <c r="M275" s="22">
        <v>256</v>
      </c>
      <c r="N275" s="22">
        <v>12.54</v>
      </c>
      <c r="O275" s="22">
        <v>972.3</v>
      </c>
      <c r="P275" s="22">
        <v>147.63999999999999</v>
      </c>
      <c r="Q275" s="22">
        <v>1388.48</v>
      </c>
      <c r="R275" s="23">
        <v>3978.81</v>
      </c>
      <c r="S275" s="21">
        <v>2509.73</v>
      </c>
      <c r="T275" s="21">
        <v>0</v>
      </c>
      <c r="U275" s="21">
        <v>2509.73</v>
      </c>
      <c r="V275" s="22">
        <v>256</v>
      </c>
      <c r="W275" s="22">
        <v>12.54</v>
      </c>
      <c r="X275" s="22">
        <v>973.28</v>
      </c>
      <c r="Y275" s="22">
        <v>100.66</v>
      </c>
      <c r="Z275" s="22">
        <v>1342.48</v>
      </c>
      <c r="AA275" s="23">
        <v>3852.21</v>
      </c>
      <c r="AB275" s="21">
        <v>2509.73</v>
      </c>
      <c r="AC275" s="21">
        <v>0</v>
      </c>
      <c r="AD275" s="21">
        <v>2509.73</v>
      </c>
      <c r="AE275" s="22">
        <v>256</v>
      </c>
      <c r="AF275" s="22">
        <v>12.54</v>
      </c>
      <c r="AG275" s="22">
        <v>972.79</v>
      </c>
      <c r="AH275" s="22">
        <v>161.86000000000001</v>
      </c>
      <c r="AI275" s="22">
        <v>1403.19</v>
      </c>
      <c r="AJ275" s="23">
        <v>3912.92</v>
      </c>
      <c r="AK275" s="21">
        <v>2509.73</v>
      </c>
      <c r="AL275" s="21">
        <v>0</v>
      </c>
      <c r="AM275" s="21">
        <v>2509.73</v>
      </c>
      <c r="AN275" s="22">
        <v>256</v>
      </c>
      <c r="AO275" s="22">
        <v>12.54</v>
      </c>
      <c r="AP275" s="22">
        <v>972.79</v>
      </c>
      <c r="AQ275" s="22">
        <v>44.56</v>
      </c>
      <c r="AR275" s="22">
        <v>1285.8900000000001</v>
      </c>
      <c r="AS275" s="23">
        <v>3795.62</v>
      </c>
      <c r="AT275" s="21">
        <v>2509.73</v>
      </c>
      <c r="AU275" s="21">
        <v>825.29</v>
      </c>
      <c r="AV275" s="21">
        <v>3335.02</v>
      </c>
      <c r="AW275" s="22">
        <v>368</v>
      </c>
      <c r="AX275" s="22">
        <v>12.54</v>
      </c>
      <c r="AY275" s="22">
        <v>1137.8499999999999</v>
      </c>
      <c r="AZ275" s="22">
        <v>55.62</v>
      </c>
      <c r="BA275" s="22">
        <v>1574.01</v>
      </c>
      <c r="BB275" s="23">
        <v>4909.03</v>
      </c>
      <c r="BC275" s="21">
        <v>3794.91</v>
      </c>
      <c r="BD275" s="21">
        <v>0</v>
      </c>
      <c r="BE275" s="21">
        <v>3794.91</v>
      </c>
      <c r="BF275" s="22">
        <v>427</v>
      </c>
      <c r="BG275" s="22">
        <v>18.7</v>
      </c>
      <c r="BH275" s="22">
        <v>1433.24</v>
      </c>
      <c r="BI275" s="22">
        <v>67.16</v>
      </c>
      <c r="BJ275" s="22">
        <v>1946.1</v>
      </c>
      <c r="BK275" s="23">
        <v>5741.01</v>
      </c>
      <c r="BL275" s="21">
        <v>2509.73</v>
      </c>
      <c r="BM275" s="21">
        <v>0</v>
      </c>
      <c r="BN275" s="21">
        <v>2509.73</v>
      </c>
      <c r="BO275" s="22">
        <v>252</v>
      </c>
      <c r="BP275" s="22">
        <v>12.54</v>
      </c>
      <c r="BQ275" s="22">
        <v>972.79</v>
      </c>
      <c r="BR275" s="22">
        <v>44.56</v>
      </c>
      <c r="BS275" s="22">
        <v>1281.8900000000001</v>
      </c>
      <c r="BT275" s="23">
        <v>3791.62</v>
      </c>
      <c r="BU275" s="21">
        <v>2528.77</v>
      </c>
      <c r="BV275" s="21">
        <v>0</v>
      </c>
      <c r="BW275" s="21">
        <v>2528.77</v>
      </c>
      <c r="BX275" s="22">
        <v>258</v>
      </c>
      <c r="BY275" s="22">
        <v>12.63</v>
      </c>
      <c r="BZ275" s="22">
        <v>979.9</v>
      </c>
      <c r="CA275" s="22">
        <v>44.9</v>
      </c>
      <c r="CB275" s="22">
        <v>1295.43</v>
      </c>
      <c r="CC275" s="23">
        <v>3824.2</v>
      </c>
      <c r="CD275" s="21">
        <v>2528.77</v>
      </c>
      <c r="CE275" s="21">
        <v>0</v>
      </c>
      <c r="CF275" s="21">
        <v>2528.77</v>
      </c>
      <c r="CG275" s="22">
        <v>258</v>
      </c>
      <c r="CH275" s="22">
        <v>12.63</v>
      </c>
      <c r="CI275" s="22">
        <v>979.9</v>
      </c>
      <c r="CJ275" s="22">
        <v>44.9</v>
      </c>
      <c r="CK275" s="22">
        <v>1295.43</v>
      </c>
      <c r="CL275" s="23">
        <v>3824.2</v>
      </c>
      <c r="CM275" s="21">
        <v>2528.77</v>
      </c>
      <c r="CN275" s="21">
        <v>0</v>
      </c>
      <c r="CO275" s="21">
        <v>2528.77</v>
      </c>
      <c r="CP275" s="22">
        <v>266</v>
      </c>
      <c r="CQ275" s="22">
        <v>12.63</v>
      </c>
      <c r="CR275" s="22">
        <v>984.7</v>
      </c>
      <c r="CS275" s="22">
        <v>44.9</v>
      </c>
      <c r="CT275" s="22">
        <v>1308.23</v>
      </c>
      <c r="CU275" s="23">
        <v>3837</v>
      </c>
      <c r="CV275" s="21">
        <v>4171.43</v>
      </c>
      <c r="CW275" s="21">
        <v>0</v>
      </c>
      <c r="CX275" s="21">
        <v>4171.43</v>
      </c>
      <c r="CY275" s="22">
        <v>486</v>
      </c>
      <c r="CZ275" s="22">
        <v>20.85</v>
      </c>
      <c r="DA275" s="22">
        <v>1843.4</v>
      </c>
      <c r="DB275" s="22">
        <v>114.87</v>
      </c>
      <c r="DC275" s="22">
        <v>2465.12</v>
      </c>
      <c r="DD275" s="23">
        <v>6636.55</v>
      </c>
      <c r="DE275" s="21">
        <v>3985.73</v>
      </c>
      <c r="DF275" s="21">
        <v>0</v>
      </c>
      <c r="DG275" s="21">
        <v>3985.73</v>
      </c>
      <c r="DH275" s="22">
        <v>464</v>
      </c>
      <c r="DI275" s="22">
        <v>365.05</v>
      </c>
      <c r="DJ275" s="22">
        <v>1273.78</v>
      </c>
      <c r="DK275" s="22">
        <v>172.78</v>
      </c>
      <c r="DL275" s="22">
        <v>2275.61</v>
      </c>
      <c r="DM275" s="23">
        <v>6261.34</v>
      </c>
      <c r="DN275" s="73">
        <f t="shared" si="42"/>
        <v>34677.360000000001</v>
      </c>
      <c r="DO275" s="73">
        <f t="shared" si="41"/>
        <v>825.29</v>
      </c>
      <c r="DP275" s="73">
        <f t="shared" si="43"/>
        <v>35502.65</v>
      </c>
      <c r="DQ275" s="22">
        <f t="shared" si="44"/>
        <v>4055</v>
      </c>
      <c r="DR275" s="22">
        <f t="shared" si="45"/>
        <v>530.27</v>
      </c>
      <c r="DS275" s="22">
        <f t="shared" si="46"/>
        <v>14469.51</v>
      </c>
      <c r="DT275" s="22">
        <f t="shared" si="47"/>
        <v>1088.9699999999998</v>
      </c>
      <c r="DU275" s="22">
        <f t="shared" si="48"/>
        <v>20143.75</v>
      </c>
      <c r="DV275" s="23">
        <f t="shared" si="49"/>
        <v>58156.12999999999</v>
      </c>
      <c r="DW275" s="262">
        <f t="shared" si="50"/>
        <v>-102507.43</v>
      </c>
      <c r="DX275" s="262"/>
      <c r="DY275" s="263">
        <f>E275-(DU275-(DO275*PARAM!Q275))</f>
        <v>57507.81</v>
      </c>
      <c r="DZ275" s="263"/>
    </row>
    <row r="276" spans="1:130" x14ac:dyDescent="0.25">
      <c r="A276" s="18">
        <v>1665</v>
      </c>
      <c r="B276" s="18" t="s">
        <v>306</v>
      </c>
      <c r="C276" s="18" t="s">
        <v>307</v>
      </c>
      <c r="D276" s="20">
        <v>1</v>
      </c>
      <c r="E276" s="18">
        <v>72005.679999999993</v>
      </c>
      <c r="F276" s="18">
        <v>128296.84</v>
      </c>
      <c r="G276" s="18" t="s">
        <v>157</v>
      </c>
      <c r="H276" s="18" t="s">
        <v>6</v>
      </c>
      <c r="I276" s="18" t="s">
        <v>227</v>
      </c>
      <c r="J276" s="21">
        <v>2581.42</v>
      </c>
      <c r="K276" s="21">
        <v>0</v>
      </c>
      <c r="L276" s="21">
        <v>2581.42</v>
      </c>
      <c r="M276" s="22">
        <v>255</v>
      </c>
      <c r="N276" s="22">
        <v>12.49</v>
      </c>
      <c r="O276" s="22">
        <v>968.99</v>
      </c>
      <c r="P276" s="22">
        <v>218.88</v>
      </c>
      <c r="Q276" s="22">
        <v>1455.36</v>
      </c>
      <c r="R276" s="23">
        <v>4036.78</v>
      </c>
      <c r="S276" s="21">
        <v>2471.63</v>
      </c>
      <c r="T276" s="21">
        <v>0</v>
      </c>
      <c r="U276" s="21">
        <v>2471.63</v>
      </c>
      <c r="V276" s="22">
        <v>250</v>
      </c>
      <c r="W276" s="22">
        <v>12.34</v>
      </c>
      <c r="X276" s="22">
        <v>949.2</v>
      </c>
      <c r="Y276" s="22">
        <v>125.49</v>
      </c>
      <c r="Z276" s="22">
        <v>1337.03</v>
      </c>
      <c r="AA276" s="23">
        <v>3808.66</v>
      </c>
      <c r="AB276" s="21">
        <v>2471.63</v>
      </c>
      <c r="AC276" s="21">
        <v>0</v>
      </c>
      <c r="AD276" s="21">
        <v>2471.63</v>
      </c>
      <c r="AE276" s="22">
        <v>250</v>
      </c>
      <c r="AF276" s="22">
        <v>12.34</v>
      </c>
      <c r="AG276" s="22">
        <v>948.71</v>
      </c>
      <c r="AH276" s="22">
        <v>130.59</v>
      </c>
      <c r="AI276" s="22">
        <v>1341.64</v>
      </c>
      <c r="AJ276" s="23">
        <v>3813.27</v>
      </c>
      <c r="AK276" s="21">
        <v>2471.63</v>
      </c>
      <c r="AL276" s="21">
        <v>0</v>
      </c>
      <c r="AM276" s="21">
        <v>2471.63</v>
      </c>
      <c r="AN276" s="22">
        <v>250</v>
      </c>
      <c r="AO276" s="22">
        <v>12.34</v>
      </c>
      <c r="AP276" s="22">
        <v>948.71</v>
      </c>
      <c r="AQ276" s="22">
        <v>125.49</v>
      </c>
      <c r="AR276" s="22">
        <v>1336.54</v>
      </c>
      <c r="AS276" s="23">
        <v>3808.17</v>
      </c>
      <c r="AT276" s="21">
        <v>2473.2199999999998</v>
      </c>
      <c r="AU276" s="21">
        <v>948.61</v>
      </c>
      <c r="AV276" s="21">
        <v>3421.83</v>
      </c>
      <c r="AW276" s="22">
        <v>380</v>
      </c>
      <c r="AX276" s="22">
        <v>12.35</v>
      </c>
      <c r="AY276" s="22">
        <v>1139.74</v>
      </c>
      <c r="AZ276" s="22">
        <v>112.73</v>
      </c>
      <c r="BA276" s="22">
        <v>1644.82</v>
      </c>
      <c r="BB276" s="23">
        <v>5066.6499999999996</v>
      </c>
      <c r="BC276" s="21">
        <v>3580.61</v>
      </c>
      <c r="BD276" s="21">
        <v>0</v>
      </c>
      <c r="BE276" s="21">
        <v>3580.61</v>
      </c>
      <c r="BF276" s="22">
        <v>380</v>
      </c>
      <c r="BG276" s="22">
        <v>16.98</v>
      </c>
      <c r="BH276" s="22">
        <v>1311.79</v>
      </c>
      <c r="BI276" s="22">
        <v>169.88</v>
      </c>
      <c r="BJ276" s="22">
        <v>1878.65</v>
      </c>
      <c r="BK276" s="23">
        <v>5459.26</v>
      </c>
      <c r="BL276" s="21">
        <v>2471.63</v>
      </c>
      <c r="BM276" s="21">
        <v>0</v>
      </c>
      <c r="BN276" s="21">
        <v>2471.63</v>
      </c>
      <c r="BO276" s="22">
        <v>250</v>
      </c>
      <c r="BP276" s="22">
        <v>12.34</v>
      </c>
      <c r="BQ276" s="22">
        <v>948.71</v>
      </c>
      <c r="BR276" s="22">
        <v>120.39</v>
      </c>
      <c r="BS276" s="22">
        <v>1331.44</v>
      </c>
      <c r="BT276" s="23">
        <v>3803.07</v>
      </c>
      <c r="BU276" s="21">
        <v>2471.63</v>
      </c>
      <c r="BV276" s="21">
        <v>0</v>
      </c>
      <c r="BW276" s="21">
        <v>2471.63</v>
      </c>
      <c r="BX276" s="22">
        <v>250</v>
      </c>
      <c r="BY276" s="22">
        <v>12.34</v>
      </c>
      <c r="BZ276" s="22">
        <v>948.71</v>
      </c>
      <c r="CA276" s="22">
        <v>120.39</v>
      </c>
      <c r="CB276" s="22">
        <v>1331.44</v>
      </c>
      <c r="CC276" s="23">
        <v>3803.07</v>
      </c>
      <c r="CD276" s="21">
        <v>2531.09</v>
      </c>
      <c r="CE276" s="21">
        <v>0</v>
      </c>
      <c r="CF276" s="21">
        <v>2531.09</v>
      </c>
      <c r="CG276" s="22">
        <v>259</v>
      </c>
      <c r="CH276" s="22">
        <v>12.64</v>
      </c>
      <c r="CI276" s="22">
        <v>1039.32</v>
      </c>
      <c r="CJ276" s="22">
        <v>141.83000000000001</v>
      </c>
      <c r="CK276" s="22">
        <v>1452.79</v>
      </c>
      <c r="CL276" s="23">
        <v>3983.88</v>
      </c>
      <c r="CM276" s="21">
        <v>2471.63</v>
      </c>
      <c r="CN276" s="21">
        <v>0</v>
      </c>
      <c r="CO276" s="21">
        <v>2471.63</v>
      </c>
      <c r="CP276" s="22">
        <v>258</v>
      </c>
      <c r="CQ276" s="22">
        <v>12.34</v>
      </c>
      <c r="CR276" s="22">
        <v>963.39</v>
      </c>
      <c r="CS276" s="22">
        <v>74.489999999999995</v>
      </c>
      <c r="CT276" s="22">
        <v>1308.22</v>
      </c>
      <c r="CU276" s="23">
        <v>3779.85</v>
      </c>
      <c r="CV276" s="21">
        <v>928.08</v>
      </c>
      <c r="CW276" s="21">
        <v>0</v>
      </c>
      <c r="CX276" s="21">
        <v>928.08</v>
      </c>
      <c r="CY276" s="22">
        <v>41</v>
      </c>
      <c r="CZ276" s="22">
        <v>4.63</v>
      </c>
      <c r="DA276" s="22">
        <v>420.26</v>
      </c>
      <c r="DB276" s="22">
        <v>87.88</v>
      </c>
      <c r="DC276" s="22">
        <v>553.77</v>
      </c>
      <c r="DD276" s="23">
        <v>1481.85</v>
      </c>
      <c r="DE276" s="21">
        <v>2363.75</v>
      </c>
      <c r="DF276" s="21">
        <v>0</v>
      </c>
      <c r="DG276" s="21">
        <v>2363.75</v>
      </c>
      <c r="DH276" s="22">
        <v>240</v>
      </c>
      <c r="DI276" s="22">
        <v>301.74</v>
      </c>
      <c r="DJ276" s="22">
        <v>990.35</v>
      </c>
      <c r="DK276" s="22">
        <v>43.32</v>
      </c>
      <c r="DL276" s="22">
        <v>1575.41</v>
      </c>
      <c r="DM276" s="23">
        <v>3939.16</v>
      </c>
      <c r="DN276" s="73">
        <f t="shared" si="42"/>
        <v>29287.950000000004</v>
      </c>
      <c r="DO276" s="73">
        <f t="shared" si="41"/>
        <v>948.61</v>
      </c>
      <c r="DP276" s="73">
        <f t="shared" si="43"/>
        <v>30236.560000000005</v>
      </c>
      <c r="DQ276" s="22">
        <f t="shared" si="44"/>
        <v>3313</v>
      </c>
      <c r="DR276" s="22">
        <f t="shared" si="45"/>
        <v>447.21000000000004</v>
      </c>
      <c r="DS276" s="22">
        <f t="shared" si="46"/>
        <v>12526.59</v>
      </c>
      <c r="DT276" s="22">
        <f t="shared" si="47"/>
        <v>1591.7500000000002</v>
      </c>
      <c r="DU276" s="22">
        <f t="shared" si="48"/>
        <v>17878.550000000003</v>
      </c>
      <c r="DV276" s="23">
        <f t="shared" si="49"/>
        <v>50586.739999999991</v>
      </c>
      <c r="DW276" s="262">
        <f t="shared" si="50"/>
        <v>-98060.28</v>
      </c>
      <c r="DX276" s="262"/>
      <c r="DY276" s="263">
        <f>E276-(DU276-(DO276*PARAM!Q276))</f>
        <v>54127.12999999999</v>
      </c>
      <c r="DZ276" s="263"/>
    </row>
    <row r="277" spans="1:130" x14ac:dyDescent="0.25">
      <c r="A277" s="18">
        <v>1671</v>
      </c>
      <c r="B277" s="18" t="s">
        <v>595</v>
      </c>
      <c r="C277" s="18" t="s">
        <v>278</v>
      </c>
      <c r="D277" s="20">
        <v>1</v>
      </c>
      <c r="E277" s="18">
        <v>18202.59</v>
      </c>
      <c r="F277" s="18">
        <v>31748.73</v>
      </c>
      <c r="G277" s="18" t="s">
        <v>157</v>
      </c>
      <c r="H277" s="18" t="s">
        <v>5</v>
      </c>
      <c r="I277" s="18" t="s">
        <v>415</v>
      </c>
      <c r="J277" s="21">
        <v>2324.6</v>
      </c>
      <c r="K277" s="21">
        <v>0</v>
      </c>
      <c r="L277" s="21">
        <v>2324.6</v>
      </c>
      <c r="M277" s="22">
        <v>221</v>
      </c>
      <c r="N277" s="22">
        <v>33.93</v>
      </c>
      <c r="O277" s="22">
        <v>758.98</v>
      </c>
      <c r="P277" s="22">
        <v>143.01</v>
      </c>
      <c r="Q277" s="22">
        <v>1156.92</v>
      </c>
      <c r="R277" s="23">
        <v>3481.52</v>
      </c>
      <c r="S277" s="21">
        <v>2264.8000000000002</v>
      </c>
      <c r="T277" s="21">
        <v>0</v>
      </c>
      <c r="U277" s="21">
        <v>2264.8000000000002</v>
      </c>
      <c r="V277" s="22">
        <v>221</v>
      </c>
      <c r="W277" s="22">
        <v>33.93</v>
      </c>
      <c r="X277" s="22">
        <v>759.86</v>
      </c>
      <c r="Y277" s="22">
        <v>111.61</v>
      </c>
      <c r="Z277" s="22">
        <v>1126.4000000000001</v>
      </c>
      <c r="AA277" s="23">
        <v>3391.2</v>
      </c>
      <c r="AB277" s="21">
        <v>2264.8000000000002</v>
      </c>
      <c r="AC277" s="21">
        <v>0</v>
      </c>
      <c r="AD277" s="21">
        <v>2264.8000000000002</v>
      </c>
      <c r="AE277" s="22">
        <v>221</v>
      </c>
      <c r="AF277" s="22">
        <v>33.93</v>
      </c>
      <c r="AG277" s="22">
        <v>759.42</v>
      </c>
      <c r="AH277" s="22">
        <v>142.21</v>
      </c>
      <c r="AI277" s="22">
        <v>1156.56</v>
      </c>
      <c r="AJ277" s="23">
        <v>3421.36</v>
      </c>
      <c r="AK277" s="21">
        <v>4528.2</v>
      </c>
      <c r="AL277" s="21">
        <v>0</v>
      </c>
      <c r="AM277" s="21">
        <v>4528.2</v>
      </c>
      <c r="AN277" s="22">
        <v>536</v>
      </c>
      <c r="AO277" s="22">
        <v>105.61</v>
      </c>
      <c r="AP277" s="22">
        <v>2000.71</v>
      </c>
      <c r="AQ277" s="22">
        <v>156.91</v>
      </c>
      <c r="AR277" s="22">
        <v>2799.23</v>
      </c>
      <c r="AS277" s="23">
        <v>7327.43</v>
      </c>
      <c r="AT277" s="21">
        <v>2264.8000000000002</v>
      </c>
      <c r="AU277" s="21">
        <v>948.61</v>
      </c>
      <c r="AV277" s="21">
        <v>3213.41</v>
      </c>
      <c r="AW277" s="22">
        <v>351</v>
      </c>
      <c r="AX277" s="22">
        <v>56.55</v>
      </c>
      <c r="AY277" s="22">
        <v>949.15</v>
      </c>
      <c r="AZ277" s="22">
        <v>103.92</v>
      </c>
      <c r="BA277" s="22">
        <v>1460.62</v>
      </c>
      <c r="BB277" s="23">
        <v>4674.03</v>
      </c>
      <c r="BC277" s="21">
        <v>3482.95</v>
      </c>
      <c r="BD277" s="21">
        <v>0</v>
      </c>
      <c r="BE277" s="21">
        <v>3482.95</v>
      </c>
      <c r="BF277" s="22">
        <v>377</v>
      </c>
      <c r="BG277" s="22">
        <v>84.41</v>
      </c>
      <c r="BH277" s="22">
        <v>1297.3699999999999</v>
      </c>
      <c r="BI277" s="22">
        <v>117.5</v>
      </c>
      <c r="BJ277" s="22">
        <v>1876.28</v>
      </c>
      <c r="BK277" s="23">
        <v>5359.23</v>
      </c>
      <c r="BL277" s="21">
        <v>2283.84</v>
      </c>
      <c r="BM277" s="21">
        <v>0</v>
      </c>
      <c r="BN277" s="21">
        <v>2283.84</v>
      </c>
      <c r="BO277" s="22">
        <v>223</v>
      </c>
      <c r="BP277" s="22">
        <v>57.03</v>
      </c>
      <c r="BQ277" s="22">
        <v>776.85</v>
      </c>
      <c r="BR277" s="22">
        <v>147.65</v>
      </c>
      <c r="BS277" s="22">
        <v>1204.53</v>
      </c>
      <c r="BT277" s="23">
        <v>3488.37</v>
      </c>
      <c r="BU277" s="21">
        <v>2283.84</v>
      </c>
      <c r="BV277" s="21">
        <v>0</v>
      </c>
      <c r="BW277" s="21">
        <v>2283.84</v>
      </c>
      <c r="BX277" s="22">
        <v>224</v>
      </c>
      <c r="BY277" s="22">
        <v>57.03</v>
      </c>
      <c r="BZ277" s="22">
        <v>776.92</v>
      </c>
      <c r="CA277" s="22">
        <v>40.549999999999997</v>
      </c>
      <c r="CB277" s="22">
        <v>1098.5</v>
      </c>
      <c r="CC277" s="23">
        <v>3382.34</v>
      </c>
      <c r="CD277" s="21">
        <v>2327.5</v>
      </c>
      <c r="CE277" s="21">
        <v>0</v>
      </c>
      <c r="CF277" s="21">
        <v>2327.5</v>
      </c>
      <c r="CG277" s="22">
        <v>230</v>
      </c>
      <c r="CH277" s="22">
        <v>58.11</v>
      </c>
      <c r="CI277" s="22">
        <v>1154.06</v>
      </c>
      <c r="CJ277" s="22">
        <v>97.42</v>
      </c>
      <c r="CK277" s="22">
        <v>1539.59</v>
      </c>
      <c r="CL277" s="23">
        <v>3867.09</v>
      </c>
      <c r="CM277" s="21">
        <v>2269.88</v>
      </c>
      <c r="CN277" s="21">
        <v>0</v>
      </c>
      <c r="CO277" s="21">
        <v>2269.88</v>
      </c>
      <c r="CP277" s="22">
        <v>230</v>
      </c>
      <c r="CQ277" s="22">
        <v>56.68</v>
      </c>
      <c r="CR277" s="22">
        <v>836.56</v>
      </c>
      <c r="CS277" s="22">
        <v>86.2</v>
      </c>
      <c r="CT277" s="22">
        <v>1209.44</v>
      </c>
      <c r="CU277" s="23">
        <v>3479.32</v>
      </c>
      <c r="CV277" s="21">
        <v>2283.84</v>
      </c>
      <c r="CW277" s="21">
        <v>0</v>
      </c>
      <c r="CX277" s="21">
        <v>2283.84</v>
      </c>
      <c r="CY277" s="22">
        <v>224</v>
      </c>
      <c r="CZ277" s="22">
        <v>57.03</v>
      </c>
      <c r="DA277" s="22">
        <v>828.7</v>
      </c>
      <c r="DB277" s="22">
        <v>81.349999999999994</v>
      </c>
      <c r="DC277" s="22">
        <v>1191.08</v>
      </c>
      <c r="DD277" s="23">
        <v>3474.92</v>
      </c>
      <c r="DE277" s="21">
        <v>3406.36</v>
      </c>
      <c r="DF277" s="21">
        <v>0</v>
      </c>
      <c r="DG277" s="21">
        <v>3406.36</v>
      </c>
      <c r="DH277" s="22">
        <v>384</v>
      </c>
      <c r="DI277" s="22">
        <v>402.99</v>
      </c>
      <c r="DJ277" s="22">
        <v>1702.45</v>
      </c>
      <c r="DK277" s="22">
        <v>106.38</v>
      </c>
      <c r="DL277" s="22">
        <v>2595.8200000000002</v>
      </c>
      <c r="DM277" s="23">
        <v>6002.18</v>
      </c>
      <c r="DN277" s="73">
        <f t="shared" si="42"/>
        <v>31985.410000000003</v>
      </c>
      <c r="DO277" s="73">
        <f t="shared" si="41"/>
        <v>948.61</v>
      </c>
      <c r="DP277" s="73">
        <f t="shared" si="43"/>
        <v>32934.019999999997</v>
      </c>
      <c r="DQ277" s="22">
        <f t="shared" si="44"/>
        <v>3665</v>
      </c>
      <c r="DR277" s="22">
        <f t="shared" si="45"/>
        <v>1094.2599999999998</v>
      </c>
      <c r="DS277" s="22">
        <f t="shared" si="46"/>
        <v>13377.880000000001</v>
      </c>
      <c r="DT277" s="22">
        <f t="shared" si="47"/>
        <v>1482.3600000000001</v>
      </c>
      <c r="DU277" s="22">
        <f t="shared" si="48"/>
        <v>19619.5</v>
      </c>
      <c r="DV277" s="23">
        <f t="shared" si="49"/>
        <v>54837.36</v>
      </c>
      <c r="DW277" s="262">
        <f t="shared" si="50"/>
        <v>1185.2899999999972</v>
      </c>
      <c r="DX277" s="262"/>
      <c r="DY277" s="263">
        <f>E277-(DU277-(DO277*PARAM!Q277))</f>
        <v>-1416.9099999999999</v>
      </c>
      <c r="DZ277" s="263"/>
    </row>
    <row r="278" spans="1:130" x14ac:dyDescent="0.25">
      <c r="A278" s="18">
        <v>1673</v>
      </c>
      <c r="B278" s="18" t="s">
        <v>303</v>
      </c>
      <c r="C278" s="18" t="s">
        <v>221</v>
      </c>
      <c r="D278" s="20">
        <v>1</v>
      </c>
      <c r="E278" s="18">
        <v>10859.06</v>
      </c>
      <c r="F278" s="18">
        <v>24659.59</v>
      </c>
      <c r="G278" s="18" t="s">
        <v>157</v>
      </c>
      <c r="H278" s="18" t="s">
        <v>5</v>
      </c>
      <c r="I278" s="18" t="s">
        <v>204</v>
      </c>
      <c r="J278" s="21">
        <v>2170.81</v>
      </c>
      <c r="K278" s="21">
        <v>0</v>
      </c>
      <c r="L278" s="21">
        <v>2170.81</v>
      </c>
      <c r="M278" s="22">
        <v>207</v>
      </c>
      <c r="N278" s="22">
        <v>32.520000000000003</v>
      </c>
      <c r="O278" s="22">
        <v>655.39</v>
      </c>
      <c r="P278" s="22">
        <v>130.35</v>
      </c>
      <c r="Q278" s="22">
        <v>1025.26</v>
      </c>
      <c r="R278" s="23">
        <v>3196.07</v>
      </c>
      <c r="S278" s="21">
        <v>2004.3</v>
      </c>
      <c r="T278" s="21">
        <v>0</v>
      </c>
      <c r="U278" s="21">
        <v>2004.3</v>
      </c>
      <c r="V278" s="22">
        <v>184</v>
      </c>
      <c r="W278" s="22">
        <v>30.02</v>
      </c>
      <c r="X278" s="22">
        <v>425.65</v>
      </c>
      <c r="Y278" s="22">
        <v>127.39</v>
      </c>
      <c r="Z278" s="22">
        <v>767.06</v>
      </c>
      <c r="AA278" s="23">
        <v>2771.36</v>
      </c>
      <c r="AB278" s="21">
        <v>1845.8</v>
      </c>
      <c r="AC278" s="21">
        <v>0</v>
      </c>
      <c r="AD278" s="21">
        <v>1845.8</v>
      </c>
      <c r="AE278" s="22">
        <v>162</v>
      </c>
      <c r="AF278" s="22">
        <v>27.64</v>
      </c>
      <c r="AG278" s="22">
        <v>361.2</v>
      </c>
      <c r="AH278" s="22">
        <v>139.86000000000001</v>
      </c>
      <c r="AI278" s="22">
        <v>690.7</v>
      </c>
      <c r="AJ278" s="23">
        <v>2536.5</v>
      </c>
      <c r="AK278" s="21">
        <v>1875.72</v>
      </c>
      <c r="AL278" s="21">
        <v>0</v>
      </c>
      <c r="AM278" s="21">
        <v>1875.72</v>
      </c>
      <c r="AN278" s="22">
        <v>166</v>
      </c>
      <c r="AO278" s="22">
        <v>28.09</v>
      </c>
      <c r="AP278" s="22">
        <v>388.4</v>
      </c>
      <c r="AQ278" s="22">
        <v>130.19999999999999</v>
      </c>
      <c r="AR278" s="22">
        <v>712.69</v>
      </c>
      <c r="AS278" s="23">
        <v>2588.41</v>
      </c>
      <c r="AT278" s="21">
        <v>1852.13</v>
      </c>
      <c r="AU278" s="21">
        <v>948.61</v>
      </c>
      <c r="AV278" s="21">
        <v>2800.74</v>
      </c>
      <c r="AW278" s="22">
        <v>291</v>
      </c>
      <c r="AX278" s="22">
        <v>27.74</v>
      </c>
      <c r="AY278" s="22">
        <v>556.66999999999996</v>
      </c>
      <c r="AZ278" s="22">
        <v>122.1</v>
      </c>
      <c r="BA278" s="22">
        <v>997.51</v>
      </c>
      <c r="BB278" s="23">
        <v>3798.25</v>
      </c>
      <c r="BC278" s="21">
        <v>2762.16</v>
      </c>
      <c r="BD278" s="21">
        <v>0</v>
      </c>
      <c r="BE278" s="21">
        <v>2762.16</v>
      </c>
      <c r="BF278" s="22">
        <v>288</v>
      </c>
      <c r="BG278" s="22">
        <v>41.4</v>
      </c>
      <c r="BH278" s="22">
        <v>1044.6199999999999</v>
      </c>
      <c r="BI278" s="22">
        <v>156.13999999999999</v>
      </c>
      <c r="BJ278" s="22">
        <v>1530.16</v>
      </c>
      <c r="BK278" s="23">
        <v>4292.32</v>
      </c>
      <c r="BL278" s="21">
        <v>1864.85</v>
      </c>
      <c r="BM278" s="21">
        <v>0</v>
      </c>
      <c r="BN278" s="21">
        <v>1864.85</v>
      </c>
      <c r="BO278" s="22">
        <v>165</v>
      </c>
      <c r="BP278" s="22">
        <v>27.93</v>
      </c>
      <c r="BQ278" s="22">
        <v>378.56</v>
      </c>
      <c r="BR278" s="22">
        <v>114.71</v>
      </c>
      <c r="BS278" s="22">
        <v>686.2</v>
      </c>
      <c r="BT278" s="23">
        <v>2551.0500000000002</v>
      </c>
      <c r="BU278" s="21">
        <v>1864.85</v>
      </c>
      <c r="BV278" s="21">
        <v>0</v>
      </c>
      <c r="BW278" s="21">
        <v>1864.85</v>
      </c>
      <c r="BX278" s="22">
        <v>165</v>
      </c>
      <c r="BY278" s="22">
        <v>27.93</v>
      </c>
      <c r="BZ278" s="22">
        <v>378.56</v>
      </c>
      <c r="CA278" s="22">
        <v>145.31</v>
      </c>
      <c r="CB278" s="22">
        <v>716.8</v>
      </c>
      <c r="CC278" s="23">
        <v>2581.65</v>
      </c>
      <c r="CD278" s="21">
        <v>1864.85</v>
      </c>
      <c r="CE278" s="21">
        <v>0</v>
      </c>
      <c r="CF278" s="21">
        <v>1864.85</v>
      </c>
      <c r="CG278" s="22">
        <v>165</v>
      </c>
      <c r="CH278" s="22">
        <v>27.93</v>
      </c>
      <c r="CI278" s="22">
        <v>378.56</v>
      </c>
      <c r="CJ278" s="22">
        <v>135.11000000000001</v>
      </c>
      <c r="CK278" s="22">
        <v>706.6</v>
      </c>
      <c r="CL278" s="23">
        <v>2571.4499999999998</v>
      </c>
      <c r="CM278" s="21">
        <v>1888.17</v>
      </c>
      <c r="CN278" s="21">
        <v>0</v>
      </c>
      <c r="CO278" s="21">
        <v>1888.17</v>
      </c>
      <c r="CP278" s="22">
        <v>176</v>
      </c>
      <c r="CQ278" s="22">
        <v>28.28</v>
      </c>
      <c r="CR278" s="22">
        <v>374.25</v>
      </c>
      <c r="CS278" s="22">
        <v>79.430000000000007</v>
      </c>
      <c r="CT278" s="22">
        <v>657.96</v>
      </c>
      <c r="CU278" s="23">
        <v>2546.13</v>
      </c>
      <c r="CV278" s="21">
        <v>2395.5</v>
      </c>
      <c r="CW278" s="21">
        <v>0</v>
      </c>
      <c r="CX278" s="21">
        <v>2395.5</v>
      </c>
      <c r="CY278" s="22">
        <v>237</v>
      </c>
      <c r="CZ278" s="22">
        <v>35.89</v>
      </c>
      <c r="DA278" s="22">
        <v>829.34</v>
      </c>
      <c r="DB278" s="22">
        <v>93.53</v>
      </c>
      <c r="DC278" s="22">
        <v>1195.76</v>
      </c>
      <c r="DD278" s="23">
        <v>3591.26</v>
      </c>
      <c r="DE278" s="21">
        <v>2873.2</v>
      </c>
      <c r="DF278" s="21">
        <v>0</v>
      </c>
      <c r="DG278" s="21">
        <v>2873.2</v>
      </c>
      <c r="DH278" s="22">
        <v>302</v>
      </c>
      <c r="DI278" s="22">
        <v>295.33999999999997</v>
      </c>
      <c r="DJ278" s="22">
        <v>1173.76</v>
      </c>
      <c r="DK278" s="22">
        <v>154.36000000000001</v>
      </c>
      <c r="DL278" s="22">
        <v>1925.46</v>
      </c>
      <c r="DM278" s="23">
        <v>4798.66</v>
      </c>
      <c r="DN278" s="73">
        <f t="shared" si="42"/>
        <v>25262.34</v>
      </c>
      <c r="DO278" s="73">
        <f t="shared" si="41"/>
        <v>948.61</v>
      </c>
      <c r="DP278" s="73">
        <f t="shared" si="43"/>
        <v>26210.95</v>
      </c>
      <c r="DQ278" s="22">
        <f t="shared" si="44"/>
        <v>2673</v>
      </c>
      <c r="DR278" s="22">
        <f t="shared" si="45"/>
        <v>658.6400000000001</v>
      </c>
      <c r="DS278" s="22">
        <f t="shared" si="46"/>
        <v>7323.5200000000013</v>
      </c>
      <c r="DT278" s="22">
        <f t="shared" si="47"/>
        <v>1643.2000000000003</v>
      </c>
      <c r="DU278" s="22">
        <f t="shared" si="48"/>
        <v>12298.36</v>
      </c>
      <c r="DV278" s="23">
        <f t="shared" si="49"/>
        <v>40374.160000000003</v>
      </c>
      <c r="DW278" s="262">
        <f t="shared" si="50"/>
        <v>1551.3600000000006</v>
      </c>
      <c r="DX278" s="262"/>
      <c r="DY278" s="263">
        <f>E278-(DU278-(DO278*PARAM!Q278))</f>
        <v>-1439.3000000000011</v>
      </c>
      <c r="DZ278" s="263"/>
    </row>
    <row r="279" spans="1:130" x14ac:dyDescent="0.25">
      <c r="A279" s="18">
        <v>1675</v>
      </c>
      <c r="B279" s="18" t="s">
        <v>720</v>
      </c>
      <c r="C279" s="18" t="s">
        <v>206</v>
      </c>
      <c r="D279" s="20">
        <v>0.9</v>
      </c>
      <c r="E279" s="18">
        <v>11392.35</v>
      </c>
      <c r="F279" s="18">
        <v>23444.48</v>
      </c>
      <c r="G279" s="18" t="s">
        <v>157</v>
      </c>
      <c r="H279" s="18" t="s">
        <v>5</v>
      </c>
      <c r="I279" s="18" t="s">
        <v>721</v>
      </c>
      <c r="J279" s="21">
        <v>1888.06</v>
      </c>
      <c r="K279" s="21">
        <v>0</v>
      </c>
      <c r="L279" s="21">
        <v>1888.06</v>
      </c>
      <c r="M279" s="22">
        <v>156</v>
      </c>
      <c r="N279" s="22">
        <v>44.91</v>
      </c>
      <c r="O279" s="22">
        <v>453.77</v>
      </c>
      <c r="P279" s="22">
        <v>135.13999999999999</v>
      </c>
      <c r="Q279" s="22">
        <v>789.82</v>
      </c>
      <c r="R279" s="23">
        <v>2677.88</v>
      </c>
      <c r="S279" s="21">
        <v>1799.91</v>
      </c>
      <c r="T279" s="21">
        <v>0</v>
      </c>
      <c r="U279" s="21">
        <v>1799.91</v>
      </c>
      <c r="V279" s="22">
        <v>156</v>
      </c>
      <c r="W279" s="22">
        <v>44.92</v>
      </c>
      <c r="X279" s="22">
        <v>454.68</v>
      </c>
      <c r="Y279" s="22">
        <v>113.56</v>
      </c>
      <c r="Z279" s="22">
        <v>769.16</v>
      </c>
      <c r="AA279" s="23">
        <v>2569.0700000000002</v>
      </c>
      <c r="AB279" s="21">
        <v>746.16</v>
      </c>
      <c r="AC279" s="21">
        <v>0</v>
      </c>
      <c r="AD279" s="21">
        <v>746.16</v>
      </c>
      <c r="AE279" s="22">
        <v>13</v>
      </c>
      <c r="AF279" s="22">
        <v>18.579999999999998</v>
      </c>
      <c r="AG279" s="22">
        <v>227.16</v>
      </c>
      <c r="AH279" s="22">
        <v>130.54</v>
      </c>
      <c r="AI279" s="22">
        <v>389.28</v>
      </c>
      <c r="AJ279" s="23">
        <v>1135.44</v>
      </c>
      <c r="AK279" s="21">
        <v>1804.04</v>
      </c>
      <c r="AL279" s="21">
        <v>0</v>
      </c>
      <c r="AM279" s="21">
        <v>1804.04</v>
      </c>
      <c r="AN279" s="22">
        <v>156</v>
      </c>
      <c r="AO279" s="22">
        <v>45.03</v>
      </c>
      <c r="AP279" s="22">
        <v>457.97</v>
      </c>
      <c r="AQ279" s="22">
        <v>42.23</v>
      </c>
      <c r="AR279" s="22">
        <v>701.23</v>
      </c>
      <c r="AS279" s="23">
        <v>2505.27</v>
      </c>
      <c r="AT279" s="21">
        <v>1828.55</v>
      </c>
      <c r="AU279" s="21">
        <v>836.68</v>
      </c>
      <c r="AV279" s="21">
        <v>2665.23</v>
      </c>
      <c r="AW279" s="22">
        <v>274</v>
      </c>
      <c r="AX279" s="22">
        <v>45.64</v>
      </c>
      <c r="AY279" s="22">
        <v>647.51</v>
      </c>
      <c r="AZ279" s="22">
        <v>125.27</v>
      </c>
      <c r="BA279" s="22">
        <v>1092.42</v>
      </c>
      <c r="BB279" s="23">
        <v>3757.65</v>
      </c>
      <c r="BC279" s="21">
        <v>2857.57</v>
      </c>
      <c r="BD279" s="21">
        <v>0</v>
      </c>
      <c r="BE279" s="21">
        <v>2857.57</v>
      </c>
      <c r="BF279" s="22">
        <v>277</v>
      </c>
      <c r="BG279" s="22">
        <v>67.010000000000005</v>
      </c>
      <c r="BH279" s="22">
        <v>1015.82</v>
      </c>
      <c r="BI279" s="22">
        <v>131.59</v>
      </c>
      <c r="BJ279" s="22">
        <v>1491.42</v>
      </c>
      <c r="BK279" s="23">
        <v>4348.99</v>
      </c>
      <c r="BL279" s="21">
        <v>1799.66</v>
      </c>
      <c r="BM279" s="21">
        <v>0</v>
      </c>
      <c r="BN279" s="21">
        <v>1799.66</v>
      </c>
      <c r="BO279" s="22">
        <v>156</v>
      </c>
      <c r="BP279" s="22">
        <v>44.91</v>
      </c>
      <c r="BQ279" s="22">
        <v>454.11</v>
      </c>
      <c r="BR279" s="22">
        <v>139.06</v>
      </c>
      <c r="BS279" s="22">
        <v>794.08</v>
      </c>
      <c r="BT279" s="23">
        <v>2593.7399999999998</v>
      </c>
      <c r="BU279" s="21">
        <v>1799.66</v>
      </c>
      <c r="BV279" s="21">
        <v>0</v>
      </c>
      <c r="BW279" s="21">
        <v>1799.66</v>
      </c>
      <c r="BX279" s="22">
        <v>156</v>
      </c>
      <c r="BY279" s="22">
        <v>44.91</v>
      </c>
      <c r="BZ279" s="22">
        <v>454.11</v>
      </c>
      <c r="CA279" s="22">
        <v>139.06</v>
      </c>
      <c r="CB279" s="22">
        <v>794.08</v>
      </c>
      <c r="CC279" s="23">
        <v>2593.7399999999998</v>
      </c>
      <c r="CD279" s="21">
        <v>1855.69</v>
      </c>
      <c r="CE279" s="21">
        <v>0</v>
      </c>
      <c r="CF279" s="21">
        <v>1855.69</v>
      </c>
      <c r="CG279" s="22">
        <v>163</v>
      </c>
      <c r="CH279" s="22">
        <v>46.32</v>
      </c>
      <c r="CI279" s="22">
        <v>504.71</v>
      </c>
      <c r="CJ279" s="22">
        <v>140.04</v>
      </c>
      <c r="CK279" s="22">
        <v>854.07</v>
      </c>
      <c r="CL279" s="23">
        <v>2709.76</v>
      </c>
      <c r="CM279" s="21">
        <v>1832.08</v>
      </c>
      <c r="CN279" s="21">
        <v>0</v>
      </c>
      <c r="CO279" s="21">
        <v>1832.08</v>
      </c>
      <c r="CP279" s="22">
        <v>168</v>
      </c>
      <c r="CQ279" s="22">
        <v>45.73</v>
      </c>
      <c r="CR279" s="22">
        <v>461.11</v>
      </c>
      <c r="CS279" s="22">
        <v>78.42</v>
      </c>
      <c r="CT279" s="22">
        <v>753.26</v>
      </c>
      <c r="CU279" s="23">
        <v>2585.34</v>
      </c>
      <c r="CV279" s="21">
        <v>1816.8</v>
      </c>
      <c r="CW279" s="21">
        <v>0</v>
      </c>
      <c r="CX279" s="21">
        <v>1816.8</v>
      </c>
      <c r="CY279" s="22">
        <v>158</v>
      </c>
      <c r="CZ279" s="22">
        <v>45.35</v>
      </c>
      <c r="DA279" s="22">
        <v>442.27</v>
      </c>
      <c r="DB279" s="22">
        <v>98.55</v>
      </c>
      <c r="DC279" s="22">
        <v>744.17</v>
      </c>
      <c r="DD279" s="23">
        <v>2560.9699999999998</v>
      </c>
      <c r="DE279" s="21">
        <v>2787.66</v>
      </c>
      <c r="DF279" s="21">
        <v>0</v>
      </c>
      <c r="DG279" s="21">
        <v>2787.66</v>
      </c>
      <c r="DH279" s="22">
        <v>288</v>
      </c>
      <c r="DI279" s="22">
        <v>294.81</v>
      </c>
      <c r="DJ279" s="22">
        <v>1560.32</v>
      </c>
      <c r="DK279" s="22">
        <v>163.05000000000001</v>
      </c>
      <c r="DL279" s="22">
        <v>2306.1799999999998</v>
      </c>
      <c r="DM279" s="23">
        <v>5093.84</v>
      </c>
      <c r="DN279" s="73">
        <f t="shared" si="42"/>
        <v>22815.84</v>
      </c>
      <c r="DO279" s="73">
        <f t="shared" si="41"/>
        <v>836.68</v>
      </c>
      <c r="DP279" s="73">
        <f t="shared" si="43"/>
        <v>23652.519999999997</v>
      </c>
      <c r="DQ279" s="22">
        <f t="shared" si="44"/>
        <v>2277</v>
      </c>
      <c r="DR279" s="22">
        <f t="shared" si="45"/>
        <v>833.03</v>
      </c>
      <c r="DS279" s="22">
        <f t="shared" si="46"/>
        <v>7587.65</v>
      </c>
      <c r="DT279" s="22">
        <f t="shared" si="47"/>
        <v>1575.57</v>
      </c>
      <c r="DU279" s="22">
        <f t="shared" si="48"/>
        <v>12273.25</v>
      </c>
      <c r="DV279" s="23">
        <f t="shared" si="49"/>
        <v>37725.43</v>
      </c>
      <c r="DW279" s="262">
        <f t="shared" si="50"/>
        <v>208.03999999999724</v>
      </c>
      <c r="DX279" s="262"/>
      <c r="DY279" s="263">
        <f>E279-(DU279-(DO279*PARAM!Q279))</f>
        <v>-880.89999999999964</v>
      </c>
      <c r="DZ279" s="263"/>
    </row>
    <row r="280" spans="1:130" x14ac:dyDescent="0.25">
      <c r="A280" s="18">
        <v>1676</v>
      </c>
      <c r="B280" s="18" t="s">
        <v>530</v>
      </c>
      <c r="C280" s="18" t="s">
        <v>458</v>
      </c>
      <c r="D280" s="20">
        <v>0.8</v>
      </c>
      <c r="E280" s="18">
        <v>10497.4</v>
      </c>
      <c r="F280" s="18">
        <v>20065.18</v>
      </c>
      <c r="G280" s="18" t="s">
        <v>157</v>
      </c>
      <c r="H280" s="18" t="s">
        <v>5</v>
      </c>
      <c r="I280" s="18" t="s">
        <v>182</v>
      </c>
      <c r="J280" s="21">
        <v>795.57</v>
      </c>
      <c r="K280" s="21">
        <v>0</v>
      </c>
      <c r="L280" s="21">
        <v>795.57</v>
      </c>
      <c r="M280" s="22">
        <v>70</v>
      </c>
      <c r="N280" s="22">
        <v>17.329999999999998</v>
      </c>
      <c r="O280" s="22">
        <v>408.68</v>
      </c>
      <c r="P280" s="22">
        <v>15.69</v>
      </c>
      <c r="Q280" s="22">
        <v>511.7</v>
      </c>
      <c r="R280" s="23">
        <v>1307.27</v>
      </c>
      <c r="S280" s="21">
        <v>908.03</v>
      </c>
      <c r="T280" s="21">
        <v>0</v>
      </c>
      <c r="U280" s="21">
        <v>908.03</v>
      </c>
      <c r="V280" s="22">
        <v>83</v>
      </c>
      <c r="W280" s="22">
        <v>19.38</v>
      </c>
      <c r="X280" s="22">
        <v>471.72</v>
      </c>
      <c r="Y280" s="22">
        <v>79.010000000000005</v>
      </c>
      <c r="Z280" s="22">
        <v>653.11</v>
      </c>
      <c r="AA280" s="23">
        <v>1561.14</v>
      </c>
      <c r="AB280" s="21">
        <v>1502.08</v>
      </c>
      <c r="AC280" s="21">
        <v>0</v>
      </c>
      <c r="AD280" s="21">
        <v>1502.08</v>
      </c>
      <c r="AE280" s="22">
        <v>101</v>
      </c>
      <c r="AF280" s="22">
        <v>22.49</v>
      </c>
      <c r="AG280" s="22">
        <v>466.58</v>
      </c>
      <c r="AH280" s="22">
        <v>123.56</v>
      </c>
      <c r="AI280" s="22">
        <v>713.63</v>
      </c>
      <c r="AJ280" s="23">
        <v>2215.71</v>
      </c>
      <c r="AK280" s="21">
        <v>1442.51</v>
      </c>
      <c r="AL280" s="21">
        <v>0</v>
      </c>
      <c r="AM280" s="21">
        <v>1442.51</v>
      </c>
      <c r="AN280" s="22">
        <v>101</v>
      </c>
      <c r="AO280" s="22">
        <v>21.59</v>
      </c>
      <c r="AP280" s="22">
        <v>448</v>
      </c>
      <c r="AQ280" s="22">
        <v>107.21</v>
      </c>
      <c r="AR280" s="22">
        <v>677.8</v>
      </c>
      <c r="AS280" s="23">
        <v>2120.31</v>
      </c>
      <c r="AT280" s="21">
        <v>1360.28</v>
      </c>
      <c r="AU280" s="21">
        <v>60.71</v>
      </c>
      <c r="AV280" s="21">
        <v>1420.99</v>
      </c>
      <c r="AW280" s="22">
        <v>153</v>
      </c>
      <c r="AX280" s="22">
        <v>26.36</v>
      </c>
      <c r="AY280" s="22">
        <v>653.78</v>
      </c>
      <c r="AZ280" s="22">
        <v>82.8</v>
      </c>
      <c r="BA280" s="22">
        <v>915.94</v>
      </c>
      <c r="BB280" s="23">
        <v>2336.9299999999998</v>
      </c>
      <c r="BC280" s="21">
        <v>2209.7199999999998</v>
      </c>
      <c r="BD280" s="21">
        <v>0</v>
      </c>
      <c r="BE280" s="21">
        <v>2209.7199999999998</v>
      </c>
      <c r="BF280" s="22">
        <v>183</v>
      </c>
      <c r="BG280" s="22">
        <v>30.49</v>
      </c>
      <c r="BH280" s="22">
        <v>742.22</v>
      </c>
      <c r="BI280" s="22">
        <v>130.28</v>
      </c>
      <c r="BJ280" s="22">
        <v>1085.99</v>
      </c>
      <c r="BK280" s="23">
        <v>3295.71</v>
      </c>
      <c r="BL280" s="21">
        <v>1360.28</v>
      </c>
      <c r="BM280" s="21">
        <v>0</v>
      </c>
      <c r="BN280" s="21">
        <v>1360.28</v>
      </c>
      <c r="BO280" s="22">
        <v>91</v>
      </c>
      <c r="BP280" s="22">
        <v>20.36</v>
      </c>
      <c r="BQ280" s="22">
        <v>422.42</v>
      </c>
      <c r="BR280" s="22">
        <v>90.45</v>
      </c>
      <c r="BS280" s="22">
        <v>624.23</v>
      </c>
      <c r="BT280" s="23">
        <v>1984.51</v>
      </c>
      <c r="BU280" s="21">
        <v>1360.28</v>
      </c>
      <c r="BV280" s="21">
        <v>0</v>
      </c>
      <c r="BW280" s="21">
        <v>1360.28</v>
      </c>
      <c r="BX280" s="22">
        <v>90</v>
      </c>
      <c r="BY280" s="22">
        <v>20.36</v>
      </c>
      <c r="BZ280" s="22">
        <v>422.42</v>
      </c>
      <c r="CA280" s="22">
        <v>24.15</v>
      </c>
      <c r="CB280" s="22">
        <v>556.92999999999995</v>
      </c>
      <c r="CC280" s="23">
        <v>1917.21</v>
      </c>
      <c r="CD280" s="21">
        <v>1360.28</v>
      </c>
      <c r="CE280" s="21">
        <v>0</v>
      </c>
      <c r="CF280" s="21">
        <v>1360.28</v>
      </c>
      <c r="CG280" s="22">
        <v>90</v>
      </c>
      <c r="CH280" s="22">
        <v>20.36</v>
      </c>
      <c r="CI280" s="22">
        <v>422.42</v>
      </c>
      <c r="CJ280" s="22">
        <v>75.150000000000006</v>
      </c>
      <c r="CK280" s="22">
        <v>607.92999999999995</v>
      </c>
      <c r="CL280" s="23">
        <v>1968.21</v>
      </c>
      <c r="CM280" s="21">
        <v>1360.28</v>
      </c>
      <c r="CN280" s="21">
        <v>0</v>
      </c>
      <c r="CO280" s="21">
        <v>1360.28</v>
      </c>
      <c r="CP280" s="22">
        <v>90</v>
      </c>
      <c r="CQ280" s="22">
        <v>20.36</v>
      </c>
      <c r="CR280" s="22">
        <v>404.37</v>
      </c>
      <c r="CS280" s="22">
        <v>105.75</v>
      </c>
      <c r="CT280" s="22">
        <v>620.48</v>
      </c>
      <c r="CU280" s="23">
        <v>1980.76</v>
      </c>
      <c r="CV280" s="21">
        <v>1360.28</v>
      </c>
      <c r="CW280" s="21">
        <v>0</v>
      </c>
      <c r="CX280" s="21">
        <v>1360.28</v>
      </c>
      <c r="CY280" s="22">
        <v>90</v>
      </c>
      <c r="CZ280" s="22">
        <v>20.36</v>
      </c>
      <c r="DA280" s="22">
        <v>404.37</v>
      </c>
      <c r="DB280" s="22">
        <v>95.55</v>
      </c>
      <c r="DC280" s="22">
        <v>610.28</v>
      </c>
      <c r="DD280" s="23">
        <v>1970.56</v>
      </c>
      <c r="DE280" s="21">
        <v>2028.77</v>
      </c>
      <c r="DF280" s="21">
        <v>0</v>
      </c>
      <c r="DG280" s="21">
        <v>2028.77</v>
      </c>
      <c r="DH280" s="22">
        <v>183</v>
      </c>
      <c r="DI280" s="22">
        <v>210.27</v>
      </c>
      <c r="DJ280" s="22">
        <v>1299.4100000000001</v>
      </c>
      <c r="DK280" s="22">
        <v>83.26</v>
      </c>
      <c r="DL280" s="22">
        <v>1775.94</v>
      </c>
      <c r="DM280" s="23">
        <v>3804.71</v>
      </c>
      <c r="DN280" s="73">
        <f t="shared" si="42"/>
        <v>17048.36</v>
      </c>
      <c r="DO280" s="73">
        <f t="shared" si="41"/>
        <v>60.71</v>
      </c>
      <c r="DP280" s="73">
        <f t="shared" si="43"/>
        <v>17109.070000000003</v>
      </c>
      <c r="DQ280" s="22">
        <f t="shared" si="44"/>
        <v>1416</v>
      </c>
      <c r="DR280" s="22">
        <f t="shared" si="45"/>
        <v>470.07000000000005</v>
      </c>
      <c r="DS280" s="22">
        <f t="shared" si="46"/>
        <v>6988.81</v>
      </c>
      <c r="DT280" s="22">
        <f t="shared" si="47"/>
        <v>1103.31</v>
      </c>
      <c r="DU280" s="22">
        <f t="shared" si="48"/>
        <v>9978.19</v>
      </c>
      <c r="DV280" s="23">
        <f t="shared" si="49"/>
        <v>28447.539999999997</v>
      </c>
      <c r="DW280" s="262">
        <f t="shared" si="50"/>
        <v>-2956.1099999999969</v>
      </c>
      <c r="DX280" s="262"/>
      <c r="DY280" s="263">
        <f>E280-(DU280-(DO280*PARAM!Q280))</f>
        <v>519.20999999999913</v>
      </c>
      <c r="DZ280" s="263"/>
    </row>
    <row r="281" spans="1:130" s="64" customFormat="1" x14ac:dyDescent="0.25">
      <c r="A281" s="64">
        <v>1680</v>
      </c>
      <c r="B281" s="64" t="s">
        <v>411</v>
      </c>
      <c r="C281" s="64" t="s">
        <v>377</v>
      </c>
      <c r="D281" s="147">
        <v>1</v>
      </c>
      <c r="E281" s="64">
        <v>63876.74</v>
      </c>
      <c r="F281" s="64">
        <v>97776.75</v>
      </c>
      <c r="G281" s="64" t="s">
        <v>157</v>
      </c>
      <c r="H281" s="64" t="s">
        <v>5</v>
      </c>
      <c r="I281" s="64" t="s">
        <v>412</v>
      </c>
      <c r="J281" s="148">
        <v>6748.93</v>
      </c>
      <c r="K281" s="148">
        <v>0</v>
      </c>
      <c r="L281" s="148">
        <v>6748.93</v>
      </c>
      <c r="M281" s="149">
        <v>880</v>
      </c>
      <c r="N281" s="149">
        <v>172.75</v>
      </c>
      <c r="O281" s="149">
        <v>3223.03</v>
      </c>
      <c r="P281" s="149">
        <v>105.95</v>
      </c>
      <c r="Q281" s="149">
        <v>4381.7299999999996</v>
      </c>
      <c r="R281" s="150">
        <v>11130.66</v>
      </c>
      <c r="S281" s="148">
        <v>6643.79</v>
      </c>
      <c r="T281" s="148">
        <v>0</v>
      </c>
      <c r="U281" s="148">
        <v>6643.79</v>
      </c>
      <c r="V281" s="149">
        <v>866</v>
      </c>
      <c r="W281" s="149">
        <v>170.13</v>
      </c>
      <c r="X281" s="149">
        <v>3179.1</v>
      </c>
      <c r="Y281" s="149">
        <v>104.52</v>
      </c>
      <c r="Z281" s="149">
        <v>4319.75</v>
      </c>
      <c r="AA281" s="150">
        <v>10963.54</v>
      </c>
      <c r="AB281" s="148">
        <v>6641.17</v>
      </c>
      <c r="AC281" s="148">
        <v>0</v>
      </c>
      <c r="AD281" s="148">
        <v>6641.17</v>
      </c>
      <c r="AE281" s="149">
        <v>866</v>
      </c>
      <c r="AF281" s="149">
        <v>170.06</v>
      </c>
      <c r="AG281" s="149">
        <v>3176.38</v>
      </c>
      <c r="AH281" s="149">
        <v>104.48</v>
      </c>
      <c r="AI281" s="149">
        <v>4316.92</v>
      </c>
      <c r="AJ281" s="150">
        <v>10958.09</v>
      </c>
      <c r="AK281" s="148">
        <v>6656.56</v>
      </c>
      <c r="AL281" s="148">
        <v>0</v>
      </c>
      <c r="AM281" s="148">
        <v>6656.56</v>
      </c>
      <c r="AN281" s="149">
        <v>868</v>
      </c>
      <c r="AO281" s="149">
        <v>170.45</v>
      </c>
      <c r="AP281" s="149">
        <v>3183.25</v>
      </c>
      <c r="AQ281" s="149">
        <v>104.68</v>
      </c>
      <c r="AR281" s="149">
        <v>4326.38</v>
      </c>
      <c r="AS281" s="150">
        <v>10982.94</v>
      </c>
      <c r="AT281" s="148">
        <v>6675.85</v>
      </c>
      <c r="AU281" s="148">
        <v>948.61</v>
      </c>
      <c r="AV281" s="148">
        <v>7624.46</v>
      </c>
      <c r="AW281" s="149">
        <v>1000</v>
      </c>
      <c r="AX281" s="149">
        <v>170.93</v>
      </c>
      <c r="AY281" s="149">
        <v>3381.6</v>
      </c>
      <c r="AZ281" s="149">
        <v>209.46</v>
      </c>
      <c r="BA281" s="149">
        <v>4761.99</v>
      </c>
      <c r="BB281" s="150">
        <v>12386.45</v>
      </c>
      <c r="BC281" s="148">
        <v>9905.2800000000007</v>
      </c>
      <c r="BD281" s="148">
        <v>0</v>
      </c>
      <c r="BE281" s="148">
        <v>9905.2800000000007</v>
      </c>
      <c r="BF281" s="149">
        <v>1324</v>
      </c>
      <c r="BG281" s="149">
        <v>251.66</v>
      </c>
      <c r="BH281" s="149">
        <v>4638.1099999999997</v>
      </c>
      <c r="BI281" s="149">
        <v>148.74</v>
      </c>
      <c r="BJ281" s="149">
        <v>6362.51</v>
      </c>
      <c r="BK281" s="150">
        <v>16267.79</v>
      </c>
      <c r="BL281" s="148">
        <v>6641.17</v>
      </c>
      <c r="BM281" s="148">
        <v>0</v>
      </c>
      <c r="BN281" s="148">
        <v>6641.17</v>
      </c>
      <c r="BO281" s="149">
        <v>865</v>
      </c>
      <c r="BP281" s="149">
        <v>170.06</v>
      </c>
      <c r="BQ281" s="149">
        <v>3176.38</v>
      </c>
      <c r="BR281" s="149">
        <v>201.38</v>
      </c>
      <c r="BS281" s="149">
        <v>4412.82</v>
      </c>
      <c r="BT281" s="150">
        <v>11053.99</v>
      </c>
      <c r="BU281" s="148">
        <v>6641.17</v>
      </c>
      <c r="BV281" s="148">
        <v>0</v>
      </c>
      <c r="BW281" s="148">
        <v>6641.17</v>
      </c>
      <c r="BX281" s="149">
        <v>866</v>
      </c>
      <c r="BY281" s="149">
        <v>170.06</v>
      </c>
      <c r="BZ281" s="149">
        <v>3176.38</v>
      </c>
      <c r="CA281" s="149">
        <v>216.68</v>
      </c>
      <c r="CB281" s="149">
        <v>4429.12</v>
      </c>
      <c r="CC281" s="150">
        <v>11070.29</v>
      </c>
      <c r="CD281" s="148">
        <v>6822.34</v>
      </c>
      <c r="CE281" s="148">
        <v>6650.16</v>
      </c>
      <c r="CF281" s="148">
        <v>13472.5</v>
      </c>
      <c r="CG281" s="149">
        <v>1825</v>
      </c>
      <c r="CH281" s="149">
        <v>340.85</v>
      </c>
      <c r="CI281" s="149">
        <v>6235.6</v>
      </c>
      <c r="CJ281" s="149">
        <v>299.12</v>
      </c>
      <c r="CK281" s="149">
        <v>8700.57</v>
      </c>
      <c r="CL281" s="150">
        <v>22173.07</v>
      </c>
      <c r="CM281" s="148">
        <v>6641.17</v>
      </c>
      <c r="CN281" s="148">
        <v>0</v>
      </c>
      <c r="CO281" s="148">
        <v>6641.17</v>
      </c>
      <c r="CP281" s="149">
        <v>873</v>
      </c>
      <c r="CQ281" s="149">
        <v>170.06</v>
      </c>
      <c r="CR281" s="149">
        <v>3181.18</v>
      </c>
      <c r="CS281" s="149">
        <v>104.48</v>
      </c>
      <c r="CT281" s="149">
        <v>4328.72</v>
      </c>
      <c r="CU281" s="150">
        <v>10969.89</v>
      </c>
      <c r="CV281" s="148">
        <v>10877.38</v>
      </c>
      <c r="CW281" s="148">
        <v>0</v>
      </c>
      <c r="CX281" s="148">
        <v>10877.38</v>
      </c>
      <c r="CY281" s="149">
        <v>1461</v>
      </c>
      <c r="CZ281" s="149">
        <v>275.95999999999998</v>
      </c>
      <c r="DA281" s="149">
        <v>5073.43</v>
      </c>
      <c r="DB281" s="149">
        <v>161.91999999999999</v>
      </c>
      <c r="DC281" s="149">
        <v>6972.31</v>
      </c>
      <c r="DD281" s="150">
        <v>17849.689999999999</v>
      </c>
      <c r="DE281" s="148">
        <v>10482.26</v>
      </c>
      <c r="DF281" s="148">
        <v>0</v>
      </c>
      <c r="DG281" s="148">
        <v>10482.26</v>
      </c>
      <c r="DH281" s="149">
        <v>1407</v>
      </c>
      <c r="DI281" s="149">
        <v>1265.72</v>
      </c>
      <c r="DJ281" s="149">
        <v>4896.5</v>
      </c>
      <c r="DK281" s="149">
        <v>243.26</v>
      </c>
      <c r="DL281" s="149">
        <v>7812.48</v>
      </c>
      <c r="DM281" s="150">
        <v>18294.740000000002</v>
      </c>
      <c r="DN281" s="151">
        <f t="shared" si="42"/>
        <v>91377.069999999992</v>
      </c>
      <c r="DO281" s="151">
        <f t="shared" si="41"/>
        <v>7598.7699999999995</v>
      </c>
      <c r="DP281" s="151">
        <f t="shared" si="43"/>
        <v>98975.84</v>
      </c>
      <c r="DQ281" s="149">
        <f t="shared" si="44"/>
        <v>13966</v>
      </c>
      <c r="DR281" s="149">
        <f t="shared" si="45"/>
        <v>3668.75</v>
      </c>
      <c r="DS281" s="149">
        <f t="shared" si="46"/>
        <v>49697.320000000007</v>
      </c>
      <c r="DT281" s="149">
        <f t="shared" si="47"/>
        <v>2206.0500000000002</v>
      </c>
      <c r="DU281" s="149">
        <f t="shared" si="48"/>
        <v>69538.12</v>
      </c>
      <c r="DV281" s="150">
        <f t="shared" si="49"/>
        <v>175155.13</v>
      </c>
      <c r="DW281" s="296">
        <f t="shared" si="50"/>
        <v>1199.0899999999965</v>
      </c>
      <c r="DX281" s="296"/>
      <c r="DY281" s="297">
        <f>E281-(DU281-(DO281*PARAM!Q281))</f>
        <v>-5661.3799999999974</v>
      </c>
      <c r="DZ281" s="297"/>
    </row>
    <row r="282" spans="1:130" x14ac:dyDescent="0.25">
      <c r="A282" s="18">
        <v>1682</v>
      </c>
      <c r="B282" s="18" t="s">
        <v>514</v>
      </c>
      <c r="C282" s="18" t="s">
        <v>515</v>
      </c>
      <c r="D282" s="20">
        <v>1</v>
      </c>
      <c r="G282" s="18" t="s">
        <v>157</v>
      </c>
      <c r="H282" s="18" t="s">
        <v>5</v>
      </c>
      <c r="I282" s="18" t="s">
        <v>179</v>
      </c>
      <c r="J282" s="21"/>
      <c r="K282" s="21"/>
      <c r="L282" s="21"/>
      <c r="M282" s="22"/>
      <c r="N282" s="22"/>
      <c r="O282" s="22"/>
      <c r="P282" s="22"/>
      <c r="Q282" s="22"/>
      <c r="R282" s="23"/>
      <c r="S282" s="21"/>
      <c r="T282" s="21"/>
      <c r="U282" s="21"/>
      <c r="V282" s="22"/>
      <c r="W282" s="22"/>
      <c r="X282" s="22"/>
      <c r="Y282" s="22"/>
      <c r="Z282" s="22"/>
      <c r="AA282" s="23"/>
      <c r="AB282" s="21"/>
      <c r="AC282" s="21"/>
      <c r="AD282" s="21"/>
      <c r="AE282" s="22"/>
      <c r="AF282" s="22"/>
      <c r="AG282" s="22"/>
      <c r="AH282" s="22"/>
      <c r="AI282" s="22"/>
      <c r="AJ282" s="23"/>
      <c r="AK282" s="21"/>
      <c r="AL282" s="21"/>
      <c r="AM282" s="21"/>
      <c r="AN282" s="22"/>
      <c r="AO282" s="22"/>
      <c r="AP282" s="22"/>
      <c r="AQ282" s="22"/>
      <c r="AR282" s="22"/>
      <c r="AS282" s="23"/>
      <c r="AT282" s="21"/>
      <c r="AU282" s="21"/>
      <c r="AV282" s="21"/>
      <c r="AW282" s="22"/>
      <c r="AX282" s="22"/>
      <c r="AY282" s="22"/>
      <c r="AZ282" s="22"/>
      <c r="BA282" s="22"/>
      <c r="BB282" s="23"/>
      <c r="BC282" s="21"/>
      <c r="BD282" s="21"/>
      <c r="BE282" s="21"/>
      <c r="BF282" s="22"/>
      <c r="BG282" s="22"/>
      <c r="BH282" s="22"/>
      <c r="BI282" s="22"/>
      <c r="BJ282" s="22"/>
      <c r="BK282" s="23"/>
      <c r="BL282" s="21">
        <v>1798.2</v>
      </c>
      <c r="BM282" s="21">
        <v>0</v>
      </c>
      <c r="BN282" s="21">
        <v>1798.2</v>
      </c>
      <c r="BO282" s="22">
        <v>129</v>
      </c>
      <c r="BP282" s="22">
        <v>23.34</v>
      </c>
      <c r="BQ282" s="22">
        <v>318.02999999999997</v>
      </c>
      <c r="BR282" s="22">
        <v>31.93</v>
      </c>
      <c r="BS282" s="22">
        <v>502.3</v>
      </c>
      <c r="BT282" s="23">
        <v>2300.5</v>
      </c>
      <c r="BU282" s="21">
        <v>1798.2</v>
      </c>
      <c r="BV282" s="21">
        <v>0</v>
      </c>
      <c r="BW282" s="21">
        <v>1798.2</v>
      </c>
      <c r="BX282" s="22">
        <v>129</v>
      </c>
      <c r="BY282" s="22">
        <v>23.34</v>
      </c>
      <c r="BZ282" s="22">
        <v>318.02999999999997</v>
      </c>
      <c r="CA282" s="22">
        <v>82.93</v>
      </c>
      <c r="CB282" s="22">
        <v>553.29999999999995</v>
      </c>
      <c r="CC282" s="23">
        <v>2351.5</v>
      </c>
      <c r="CD282" s="21">
        <v>1815.46</v>
      </c>
      <c r="CE282" s="21">
        <v>0</v>
      </c>
      <c r="CF282" s="21">
        <v>1815.46</v>
      </c>
      <c r="CG282" s="22">
        <v>151</v>
      </c>
      <c r="CH282" s="22">
        <v>23.56</v>
      </c>
      <c r="CI282" s="22">
        <v>333.78</v>
      </c>
      <c r="CJ282" s="22">
        <v>88.33</v>
      </c>
      <c r="CK282" s="22">
        <v>596.66999999999996</v>
      </c>
      <c r="CL282" s="23">
        <v>2412.13</v>
      </c>
      <c r="CM282" s="21">
        <v>1969.18</v>
      </c>
      <c r="CN282" s="21">
        <v>0</v>
      </c>
      <c r="CO282" s="21">
        <v>1969.18</v>
      </c>
      <c r="CP282" s="22">
        <v>187</v>
      </c>
      <c r="CQ282" s="22">
        <v>25.56</v>
      </c>
      <c r="CR282" s="22">
        <v>350.99</v>
      </c>
      <c r="CS282" s="22">
        <v>111.46</v>
      </c>
      <c r="CT282" s="22">
        <v>675.01</v>
      </c>
      <c r="CU282" s="23">
        <v>2644.19</v>
      </c>
      <c r="CV282" s="21">
        <v>1893.5</v>
      </c>
      <c r="CW282" s="21">
        <v>0</v>
      </c>
      <c r="CX282" s="21">
        <v>1893.5</v>
      </c>
      <c r="CY282" s="22">
        <v>168</v>
      </c>
      <c r="CZ282" s="22">
        <v>24.57</v>
      </c>
      <c r="DA282" s="22">
        <v>331.25</v>
      </c>
      <c r="DB282" s="22">
        <v>125.42</v>
      </c>
      <c r="DC282" s="22">
        <v>649.24</v>
      </c>
      <c r="DD282" s="23">
        <v>2542.7399999999998</v>
      </c>
      <c r="DE282" s="21">
        <v>2707.6</v>
      </c>
      <c r="DF282" s="21">
        <v>0</v>
      </c>
      <c r="DG282" s="21">
        <v>2707.6</v>
      </c>
      <c r="DH282" s="22">
        <v>281</v>
      </c>
      <c r="DI282" s="22">
        <v>211.62</v>
      </c>
      <c r="DJ282" s="22">
        <v>1466.08</v>
      </c>
      <c r="DK282" s="22">
        <v>49.42</v>
      </c>
      <c r="DL282" s="22">
        <v>2008.12</v>
      </c>
      <c r="DM282" s="23">
        <v>4715.72</v>
      </c>
      <c r="DN282" s="73">
        <f t="shared" si="42"/>
        <v>11982.140000000001</v>
      </c>
      <c r="DO282" s="73">
        <f t="shared" si="41"/>
        <v>0</v>
      </c>
      <c r="DP282" s="73">
        <f t="shared" si="43"/>
        <v>11982.140000000001</v>
      </c>
      <c r="DQ282" s="22"/>
      <c r="DR282" s="22"/>
      <c r="DS282" s="22"/>
      <c r="DT282" s="22"/>
      <c r="DU282" s="22"/>
      <c r="DV282" s="23"/>
      <c r="DW282" s="262">
        <f t="shared" si="50"/>
        <v>11982.140000000001</v>
      </c>
      <c r="DX282" s="262"/>
      <c r="DY282" s="263">
        <f>E282-(DU282-(DO282*PARAM!Q282))</f>
        <v>0</v>
      </c>
      <c r="DZ282" s="263"/>
    </row>
    <row r="283" spans="1:130" x14ac:dyDescent="0.25">
      <c r="A283" s="18">
        <v>1685</v>
      </c>
      <c r="B283" s="18" t="s">
        <v>722</v>
      </c>
      <c r="C283" s="18" t="s">
        <v>562</v>
      </c>
      <c r="D283" s="20">
        <v>1</v>
      </c>
      <c r="E283" s="18">
        <v>11127.28</v>
      </c>
      <c r="F283" s="18">
        <v>24907.19</v>
      </c>
      <c r="G283" s="18" t="s">
        <v>157</v>
      </c>
      <c r="H283" s="18" t="s">
        <v>5</v>
      </c>
      <c r="I283" s="18" t="s">
        <v>204</v>
      </c>
      <c r="J283" s="21">
        <v>1630.51</v>
      </c>
      <c r="K283" s="21">
        <v>0</v>
      </c>
      <c r="L283" s="21">
        <v>1630.51</v>
      </c>
      <c r="M283" s="22">
        <v>127</v>
      </c>
      <c r="N283" s="22">
        <v>23.83</v>
      </c>
      <c r="O283" s="22">
        <v>340.45</v>
      </c>
      <c r="P283" s="22">
        <v>120.57</v>
      </c>
      <c r="Q283" s="22">
        <v>611.85</v>
      </c>
      <c r="R283" s="23">
        <v>2242.36</v>
      </c>
      <c r="S283" s="21">
        <v>1826.76</v>
      </c>
      <c r="T283" s="21">
        <v>0</v>
      </c>
      <c r="U283" s="21">
        <v>1826.76</v>
      </c>
      <c r="V283" s="22">
        <v>159</v>
      </c>
      <c r="W283" s="22">
        <v>27.36</v>
      </c>
      <c r="X283" s="22">
        <v>344.36</v>
      </c>
      <c r="Y283" s="22">
        <v>114.03</v>
      </c>
      <c r="Z283" s="22">
        <v>644.75</v>
      </c>
      <c r="AA283" s="23">
        <v>2471.5100000000002</v>
      </c>
      <c r="AB283" s="21">
        <v>1826.76</v>
      </c>
      <c r="AC283" s="21">
        <v>0</v>
      </c>
      <c r="AD283" s="21">
        <v>1826.76</v>
      </c>
      <c r="AE283" s="22">
        <v>159</v>
      </c>
      <c r="AF283" s="22">
        <v>27.36</v>
      </c>
      <c r="AG283" s="22">
        <v>344.01</v>
      </c>
      <c r="AH283" s="22">
        <v>103.83</v>
      </c>
      <c r="AI283" s="22">
        <v>634.20000000000005</v>
      </c>
      <c r="AJ283" s="23">
        <v>2460.96</v>
      </c>
      <c r="AK283" s="21">
        <v>1620.41</v>
      </c>
      <c r="AL283" s="21">
        <v>0</v>
      </c>
      <c r="AM283" s="21">
        <v>1620.41</v>
      </c>
      <c r="AN283" s="22">
        <v>131</v>
      </c>
      <c r="AO283" s="22">
        <v>24.26</v>
      </c>
      <c r="AP283" s="22">
        <v>312.72000000000003</v>
      </c>
      <c r="AQ283" s="22">
        <v>135.86000000000001</v>
      </c>
      <c r="AR283" s="22">
        <v>603.84</v>
      </c>
      <c r="AS283" s="23">
        <v>2224.25</v>
      </c>
      <c r="AT283" s="21">
        <v>2062.25</v>
      </c>
      <c r="AU283" s="21">
        <v>910.67</v>
      </c>
      <c r="AV283" s="21">
        <v>2972.92</v>
      </c>
      <c r="AW283" s="22">
        <v>316</v>
      </c>
      <c r="AX283" s="22">
        <v>30.89</v>
      </c>
      <c r="AY283" s="22">
        <v>737.25</v>
      </c>
      <c r="AZ283" s="22">
        <v>89.62</v>
      </c>
      <c r="BA283" s="22">
        <v>1173.76</v>
      </c>
      <c r="BB283" s="23">
        <v>4146.68</v>
      </c>
      <c r="BC283" s="21">
        <v>2939.38</v>
      </c>
      <c r="BD283" s="21">
        <v>0</v>
      </c>
      <c r="BE283" s="21">
        <v>2939.38</v>
      </c>
      <c r="BF283" s="22">
        <v>291</v>
      </c>
      <c r="BG283" s="22">
        <v>41.71</v>
      </c>
      <c r="BH283" s="22">
        <v>1053.72</v>
      </c>
      <c r="BI283" s="22">
        <v>163.71</v>
      </c>
      <c r="BJ283" s="22">
        <v>1550.14</v>
      </c>
      <c r="BK283" s="23">
        <v>4489.5200000000004</v>
      </c>
      <c r="BL283" s="21">
        <v>1921.99</v>
      </c>
      <c r="BM283" s="21">
        <v>0</v>
      </c>
      <c r="BN283" s="21">
        <v>1921.99</v>
      </c>
      <c r="BO283" s="22">
        <v>171</v>
      </c>
      <c r="BP283" s="22">
        <v>28.79</v>
      </c>
      <c r="BQ283" s="22">
        <v>430.28</v>
      </c>
      <c r="BR283" s="22">
        <v>131.02000000000001</v>
      </c>
      <c r="BS283" s="22">
        <v>761.09</v>
      </c>
      <c r="BT283" s="23">
        <v>2683.08</v>
      </c>
      <c r="BU283" s="21">
        <v>1921.99</v>
      </c>
      <c r="BV283" s="21">
        <v>0</v>
      </c>
      <c r="BW283" s="21">
        <v>1921.99</v>
      </c>
      <c r="BX283" s="22">
        <v>172</v>
      </c>
      <c r="BY283" s="22">
        <v>28.79</v>
      </c>
      <c r="BZ283" s="22">
        <v>430.28</v>
      </c>
      <c r="CA283" s="22">
        <v>131.02000000000001</v>
      </c>
      <c r="CB283" s="22">
        <v>762.09</v>
      </c>
      <c r="CC283" s="23">
        <v>2684.08</v>
      </c>
      <c r="CD283" s="21">
        <v>1928.66</v>
      </c>
      <c r="CE283" s="21">
        <v>0</v>
      </c>
      <c r="CF283" s="21">
        <v>1928.66</v>
      </c>
      <c r="CG283" s="22">
        <v>173</v>
      </c>
      <c r="CH283" s="22">
        <v>28.89</v>
      </c>
      <c r="CI283" s="22">
        <v>436.3</v>
      </c>
      <c r="CJ283" s="22">
        <v>146.44999999999999</v>
      </c>
      <c r="CK283" s="22">
        <v>784.64</v>
      </c>
      <c r="CL283" s="23">
        <v>2713.3</v>
      </c>
      <c r="CM283" s="21">
        <v>1923.42</v>
      </c>
      <c r="CN283" s="21">
        <v>0</v>
      </c>
      <c r="CO283" s="21">
        <v>1923.42</v>
      </c>
      <c r="CP283" s="22">
        <v>181</v>
      </c>
      <c r="CQ283" s="22">
        <v>28.81</v>
      </c>
      <c r="CR283" s="22">
        <v>406.18</v>
      </c>
      <c r="CS283" s="22">
        <v>54.56</v>
      </c>
      <c r="CT283" s="22">
        <v>670.55</v>
      </c>
      <c r="CU283" s="23">
        <v>2593.9699999999998</v>
      </c>
      <c r="CV283" s="21">
        <v>1921.99</v>
      </c>
      <c r="CW283" s="21">
        <v>0</v>
      </c>
      <c r="CX283" s="21">
        <v>1921.99</v>
      </c>
      <c r="CY283" s="22">
        <v>172</v>
      </c>
      <c r="CZ283" s="22">
        <v>28.79</v>
      </c>
      <c r="DA283" s="22">
        <v>400.16</v>
      </c>
      <c r="DB283" s="22">
        <v>115.72</v>
      </c>
      <c r="DC283" s="22">
        <v>716.67</v>
      </c>
      <c r="DD283" s="23">
        <v>2638.66</v>
      </c>
      <c r="DE283" s="21">
        <v>2865.68</v>
      </c>
      <c r="DF283" s="21">
        <v>0</v>
      </c>
      <c r="DG283" s="21">
        <v>2865.68</v>
      </c>
      <c r="DH283" s="22">
        <v>304</v>
      </c>
      <c r="DI283" s="22">
        <v>284.55</v>
      </c>
      <c r="DJ283" s="22">
        <v>1453.08</v>
      </c>
      <c r="DK283" s="22">
        <v>149.12</v>
      </c>
      <c r="DL283" s="22">
        <v>2190.75</v>
      </c>
      <c r="DM283" s="23">
        <v>5056.43</v>
      </c>
      <c r="DN283" s="73">
        <f t="shared" si="42"/>
        <v>24389.8</v>
      </c>
      <c r="DO283" s="73">
        <f t="shared" si="41"/>
        <v>910.67</v>
      </c>
      <c r="DP283" s="73">
        <f t="shared" si="43"/>
        <v>25300.470000000005</v>
      </c>
      <c r="DQ283" s="22">
        <f t="shared" si="44"/>
        <v>2527</v>
      </c>
      <c r="DR283" s="22">
        <f t="shared" si="45"/>
        <v>632.81999999999994</v>
      </c>
      <c r="DS283" s="22">
        <f t="shared" si="46"/>
        <v>7119.07</v>
      </c>
      <c r="DT283" s="22">
        <f t="shared" si="47"/>
        <v>1586.5300000000002</v>
      </c>
      <c r="DU283" s="22">
        <f t="shared" si="48"/>
        <v>11865.42</v>
      </c>
      <c r="DV283" s="23">
        <f t="shared" si="49"/>
        <v>39087.880000000005</v>
      </c>
      <c r="DW283" s="262">
        <f t="shared" si="50"/>
        <v>393.28000000000611</v>
      </c>
      <c r="DX283" s="262"/>
      <c r="DY283" s="263">
        <f>E283-(DU283-(DO283*PARAM!Q283))</f>
        <v>-738.13999999999942</v>
      </c>
      <c r="DZ283" s="263"/>
    </row>
    <row r="284" spans="1:130" x14ac:dyDescent="0.25">
      <c r="A284" s="18">
        <v>1687</v>
      </c>
      <c r="B284" s="18" t="s">
        <v>651</v>
      </c>
      <c r="C284" s="18" t="s">
        <v>652</v>
      </c>
      <c r="D284" s="20">
        <v>1</v>
      </c>
      <c r="E284" s="18">
        <v>4744.1000000000004</v>
      </c>
      <c r="F284" s="18">
        <v>10841.39</v>
      </c>
      <c r="G284" s="18" t="s">
        <v>157</v>
      </c>
      <c r="H284" s="18" t="s">
        <v>5</v>
      </c>
      <c r="I284" s="18" t="s">
        <v>204</v>
      </c>
      <c r="J284" s="21">
        <v>2885.32</v>
      </c>
      <c r="K284" s="21">
        <v>0</v>
      </c>
      <c r="L284" s="21">
        <v>2885.32</v>
      </c>
      <c r="M284" s="22">
        <v>305</v>
      </c>
      <c r="N284" s="22">
        <v>43.24</v>
      </c>
      <c r="O284" s="22">
        <v>1089.03</v>
      </c>
      <c r="P284" s="22">
        <v>127.73</v>
      </c>
      <c r="Q284" s="22">
        <v>1565</v>
      </c>
      <c r="R284" s="23">
        <v>4450.32</v>
      </c>
      <c r="S284" s="21">
        <v>1918.06</v>
      </c>
      <c r="T284" s="21">
        <v>0</v>
      </c>
      <c r="U284" s="21">
        <v>1918.06</v>
      </c>
      <c r="V284" s="22">
        <v>172</v>
      </c>
      <c r="W284" s="22">
        <v>28.73</v>
      </c>
      <c r="X284" s="22">
        <v>427.35</v>
      </c>
      <c r="Y284" s="22">
        <v>105.46</v>
      </c>
      <c r="Z284" s="22">
        <v>733.54</v>
      </c>
      <c r="AA284" s="23">
        <v>2651.6</v>
      </c>
      <c r="AB284" s="21">
        <v>1826.76</v>
      </c>
      <c r="AC284" s="21">
        <v>0</v>
      </c>
      <c r="AD284" s="21">
        <v>1826.76</v>
      </c>
      <c r="AE284" s="22">
        <v>159</v>
      </c>
      <c r="AF284" s="22">
        <v>27.36</v>
      </c>
      <c r="AG284" s="22">
        <v>344.01</v>
      </c>
      <c r="AH284" s="22">
        <v>32.43</v>
      </c>
      <c r="AI284" s="22">
        <v>562.79999999999995</v>
      </c>
      <c r="AJ284" s="23">
        <v>2389.56</v>
      </c>
      <c r="AK284" s="21">
        <v>1535.61</v>
      </c>
      <c r="AL284" s="21">
        <v>0</v>
      </c>
      <c r="AM284" s="21">
        <v>1535.61</v>
      </c>
      <c r="AN284" s="22">
        <v>120</v>
      </c>
      <c r="AO284" s="22">
        <v>22.99</v>
      </c>
      <c r="AP284" s="22">
        <v>299.87</v>
      </c>
      <c r="AQ284" s="22">
        <v>134.37</v>
      </c>
      <c r="AR284" s="22">
        <v>577.23</v>
      </c>
      <c r="AS284" s="23">
        <v>2112.84</v>
      </c>
      <c r="AT284" s="21">
        <v>1859.06</v>
      </c>
      <c r="AU284" s="21">
        <v>910.67</v>
      </c>
      <c r="AV284" s="21">
        <v>2769.73</v>
      </c>
      <c r="AW284" s="22">
        <v>288</v>
      </c>
      <c r="AX284" s="22">
        <v>27.84</v>
      </c>
      <c r="AY284" s="22">
        <v>555.35</v>
      </c>
      <c r="AZ284" s="22">
        <v>101.31</v>
      </c>
      <c r="BA284" s="22">
        <v>972.5</v>
      </c>
      <c r="BB284" s="23">
        <v>3742.23</v>
      </c>
      <c r="BC284" s="21">
        <v>1551.16</v>
      </c>
      <c r="BD284" s="21">
        <v>0</v>
      </c>
      <c r="BE284" s="21">
        <v>1551.16</v>
      </c>
      <c r="BF284" s="22">
        <v>-300</v>
      </c>
      <c r="BG284" s="22">
        <v>137.31</v>
      </c>
      <c r="BH284" s="22">
        <v>946.81</v>
      </c>
      <c r="BI284" s="22">
        <v>27.27</v>
      </c>
      <c r="BJ284" s="22">
        <v>811.39</v>
      </c>
      <c r="BK284" s="23">
        <v>2362.5500000000002</v>
      </c>
      <c r="BL284" s="21">
        <v>0</v>
      </c>
      <c r="BM284" s="21">
        <v>0</v>
      </c>
      <c r="BN284" s="21">
        <v>0</v>
      </c>
      <c r="BO284" s="22">
        <v>-1</v>
      </c>
      <c r="BP284" s="22">
        <v>0</v>
      </c>
      <c r="BQ284" s="22">
        <v>0</v>
      </c>
      <c r="BR284" s="22">
        <v>0</v>
      </c>
      <c r="BS284" s="22">
        <v>-1</v>
      </c>
      <c r="BT284" s="23">
        <v>-1</v>
      </c>
      <c r="BU284" s="21">
        <v>0</v>
      </c>
      <c r="BV284" s="21">
        <v>0</v>
      </c>
      <c r="BW284" s="21">
        <v>0</v>
      </c>
      <c r="BX284" s="22">
        <v>0</v>
      </c>
      <c r="BY284" s="22">
        <v>0</v>
      </c>
      <c r="BZ284" s="22">
        <v>0</v>
      </c>
      <c r="CA284" s="22">
        <v>0</v>
      </c>
      <c r="CB284" s="22">
        <v>0</v>
      </c>
      <c r="CC284" s="23">
        <v>0</v>
      </c>
      <c r="CD284" s="21">
        <v>0</v>
      </c>
      <c r="CE284" s="21">
        <v>0</v>
      </c>
      <c r="CF284" s="21">
        <v>0</v>
      </c>
      <c r="CG284" s="22">
        <v>0</v>
      </c>
      <c r="CH284" s="22">
        <v>0</v>
      </c>
      <c r="CI284" s="22">
        <v>0</v>
      </c>
      <c r="CJ284" s="22">
        <v>0</v>
      </c>
      <c r="CK284" s="22">
        <v>0</v>
      </c>
      <c r="CL284" s="23">
        <v>0</v>
      </c>
      <c r="CM284" s="21">
        <v>0</v>
      </c>
      <c r="CN284" s="21">
        <v>0</v>
      </c>
      <c r="CO284" s="21">
        <v>0</v>
      </c>
      <c r="CP284" s="22">
        <v>0</v>
      </c>
      <c r="CQ284" s="22">
        <v>0</v>
      </c>
      <c r="CR284" s="22">
        <v>0</v>
      </c>
      <c r="CS284" s="22">
        <v>0</v>
      </c>
      <c r="CT284" s="22">
        <v>0</v>
      </c>
      <c r="CU284" s="23">
        <v>0</v>
      </c>
      <c r="CV284" s="21"/>
      <c r="CW284" s="21"/>
      <c r="CX284" s="21"/>
      <c r="CY284" s="22"/>
      <c r="CZ284" s="22"/>
      <c r="DA284" s="22"/>
      <c r="DB284" s="22"/>
      <c r="DC284" s="22"/>
      <c r="DD284" s="23"/>
      <c r="DN284" s="73">
        <f t="shared" si="42"/>
        <v>11575.97</v>
      </c>
      <c r="DO284" s="73">
        <f t="shared" si="41"/>
        <v>910.67</v>
      </c>
      <c r="DP284" s="73">
        <f t="shared" si="43"/>
        <v>12486.64</v>
      </c>
      <c r="DQ284" s="22">
        <f t="shared" si="44"/>
        <v>742</v>
      </c>
      <c r="DR284" s="22">
        <f t="shared" si="45"/>
        <v>287.47000000000003</v>
      </c>
      <c r="DS284" s="22">
        <f t="shared" si="46"/>
        <v>3662.42</v>
      </c>
      <c r="DT284" s="22">
        <f t="shared" si="47"/>
        <v>528.57000000000005</v>
      </c>
      <c r="DU284" s="22">
        <f t="shared" si="48"/>
        <v>5220.46</v>
      </c>
      <c r="DV284" s="23">
        <f t="shared" si="49"/>
        <v>17707.099999999999</v>
      </c>
      <c r="DW284" s="262">
        <f t="shared" si="50"/>
        <v>1645.25</v>
      </c>
      <c r="DX284" s="262"/>
      <c r="DY284" s="263">
        <f>E284-(DU284-(DO284*PARAM!Q284))</f>
        <v>-476.35999999999967</v>
      </c>
      <c r="DZ284" s="263"/>
    </row>
    <row r="285" spans="1:130" x14ac:dyDescent="0.25">
      <c r="A285" s="18">
        <v>1690</v>
      </c>
      <c r="B285" s="18" t="s">
        <v>869</v>
      </c>
      <c r="C285" s="18" t="s">
        <v>870</v>
      </c>
      <c r="D285" s="20">
        <v>0</v>
      </c>
      <c r="E285" s="18">
        <v>0</v>
      </c>
      <c r="F285" s="18">
        <v>0</v>
      </c>
      <c r="G285" s="18" t="s">
        <v>173</v>
      </c>
      <c r="H285" s="18" t="s">
        <v>5</v>
      </c>
      <c r="I285" s="18" t="s">
        <v>182</v>
      </c>
      <c r="J285" s="21"/>
      <c r="K285" s="21"/>
      <c r="L285" s="21"/>
      <c r="M285" s="22"/>
      <c r="N285" s="22"/>
      <c r="O285" s="22"/>
      <c r="P285" s="22"/>
      <c r="Q285" s="22"/>
      <c r="R285" s="23"/>
      <c r="S285" s="21"/>
      <c r="T285" s="21"/>
      <c r="U285" s="21"/>
      <c r="V285" s="22"/>
      <c r="W285" s="22"/>
      <c r="X285" s="22"/>
      <c r="Y285" s="22"/>
      <c r="Z285" s="22"/>
      <c r="AA285" s="23"/>
      <c r="AB285" s="21"/>
      <c r="AC285" s="21"/>
      <c r="AD285" s="21"/>
      <c r="AE285" s="22"/>
      <c r="AF285" s="22"/>
      <c r="AG285" s="22"/>
      <c r="AH285" s="22"/>
      <c r="AI285" s="22"/>
      <c r="AJ285" s="23"/>
      <c r="AK285" s="21"/>
      <c r="AL285" s="21"/>
      <c r="AM285" s="21"/>
      <c r="AN285" s="22"/>
      <c r="AO285" s="22"/>
      <c r="AP285" s="22"/>
      <c r="AQ285" s="22"/>
      <c r="AR285" s="22"/>
      <c r="AS285" s="23"/>
      <c r="AT285" s="21">
        <v>0</v>
      </c>
      <c r="AU285" s="21">
        <v>215.81</v>
      </c>
      <c r="AV285" s="21">
        <v>215.81</v>
      </c>
      <c r="AW285" s="22">
        <v>9</v>
      </c>
      <c r="AX285" s="22">
        <v>0</v>
      </c>
      <c r="AY285" s="22">
        <v>43.16</v>
      </c>
      <c r="AZ285" s="22">
        <v>2.89</v>
      </c>
      <c r="BA285" s="22">
        <v>55.05</v>
      </c>
      <c r="BB285" s="23">
        <v>270.86</v>
      </c>
      <c r="BC285" s="21">
        <v>690.6</v>
      </c>
      <c r="BD285" s="21">
        <v>0</v>
      </c>
      <c r="BE285" s="21">
        <v>690.6</v>
      </c>
      <c r="BF285" s="22">
        <v>28</v>
      </c>
      <c r="BG285" s="22">
        <v>16.489999999999998</v>
      </c>
      <c r="BH285" s="22">
        <v>233.88</v>
      </c>
      <c r="BI285" s="22">
        <v>52.93</v>
      </c>
      <c r="BJ285" s="22">
        <v>331.3</v>
      </c>
      <c r="BK285" s="23">
        <v>1021.9</v>
      </c>
      <c r="BL285" s="21">
        <v>980.36</v>
      </c>
      <c r="BM285" s="21">
        <v>0</v>
      </c>
      <c r="BN285" s="21">
        <v>980.36</v>
      </c>
      <c r="BO285" s="22">
        <v>56</v>
      </c>
      <c r="BP285" s="22">
        <v>24.51</v>
      </c>
      <c r="BQ285" s="22">
        <v>73.959999999999994</v>
      </c>
      <c r="BR285" s="22">
        <v>119.42</v>
      </c>
      <c r="BS285" s="22">
        <v>273.89</v>
      </c>
      <c r="BT285" s="23">
        <v>1254.25</v>
      </c>
      <c r="BU285" s="21">
        <v>1042.8599999999999</v>
      </c>
      <c r="BV285" s="21">
        <v>0</v>
      </c>
      <c r="BW285" s="21">
        <v>1042.8599999999999</v>
      </c>
      <c r="BX285" s="22">
        <v>56</v>
      </c>
      <c r="BY285" s="22">
        <v>24.51</v>
      </c>
      <c r="BZ285" s="22">
        <v>73.959999999999994</v>
      </c>
      <c r="CA285" s="22">
        <v>43.76</v>
      </c>
      <c r="CB285" s="22">
        <v>198.23</v>
      </c>
      <c r="CC285" s="23">
        <v>1241.0899999999999</v>
      </c>
      <c r="CD285" s="21">
        <v>1011.61</v>
      </c>
      <c r="CE285" s="21">
        <v>0</v>
      </c>
      <c r="CF285" s="21">
        <v>1011.61</v>
      </c>
      <c r="CG285" s="22">
        <v>56</v>
      </c>
      <c r="CH285" s="22">
        <v>24.51</v>
      </c>
      <c r="CI285" s="22">
        <v>73.959999999999994</v>
      </c>
      <c r="CJ285" s="22">
        <v>79.03</v>
      </c>
      <c r="CK285" s="22">
        <v>233.5</v>
      </c>
      <c r="CL285" s="23">
        <v>1245.1099999999999</v>
      </c>
      <c r="CM285" s="21">
        <v>1032.54</v>
      </c>
      <c r="CN285" s="21">
        <v>0</v>
      </c>
      <c r="CO285" s="21">
        <v>1032.54</v>
      </c>
      <c r="CP285" s="22">
        <v>57</v>
      </c>
      <c r="CQ285" s="22">
        <v>25.04</v>
      </c>
      <c r="CR285" s="22">
        <v>74.63</v>
      </c>
      <c r="CS285" s="22">
        <v>64.11</v>
      </c>
      <c r="CT285" s="22">
        <v>220.78</v>
      </c>
      <c r="CU285" s="23">
        <v>1253.32</v>
      </c>
      <c r="CV285" s="21">
        <v>2118.5700000000002</v>
      </c>
      <c r="CW285" s="21">
        <v>0</v>
      </c>
      <c r="CX285" s="21">
        <v>2118.5700000000002</v>
      </c>
      <c r="CY285" s="22">
        <v>153</v>
      </c>
      <c r="CZ285" s="22">
        <v>177.3</v>
      </c>
      <c r="DA285" s="22">
        <v>1339.98</v>
      </c>
      <c r="DB285" s="22">
        <v>88.64</v>
      </c>
      <c r="DC285" s="22">
        <v>1758.92</v>
      </c>
      <c r="DD285" s="23">
        <v>3877.49</v>
      </c>
      <c r="DE285" s="21">
        <v>1302.5899999999999</v>
      </c>
      <c r="DF285" s="21">
        <v>0</v>
      </c>
      <c r="DG285" s="21">
        <v>1302.5899999999999</v>
      </c>
      <c r="DH285" s="22">
        <v>-58</v>
      </c>
      <c r="DI285" s="22">
        <v>65.930000000000007</v>
      </c>
      <c r="DJ285" s="22">
        <v>234.58</v>
      </c>
      <c r="DK285" s="22">
        <v>95.6</v>
      </c>
      <c r="DL285" s="22">
        <v>338.11</v>
      </c>
      <c r="DM285" s="23">
        <v>1640.7</v>
      </c>
      <c r="DN285" s="73">
        <f t="shared" si="42"/>
        <v>8179.1299999999992</v>
      </c>
      <c r="DO285" s="73">
        <f t="shared" si="41"/>
        <v>215.81</v>
      </c>
      <c r="DP285" s="73">
        <f t="shared" si="43"/>
        <v>8394.94</v>
      </c>
      <c r="DQ285" s="22">
        <f t="shared" si="44"/>
        <v>413</v>
      </c>
      <c r="DR285" s="22">
        <f t="shared" si="45"/>
        <v>382.8</v>
      </c>
      <c r="DS285" s="22">
        <f t="shared" si="46"/>
        <v>2222.0699999999997</v>
      </c>
      <c r="DT285" s="22">
        <f t="shared" si="47"/>
        <v>665.80000000000007</v>
      </c>
      <c r="DU285" s="22">
        <f t="shared" si="48"/>
        <v>3683.67</v>
      </c>
      <c r="DV285" s="23">
        <f t="shared" si="49"/>
        <v>13058.970000000001</v>
      </c>
      <c r="DW285" s="262">
        <f t="shared" si="50"/>
        <v>8394.94</v>
      </c>
      <c r="DX285" s="262"/>
      <c r="DY285" s="263">
        <f>E285-(DU285-(DO285*PARAM!Q285))</f>
        <v>-3683.67</v>
      </c>
      <c r="DZ285" s="263"/>
    </row>
    <row r="286" spans="1:130" x14ac:dyDescent="0.25">
      <c r="A286" s="18">
        <v>1702</v>
      </c>
      <c r="B286" s="18" t="s">
        <v>364</v>
      </c>
      <c r="C286" s="18" t="s">
        <v>365</v>
      </c>
      <c r="D286" s="20">
        <v>0.5</v>
      </c>
      <c r="E286" s="18">
        <v>97193.88</v>
      </c>
      <c r="F286" s="18">
        <v>157871.6</v>
      </c>
      <c r="G286" s="18" t="s">
        <v>157</v>
      </c>
      <c r="H286" s="18" t="s">
        <v>18</v>
      </c>
      <c r="I286" s="18" t="s">
        <v>366</v>
      </c>
      <c r="J286" s="21">
        <v>2830.32</v>
      </c>
      <c r="K286" s="21">
        <v>0</v>
      </c>
      <c r="L286" s="21">
        <v>2830.32</v>
      </c>
      <c r="M286" s="22">
        <v>296</v>
      </c>
      <c r="N286" s="22">
        <v>42.42</v>
      </c>
      <c r="O286" s="22">
        <v>1275.55</v>
      </c>
      <c r="P286" s="22">
        <v>101.26</v>
      </c>
      <c r="Q286" s="22">
        <v>1715.23</v>
      </c>
      <c r="R286" s="23">
        <v>4545.55</v>
      </c>
      <c r="S286" s="21">
        <v>2804.87</v>
      </c>
      <c r="T286" s="21">
        <v>0</v>
      </c>
      <c r="U286" s="21">
        <v>2804.87</v>
      </c>
      <c r="V286" s="22">
        <v>292</v>
      </c>
      <c r="W286" s="22">
        <v>42.03</v>
      </c>
      <c r="X286" s="22">
        <v>1265.17</v>
      </c>
      <c r="Y286" s="22">
        <v>75.31</v>
      </c>
      <c r="Z286" s="22">
        <v>1674.51</v>
      </c>
      <c r="AA286" s="23">
        <v>4479.38</v>
      </c>
      <c r="AB286" s="21">
        <v>2804.87</v>
      </c>
      <c r="AC286" s="21">
        <v>0</v>
      </c>
      <c r="AD286" s="21">
        <v>2804.87</v>
      </c>
      <c r="AE286" s="22">
        <v>292</v>
      </c>
      <c r="AF286" s="22">
        <v>42.03</v>
      </c>
      <c r="AG286" s="22">
        <v>1264.6099999999999</v>
      </c>
      <c r="AH286" s="22">
        <v>111.01</v>
      </c>
      <c r="AI286" s="22">
        <v>1709.65</v>
      </c>
      <c r="AJ286" s="23">
        <v>4514.5200000000004</v>
      </c>
      <c r="AK286" s="21">
        <v>2804.87</v>
      </c>
      <c r="AL286" s="21">
        <v>0</v>
      </c>
      <c r="AM286" s="21">
        <v>2804.87</v>
      </c>
      <c r="AN286" s="22">
        <v>292</v>
      </c>
      <c r="AO286" s="22">
        <v>42.03</v>
      </c>
      <c r="AP286" s="22">
        <v>1264.6099999999999</v>
      </c>
      <c r="AQ286" s="22">
        <v>95.71</v>
      </c>
      <c r="AR286" s="22">
        <v>1694.35</v>
      </c>
      <c r="AS286" s="23">
        <v>4499.22</v>
      </c>
      <c r="AT286" s="21">
        <v>3226.87</v>
      </c>
      <c r="AU286" s="21">
        <v>474.31</v>
      </c>
      <c r="AV286" s="21">
        <v>3701.18</v>
      </c>
      <c r="AW286" s="22">
        <v>415</v>
      </c>
      <c r="AX286" s="22">
        <v>48.36</v>
      </c>
      <c r="AY286" s="22">
        <v>1549.96</v>
      </c>
      <c r="AZ286" s="22">
        <v>114.65</v>
      </c>
      <c r="BA286" s="22">
        <v>2127.9699999999998</v>
      </c>
      <c r="BB286" s="23">
        <v>5829.15</v>
      </c>
      <c r="BC286" s="21">
        <v>4276.87</v>
      </c>
      <c r="BD286" s="21">
        <v>0</v>
      </c>
      <c r="BE286" s="21">
        <v>4276.87</v>
      </c>
      <c r="BF286" s="22">
        <v>483</v>
      </c>
      <c r="BG286" s="22">
        <v>62.72</v>
      </c>
      <c r="BH286" s="22">
        <v>1886.81</v>
      </c>
      <c r="BI286" s="22">
        <v>131.63999999999999</v>
      </c>
      <c r="BJ286" s="22">
        <v>2564.17</v>
      </c>
      <c r="BK286" s="23">
        <v>6841.04</v>
      </c>
      <c r="BL286" s="21">
        <v>2804.87</v>
      </c>
      <c r="BM286" s="21">
        <v>0</v>
      </c>
      <c r="BN286" s="21">
        <v>2804.87</v>
      </c>
      <c r="BO286" s="22">
        <v>288</v>
      </c>
      <c r="BP286" s="22">
        <v>42.03</v>
      </c>
      <c r="BQ286" s="22">
        <v>1264.6099999999999</v>
      </c>
      <c r="BR286" s="22">
        <v>85.51</v>
      </c>
      <c r="BS286" s="22">
        <v>1680.15</v>
      </c>
      <c r="BT286" s="23">
        <v>4485.0200000000004</v>
      </c>
      <c r="BU286" s="21">
        <v>2804.87</v>
      </c>
      <c r="BV286" s="21">
        <v>0</v>
      </c>
      <c r="BW286" s="21">
        <v>2804.87</v>
      </c>
      <c r="BX286" s="22">
        <v>291</v>
      </c>
      <c r="BY286" s="22">
        <v>42.03</v>
      </c>
      <c r="BZ286" s="22">
        <v>1264.6099999999999</v>
      </c>
      <c r="CA286" s="22">
        <v>111.01</v>
      </c>
      <c r="CB286" s="22">
        <v>1708.65</v>
      </c>
      <c r="CC286" s="23">
        <v>4513.5200000000004</v>
      </c>
      <c r="CD286" s="21">
        <v>2848.09</v>
      </c>
      <c r="CE286" s="21">
        <v>0</v>
      </c>
      <c r="CF286" s="21">
        <v>2848.09</v>
      </c>
      <c r="CG286" s="22">
        <v>239</v>
      </c>
      <c r="CH286" s="22">
        <v>36.35</v>
      </c>
      <c r="CI286" s="22">
        <v>1049.96</v>
      </c>
      <c r="CJ286" s="22">
        <v>74.239999999999995</v>
      </c>
      <c r="CK286" s="22">
        <v>1399.55</v>
      </c>
      <c r="CL286" s="23">
        <v>4247.6400000000003</v>
      </c>
      <c r="CM286" s="21">
        <v>2804.87</v>
      </c>
      <c r="CN286" s="21">
        <v>0</v>
      </c>
      <c r="CO286" s="21">
        <v>2804.87</v>
      </c>
      <c r="CP286" s="22">
        <v>291</v>
      </c>
      <c r="CQ286" s="22">
        <v>42.03</v>
      </c>
      <c r="CR286" s="22">
        <v>1264.6099999999999</v>
      </c>
      <c r="CS286" s="22">
        <v>85.51</v>
      </c>
      <c r="CT286" s="22">
        <v>1683.15</v>
      </c>
      <c r="CU286" s="23">
        <v>4488.0200000000004</v>
      </c>
      <c r="CV286" s="21">
        <v>4155.47</v>
      </c>
      <c r="CW286" s="21">
        <v>0</v>
      </c>
      <c r="CX286" s="21">
        <v>4155.47</v>
      </c>
      <c r="CY286" s="22">
        <v>479</v>
      </c>
      <c r="CZ286" s="22">
        <v>62.3</v>
      </c>
      <c r="DA286" s="22">
        <v>1874.28</v>
      </c>
      <c r="DB286" s="22">
        <v>124.79</v>
      </c>
      <c r="DC286" s="22">
        <v>2540.37</v>
      </c>
      <c r="DD286" s="23">
        <v>6695.84</v>
      </c>
      <c r="DE286" s="21">
        <v>4361.8100000000004</v>
      </c>
      <c r="DF286" s="21">
        <v>0</v>
      </c>
      <c r="DG286" s="21">
        <v>4361.8100000000004</v>
      </c>
      <c r="DH286" s="22">
        <v>515</v>
      </c>
      <c r="DI286" s="22">
        <v>445.23</v>
      </c>
      <c r="DJ286" s="22">
        <v>2011.05</v>
      </c>
      <c r="DK286" s="22">
        <v>128.44999999999999</v>
      </c>
      <c r="DL286" s="22">
        <v>3099.73</v>
      </c>
      <c r="DM286" s="23">
        <v>7461.54</v>
      </c>
      <c r="DN286" s="73">
        <f t="shared" si="42"/>
        <v>38528.649999999994</v>
      </c>
      <c r="DO286" s="73">
        <f t="shared" si="41"/>
        <v>474.31</v>
      </c>
      <c r="DP286" s="73">
        <f t="shared" si="43"/>
        <v>39002.959999999992</v>
      </c>
      <c r="DQ286" s="22">
        <f t="shared" si="44"/>
        <v>4461</v>
      </c>
      <c r="DR286" s="22">
        <f t="shared" si="45"/>
        <v>991.58999999999992</v>
      </c>
      <c r="DS286" s="22">
        <f t="shared" si="46"/>
        <v>18500.439999999999</v>
      </c>
      <c r="DT286" s="22">
        <f t="shared" si="47"/>
        <v>1324.6</v>
      </c>
      <c r="DU286" s="22">
        <f t="shared" si="48"/>
        <v>25277.629999999997</v>
      </c>
      <c r="DV286" s="23">
        <f t="shared" si="49"/>
        <v>67085.460000000006</v>
      </c>
      <c r="DW286" s="262">
        <f t="shared" si="50"/>
        <v>-118868.64000000001</v>
      </c>
      <c r="DX286" s="262"/>
      <c r="DY286" s="263">
        <f>E286-(DU286-(DO286*PARAM!Q286))</f>
        <v>71916.25</v>
      </c>
      <c r="DZ286" s="263"/>
    </row>
    <row r="287" spans="1:130" x14ac:dyDescent="0.25">
      <c r="A287" s="18">
        <v>1705</v>
      </c>
      <c r="B287" s="18" t="s">
        <v>232</v>
      </c>
      <c r="C287" s="18" t="s">
        <v>233</v>
      </c>
      <c r="D287" s="20">
        <v>0.8</v>
      </c>
      <c r="E287" s="18">
        <v>9638.35</v>
      </c>
      <c r="F287" s="18">
        <v>21013.18</v>
      </c>
      <c r="G287" s="18" t="s">
        <v>157</v>
      </c>
      <c r="H287" s="18" t="s">
        <v>5</v>
      </c>
      <c r="I287" s="18" t="s">
        <v>204</v>
      </c>
      <c r="J287" s="21">
        <v>1663.84</v>
      </c>
      <c r="K287" s="21">
        <v>0</v>
      </c>
      <c r="L287" s="21">
        <v>1663.84</v>
      </c>
      <c r="M287" s="22">
        <v>124</v>
      </c>
      <c r="N287" s="22">
        <v>23.94</v>
      </c>
      <c r="O287" s="22">
        <v>410.77</v>
      </c>
      <c r="P287" s="22">
        <v>126.16</v>
      </c>
      <c r="Q287" s="22">
        <v>684.87</v>
      </c>
      <c r="R287" s="23">
        <v>2348.71</v>
      </c>
      <c r="S287" s="21">
        <v>1503.03</v>
      </c>
      <c r="T287" s="21">
        <v>0</v>
      </c>
      <c r="U287" s="21">
        <v>1503.03</v>
      </c>
      <c r="V287" s="22">
        <v>111</v>
      </c>
      <c r="W287" s="22">
        <v>22.5</v>
      </c>
      <c r="X287" s="22">
        <v>358.19</v>
      </c>
      <c r="Y287" s="22">
        <v>113.38</v>
      </c>
      <c r="Z287" s="22">
        <v>605.07000000000005</v>
      </c>
      <c r="AA287" s="23">
        <v>2108.1</v>
      </c>
      <c r="AB287" s="21">
        <v>1612.57</v>
      </c>
      <c r="AC287" s="21">
        <v>0</v>
      </c>
      <c r="AD287" s="21">
        <v>1612.57</v>
      </c>
      <c r="AE287" s="22">
        <v>125</v>
      </c>
      <c r="AF287" s="22">
        <v>24.15</v>
      </c>
      <c r="AG287" s="22">
        <v>382.03</v>
      </c>
      <c r="AH287" s="22">
        <v>140.83000000000001</v>
      </c>
      <c r="AI287" s="22">
        <v>672.01</v>
      </c>
      <c r="AJ287" s="23">
        <v>2284.58</v>
      </c>
      <c r="AK287" s="21">
        <v>1612.57</v>
      </c>
      <c r="AL287" s="21">
        <v>0</v>
      </c>
      <c r="AM287" s="21">
        <v>1612.57</v>
      </c>
      <c r="AN287" s="22">
        <v>125</v>
      </c>
      <c r="AO287" s="22">
        <v>24.15</v>
      </c>
      <c r="AP287" s="22">
        <v>382.03</v>
      </c>
      <c r="AQ287" s="22">
        <v>135.72999999999999</v>
      </c>
      <c r="AR287" s="22">
        <v>666.91</v>
      </c>
      <c r="AS287" s="23">
        <v>2279.48</v>
      </c>
      <c r="AT287" s="21">
        <v>1612.57</v>
      </c>
      <c r="AU287" s="21">
        <v>743.71</v>
      </c>
      <c r="AV287" s="21">
        <v>2356.2800000000002</v>
      </c>
      <c r="AW287" s="22">
        <v>226</v>
      </c>
      <c r="AX287" s="22">
        <v>24.15</v>
      </c>
      <c r="AY287" s="22">
        <v>530.77</v>
      </c>
      <c r="AZ287" s="22">
        <v>120.19</v>
      </c>
      <c r="BA287" s="22">
        <v>901.11</v>
      </c>
      <c r="BB287" s="23">
        <v>3257.39</v>
      </c>
      <c r="BC287" s="21">
        <v>2474.9499999999998</v>
      </c>
      <c r="BD287" s="21">
        <v>0</v>
      </c>
      <c r="BE287" s="21">
        <v>2474.9499999999998</v>
      </c>
      <c r="BF287" s="22">
        <v>220</v>
      </c>
      <c r="BG287" s="22">
        <v>34.47</v>
      </c>
      <c r="BH287" s="22">
        <v>841.21</v>
      </c>
      <c r="BI287" s="22">
        <v>150.28</v>
      </c>
      <c r="BJ287" s="22">
        <v>1245.96</v>
      </c>
      <c r="BK287" s="23">
        <v>3720.91</v>
      </c>
      <c r="BL287" s="21">
        <v>1627.81</v>
      </c>
      <c r="BM287" s="21">
        <v>0</v>
      </c>
      <c r="BN287" s="21">
        <v>1627.81</v>
      </c>
      <c r="BO287" s="22">
        <v>125</v>
      </c>
      <c r="BP287" s="22">
        <v>24.37</v>
      </c>
      <c r="BQ287" s="22">
        <v>395.88</v>
      </c>
      <c r="BR287" s="22">
        <v>105.4</v>
      </c>
      <c r="BS287" s="22">
        <v>650.65</v>
      </c>
      <c r="BT287" s="23">
        <v>2278.46</v>
      </c>
      <c r="BU287" s="21">
        <v>1627.81</v>
      </c>
      <c r="BV287" s="21">
        <v>0</v>
      </c>
      <c r="BW287" s="21">
        <v>1627.81</v>
      </c>
      <c r="BX287" s="22">
        <v>127</v>
      </c>
      <c r="BY287" s="22">
        <v>24.37</v>
      </c>
      <c r="BZ287" s="22">
        <v>395.88</v>
      </c>
      <c r="CA287" s="22">
        <v>141.1</v>
      </c>
      <c r="CB287" s="22">
        <v>688.35</v>
      </c>
      <c r="CC287" s="23">
        <v>2316.16</v>
      </c>
      <c r="CD287" s="21">
        <v>1684.72</v>
      </c>
      <c r="CE287" s="21">
        <v>0</v>
      </c>
      <c r="CF287" s="21">
        <v>1684.72</v>
      </c>
      <c r="CG287" s="22">
        <v>134</v>
      </c>
      <c r="CH287" s="22">
        <v>25.23</v>
      </c>
      <c r="CI287" s="22">
        <v>447.41</v>
      </c>
      <c r="CJ287" s="22">
        <v>70.709999999999994</v>
      </c>
      <c r="CK287" s="22">
        <v>677.35</v>
      </c>
      <c r="CL287" s="23">
        <v>2362.0700000000002</v>
      </c>
      <c r="CM287" s="21">
        <v>1651.52</v>
      </c>
      <c r="CN287" s="21">
        <v>0</v>
      </c>
      <c r="CO287" s="21">
        <v>1651.52</v>
      </c>
      <c r="CP287" s="22">
        <v>130</v>
      </c>
      <c r="CQ287" s="22">
        <v>24.73</v>
      </c>
      <c r="CR287" s="22">
        <v>393.27</v>
      </c>
      <c r="CS287" s="22">
        <v>136.41</v>
      </c>
      <c r="CT287" s="22">
        <v>684.41</v>
      </c>
      <c r="CU287" s="23">
        <v>2335.9299999999998</v>
      </c>
      <c r="CV287" s="21">
        <v>1627.81</v>
      </c>
      <c r="CW287" s="21">
        <v>0</v>
      </c>
      <c r="CX287" s="21">
        <v>1627.81</v>
      </c>
      <c r="CY287" s="22">
        <v>127</v>
      </c>
      <c r="CZ287" s="22">
        <v>24.37</v>
      </c>
      <c r="DA287" s="22">
        <v>371.67</v>
      </c>
      <c r="DB287" s="22">
        <v>100.3</v>
      </c>
      <c r="DC287" s="22">
        <v>623.34</v>
      </c>
      <c r="DD287" s="23">
        <v>2251.15</v>
      </c>
      <c r="DE287" s="21">
        <v>2426.7600000000002</v>
      </c>
      <c r="DF287" s="21">
        <v>0</v>
      </c>
      <c r="DG287" s="21">
        <v>2426.7600000000002</v>
      </c>
      <c r="DH287" s="22">
        <v>240</v>
      </c>
      <c r="DI287" s="22">
        <v>244.87</v>
      </c>
      <c r="DJ287" s="22">
        <v>1294.55</v>
      </c>
      <c r="DK287" s="22">
        <v>126.03</v>
      </c>
      <c r="DL287" s="22">
        <v>1905.45</v>
      </c>
      <c r="DM287" s="23">
        <v>4332.21</v>
      </c>
      <c r="DN287" s="73">
        <f t="shared" si="42"/>
        <v>21125.96</v>
      </c>
      <c r="DO287" s="73">
        <f t="shared" si="41"/>
        <v>743.71</v>
      </c>
      <c r="DP287" s="73">
        <f t="shared" si="43"/>
        <v>21869.67</v>
      </c>
      <c r="DQ287" s="22">
        <f t="shared" si="44"/>
        <v>1939</v>
      </c>
      <c r="DR287" s="22">
        <f t="shared" si="45"/>
        <v>545.67000000000007</v>
      </c>
      <c r="DS287" s="22">
        <f t="shared" si="46"/>
        <v>6599.54</v>
      </c>
      <c r="DT287" s="22">
        <f t="shared" si="47"/>
        <v>1571.9199999999998</v>
      </c>
      <c r="DU287" s="22">
        <f t="shared" si="48"/>
        <v>10656.130000000001</v>
      </c>
      <c r="DV287" s="23">
        <f t="shared" si="49"/>
        <v>34153.61</v>
      </c>
      <c r="DW287" s="262">
        <f t="shared" si="50"/>
        <v>856.48999999999796</v>
      </c>
      <c r="DX287" s="262"/>
      <c r="DY287" s="263">
        <f>E287-(DU287-(DO287*PARAM!Q287))</f>
        <v>-1017.7800000000007</v>
      </c>
      <c r="DZ287" s="263"/>
    </row>
    <row r="288" spans="1:130" x14ac:dyDescent="0.25">
      <c r="A288" s="18">
        <v>1706</v>
      </c>
      <c r="B288" s="18" t="s">
        <v>862</v>
      </c>
      <c r="C288" s="18" t="s">
        <v>217</v>
      </c>
      <c r="D288" s="20">
        <v>0</v>
      </c>
      <c r="E288" s="18">
        <v>0</v>
      </c>
      <c r="F288" s="18">
        <v>0</v>
      </c>
      <c r="G288" s="18" t="s">
        <v>173</v>
      </c>
      <c r="H288" s="18" t="s">
        <v>5</v>
      </c>
      <c r="I288" s="18" t="s">
        <v>298</v>
      </c>
      <c r="J288" s="21"/>
      <c r="K288" s="21"/>
      <c r="L288" s="21"/>
      <c r="M288" s="22"/>
      <c r="N288" s="22"/>
      <c r="O288" s="22"/>
      <c r="P288" s="22"/>
      <c r="Q288" s="22"/>
      <c r="R288" s="23"/>
      <c r="S288" s="21"/>
      <c r="T288" s="21"/>
      <c r="U288" s="21"/>
      <c r="V288" s="22"/>
      <c r="W288" s="22"/>
      <c r="X288" s="22"/>
      <c r="Y288" s="22"/>
      <c r="Z288" s="22"/>
      <c r="AA288" s="23"/>
      <c r="AB288" s="21"/>
      <c r="AC288" s="21"/>
      <c r="AD288" s="21"/>
      <c r="AE288" s="22"/>
      <c r="AF288" s="22"/>
      <c r="AG288" s="22"/>
      <c r="AH288" s="22"/>
      <c r="AI288" s="22"/>
      <c r="AJ288" s="23"/>
      <c r="AK288" s="21"/>
      <c r="AL288" s="21"/>
      <c r="AM288" s="21"/>
      <c r="AN288" s="22"/>
      <c r="AO288" s="22"/>
      <c r="AP288" s="22"/>
      <c r="AQ288" s="22"/>
      <c r="AR288" s="22"/>
      <c r="AS288" s="23"/>
      <c r="AT288" s="21">
        <v>0</v>
      </c>
      <c r="AU288" s="21">
        <v>237.15</v>
      </c>
      <c r="AV288" s="21">
        <v>237.15</v>
      </c>
      <c r="AW288" s="22">
        <v>10</v>
      </c>
      <c r="AX288" s="22">
        <v>0</v>
      </c>
      <c r="AY288" s="22">
        <v>47.43</v>
      </c>
      <c r="AZ288" s="22">
        <v>3.17</v>
      </c>
      <c r="BA288" s="22">
        <v>60.6</v>
      </c>
      <c r="BB288" s="23">
        <v>297.75</v>
      </c>
      <c r="BC288" s="21"/>
      <c r="BD288" s="21"/>
      <c r="BE288" s="21"/>
      <c r="BF288" s="22"/>
      <c r="BG288" s="22"/>
      <c r="BH288" s="22"/>
      <c r="BI288" s="22"/>
      <c r="BJ288" s="22"/>
      <c r="BK288" s="23"/>
      <c r="BL288" s="21"/>
      <c r="BM288" s="21"/>
      <c r="BN288" s="21"/>
      <c r="BO288" s="22"/>
      <c r="BP288" s="22"/>
      <c r="BQ288" s="22"/>
      <c r="BR288" s="22"/>
      <c r="BS288" s="22"/>
      <c r="BT288" s="23"/>
      <c r="BU288" s="21"/>
      <c r="BV288" s="21"/>
      <c r="BW288" s="21"/>
      <c r="BX288" s="22"/>
      <c r="BY288" s="22"/>
      <c r="BZ288" s="22"/>
      <c r="CA288" s="22"/>
      <c r="CB288" s="22"/>
      <c r="CC288" s="23"/>
      <c r="CD288" s="21"/>
      <c r="CE288" s="21"/>
      <c r="CF288" s="21"/>
      <c r="CG288" s="22"/>
      <c r="CH288" s="22"/>
      <c r="CI288" s="22"/>
      <c r="CJ288" s="22"/>
      <c r="CK288" s="22"/>
      <c r="CL288" s="23"/>
      <c r="CM288" s="21"/>
      <c r="CN288" s="21"/>
      <c r="CO288" s="21"/>
      <c r="CP288" s="22"/>
      <c r="CQ288" s="22"/>
      <c r="CR288" s="22"/>
      <c r="CS288" s="22"/>
      <c r="CT288" s="22"/>
      <c r="CU288" s="23"/>
      <c r="CV288" s="21"/>
      <c r="CW288" s="21"/>
      <c r="CX288" s="21"/>
      <c r="CY288" s="22"/>
      <c r="CZ288" s="22"/>
      <c r="DA288" s="22"/>
      <c r="DB288" s="22"/>
      <c r="DC288" s="22"/>
      <c r="DD288" s="23"/>
      <c r="DN288" s="73">
        <f t="shared" si="42"/>
        <v>0</v>
      </c>
      <c r="DO288" s="73">
        <f t="shared" si="41"/>
        <v>237.15</v>
      </c>
      <c r="DP288" s="73">
        <f t="shared" si="43"/>
        <v>237.15</v>
      </c>
      <c r="DQ288" s="22">
        <f t="shared" si="44"/>
        <v>10</v>
      </c>
      <c r="DR288" s="22">
        <f t="shared" si="45"/>
        <v>0</v>
      </c>
      <c r="DS288" s="22">
        <f t="shared" si="46"/>
        <v>47.43</v>
      </c>
      <c r="DT288" s="22">
        <f t="shared" si="47"/>
        <v>3.17</v>
      </c>
      <c r="DU288" s="22">
        <f t="shared" si="48"/>
        <v>60.6</v>
      </c>
      <c r="DV288" s="23">
        <f t="shared" si="49"/>
        <v>297.75</v>
      </c>
      <c r="DW288" s="262">
        <f t="shared" si="50"/>
        <v>237.15</v>
      </c>
      <c r="DX288" s="262"/>
      <c r="DY288" s="263">
        <f>E288-(DU288-(DO288*PARAM!Q288))</f>
        <v>-60.6</v>
      </c>
      <c r="DZ288" s="263"/>
    </row>
    <row r="289" spans="1:130" x14ac:dyDescent="0.25">
      <c r="A289" s="18">
        <v>1710</v>
      </c>
      <c r="B289" s="18" t="s">
        <v>512</v>
      </c>
      <c r="C289" s="18" t="s">
        <v>513</v>
      </c>
      <c r="D289" s="20">
        <v>1</v>
      </c>
      <c r="E289" s="18">
        <v>6090.01</v>
      </c>
      <c r="F289" s="18">
        <v>25336.39</v>
      </c>
      <c r="G289" s="18" t="s">
        <v>157</v>
      </c>
      <c r="H289" s="18" t="s">
        <v>5</v>
      </c>
      <c r="I289" s="18" t="s">
        <v>182</v>
      </c>
      <c r="J289" s="21">
        <v>2212.16</v>
      </c>
      <c r="K289" s="21">
        <v>0</v>
      </c>
      <c r="L289" s="21">
        <v>2212.16</v>
      </c>
      <c r="M289" s="22">
        <v>213</v>
      </c>
      <c r="N289" s="22">
        <v>33.14</v>
      </c>
      <c r="O289" s="22">
        <v>692.81</v>
      </c>
      <c r="P289" s="22">
        <v>39.270000000000003</v>
      </c>
      <c r="Q289" s="22">
        <v>978.22</v>
      </c>
      <c r="R289" s="23">
        <v>3190.38</v>
      </c>
      <c r="S289" s="21">
        <v>2354.86</v>
      </c>
      <c r="T289" s="21">
        <v>0</v>
      </c>
      <c r="U289" s="21">
        <v>2354.86</v>
      </c>
      <c r="V289" s="22">
        <v>232</v>
      </c>
      <c r="W289" s="22">
        <v>35.28</v>
      </c>
      <c r="X289" s="22">
        <v>583.66999999999996</v>
      </c>
      <c r="Y289" s="22">
        <v>77.52</v>
      </c>
      <c r="Z289" s="22">
        <v>928.47</v>
      </c>
      <c r="AA289" s="23">
        <v>3283.33</v>
      </c>
      <c r="AB289" s="21">
        <v>1893.42</v>
      </c>
      <c r="AC289" s="21">
        <v>0</v>
      </c>
      <c r="AD289" s="21">
        <v>1893.42</v>
      </c>
      <c r="AE289" s="22">
        <v>169</v>
      </c>
      <c r="AF289" s="22">
        <v>28.36</v>
      </c>
      <c r="AG289" s="22">
        <v>404.42</v>
      </c>
      <c r="AH289" s="22">
        <v>84.61</v>
      </c>
      <c r="AI289" s="22">
        <v>686.39</v>
      </c>
      <c r="AJ289" s="23">
        <v>2579.81</v>
      </c>
      <c r="AK289" s="21">
        <v>1893.42</v>
      </c>
      <c r="AL289" s="21">
        <v>0</v>
      </c>
      <c r="AM289" s="21">
        <v>1893.42</v>
      </c>
      <c r="AN289" s="22">
        <v>169</v>
      </c>
      <c r="AO289" s="22">
        <v>28.36</v>
      </c>
      <c r="AP289" s="22">
        <v>404.42</v>
      </c>
      <c r="AQ289" s="22">
        <v>84.61</v>
      </c>
      <c r="AR289" s="22">
        <v>686.39</v>
      </c>
      <c r="AS289" s="23">
        <v>2579.81</v>
      </c>
      <c r="AT289" s="21">
        <v>1893.42</v>
      </c>
      <c r="AU289" s="21">
        <v>948.61</v>
      </c>
      <c r="AV289" s="21">
        <v>2842.03</v>
      </c>
      <c r="AW289" s="22">
        <v>297</v>
      </c>
      <c r="AX289" s="22">
        <v>28.36</v>
      </c>
      <c r="AY289" s="22">
        <v>594.15</v>
      </c>
      <c r="AZ289" s="22">
        <v>71.819999999999993</v>
      </c>
      <c r="BA289" s="22">
        <v>991.33</v>
      </c>
      <c r="BB289" s="23">
        <v>3833.36</v>
      </c>
      <c r="BC289" s="21">
        <v>2850.44</v>
      </c>
      <c r="BD289" s="21">
        <v>0</v>
      </c>
      <c r="BE289" s="21">
        <v>2850.44</v>
      </c>
      <c r="BF289" s="22">
        <v>300</v>
      </c>
      <c r="BG289" s="22">
        <v>42.72</v>
      </c>
      <c r="BH289" s="22">
        <v>1076.8599999999999</v>
      </c>
      <c r="BI289" s="22">
        <v>91.42</v>
      </c>
      <c r="BJ289" s="22">
        <v>1511</v>
      </c>
      <c r="BK289" s="23">
        <v>4361.4399999999996</v>
      </c>
      <c r="BL289" s="21">
        <v>1915.49</v>
      </c>
      <c r="BM289" s="21">
        <v>0</v>
      </c>
      <c r="BN289" s="21">
        <v>1915.49</v>
      </c>
      <c r="BO289" s="22">
        <v>170</v>
      </c>
      <c r="BP289" s="22">
        <v>28.69</v>
      </c>
      <c r="BQ289" s="22">
        <v>424.36</v>
      </c>
      <c r="BR289" s="22">
        <v>95.21</v>
      </c>
      <c r="BS289" s="22">
        <v>718.26</v>
      </c>
      <c r="BT289" s="23">
        <v>2633.75</v>
      </c>
      <c r="BU289" s="21">
        <v>1912.46</v>
      </c>
      <c r="BV289" s="21">
        <v>0</v>
      </c>
      <c r="BW289" s="21">
        <v>1912.46</v>
      </c>
      <c r="BX289" s="22">
        <v>171</v>
      </c>
      <c r="BY289" s="22">
        <v>28.65</v>
      </c>
      <c r="BZ289" s="22">
        <v>421.67</v>
      </c>
      <c r="CA289" s="22">
        <v>84.95</v>
      </c>
      <c r="CB289" s="22">
        <v>706.27</v>
      </c>
      <c r="CC289" s="23">
        <v>2618.73</v>
      </c>
      <c r="CD289" s="21">
        <v>2016.54</v>
      </c>
      <c r="CE289" s="21">
        <v>0</v>
      </c>
      <c r="CF289" s="21">
        <v>2016.54</v>
      </c>
      <c r="CG289" s="22">
        <v>185</v>
      </c>
      <c r="CH289" s="22">
        <v>30.21</v>
      </c>
      <c r="CI289" s="22">
        <v>515.92999999999995</v>
      </c>
      <c r="CJ289" s="22">
        <v>35.799999999999997</v>
      </c>
      <c r="CK289" s="22">
        <v>766.94</v>
      </c>
      <c r="CL289" s="23">
        <v>2783.48</v>
      </c>
      <c r="CM289" s="21">
        <v>2251.36</v>
      </c>
      <c r="CN289" s="21">
        <v>0</v>
      </c>
      <c r="CO289" s="21">
        <v>2251.36</v>
      </c>
      <c r="CP289" s="22">
        <v>226</v>
      </c>
      <c r="CQ289" s="22">
        <v>33.729999999999997</v>
      </c>
      <c r="CR289" s="22">
        <v>523.53</v>
      </c>
      <c r="CS289" s="22">
        <v>70.569999999999993</v>
      </c>
      <c r="CT289" s="22">
        <v>853.83</v>
      </c>
      <c r="CU289" s="23">
        <v>3105.19</v>
      </c>
      <c r="CV289" s="21">
        <v>2230.64</v>
      </c>
      <c r="CW289" s="21">
        <v>0</v>
      </c>
      <c r="CX289" s="21">
        <v>2230.64</v>
      </c>
      <c r="CY289" s="22">
        <v>214</v>
      </c>
      <c r="CZ289" s="22">
        <v>33.42</v>
      </c>
      <c r="DA289" s="22">
        <v>548.38</v>
      </c>
      <c r="DB289" s="22">
        <v>131.41</v>
      </c>
      <c r="DC289" s="22">
        <v>927.21</v>
      </c>
      <c r="DD289" s="23">
        <v>3157.85</v>
      </c>
      <c r="DE289" s="21">
        <v>2850.44</v>
      </c>
      <c r="DF289" s="21">
        <v>0</v>
      </c>
      <c r="DG289" s="21">
        <v>2850.44</v>
      </c>
      <c r="DH289" s="22">
        <v>301</v>
      </c>
      <c r="DI289" s="22">
        <v>305.13</v>
      </c>
      <c r="DJ289" s="22">
        <v>1040.46</v>
      </c>
      <c r="DK289" s="22">
        <v>159.06</v>
      </c>
      <c r="DL289" s="22">
        <v>1805.65</v>
      </c>
      <c r="DM289" s="23">
        <v>4656.09</v>
      </c>
      <c r="DN289" s="73">
        <f t="shared" si="42"/>
        <v>26274.65</v>
      </c>
      <c r="DO289" s="73">
        <f t="shared" si="41"/>
        <v>948.61</v>
      </c>
      <c r="DP289" s="73">
        <f t="shared" si="43"/>
        <v>27223.260000000002</v>
      </c>
      <c r="DQ289" s="22">
        <f t="shared" si="44"/>
        <v>2817</v>
      </c>
      <c r="DR289" s="22">
        <f t="shared" si="45"/>
        <v>684.74</v>
      </c>
      <c r="DS289" s="22">
        <f t="shared" si="46"/>
        <v>7655.0199999999995</v>
      </c>
      <c r="DT289" s="22">
        <f t="shared" si="47"/>
        <v>1121.46</v>
      </c>
      <c r="DU289" s="22">
        <f t="shared" si="48"/>
        <v>12278.22</v>
      </c>
      <c r="DV289" s="23">
        <f t="shared" si="49"/>
        <v>41416.97</v>
      </c>
      <c r="DW289" s="262">
        <f t="shared" si="50"/>
        <v>1886.8700000000026</v>
      </c>
      <c r="DX289" s="262"/>
      <c r="DY289" s="263">
        <f>E289-(DU289-(DO289*PARAM!Q289))</f>
        <v>-6188.2099999999991</v>
      </c>
      <c r="DZ289" s="263"/>
    </row>
    <row r="290" spans="1:130" x14ac:dyDescent="0.25">
      <c r="A290" s="18">
        <v>1711</v>
      </c>
      <c r="B290" s="18" t="s">
        <v>842</v>
      </c>
      <c r="C290" s="18" t="s">
        <v>843</v>
      </c>
      <c r="D290" s="20">
        <v>0</v>
      </c>
      <c r="E290" s="18">
        <v>0</v>
      </c>
      <c r="F290" s="18">
        <v>0</v>
      </c>
      <c r="G290" s="18" t="s">
        <v>157</v>
      </c>
      <c r="H290" s="18" t="s">
        <v>5</v>
      </c>
      <c r="I290" s="18" t="s">
        <v>844</v>
      </c>
      <c r="J290" s="21"/>
      <c r="K290" s="21"/>
      <c r="L290" s="21"/>
      <c r="M290" s="22"/>
      <c r="N290" s="22"/>
      <c r="O290" s="22"/>
      <c r="P290" s="22"/>
      <c r="Q290" s="22"/>
      <c r="R290" s="23"/>
      <c r="S290" s="21">
        <v>0</v>
      </c>
      <c r="T290" s="21">
        <v>0</v>
      </c>
      <c r="U290" s="21">
        <v>0</v>
      </c>
      <c r="V290" s="22">
        <v>0</v>
      </c>
      <c r="W290" s="22">
        <v>0</v>
      </c>
      <c r="X290" s="22">
        <v>0</v>
      </c>
      <c r="Y290" s="22">
        <v>0</v>
      </c>
      <c r="Z290" s="22">
        <v>0</v>
      </c>
      <c r="AA290" s="23">
        <v>0</v>
      </c>
      <c r="AB290" s="21">
        <v>0</v>
      </c>
      <c r="AC290" s="21">
        <v>0</v>
      </c>
      <c r="AD290" s="21">
        <v>0</v>
      </c>
      <c r="AE290" s="22">
        <v>0</v>
      </c>
      <c r="AF290" s="22">
        <v>0</v>
      </c>
      <c r="AG290" s="22">
        <v>0</v>
      </c>
      <c r="AH290" s="22">
        <v>0</v>
      </c>
      <c r="AI290" s="22">
        <v>0</v>
      </c>
      <c r="AJ290" s="23">
        <v>0</v>
      </c>
      <c r="AK290" s="21"/>
      <c r="AL290" s="21"/>
      <c r="AM290" s="21"/>
      <c r="AN290" s="22"/>
      <c r="AO290" s="22"/>
      <c r="AP290" s="22"/>
      <c r="AQ290" s="22"/>
      <c r="AR290" s="22"/>
      <c r="AS290" s="23"/>
      <c r="AT290" s="21">
        <v>0</v>
      </c>
      <c r="AU290" s="21">
        <v>948.61</v>
      </c>
      <c r="AV290" s="21">
        <v>948.61</v>
      </c>
      <c r="AW290" s="22">
        <v>40</v>
      </c>
      <c r="AX290" s="22">
        <v>0</v>
      </c>
      <c r="AY290" s="22">
        <v>189.73</v>
      </c>
      <c r="AZ290" s="22">
        <v>12.71</v>
      </c>
      <c r="BA290" s="22">
        <v>242.44</v>
      </c>
      <c r="BB290" s="23">
        <v>1191.05</v>
      </c>
      <c r="BC290" s="21"/>
      <c r="BD290" s="21"/>
      <c r="BE290" s="21"/>
      <c r="BF290" s="22"/>
      <c r="BG290" s="22"/>
      <c r="BH290" s="22"/>
      <c r="BI290" s="22"/>
      <c r="BJ290" s="22"/>
      <c r="BK290" s="23"/>
      <c r="BL290" s="21"/>
      <c r="BM290" s="21"/>
      <c r="BN290" s="21"/>
      <c r="BO290" s="22"/>
      <c r="BP290" s="22"/>
      <c r="BQ290" s="22"/>
      <c r="BR290" s="22"/>
      <c r="BS290" s="22"/>
      <c r="BT290" s="23"/>
      <c r="BU290" s="21"/>
      <c r="BV290" s="21"/>
      <c r="BW290" s="21"/>
      <c r="BX290" s="22"/>
      <c r="BY290" s="22"/>
      <c r="BZ290" s="22"/>
      <c r="CA290" s="22"/>
      <c r="CB290" s="22"/>
      <c r="CC290" s="23"/>
      <c r="CD290" s="21"/>
      <c r="CE290" s="21"/>
      <c r="CF290" s="21"/>
      <c r="CG290" s="22"/>
      <c r="CH290" s="22"/>
      <c r="CI290" s="22"/>
      <c r="CJ290" s="22"/>
      <c r="CK290" s="22"/>
      <c r="CL290" s="23"/>
      <c r="CM290" s="21"/>
      <c r="CN290" s="21"/>
      <c r="CO290" s="21"/>
      <c r="CP290" s="22"/>
      <c r="CQ290" s="22"/>
      <c r="CR290" s="22"/>
      <c r="CS290" s="22"/>
      <c r="CT290" s="22"/>
      <c r="CU290" s="23"/>
      <c r="CV290" s="21"/>
      <c r="CW290" s="21"/>
      <c r="CX290" s="21"/>
      <c r="CY290" s="22"/>
      <c r="CZ290" s="22"/>
      <c r="DA290" s="22"/>
      <c r="DB290" s="22"/>
      <c r="DC290" s="22"/>
      <c r="DD290" s="23"/>
      <c r="DN290" s="73">
        <f t="shared" si="42"/>
        <v>0</v>
      </c>
      <c r="DO290" s="73">
        <f t="shared" si="41"/>
        <v>948.61</v>
      </c>
      <c r="DP290" s="73">
        <f t="shared" si="43"/>
        <v>948.61</v>
      </c>
      <c r="DQ290" s="22">
        <f t="shared" si="44"/>
        <v>40</v>
      </c>
      <c r="DR290" s="22">
        <f t="shared" si="45"/>
        <v>0</v>
      </c>
      <c r="DS290" s="22">
        <f t="shared" si="46"/>
        <v>189.73</v>
      </c>
      <c r="DT290" s="22">
        <f t="shared" si="47"/>
        <v>12.71</v>
      </c>
      <c r="DU290" s="22">
        <f t="shared" si="48"/>
        <v>242.44</v>
      </c>
      <c r="DV290" s="23">
        <f t="shared" si="49"/>
        <v>1191.05</v>
      </c>
      <c r="DW290" s="262">
        <f t="shared" si="50"/>
        <v>948.61</v>
      </c>
      <c r="DX290" s="262"/>
      <c r="DY290" s="263">
        <f>E290-(DU290-(DO290*PARAM!Q290))</f>
        <v>-242.44</v>
      </c>
      <c r="DZ290" s="263"/>
    </row>
    <row r="291" spans="1:130" x14ac:dyDescent="0.25">
      <c r="A291" s="18">
        <v>1716</v>
      </c>
      <c r="B291" s="18" t="s">
        <v>777</v>
      </c>
      <c r="C291" s="18" t="s">
        <v>778</v>
      </c>
      <c r="D291" s="20">
        <v>1</v>
      </c>
      <c r="E291" s="18">
        <v>8132</v>
      </c>
      <c r="F291" s="18">
        <v>21947.87</v>
      </c>
      <c r="G291" s="18" t="s">
        <v>157</v>
      </c>
      <c r="H291" s="18" t="s">
        <v>5</v>
      </c>
      <c r="I291" s="18" t="s">
        <v>298</v>
      </c>
      <c r="J291" s="21">
        <v>1647.6</v>
      </c>
      <c r="K291" s="21">
        <v>0</v>
      </c>
      <c r="L291" s="21">
        <v>1647.6</v>
      </c>
      <c r="M291" s="22">
        <v>131</v>
      </c>
      <c r="N291" s="22">
        <v>40.6</v>
      </c>
      <c r="O291" s="22">
        <v>214.96</v>
      </c>
      <c r="P291" s="22">
        <v>131.16</v>
      </c>
      <c r="Q291" s="22">
        <v>517.72</v>
      </c>
      <c r="R291" s="23">
        <v>2165.3200000000002</v>
      </c>
      <c r="S291" s="21">
        <v>1757.2</v>
      </c>
      <c r="T291" s="21">
        <v>0</v>
      </c>
      <c r="U291" s="21">
        <v>1757.2</v>
      </c>
      <c r="V291" s="22">
        <v>150</v>
      </c>
      <c r="W291" s="22">
        <v>43.85</v>
      </c>
      <c r="X291" s="22">
        <v>243.08</v>
      </c>
      <c r="Y291" s="22">
        <v>112.79</v>
      </c>
      <c r="Z291" s="22">
        <v>549.72</v>
      </c>
      <c r="AA291" s="23">
        <v>2306.92</v>
      </c>
      <c r="AB291" s="21">
        <v>1691.41</v>
      </c>
      <c r="AC291" s="21">
        <v>0</v>
      </c>
      <c r="AD291" s="21">
        <v>1691.41</v>
      </c>
      <c r="AE291" s="22">
        <v>141</v>
      </c>
      <c r="AF291" s="22">
        <v>42.21</v>
      </c>
      <c r="AG291" s="22">
        <v>221.25</v>
      </c>
      <c r="AH291" s="22">
        <v>132.02000000000001</v>
      </c>
      <c r="AI291" s="22">
        <v>536.48</v>
      </c>
      <c r="AJ291" s="23">
        <v>2227.89</v>
      </c>
      <c r="AK291" s="21">
        <v>1691.41</v>
      </c>
      <c r="AL291" s="21">
        <v>0</v>
      </c>
      <c r="AM291" s="21">
        <v>1691.41</v>
      </c>
      <c r="AN291" s="22">
        <v>141</v>
      </c>
      <c r="AO291" s="22">
        <v>42.21</v>
      </c>
      <c r="AP291" s="22">
        <v>221.25</v>
      </c>
      <c r="AQ291" s="22">
        <v>111.62</v>
      </c>
      <c r="AR291" s="22">
        <v>516.08000000000004</v>
      </c>
      <c r="AS291" s="23">
        <v>2207.4899999999998</v>
      </c>
      <c r="AT291" s="21">
        <v>1691.41</v>
      </c>
      <c r="AU291" s="21">
        <v>920.15</v>
      </c>
      <c r="AV291" s="21">
        <v>2611.56</v>
      </c>
      <c r="AW291" s="22">
        <v>266</v>
      </c>
      <c r="AX291" s="22">
        <v>42.21</v>
      </c>
      <c r="AY291" s="22">
        <v>405.28</v>
      </c>
      <c r="AZ291" s="22">
        <v>129.05000000000001</v>
      </c>
      <c r="BA291" s="22">
        <v>842.54</v>
      </c>
      <c r="BB291" s="23">
        <v>3454.1</v>
      </c>
      <c r="BC291" s="21">
        <v>2541.42</v>
      </c>
      <c r="BD291" s="21">
        <v>0</v>
      </c>
      <c r="BE291" s="21">
        <v>2541.42</v>
      </c>
      <c r="BF291" s="22">
        <v>253</v>
      </c>
      <c r="BG291" s="22">
        <v>62.62</v>
      </c>
      <c r="BH291" s="22">
        <v>951.64</v>
      </c>
      <c r="BI291" s="22">
        <v>44.97</v>
      </c>
      <c r="BJ291" s="22">
        <v>1312.23</v>
      </c>
      <c r="BK291" s="23">
        <v>3853.65</v>
      </c>
      <c r="BL291" s="21">
        <v>1691.41</v>
      </c>
      <c r="BM291" s="21">
        <v>0</v>
      </c>
      <c r="BN291" s="21">
        <v>1691.41</v>
      </c>
      <c r="BO291" s="22">
        <v>137</v>
      </c>
      <c r="BP291" s="22">
        <v>42.21</v>
      </c>
      <c r="BQ291" s="22">
        <v>221.25</v>
      </c>
      <c r="BR291" s="22">
        <v>132.02000000000001</v>
      </c>
      <c r="BS291" s="22">
        <v>532.48</v>
      </c>
      <c r="BT291" s="23">
        <v>2223.89</v>
      </c>
      <c r="BU291" s="21">
        <v>1691.41</v>
      </c>
      <c r="BV291" s="21">
        <v>0</v>
      </c>
      <c r="BW291" s="21">
        <v>1691.41</v>
      </c>
      <c r="BX291" s="22">
        <v>140</v>
      </c>
      <c r="BY291" s="22">
        <v>42.21</v>
      </c>
      <c r="BZ291" s="22">
        <v>221.25</v>
      </c>
      <c r="CA291" s="22">
        <v>137.12</v>
      </c>
      <c r="CB291" s="22">
        <v>540.58000000000004</v>
      </c>
      <c r="CC291" s="23">
        <v>2231.9899999999998</v>
      </c>
      <c r="CD291" s="21">
        <v>1691.41</v>
      </c>
      <c r="CE291" s="21">
        <v>0</v>
      </c>
      <c r="CF291" s="21">
        <v>1691.41</v>
      </c>
      <c r="CG291" s="22">
        <v>140</v>
      </c>
      <c r="CH291" s="22">
        <v>42.21</v>
      </c>
      <c r="CI291" s="22">
        <v>221.25</v>
      </c>
      <c r="CJ291" s="22">
        <v>142.22</v>
      </c>
      <c r="CK291" s="22">
        <v>545.67999999999995</v>
      </c>
      <c r="CL291" s="23">
        <v>2237.09</v>
      </c>
      <c r="CM291" s="21">
        <v>1735.17</v>
      </c>
      <c r="CN291" s="21">
        <v>0</v>
      </c>
      <c r="CO291" s="21">
        <v>1735.17</v>
      </c>
      <c r="CP291" s="22">
        <v>155</v>
      </c>
      <c r="CQ291" s="22">
        <v>43.3</v>
      </c>
      <c r="CR291" s="22">
        <v>235.53</v>
      </c>
      <c r="CS291" s="22">
        <v>76.709999999999994</v>
      </c>
      <c r="CT291" s="22">
        <v>510.54</v>
      </c>
      <c r="CU291" s="23">
        <v>2245.71</v>
      </c>
      <c r="CV291" s="21">
        <v>2129.25</v>
      </c>
      <c r="CW291" s="21">
        <v>0</v>
      </c>
      <c r="CX291" s="21">
        <v>2129.25</v>
      </c>
      <c r="CY291" s="22">
        <v>201</v>
      </c>
      <c r="CZ291" s="22">
        <v>53.16</v>
      </c>
      <c r="DA291" s="22">
        <v>588.04</v>
      </c>
      <c r="DB291" s="22">
        <v>114.3</v>
      </c>
      <c r="DC291" s="22">
        <v>956.5</v>
      </c>
      <c r="DD291" s="23">
        <v>3085.75</v>
      </c>
      <c r="DE291" s="21">
        <v>2579.0500000000002</v>
      </c>
      <c r="DF291" s="21">
        <v>0</v>
      </c>
      <c r="DG291" s="21">
        <v>2579.0500000000002</v>
      </c>
      <c r="DH291" s="22">
        <v>266</v>
      </c>
      <c r="DI291" s="22">
        <v>288.89</v>
      </c>
      <c r="DJ291" s="22">
        <v>966.53</v>
      </c>
      <c r="DK291" s="22">
        <v>154.22999999999999</v>
      </c>
      <c r="DL291" s="22">
        <v>1675.65</v>
      </c>
      <c r="DM291" s="23">
        <v>4254.7</v>
      </c>
      <c r="DN291" s="73">
        <f t="shared" si="42"/>
        <v>22538.149999999998</v>
      </c>
      <c r="DO291" s="73">
        <f t="shared" si="41"/>
        <v>920.15</v>
      </c>
      <c r="DP291" s="73">
        <f t="shared" si="43"/>
        <v>23458.3</v>
      </c>
      <c r="DQ291" s="22">
        <f t="shared" si="44"/>
        <v>2258</v>
      </c>
      <c r="DR291" s="22">
        <f t="shared" si="45"/>
        <v>827.88999999999987</v>
      </c>
      <c r="DS291" s="22">
        <f t="shared" si="46"/>
        <v>4932.5600000000004</v>
      </c>
      <c r="DT291" s="22">
        <f t="shared" si="47"/>
        <v>1550.23</v>
      </c>
      <c r="DU291" s="22">
        <f t="shared" si="48"/>
        <v>9568.68</v>
      </c>
      <c r="DV291" s="23">
        <f t="shared" si="49"/>
        <v>34718.39</v>
      </c>
      <c r="DW291" s="262">
        <f t="shared" si="50"/>
        <v>1510.4300000000003</v>
      </c>
      <c r="DX291" s="262"/>
      <c r="DY291" s="263">
        <f>E291-(DU291-(DO291*PARAM!Q291))</f>
        <v>-1436.6800000000003</v>
      </c>
      <c r="DZ291" s="263"/>
    </row>
    <row r="292" spans="1:130" x14ac:dyDescent="0.25">
      <c r="A292" s="18">
        <v>1718</v>
      </c>
      <c r="B292" s="18" t="s">
        <v>728</v>
      </c>
      <c r="C292" s="18" t="s">
        <v>206</v>
      </c>
      <c r="D292" s="20">
        <v>1</v>
      </c>
      <c r="E292" s="18">
        <v>19428.402000000002</v>
      </c>
      <c r="F292" s="18">
        <v>34485.043599999997</v>
      </c>
      <c r="G292" s="18" t="s">
        <v>157</v>
      </c>
      <c r="H292" s="18" t="s">
        <v>9</v>
      </c>
      <c r="I292" s="18" t="s">
        <v>277</v>
      </c>
      <c r="J292" s="21">
        <v>2662.8070000000002</v>
      </c>
      <c r="K292" s="21">
        <v>0</v>
      </c>
      <c r="L292" s="21">
        <v>2662.8070000000002</v>
      </c>
      <c r="M292" s="22">
        <v>268.52</v>
      </c>
      <c r="N292" s="22">
        <v>65.150400000000005</v>
      </c>
      <c r="O292" s="22">
        <v>987.26179999999988</v>
      </c>
      <c r="P292" s="22">
        <v>147.00979999999998</v>
      </c>
      <c r="Q292" s="22">
        <v>1467.942</v>
      </c>
      <c r="R292" s="23">
        <v>-1249.21</v>
      </c>
      <c r="S292" s="21">
        <v>2622.8425999999999</v>
      </c>
      <c r="T292" s="21">
        <v>0</v>
      </c>
      <c r="U292" s="21">
        <v>2622.8425999999999</v>
      </c>
      <c r="V292" s="22">
        <v>268.52</v>
      </c>
      <c r="W292" s="22">
        <v>65.032799999999995</v>
      </c>
      <c r="X292" s="22">
        <v>986.71300000000008</v>
      </c>
      <c r="Y292" s="22">
        <v>46.481400000000001</v>
      </c>
      <c r="Z292" s="22">
        <v>1366.7472</v>
      </c>
      <c r="AA292" s="23">
        <v>-1309.6199999999999</v>
      </c>
      <c r="AB292" s="21">
        <v>2604.2323999999999</v>
      </c>
      <c r="AC292" s="21">
        <v>0</v>
      </c>
      <c r="AD292" s="21">
        <v>2604.2323999999999</v>
      </c>
      <c r="AE292" s="22">
        <v>268.52</v>
      </c>
      <c r="AF292" s="22">
        <v>65.032799999999995</v>
      </c>
      <c r="AG292" s="22">
        <v>986.21320000000003</v>
      </c>
      <c r="AH292" s="22">
        <v>161.1806</v>
      </c>
      <c r="AI292" s="22">
        <v>1480.9466</v>
      </c>
      <c r="AJ292" s="23">
        <v>-1176.43</v>
      </c>
      <c r="AK292" s="21">
        <v>2641.4528000000005</v>
      </c>
      <c r="AL292" s="21">
        <v>0</v>
      </c>
      <c r="AM292" s="21">
        <v>2641.4528000000005</v>
      </c>
      <c r="AN292" s="22">
        <v>268.52</v>
      </c>
      <c r="AO292" s="22">
        <v>65.032799999999995</v>
      </c>
      <c r="AP292" s="22">
        <v>986.21320000000003</v>
      </c>
      <c r="AQ292" s="22">
        <v>126.7042</v>
      </c>
      <c r="AR292" s="22">
        <v>1446.4702</v>
      </c>
      <c r="AS292" s="23">
        <v>-1248.8900000000001</v>
      </c>
      <c r="AT292" s="21">
        <v>2650.5079999999998</v>
      </c>
      <c r="AU292" s="21">
        <v>901.74699999999996</v>
      </c>
      <c r="AV292" s="21">
        <v>3552.2550000000001</v>
      </c>
      <c r="AW292" s="22">
        <v>394.94</v>
      </c>
      <c r="AX292" s="22">
        <v>65.7286</v>
      </c>
      <c r="AY292" s="22">
        <v>1176.6664000000001</v>
      </c>
      <c r="AZ292" s="22">
        <v>149.02860000000001</v>
      </c>
      <c r="BA292" s="22">
        <v>1786.3635999999999</v>
      </c>
      <c r="BB292" s="23">
        <v>-1838.39</v>
      </c>
      <c r="BC292" s="21">
        <v>4062.4429999999998</v>
      </c>
      <c r="BD292" s="21">
        <v>0</v>
      </c>
      <c r="BE292" s="21">
        <v>4062.4429999999998</v>
      </c>
      <c r="BF292" s="22">
        <v>444.92</v>
      </c>
      <c r="BG292" s="22">
        <v>97.127800000000008</v>
      </c>
      <c r="BH292" s="22">
        <v>1687.9911999999999</v>
      </c>
      <c r="BI292" s="22">
        <v>156.33940000000001</v>
      </c>
      <c r="BJ292" s="22">
        <v>2386.3784000000001</v>
      </c>
      <c r="BK292" s="23">
        <v>-1758.97</v>
      </c>
      <c r="BL292" s="21">
        <v>1896.0157999999999</v>
      </c>
      <c r="BM292" s="21">
        <v>0</v>
      </c>
      <c r="BN292" s="21">
        <v>1896.0157999999999</v>
      </c>
      <c r="BO292" s="22">
        <v>170.52</v>
      </c>
      <c r="BP292" s="22">
        <v>47.333999999999996</v>
      </c>
      <c r="BQ292" s="22">
        <v>739.45899999999995</v>
      </c>
      <c r="BR292" s="22">
        <v>133.62299999999999</v>
      </c>
      <c r="BS292" s="22">
        <v>1090.9360000000001</v>
      </c>
      <c r="BT292" s="23">
        <v>-843.77</v>
      </c>
      <c r="BU292" s="21">
        <v>479.57279999999997</v>
      </c>
      <c r="BV292" s="21">
        <v>0</v>
      </c>
      <c r="BW292" s="21">
        <v>479.57279999999997</v>
      </c>
      <c r="BX292" s="22">
        <v>-20.58</v>
      </c>
      <c r="BY292" s="22">
        <v>11.9168</v>
      </c>
      <c r="BZ292" s="22">
        <v>245.98</v>
      </c>
      <c r="CA292" s="22">
        <v>93.472399999999993</v>
      </c>
      <c r="CB292" s="22">
        <v>330.78919999999999</v>
      </c>
      <c r="CC292" s="23">
        <v>-158.57</v>
      </c>
      <c r="CD292" s="21">
        <v>832.19640000000004</v>
      </c>
      <c r="CE292" s="21">
        <v>0</v>
      </c>
      <c r="CF292" s="21">
        <v>832.19640000000004</v>
      </c>
      <c r="CG292" s="22">
        <v>27.44</v>
      </c>
      <c r="CH292" s="22">
        <v>20.736799999999999</v>
      </c>
      <c r="CI292" s="22">
        <v>367.53919999999999</v>
      </c>
      <c r="CJ292" s="22">
        <v>14.7784</v>
      </c>
      <c r="CK292" s="22">
        <v>430.49440000000004</v>
      </c>
      <c r="CL292" s="23">
        <v>-418.69</v>
      </c>
      <c r="CM292" s="21">
        <v>818.3098</v>
      </c>
      <c r="CN292" s="21">
        <v>0</v>
      </c>
      <c r="CO292" s="21">
        <v>818.3098</v>
      </c>
      <c r="CP292" s="22">
        <v>31.36</v>
      </c>
      <c r="CQ292" s="22">
        <v>20.393800000000002</v>
      </c>
      <c r="CR292" s="22">
        <v>355.4264</v>
      </c>
      <c r="CS292" s="22">
        <v>14.523599999999998</v>
      </c>
      <c r="CT292" s="22">
        <v>421.7038</v>
      </c>
      <c r="CU292" s="23">
        <v>-413.31</v>
      </c>
      <c r="CV292" s="21">
        <v>971.37600000000009</v>
      </c>
      <c r="CW292" s="21">
        <v>0</v>
      </c>
      <c r="CX292" s="21">
        <v>971.37600000000009</v>
      </c>
      <c r="CY292" s="22">
        <v>44.1</v>
      </c>
      <c r="CZ292" s="22">
        <v>24.215799999999998</v>
      </c>
      <c r="DA292" s="22">
        <v>405.1712</v>
      </c>
      <c r="DB292" s="22">
        <v>17.238199999999999</v>
      </c>
      <c r="DC292" s="22">
        <v>490.72519999999997</v>
      </c>
      <c r="DD292" s="23">
        <v>-500.47</v>
      </c>
      <c r="DE292" s="9">
        <v>1829.1210000000001</v>
      </c>
      <c r="DF292" s="9">
        <v>0</v>
      </c>
      <c r="DG292" s="9">
        <v>1829.1210000000001</v>
      </c>
      <c r="DH292" s="11">
        <v>162.68</v>
      </c>
      <c r="DI292" s="11">
        <v>283.024</v>
      </c>
      <c r="DJ292" s="11">
        <v>480.08240000000001</v>
      </c>
      <c r="DK292" s="11">
        <v>32.477199999999996</v>
      </c>
      <c r="DL292" s="11">
        <v>958.2636</v>
      </c>
      <c r="DM292" s="23">
        <v>-908.19</v>
      </c>
      <c r="DN292" s="73">
        <f t="shared" si="42"/>
        <v>24070.877600000003</v>
      </c>
      <c r="DO292" s="73">
        <f t="shared" si="41"/>
        <v>901.74699999999996</v>
      </c>
      <c r="DP292" s="73">
        <f t="shared" si="43"/>
        <v>24972.624600000003</v>
      </c>
      <c r="DQ292" s="22">
        <f t="shared" si="44"/>
        <v>2499.98</v>
      </c>
      <c r="DR292" s="22">
        <f t="shared" si="45"/>
        <v>878.06039999999996</v>
      </c>
      <c r="DS292" s="22">
        <f t="shared" si="46"/>
        <v>10144.175999999999</v>
      </c>
      <c r="DT292" s="22">
        <f t="shared" si="47"/>
        <v>1226.4797999999998</v>
      </c>
      <c r="DU292" s="22">
        <f t="shared" si="48"/>
        <v>14748.696199999998</v>
      </c>
      <c r="DV292" s="23">
        <f t="shared" si="49"/>
        <v>-12668.28</v>
      </c>
      <c r="DW292" s="262">
        <f t="shared" si="50"/>
        <v>-9512.4189999999944</v>
      </c>
      <c r="DX292" s="262"/>
      <c r="DY292" s="263">
        <f>E292-(DU292-(DO292*PARAM!Q292))</f>
        <v>4679.7058000000034</v>
      </c>
      <c r="DZ292" s="263"/>
    </row>
    <row r="293" spans="1:130" x14ac:dyDescent="0.25">
      <c r="A293" s="18">
        <v>1719</v>
      </c>
      <c r="B293" s="18" t="s">
        <v>830</v>
      </c>
      <c r="C293" s="18" t="s">
        <v>206</v>
      </c>
      <c r="D293" s="20">
        <v>0</v>
      </c>
      <c r="E293" s="18">
        <v>0</v>
      </c>
      <c r="F293" s="18">
        <v>0</v>
      </c>
      <c r="G293" s="18" t="s">
        <v>157</v>
      </c>
      <c r="H293" s="18" t="s">
        <v>5</v>
      </c>
      <c r="I293" s="18" t="s">
        <v>814</v>
      </c>
      <c r="J293" s="21"/>
      <c r="K293" s="21"/>
      <c r="L293" s="21"/>
      <c r="M293" s="22"/>
      <c r="N293" s="22"/>
      <c r="O293" s="22"/>
      <c r="P293" s="22"/>
      <c r="Q293" s="22"/>
      <c r="R293" s="23"/>
      <c r="S293" s="21">
        <v>0</v>
      </c>
      <c r="T293" s="21">
        <v>0</v>
      </c>
      <c r="U293" s="21">
        <v>0</v>
      </c>
      <c r="V293" s="22">
        <v>0</v>
      </c>
      <c r="W293" s="22">
        <v>0</v>
      </c>
      <c r="X293" s="22">
        <v>0</v>
      </c>
      <c r="Y293" s="22">
        <v>0</v>
      </c>
      <c r="Z293" s="22">
        <v>0</v>
      </c>
      <c r="AA293" s="23">
        <v>0</v>
      </c>
      <c r="AB293" s="21">
        <v>0</v>
      </c>
      <c r="AC293" s="21">
        <v>0</v>
      </c>
      <c r="AD293" s="21">
        <v>0</v>
      </c>
      <c r="AE293" s="22">
        <v>0</v>
      </c>
      <c r="AF293" s="22">
        <v>0</v>
      </c>
      <c r="AG293" s="22">
        <v>0</v>
      </c>
      <c r="AH293" s="22">
        <v>0</v>
      </c>
      <c r="AI293" s="22">
        <v>0</v>
      </c>
      <c r="AJ293" s="23">
        <v>0</v>
      </c>
      <c r="AK293" s="21"/>
      <c r="AL293" s="21"/>
      <c r="AM293" s="21"/>
      <c r="AN293" s="22"/>
      <c r="AO293" s="22"/>
      <c r="AP293" s="22"/>
      <c r="AQ293" s="22"/>
      <c r="AR293" s="22"/>
      <c r="AS293" s="23"/>
      <c r="AT293" s="21">
        <v>-51.66</v>
      </c>
      <c r="AU293" s="21">
        <v>929.63</v>
      </c>
      <c r="AV293" s="21">
        <v>877.97</v>
      </c>
      <c r="AW293" s="22">
        <v>37</v>
      </c>
      <c r="AX293" s="22">
        <v>-1.81</v>
      </c>
      <c r="AY293" s="22">
        <v>167.06</v>
      </c>
      <c r="AZ293" s="22">
        <v>11.76</v>
      </c>
      <c r="BA293" s="22">
        <v>214.01</v>
      </c>
      <c r="BB293" s="23">
        <v>1091.98</v>
      </c>
      <c r="BC293" s="21"/>
      <c r="BD293" s="21"/>
      <c r="BE293" s="21"/>
      <c r="BF293" s="22"/>
      <c r="BG293" s="22"/>
      <c r="BH293" s="22"/>
      <c r="BI293" s="22"/>
      <c r="BJ293" s="22"/>
      <c r="BK293" s="23"/>
      <c r="BL293" s="21"/>
      <c r="BM293" s="21"/>
      <c r="BN293" s="21"/>
      <c r="BO293" s="22"/>
      <c r="BP293" s="22"/>
      <c r="BQ293" s="22"/>
      <c r="BR293" s="22"/>
      <c r="BS293" s="22"/>
      <c r="BT293" s="23"/>
      <c r="BU293" s="21"/>
      <c r="BV293" s="21"/>
      <c r="BW293" s="21"/>
      <c r="BX293" s="22"/>
      <c r="BY293" s="22"/>
      <c r="BZ293" s="22"/>
      <c r="CA293" s="22"/>
      <c r="CB293" s="22"/>
      <c r="CC293" s="23"/>
      <c r="CD293" s="21"/>
      <c r="CE293" s="21"/>
      <c r="CF293" s="21"/>
      <c r="CG293" s="22"/>
      <c r="CH293" s="22"/>
      <c r="CI293" s="22"/>
      <c r="CJ293" s="22"/>
      <c r="CK293" s="22"/>
      <c r="CL293" s="23"/>
      <c r="CM293" s="21"/>
      <c r="CN293" s="21"/>
      <c r="CO293" s="21"/>
      <c r="CP293" s="22"/>
      <c r="CQ293" s="22"/>
      <c r="CR293" s="22"/>
      <c r="CS293" s="22"/>
      <c r="CT293" s="22"/>
      <c r="CU293" s="23"/>
      <c r="CV293" s="21"/>
      <c r="CW293" s="21"/>
      <c r="CX293" s="21"/>
      <c r="CY293" s="22"/>
      <c r="CZ293" s="22"/>
      <c r="DA293" s="22"/>
      <c r="DB293" s="22"/>
      <c r="DC293" s="22"/>
      <c r="DD293" s="23"/>
      <c r="DN293" s="73">
        <f t="shared" si="42"/>
        <v>-51.66</v>
      </c>
      <c r="DO293" s="73">
        <f t="shared" si="41"/>
        <v>929.63</v>
      </c>
      <c r="DP293" s="73">
        <f t="shared" si="43"/>
        <v>877.97</v>
      </c>
      <c r="DQ293" s="22">
        <f t="shared" si="44"/>
        <v>37</v>
      </c>
      <c r="DR293" s="22">
        <f t="shared" si="45"/>
        <v>-1.81</v>
      </c>
      <c r="DS293" s="22">
        <f t="shared" si="46"/>
        <v>167.06</v>
      </c>
      <c r="DT293" s="22">
        <f t="shared" si="47"/>
        <v>11.76</v>
      </c>
      <c r="DU293" s="22">
        <f t="shared" si="48"/>
        <v>214.01</v>
      </c>
      <c r="DV293" s="23">
        <f t="shared" si="49"/>
        <v>1091.98</v>
      </c>
      <c r="DW293" s="262">
        <f t="shared" si="50"/>
        <v>877.97</v>
      </c>
      <c r="DX293" s="262"/>
      <c r="DY293" s="263">
        <f>E293-(DU293-(DO293*PARAM!Q293))</f>
        <v>-214.01</v>
      </c>
      <c r="DZ293" s="263"/>
    </row>
    <row r="294" spans="1:130" x14ac:dyDescent="0.25">
      <c r="A294" s="18">
        <v>1720</v>
      </c>
      <c r="B294" s="18" t="s">
        <v>455</v>
      </c>
      <c r="C294" s="18" t="s">
        <v>175</v>
      </c>
      <c r="D294" s="20">
        <v>0.9</v>
      </c>
      <c r="E294" s="18">
        <v>67755.960000000006</v>
      </c>
      <c r="F294" s="18">
        <v>121584.68</v>
      </c>
      <c r="G294" s="18" t="s">
        <v>157</v>
      </c>
      <c r="H294" s="18" t="s">
        <v>6</v>
      </c>
      <c r="I294" s="18" t="s">
        <v>248</v>
      </c>
      <c r="J294" s="21">
        <v>2417.15</v>
      </c>
      <c r="K294" s="21">
        <v>0</v>
      </c>
      <c r="L294" s="21">
        <v>2417.15</v>
      </c>
      <c r="M294" s="22">
        <v>227</v>
      </c>
      <c r="N294" s="22">
        <v>58.47</v>
      </c>
      <c r="O294" s="22">
        <v>872.65</v>
      </c>
      <c r="P294" s="22">
        <v>134.38</v>
      </c>
      <c r="Q294" s="22">
        <v>1292.5</v>
      </c>
      <c r="R294" s="23">
        <v>3709.65</v>
      </c>
      <c r="S294" s="21">
        <v>2337.1999999999998</v>
      </c>
      <c r="T294" s="21">
        <v>0</v>
      </c>
      <c r="U294" s="21">
        <v>2337.1999999999998</v>
      </c>
      <c r="V294" s="22">
        <v>227</v>
      </c>
      <c r="W294" s="22">
        <v>58.36</v>
      </c>
      <c r="X294" s="22">
        <v>871.82</v>
      </c>
      <c r="Y294" s="22">
        <v>117.98</v>
      </c>
      <c r="Z294" s="22">
        <v>1275.1600000000001</v>
      </c>
      <c r="AA294" s="23">
        <v>3612.36</v>
      </c>
      <c r="AB294" s="21">
        <v>2337.1999999999998</v>
      </c>
      <c r="AC294" s="21">
        <v>0</v>
      </c>
      <c r="AD294" s="21">
        <v>2337.1999999999998</v>
      </c>
      <c r="AE294" s="22">
        <v>227</v>
      </c>
      <c r="AF294" s="22">
        <v>58.36</v>
      </c>
      <c r="AG294" s="22">
        <v>871.37</v>
      </c>
      <c r="AH294" s="22">
        <v>158.78</v>
      </c>
      <c r="AI294" s="22">
        <v>1315.51</v>
      </c>
      <c r="AJ294" s="23">
        <v>3652.71</v>
      </c>
      <c r="AK294" s="21">
        <v>2355.38</v>
      </c>
      <c r="AL294" s="21">
        <v>0</v>
      </c>
      <c r="AM294" s="21">
        <v>2355.38</v>
      </c>
      <c r="AN294" s="22">
        <v>230</v>
      </c>
      <c r="AO294" s="22">
        <v>58.81</v>
      </c>
      <c r="AP294" s="22">
        <v>878.19</v>
      </c>
      <c r="AQ294" s="22">
        <v>108.12</v>
      </c>
      <c r="AR294" s="22">
        <v>1275.1199999999999</v>
      </c>
      <c r="AS294" s="23">
        <v>3630.5</v>
      </c>
      <c r="AT294" s="21">
        <v>2356.98</v>
      </c>
      <c r="AU294" s="21">
        <v>853.75</v>
      </c>
      <c r="AV294" s="21">
        <v>3210.73</v>
      </c>
      <c r="AW294" s="22">
        <v>346</v>
      </c>
      <c r="AX294" s="22">
        <v>58.85</v>
      </c>
      <c r="AY294" s="22">
        <v>1049.51</v>
      </c>
      <c r="AZ294" s="22">
        <v>134.88999999999999</v>
      </c>
      <c r="BA294" s="22">
        <v>1589.25</v>
      </c>
      <c r="BB294" s="23">
        <v>4799.9799999999996</v>
      </c>
      <c r="BC294" s="21">
        <v>3683.7</v>
      </c>
      <c r="BD294" s="21">
        <v>0</v>
      </c>
      <c r="BE294" s="21">
        <v>3683.7</v>
      </c>
      <c r="BF294" s="22">
        <v>387</v>
      </c>
      <c r="BG294" s="22">
        <v>87.09</v>
      </c>
      <c r="BH294" s="22">
        <v>1300.3800000000001</v>
      </c>
      <c r="BI294" s="22">
        <v>141.05000000000001</v>
      </c>
      <c r="BJ294" s="22">
        <v>1915.52</v>
      </c>
      <c r="BK294" s="23">
        <v>5599.22</v>
      </c>
      <c r="BL294" s="21">
        <v>2337.1999999999998</v>
      </c>
      <c r="BM294" s="21">
        <v>0</v>
      </c>
      <c r="BN294" s="21">
        <v>2337.1999999999998</v>
      </c>
      <c r="BO294" s="22">
        <v>226</v>
      </c>
      <c r="BP294" s="22">
        <v>58.36</v>
      </c>
      <c r="BQ294" s="22">
        <v>871.37</v>
      </c>
      <c r="BR294" s="22">
        <v>148.58000000000001</v>
      </c>
      <c r="BS294" s="22">
        <v>1304.31</v>
      </c>
      <c r="BT294" s="23">
        <v>3641.51</v>
      </c>
      <c r="BU294" s="21">
        <v>2354.34</v>
      </c>
      <c r="BV294" s="21">
        <v>0</v>
      </c>
      <c r="BW294" s="21">
        <v>2354.34</v>
      </c>
      <c r="BX294" s="22">
        <v>229</v>
      </c>
      <c r="BY294" s="22">
        <v>58.79</v>
      </c>
      <c r="BZ294" s="22">
        <v>877.82</v>
      </c>
      <c r="CA294" s="22">
        <v>133.61000000000001</v>
      </c>
      <c r="CB294" s="22">
        <v>1299.22</v>
      </c>
      <c r="CC294" s="23">
        <v>3653.56</v>
      </c>
      <c r="CD294" s="21">
        <v>2430.62</v>
      </c>
      <c r="CE294" s="21">
        <v>0</v>
      </c>
      <c r="CF294" s="21">
        <v>2430.62</v>
      </c>
      <c r="CG294" s="22">
        <v>240</v>
      </c>
      <c r="CH294" s="22">
        <v>60.7</v>
      </c>
      <c r="CI294" s="22">
        <v>906.28</v>
      </c>
      <c r="CJ294" s="22">
        <v>94.16</v>
      </c>
      <c r="CK294" s="22">
        <v>1301.1400000000001</v>
      </c>
      <c r="CL294" s="23">
        <v>3731.76</v>
      </c>
      <c r="CM294" s="21">
        <v>2354.34</v>
      </c>
      <c r="CN294" s="21">
        <v>0</v>
      </c>
      <c r="CO294" s="21">
        <v>2354.34</v>
      </c>
      <c r="CP294" s="22">
        <v>229</v>
      </c>
      <c r="CQ294" s="22">
        <v>58.79</v>
      </c>
      <c r="CR294" s="22">
        <v>877.82</v>
      </c>
      <c r="CS294" s="22">
        <v>103.01</v>
      </c>
      <c r="CT294" s="22">
        <v>1268.6199999999999</v>
      </c>
      <c r="CU294" s="23">
        <v>3622.96</v>
      </c>
      <c r="CV294" s="21">
        <v>2354.34</v>
      </c>
      <c r="CW294" s="21">
        <v>0</v>
      </c>
      <c r="CX294" s="21">
        <v>2354.34</v>
      </c>
      <c r="CY294" s="22">
        <v>229</v>
      </c>
      <c r="CZ294" s="22">
        <v>58.79</v>
      </c>
      <c r="DA294" s="22">
        <v>877.82</v>
      </c>
      <c r="DB294" s="22">
        <v>113.21</v>
      </c>
      <c r="DC294" s="22">
        <v>1278.82</v>
      </c>
      <c r="DD294" s="23">
        <v>3633.16</v>
      </c>
      <c r="DE294" s="21">
        <v>3511.81</v>
      </c>
      <c r="DF294" s="21">
        <v>0</v>
      </c>
      <c r="DG294" s="21">
        <v>3511.81</v>
      </c>
      <c r="DH294" s="22">
        <v>393</v>
      </c>
      <c r="DI294" s="22">
        <v>392.99</v>
      </c>
      <c r="DJ294" s="22">
        <v>1309.98</v>
      </c>
      <c r="DK294" s="22">
        <v>109.59</v>
      </c>
      <c r="DL294" s="22">
        <v>2205.56</v>
      </c>
      <c r="DM294" s="23">
        <v>5717.37</v>
      </c>
      <c r="DN294" s="73">
        <f t="shared" si="42"/>
        <v>30830.260000000002</v>
      </c>
      <c r="DO294" s="73">
        <f t="shared" si="41"/>
        <v>853.75</v>
      </c>
      <c r="DP294" s="73">
        <f t="shared" si="43"/>
        <v>31684.010000000002</v>
      </c>
      <c r="DQ294" s="22">
        <f t="shared" si="44"/>
        <v>3416</v>
      </c>
      <c r="DR294" s="22">
        <f t="shared" si="45"/>
        <v>1126.72</v>
      </c>
      <c r="DS294" s="22">
        <f t="shared" si="46"/>
        <v>12436.38</v>
      </c>
      <c r="DT294" s="22">
        <f t="shared" si="47"/>
        <v>1645.9400000000003</v>
      </c>
      <c r="DU294" s="22">
        <f t="shared" si="48"/>
        <v>18625.039999999997</v>
      </c>
      <c r="DV294" s="23">
        <f t="shared" si="49"/>
        <v>52646.250000000007</v>
      </c>
      <c r="DW294" s="262">
        <f t="shared" si="50"/>
        <v>-89900.669999999984</v>
      </c>
      <c r="DX294" s="262"/>
      <c r="DY294" s="263">
        <f>E294-(DU294-(DO294*PARAM!Q294))</f>
        <v>49130.920000000013</v>
      </c>
      <c r="DZ294" s="263"/>
    </row>
    <row r="295" spans="1:130" x14ac:dyDescent="0.25">
      <c r="A295" s="18">
        <v>1721</v>
      </c>
      <c r="B295" s="18" t="s">
        <v>896</v>
      </c>
      <c r="C295" s="18" t="s">
        <v>897</v>
      </c>
      <c r="D295" s="20">
        <v>0</v>
      </c>
      <c r="E295" s="18">
        <v>0</v>
      </c>
      <c r="F295" s="18">
        <v>0</v>
      </c>
      <c r="G295" s="18" t="s">
        <v>157</v>
      </c>
      <c r="H295" s="18" t="s">
        <v>5</v>
      </c>
      <c r="I295" s="18" t="s">
        <v>160</v>
      </c>
      <c r="J295" s="21"/>
      <c r="K295" s="21"/>
      <c r="L295" s="21"/>
      <c r="M295" s="22"/>
      <c r="N295" s="22"/>
      <c r="O295" s="22"/>
      <c r="P295" s="22"/>
      <c r="Q295" s="22"/>
      <c r="R295" s="23"/>
      <c r="S295" s="21"/>
      <c r="T295" s="21"/>
      <c r="U295" s="21"/>
      <c r="V295" s="22"/>
      <c r="W295" s="22"/>
      <c r="X295" s="22"/>
      <c r="Y295" s="22"/>
      <c r="Z295" s="22"/>
      <c r="AA295" s="23"/>
      <c r="AB295" s="21"/>
      <c r="AC295" s="21"/>
      <c r="AD295" s="21"/>
      <c r="AE295" s="22"/>
      <c r="AF295" s="22"/>
      <c r="AG295" s="22"/>
      <c r="AH295" s="22"/>
      <c r="AI295" s="22"/>
      <c r="AJ295" s="23"/>
      <c r="AK295" s="21"/>
      <c r="AL295" s="21"/>
      <c r="AM295" s="21"/>
      <c r="AN295" s="22"/>
      <c r="AO295" s="22"/>
      <c r="AP295" s="22"/>
      <c r="AQ295" s="22"/>
      <c r="AR295" s="22"/>
      <c r="AS295" s="23"/>
      <c r="AT295" s="21">
        <v>0</v>
      </c>
      <c r="AU295" s="21">
        <v>635.57000000000005</v>
      </c>
      <c r="AV295" s="21">
        <v>635.57000000000005</v>
      </c>
      <c r="AW295" s="22">
        <v>27</v>
      </c>
      <c r="AX295" s="22">
        <v>0</v>
      </c>
      <c r="AY295" s="22">
        <v>127.12</v>
      </c>
      <c r="AZ295" s="22">
        <v>8.52</v>
      </c>
      <c r="BA295" s="22">
        <v>162.63999999999999</v>
      </c>
      <c r="BB295" s="23">
        <v>798.21</v>
      </c>
      <c r="BC295" s="21"/>
      <c r="BD295" s="21"/>
      <c r="BE295" s="21"/>
      <c r="BF295" s="22"/>
      <c r="BG295" s="22"/>
      <c r="BH295" s="22"/>
      <c r="BI295" s="22"/>
      <c r="BJ295" s="22"/>
      <c r="BK295" s="23"/>
      <c r="BL295" s="21"/>
      <c r="BM295" s="21"/>
      <c r="BN295" s="21"/>
      <c r="BO295" s="22"/>
      <c r="BP295" s="22"/>
      <c r="BQ295" s="22"/>
      <c r="BR295" s="22"/>
      <c r="BS295" s="22"/>
      <c r="BT295" s="23"/>
      <c r="BU295" s="21"/>
      <c r="BV295" s="21"/>
      <c r="BW295" s="21"/>
      <c r="BX295" s="22"/>
      <c r="BY295" s="22"/>
      <c r="BZ295" s="22"/>
      <c r="CA295" s="22"/>
      <c r="CB295" s="22"/>
      <c r="CC295" s="23"/>
      <c r="CD295" s="21"/>
      <c r="CE295" s="21"/>
      <c r="CF295" s="21"/>
      <c r="CG295" s="22"/>
      <c r="CH295" s="22"/>
      <c r="CI295" s="22"/>
      <c r="CJ295" s="22"/>
      <c r="CK295" s="22"/>
      <c r="CL295" s="23"/>
      <c r="CM295" s="21"/>
      <c r="CN295" s="21"/>
      <c r="CO295" s="21"/>
      <c r="CP295" s="22"/>
      <c r="CQ295" s="22"/>
      <c r="CR295" s="22"/>
      <c r="CS295" s="22"/>
      <c r="CT295" s="22"/>
      <c r="CU295" s="23"/>
      <c r="CV295" s="21"/>
      <c r="CW295" s="21"/>
      <c r="CX295" s="21"/>
      <c r="CY295" s="22"/>
      <c r="CZ295" s="22"/>
      <c r="DA295" s="22"/>
      <c r="DB295" s="22"/>
      <c r="DC295" s="22"/>
      <c r="DD295" s="23"/>
      <c r="DN295" s="73">
        <f t="shared" si="42"/>
        <v>0</v>
      </c>
      <c r="DO295" s="73">
        <f t="shared" si="41"/>
        <v>635.57000000000005</v>
      </c>
      <c r="DP295" s="73">
        <f t="shared" si="43"/>
        <v>635.57000000000005</v>
      </c>
      <c r="DQ295" s="22">
        <f t="shared" si="44"/>
        <v>27</v>
      </c>
      <c r="DR295" s="22">
        <f t="shared" si="45"/>
        <v>0</v>
      </c>
      <c r="DS295" s="22">
        <f t="shared" si="46"/>
        <v>127.12</v>
      </c>
      <c r="DT295" s="22">
        <f t="shared" si="47"/>
        <v>8.52</v>
      </c>
      <c r="DU295" s="22">
        <f t="shared" si="48"/>
        <v>162.63999999999999</v>
      </c>
      <c r="DV295" s="23">
        <f t="shared" si="49"/>
        <v>798.21</v>
      </c>
      <c r="DW295" s="262">
        <f t="shared" si="50"/>
        <v>635.57000000000005</v>
      </c>
      <c r="DX295" s="262"/>
      <c r="DY295" s="263">
        <f>E295-(DU295-(DO295*PARAM!Q295))</f>
        <v>-162.63999999999999</v>
      </c>
      <c r="DZ295" s="263"/>
    </row>
    <row r="296" spans="1:130" x14ac:dyDescent="0.25">
      <c r="A296" s="18">
        <v>1723</v>
      </c>
      <c r="B296" s="18" t="s">
        <v>391</v>
      </c>
      <c r="C296" s="18" t="s">
        <v>392</v>
      </c>
      <c r="D296" s="20">
        <v>1</v>
      </c>
      <c r="E296" s="18">
        <v>10315.969999999999</v>
      </c>
      <c r="F296" s="18">
        <v>24621.45</v>
      </c>
      <c r="G296" s="18" t="s">
        <v>157</v>
      </c>
      <c r="H296" s="18" t="s">
        <v>5</v>
      </c>
      <c r="I296" s="18" t="s">
        <v>204</v>
      </c>
      <c r="J296" s="21">
        <v>2344.9899999999998</v>
      </c>
      <c r="K296" s="21">
        <v>0</v>
      </c>
      <c r="L296" s="21">
        <v>2344.9899999999998</v>
      </c>
      <c r="M296" s="22">
        <v>226</v>
      </c>
      <c r="N296" s="22">
        <v>35.130000000000003</v>
      </c>
      <c r="O296" s="22">
        <v>776.33</v>
      </c>
      <c r="P296" s="22">
        <v>143.63</v>
      </c>
      <c r="Q296" s="22">
        <v>1181.0899999999999</v>
      </c>
      <c r="R296" s="23">
        <v>3526.08</v>
      </c>
      <c r="S296" s="21">
        <v>2037.71</v>
      </c>
      <c r="T296" s="21">
        <v>0</v>
      </c>
      <c r="U296" s="21">
        <v>2037.71</v>
      </c>
      <c r="V296" s="22">
        <v>184</v>
      </c>
      <c r="W296" s="22">
        <v>30.52</v>
      </c>
      <c r="X296" s="22">
        <v>418.81</v>
      </c>
      <c r="Y296" s="22">
        <v>117.79</v>
      </c>
      <c r="Z296" s="22">
        <v>751.12</v>
      </c>
      <c r="AA296" s="23">
        <v>2788.83</v>
      </c>
      <c r="AB296" s="21">
        <v>1902.94</v>
      </c>
      <c r="AC296" s="21">
        <v>0</v>
      </c>
      <c r="AD296" s="21">
        <v>1902.94</v>
      </c>
      <c r="AE296" s="22">
        <v>165</v>
      </c>
      <c r="AF296" s="22">
        <v>28.5</v>
      </c>
      <c r="AG296" s="22">
        <v>376.12</v>
      </c>
      <c r="AH296" s="22">
        <v>145.97999999999999</v>
      </c>
      <c r="AI296" s="22">
        <v>715.6</v>
      </c>
      <c r="AJ296" s="23">
        <v>2618.54</v>
      </c>
      <c r="AK296" s="21">
        <v>1915.28</v>
      </c>
      <c r="AL296" s="21">
        <v>0</v>
      </c>
      <c r="AM296" s="21">
        <v>1915.28</v>
      </c>
      <c r="AN296" s="22">
        <v>172</v>
      </c>
      <c r="AO296" s="22">
        <v>28.68</v>
      </c>
      <c r="AP296" s="22">
        <v>424.13</v>
      </c>
      <c r="AQ296" s="22">
        <v>136</v>
      </c>
      <c r="AR296" s="22">
        <v>760.81</v>
      </c>
      <c r="AS296" s="23">
        <v>2676.09</v>
      </c>
      <c r="AT296" s="21">
        <v>1902.94</v>
      </c>
      <c r="AU296" s="21">
        <v>920.15</v>
      </c>
      <c r="AV296" s="21">
        <v>2823.09</v>
      </c>
      <c r="AW296" s="22">
        <v>295</v>
      </c>
      <c r="AX296" s="22">
        <v>28.5</v>
      </c>
      <c r="AY296" s="22">
        <v>597.13</v>
      </c>
      <c r="AZ296" s="22">
        <v>112.41</v>
      </c>
      <c r="BA296" s="22">
        <v>1033.04</v>
      </c>
      <c r="BB296" s="23">
        <v>3856.13</v>
      </c>
      <c r="BC296" s="21">
        <v>2836.15</v>
      </c>
      <c r="BD296" s="21">
        <v>0</v>
      </c>
      <c r="BE296" s="21">
        <v>2836.15</v>
      </c>
      <c r="BF296" s="22">
        <v>298</v>
      </c>
      <c r="BG296" s="22">
        <v>42.51</v>
      </c>
      <c r="BH296" s="22">
        <v>1071.6400000000001</v>
      </c>
      <c r="BI296" s="22">
        <v>50.35</v>
      </c>
      <c r="BJ296" s="22">
        <v>1462.5</v>
      </c>
      <c r="BK296" s="23">
        <v>4298.6499999999996</v>
      </c>
      <c r="BL296" s="21">
        <v>1902.94</v>
      </c>
      <c r="BM296" s="21">
        <v>0</v>
      </c>
      <c r="BN296" s="21">
        <v>1902.94</v>
      </c>
      <c r="BO296" s="22">
        <v>168</v>
      </c>
      <c r="BP296" s="22">
        <v>28.5</v>
      </c>
      <c r="BQ296" s="22">
        <v>413.1</v>
      </c>
      <c r="BR296" s="22">
        <v>222.48</v>
      </c>
      <c r="BS296" s="22">
        <v>832.08</v>
      </c>
      <c r="BT296" s="23">
        <v>2735.02</v>
      </c>
      <c r="BU296" s="21">
        <v>1902.94</v>
      </c>
      <c r="BV296" s="21">
        <v>0</v>
      </c>
      <c r="BW296" s="21">
        <v>1902.94</v>
      </c>
      <c r="BX296" s="22">
        <v>169</v>
      </c>
      <c r="BY296" s="22">
        <v>28.5</v>
      </c>
      <c r="BZ296" s="22">
        <v>413.1</v>
      </c>
      <c r="CA296" s="22">
        <v>33.78</v>
      </c>
      <c r="CB296" s="22">
        <v>644.38</v>
      </c>
      <c r="CC296" s="23">
        <v>2547.3200000000002</v>
      </c>
      <c r="CD296" s="21">
        <v>2051.0300000000002</v>
      </c>
      <c r="CE296" s="21">
        <v>0</v>
      </c>
      <c r="CF296" s="21">
        <v>2051.0300000000002</v>
      </c>
      <c r="CG296" s="22">
        <v>190</v>
      </c>
      <c r="CH296" s="22">
        <v>30.72</v>
      </c>
      <c r="CI296" s="22">
        <v>547.24</v>
      </c>
      <c r="CJ296" s="22">
        <v>153.71</v>
      </c>
      <c r="CK296" s="22">
        <v>921.67</v>
      </c>
      <c r="CL296" s="23">
        <v>2972.7</v>
      </c>
      <c r="CM296" s="21">
        <v>1902.94</v>
      </c>
      <c r="CN296" s="21">
        <v>0</v>
      </c>
      <c r="CO296" s="21">
        <v>1902.94</v>
      </c>
      <c r="CP296" s="22">
        <v>176</v>
      </c>
      <c r="CQ296" s="22">
        <v>28.5</v>
      </c>
      <c r="CR296" s="22">
        <v>386.49</v>
      </c>
      <c r="CS296" s="22">
        <v>140.88</v>
      </c>
      <c r="CT296" s="22">
        <v>731.87</v>
      </c>
      <c r="CU296" s="23">
        <v>2634.81</v>
      </c>
      <c r="CV296" s="21">
        <v>1907.06</v>
      </c>
      <c r="CW296" s="21">
        <v>0</v>
      </c>
      <c r="CX296" s="21">
        <v>1907.06</v>
      </c>
      <c r="CY296" s="22">
        <v>170</v>
      </c>
      <c r="CZ296" s="22">
        <v>28.56</v>
      </c>
      <c r="DA296" s="22">
        <v>386.48</v>
      </c>
      <c r="DB296" s="22">
        <v>115.45</v>
      </c>
      <c r="DC296" s="22">
        <v>700.49</v>
      </c>
      <c r="DD296" s="23">
        <v>2607.5500000000002</v>
      </c>
      <c r="DE296" s="21">
        <v>2836.15</v>
      </c>
      <c r="DF296" s="21">
        <v>0</v>
      </c>
      <c r="DG296" s="21">
        <v>2836.15</v>
      </c>
      <c r="DH296" s="22">
        <v>300</v>
      </c>
      <c r="DI296" s="22">
        <v>296.60000000000002</v>
      </c>
      <c r="DJ296" s="22">
        <v>1097.8</v>
      </c>
      <c r="DK296" s="22">
        <v>51.69</v>
      </c>
      <c r="DL296" s="22">
        <v>1746.09</v>
      </c>
      <c r="DM296" s="23">
        <v>4582.24</v>
      </c>
      <c r="DN296" s="73">
        <f t="shared" si="42"/>
        <v>25443.07</v>
      </c>
      <c r="DO296" s="73">
        <f t="shared" si="41"/>
        <v>920.15</v>
      </c>
      <c r="DP296" s="73">
        <f t="shared" si="43"/>
        <v>26363.22</v>
      </c>
      <c r="DQ296" s="22">
        <f t="shared" si="44"/>
        <v>2681</v>
      </c>
      <c r="DR296" s="22">
        <f t="shared" si="45"/>
        <v>663.72</v>
      </c>
      <c r="DS296" s="22">
        <f t="shared" si="46"/>
        <v>7321.47</v>
      </c>
      <c r="DT296" s="22">
        <f t="shared" si="47"/>
        <v>1646.6299999999999</v>
      </c>
      <c r="DU296" s="22">
        <f t="shared" si="48"/>
        <v>12312.82</v>
      </c>
      <c r="DV296" s="23">
        <f t="shared" si="49"/>
        <v>40578.980000000003</v>
      </c>
      <c r="DW296" s="262">
        <f t="shared" si="50"/>
        <v>1741.7700000000004</v>
      </c>
      <c r="DX296" s="262"/>
      <c r="DY296" s="263">
        <f>E296-(DU296-(DO296*PARAM!Q296))</f>
        <v>-1996.8500000000004</v>
      </c>
      <c r="DZ296" s="263"/>
    </row>
    <row r="297" spans="1:130" x14ac:dyDescent="0.25">
      <c r="A297" s="18">
        <v>1726</v>
      </c>
      <c r="B297" s="18" t="s">
        <v>731</v>
      </c>
      <c r="C297" s="18" t="s">
        <v>535</v>
      </c>
      <c r="D297" s="20">
        <v>1</v>
      </c>
      <c r="E297" s="18">
        <v>61286.96</v>
      </c>
      <c r="F297" s="18">
        <v>113079.92</v>
      </c>
      <c r="G297" s="18" t="s">
        <v>157</v>
      </c>
      <c r="H297" s="18" t="s">
        <v>6</v>
      </c>
      <c r="I297" s="18" t="s">
        <v>248</v>
      </c>
      <c r="J297" s="21">
        <v>2175.65</v>
      </c>
      <c r="K297" s="21">
        <v>0</v>
      </c>
      <c r="L297" s="21">
        <v>2175.65</v>
      </c>
      <c r="M297" s="22">
        <v>199</v>
      </c>
      <c r="N297" s="22">
        <v>52.44</v>
      </c>
      <c r="O297" s="22">
        <v>608.51</v>
      </c>
      <c r="P297" s="22">
        <v>130.1</v>
      </c>
      <c r="Q297" s="22">
        <v>990.05</v>
      </c>
      <c r="R297" s="23">
        <v>3165.7</v>
      </c>
      <c r="S297" s="21">
        <v>2100.25</v>
      </c>
      <c r="T297" s="21">
        <v>0</v>
      </c>
      <c r="U297" s="21">
        <v>2100.25</v>
      </c>
      <c r="V297" s="22">
        <v>199</v>
      </c>
      <c r="W297" s="22">
        <v>52.44</v>
      </c>
      <c r="X297" s="22">
        <v>609.33000000000004</v>
      </c>
      <c r="Y297" s="22">
        <v>108.69</v>
      </c>
      <c r="Z297" s="22">
        <v>969.46</v>
      </c>
      <c r="AA297" s="23">
        <v>3069.71</v>
      </c>
      <c r="AB297" s="21">
        <v>2100.25</v>
      </c>
      <c r="AC297" s="21">
        <v>0</v>
      </c>
      <c r="AD297" s="21">
        <v>2100.25</v>
      </c>
      <c r="AE297" s="22">
        <v>199</v>
      </c>
      <c r="AF297" s="22">
        <v>52.44</v>
      </c>
      <c r="AG297" s="22">
        <v>608.91999999999996</v>
      </c>
      <c r="AH297" s="22">
        <v>154.59</v>
      </c>
      <c r="AI297" s="22">
        <v>1014.95</v>
      </c>
      <c r="AJ297" s="23">
        <v>3115.2</v>
      </c>
      <c r="AK297" s="21">
        <v>2100.25</v>
      </c>
      <c r="AL297" s="21">
        <v>0</v>
      </c>
      <c r="AM297" s="21">
        <v>2100.25</v>
      </c>
      <c r="AN297" s="22">
        <v>199</v>
      </c>
      <c r="AO297" s="22">
        <v>52.44</v>
      </c>
      <c r="AP297" s="22">
        <v>608.91999999999996</v>
      </c>
      <c r="AQ297" s="22">
        <v>118.89</v>
      </c>
      <c r="AR297" s="22">
        <v>979.25</v>
      </c>
      <c r="AS297" s="23">
        <v>3079.5</v>
      </c>
      <c r="AT297" s="21">
        <v>2100.25</v>
      </c>
      <c r="AU297" s="21">
        <v>948.61</v>
      </c>
      <c r="AV297" s="21">
        <v>3048.86</v>
      </c>
      <c r="AW297" s="22">
        <v>328</v>
      </c>
      <c r="AX297" s="22">
        <v>52.44</v>
      </c>
      <c r="AY297" s="22">
        <v>798.64</v>
      </c>
      <c r="AZ297" s="22">
        <v>131.61000000000001</v>
      </c>
      <c r="BA297" s="22">
        <v>1310.69</v>
      </c>
      <c r="BB297" s="23">
        <v>4359.55</v>
      </c>
      <c r="BC297" s="21">
        <v>3352.29</v>
      </c>
      <c r="BD297" s="21">
        <v>0</v>
      </c>
      <c r="BE297" s="21">
        <v>3352.29</v>
      </c>
      <c r="BF297" s="22">
        <v>342</v>
      </c>
      <c r="BG297" s="22">
        <v>78.150000000000006</v>
      </c>
      <c r="BH297" s="22">
        <v>1203.95</v>
      </c>
      <c r="BI297" s="22">
        <v>170.75</v>
      </c>
      <c r="BJ297" s="22">
        <v>1794.85</v>
      </c>
      <c r="BK297" s="23">
        <v>5147.1400000000003</v>
      </c>
      <c r="BL297" s="21">
        <v>2119.3000000000002</v>
      </c>
      <c r="BM297" s="21">
        <v>0</v>
      </c>
      <c r="BN297" s="21">
        <v>2119.3000000000002</v>
      </c>
      <c r="BO297" s="22">
        <v>197</v>
      </c>
      <c r="BP297" s="22">
        <v>52.91</v>
      </c>
      <c r="BQ297" s="22">
        <v>626.37</v>
      </c>
      <c r="BR297" s="22">
        <v>129.43</v>
      </c>
      <c r="BS297" s="22">
        <v>1005.71</v>
      </c>
      <c r="BT297" s="23">
        <v>3125.01</v>
      </c>
      <c r="BU297" s="21">
        <v>2119.3000000000002</v>
      </c>
      <c r="BV297" s="21">
        <v>0</v>
      </c>
      <c r="BW297" s="21">
        <v>2119.3000000000002</v>
      </c>
      <c r="BX297" s="22">
        <v>201</v>
      </c>
      <c r="BY297" s="22">
        <v>52.91</v>
      </c>
      <c r="BZ297" s="22">
        <v>626.37</v>
      </c>
      <c r="CA297" s="22">
        <v>139.63</v>
      </c>
      <c r="CB297" s="22">
        <v>1019.91</v>
      </c>
      <c r="CC297" s="23">
        <v>3139.21</v>
      </c>
      <c r="CD297" s="21">
        <v>2211.5500000000002</v>
      </c>
      <c r="CE297" s="21">
        <v>0</v>
      </c>
      <c r="CF297" s="21">
        <v>2211.5500000000002</v>
      </c>
      <c r="CG297" s="22">
        <v>214</v>
      </c>
      <c r="CH297" s="22">
        <v>55.21</v>
      </c>
      <c r="CI297" s="22">
        <v>1353.08</v>
      </c>
      <c r="CJ297" s="22">
        <v>125.96</v>
      </c>
      <c r="CK297" s="22">
        <v>1748.25</v>
      </c>
      <c r="CL297" s="23">
        <v>3959.8</v>
      </c>
      <c r="CM297" s="21">
        <v>2119.3000000000002</v>
      </c>
      <c r="CN297" s="21">
        <v>0</v>
      </c>
      <c r="CO297" s="21">
        <v>2119.3000000000002</v>
      </c>
      <c r="CP297" s="22">
        <v>210</v>
      </c>
      <c r="CQ297" s="22">
        <v>52.91</v>
      </c>
      <c r="CR297" s="22">
        <v>683.02</v>
      </c>
      <c r="CS297" s="22">
        <v>68.23</v>
      </c>
      <c r="CT297" s="22">
        <v>1014.16</v>
      </c>
      <c r="CU297" s="23">
        <v>3133.46</v>
      </c>
      <c r="CV297" s="21">
        <v>2767.54</v>
      </c>
      <c r="CW297" s="21">
        <v>0</v>
      </c>
      <c r="CX297" s="21">
        <v>2767.54</v>
      </c>
      <c r="CY297" s="22">
        <v>291</v>
      </c>
      <c r="CZ297" s="22">
        <v>69.12</v>
      </c>
      <c r="DA297" s="22">
        <v>1069.08</v>
      </c>
      <c r="DB297" s="22">
        <v>49.14</v>
      </c>
      <c r="DC297" s="22">
        <v>1478.34</v>
      </c>
      <c r="DD297" s="23">
        <v>4245.88</v>
      </c>
      <c r="DE297" s="21">
        <v>3371.53</v>
      </c>
      <c r="DF297" s="21">
        <v>0</v>
      </c>
      <c r="DG297" s="21">
        <v>3371.53</v>
      </c>
      <c r="DH297" s="22">
        <v>380</v>
      </c>
      <c r="DI297" s="22">
        <v>367.28</v>
      </c>
      <c r="DJ297" s="22">
        <v>2809.69</v>
      </c>
      <c r="DK297" s="22">
        <v>158.11000000000001</v>
      </c>
      <c r="DL297" s="22">
        <v>3715.08</v>
      </c>
      <c r="DM297" s="23">
        <v>7086.61</v>
      </c>
      <c r="DN297" s="73">
        <f t="shared" si="42"/>
        <v>28637.459999999995</v>
      </c>
      <c r="DO297" s="73">
        <f t="shared" si="41"/>
        <v>948.61</v>
      </c>
      <c r="DP297" s="73">
        <f t="shared" si="43"/>
        <v>29586.069999999996</v>
      </c>
      <c r="DQ297" s="22">
        <f t="shared" si="44"/>
        <v>3156</v>
      </c>
      <c r="DR297" s="22">
        <f t="shared" si="45"/>
        <v>1043.5999999999999</v>
      </c>
      <c r="DS297" s="22">
        <f t="shared" si="46"/>
        <v>12232.25</v>
      </c>
      <c r="DT297" s="22">
        <f t="shared" si="47"/>
        <v>1614.56</v>
      </c>
      <c r="DU297" s="22">
        <f t="shared" si="48"/>
        <v>18046.41</v>
      </c>
      <c r="DV297" s="23">
        <f t="shared" si="49"/>
        <v>49751.78</v>
      </c>
      <c r="DW297" s="262">
        <f t="shared" si="50"/>
        <v>-83493.850000000006</v>
      </c>
      <c r="DX297" s="262"/>
      <c r="DY297" s="263">
        <f>E297-(DU297-(DO297*PARAM!Q297))</f>
        <v>43240.55</v>
      </c>
      <c r="DZ297" s="263"/>
    </row>
    <row r="298" spans="1:130" x14ac:dyDescent="0.25">
      <c r="A298" s="18">
        <v>1728</v>
      </c>
      <c r="B298" s="18" t="s">
        <v>457</v>
      </c>
      <c r="C298" s="18" t="s">
        <v>458</v>
      </c>
      <c r="D298" s="20">
        <v>1</v>
      </c>
      <c r="E298" s="18">
        <v>23445.66</v>
      </c>
      <c r="F298" s="18">
        <v>41031.269999999997</v>
      </c>
      <c r="G298" s="18" t="s">
        <v>157</v>
      </c>
      <c r="H298" s="18" t="s">
        <v>5</v>
      </c>
      <c r="I298" s="18" t="s">
        <v>459</v>
      </c>
      <c r="J298" s="21">
        <v>3182.74</v>
      </c>
      <c r="K298" s="21">
        <v>0</v>
      </c>
      <c r="L298" s="21">
        <v>3182.74</v>
      </c>
      <c r="M298" s="22">
        <v>345</v>
      </c>
      <c r="N298" s="22">
        <v>78.790000000000006</v>
      </c>
      <c r="O298" s="22">
        <v>1212.79</v>
      </c>
      <c r="P298" s="22">
        <v>158.38999999999999</v>
      </c>
      <c r="Q298" s="22">
        <v>1794.97</v>
      </c>
      <c r="R298" s="23">
        <v>4977.71</v>
      </c>
      <c r="S298" s="21">
        <v>3099.82</v>
      </c>
      <c r="T298" s="21">
        <v>0</v>
      </c>
      <c r="U298" s="21">
        <v>3099.82</v>
      </c>
      <c r="V298" s="22">
        <v>338</v>
      </c>
      <c r="W298" s="22">
        <v>77.44</v>
      </c>
      <c r="X298" s="22">
        <v>1193.77</v>
      </c>
      <c r="Y298" s="22">
        <v>126.45</v>
      </c>
      <c r="Z298" s="22">
        <v>1735.66</v>
      </c>
      <c r="AA298" s="23">
        <v>4835.4799999999996</v>
      </c>
      <c r="AB298" s="21">
        <v>3099.82</v>
      </c>
      <c r="AC298" s="21">
        <v>0</v>
      </c>
      <c r="AD298" s="21">
        <v>3099.82</v>
      </c>
      <c r="AE298" s="22">
        <v>338</v>
      </c>
      <c r="AF298" s="22">
        <v>77.44</v>
      </c>
      <c r="AG298" s="22">
        <v>1193.1600000000001</v>
      </c>
      <c r="AH298" s="22">
        <v>167.25</v>
      </c>
      <c r="AI298" s="22">
        <v>1775.85</v>
      </c>
      <c r="AJ298" s="23">
        <v>4875.67</v>
      </c>
      <c r="AK298" s="21">
        <v>3099.82</v>
      </c>
      <c r="AL298" s="21">
        <v>0</v>
      </c>
      <c r="AM298" s="21">
        <v>3099.82</v>
      </c>
      <c r="AN298" s="22">
        <v>338</v>
      </c>
      <c r="AO298" s="22">
        <v>77.44</v>
      </c>
      <c r="AP298" s="22">
        <v>1193.1600000000001</v>
      </c>
      <c r="AQ298" s="22">
        <v>126.45</v>
      </c>
      <c r="AR298" s="22">
        <v>1735.05</v>
      </c>
      <c r="AS298" s="23">
        <v>4834.87</v>
      </c>
      <c r="AT298" s="21">
        <v>3129.66</v>
      </c>
      <c r="AU298" s="21">
        <v>948.61</v>
      </c>
      <c r="AV298" s="21">
        <v>4078.27</v>
      </c>
      <c r="AW298" s="22">
        <v>471</v>
      </c>
      <c r="AX298" s="22">
        <v>78.180000000000007</v>
      </c>
      <c r="AY298" s="22">
        <v>1394.03</v>
      </c>
      <c r="AZ298" s="22">
        <v>160.08000000000001</v>
      </c>
      <c r="BA298" s="22">
        <v>2103.29</v>
      </c>
      <c r="BB298" s="23">
        <v>6181.56</v>
      </c>
      <c r="BC298" s="21">
        <v>4629.3100000000004</v>
      </c>
      <c r="BD298" s="21">
        <v>0</v>
      </c>
      <c r="BE298" s="21">
        <v>4629.3100000000004</v>
      </c>
      <c r="BF298" s="22">
        <v>534</v>
      </c>
      <c r="BG298" s="22">
        <v>112.82</v>
      </c>
      <c r="BH298" s="22">
        <v>1994.94</v>
      </c>
      <c r="BI298" s="22">
        <v>163.31</v>
      </c>
      <c r="BJ298" s="22">
        <v>2805.07</v>
      </c>
      <c r="BK298" s="23">
        <v>7434.38</v>
      </c>
      <c r="BL298" s="21">
        <v>3099.82</v>
      </c>
      <c r="BM298" s="21">
        <v>0</v>
      </c>
      <c r="BN298" s="21">
        <v>3099.82</v>
      </c>
      <c r="BO298" s="22">
        <v>337</v>
      </c>
      <c r="BP298" s="22">
        <v>77.44</v>
      </c>
      <c r="BQ298" s="22">
        <v>1193.1600000000001</v>
      </c>
      <c r="BR298" s="22">
        <v>136.65</v>
      </c>
      <c r="BS298" s="22">
        <v>1744.25</v>
      </c>
      <c r="BT298" s="23">
        <v>4844.07</v>
      </c>
      <c r="BU298" s="21">
        <v>3099.82</v>
      </c>
      <c r="BV298" s="21">
        <v>0</v>
      </c>
      <c r="BW298" s="21">
        <v>3099.82</v>
      </c>
      <c r="BX298" s="22">
        <v>338</v>
      </c>
      <c r="BY298" s="22">
        <v>77.44</v>
      </c>
      <c r="BZ298" s="22">
        <v>1193.1600000000001</v>
      </c>
      <c r="CA298" s="22">
        <v>167.25</v>
      </c>
      <c r="CB298" s="22">
        <v>1775.85</v>
      </c>
      <c r="CC298" s="23">
        <v>4875.67</v>
      </c>
      <c r="CD298" s="21">
        <v>3233.15</v>
      </c>
      <c r="CE298" s="21">
        <v>0</v>
      </c>
      <c r="CF298" s="21">
        <v>3233.15</v>
      </c>
      <c r="CG298" s="22">
        <v>355</v>
      </c>
      <c r="CH298" s="22">
        <v>80.760000000000005</v>
      </c>
      <c r="CI298" s="22">
        <v>1242.9100000000001</v>
      </c>
      <c r="CJ298" s="22">
        <v>82.92</v>
      </c>
      <c r="CK298" s="22">
        <v>1761.59</v>
      </c>
      <c r="CL298" s="23">
        <v>4994.74</v>
      </c>
      <c r="CM298" s="21">
        <v>3118.86</v>
      </c>
      <c r="CN298" s="21">
        <v>0</v>
      </c>
      <c r="CO298" s="21">
        <v>3118.86</v>
      </c>
      <c r="CP298" s="22">
        <v>348</v>
      </c>
      <c r="CQ298" s="22">
        <v>77.91</v>
      </c>
      <c r="CR298" s="22">
        <v>1205.05</v>
      </c>
      <c r="CS298" s="22">
        <v>55.39</v>
      </c>
      <c r="CT298" s="22">
        <v>1686.35</v>
      </c>
      <c r="CU298" s="23">
        <v>4805.21</v>
      </c>
      <c r="CV298" s="21">
        <v>3744.49</v>
      </c>
      <c r="CW298" s="21">
        <v>0</v>
      </c>
      <c r="CX298" s="21">
        <v>3744.49</v>
      </c>
      <c r="CY298" s="22">
        <v>427</v>
      </c>
      <c r="CZ298" s="22">
        <v>93.55</v>
      </c>
      <c r="DA298" s="22">
        <v>1658.36</v>
      </c>
      <c r="DB298" s="22">
        <v>153.19999999999999</v>
      </c>
      <c r="DC298" s="22">
        <v>2332.11</v>
      </c>
      <c r="DD298" s="23">
        <v>6076.6</v>
      </c>
      <c r="DE298" s="21">
        <v>4883.4399999999996</v>
      </c>
      <c r="DF298" s="21">
        <v>0</v>
      </c>
      <c r="DG298" s="21">
        <v>4883.4399999999996</v>
      </c>
      <c r="DH298" s="22">
        <v>585</v>
      </c>
      <c r="DI298" s="22">
        <v>534.52</v>
      </c>
      <c r="DJ298" s="22">
        <v>1446.92</v>
      </c>
      <c r="DK298" s="22">
        <v>167.85</v>
      </c>
      <c r="DL298" s="22">
        <v>2734.29</v>
      </c>
      <c r="DM298" s="23">
        <v>7617.73</v>
      </c>
      <c r="DN298" s="73">
        <f t="shared" si="42"/>
        <v>41420.75</v>
      </c>
      <c r="DO298" s="73">
        <f t="shared" si="41"/>
        <v>948.61</v>
      </c>
      <c r="DP298" s="73">
        <f t="shared" si="43"/>
        <v>42369.36</v>
      </c>
      <c r="DQ298" s="22">
        <f t="shared" si="44"/>
        <v>5091</v>
      </c>
      <c r="DR298" s="22">
        <f t="shared" si="45"/>
        <v>1521.17</v>
      </c>
      <c r="DS298" s="22">
        <f t="shared" si="46"/>
        <v>17314.57</v>
      </c>
      <c r="DT298" s="22">
        <f t="shared" si="47"/>
        <v>1801.8400000000004</v>
      </c>
      <c r="DU298" s="22">
        <f t="shared" si="48"/>
        <v>25728.579999999998</v>
      </c>
      <c r="DV298" s="23">
        <f t="shared" si="49"/>
        <v>71197.759999999995</v>
      </c>
      <c r="DW298" s="262">
        <f t="shared" si="50"/>
        <v>1338.0900000000038</v>
      </c>
      <c r="DX298" s="262"/>
      <c r="DY298" s="263">
        <f>E298-(DU298-(DO298*PARAM!Q298))</f>
        <v>-2282.9199999999983</v>
      </c>
      <c r="DZ298" s="263"/>
    </row>
    <row r="299" spans="1:130" x14ac:dyDescent="0.25">
      <c r="A299" s="18">
        <v>1741</v>
      </c>
      <c r="B299" s="18" t="s">
        <v>788</v>
      </c>
      <c r="C299" s="18" t="s">
        <v>555</v>
      </c>
      <c r="D299" s="20">
        <v>1</v>
      </c>
      <c r="E299" s="18">
        <v>9907.33</v>
      </c>
      <c r="F299" s="18">
        <v>23783.57</v>
      </c>
      <c r="G299" s="18" t="s">
        <v>157</v>
      </c>
      <c r="H299" s="18" t="s">
        <v>5</v>
      </c>
      <c r="I299" s="18" t="s">
        <v>166</v>
      </c>
      <c r="J299" s="21">
        <v>2144.75</v>
      </c>
      <c r="K299" s="21">
        <v>0</v>
      </c>
      <c r="L299" s="21">
        <v>2144.75</v>
      </c>
      <c r="M299" s="22">
        <v>195</v>
      </c>
      <c r="N299" s="22">
        <v>31.35</v>
      </c>
      <c r="O299" s="22">
        <v>584.63</v>
      </c>
      <c r="P299" s="22">
        <v>139.85</v>
      </c>
      <c r="Q299" s="22">
        <v>950.83</v>
      </c>
      <c r="R299" s="23">
        <v>3095.58</v>
      </c>
      <c r="S299" s="21">
        <v>1750.58</v>
      </c>
      <c r="T299" s="21">
        <v>0</v>
      </c>
      <c r="U299" s="21">
        <v>1750.58</v>
      </c>
      <c r="V299" s="22">
        <v>149</v>
      </c>
      <c r="W299" s="22">
        <v>26.22</v>
      </c>
      <c r="X299" s="22">
        <v>275.31</v>
      </c>
      <c r="Y299" s="22">
        <v>107.58</v>
      </c>
      <c r="Z299" s="22">
        <v>558.11</v>
      </c>
      <c r="AA299" s="23">
        <v>2308.69</v>
      </c>
      <c r="AB299" s="21">
        <v>1750.58</v>
      </c>
      <c r="AC299" s="21">
        <v>0</v>
      </c>
      <c r="AD299" s="21">
        <v>1750.58</v>
      </c>
      <c r="AE299" s="22">
        <v>149</v>
      </c>
      <c r="AF299" s="22">
        <v>26.22</v>
      </c>
      <c r="AG299" s="22">
        <v>274.89999999999998</v>
      </c>
      <c r="AH299" s="22">
        <v>148.38</v>
      </c>
      <c r="AI299" s="22">
        <v>598.5</v>
      </c>
      <c r="AJ299" s="23">
        <v>2349.08</v>
      </c>
      <c r="AK299" s="21">
        <v>1775.05</v>
      </c>
      <c r="AL299" s="21">
        <v>0</v>
      </c>
      <c r="AM299" s="21">
        <v>1775.05</v>
      </c>
      <c r="AN299" s="22">
        <v>152</v>
      </c>
      <c r="AO299" s="22">
        <v>26.58</v>
      </c>
      <c r="AP299" s="22">
        <v>297.04000000000002</v>
      </c>
      <c r="AQ299" s="22">
        <v>138.61000000000001</v>
      </c>
      <c r="AR299" s="22">
        <v>614.23</v>
      </c>
      <c r="AS299" s="23">
        <v>2389.2800000000002</v>
      </c>
      <c r="AT299" s="21">
        <v>1754.91</v>
      </c>
      <c r="AU299" s="21">
        <v>948.61</v>
      </c>
      <c r="AV299" s="21">
        <v>2703.52</v>
      </c>
      <c r="AW299" s="22">
        <v>278</v>
      </c>
      <c r="AX299" s="22">
        <v>26.28</v>
      </c>
      <c r="AY299" s="22">
        <v>468.56</v>
      </c>
      <c r="AZ299" s="22">
        <v>110.17</v>
      </c>
      <c r="BA299" s="22">
        <v>883.01</v>
      </c>
      <c r="BB299" s="23">
        <v>3586.53</v>
      </c>
      <c r="BC299" s="21">
        <v>2797.38</v>
      </c>
      <c r="BD299" s="21">
        <v>0</v>
      </c>
      <c r="BE299" s="21">
        <v>2797.38</v>
      </c>
      <c r="BF299" s="22">
        <v>271</v>
      </c>
      <c r="BG299" s="22">
        <v>39.5</v>
      </c>
      <c r="BH299" s="22">
        <v>998.6</v>
      </c>
      <c r="BI299" s="22">
        <v>135.66</v>
      </c>
      <c r="BJ299" s="22">
        <v>1444.76</v>
      </c>
      <c r="BK299" s="23">
        <v>4242.1400000000003</v>
      </c>
      <c r="BL299" s="21">
        <v>1769.62</v>
      </c>
      <c r="BM299" s="21">
        <v>0</v>
      </c>
      <c r="BN299" s="21">
        <v>1769.62</v>
      </c>
      <c r="BO299" s="22">
        <v>151</v>
      </c>
      <c r="BP299" s="22">
        <v>26.5</v>
      </c>
      <c r="BQ299" s="22">
        <v>292.18</v>
      </c>
      <c r="BR299" s="22">
        <v>138.51</v>
      </c>
      <c r="BS299" s="22">
        <v>608.19000000000005</v>
      </c>
      <c r="BT299" s="23">
        <v>2377.81</v>
      </c>
      <c r="BU299" s="21">
        <v>1769.62</v>
      </c>
      <c r="BV299" s="21">
        <v>0</v>
      </c>
      <c r="BW299" s="21">
        <v>1769.62</v>
      </c>
      <c r="BX299" s="22">
        <v>151</v>
      </c>
      <c r="BY299" s="22">
        <v>26.5</v>
      </c>
      <c r="BZ299" s="22">
        <v>292.18</v>
      </c>
      <c r="CA299" s="22">
        <v>143.61000000000001</v>
      </c>
      <c r="CB299" s="22">
        <v>613.29</v>
      </c>
      <c r="CC299" s="23">
        <v>2382.91</v>
      </c>
      <c r="CD299" s="21">
        <v>1862.32</v>
      </c>
      <c r="CE299" s="21">
        <v>0</v>
      </c>
      <c r="CF299" s="21">
        <v>1862.32</v>
      </c>
      <c r="CG299" s="22">
        <v>163</v>
      </c>
      <c r="CH299" s="22">
        <v>27.89</v>
      </c>
      <c r="CI299" s="22">
        <v>376.24</v>
      </c>
      <c r="CJ299" s="22">
        <v>145.26</v>
      </c>
      <c r="CK299" s="22">
        <v>712.39</v>
      </c>
      <c r="CL299" s="23">
        <v>2574.71</v>
      </c>
      <c r="CM299" s="21">
        <v>1758.88</v>
      </c>
      <c r="CN299" s="21">
        <v>0</v>
      </c>
      <c r="CO299" s="21">
        <v>1758.88</v>
      </c>
      <c r="CP299" s="22">
        <v>158</v>
      </c>
      <c r="CQ299" s="22">
        <v>26.34</v>
      </c>
      <c r="CR299" s="22">
        <v>265.37</v>
      </c>
      <c r="CS299" s="22">
        <v>61.82</v>
      </c>
      <c r="CT299" s="22">
        <v>511.53</v>
      </c>
      <c r="CU299" s="23">
        <v>2270.41</v>
      </c>
      <c r="CV299" s="21">
        <v>1769.62</v>
      </c>
      <c r="CW299" s="21">
        <v>0</v>
      </c>
      <c r="CX299" s="21">
        <v>1769.62</v>
      </c>
      <c r="CY299" s="22">
        <v>151</v>
      </c>
      <c r="CZ299" s="22">
        <v>26.5</v>
      </c>
      <c r="DA299" s="22">
        <v>261.97000000000003</v>
      </c>
      <c r="DB299" s="22">
        <v>97.71</v>
      </c>
      <c r="DC299" s="22">
        <v>537.17999999999995</v>
      </c>
      <c r="DD299" s="23">
        <v>2306.8000000000002</v>
      </c>
      <c r="DE299" s="21">
        <v>2638.39</v>
      </c>
      <c r="DF299" s="21">
        <v>0</v>
      </c>
      <c r="DG299" s="21">
        <v>2638.39</v>
      </c>
      <c r="DH299" s="22">
        <v>273</v>
      </c>
      <c r="DI299" s="22">
        <v>272.48</v>
      </c>
      <c r="DJ299" s="22">
        <v>953.09</v>
      </c>
      <c r="DK299" s="22">
        <v>134.88999999999999</v>
      </c>
      <c r="DL299" s="22">
        <v>1633.46</v>
      </c>
      <c r="DM299" s="23">
        <v>4271.8500000000004</v>
      </c>
      <c r="DN299" s="73">
        <f t="shared" si="42"/>
        <v>23541.699999999997</v>
      </c>
      <c r="DO299" s="73">
        <f t="shared" si="41"/>
        <v>948.61</v>
      </c>
      <c r="DP299" s="73">
        <f t="shared" si="43"/>
        <v>24490.309999999998</v>
      </c>
      <c r="DQ299" s="22">
        <f t="shared" si="44"/>
        <v>2392</v>
      </c>
      <c r="DR299" s="22">
        <f t="shared" si="45"/>
        <v>608.8599999999999</v>
      </c>
      <c r="DS299" s="22">
        <f t="shared" si="46"/>
        <v>5632.25</v>
      </c>
      <c r="DT299" s="22">
        <f t="shared" si="47"/>
        <v>1640.56</v>
      </c>
      <c r="DU299" s="22">
        <f t="shared" si="48"/>
        <v>10273.670000000002</v>
      </c>
      <c r="DV299" s="23">
        <f t="shared" si="49"/>
        <v>36533.600000000006</v>
      </c>
      <c r="DW299" s="262">
        <f t="shared" si="50"/>
        <v>706.73999999999796</v>
      </c>
      <c r="DX299" s="262"/>
      <c r="DY299" s="263">
        <f>E299-(DU299-(DO299*PARAM!Q299))</f>
        <v>-366.34000000000196</v>
      </c>
      <c r="DZ299" s="263"/>
    </row>
    <row r="300" spans="1:130" x14ac:dyDescent="0.25">
      <c r="A300" s="18">
        <v>1742</v>
      </c>
      <c r="B300" s="18" t="s">
        <v>570</v>
      </c>
      <c r="C300" s="18" t="s">
        <v>311</v>
      </c>
      <c r="D300" s="20">
        <v>1</v>
      </c>
      <c r="E300" s="18">
        <v>90237.7</v>
      </c>
      <c r="F300" s="18">
        <v>139165.38</v>
      </c>
      <c r="G300" s="18" t="s">
        <v>157</v>
      </c>
      <c r="H300" s="18" t="s">
        <v>5</v>
      </c>
      <c r="I300" s="18" t="s">
        <v>571</v>
      </c>
      <c r="J300" s="21">
        <v>10055.81</v>
      </c>
      <c r="K300" s="21">
        <v>0</v>
      </c>
      <c r="L300" s="21">
        <v>10055.81</v>
      </c>
      <c r="M300" s="22">
        <v>1354</v>
      </c>
      <c r="N300" s="22">
        <v>257.08</v>
      </c>
      <c r="O300" s="22">
        <v>4732.67</v>
      </c>
      <c r="P300" s="22">
        <v>252.8</v>
      </c>
      <c r="Q300" s="22">
        <v>6596.55</v>
      </c>
      <c r="R300" s="23">
        <v>16652.36</v>
      </c>
      <c r="S300" s="21">
        <v>10041.18</v>
      </c>
      <c r="T300" s="21">
        <v>0</v>
      </c>
      <c r="U300" s="21">
        <v>10041.18</v>
      </c>
      <c r="V300" s="22">
        <v>1353</v>
      </c>
      <c r="W300" s="22">
        <v>256.70999999999998</v>
      </c>
      <c r="X300" s="22">
        <v>4731.0600000000004</v>
      </c>
      <c r="Y300" s="22">
        <v>232.19</v>
      </c>
      <c r="Z300" s="22">
        <v>6572.96</v>
      </c>
      <c r="AA300" s="23">
        <v>16614.14</v>
      </c>
      <c r="AB300" s="21">
        <v>10041.18</v>
      </c>
      <c r="AC300" s="21">
        <v>0</v>
      </c>
      <c r="AD300" s="21">
        <v>10041.18</v>
      </c>
      <c r="AE300" s="22">
        <v>1353</v>
      </c>
      <c r="AF300" s="22">
        <v>256.70999999999998</v>
      </c>
      <c r="AG300" s="22">
        <v>4728.6000000000004</v>
      </c>
      <c r="AH300" s="22">
        <v>262.79000000000002</v>
      </c>
      <c r="AI300" s="22">
        <v>6601.1</v>
      </c>
      <c r="AJ300" s="23">
        <v>16642.28</v>
      </c>
      <c r="AK300" s="21">
        <v>10055.81</v>
      </c>
      <c r="AL300" s="21">
        <v>0</v>
      </c>
      <c r="AM300" s="21">
        <v>10055.81</v>
      </c>
      <c r="AN300" s="22">
        <v>1354</v>
      </c>
      <c r="AO300" s="22">
        <v>257.08</v>
      </c>
      <c r="AP300" s="22">
        <v>4735.13</v>
      </c>
      <c r="AQ300" s="22">
        <v>227.3</v>
      </c>
      <c r="AR300" s="22">
        <v>6573.51</v>
      </c>
      <c r="AS300" s="23">
        <v>16629.32</v>
      </c>
      <c r="AT300" s="21">
        <v>10086.06</v>
      </c>
      <c r="AU300" s="21">
        <v>948.61</v>
      </c>
      <c r="AV300" s="21">
        <v>11034.67</v>
      </c>
      <c r="AW300" s="22">
        <v>1488</v>
      </c>
      <c r="AX300" s="22">
        <v>257.83999999999997</v>
      </c>
      <c r="AY300" s="22">
        <v>4938.38</v>
      </c>
      <c r="AZ300" s="22">
        <v>240.42</v>
      </c>
      <c r="BA300" s="22">
        <v>6924.64</v>
      </c>
      <c r="BB300" s="23">
        <v>17959.310000000001</v>
      </c>
      <c r="BC300" s="21">
        <v>14983.41</v>
      </c>
      <c r="BD300" s="21">
        <v>0</v>
      </c>
      <c r="BE300" s="21">
        <v>14983.41</v>
      </c>
      <c r="BF300" s="22">
        <v>2047</v>
      </c>
      <c r="BG300" s="22">
        <v>380.27</v>
      </c>
      <c r="BH300" s="22">
        <v>6941.32</v>
      </c>
      <c r="BI300" s="22">
        <v>299.20999999999998</v>
      </c>
      <c r="BJ300" s="22">
        <v>9667.7999999999993</v>
      </c>
      <c r="BK300" s="23">
        <v>24651.21</v>
      </c>
      <c r="BL300" s="21">
        <v>10041.18</v>
      </c>
      <c r="BM300" s="21">
        <v>0</v>
      </c>
      <c r="BN300" s="21">
        <v>10041.18</v>
      </c>
      <c r="BO300" s="22">
        <v>1353</v>
      </c>
      <c r="BP300" s="22">
        <v>256.70999999999998</v>
      </c>
      <c r="BQ300" s="22">
        <v>4728.6000000000004</v>
      </c>
      <c r="BR300" s="22">
        <v>247.49</v>
      </c>
      <c r="BS300" s="22">
        <v>6585.8</v>
      </c>
      <c r="BT300" s="23">
        <v>16626.98</v>
      </c>
      <c r="BU300" s="21">
        <v>10041.18</v>
      </c>
      <c r="BV300" s="21">
        <v>0</v>
      </c>
      <c r="BW300" s="21">
        <v>10041.18</v>
      </c>
      <c r="BX300" s="22">
        <v>1353</v>
      </c>
      <c r="BY300" s="22">
        <v>256.70999999999998</v>
      </c>
      <c r="BZ300" s="22">
        <v>4728.6000000000004</v>
      </c>
      <c r="CA300" s="22">
        <v>216.89</v>
      </c>
      <c r="CB300" s="22">
        <v>6555.2</v>
      </c>
      <c r="CC300" s="23">
        <v>16596.38</v>
      </c>
      <c r="CD300" s="21">
        <v>10313.24</v>
      </c>
      <c r="CE300" s="21">
        <v>8828.84</v>
      </c>
      <c r="CF300" s="21">
        <v>19142.080000000002</v>
      </c>
      <c r="CG300" s="22">
        <v>2630</v>
      </c>
      <c r="CH300" s="22">
        <v>484.24</v>
      </c>
      <c r="CI300" s="22">
        <v>8802.17</v>
      </c>
      <c r="CJ300" s="22">
        <v>274</v>
      </c>
      <c r="CK300" s="22">
        <v>12190.41</v>
      </c>
      <c r="CL300" s="23">
        <v>31332.49</v>
      </c>
      <c r="CM300" s="21">
        <v>10041.18</v>
      </c>
      <c r="CN300" s="21">
        <v>0</v>
      </c>
      <c r="CO300" s="21">
        <v>10041.18</v>
      </c>
      <c r="CP300" s="22">
        <v>1360</v>
      </c>
      <c r="CQ300" s="22">
        <v>256.70999999999998</v>
      </c>
      <c r="CR300" s="22">
        <v>4733.3999999999996</v>
      </c>
      <c r="CS300" s="22">
        <v>201.59</v>
      </c>
      <c r="CT300" s="22">
        <v>6551.7</v>
      </c>
      <c r="CU300" s="23">
        <v>16592.88</v>
      </c>
      <c r="CV300" s="21">
        <v>10041.18</v>
      </c>
      <c r="CW300" s="21">
        <v>0</v>
      </c>
      <c r="CX300" s="21">
        <v>10041.18</v>
      </c>
      <c r="CY300" s="22">
        <v>1353</v>
      </c>
      <c r="CZ300" s="22">
        <v>256.70999999999998</v>
      </c>
      <c r="DA300" s="22">
        <v>4728.6000000000004</v>
      </c>
      <c r="DB300" s="22">
        <v>196.49</v>
      </c>
      <c r="DC300" s="22">
        <v>6534.8</v>
      </c>
      <c r="DD300" s="23">
        <v>16575.98</v>
      </c>
      <c r="DE300" s="21">
        <v>14983.41</v>
      </c>
      <c r="DF300" s="21">
        <v>0</v>
      </c>
      <c r="DG300" s="21">
        <v>14983.41</v>
      </c>
      <c r="DH300" s="22">
        <v>2046</v>
      </c>
      <c r="DI300" s="22">
        <v>1803.1</v>
      </c>
      <c r="DJ300" s="22">
        <v>6941.32</v>
      </c>
      <c r="DK300" s="22">
        <v>283.91000000000003</v>
      </c>
      <c r="DL300" s="22">
        <v>11074.33</v>
      </c>
      <c r="DM300" s="23">
        <v>26057.74</v>
      </c>
      <c r="DN300" s="73">
        <f t="shared" si="42"/>
        <v>130724.82</v>
      </c>
      <c r="DO300" s="73">
        <f t="shared" si="41"/>
        <v>9777.4500000000007</v>
      </c>
      <c r="DP300" s="73">
        <f t="shared" si="43"/>
        <v>140502.26999999999</v>
      </c>
      <c r="DQ300" s="22">
        <f t="shared" si="44"/>
        <v>20397</v>
      </c>
      <c r="DR300" s="22">
        <f t="shared" si="45"/>
        <v>5236.58</v>
      </c>
      <c r="DS300" s="22">
        <f t="shared" si="46"/>
        <v>70198.45</v>
      </c>
      <c r="DT300" s="22">
        <f t="shared" si="47"/>
        <v>3182.5699999999997</v>
      </c>
      <c r="DU300" s="22">
        <f t="shared" si="48"/>
        <v>99014.6</v>
      </c>
      <c r="DV300" s="23">
        <f t="shared" si="49"/>
        <v>249558.05</v>
      </c>
      <c r="DW300" s="262">
        <f t="shared" si="50"/>
        <v>1336.8899999999849</v>
      </c>
      <c r="DX300" s="262"/>
      <c r="DY300" s="263">
        <f>E300-(DU300-(DO300*PARAM!Q300))</f>
        <v>-8776.9000000000087</v>
      </c>
      <c r="DZ300" s="263"/>
    </row>
    <row r="301" spans="1:130" x14ac:dyDescent="0.25">
      <c r="A301" s="18">
        <v>1744</v>
      </c>
      <c r="B301" s="18" t="s">
        <v>289</v>
      </c>
      <c r="C301" s="18" t="s">
        <v>290</v>
      </c>
      <c r="D301" s="20">
        <v>1</v>
      </c>
      <c r="E301" s="18">
        <v>18498.75</v>
      </c>
      <c r="F301" s="18">
        <v>32802.43</v>
      </c>
      <c r="G301" s="18" t="s">
        <v>157</v>
      </c>
      <c r="H301" s="18" t="s">
        <v>5</v>
      </c>
      <c r="I301" s="18" t="s">
        <v>291</v>
      </c>
      <c r="J301" s="21">
        <v>2288.91</v>
      </c>
      <c r="K301" s="21">
        <v>0</v>
      </c>
      <c r="L301" s="21">
        <v>2288.91</v>
      </c>
      <c r="M301" s="22">
        <v>210</v>
      </c>
      <c r="N301" s="22">
        <v>32.880000000000003</v>
      </c>
      <c r="O301" s="22">
        <v>677.55</v>
      </c>
      <c r="P301" s="22">
        <v>142.22999999999999</v>
      </c>
      <c r="Q301" s="22">
        <v>1062.6600000000001</v>
      </c>
      <c r="R301" s="23">
        <v>3351.57</v>
      </c>
      <c r="S301" s="21">
        <v>2181.2399999999998</v>
      </c>
      <c r="T301" s="21">
        <v>0</v>
      </c>
      <c r="U301" s="21">
        <v>2181.2399999999998</v>
      </c>
      <c r="V301" s="22">
        <v>208</v>
      </c>
      <c r="W301" s="22">
        <v>32.67</v>
      </c>
      <c r="X301" s="22">
        <v>665.78</v>
      </c>
      <c r="Y301" s="22">
        <v>120.33</v>
      </c>
      <c r="Z301" s="22">
        <v>1026.78</v>
      </c>
      <c r="AA301" s="23">
        <v>3208.02</v>
      </c>
      <c r="AB301" s="21">
        <v>2181.2399999999998</v>
      </c>
      <c r="AC301" s="21">
        <v>0</v>
      </c>
      <c r="AD301" s="21">
        <v>2181.2399999999998</v>
      </c>
      <c r="AE301" s="22">
        <v>208</v>
      </c>
      <c r="AF301" s="22">
        <v>32.67</v>
      </c>
      <c r="AG301" s="22">
        <v>665.36</v>
      </c>
      <c r="AH301" s="22">
        <v>145.83000000000001</v>
      </c>
      <c r="AI301" s="22">
        <v>1051.8599999999999</v>
      </c>
      <c r="AJ301" s="23">
        <v>3233.1</v>
      </c>
      <c r="AK301" s="21">
        <v>2216.41</v>
      </c>
      <c r="AL301" s="21">
        <v>0</v>
      </c>
      <c r="AM301" s="21">
        <v>2216.41</v>
      </c>
      <c r="AN301" s="22">
        <v>213</v>
      </c>
      <c r="AO301" s="22">
        <v>33.21</v>
      </c>
      <c r="AP301" s="22">
        <v>697.19</v>
      </c>
      <c r="AQ301" s="22">
        <v>141.35</v>
      </c>
      <c r="AR301" s="22">
        <v>1084.75</v>
      </c>
      <c r="AS301" s="23">
        <v>3301.16</v>
      </c>
      <c r="AT301" s="21">
        <v>2183.96</v>
      </c>
      <c r="AU301" s="21">
        <v>948.61</v>
      </c>
      <c r="AV301" s="21">
        <v>3132.57</v>
      </c>
      <c r="AW301" s="22">
        <v>338</v>
      </c>
      <c r="AX301" s="22">
        <v>32.72</v>
      </c>
      <c r="AY301" s="22">
        <v>857.61</v>
      </c>
      <c r="AZ301" s="22">
        <v>117.79</v>
      </c>
      <c r="BA301" s="22">
        <v>1346.12</v>
      </c>
      <c r="BB301" s="23">
        <v>4478.6899999999996</v>
      </c>
      <c r="BC301" s="21">
        <v>2998.74</v>
      </c>
      <c r="BD301" s="21">
        <v>0</v>
      </c>
      <c r="BE301" s="21">
        <v>2998.74</v>
      </c>
      <c r="BF301" s="22">
        <v>292</v>
      </c>
      <c r="BG301" s="22">
        <v>41.75</v>
      </c>
      <c r="BH301" s="22">
        <v>1061.02</v>
      </c>
      <c r="BI301" s="22">
        <v>159.43</v>
      </c>
      <c r="BJ301" s="22">
        <v>1554.2</v>
      </c>
      <c r="BK301" s="23">
        <v>4552.9399999999996</v>
      </c>
      <c r="BL301" s="21">
        <v>495.94</v>
      </c>
      <c r="BM301" s="21">
        <v>0</v>
      </c>
      <c r="BN301" s="21">
        <v>495.94</v>
      </c>
      <c r="BO301" s="22">
        <v>-25</v>
      </c>
      <c r="BP301" s="22">
        <v>7.39</v>
      </c>
      <c r="BQ301" s="22">
        <v>181.62</v>
      </c>
      <c r="BR301" s="22">
        <v>44.49</v>
      </c>
      <c r="BS301" s="22">
        <v>208.5</v>
      </c>
      <c r="BT301" s="23">
        <v>704.44</v>
      </c>
      <c r="BU301" s="21">
        <v>2200.29</v>
      </c>
      <c r="BV301" s="21">
        <v>0</v>
      </c>
      <c r="BW301" s="21">
        <v>2200.29</v>
      </c>
      <c r="BX301" s="22">
        <v>211</v>
      </c>
      <c r="BY301" s="22">
        <v>32.96</v>
      </c>
      <c r="BZ301" s="22">
        <v>682.47</v>
      </c>
      <c r="CA301" s="22">
        <v>39.06</v>
      </c>
      <c r="CB301" s="22">
        <v>965.49</v>
      </c>
      <c r="CC301" s="23">
        <v>3165.78</v>
      </c>
      <c r="CD301" s="21">
        <v>3247.79</v>
      </c>
      <c r="CE301" s="21">
        <v>0</v>
      </c>
      <c r="CF301" s="21">
        <v>3247.79</v>
      </c>
      <c r="CG301" s="22">
        <v>355</v>
      </c>
      <c r="CH301" s="22">
        <v>48.68</v>
      </c>
      <c r="CI301" s="22">
        <v>1221.98</v>
      </c>
      <c r="CJ301" s="22">
        <v>57.67</v>
      </c>
      <c r="CK301" s="22">
        <v>1683.33</v>
      </c>
      <c r="CL301" s="23">
        <v>4931.12</v>
      </c>
      <c r="CM301" s="21">
        <v>134.49</v>
      </c>
      <c r="CN301" s="21">
        <v>0</v>
      </c>
      <c r="CO301" s="21">
        <v>134.49</v>
      </c>
      <c r="CP301" s="22">
        <v>-66</v>
      </c>
      <c r="CQ301" s="22">
        <v>1.97</v>
      </c>
      <c r="CR301" s="22">
        <v>80.2</v>
      </c>
      <c r="CS301" s="22">
        <v>2.37</v>
      </c>
      <c r="CT301" s="22">
        <v>18.54</v>
      </c>
      <c r="CU301" s="23">
        <v>153.03</v>
      </c>
      <c r="CV301" s="21">
        <v>602.4</v>
      </c>
      <c r="CW301" s="21">
        <v>0</v>
      </c>
      <c r="CX301" s="21">
        <v>602.4</v>
      </c>
      <c r="CY301" s="22">
        <v>-10</v>
      </c>
      <c r="CZ301" s="22">
        <v>8.99</v>
      </c>
      <c r="DA301" s="22">
        <v>255.74</v>
      </c>
      <c r="DB301" s="22">
        <v>10.69</v>
      </c>
      <c r="DC301" s="22">
        <v>265.42</v>
      </c>
      <c r="DD301" s="23">
        <v>867.82</v>
      </c>
      <c r="DE301" s="21">
        <v>2274.44</v>
      </c>
      <c r="DF301" s="21">
        <v>0</v>
      </c>
      <c r="DG301" s="21">
        <v>2274.44</v>
      </c>
      <c r="DH301" s="22">
        <v>222</v>
      </c>
      <c r="DI301" s="22">
        <v>260.81</v>
      </c>
      <c r="DJ301" s="22">
        <v>1876.72</v>
      </c>
      <c r="DK301" s="22">
        <v>41.74</v>
      </c>
      <c r="DL301" s="22">
        <v>2401.27</v>
      </c>
      <c r="DM301" s="23">
        <v>4675.71</v>
      </c>
      <c r="DN301" s="73">
        <f t="shared" si="42"/>
        <v>23005.850000000002</v>
      </c>
      <c r="DO301" s="73">
        <f t="shared" si="41"/>
        <v>948.61</v>
      </c>
      <c r="DP301" s="73">
        <f t="shared" si="43"/>
        <v>23954.460000000003</v>
      </c>
      <c r="DQ301" s="22">
        <f t="shared" si="44"/>
        <v>2131</v>
      </c>
      <c r="DR301" s="22">
        <f t="shared" si="45"/>
        <v>574.09</v>
      </c>
      <c r="DS301" s="22">
        <f t="shared" si="46"/>
        <v>9104.86</v>
      </c>
      <c r="DT301" s="22">
        <f t="shared" si="47"/>
        <v>1067.47</v>
      </c>
      <c r="DU301" s="22">
        <f t="shared" si="48"/>
        <v>12877.420000000002</v>
      </c>
      <c r="DV301" s="23">
        <f t="shared" si="49"/>
        <v>37327.819999999992</v>
      </c>
      <c r="DW301" s="262">
        <f t="shared" si="50"/>
        <v>-8847.9699999999975</v>
      </c>
      <c r="DX301" s="262"/>
      <c r="DY301" s="263">
        <f>E301-(DU301-(DO301*PARAM!Q301))</f>
        <v>5621.3299999999981</v>
      </c>
      <c r="DZ301" s="263"/>
    </row>
    <row r="302" spans="1:130" x14ac:dyDescent="0.25">
      <c r="A302" s="18">
        <v>1747</v>
      </c>
      <c r="B302" s="18" t="s">
        <v>881</v>
      </c>
      <c r="C302" s="18" t="s">
        <v>184</v>
      </c>
      <c r="D302" s="20">
        <v>0</v>
      </c>
      <c r="E302" s="18">
        <v>0</v>
      </c>
      <c r="F302" s="18">
        <v>0</v>
      </c>
      <c r="G302" s="18" t="s">
        <v>173</v>
      </c>
      <c r="H302" s="18" t="s">
        <v>5</v>
      </c>
      <c r="I302" s="18" t="s">
        <v>194</v>
      </c>
      <c r="J302" s="21"/>
      <c r="K302" s="21"/>
      <c r="L302" s="21"/>
      <c r="M302" s="22"/>
      <c r="N302" s="22"/>
      <c r="O302" s="22"/>
      <c r="P302" s="22"/>
      <c r="Q302" s="22"/>
      <c r="R302" s="23"/>
      <c r="S302" s="21"/>
      <c r="T302" s="21"/>
      <c r="U302" s="21"/>
      <c r="V302" s="22"/>
      <c r="W302" s="22"/>
      <c r="X302" s="22"/>
      <c r="Y302" s="22"/>
      <c r="Z302" s="22"/>
      <c r="AA302" s="23"/>
      <c r="AB302" s="21"/>
      <c r="AC302" s="21"/>
      <c r="AD302" s="21"/>
      <c r="AE302" s="22"/>
      <c r="AF302" s="22"/>
      <c r="AG302" s="22"/>
      <c r="AH302" s="22"/>
      <c r="AI302" s="22"/>
      <c r="AJ302" s="23"/>
      <c r="AK302" s="21"/>
      <c r="AL302" s="21"/>
      <c r="AM302" s="21"/>
      <c r="AN302" s="22"/>
      <c r="AO302" s="22"/>
      <c r="AP302" s="22"/>
      <c r="AQ302" s="22"/>
      <c r="AR302" s="22"/>
      <c r="AS302" s="23"/>
      <c r="AT302" s="21">
        <v>0</v>
      </c>
      <c r="AU302" s="21">
        <v>237.15</v>
      </c>
      <c r="AV302" s="21">
        <v>237.15</v>
      </c>
      <c r="AW302" s="22">
        <v>10</v>
      </c>
      <c r="AX302" s="22">
        <v>0</v>
      </c>
      <c r="AY302" s="22">
        <v>47.43</v>
      </c>
      <c r="AZ302" s="22">
        <v>3.17</v>
      </c>
      <c r="BA302" s="22">
        <v>60.6</v>
      </c>
      <c r="BB302" s="23">
        <v>297.75</v>
      </c>
      <c r="BC302" s="21"/>
      <c r="BD302" s="21"/>
      <c r="BE302" s="21"/>
      <c r="BF302" s="22"/>
      <c r="BG302" s="22"/>
      <c r="BH302" s="22"/>
      <c r="BI302" s="22"/>
      <c r="BJ302" s="22"/>
      <c r="BK302" s="23"/>
      <c r="BL302" s="21"/>
      <c r="BM302" s="21"/>
      <c r="BN302" s="21"/>
      <c r="BO302" s="22"/>
      <c r="BP302" s="22"/>
      <c r="BQ302" s="22"/>
      <c r="BR302" s="22"/>
      <c r="BS302" s="22"/>
      <c r="BT302" s="23"/>
      <c r="BU302" s="21"/>
      <c r="BV302" s="21"/>
      <c r="BW302" s="21"/>
      <c r="BX302" s="22"/>
      <c r="BY302" s="22"/>
      <c r="BZ302" s="22"/>
      <c r="CA302" s="22"/>
      <c r="CB302" s="22"/>
      <c r="CC302" s="23"/>
      <c r="CD302" s="21"/>
      <c r="CE302" s="21"/>
      <c r="CF302" s="21"/>
      <c r="CG302" s="22"/>
      <c r="CH302" s="22"/>
      <c r="CI302" s="22"/>
      <c r="CJ302" s="22"/>
      <c r="CK302" s="22"/>
      <c r="CL302" s="23"/>
      <c r="CM302" s="21"/>
      <c r="CN302" s="21"/>
      <c r="CO302" s="21"/>
      <c r="CP302" s="22"/>
      <c r="CQ302" s="22"/>
      <c r="CR302" s="22"/>
      <c r="CS302" s="22"/>
      <c r="CT302" s="22"/>
      <c r="CU302" s="23"/>
      <c r="CV302" s="21"/>
      <c r="CW302" s="21"/>
      <c r="CX302" s="21"/>
      <c r="CY302" s="22"/>
      <c r="CZ302" s="22"/>
      <c r="DA302" s="22"/>
      <c r="DB302" s="22"/>
      <c r="DC302" s="22"/>
      <c r="DD302" s="23"/>
      <c r="DN302" s="73">
        <f t="shared" si="42"/>
        <v>0</v>
      </c>
      <c r="DO302" s="73">
        <f t="shared" si="41"/>
        <v>237.15</v>
      </c>
      <c r="DP302" s="73">
        <f t="shared" si="43"/>
        <v>237.15</v>
      </c>
      <c r="DQ302" s="22">
        <f t="shared" si="44"/>
        <v>10</v>
      </c>
      <c r="DR302" s="22">
        <f t="shared" si="45"/>
        <v>0</v>
      </c>
      <c r="DS302" s="22">
        <f t="shared" si="46"/>
        <v>47.43</v>
      </c>
      <c r="DT302" s="22">
        <f t="shared" si="47"/>
        <v>3.17</v>
      </c>
      <c r="DU302" s="22">
        <f t="shared" si="48"/>
        <v>60.6</v>
      </c>
      <c r="DV302" s="23">
        <f t="shared" si="49"/>
        <v>297.75</v>
      </c>
      <c r="DW302" s="262">
        <f t="shared" si="50"/>
        <v>237.15</v>
      </c>
      <c r="DX302" s="262"/>
      <c r="DY302" s="263">
        <f>E302-(DU302-(DO302*PARAM!Q302))</f>
        <v>-60.6</v>
      </c>
      <c r="DZ302" s="263"/>
    </row>
    <row r="303" spans="1:130" x14ac:dyDescent="0.25">
      <c r="A303" s="18">
        <v>1752</v>
      </c>
      <c r="B303" s="18" t="s">
        <v>695</v>
      </c>
      <c r="C303" s="18" t="s">
        <v>696</v>
      </c>
      <c r="D303" s="20">
        <v>1</v>
      </c>
      <c r="E303" s="18">
        <v>16129.37</v>
      </c>
      <c r="F303" s="18">
        <v>29565.8</v>
      </c>
      <c r="G303" s="18" t="s">
        <v>157</v>
      </c>
      <c r="H303" s="18" t="s">
        <v>5</v>
      </c>
      <c r="I303" s="18" t="s">
        <v>697</v>
      </c>
      <c r="J303" s="21">
        <v>2257.4299999999998</v>
      </c>
      <c r="K303" s="21">
        <v>0</v>
      </c>
      <c r="L303" s="21">
        <v>2257.4299999999998</v>
      </c>
      <c r="M303" s="22">
        <v>218</v>
      </c>
      <c r="N303" s="22">
        <v>29.31</v>
      </c>
      <c r="O303" s="22">
        <v>733.98</v>
      </c>
      <c r="P303" s="22">
        <v>121.67</v>
      </c>
      <c r="Q303" s="22">
        <v>1102.96</v>
      </c>
      <c r="R303" s="23">
        <v>3360.39</v>
      </c>
      <c r="S303" s="21">
        <v>2257.4299999999998</v>
      </c>
      <c r="T303" s="21">
        <v>0</v>
      </c>
      <c r="U303" s="21">
        <v>2257.4299999999998</v>
      </c>
      <c r="V303" s="22">
        <v>218</v>
      </c>
      <c r="W303" s="22">
        <v>29.31</v>
      </c>
      <c r="X303" s="22">
        <v>734.86</v>
      </c>
      <c r="Y303" s="22">
        <v>121.67</v>
      </c>
      <c r="Z303" s="22">
        <v>1103.8399999999999</v>
      </c>
      <c r="AA303" s="23">
        <v>3361.27</v>
      </c>
      <c r="AB303" s="21">
        <v>2257.4299999999998</v>
      </c>
      <c r="AC303" s="21">
        <v>0</v>
      </c>
      <c r="AD303" s="21">
        <v>2257.4299999999998</v>
      </c>
      <c r="AE303" s="22">
        <v>218</v>
      </c>
      <c r="AF303" s="22">
        <v>29.31</v>
      </c>
      <c r="AG303" s="22">
        <v>734.42</v>
      </c>
      <c r="AH303" s="22">
        <v>131.87</v>
      </c>
      <c r="AI303" s="22">
        <v>1113.5999999999999</v>
      </c>
      <c r="AJ303" s="23">
        <v>3371.03</v>
      </c>
      <c r="AK303" s="21">
        <v>2302.27</v>
      </c>
      <c r="AL303" s="21">
        <v>0</v>
      </c>
      <c r="AM303" s="21">
        <v>2302.27</v>
      </c>
      <c r="AN303" s="22">
        <v>224</v>
      </c>
      <c r="AO303" s="22">
        <v>29.9</v>
      </c>
      <c r="AP303" s="22">
        <v>774.97</v>
      </c>
      <c r="AQ303" s="22">
        <v>117.38</v>
      </c>
      <c r="AR303" s="22">
        <v>1146.25</v>
      </c>
      <c r="AS303" s="23">
        <v>3448.52</v>
      </c>
      <c r="AT303" s="21">
        <v>2280.02</v>
      </c>
      <c r="AU303" s="21">
        <v>939.13</v>
      </c>
      <c r="AV303" s="21">
        <v>3219.15</v>
      </c>
      <c r="AW303" s="22">
        <v>349</v>
      </c>
      <c r="AX303" s="22">
        <v>29.61</v>
      </c>
      <c r="AY303" s="22">
        <v>942.71</v>
      </c>
      <c r="AZ303" s="22">
        <v>119.36</v>
      </c>
      <c r="BA303" s="22">
        <v>1440.68</v>
      </c>
      <c r="BB303" s="23">
        <v>4659.83</v>
      </c>
      <c r="BC303" s="21">
        <v>3366.81</v>
      </c>
      <c r="BD303" s="21">
        <v>0</v>
      </c>
      <c r="BE303" s="21">
        <v>3366.81</v>
      </c>
      <c r="BF303" s="22">
        <v>371</v>
      </c>
      <c r="BG303" s="22">
        <v>43.73</v>
      </c>
      <c r="BH303" s="22">
        <v>1265.46</v>
      </c>
      <c r="BI303" s="22">
        <v>131.18</v>
      </c>
      <c r="BJ303" s="22">
        <v>1811.37</v>
      </c>
      <c r="BK303" s="23">
        <v>5178.18</v>
      </c>
      <c r="BL303" s="21">
        <v>2257.4299999999998</v>
      </c>
      <c r="BM303" s="21">
        <v>0</v>
      </c>
      <c r="BN303" s="21">
        <v>2257.4299999999998</v>
      </c>
      <c r="BO303" s="22">
        <v>218</v>
      </c>
      <c r="BP303" s="22">
        <v>29.31</v>
      </c>
      <c r="BQ303" s="22">
        <v>734.42</v>
      </c>
      <c r="BR303" s="22">
        <v>147.16999999999999</v>
      </c>
      <c r="BS303" s="22">
        <v>1128.9000000000001</v>
      </c>
      <c r="BT303" s="23">
        <v>3386.33</v>
      </c>
      <c r="BU303" s="21">
        <v>2257.4299999999998</v>
      </c>
      <c r="BV303" s="21">
        <v>0</v>
      </c>
      <c r="BW303" s="21">
        <v>2257.4299999999998</v>
      </c>
      <c r="BX303" s="22">
        <v>218</v>
      </c>
      <c r="BY303" s="22">
        <v>29.31</v>
      </c>
      <c r="BZ303" s="22">
        <v>734.42</v>
      </c>
      <c r="CA303" s="22">
        <v>152.27000000000001</v>
      </c>
      <c r="CB303" s="22">
        <v>1134</v>
      </c>
      <c r="CC303" s="23">
        <v>3391.43</v>
      </c>
      <c r="CD303" s="21">
        <v>2329</v>
      </c>
      <c r="CE303" s="21">
        <v>0</v>
      </c>
      <c r="CF303" s="21">
        <v>2329</v>
      </c>
      <c r="CG303" s="22">
        <v>229</v>
      </c>
      <c r="CH303" s="22">
        <v>30.24</v>
      </c>
      <c r="CI303" s="22">
        <v>799.15</v>
      </c>
      <c r="CJ303" s="22">
        <v>41.35</v>
      </c>
      <c r="CK303" s="22">
        <v>1099.74</v>
      </c>
      <c r="CL303" s="23">
        <v>3428.74</v>
      </c>
      <c r="CM303" s="21">
        <v>2276.48</v>
      </c>
      <c r="CN303" s="21">
        <v>0</v>
      </c>
      <c r="CO303" s="21">
        <v>2276.48</v>
      </c>
      <c r="CP303" s="22">
        <v>229</v>
      </c>
      <c r="CQ303" s="22">
        <v>29.56</v>
      </c>
      <c r="CR303" s="22">
        <v>726.26</v>
      </c>
      <c r="CS303" s="22">
        <v>86.31</v>
      </c>
      <c r="CT303" s="22">
        <v>1071.1300000000001</v>
      </c>
      <c r="CU303" s="23">
        <v>3347.61</v>
      </c>
      <c r="CV303" s="21">
        <v>2419.31</v>
      </c>
      <c r="CW303" s="21">
        <v>0</v>
      </c>
      <c r="CX303" s="21">
        <v>2419.31</v>
      </c>
      <c r="CY303" s="22">
        <v>240</v>
      </c>
      <c r="CZ303" s="22">
        <v>31.41</v>
      </c>
      <c r="DA303" s="22">
        <v>850.99</v>
      </c>
      <c r="DB303" s="22">
        <v>139.86000000000001</v>
      </c>
      <c r="DC303" s="22">
        <v>1262.26</v>
      </c>
      <c r="DD303" s="23">
        <v>3681.57</v>
      </c>
      <c r="DE303" s="21">
        <v>3472.41</v>
      </c>
      <c r="DF303" s="21">
        <v>0</v>
      </c>
      <c r="DG303" s="21">
        <v>3472.41</v>
      </c>
      <c r="DH303" s="22">
        <v>390</v>
      </c>
      <c r="DI303" s="22">
        <v>342.12</v>
      </c>
      <c r="DJ303" s="22">
        <v>2280.4</v>
      </c>
      <c r="DK303" s="22">
        <v>63.01</v>
      </c>
      <c r="DL303" s="22">
        <v>3075.53</v>
      </c>
      <c r="DM303" s="23">
        <v>6547.94</v>
      </c>
      <c r="DN303" s="73">
        <f t="shared" si="42"/>
        <v>29733.45</v>
      </c>
      <c r="DO303" s="73">
        <f t="shared" si="41"/>
        <v>939.13</v>
      </c>
      <c r="DP303" s="73">
        <f t="shared" si="43"/>
        <v>30672.579999999998</v>
      </c>
      <c r="DQ303" s="22">
        <f t="shared" si="44"/>
        <v>3340</v>
      </c>
      <c r="DR303" s="22">
        <f t="shared" si="45"/>
        <v>712.43000000000006</v>
      </c>
      <c r="DS303" s="22">
        <f t="shared" si="46"/>
        <v>12046.46</v>
      </c>
      <c r="DT303" s="22">
        <f t="shared" si="47"/>
        <v>1520.2699999999998</v>
      </c>
      <c r="DU303" s="22">
        <f t="shared" si="48"/>
        <v>17619.16</v>
      </c>
      <c r="DV303" s="23">
        <f t="shared" si="49"/>
        <v>50549.170000000006</v>
      </c>
      <c r="DW303" s="262">
        <f t="shared" si="50"/>
        <v>1106.7799999999988</v>
      </c>
      <c r="DX303" s="262"/>
      <c r="DY303" s="263">
        <f>E303-(DU303-(DO303*PARAM!Q303))</f>
        <v>-1489.7899999999991</v>
      </c>
      <c r="DZ303" s="263"/>
    </row>
    <row r="304" spans="1:130" x14ac:dyDescent="0.25">
      <c r="A304" s="18">
        <v>1758</v>
      </c>
      <c r="B304" s="18" t="s">
        <v>534</v>
      </c>
      <c r="C304" s="18" t="s">
        <v>535</v>
      </c>
      <c r="D304" s="20">
        <v>1</v>
      </c>
      <c r="E304" s="18">
        <v>11660.4614</v>
      </c>
      <c r="F304" s="18">
        <v>24875.663400000001</v>
      </c>
      <c r="G304" s="18" t="s">
        <v>157</v>
      </c>
      <c r="H304" s="18" t="s">
        <v>9</v>
      </c>
      <c r="I304" s="18" t="s">
        <v>277</v>
      </c>
      <c r="J304" s="21">
        <v>1801.5732</v>
      </c>
      <c r="K304" s="21">
        <v>0</v>
      </c>
      <c r="L304" s="21">
        <v>1801.5732</v>
      </c>
      <c r="M304" s="22">
        <v>156.80000000000001</v>
      </c>
      <c r="N304" s="22">
        <v>44.972200000000001</v>
      </c>
      <c r="O304" s="22">
        <v>346.98860000000002</v>
      </c>
      <c r="P304" s="22">
        <v>111.9552</v>
      </c>
      <c r="Q304" s="22">
        <v>660.71600000000001</v>
      </c>
      <c r="R304" s="23">
        <v>-1177.6199999999999</v>
      </c>
      <c r="S304" s="21">
        <v>2012.0183999999999</v>
      </c>
      <c r="T304" s="21">
        <v>0</v>
      </c>
      <c r="U304" s="21">
        <v>2012.0183999999999</v>
      </c>
      <c r="V304" s="22">
        <v>185.22</v>
      </c>
      <c r="W304" s="22">
        <v>50.225000000000001</v>
      </c>
      <c r="X304" s="22">
        <v>763.5376</v>
      </c>
      <c r="Y304" s="22">
        <v>53.311999999999998</v>
      </c>
      <c r="Z304" s="22">
        <v>1052.2946000000002</v>
      </c>
      <c r="AA304" s="23">
        <v>-1000.79</v>
      </c>
      <c r="AB304" s="21">
        <v>1799.5642</v>
      </c>
      <c r="AC304" s="21">
        <v>0</v>
      </c>
      <c r="AD304" s="21">
        <v>1799.5642</v>
      </c>
      <c r="AE304" s="22">
        <v>156.80000000000001</v>
      </c>
      <c r="AF304" s="22">
        <v>44.923199999999994</v>
      </c>
      <c r="AG304" s="22">
        <v>345.50879999999995</v>
      </c>
      <c r="AH304" s="22">
        <v>141.89420000000001</v>
      </c>
      <c r="AI304" s="22">
        <v>689.12619999999993</v>
      </c>
      <c r="AJ304" s="23">
        <v>-1147.1600000000001</v>
      </c>
      <c r="AK304" s="21">
        <v>1799.5642</v>
      </c>
      <c r="AL304" s="21">
        <v>0</v>
      </c>
      <c r="AM304" s="21">
        <v>1799.5642</v>
      </c>
      <c r="AN304" s="22">
        <v>156.80000000000001</v>
      </c>
      <c r="AO304" s="22">
        <v>44.923199999999994</v>
      </c>
      <c r="AP304" s="22">
        <v>345.50879999999995</v>
      </c>
      <c r="AQ304" s="22">
        <v>136.89620000000002</v>
      </c>
      <c r="AR304" s="22">
        <v>684.12820000000011</v>
      </c>
      <c r="AS304" s="23">
        <v>-1152.1600000000001</v>
      </c>
      <c r="AT304" s="21">
        <v>1799.5642</v>
      </c>
      <c r="AU304" s="21">
        <v>883.15639999999996</v>
      </c>
      <c r="AV304" s="21">
        <v>2682.7206000000001</v>
      </c>
      <c r="AW304" s="22">
        <v>277.33999999999997</v>
      </c>
      <c r="AX304" s="22">
        <v>44.923199999999994</v>
      </c>
      <c r="AY304" s="22">
        <v>522.14400000000001</v>
      </c>
      <c r="AZ304" s="22">
        <v>133.7406</v>
      </c>
      <c r="BA304" s="22">
        <v>978.14779999999996</v>
      </c>
      <c r="BB304" s="23">
        <v>-1759.32</v>
      </c>
      <c r="BC304" s="21">
        <v>2650.0767999999998</v>
      </c>
      <c r="BD304" s="21">
        <v>0</v>
      </c>
      <c r="BE304" s="21">
        <v>2650.0767999999998</v>
      </c>
      <c r="BF304" s="22">
        <v>255.78</v>
      </c>
      <c r="BG304" s="22">
        <v>62.622</v>
      </c>
      <c r="BH304" s="22">
        <v>953.75559999999996</v>
      </c>
      <c r="BI304" s="22">
        <v>156.38839999999999</v>
      </c>
      <c r="BJ304" s="22">
        <v>1428.546</v>
      </c>
      <c r="BK304" s="23">
        <v>-1275.6099999999999</v>
      </c>
      <c r="BL304" s="21">
        <v>1799.5642</v>
      </c>
      <c r="BM304" s="21">
        <v>0</v>
      </c>
      <c r="BN304" s="21">
        <v>1799.5642</v>
      </c>
      <c r="BO304" s="22">
        <v>156.80000000000001</v>
      </c>
      <c r="BP304" s="22">
        <v>44.923199999999994</v>
      </c>
      <c r="BQ304" s="22">
        <v>345.50879999999995</v>
      </c>
      <c r="BR304" s="22">
        <v>31.938200000000002</v>
      </c>
      <c r="BS304" s="22">
        <v>579.17020000000002</v>
      </c>
      <c r="BT304" s="23">
        <v>-1257.1199999999999</v>
      </c>
      <c r="BU304" s="21">
        <v>1818.1744000000001</v>
      </c>
      <c r="BV304" s="21">
        <v>0</v>
      </c>
      <c r="BW304" s="21">
        <v>1818.1744000000001</v>
      </c>
      <c r="BX304" s="22">
        <v>156.80000000000001</v>
      </c>
      <c r="BY304" s="22">
        <v>44.923199999999994</v>
      </c>
      <c r="BZ304" s="22">
        <v>345.50879999999995</v>
      </c>
      <c r="CA304" s="22">
        <v>112.161</v>
      </c>
      <c r="CB304" s="22">
        <v>659.39300000000003</v>
      </c>
      <c r="CC304" s="23">
        <v>-1195.8900000000001</v>
      </c>
      <c r="CD304" s="21">
        <v>1891.0667999999998</v>
      </c>
      <c r="CE304" s="21">
        <v>0</v>
      </c>
      <c r="CF304" s="21">
        <v>1891.0667999999998</v>
      </c>
      <c r="CG304" s="22">
        <v>167.58</v>
      </c>
      <c r="CH304" s="22">
        <v>46.746000000000002</v>
      </c>
      <c r="CI304" s="22">
        <v>411.5412</v>
      </c>
      <c r="CJ304" s="22">
        <v>33.496400000000001</v>
      </c>
      <c r="CK304" s="22">
        <v>659.36360000000002</v>
      </c>
      <c r="CL304" s="23">
        <v>-1270.3</v>
      </c>
      <c r="CM304" s="21">
        <v>1841.126</v>
      </c>
      <c r="CN304" s="21">
        <v>0</v>
      </c>
      <c r="CO304" s="21">
        <v>1841.126</v>
      </c>
      <c r="CP304" s="22">
        <v>168.56</v>
      </c>
      <c r="CQ304" s="22">
        <v>45.491599999999998</v>
      </c>
      <c r="CR304" s="22">
        <v>341.45160000000004</v>
      </c>
      <c r="CS304" s="22">
        <v>137.57239999999999</v>
      </c>
      <c r="CT304" s="22">
        <v>693.07560000000001</v>
      </c>
      <c r="CU304" s="23">
        <v>-1185.6199999999999</v>
      </c>
      <c r="CV304" s="21">
        <v>2202.0306</v>
      </c>
      <c r="CW304" s="21">
        <v>0</v>
      </c>
      <c r="CX304" s="21">
        <v>2202.0306</v>
      </c>
      <c r="CY304" s="22">
        <v>209.72</v>
      </c>
      <c r="CZ304" s="22">
        <v>54.517399999999995</v>
      </c>
      <c r="DA304" s="22">
        <v>663.95</v>
      </c>
      <c r="DB304" s="22">
        <v>39.023600000000002</v>
      </c>
      <c r="DC304" s="22">
        <v>967.21100000000001</v>
      </c>
      <c r="DD304" s="23">
        <v>-1279.76</v>
      </c>
      <c r="DE304" s="9">
        <v>2798.0371999999998</v>
      </c>
      <c r="DF304" s="9">
        <v>0</v>
      </c>
      <c r="DG304" s="9">
        <v>2798.0371999999998</v>
      </c>
      <c r="DH304" s="11">
        <v>294.98</v>
      </c>
      <c r="DI304" s="11">
        <v>308.84699999999998</v>
      </c>
      <c r="DJ304" s="11">
        <v>1419.6770000000001</v>
      </c>
      <c r="DK304" s="11">
        <v>140.875</v>
      </c>
      <c r="DL304" s="11">
        <v>2164.3789999999999</v>
      </c>
      <c r="DM304" s="23">
        <v>-690.76</v>
      </c>
      <c r="DN304" s="73">
        <f t="shared" si="42"/>
        <v>24212.360200000003</v>
      </c>
      <c r="DO304" s="73">
        <f t="shared" si="41"/>
        <v>883.15639999999996</v>
      </c>
      <c r="DP304" s="73">
        <f t="shared" si="43"/>
        <v>25095.516600000003</v>
      </c>
      <c r="DQ304" s="22">
        <f t="shared" si="44"/>
        <v>2499.9799999999996</v>
      </c>
      <c r="DR304" s="22">
        <f t="shared" si="45"/>
        <v>882.96039999999994</v>
      </c>
      <c r="DS304" s="22">
        <f t="shared" si="46"/>
        <v>7150.5895999999993</v>
      </c>
      <c r="DT304" s="22">
        <f t="shared" si="47"/>
        <v>1261.1914000000002</v>
      </c>
      <c r="DU304" s="22">
        <f t="shared" si="48"/>
        <v>11794.721399999999</v>
      </c>
      <c r="DV304" s="23">
        <f t="shared" si="49"/>
        <v>-15649.229999999996</v>
      </c>
      <c r="DW304" s="262">
        <f t="shared" si="50"/>
        <v>219.85320000000138</v>
      </c>
      <c r="DX304" s="262"/>
      <c r="DY304" s="263">
        <f>E304-(DU304-(DO304*PARAM!Q304))</f>
        <v>-134.2599999999984</v>
      </c>
      <c r="DZ304" s="263"/>
    </row>
    <row r="305" spans="1:130" x14ac:dyDescent="0.25">
      <c r="A305" s="18">
        <v>1760</v>
      </c>
      <c r="B305" s="18" t="s">
        <v>608</v>
      </c>
      <c r="C305" s="18" t="s">
        <v>609</v>
      </c>
      <c r="D305" s="20">
        <v>1</v>
      </c>
      <c r="E305" s="18">
        <v>17531.310000000001</v>
      </c>
      <c r="F305" s="18">
        <v>30560.27</v>
      </c>
      <c r="G305" s="18" t="s">
        <v>157</v>
      </c>
      <c r="H305" s="18" t="s">
        <v>5</v>
      </c>
      <c r="I305" s="18" t="s">
        <v>415</v>
      </c>
      <c r="J305" s="21">
        <v>2274.33</v>
      </c>
      <c r="K305" s="21">
        <v>0</v>
      </c>
      <c r="L305" s="21">
        <v>2274.33</v>
      </c>
      <c r="M305" s="22">
        <v>215</v>
      </c>
      <c r="N305" s="22">
        <v>55.29</v>
      </c>
      <c r="O305" s="22">
        <v>713.08</v>
      </c>
      <c r="P305" s="22">
        <v>126.82</v>
      </c>
      <c r="Q305" s="22">
        <v>1110.19</v>
      </c>
      <c r="R305" s="23">
        <v>3384.52</v>
      </c>
      <c r="S305" s="21">
        <v>2214.5300000000002</v>
      </c>
      <c r="T305" s="21">
        <v>0</v>
      </c>
      <c r="U305" s="21">
        <v>2214.5300000000002</v>
      </c>
      <c r="V305" s="22">
        <v>215</v>
      </c>
      <c r="W305" s="22">
        <v>55.29</v>
      </c>
      <c r="X305" s="22">
        <v>713.94</v>
      </c>
      <c r="Y305" s="22">
        <v>90.32</v>
      </c>
      <c r="Z305" s="22">
        <v>1074.55</v>
      </c>
      <c r="AA305" s="23">
        <v>3289.08</v>
      </c>
      <c r="AB305" s="21">
        <v>2214.5300000000002</v>
      </c>
      <c r="AC305" s="21">
        <v>0</v>
      </c>
      <c r="AD305" s="21">
        <v>2214.5300000000002</v>
      </c>
      <c r="AE305" s="22">
        <v>215</v>
      </c>
      <c r="AF305" s="22">
        <v>55.29</v>
      </c>
      <c r="AG305" s="22">
        <v>713.51</v>
      </c>
      <c r="AH305" s="22">
        <v>131.12</v>
      </c>
      <c r="AI305" s="22">
        <v>1114.92</v>
      </c>
      <c r="AJ305" s="23">
        <v>3329.45</v>
      </c>
      <c r="AK305" s="21">
        <v>2214.5300000000002</v>
      </c>
      <c r="AL305" s="21">
        <v>0</v>
      </c>
      <c r="AM305" s="21">
        <v>2214.5300000000002</v>
      </c>
      <c r="AN305" s="22">
        <v>215</v>
      </c>
      <c r="AO305" s="22">
        <v>55.29</v>
      </c>
      <c r="AP305" s="22">
        <v>713.51</v>
      </c>
      <c r="AQ305" s="22">
        <v>126.02</v>
      </c>
      <c r="AR305" s="22">
        <v>1109.82</v>
      </c>
      <c r="AS305" s="23">
        <v>3324.35</v>
      </c>
      <c r="AT305" s="21">
        <v>2221.4299999999998</v>
      </c>
      <c r="AU305" s="21">
        <v>948.61</v>
      </c>
      <c r="AV305" s="21">
        <v>3170.04</v>
      </c>
      <c r="AW305" s="22">
        <v>345</v>
      </c>
      <c r="AX305" s="22">
        <v>55.46</v>
      </c>
      <c r="AY305" s="22">
        <v>909.56</v>
      </c>
      <c r="AZ305" s="22">
        <v>128.65</v>
      </c>
      <c r="BA305" s="22">
        <v>1438.67</v>
      </c>
      <c r="BB305" s="23">
        <v>4608.71</v>
      </c>
      <c r="BC305" s="21">
        <v>3401.51</v>
      </c>
      <c r="BD305" s="21">
        <v>0</v>
      </c>
      <c r="BE305" s="21">
        <v>3401.51</v>
      </c>
      <c r="BF305" s="22">
        <v>365</v>
      </c>
      <c r="BG305" s="22">
        <v>82.44</v>
      </c>
      <c r="BH305" s="22">
        <v>1267.92</v>
      </c>
      <c r="BI305" s="22">
        <v>156.86000000000001</v>
      </c>
      <c r="BJ305" s="22">
        <v>1872.22</v>
      </c>
      <c r="BK305" s="23">
        <v>5273.73</v>
      </c>
      <c r="BL305" s="21">
        <v>2214.5300000000002</v>
      </c>
      <c r="BM305" s="21">
        <v>0</v>
      </c>
      <c r="BN305" s="21">
        <v>2214.5300000000002</v>
      </c>
      <c r="BO305" s="22">
        <v>210</v>
      </c>
      <c r="BP305" s="22">
        <v>55.29</v>
      </c>
      <c r="BQ305" s="22">
        <v>713.51</v>
      </c>
      <c r="BR305" s="22">
        <v>126.02</v>
      </c>
      <c r="BS305" s="22">
        <v>1104.82</v>
      </c>
      <c r="BT305" s="23">
        <v>3319.35</v>
      </c>
      <c r="BU305" s="21">
        <v>2214.5300000000002</v>
      </c>
      <c r="BV305" s="21">
        <v>0</v>
      </c>
      <c r="BW305" s="21">
        <v>2214.5300000000002</v>
      </c>
      <c r="BX305" s="22">
        <v>214</v>
      </c>
      <c r="BY305" s="22">
        <v>55.29</v>
      </c>
      <c r="BZ305" s="22">
        <v>713.51</v>
      </c>
      <c r="CA305" s="22">
        <v>136.22</v>
      </c>
      <c r="CB305" s="22">
        <v>1119.02</v>
      </c>
      <c r="CC305" s="23">
        <v>3333.55</v>
      </c>
      <c r="CD305" s="21">
        <v>1421.67</v>
      </c>
      <c r="CE305" s="21">
        <v>0</v>
      </c>
      <c r="CF305" s="21">
        <v>1421.67</v>
      </c>
      <c r="CG305" s="22">
        <v>107</v>
      </c>
      <c r="CH305" s="22">
        <v>35.47</v>
      </c>
      <c r="CI305" s="22">
        <v>1122.31</v>
      </c>
      <c r="CJ305" s="22">
        <v>25.24</v>
      </c>
      <c r="CK305" s="22">
        <v>1290.02</v>
      </c>
      <c r="CL305" s="23">
        <v>2711.69</v>
      </c>
      <c r="CM305" s="21">
        <v>2214.5300000000002</v>
      </c>
      <c r="CN305" s="21">
        <v>0</v>
      </c>
      <c r="CO305" s="21">
        <v>2214.5300000000002</v>
      </c>
      <c r="CP305" s="22">
        <v>223</v>
      </c>
      <c r="CQ305" s="22">
        <v>55.29</v>
      </c>
      <c r="CR305" s="22">
        <v>770.06</v>
      </c>
      <c r="CS305" s="22">
        <v>39.32</v>
      </c>
      <c r="CT305" s="22">
        <v>1087.67</v>
      </c>
      <c r="CU305" s="23">
        <v>3302.2</v>
      </c>
      <c r="CV305" s="21">
        <v>3813.68</v>
      </c>
      <c r="CW305" s="21">
        <v>0</v>
      </c>
      <c r="CX305" s="21">
        <v>3813.68</v>
      </c>
      <c r="CY305" s="22">
        <v>437</v>
      </c>
      <c r="CZ305" s="22">
        <v>95.29</v>
      </c>
      <c r="DA305" s="22">
        <v>1688.36</v>
      </c>
      <c r="DB305" s="22">
        <v>67.73</v>
      </c>
      <c r="DC305" s="22">
        <v>2288.38</v>
      </c>
      <c r="DD305" s="23">
        <v>6102.06</v>
      </c>
      <c r="DE305" s="21">
        <v>3514.37</v>
      </c>
      <c r="DF305" s="21">
        <v>0</v>
      </c>
      <c r="DG305" s="21">
        <v>3514.37</v>
      </c>
      <c r="DH305" s="22">
        <v>399</v>
      </c>
      <c r="DI305" s="22">
        <v>385.2</v>
      </c>
      <c r="DJ305" s="22">
        <v>2122.67</v>
      </c>
      <c r="DK305" s="22">
        <v>175.94</v>
      </c>
      <c r="DL305" s="22">
        <v>3082.81</v>
      </c>
      <c r="DM305" s="23">
        <v>6597.18</v>
      </c>
      <c r="DN305" s="73">
        <f t="shared" si="42"/>
        <v>29934.170000000002</v>
      </c>
      <c r="DO305" s="73">
        <f t="shared" si="41"/>
        <v>948.61</v>
      </c>
      <c r="DP305" s="73">
        <f t="shared" si="43"/>
        <v>30882.780000000002</v>
      </c>
      <c r="DQ305" s="22">
        <f t="shared" si="44"/>
        <v>3370</v>
      </c>
      <c r="DR305" s="22">
        <f t="shared" si="45"/>
        <v>1096.18</v>
      </c>
      <c r="DS305" s="22">
        <f t="shared" si="46"/>
        <v>12875.45</v>
      </c>
      <c r="DT305" s="22">
        <f t="shared" si="47"/>
        <v>1456.28</v>
      </c>
      <c r="DU305" s="22">
        <f t="shared" si="48"/>
        <v>18797.910000000003</v>
      </c>
      <c r="DV305" s="23">
        <f t="shared" si="49"/>
        <v>51895.219999999994</v>
      </c>
      <c r="DW305" s="262">
        <f t="shared" si="50"/>
        <v>322.51000000000204</v>
      </c>
      <c r="DX305" s="262"/>
      <c r="DY305" s="263">
        <f>E305-(DU305-(DO305*PARAM!Q305))</f>
        <v>-1266.6000000000022</v>
      </c>
      <c r="DZ305" s="263"/>
    </row>
    <row r="306" spans="1:130" x14ac:dyDescent="0.25">
      <c r="A306" s="18">
        <v>1763</v>
      </c>
      <c r="B306" s="18" t="s">
        <v>767</v>
      </c>
      <c r="C306" s="18" t="s">
        <v>250</v>
      </c>
      <c r="D306" s="20">
        <v>0.8</v>
      </c>
      <c r="E306" s="18">
        <v>155059.24</v>
      </c>
      <c r="F306" s="18">
        <v>244176.16</v>
      </c>
      <c r="G306" s="18" t="s">
        <v>157</v>
      </c>
      <c r="H306" s="18" t="s">
        <v>18</v>
      </c>
      <c r="I306" s="18" t="s">
        <v>366</v>
      </c>
      <c r="J306" s="21">
        <v>4758.78</v>
      </c>
      <c r="K306" s="21">
        <v>0</v>
      </c>
      <c r="L306" s="21">
        <v>4758.78</v>
      </c>
      <c r="M306" s="22">
        <v>559</v>
      </c>
      <c r="N306" s="22">
        <v>117.55</v>
      </c>
      <c r="O306" s="22">
        <v>2133.27</v>
      </c>
      <c r="P306" s="22">
        <v>160.52000000000001</v>
      </c>
      <c r="Q306" s="22">
        <v>2970.34</v>
      </c>
      <c r="R306" s="23">
        <v>7729.12</v>
      </c>
      <c r="S306" s="21">
        <v>5093.78</v>
      </c>
      <c r="T306" s="21">
        <v>0</v>
      </c>
      <c r="U306" s="21">
        <v>5093.78</v>
      </c>
      <c r="V306" s="22">
        <v>605</v>
      </c>
      <c r="W306" s="22">
        <v>125.93</v>
      </c>
      <c r="X306" s="22">
        <v>2278.0500000000002</v>
      </c>
      <c r="Y306" s="22">
        <v>144.66999999999999</v>
      </c>
      <c r="Z306" s="22">
        <v>3153.65</v>
      </c>
      <c r="AA306" s="23">
        <v>8247.43</v>
      </c>
      <c r="AB306" s="21">
        <v>4758.78</v>
      </c>
      <c r="AC306" s="21">
        <v>0</v>
      </c>
      <c r="AD306" s="21">
        <v>4758.78</v>
      </c>
      <c r="AE306" s="22">
        <v>559</v>
      </c>
      <c r="AF306" s="22">
        <v>117.55</v>
      </c>
      <c r="AG306" s="22">
        <v>2134.27</v>
      </c>
      <c r="AH306" s="22">
        <v>170.72</v>
      </c>
      <c r="AI306" s="22">
        <v>2981.54</v>
      </c>
      <c r="AJ306" s="23">
        <v>7740.32</v>
      </c>
      <c r="AK306" s="21">
        <v>4786.37</v>
      </c>
      <c r="AL306" s="21">
        <v>0</v>
      </c>
      <c r="AM306" s="21">
        <v>4786.37</v>
      </c>
      <c r="AN306" s="22">
        <v>563</v>
      </c>
      <c r="AO306" s="22">
        <v>118.25</v>
      </c>
      <c r="AP306" s="22">
        <v>2146.0300000000002</v>
      </c>
      <c r="AQ306" s="22">
        <v>130.29</v>
      </c>
      <c r="AR306" s="22">
        <v>2957.57</v>
      </c>
      <c r="AS306" s="23">
        <v>7743.94</v>
      </c>
      <c r="AT306" s="21">
        <v>4774.75</v>
      </c>
      <c r="AU306" s="21">
        <v>758.88</v>
      </c>
      <c r="AV306" s="21">
        <v>5533.63</v>
      </c>
      <c r="AW306" s="22">
        <v>665</v>
      </c>
      <c r="AX306" s="22">
        <v>117.95</v>
      </c>
      <c r="AY306" s="22">
        <v>2292.84</v>
      </c>
      <c r="AZ306" s="22">
        <v>155.6</v>
      </c>
      <c r="BA306" s="22">
        <v>3231.39</v>
      </c>
      <c r="BB306" s="23">
        <v>8765.02</v>
      </c>
      <c r="BC306" s="21">
        <v>7162.12</v>
      </c>
      <c r="BD306" s="21">
        <v>0</v>
      </c>
      <c r="BE306" s="21">
        <v>7162.12</v>
      </c>
      <c r="BF306" s="22">
        <v>879</v>
      </c>
      <c r="BG306" s="22">
        <v>175.43</v>
      </c>
      <c r="BH306" s="22">
        <v>3120.97</v>
      </c>
      <c r="BI306" s="22">
        <v>167.59</v>
      </c>
      <c r="BJ306" s="22">
        <v>4342.99</v>
      </c>
      <c r="BK306" s="23">
        <v>11505.11</v>
      </c>
      <c r="BL306" s="21">
        <v>4758.78</v>
      </c>
      <c r="BM306" s="21">
        <v>0</v>
      </c>
      <c r="BN306" s="21">
        <v>4758.78</v>
      </c>
      <c r="BO306" s="22">
        <v>559</v>
      </c>
      <c r="BP306" s="22">
        <v>117.55</v>
      </c>
      <c r="BQ306" s="22">
        <v>2134.27</v>
      </c>
      <c r="BR306" s="22">
        <v>165.62</v>
      </c>
      <c r="BS306" s="22">
        <v>2976.44</v>
      </c>
      <c r="BT306" s="23">
        <v>7735.22</v>
      </c>
      <c r="BU306" s="21">
        <v>4758.78</v>
      </c>
      <c r="BV306" s="21">
        <v>0</v>
      </c>
      <c r="BW306" s="21">
        <v>4758.78</v>
      </c>
      <c r="BX306" s="22">
        <v>559</v>
      </c>
      <c r="BY306" s="22">
        <v>117.55</v>
      </c>
      <c r="BZ306" s="22">
        <v>2134.27</v>
      </c>
      <c r="CA306" s="22">
        <v>160.52000000000001</v>
      </c>
      <c r="CB306" s="22">
        <v>2971.34</v>
      </c>
      <c r="CC306" s="23">
        <v>7730.12</v>
      </c>
      <c r="CD306" s="21">
        <v>4940.8900000000003</v>
      </c>
      <c r="CE306" s="21">
        <v>0</v>
      </c>
      <c r="CF306" s="21">
        <v>4940.8900000000003</v>
      </c>
      <c r="CG306" s="22">
        <v>538</v>
      </c>
      <c r="CH306" s="22">
        <v>113.74</v>
      </c>
      <c r="CI306" s="22">
        <v>2069.11</v>
      </c>
      <c r="CJ306" s="22">
        <v>147.63999999999999</v>
      </c>
      <c r="CK306" s="22">
        <v>2868.49</v>
      </c>
      <c r="CL306" s="23">
        <v>7809.38</v>
      </c>
      <c r="CM306" s="21">
        <v>4758.78</v>
      </c>
      <c r="CN306" s="21">
        <v>0</v>
      </c>
      <c r="CO306" s="21">
        <v>4758.78</v>
      </c>
      <c r="CP306" s="22">
        <v>568</v>
      </c>
      <c r="CQ306" s="22">
        <v>117.55</v>
      </c>
      <c r="CR306" s="22">
        <v>2139.0700000000002</v>
      </c>
      <c r="CS306" s="22">
        <v>124.82</v>
      </c>
      <c r="CT306" s="22">
        <v>2949.44</v>
      </c>
      <c r="CU306" s="23">
        <v>7708.22</v>
      </c>
      <c r="CV306" s="21">
        <v>4766.13</v>
      </c>
      <c r="CW306" s="21">
        <v>0</v>
      </c>
      <c r="CX306" s="21">
        <v>4766.13</v>
      </c>
      <c r="CY306" s="22">
        <v>560</v>
      </c>
      <c r="CZ306" s="22">
        <v>117.74</v>
      </c>
      <c r="DA306" s="22">
        <v>2137.41</v>
      </c>
      <c r="DB306" s="22">
        <v>160.61000000000001</v>
      </c>
      <c r="DC306" s="22">
        <v>2975.76</v>
      </c>
      <c r="DD306" s="23">
        <v>7741.89</v>
      </c>
      <c r="DE306" s="21">
        <v>5666.11</v>
      </c>
      <c r="DF306" s="21">
        <v>0</v>
      </c>
      <c r="DG306" s="21">
        <v>5666.11</v>
      </c>
      <c r="DH306" s="22">
        <v>688</v>
      </c>
      <c r="DI306" s="22">
        <v>739.06</v>
      </c>
      <c r="DJ306" s="22">
        <v>2549.25</v>
      </c>
      <c r="DK306" s="22">
        <v>167.72</v>
      </c>
      <c r="DL306" s="22">
        <v>4144.03</v>
      </c>
      <c r="DM306" s="23">
        <v>9810.14</v>
      </c>
      <c r="DN306" s="73">
        <f t="shared" si="42"/>
        <v>60984.049999999996</v>
      </c>
      <c r="DO306" s="73">
        <f t="shared" si="41"/>
        <v>758.88</v>
      </c>
      <c r="DP306" s="73">
        <f t="shared" si="43"/>
        <v>61742.929999999993</v>
      </c>
      <c r="DQ306" s="22">
        <f t="shared" si="44"/>
        <v>7861</v>
      </c>
      <c r="DR306" s="22">
        <f t="shared" si="45"/>
        <v>2213.3999999999996</v>
      </c>
      <c r="DS306" s="22">
        <f t="shared" si="46"/>
        <v>29403.08</v>
      </c>
      <c r="DT306" s="22">
        <f t="shared" si="47"/>
        <v>2021.9399999999998</v>
      </c>
      <c r="DU306" s="22">
        <f t="shared" si="48"/>
        <v>41499.42</v>
      </c>
      <c r="DV306" s="23">
        <f t="shared" si="49"/>
        <v>108001.13</v>
      </c>
      <c r="DW306" s="262">
        <f t="shared" si="50"/>
        <v>-182433.23</v>
      </c>
      <c r="DX306" s="262"/>
      <c r="DY306" s="263">
        <f>E306-(DU306-(DO306*PARAM!Q306))</f>
        <v>113559.81999999999</v>
      </c>
      <c r="DZ306" s="263"/>
    </row>
    <row r="307" spans="1:130" x14ac:dyDescent="0.25">
      <c r="A307" s="18">
        <v>1767</v>
      </c>
      <c r="B307" s="18" t="s">
        <v>835</v>
      </c>
      <c r="C307" s="18" t="s">
        <v>836</v>
      </c>
      <c r="D307" s="20">
        <v>0</v>
      </c>
      <c r="E307" s="18">
        <v>0</v>
      </c>
      <c r="F307" s="18">
        <v>0</v>
      </c>
      <c r="G307" s="18" t="s">
        <v>157</v>
      </c>
      <c r="H307" s="18" t="s">
        <v>5</v>
      </c>
      <c r="I307" s="18" t="s">
        <v>814</v>
      </c>
      <c r="J307" s="21"/>
      <c r="K307" s="21"/>
      <c r="L307" s="21"/>
      <c r="M307" s="22"/>
      <c r="N307" s="22"/>
      <c r="O307" s="22"/>
      <c r="P307" s="22"/>
      <c r="Q307" s="22"/>
      <c r="R307" s="23"/>
      <c r="S307" s="21">
        <v>1047.49</v>
      </c>
      <c r="T307" s="21">
        <v>0</v>
      </c>
      <c r="U307" s="21">
        <v>1047.49</v>
      </c>
      <c r="V307" s="22">
        <v>44</v>
      </c>
      <c r="W307" s="22">
        <v>36.659999999999997</v>
      </c>
      <c r="X307" s="22">
        <v>226.84</v>
      </c>
      <c r="Y307" s="22">
        <v>14.2</v>
      </c>
      <c r="Z307" s="22">
        <v>321.7</v>
      </c>
      <c r="AA307" s="23">
        <v>1369.19</v>
      </c>
      <c r="AB307" s="21">
        <v>0</v>
      </c>
      <c r="AC307" s="21">
        <v>0</v>
      </c>
      <c r="AD307" s="21">
        <v>0</v>
      </c>
      <c r="AE307" s="22">
        <v>0</v>
      </c>
      <c r="AF307" s="22">
        <v>0</v>
      </c>
      <c r="AG307" s="22">
        <v>0</v>
      </c>
      <c r="AH307" s="22">
        <v>0</v>
      </c>
      <c r="AI307" s="22">
        <v>0</v>
      </c>
      <c r="AJ307" s="23">
        <v>0</v>
      </c>
      <c r="AK307" s="21"/>
      <c r="AL307" s="21"/>
      <c r="AM307" s="21"/>
      <c r="AN307" s="22"/>
      <c r="AO307" s="22"/>
      <c r="AP307" s="22"/>
      <c r="AQ307" s="22"/>
      <c r="AR307" s="22"/>
      <c r="AS307" s="23"/>
      <c r="AT307" s="21">
        <v>0</v>
      </c>
      <c r="AU307" s="21">
        <v>948.61</v>
      </c>
      <c r="AV307" s="21">
        <v>948.61</v>
      </c>
      <c r="AW307" s="22">
        <v>40</v>
      </c>
      <c r="AX307" s="22">
        <v>0</v>
      </c>
      <c r="AY307" s="22">
        <v>189.72</v>
      </c>
      <c r="AZ307" s="22">
        <v>12.71</v>
      </c>
      <c r="BA307" s="22">
        <v>242.43</v>
      </c>
      <c r="BB307" s="23">
        <v>1191.04</v>
      </c>
      <c r="BC307" s="21"/>
      <c r="BD307" s="21"/>
      <c r="BE307" s="21"/>
      <c r="BF307" s="22"/>
      <c r="BG307" s="22"/>
      <c r="BH307" s="22"/>
      <c r="BI307" s="22"/>
      <c r="BJ307" s="22"/>
      <c r="BK307" s="23"/>
      <c r="BL307" s="21"/>
      <c r="BM307" s="21"/>
      <c r="BN307" s="21"/>
      <c r="BO307" s="22"/>
      <c r="BP307" s="22"/>
      <c r="BQ307" s="22"/>
      <c r="BR307" s="22"/>
      <c r="BS307" s="22"/>
      <c r="BT307" s="23"/>
      <c r="BU307" s="21"/>
      <c r="BV307" s="21"/>
      <c r="BW307" s="21"/>
      <c r="BX307" s="22"/>
      <c r="BY307" s="22"/>
      <c r="BZ307" s="22"/>
      <c r="CA307" s="22"/>
      <c r="CB307" s="22"/>
      <c r="CC307" s="23"/>
      <c r="CD307" s="21"/>
      <c r="CE307" s="21"/>
      <c r="CF307" s="21"/>
      <c r="CG307" s="22"/>
      <c r="CH307" s="22"/>
      <c r="CI307" s="22"/>
      <c r="CJ307" s="22"/>
      <c r="CK307" s="22"/>
      <c r="CL307" s="23"/>
      <c r="CM307" s="21"/>
      <c r="CN307" s="21"/>
      <c r="CO307" s="21"/>
      <c r="CP307" s="22"/>
      <c r="CQ307" s="22"/>
      <c r="CR307" s="22"/>
      <c r="CS307" s="22"/>
      <c r="CT307" s="22"/>
      <c r="CU307" s="23"/>
      <c r="CV307" s="21"/>
      <c r="CW307" s="21"/>
      <c r="CX307" s="21"/>
      <c r="CY307" s="22"/>
      <c r="CZ307" s="22"/>
      <c r="DA307" s="22"/>
      <c r="DB307" s="22"/>
      <c r="DC307" s="22"/>
      <c r="DD307" s="23"/>
      <c r="DN307" s="73">
        <f t="shared" si="42"/>
        <v>1047.49</v>
      </c>
      <c r="DO307" s="73">
        <f t="shared" si="41"/>
        <v>948.61</v>
      </c>
      <c r="DP307" s="73">
        <f t="shared" si="43"/>
        <v>1996.1</v>
      </c>
      <c r="DQ307" s="22">
        <f t="shared" si="44"/>
        <v>84</v>
      </c>
      <c r="DR307" s="22">
        <f t="shared" si="45"/>
        <v>36.659999999999997</v>
      </c>
      <c r="DS307" s="22">
        <f t="shared" si="46"/>
        <v>416.56</v>
      </c>
      <c r="DT307" s="22">
        <f t="shared" si="47"/>
        <v>26.91</v>
      </c>
      <c r="DU307" s="22">
        <f t="shared" si="48"/>
        <v>564.13</v>
      </c>
      <c r="DV307" s="23">
        <f t="shared" si="49"/>
        <v>2560.23</v>
      </c>
      <c r="DW307" s="262">
        <f t="shared" si="50"/>
        <v>1996.1</v>
      </c>
      <c r="DX307" s="262"/>
      <c r="DY307" s="263">
        <f>E307-(DU307-(DO307*PARAM!Q307))</f>
        <v>-564.13</v>
      </c>
      <c r="DZ307" s="263"/>
    </row>
    <row r="308" spans="1:130" x14ac:dyDescent="0.25">
      <c r="A308" s="18">
        <v>1774</v>
      </c>
      <c r="B308" s="18" t="s">
        <v>504</v>
      </c>
      <c r="C308" s="18" t="s">
        <v>505</v>
      </c>
      <c r="D308" s="20">
        <v>1</v>
      </c>
      <c r="E308" s="18">
        <v>10826.41</v>
      </c>
      <c r="F308" s="18">
        <v>21941.67</v>
      </c>
      <c r="G308" s="18" t="s">
        <v>173</v>
      </c>
      <c r="H308" s="18" t="s">
        <v>5</v>
      </c>
      <c r="I308" s="18" t="s">
        <v>282</v>
      </c>
      <c r="J308" s="21">
        <v>2126.6999999999998</v>
      </c>
      <c r="K308" s="21">
        <v>0</v>
      </c>
      <c r="L308" s="21">
        <v>2126.6999999999998</v>
      </c>
      <c r="M308" s="22">
        <v>186</v>
      </c>
      <c r="N308" s="22">
        <v>30.33</v>
      </c>
      <c r="O308" s="22">
        <v>523.49</v>
      </c>
      <c r="P308" s="22">
        <v>139.30000000000001</v>
      </c>
      <c r="Q308" s="22">
        <v>879.12</v>
      </c>
      <c r="R308" s="23">
        <v>3005.82</v>
      </c>
      <c r="S308" s="21">
        <v>2002.45</v>
      </c>
      <c r="T308" s="21">
        <v>0</v>
      </c>
      <c r="U308" s="21">
        <v>2002.45</v>
      </c>
      <c r="V308" s="22">
        <v>184</v>
      </c>
      <c r="W308" s="22">
        <v>30</v>
      </c>
      <c r="X308" s="22">
        <v>264.11</v>
      </c>
      <c r="Y308" s="22">
        <v>117.15</v>
      </c>
      <c r="Z308" s="22">
        <v>595.26</v>
      </c>
      <c r="AA308" s="23">
        <v>2597.71</v>
      </c>
      <c r="AB308" s="21">
        <v>1596.18</v>
      </c>
      <c r="AC308" s="21">
        <v>0</v>
      </c>
      <c r="AD308" s="21">
        <v>1596.18</v>
      </c>
      <c r="AE308" s="22">
        <v>127</v>
      </c>
      <c r="AF308" s="22">
        <v>23.9</v>
      </c>
      <c r="AG308" s="22">
        <v>135.02000000000001</v>
      </c>
      <c r="AH308" s="22">
        <v>145.63</v>
      </c>
      <c r="AI308" s="22">
        <v>431.55</v>
      </c>
      <c r="AJ308" s="23">
        <v>2027.73</v>
      </c>
      <c r="AK308" s="21">
        <v>1596.18</v>
      </c>
      <c r="AL308" s="21">
        <v>0</v>
      </c>
      <c r="AM308" s="21">
        <v>1596.18</v>
      </c>
      <c r="AN308" s="22">
        <v>127</v>
      </c>
      <c r="AO308" s="22">
        <v>23.9</v>
      </c>
      <c r="AP308" s="22">
        <v>135.02000000000001</v>
      </c>
      <c r="AQ308" s="22">
        <v>135.43</v>
      </c>
      <c r="AR308" s="22">
        <v>421.35</v>
      </c>
      <c r="AS308" s="23">
        <v>2017.53</v>
      </c>
      <c r="AT308" s="21">
        <v>1596.18</v>
      </c>
      <c r="AU308" s="21">
        <v>910.67</v>
      </c>
      <c r="AV308" s="21">
        <v>2506.85</v>
      </c>
      <c r="AW308" s="22">
        <v>252</v>
      </c>
      <c r="AX308" s="22">
        <v>23.9</v>
      </c>
      <c r="AY308" s="22">
        <v>317.16000000000003</v>
      </c>
      <c r="AZ308" s="22">
        <v>132.33000000000001</v>
      </c>
      <c r="BA308" s="22">
        <v>725.39</v>
      </c>
      <c r="BB308" s="23">
        <v>3232.24</v>
      </c>
      <c r="BC308" s="21">
        <v>7231.26</v>
      </c>
      <c r="BD308" s="21">
        <v>0</v>
      </c>
      <c r="BE308" s="21">
        <v>7231.26</v>
      </c>
      <c r="BF308" s="22">
        <v>291</v>
      </c>
      <c r="BG308" s="22">
        <v>419.71</v>
      </c>
      <c r="BH308" s="22">
        <v>4523.67</v>
      </c>
      <c r="BI308" s="22">
        <v>239.45</v>
      </c>
      <c r="BJ308" s="22">
        <v>5473.83</v>
      </c>
      <c r="BK308" s="23">
        <v>12705.09</v>
      </c>
      <c r="BL308" s="21">
        <v>882.63</v>
      </c>
      <c r="BM308" s="21">
        <v>0</v>
      </c>
      <c r="BN308" s="21">
        <v>882.63</v>
      </c>
      <c r="BO308" s="22">
        <v>28</v>
      </c>
      <c r="BP308" s="22">
        <v>13.19</v>
      </c>
      <c r="BQ308" s="22">
        <v>99.82</v>
      </c>
      <c r="BR308" s="22">
        <v>122.76</v>
      </c>
      <c r="BS308" s="22">
        <v>263.77</v>
      </c>
      <c r="BT308" s="23">
        <v>1146.4000000000001</v>
      </c>
      <c r="BU308" s="21">
        <v>1615.23</v>
      </c>
      <c r="BV308" s="21">
        <v>0</v>
      </c>
      <c r="BW308" s="21">
        <v>1615.23</v>
      </c>
      <c r="BX308" s="22">
        <v>130</v>
      </c>
      <c r="BY308" s="22">
        <v>24.18</v>
      </c>
      <c r="BZ308" s="22">
        <v>152.16</v>
      </c>
      <c r="CA308" s="22">
        <v>130.66999999999999</v>
      </c>
      <c r="CB308" s="22">
        <v>437.01</v>
      </c>
      <c r="CC308" s="23">
        <v>2052.2399999999998</v>
      </c>
      <c r="CD308" s="21">
        <v>1615.23</v>
      </c>
      <c r="CE308" s="21">
        <v>0</v>
      </c>
      <c r="CF308" s="21">
        <v>1615.23</v>
      </c>
      <c r="CG308" s="22">
        <v>130</v>
      </c>
      <c r="CH308" s="22">
        <v>24.18</v>
      </c>
      <c r="CI308" s="22">
        <v>152.16</v>
      </c>
      <c r="CJ308" s="22">
        <v>89.87</v>
      </c>
      <c r="CK308" s="22">
        <v>396.21</v>
      </c>
      <c r="CL308" s="23">
        <v>2011.44</v>
      </c>
      <c r="CM308" s="21">
        <v>949.83</v>
      </c>
      <c r="CN308" s="21">
        <v>0</v>
      </c>
      <c r="CO308" s="21">
        <v>949.83</v>
      </c>
      <c r="CP308" s="22">
        <v>49</v>
      </c>
      <c r="CQ308" s="22">
        <v>14.2</v>
      </c>
      <c r="CR308" s="22">
        <v>120.6</v>
      </c>
      <c r="CS308" s="22">
        <v>123.96</v>
      </c>
      <c r="CT308" s="22">
        <v>307.76</v>
      </c>
      <c r="CU308" s="23">
        <v>1257.5899999999999</v>
      </c>
      <c r="CV308" s="21">
        <v>171.78</v>
      </c>
      <c r="CW308" s="21">
        <v>0</v>
      </c>
      <c r="CX308" s="21">
        <v>171.78</v>
      </c>
      <c r="CY308" s="22">
        <v>-66</v>
      </c>
      <c r="CZ308" s="22">
        <v>2.5299999999999998</v>
      </c>
      <c r="DA308" s="22">
        <v>73.7</v>
      </c>
      <c r="DB308" s="22">
        <v>3.04</v>
      </c>
      <c r="DC308" s="22">
        <v>13.27</v>
      </c>
      <c r="DD308" s="23">
        <v>185.05</v>
      </c>
      <c r="DE308" s="21">
        <v>2707.34</v>
      </c>
      <c r="DF308" s="21">
        <v>0</v>
      </c>
      <c r="DG308" s="21">
        <v>2707.34</v>
      </c>
      <c r="DH308" s="22">
        <v>859</v>
      </c>
      <c r="DI308" s="22">
        <v>199.08</v>
      </c>
      <c r="DJ308" s="22">
        <v>2088.7800000000002</v>
      </c>
      <c r="DK308" s="22">
        <v>49.4</v>
      </c>
      <c r="DL308" s="22">
        <v>3196.26</v>
      </c>
      <c r="DM308" s="23">
        <v>5903.6</v>
      </c>
      <c r="DN308" s="73">
        <f t="shared" si="42"/>
        <v>24090.99</v>
      </c>
      <c r="DO308" s="73">
        <f t="shared" si="41"/>
        <v>910.67</v>
      </c>
      <c r="DP308" s="73">
        <f t="shared" si="43"/>
        <v>25001.660000000003</v>
      </c>
      <c r="DQ308" s="22">
        <f t="shared" si="44"/>
        <v>2325</v>
      </c>
      <c r="DR308" s="22">
        <f t="shared" si="45"/>
        <v>842.29000000000008</v>
      </c>
      <c r="DS308" s="22">
        <f t="shared" si="46"/>
        <v>8685.51</v>
      </c>
      <c r="DT308" s="22">
        <f t="shared" si="47"/>
        <v>1551.75</v>
      </c>
      <c r="DU308" s="22">
        <f t="shared" si="48"/>
        <v>13404.550000000001</v>
      </c>
      <c r="DV308" s="23">
        <f t="shared" si="49"/>
        <v>39288.840000000004</v>
      </c>
      <c r="DW308" s="262">
        <f t="shared" si="50"/>
        <v>3059.9900000000052</v>
      </c>
      <c r="DX308" s="262"/>
      <c r="DY308" s="263">
        <f>E308-(DU308-(DO308*PARAM!Q308))</f>
        <v>-2578.1400000000012</v>
      </c>
      <c r="DZ308" s="263"/>
    </row>
    <row r="309" spans="1:130" x14ac:dyDescent="0.25">
      <c r="A309" s="18">
        <v>1776</v>
      </c>
      <c r="B309" s="18" t="s">
        <v>638</v>
      </c>
      <c r="C309" s="18" t="s">
        <v>639</v>
      </c>
      <c r="D309" s="20">
        <v>1</v>
      </c>
      <c r="E309" s="18">
        <v>5603.66</v>
      </c>
      <c r="F309" s="18">
        <v>11751.53</v>
      </c>
      <c r="G309" s="18" t="s">
        <v>173</v>
      </c>
      <c r="H309" s="18" t="s">
        <v>5</v>
      </c>
      <c r="I309" s="18" t="s">
        <v>182</v>
      </c>
      <c r="J309" s="21">
        <v>1855.96</v>
      </c>
      <c r="K309" s="21">
        <v>0</v>
      </c>
      <c r="L309" s="21">
        <v>1855.96</v>
      </c>
      <c r="M309" s="22">
        <v>144</v>
      </c>
      <c r="N309" s="22">
        <v>26.23</v>
      </c>
      <c r="O309" s="22">
        <v>238.82</v>
      </c>
      <c r="P309" s="22">
        <v>129.4</v>
      </c>
      <c r="Q309" s="22">
        <v>538.45000000000005</v>
      </c>
      <c r="R309" s="23">
        <v>2394.41</v>
      </c>
      <c r="S309" s="21">
        <v>1596.18</v>
      </c>
      <c r="T309" s="21">
        <v>0</v>
      </c>
      <c r="U309" s="21">
        <v>1596.18</v>
      </c>
      <c r="V309" s="22">
        <v>123</v>
      </c>
      <c r="W309" s="22">
        <v>23.9</v>
      </c>
      <c r="X309" s="22">
        <v>98.38</v>
      </c>
      <c r="Y309" s="22">
        <v>120.13</v>
      </c>
      <c r="Z309" s="22">
        <v>365.41</v>
      </c>
      <c r="AA309" s="23">
        <v>1961.59</v>
      </c>
      <c r="AB309" s="21">
        <v>1596.18</v>
      </c>
      <c r="AC309" s="21">
        <v>0</v>
      </c>
      <c r="AD309" s="21">
        <v>1596.18</v>
      </c>
      <c r="AE309" s="22">
        <v>123</v>
      </c>
      <c r="AF309" s="22">
        <v>23.9</v>
      </c>
      <c r="AG309" s="22">
        <v>98.04</v>
      </c>
      <c r="AH309" s="22">
        <v>145.63</v>
      </c>
      <c r="AI309" s="22">
        <v>390.57</v>
      </c>
      <c r="AJ309" s="23">
        <v>1986.75</v>
      </c>
      <c r="AK309" s="21">
        <v>1596.18</v>
      </c>
      <c r="AL309" s="21">
        <v>0</v>
      </c>
      <c r="AM309" s="21">
        <v>1596.18</v>
      </c>
      <c r="AN309" s="22">
        <v>123</v>
      </c>
      <c r="AO309" s="22">
        <v>23.9</v>
      </c>
      <c r="AP309" s="22">
        <v>98.04</v>
      </c>
      <c r="AQ309" s="22">
        <v>135.43</v>
      </c>
      <c r="AR309" s="22">
        <v>380.37</v>
      </c>
      <c r="AS309" s="23">
        <v>1976.55</v>
      </c>
      <c r="AT309" s="21">
        <v>5357.12</v>
      </c>
      <c r="AU309" s="21">
        <v>929.63</v>
      </c>
      <c r="AV309" s="21">
        <v>6286.75</v>
      </c>
      <c r="AW309" s="22">
        <v>248</v>
      </c>
      <c r="AX309" s="22">
        <v>318.01</v>
      </c>
      <c r="AY309" s="22">
        <v>3615.18</v>
      </c>
      <c r="AZ309" s="22">
        <v>184.09</v>
      </c>
      <c r="BA309" s="22">
        <v>4365.28</v>
      </c>
      <c r="BB309" s="23">
        <v>10652.03</v>
      </c>
      <c r="BC309" s="21">
        <v>228.8</v>
      </c>
      <c r="BD309" s="21">
        <v>0</v>
      </c>
      <c r="BE309" s="21">
        <v>228.8</v>
      </c>
      <c r="BF309" s="22">
        <v>0</v>
      </c>
      <c r="BG309" s="22">
        <v>0</v>
      </c>
      <c r="BH309" s="22">
        <v>0</v>
      </c>
      <c r="BI309" s="22">
        <v>3.07</v>
      </c>
      <c r="BJ309" s="22">
        <v>3.07</v>
      </c>
      <c r="BK309" s="23">
        <v>231.87</v>
      </c>
      <c r="BL309" s="21">
        <v>0</v>
      </c>
      <c r="BM309" s="21">
        <v>0</v>
      </c>
      <c r="BN309" s="21">
        <v>0</v>
      </c>
      <c r="BO309" s="22">
        <v>-1</v>
      </c>
      <c r="BP309" s="22">
        <v>0</v>
      </c>
      <c r="BQ309" s="22">
        <v>0</v>
      </c>
      <c r="BR309" s="22">
        <v>0</v>
      </c>
      <c r="BS309" s="22">
        <v>-1</v>
      </c>
      <c r="BT309" s="23">
        <v>-1</v>
      </c>
      <c r="BU309" s="21">
        <v>0</v>
      </c>
      <c r="BV309" s="21">
        <v>0</v>
      </c>
      <c r="BW309" s="21">
        <v>0</v>
      </c>
      <c r="BX309" s="22">
        <v>0</v>
      </c>
      <c r="BY309" s="22">
        <v>0</v>
      </c>
      <c r="BZ309" s="22">
        <v>0</v>
      </c>
      <c r="CA309" s="22">
        <v>0</v>
      </c>
      <c r="CB309" s="22">
        <v>0</v>
      </c>
      <c r="CC309" s="23">
        <v>0</v>
      </c>
      <c r="CD309" s="21">
        <v>0</v>
      </c>
      <c r="CE309" s="21">
        <v>0</v>
      </c>
      <c r="CF309" s="21">
        <v>0</v>
      </c>
      <c r="CG309" s="22">
        <v>0</v>
      </c>
      <c r="CH309" s="22">
        <v>0</v>
      </c>
      <c r="CI309" s="22">
        <v>0</v>
      </c>
      <c r="CJ309" s="22">
        <v>0</v>
      </c>
      <c r="CK309" s="22">
        <v>0</v>
      </c>
      <c r="CL309" s="23">
        <v>0</v>
      </c>
      <c r="CM309" s="21">
        <v>0</v>
      </c>
      <c r="CN309" s="21">
        <v>0</v>
      </c>
      <c r="CO309" s="21">
        <v>0</v>
      </c>
      <c r="CP309" s="22">
        <v>0</v>
      </c>
      <c r="CQ309" s="22">
        <v>0</v>
      </c>
      <c r="CR309" s="22">
        <v>0</v>
      </c>
      <c r="CS309" s="22">
        <v>0</v>
      </c>
      <c r="CT309" s="22">
        <v>0</v>
      </c>
      <c r="CU309" s="23">
        <v>0</v>
      </c>
      <c r="CV309" s="21"/>
      <c r="CW309" s="21"/>
      <c r="CX309" s="21"/>
      <c r="CY309" s="22"/>
      <c r="CZ309" s="22"/>
      <c r="DA309" s="22"/>
      <c r="DB309" s="22"/>
      <c r="DC309" s="22"/>
      <c r="DD309" s="23"/>
      <c r="DN309" s="73">
        <f t="shared" si="42"/>
        <v>12230.42</v>
      </c>
      <c r="DO309" s="73">
        <f t="shared" si="41"/>
        <v>929.63</v>
      </c>
      <c r="DP309" s="73">
        <f t="shared" si="43"/>
        <v>13160.05</v>
      </c>
      <c r="DQ309" s="22">
        <f t="shared" si="44"/>
        <v>759</v>
      </c>
      <c r="DR309" s="22">
        <f t="shared" si="45"/>
        <v>415.94</v>
      </c>
      <c r="DS309" s="22">
        <f t="shared" si="46"/>
        <v>4148.46</v>
      </c>
      <c r="DT309" s="22">
        <f t="shared" si="47"/>
        <v>717.75</v>
      </c>
      <c r="DU309" s="22">
        <f t="shared" si="48"/>
        <v>6041.15</v>
      </c>
      <c r="DV309" s="23">
        <f t="shared" si="49"/>
        <v>19201.2</v>
      </c>
      <c r="DW309" s="262">
        <f t="shared" si="50"/>
        <v>1408.5199999999986</v>
      </c>
      <c r="DX309" s="262"/>
      <c r="DY309" s="263">
        <f>E309-(DU309-(DO309*PARAM!Q309))</f>
        <v>-437.48999999999978</v>
      </c>
      <c r="DZ309" s="263"/>
    </row>
    <row r="310" spans="1:130" x14ac:dyDescent="0.25">
      <c r="A310" s="18">
        <v>1779</v>
      </c>
      <c r="B310" s="18" t="s">
        <v>548</v>
      </c>
      <c r="C310" s="18" t="s">
        <v>549</v>
      </c>
      <c r="D310" s="20">
        <v>1</v>
      </c>
      <c r="E310" s="18">
        <v>9954.64</v>
      </c>
      <c r="F310" s="18">
        <v>24288.17</v>
      </c>
      <c r="G310" s="18" t="s">
        <v>157</v>
      </c>
      <c r="H310" s="18" t="s">
        <v>5</v>
      </c>
      <c r="I310" s="18" t="s">
        <v>166</v>
      </c>
      <c r="J310" s="21">
        <v>1864.85</v>
      </c>
      <c r="K310" s="21">
        <v>0</v>
      </c>
      <c r="L310" s="21">
        <v>1864.85</v>
      </c>
      <c r="M310" s="22">
        <v>160</v>
      </c>
      <c r="N310" s="22">
        <v>27.93</v>
      </c>
      <c r="O310" s="22">
        <v>341.2</v>
      </c>
      <c r="P310" s="22">
        <v>119.81</v>
      </c>
      <c r="Q310" s="22">
        <v>648.94000000000005</v>
      </c>
      <c r="R310" s="23">
        <v>2513.79</v>
      </c>
      <c r="S310" s="21">
        <v>1864.85</v>
      </c>
      <c r="T310" s="21">
        <v>0</v>
      </c>
      <c r="U310" s="21">
        <v>1864.85</v>
      </c>
      <c r="V310" s="22">
        <v>160</v>
      </c>
      <c r="W310" s="22">
        <v>27.93</v>
      </c>
      <c r="X310" s="22">
        <v>341.96</v>
      </c>
      <c r="Y310" s="22">
        <v>114.71</v>
      </c>
      <c r="Z310" s="22">
        <v>644.6</v>
      </c>
      <c r="AA310" s="23">
        <v>2509.4499999999998</v>
      </c>
      <c r="AB310" s="21">
        <v>1864.85</v>
      </c>
      <c r="AC310" s="21">
        <v>0</v>
      </c>
      <c r="AD310" s="21">
        <v>1864.85</v>
      </c>
      <c r="AE310" s="22">
        <v>165</v>
      </c>
      <c r="AF310" s="22">
        <v>27.93</v>
      </c>
      <c r="AG310" s="22">
        <v>378.47</v>
      </c>
      <c r="AH310" s="22">
        <v>150.41</v>
      </c>
      <c r="AI310" s="22">
        <v>721.81</v>
      </c>
      <c r="AJ310" s="23">
        <v>2586.66</v>
      </c>
      <c r="AK310" s="21">
        <v>1864.85</v>
      </c>
      <c r="AL310" s="21">
        <v>0</v>
      </c>
      <c r="AM310" s="21">
        <v>1864.85</v>
      </c>
      <c r="AN310" s="22">
        <v>165</v>
      </c>
      <c r="AO310" s="22">
        <v>27.93</v>
      </c>
      <c r="AP310" s="22">
        <v>378.56</v>
      </c>
      <c r="AQ310" s="22">
        <v>135.11000000000001</v>
      </c>
      <c r="AR310" s="22">
        <v>706.6</v>
      </c>
      <c r="AS310" s="23">
        <v>2571.4499999999998</v>
      </c>
      <c r="AT310" s="21">
        <v>1215.48</v>
      </c>
      <c r="AU310" s="21">
        <v>929.63</v>
      </c>
      <c r="AV310" s="21">
        <v>2145.11</v>
      </c>
      <c r="AW310" s="22">
        <v>202</v>
      </c>
      <c r="AX310" s="22">
        <v>18.190000000000001</v>
      </c>
      <c r="AY310" s="22">
        <v>456.24</v>
      </c>
      <c r="AZ310" s="22">
        <v>125.82</v>
      </c>
      <c r="BA310" s="22">
        <v>802.25</v>
      </c>
      <c r="BB310" s="23">
        <v>2947.36</v>
      </c>
      <c r="BC310" s="21">
        <v>2825.82</v>
      </c>
      <c r="BD310" s="21">
        <v>0</v>
      </c>
      <c r="BE310" s="21">
        <v>2825.82</v>
      </c>
      <c r="BF310" s="22">
        <v>290</v>
      </c>
      <c r="BG310" s="22">
        <v>41.64</v>
      </c>
      <c r="BH310" s="22">
        <v>1050.76</v>
      </c>
      <c r="BI310" s="22">
        <v>49.96</v>
      </c>
      <c r="BJ310" s="22">
        <v>1432.36</v>
      </c>
      <c r="BK310" s="23">
        <v>4258.18</v>
      </c>
      <c r="BL310" s="21">
        <v>1883.9</v>
      </c>
      <c r="BM310" s="21">
        <v>0</v>
      </c>
      <c r="BN310" s="21">
        <v>1883.9</v>
      </c>
      <c r="BO310" s="22">
        <v>167</v>
      </c>
      <c r="BP310" s="22">
        <v>28.21</v>
      </c>
      <c r="BQ310" s="22">
        <v>395.77</v>
      </c>
      <c r="BR310" s="22">
        <v>99.75</v>
      </c>
      <c r="BS310" s="22">
        <v>690.73</v>
      </c>
      <c r="BT310" s="23">
        <v>2574.63</v>
      </c>
      <c r="BU310" s="21">
        <v>1883.9</v>
      </c>
      <c r="BV310" s="21">
        <v>0</v>
      </c>
      <c r="BW310" s="21">
        <v>1883.9</v>
      </c>
      <c r="BX310" s="22">
        <v>167</v>
      </c>
      <c r="BY310" s="22">
        <v>28.21</v>
      </c>
      <c r="BZ310" s="22">
        <v>395.77</v>
      </c>
      <c r="CA310" s="22">
        <v>33.450000000000003</v>
      </c>
      <c r="CB310" s="22">
        <v>624.42999999999995</v>
      </c>
      <c r="CC310" s="23">
        <v>2508.33</v>
      </c>
      <c r="CD310" s="21">
        <v>1935.63</v>
      </c>
      <c r="CE310" s="21">
        <v>0</v>
      </c>
      <c r="CF310" s="21">
        <v>1935.63</v>
      </c>
      <c r="CG310" s="22">
        <v>174</v>
      </c>
      <c r="CH310" s="22">
        <v>28.99</v>
      </c>
      <c r="CI310" s="22">
        <v>442.75</v>
      </c>
      <c r="CJ310" s="22">
        <v>34.369999999999997</v>
      </c>
      <c r="CK310" s="22">
        <v>680.11</v>
      </c>
      <c r="CL310" s="23">
        <v>2615.7399999999998</v>
      </c>
      <c r="CM310" s="21">
        <v>1883.9</v>
      </c>
      <c r="CN310" s="21">
        <v>0</v>
      </c>
      <c r="CO310" s="21">
        <v>1883.9</v>
      </c>
      <c r="CP310" s="22">
        <v>174</v>
      </c>
      <c r="CQ310" s="22">
        <v>28.21</v>
      </c>
      <c r="CR310" s="22">
        <v>369.49</v>
      </c>
      <c r="CS310" s="22">
        <v>33.450000000000003</v>
      </c>
      <c r="CT310" s="22">
        <v>605.15</v>
      </c>
      <c r="CU310" s="23">
        <v>2489.0500000000002</v>
      </c>
      <c r="CV310" s="21">
        <v>1883.9</v>
      </c>
      <c r="CW310" s="21">
        <v>0</v>
      </c>
      <c r="CX310" s="21">
        <v>1883.9</v>
      </c>
      <c r="CY310" s="22">
        <v>167</v>
      </c>
      <c r="CZ310" s="22">
        <v>28.21</v>
      </c>
      <c r="DA310" s="22">
        <v>365.49</v>
      </c>
      <c r="DB310" s="22">
        <v>130.35</v>
      </c>
      <c r="DC310" s="22">
        <v>691.05</v>
      </c>
      <c r="DD310" s="23">
        <v>2574.9499999999998</v>
      </c>
      <c r="DE310" s="21">
        <v>2807.59</v>
      </c>
      <c r="DF310" s="21">
        <v>0</v>
      </c>
      <c r="DG310" s="21">
        <v>2807.59</v>
      </c>
      <c r="DH310" s="22">
        <v>294</v>
      </c>
      <c r="DI310" s="22">
        <v>279.05</v>
      </c>
      <c r="DJ310" s="22">
        <v>1359.49</v>
      </c>
      <c r="DK310" s="22">
        <v>168.5</v>
      </c>
      <c r="DL310" s="22">
        <v>2101.04</v>
      </c>
      <c r="DM310" s="23">
        <v>4908.63</v>
      </c>
      <c r="DN310" s="73">
        <f t="shared" si="42"/>
        <v>23779.52</v>
      </c>
      <c r="DO310" s="73">
        <f t="shared" si="41"/>
        <v>929.63</v>
      </c>
      <c r="DP310" s="73">
        <f t="shared" si="43"/>
        <v>24709.15</v>
      </c>
      <c r="DQ310" s="22">
        <f t="shared" si="44"/>
        <v>2452</v>
      </c>
      <c r="DR310" s="22">
        <f t="shared" si="45"/>
        <v>620.64</v>
      </c>
      <c r="DS310" s="22">
        <f t="shared" si="46"/>
        <v>6671.7199999999993</v>
      </c>
      <c r="DT310" s="22">
        <f t="shared" si="47"/>
        <v>1295.44</v>
      </c>
      <c r="DU310" s="22">
        <f t="shared" si="48"/>
        <v>11039.8</v>
      </c>
      <c r="DV310" s="23">
        <f t="shared" si="49"/>
        <v>37632.85</v>
      </c>
      <c r="DW310" s="262">
        <f t="shared" si="50"/>
        <v>420.9800000000032</v>
      </c>
      <c r="DX310" s="262"/>
      <c r="DY310" s="263">
        <f>E310-(DU310-(DO310*PARAM!Q310))</f>
        <v>-1085.1599999999999</v>
      </c>
      <c r="DZ310" s="263"/>
    </row>
    <row r="311" spans="1:130" x14ac:dyDescent="0.25">
      <c r="A311" s="18">
        <v>1780</v>
      </c>
      <c r="B311" s="18" t="s">
        <v>545</v>
      </c>
      <c r="C311" s="18" t="s">
        <v>262</v>
      </c>
      <c r="D311" s="20">
        <v>1</v>
      </c>
      <c r="E311" s="18">
        <v>9076.8799999999992</v>
      </c>
      <c r="F311" s="18">
        <v>23265.56</v>
      </c>
      <c r="G311" s="18" t="s">
        <v>157</v>
      </c>
      <c r="H311" s="18" t="s">
        <v>5</v>
      </c>
      <c r="I311" s="18" t="s">
        <v>298</v>
      </c>
      <c r="J311" s="21">
        <v>1779.81</v>
      </c>
      <c r="K311" s="21">
        <v>0</v>
      </c>
      <c r="L311" s="21">
        <v>1779.81</v>
      </c>
      <c r="M311" s="22">
        <v>136</v>
      </c>
      <c r="N311" s="22">
        <v>42.21</v>
      </c>
      <c r="O311" s="22">
        <v>183.94</v>
      </c>
      <c r="P311" s="22">
        <v>31.21</v>
      </c>
      <c r="Q311" s="22">
        <v>393.36</v>
      </c>
      <c r="R311" s="23">
        <v>2173.17</v>
      </c>
      <c r="S311" s="21">
        <v>1691.41</v>
      </c>
      <c r="T311" s="21">
        <v>0</v>
      </c>
      <c r="U311" s="21">
        <v>1691.41</v>
      </c>
      <c r="V311" s="22">
        <v>136</v>
      </c>
      <c r="W311" s="22">
        <v>42.21</v>
      </c>
      <c r="X311" s="22">
        <v>184.6</v>
      </c>
      <c r="Y311" s="22">
        <v>106.52</v>
      </c>
      <c r="Z311" s="22">
        <v>469.33</v>
      </c>
      <c r="AA311" s="23">
        <v>2160.7399999999998</v>
      </c>
      <c r="AB311" s="21">
        <v>1691.41</v>
      </c>
      <c r="AC311" s="21">
        <v>0</v>
      </c>
      <c r="AD311" s="21">
        <v>1691.41</v>
      </c>
      <c r="AE311" s="22">
        <v>141</v>
      </c>
      <c r="AF311" s="22">
        <v>42.21</v>
      </c>
      <c r="AG311" s="22">
        <v>221.25</v>
      </c>
      <c r="AH311" s="22">
        <v>147.32</v>
      </c>
      <c r="AI311" s="22">
        <v>551.78</v>
      </c>
      <c r="AJ311" s="23">
        <v>2243.19</v>
      </c>
      <c r="AK311" s="21">
        <v>1691.41</v>
      </c>
      <c r="AL311" s="21">
        <v>0</v>
      </c>
      <c r="AM311" s="21">
        <v>1691.41</v>
      </c>
      <c r="AN311" s="22">
        <v>141</v>
      </c>
      <c r="AO311" s="22">
        <v>42.21</v>
      </c>
      <c r="AP311" s="22">
        <v>221.25</v>
      </c>
      <c r="AQ311" s="22">
        <v>137.12</v>
      </c>
      <c r="AR311" s="22">
        <v>541.58000000000004</v>
      </c>
      <c r="AS311" s="23">
        <v>2232.9899999999998</v>
      </c>
      <c r="AT311" s="21">
        <v>1691.41</v>
      </c>
      <c r="AU311" s="21">
        <v>929.63</v>
      </c>
      <c r="AV311" s="21">
        <v>2621.04</v>
      </c>
      <c r="AW311" s="22">
        <v>267</v>
      </c>
      <c r="AX311" s="22">
        <v>42.21</v>
      </c>
      <c r="AY311" s="22">
        <v>407.18</v>
      </c>
      <c r="AZ311" s="22">
        <v>134.28</v>
      </c>
      <c r="BA311" s="22">
        <v>850.67</v>
      </c>
      <c r="BB311" s="23">
        <v>3471.71</v>
      </c>
      <c r="BC311" s="21">
        <v>2723.42</v>
      </c>
      <c r="BD311" s="21">
        <v>0</v>
      </c>
      <c r="BE311" s="21">
        <v>2723.42</v>
      </c>
      <c r="BF311" s="22">
        <v>253</v>
      </c>
      <c r="BG311" s="22">
        <v>62.62</v>
      </c>
      <c r="BH311" s="22">
        <v>951.64</v>
      </c>
      <c r="BI311" s="22">
        <v>144.32</v>
      </c>
      <c r="BJ311" s="22">
        <v>1411.58</v>
      </c>
      <c r="BK311" s="23">
        <v>4135</v>
      </c>
      <c r="BL311" s="21">
        <v>1710.46</v>
      </c>
      <c r="BM311" s="21">
        <v>0</v>
      </c>
      <c r="BN311" s="21">
        <v>1710.46</v>
      </c>
      <c r="BO311" s="22">
        <v>141</v>
      </c>
      <c r="BP311" s="22">
        <v>42.69</v>
      </c>
      <c r="BQ311" s="22">
        <v>238.54</v>
      </c>
      <c r="BR311" s="22">
        <v>137.46</v>
      </c>
      <c r="BS311" s="22">
        <v>559.69000000000005</v>
      </c>
      <c r="BT311" s="23">
        <v>2270.15</v>
      </c>
      <c r="BU311" s="21">
        <v>1710.46</v>
      </c>
      <c r="BV311" s="21">
        <v>0</v>
      </c>
      <c r="BW311" s="21">
        <v>1710.46</v>
      </c>
      <c r="BX311" s="22">
        <v>143</v>
      </c>
      <c r="BY311" s="22">
        <v>42.69</v>
      </c>
      <c r="BZ311" s="22">
        <v>238.54</v>
      </c>
      <c r="CA311" s="22">
        <v>66.06</v>
      </c>
      <c r="CB311" s="22">
        <v>490.29</v>
      </c>
      <c r="CC311" s="23">
        <v>2200.75</v>
      </c>
      <c r="CD311" s="21">
        <v>1752.43</v>
      </c>
      <c r="CE311" s="21">
        <v>0</v>
      </c>
      <c r="CF311" s="21">
        <v>1752.43</v>
      </c>
      <c r="CG311" s="22">
        <v>149</v>
      </c>
      <c r="CH311" s="22">
        <v>43.74</v>
      </c>
      <c r="CI311" s="22">
        <v>276.56</v>
      </c>
      <c r="CJ311" s="22">
        <v>66.81</v>
      </c>
      <c r="CK311" s="22">
        <v>536.11</v>
      </c>
      <c r="CL311" s="23">
        <v>2288.54</v>
      </c>
      <c r="CM311" s="21">
        <v>1745.35</v>
      </c>
      <c r="CN311" s="21">
        <v>0</v>
      </c>
      <c r="CO311" s="21">
        <v>1745.35</v>
      </c>
      <c r="CP311" s="22">
        <v>155</v>
      </c>
      <c r="CQ311" s="22">
        <v>43.56</v>
      </c>
      <c r="CR311" s="22">
        <v>244.06</v>
      </c>
      <c r="CS311" s="22">
        <v>102.39</v>
      </c>
      <c r="CT311" s="22">
        <v>545.01</v>
      </c>
      <c r="CU311" s="23">
        <v>2290.36</v>
      </c>
      <c r="CV311" s="21">
        <v>1867.07</v>
      </c>
      <c r="CW311" s="21">
        <v>0</v>
      </c>
      <c r="CX311" s="21">
        <v>1867.07</v>
      </c>
      <c r="CY311" s="22">
        <v>165</v>
      </c>
      <c r="CZ311" s="22">
        <v>46.6</v>
      </c>
      <c r="DA311" s="22">
        <v>350.25</v>
      </c>
      <c r="DB311" s="22">
        <v>130.04</v>
      </c>
      <c r="DC311" s="22">
        <v>691.89</v>
      </c>
      <c r="DD311" s="23">
        <v>2558.96</v>
      </c>
      <c r="DE311" s="21">
        <v>2607.61</v>
      </c>
      <c r="DF311" s="21">
        <v>0</v>
      </c>
      <c r="DG311" s="21">
        <v>2607.61</v>
      </c>
      <c r="DH311" s="22">
        <v>267</v>
      </c>
      <c r="DI311" s="22">
        <v>288.35000000000002</v>
      </c>
      <c r="DJ311" s="22">
        <v>1032.02</v>
      </c>
      <c r="DK311" s="22">
        <v>139.44999999999999</v>
      </c>
      <c r="DL311" s="22">
        <v>1726.82</v>
      </c>
      <c r="DM311" s="23">
        <v>4334.43</v>
      </c>
      <c r="DN311" s="73">
        <f t="shared" si="42"/>
        <v>22662.25</v>
      </c>
      <c r="DO311" s="73">
        <f t="shared" si="41"/>
        <v>929.63</v>
      </c>
      <c r="DP311" s="73">
        <f t="shared" si="43"/>
        <v>23591.879999999997</v>
      </c>
      <c r="DQ311" s="22">
        <f t="shared" si="44"/>
        <v>2235</v>
      </c>
      <c r="DR311" s="22">
        <f t="shared" si="45"/>
        <v>823.99</v>
      </c>
      <c r="DS311" s="22">
        <f t="shared" si="46"/>
        <v>4788.37</v>
      </c>
      <c r="DT311" s="22">
        <f t="shared" si="47"/>
        <v>1480.44</v>
      </c>
      <c r="DU311" s="22">
        <f t="shared" si="48"/>
        <v>9327.8000000000011</v>
      </c>
      <c r="DV311" s="23">
        <f t="shared" si="49"/>
        <v>34630.14</v>
      </c>
      <c r="DW311" s="262">
        <f t="shared" si="50"/>
        <v>326.31999999999607</v>
      </c>
      <c r="DX311" s="262"/>
      <c r="DY311" s="263">
        <f>E311-(DU311-(DO311*PARAM!Q311))</f>
        <v>-250.92000000000189</v>
      </c>
      <c r="DZ311" s="263"/>
    </row>
    <row r="312" spans="1:130" x14ac:dyDescent="0.25">
      <c r="A312" s="18">
        <v>1781</v>
      </c>
      <c r="B312" s="18" t="s">
        <v>852</v>
      </c>
      <c r="C312" s="18" t="s">
        <v>803</v>
      </c>
      <c r="D312" s="20">
        <v>0</v>
      </c>
      <c r="E312" s="18">
        <v>0</v>
      </c>
      <c r="F312" s="18">
        <v>0</v>
      </c>
      <c r="G312" s="18" t="s">
        <v>173</v>
      </c>
      <c r="H312" s="18" t="s">
        <v>5</v>
      </c>
      <c r="I312" s="18" t="s">
        <v>298</v>
      </c>
      <c r="J312" s="21"/>
      <c r="K312" s="21"/>
      <c r="L312" s="21"/>
      <c r="M312" s="22"/>
      <c r="N312" s="22"/>
      <c r="O312" s="22"/>
      <c r="P312" s="22"/>
      <c r="Q312" s="22"/>
      <c r="R312" s="23"/>
      <c r="S312" s="21"/>
      <c r="T312" s="21"/>
      <c r="U312" s="21"/>
      <c r="V312" s="22"/>
      <c r="W312" s="22"/>
      <c r="X312" s="22"/>
      <c r="Y312" s="22"/>
      <c r="Z312" s="22"/>
      <c r="AA312" s="23"/>
      <c r="AB312" s="21"/>
      <c r="AC312" s="21"/>
      <c r="AD312" s="21"/>
      <c r="AE312" s="22"/>
      <c r="AF312" s="22"/>
      <c r="AG312" s="22"/>
      <c r="AH312" s="22"/>
      <c r="AI312" s="22"/>
      <c r="AJ312" s="23"/>
      <c r="AK312" s="21"/>
      <c r="AL312" s="21"/>
      <c r="AM312" s="21"/>
      <c r="AN312" s="22"/>
      <c r="AO312" s="22"/>
      <c r="AP312" s="22"/>
      <c r="AQ312" s="22"/>
      <c r="AR312" s="22"/>
      <c r="AS312" s="23"/>
      <c r="AT312" s="21">
        <v>0</v>
      </c>
      <c r="AU312" s="21">
        <v>192.09</v>
      </c>
      <c r="AV312" s="21">
        <v>192.09</v>
      </c>
      <c r="AW312" s="22">
        <v>8</v>
      </c>
      <c r="AX312" s="22">
        <v>0</v>
      </c>
      <c r="AY312" s="22">
        <v>38.42</v>
      </c>
      <c r="AZ312" s="22">
        <v>2.57</v>
      </c>
      <c r="BA312" s="22">
        <v>48.99</v>
      </c>
      <c r="BB312" s="23">
        <v>241.08</v>
      </c>
      <c r="BC312" s="21"/>
      <c r="BD312" s="21"/>
      <c r="BE312" s="21"/>
      <c r="BF312" s="22"/>
      <c r="BG312" s="22"/>
      <c r="BH312" s="22"/>
      <c r="BI312" s="22"/>
      <c r="BJ312" s="22"/>
      <c r="BK312" s="23"/>
      <c r="BL312" s="21"/>
      <c r="BM312" s="21"/>
      <c r="BN312" s="21"/>
      <c r="BO312" s="22"/>
      <c r="BP312" s="22"/>
      <c r="BQ312" s="22"/>
      <c r="BR312" s="22"/>
      <c r="BS312" s="22"/>
      <c r="BT312" s="23"/>
      <c r="BU312" s="21"/>
      <c r="BV312" s="21"/>
      <c r="BW312" s="21"/>
      <c r="BX312" s="22"/>
      <c r="BY312" s="22"/>
      <c r="BZ312" s="22"/>
      <c r="CA312" s="22"/>
      <c r="CB312" s="22"/>
      <c r="CC312" s="23"/>
      <c r="CD312" s="21"/>
      <c r="CE312" s="21"/>
      <c r="CF312" s="21"/>
      <c r="CG312" s="22"/>
      <c r="CH312" s="22"/>
      <c r="CI312" s="22"/>
      <c r="CJ312" s="22"/>
      <c r="CK312" s="22"/>
      <c r="CL312" s="23"/>
      <c r="CM312" s="21"/>
      <c r="CN312" s="21"/>
      <c r="CO312" s="21"/>
      <c r="CP312" s="22"/>
      <c r="CQ312" s="22"/>
      <c r="CR312" s="22"/>
      <c r="CS312" s="22"/>
      <c r="CT312" s="22"/>
      <c r="CU312" s="23"/>
      <c r="CV312" s="21"/>
      <c r="CW312" s="21"/>
      <c r="CX312" s="21"/>
      <c r="CY312" s="22"/>
      <c r="CZ312" s="22"/>
      <c r="DA312" s="22"/>
      <c r="DB312" s="22"/>
      <c r="DC312" s="22"/>
      <c r="DD312" s="23"/>
      <c r="DN312" s="73">
        <f t="shared" si="42"/>
        <v>0</v>
      </c>
      <c r="DO312" s="73">
        <f t="shared" si="41"/>
        <v>192.09</v>
      </c>
      <c r="DP312" s="73">
        <f t="shared" si="43"/>
        <v>192.09</v>
      </c>
      <c r="DQ312" s="22">
        <f t="shared" si="44"/>
        <v>8</v>
      </c>
      <c r="DR312" s="22">
        <f t="shared" si="45"/>
        <v>0</v>
      </c>
      <c r="DS312" s="22">
        <f t="shared" si="46"/>
        <v>38.42</v>
      </c>
      <c r="DT312" s="22">
        <f t="shared" si="47"/>
        <v>2.57</v>
      </c>
      <c r="DU312" s="22">
        <f t="shared" si="48"/>
        <v>48.99</v>
      </c>
      <c r="DV312" s="23">
        <f t="shared" si="49"/>
        <v>241.08</v>
      </c>
      <c r="DW312" s="262">
        <f t="shared" si="50"/>
        <v>192.09</v>
      </c>
      <c r="DX312" s="262"/>
      <c r="DY312" s="263">
        <f>E312-(DU312-(DO312*PARAM!Q312))</f>
        <v>-48.99</v>
      </c>
      <c r="DZ312" s="263"/>
    </row>
    <row r="313" spans="1:130" x14ac:dyDescent="0.25">
      <c r="A313" s="18">
        <v>1815</v>
      </c>
      <c r="B313" s="18" t="s">
        <v>338</v>
      </c>
      <c r="C313" s="18" t="s">
        <v>339</v>
      </c>
      <c r="D313" s="20">
        <v>1</v>
      </c>
      <c r="E313" s="18">
        <v>8246.7199999999993</v>
      </c>
      <c r="F313" s="18">
        <v>22052.65</v>
      </c>
      <c r="G313" s="18" t="s">
        <v>157</v>
      </c>
      <c r="H313" s="18" t="s">
        <v>5</v>
      </c>
      <c r="I313" s="18" t="s">
        <v>194</v>
      </c>
      <c r="J313" s="21">
        <v>2085.52</v>
      </c>
      <c r="K313" s="21">
        <v>0</v>
      </c>
      <c r="L313" s="21">
        <v>2085.52</v>
      </c>
      <c r="M313" s="22">
        <v>181</v>
      </c>
      <c r="N313" s="22">
        <v>49.6</v>
      </c>
      <c r="O313" s="22">
        <v>488.61</v>
      </c>
      <c r="P313" s="22">
        <v>133.49</v>
      </c>
      <c r="Q313" s="22">
        <v>852.7</v>
      </c>
      <c r="R313" s="23">
        <v>2938.22</v>
      </c>
      <c r="S313" s="21">
        <v>1691.41</v>
      </c>
      <c r="T313" s="21">
        <v>0</v>
      </c>
      <c r="U313" s="21">
        <v>1691.41</v>
      </c>
      <c r="V313" s="22">
        <v>141</v>
      </c>
      <c r="W313" s="22">
        <v>42.21</v>
      </c>
      <c r="X313" s="22">
        <v>221.62</v>
      </c>
      <c r="Y313" s="22">
        <v>111.62</v>
      </c>
      <c r="Z313" s="22">
        <v>516.45000000000005</v>
      </c>
      <c r="AA313" s="23">
        <v>2207.86</v>
      </c>
      <c r="AB313" s="21">
        <v>1691.41</v>
      </c>
      <c r="AC313" s="21">
        <v>0</v>
      </c>
      <c r="AD313" s="21">
        <v>1691.41</v>
      </c>
      <c r="AE313" s="22">
        <v>141</v>
      </c>
      <c r="AF313" s="22">
        <v>42.21</v>
      </c>
      <c r="AG313" s="22">
        <v>221.25</v>
      </c>
      <c r="AH313" s="22">
        <v>147.32</v>
      </c>
      <c r="AI313" s="22">
        <v>551.78</v>
      </c>
      <c r="AJ313" s="23">
        <v>2243.19</v>
      </c>
      <c r="AK313" s="21">
        <v>568.62</v>
      </c>
      <c r="AL313" s="21">
        <v>0</v>
      </c>
      <c r="AM313" s="21">
        <v>568.62</v>
      </c>
      <c r="AN313" s="22">
        <v>-12</v>
      </c>
      <c r="AO313" s="22">
        <v>14.14</v>
      </c>
      <c r="AP313" s="22">
        <v>117.52</v>
      </c>
      <c r="AQ313" s="22">
        <v>117.19</v>
      </c>
      <c r="AR313" s="22">
        <v>236.85</v>
      </c>
      <c r="AS313" s="23">
        <v>805.47</v>
      </c>
      <c r="AT313" s="21">
        <v>306.64</v>
      </c>
      <c r="AU313" s="21">
        <v>872.72</v>
      </c>
      <c r="AV313" s="21">
        <v>1179.3599999999999</v>
      </c>
      <c r="AW313" s="22">
        <v>71</v>
      </c>
      <c r="AX313" s="22">
        <v>7.59</v>
      </c>
      <c r="AY313" s="22">
        <v>267.87</v>
      </c>
      <c r="AZ313" s="22">
        <v>17.13</v>
      </c>
      <c r="BA313" s="22">
        <v>363.59</v>
      </c>
      <c r="BB313" s="23">
        <v>1542.95</v>
      </c>
      <c r="BC313" s="21">
        <v>933.58</v>
      </c>
      <c r="BD313" s="21">
        <v>0</v>
      </c>
      <c r="BE313" s="21">
        <v>933.58</v>
      </c>
      <c r="BF313" s="22">
        <v>22</v>
      </c>
      <c r="BG313" s="22">
        <v>20.350000000000001</v>
      </c>
      <c r="BH313" s="22">
        <v>356.57</v>
      </c>
      <c r="BI313" s="22">
        <v>16.059999999999999</v>
      </c>
      <c r="BJ313" s="22">
        <v>414.98</v>
      </c>
      <c r="BK313" s="23">
        <v>1348.56</v>
      </c>
      <c r="BL313" s="21">
        <v>521.14</v>
      </c>
      <c r="BM313" s="21">
        <v>0</v>
      </c>
      <c r="BN313" s="21">
        <v>521.14</v>
      </c>
      <c r="BO313" s="22">
        <v>3</v>
      </c>
      <c r="BP313" s="22">
        <v>12.95</v>
      </c>
      <c r="BQ313" s="22">
        <v>104.42</v>
      </c>
      <c r="BR313" s="22">
        <v>9.24</v>
      </c>
      <c r="BS313" s="22">
        <v>129.61000000000001</v>
      </c>
      <c r="BT313" s="23">
        <v>650.75</v>
      </c>
      <c r="BU313" s="21">
        <v>540.14</v>
      </c>
      <c r="BV313" s="21">
        <v>0</v>
      </c>
      <c r="BW313" s="21">
        <v>540.14</v>
      </c>
      <c r="BX313" s="22">
        <v>21</v>
      </c>
      <c r="BY313" s="22">
        <v>13.43</v>
      </c>
      <c r="BZ313" s="22">
        <v>111.29</v>
      </c>
      <c r="CA313" s="22">
        <v>9.59</v>
      </c>
      <c r="CB313" s="22">
        <v>155.31</v>
      </c>
      <c r="CC313" s="23">
        <v>695.45</v>
      </c>
      <c r="CD313" s="21">
        <v>129.77000000000001</v>
      </c>
      <c r="CE313" s="21">
        <v>0</v>
      </c>
      <c r="CF313" s="21">
        <v>129.77000000000001</v>
      </c>
      <c r="CG313" s="22">
        <v>-14</v>
      </c>
      <c r="CH313" s="22">
        <v>3.16</v>
      </c>
      <c r="CI313" s="22">
        <v>53.64</v>
      </c>
      <c r="CJ313" s="22">
        <v>2.29</v>
      </c>
      <c r="CK313" s="22">
        <v>45.09</v>
      </c>
      <c r="CL313" s="23">
        <v>174.86</v>
      </c>
      <c r="CM313" s="21">
        <v>0</v>
      </c>
      <c r="CN313" s="21">
        <v>0</v>
      </c>
      <c r="CO313" s="21">
        <v>0</v>
      </c>
      <c r="CP313" s="22">
        <v>-28</v>
      </c>
      <c r="CQ313" s="22">
        <v>0</v>
      </c>
      <c r="CR313" s="22">
        <v>0</v>
      </c>
      <c r="CS313" s="22">
        <v>0</v>
      </c>
      <c r="CT313" s="22">
        <v>-28</v>
      </c>
      <c r="CU313" s="23">
        <v>-28</v>
      </c>
      <c r="CV313" s="21">
        <v>0</v>
      </c>
      <c r="CW313" s="21">
        <v>0</v>
      </c>
      <c r="CX313" s="21">
        <v>0</v>
      </c>
      <c r="CY313" s="22">
        <v>-28</v>
      </c>
      <c r="CZ313" s="22">
        <v>0</v>
      </c>
      <c r="DA313" s="22">
        <v>0</v>
      </c>
      <c r="DB313" s="22">
        <v>0</v>
      </c>
      <c r="DC313" s="22">
        <v>-28</v>
      </c>
      <c r="DD313" s="23">
        <v>-28</v>
      </c>
      <c r="DE313" s="21">
        <v>1287.5899999999999</v>
      </c>
      <c r="DF313" s="21">
        <v>0</v>
      </c>
      <c r="DG313" s="21">
        <v>1287.5899999999999</v>
      </c>
      <c r="DH313" s="22">
        <v>97</v>
      </c>
      <c r="DI313" s="22">
        <v>127.04</v>
      </c>
      <c r="DJ313" s="22">
        <v>451.27</v>
      </c>
      <c r="DK313" s="22">
        <v>22.83</v>
      </c>
      <c r="DL313" s="22">
        <v>698.14</v>
      </c>
      <c r="DM313" s="23">
        <v>1985.73</v>
      </c>
      <c r="DN313" s="73">
        <f t="shared" si="42"/>
        <v>9755.8200000000015</v>
      </c>
      <c r="DO313" s="73">
        <f t="shared" si="41"/>
        <v>872.72</v>
      </c>
      <c r="DP313" s="73">
        <f t="shared" si="43"/>
        <v>10628.539999999999</v>
      </c>
      <c r="DQ313" s="22">
        <f t="shared" si="44"/>
        <v>598</v>
      </c>
      <c r="DR313" s="22">
        <f t="shared" si="45"/>
        <v>345.63</v>
      </c>
      <c r="DS313" s="22">
        <f t="shared" si="46"/>
        <v>2498.48</v>
      </c>
      <c r="DT313" s="22">
        <f t="shared" si="47"/>
        <v>596</v>
      </c>
      <c r="DU313" s="22">
        <f t="shared" si="48"/>
        <v>4038.1100000000006</v>
      </c>
      <c r="DV313" s="23">
        <f t="shared" si="49"/>
        <v>15187.79</v>
      </c>
      <c r="DW313" s="262">
        <f t="shared" si="50"/>
        <v>-11424.110000000002</v>
      </c>
      <c r="DX313" s="262"/>
      <c r="DY313" s="263">
        <f>E313-(DU313-(DO313*PARAM!Q313))</f>
        <v>4208.6099999999988</v>
      </c>
      <c r="DZ313" s="263"/>
    </row>
    <row r="314" spans="1:130" x14ac:dyDescent="0.25">
      <c r="A314" s="18">
        <v>1816</v>
      </c>
      <c r="B314" s="18" t="s">
        <v>450</v>
      </c>
      <c r="C314" s="18" t="s">
        <v>451</v>
      </c>
      <c r="D314" s="20">
        <v>1</v>
      </c>
      <c r="E314" s="18">
        <v>63620.92</v>
      </c>
      <c r="F314" s="18">
        <v>116241.56</v>
      </c>
      <c r="G314" s="18" t="s">
        <v>157</v>
      </c>
      <c r="H314" s="18" t="s">
        <v>6</v>
      </c>
      <c r="I314" s="18" t="s">
        <v>156</v>
      </c>
      <c r="J314" s="21">
        <v>2188.65</v>
      </c>
      <c r="K314" s="21">
        <v>0</v>
      </c>
      <c r="L314" s="21">
        <v>2188.65</v>
      </c>
      <c r="M314" s="22">
        <v>199</v>
      </c>
      <c r="N314" s="22">
        <v>10.49</v>
      </c>
      <c r="O314" s="22">
        <v>608.51</v>
      </c>
      <c r="P314" s="22">
        <v>38.479999999999997</v>
      </c>
      <c r="Q314" s="22">
        <v>856.48</v>
      </c>
      <c r="R314" s="23">
        <v>3045.13</v>
      </c>
      <c r="S314" s="21">
        <v>2100.25</v>
      </c>
      <c r="T314" s="21">
        <v>0</v>
      </c>
      <c r="U314" s="21">
        <v>2100.25</v>
      </c>
      <c r="V314" s="22">
        <v>199</v>
      </c>
      <c r="W314" s="22">
        <v>10.49</v>
      </c>
      <c r="X314" s="22">
        <v>609.33000000000004</v>
      </c>
      <c r="Y314" s="22">
        <v>37.29</v>
      </c>
      <c r="Z314" s="22">
        <v>856.11</v>
      </c>
      <c r="AA314" s="23">
        <v>2956.36</v>
      </c>
      <c r="AB314" s="21">
        <v>2100.25</v>
      </c>
      <c r="AC314" s="21">
        <v>0</v>
      </c>
      <c r="AD314" s="21">
        <v>2100.25</v>
      </c>
      <c r="AE314" s="22">
        <v>199</v>
      </c>
      <c r="AF314" s="22">
        <v>10.49</v>
      </c>
      <c r="AG314" s="22">
        <v>608.91999999999996</v>
      </c>
      <c r="AH314" s="22">
        <v>37.29</v>
      </c>
      <c r="AI314" s="22">
        <v>855.7</v>
      </c>
      <c r="AJ314" s="23">
        <v>2955.95</v>
      </c>
      <c r="AK314" s="21">
        <v>2125.67</v>
      </c>
      <c r="AL314" s="21">
        <v>0</v>
      </c>
      <c r="AM314" s="21">
        <v>2125.67</v>
      </c>
      <c r="AN314" s="22">
        <v>202</v>
      </c>
      <c r="AO314" s="22">
        <v>10.61</v>
      </c>
      <c r="AP314" s="22">
        <v>632.16999999999996</v>
      </c>
      <c r="AQ314" s="22">
        <v>37.74</v>
      </c>
      <c r="AR314" s="22">
        <v>882.52</v>
      </c>
      <c r="AS314" s="23">
        <v>3008.19</v>
      </c>
      <c r="AT314" s="21">
        <v>2100.25</v>
      </c>
      <c r="AU314" s="21">
        <v>948.61</v>
      </c>
      <c r="AV314" s="21">
        <v>3048.86</v>
      </c>
      <c r="AW314" s="22">
        <v>328</v>
      </c>
      <c r="AX314" s="22">
        <v>10.49</v>
      </c>
      <c r="AY314" s="22">
        <v>798.64</v>
      </c>
      <c r="AZ314" s="22">
        <v>50.01</v>
      </c>
      <c r="BA314" s="22">
        <v>1187.1400000000001</v>
      </c>
      <c r="BB314" s="23">
        <v>4236</v>
      </c>
      <c r="BC314" s="21">
        <v>3279.49</v>
      </c>
      <c r="BD314" s="21">
        <v>0</v>
      </c>
      <c r="BE314" s="21">
        <v>3279.49</v>
      </c>
      <c r="BF314" s="22">
        <v>342</v>
      </c>
      <c r="BG314" s="22">
        <v>15.63</v>
      </c>
      <c r="BH314" s="22">
        <v>1203.95</v>
      </c>
      <c r="BI314" s="22">
        <v>57.58</v>
      </c>
      <c r="BJ314" s="22">
        <v>1619.16</v>
      </c>
      <c r="BK314" s="23">
        <v>4898.6499999999996</v>
      </c>
      <c r="BL314" s="21">
        <v>2127.8200000000002</v>
      </c>
      <c r="BM314" s="21">
        <v>0</v>
      </c>
      <c r="BN314" s="21">
        <v>2127.8200000000002</v>
      </c>
      <c r="BO314" s="22">
        <v>200</v>
      </c>
      <c r="BP314" s="22">
        <v>10.62</v>
      </c>
      <c r="BQ314" s="22">
        <v>634.04</v>
      </c>
      <c r="BR314" s="22">
        <v>37.78</v>
      </c>
      <c r="BS314" s="22">
        <v>882.44</v>
      </c>
      <c r="BT314" s="23">
        <v>3010.26</v>
      </c>
      <c r="BU314" s="21">
        <v>2119.3000000000002</v>
      </c>
      <c r="BV314" s="21">
        <v>0</v>
      </c>
      <c r="BW314" s="21">
        <v>2119.3000000000002</v>
      </c>
      <c r="BX314" s="22">
        <v>201</v>
      </c>
      <c r="BY314" s="22">
        <v>10.58</v>
      </c>
      <c r="BZ314" s="22">
        <v>626.37</v>
      </c>
      <c r="CA314" s="22">
        <v>37.630000000000003</v>
      </c>
      <c r="CB314" s="22">
        <v>875.58</v>
      </c>
      <c r="CC314" s="23">
        <v>2994.88</v>
      </c>
      <c r="CD314" s="21">
        <v>2168.9299999999998</v>
      </c>
      <c r="CE314" s="21">
        <v>0</v>
      </c>
      <c r="CF314" s="21">
        <v>2168.9299999999998</v>
      </c>
      <c r="CG314" s="22">
        <v>208</v>
      </c>
      <c r="CH314" s="22">
        <v>10.83</v>
      </c>
      <c r="CI314" s="22">
        <v>671.83</v>
      </c>
      <c r="CJ314" s="22">
        <v>38.520000000000003</v>
      </c>
      <c r="CK314" s="22">
        <v>929.18</v>
      </c>
      <c r="CL314" s="23">
        <v>3098.11</v>
      </c>
      <c r="CM314" s="21">
        <v>2137.92</v>
      </c>
      <c r="CN314" s="21">
        <v>0</v>
      </c>
      <c r="CO314" s="21">
        <v>2137.92</v>
      </c>
      <c r="CP314" s="22">
        <v>213</v>
      </c>
      <c r="CQ314" s="22">
        <v>10.68</v>
      </c>
      <c r="CR314" s="22">
        <v>618</v>
      </c>
      <c r="CS314" s="22">
        <v>37.96</v>
      </c>
      <c r="CT314" s="22">
        <v>879.64</v>
      </c>
      <c r="CU314" s="23">
        <v>3017.56</v>
      </c>
      <c r="CV314" s="21">
        <v>2672.04</v>
      </c>
      <c r="CW314" s="21">
        <v>0</v>
      </c>
      <c r="CX314" s="21">
        <v>2672.04</v>
      </c>
      <c r="CY314" s="22">
        <v>278</v>
      </c>
      <c r="CZ314" s="22">
        <v>13.35</v>
      </c>
      <c r="DA314" s="22">
        <v>1033.3900000000001</v>
      </c>
      <c r="DB314" s="22">
        <v>47.44</v>
      </c>
      <c r="DC314" s="22">
        <v>1372.18</v>
      </c>
      <c r="DD314" s="23">
        <v>4044.22</v>
      </c>
      <c r="DE314" s="21">
        <v>3371.53</v>
      </c>
      <c r="DF314" s="21">
        <v>0</v>
      </c>
      <c r="DG314" s="21">
        <v>3371.53</v>
      </c>
      <c r="DH314" s="22">
        <v>378</v>
      </c>
      <c r="DI314" s="22">
        <v>299.05</v>
      </c>
      <c r="DJ314" s="22">
        <v>2156.3000000000002</v>
      </c>
      <c r="DK314" s="22">
        <v>61.21</v>
      </c>
      <c r="DL314" s="22">
        <v>2894.56</v>
      </c>
      <c r="DM314" s="23">
        <v>6266.09</v>
      </c>
      <c r="DN314" s="73">
        <f t="shared" si="42"/>
        <v>28492.1</v>
      </c>
      <c r="DO314" s="73">
        <f t="shared" si="41"/>
        <v>948.61</v>
      </c>
      <c r="DP314" s="73">
        <f t="shared" si="43"/>
        <v>29440.71</v>
      </c>
      <c r="DQ314" s="22">
        <f t="shared" si="44"/>
        <v>3147</v>
      </c>
      <c r="DR314" s="22">
        <f t="shared" si="45"/>
        <v>433.93</v>
      </c>
      <c r="DS314" s="22">
        <f t="shared" si="46"/>
        <v>10835.490000000002</v>
      </c>
      <c r="DT314" s="22">
        <f t="shared" si="47"/>
        <v>556.70999999999992</v>
      </c>
      <c r="DU314" s="22">
        <f t="shared" si="48"/>
        <v>14973.13</v>
      </c>
      <c r="DV314" s="23">
        <f t="shared" si="49"/>
        <v>46541.66</v>
      </c>
      <c r="DW314" s="262">
        <f t="shared" si="50"/>
        <v>-86800.85</v>
      </c>
      <c r="DX314" s="262"/>
      <c r="DY314" s="263">
        <f>E314-(DU314-(DO314*PARAM!Q314))</f>
        <v>48647.79</v>
      </c>
      <c r="DZ314" s="263"/>
    </row>
    <row r="315" spans="1:130" x14ac:dyDescent="0.25">
      <c r="A315" s="18">
        <v>1819</v>
      </c>
      <c r="B315" s="18" t="s">
        <v>174</v>
      </c>
      <c r="C315" s="18" t="s">
        <v>175</v>
      </c>
      <c r="D315" s="20">
        <v>1</v>
      </c>
      <c r="E315" s="18">
        <v>64382.080000000002</v>
      </c>
      <c r="F315" s="18">
        <v>117155.64</v>
      </c>
      <c r="G315" s="18" t="s">
        <v>157</v>
      </c>
      <c r="H315" s="18" t="s">
        <v>6</v>
      </c>
      <c r="I315" s="18" t="s">
        <v>176</v>
      </c>
      <c r="J315" s="21">
        <v>2225.86</v>
      </c>
      <c r="K315" s="21">
        <v>0</v>
      </c>
      <c r="L315" s="21">
        <v>2225.86</v>
      </c>
      <c r="M315" s="22">
        <v>205</v>
      </c>
      <c r="N315" s="22">
        <v>27.89</v>
      </c>
      <c r="O315" s="22">
        <v>652.15</v>
      </c>
      <c r="P315" s="22">
        <v>130.97</v>
      </c>
      <c r="Q315" s="22">
        <v>1016.01</v>
      </c>
      <c r="R315" s="23">
        <v>3241.87</v>
      </c>
      <c r="S315" s="21">
        <v>3195.35</v>
      </c>
      <c r="T315" s="21">
        <v>0</v>
      </c>
      <c r="U315" s="21">
        <v>3195.35</v>
      </c>
      <c r="V315" s="22">
        <v>351</v>
      </c>
      <c r="W315" s="22">
        <v>41.5</v>
      </c>
      <c r="X315" s="22">
        <v>1229.24</v>
      </c>
      <c r="Y315" s="22">
        <v>133.24</v>
      </c>
      <c r="Z315" s="22">
        <v>1754.98</v>
      </c>
      <c r="AA315" s="23">
        <v>4950.33</v>
      </c>
      <c r="AB315" s="21">
        <v>2147.86</v>
      </c>
      <c r="AC315" s="21">
        <v>0</v>
      </c>
      <c r="AD315" s="21">
        <v>2147.86</v>
      </c>
      <c r="AE315" s="22">
        <v>205</v>
      </c>
      <c r="AF315" s="22">
        <v>27.89</v>
      </c>
      <c r="AG315" s="22">
        <v>652.57000000000005</v>
      </c>
      <c r="AH315" s="22">
        <v>145.24</v>
      </c>
      <c r="AI315" s="22">
        <v>1030.7</v>
      </c>
      <c r="AJ315" s="23">
        <v>3178.56</v>
      </c>
      <c r="AK315" s="21">
        <v>2147.86</v>
      </c>
      <c r="AL315" s="21">
        <v>0</v>
      </c>
      <c r="AM315" s="21">
        <v>2147.86</v>
      </c>
      <c r="AN315" s="22">
        <v>205</v>
      </c>
      <c r="AO315" s="22">
        <v>27.89</v>
      </c>
      <c r="AP315" s="22">
        <v>652.57000000000005</v>
      </c>
      <c r="AQ315" s="22">
        <v>119.74</v>
      </c>
      <c r="AR315" s="22">
        <v>1005.2</v>
      </c>
      <c r="AS315" s="23">
        <v>3153.06</v>
      </c>
      <c r="AT315" s="21">
        <v>2162.48</v>
      </c>
      <c r="AU315" s="21">
        <v>929.63</v>
      </c>
      <c r="AV315" s="21">
        <v>3092.11</v>
      </c>
      <c r="AW315" s="22">
        <v>334</v>
      </c>
      <c r="AX315" s="22">
        <v>28.08</v>
      </c>
      <c r="AY315" s="22">
        <v>851.75</v>
      </c>
      <c r="AZ315" s="22">
        <v>132.44999999999999</v>
      </c>
      <c r="BA315" s="22">
        <v>1346.28</v>
      </c>
      <c r="BB315" s="23">
        <v>4438.3900000000003</v>
      </c>
      <c r="BC315" s="21">
        <v>3385.96</v>
      </c>
      <c r="BD315" s="21">
        <v>0</v>
      </c>
      <c r="BE315" s="21">
        <v>3385.96</v>
      </c>
      <c r="BF315" s="22">
        <v>352</v>
      </c>
      <c r="BG315" s="22">
        <v>41.58</v>
      </c>
      <c r="BH315" s="22">
        <v>1231.07</v>
      </c>
      <c r="BI315" s="22">
        <v>146.02000000000001</v>
      </c>
      <c r="BJ315" s="22">
        <v>1770.67</v>
      </c>
      <c r="BK315" s="23">
        <v>5156.63</v>
      </c>
      <c r="BL315" s="21">
        <v>2147.86</v>
      </c>
      <c r="BM315" s="21">
        <v>0</v>
      </c>
      <c r="BN315" s="21">
        <v>2147.86</v>
      </c>
      <c r="BO315" s="22">
        <v>204</v>
      </c>
      <c r="BP315" s="22">
        <v>27.89</v>
      </c>
      <c r="BQ315" s="22">
        <v>652.57000000000005</v>
      </c>
      <c r="BR315" s="22">
        <v>140.13999999999999</v>
      </c>
      <c r="BS315" s="22">
        <v>1024.5999999999999</v>
      </c>
      <c r="BT315" s="23">
        <v>3172.46</v>
      </c>
      <c r="BU315" s="21">
        <v>2147.86</v>
      </c>
      <c r="BV315" s="21">
        <v>0</v>
      </c>
      <c r="BW315" s="21">
        <v>2147.86</v>
      </c>
      <c r="BX315" s="22">
        <v>205</v>
      </c>
      <c r="BY315" s="22">
        <v>27.89</v>
      </c>
      <c r="BZ315" s="22">
        <v>652.57000000000005</v>
      </c>
      <c r="CA315" s="22">
        <v>145.24</v>
      </c>
      <c r="CB315" s="22">
        <v>1030.7</v>
      </c>
      <c r="CC315" s="23">
        <v>3178.56</v>
      </c>
      <c r="CD315" s="21">
        <v>2237.39</v>
      </c>
      <c r="CE315" s="21">
        <v>0</v>
      </c>
      <c r="CF315" s="21">
        <v>2237.39</v>
      </c>
      <c r="CG315" s="22">
        <v>218</v>
      </c>
      <c r="CH315" s="22">
        <v>29.05</v>
      </c>
      <c r="CI315" s="22">
        <v>1296</v>
      </c>
      <c r="CJ315" s="22">
        <v>141.72999999999999</v>
      </c>
      <c r="CK315" s="22">
        <v>1684.78</v>
      </c>
      <c r="CL315" s="23">
        <v>3922.17</v>
      </c>
      <c r="CM315" s="21">
        <v>2153.13</v>
      </c>
      <c r="CN315" s="21">
        <v>0</v>
      </c>
      <c r="CO315" s="21">
        <v>2153.13</v>
      </c>
      <c r="CP315" s="22">
        <v>214</v>
      </c>
      <c r="CQ315" s="22">
        <v>27.95</v>
      </c>
      <c r="CR315" s="22">
        <v>713.95</v>
      </c>
      <c r="CS315" s="22">
        <v>58.63</v>
      </c>
      <c r="CT315" s="22">
        <v>1014.53</v>
      </c>
      <c r="CU315" s="23">
        <v>3167.66</v>
      </c>
      <c r="CV315" s="21">
        <v>2309.75</v>
      </c>
      <c r="CW315" s="21">
        <v>0</v>
      </c>
      <c r="CX315" s="21">
        <v>2309.75</v>
      </c>
      <c r="CY315" s="22">
        <v>227</v>
      </c>
      <c r="CZ315" s="22">
        <v>29.99</v>
      </c>
      <c r="DA315" s="22">
        <v>852.43</v>
      </c>
      <c r="DB315" s="22">
        <v>102.21</v>
      </c>
      <c r="DC315" s="22">
        <v>1211.6300000000001</v>
      </c>
      <c r="DD315" s="23">
        <v>3521.38</v>
      </c>
      <c r="DE315" s="21">
        <v>3442.94</v>
      </c>
      <c r="DF315" s="21">
        <v>0</v>
      </c>
      <c r="DG315" s="21">
        <v>3442.94</v>
      </c>
      <c r="DH315" s="22">
        <v>390</v>
      </c>
      <c r="DI315" s="22">
        <v>338.81</v>
      </c>
      <c r="DJ315" s="22">
        <v>2496.38</v>
      </c>
      <c r="DK315" s="22">
        <v>149.18</v>
      </c>
      <c r="DL315" s="22">
        <v>3374.37</v>
      </c>
      <c r="DM315" s="23">
        <v>6817.31</v>
      </c>
      <c r="DN315" s="73">
        <f t="shared" si="42"/>
        <v>29704.3</v>
      </c>
      <c r="DO315" s="73">
        <f t="shared" si="41"/>
        <v>929.63</v>
      </c>
      <c r="DP315" s="73">
        <f t="shared" si="43"/>
        <v>30633.93</v>
      </c>
      <c r="DQ315" s="22">
        <f t="shared" si="44"/>
        <v>3314</v>
      </c>
      <c r="DR315" s="22">
        <f t="shared" si="45"/>
        <v>704.3</v>
      </c>
      <c r="DS315" s="22">
        <f t="shared" si="46"/>
        <v>12585.82</v>
      </c>
      <c r="DT315" s="22">
        <f t="shared" si="47"/>
        <v>1684.9300000000003</v>
      </c>
      <c r="DU315" s="22">
        <f t="shared" si="48"/>
        <v>18289.05</v>
      </c>
      <c r="DV315" s="23">
        <f t="shared" si="49"/>
        <v>51070.839999999989</v>
      </c>
      <c r="DW315" s="262">
        <f t="shared" si="50"/>
        <v>-86521.709999999992</v>
      </c>
      <c r="DX315" s="262"/>
      <c r="DY315" s="263">
        <f>E315-(DU315-(DO315*PARAM!Q315))</f>
        <v>46093.03</v>
      </c>
      <c r="DZ315" s="263"/>
    </row>
    <row r="316" spans="1:130" x14ac:dyDescent="0.25">
      <c r="A316" s="18">
        <v>1820</v>
      </c>
      <c r="B316" s="18" t="s">
        <v>568</v>
      </c>
      <c r="C316" s="18" t="s">
        <v>569</v>
      </c>
      <c r="D316" s="20">
        <v>1</v>
      </c>
      <c r="E316" s="18">
        <v>68828.28</v>
      </c>
      <c r="F316" s="18">
        <v>122107.4</v>
      </c>
      <c r="G316" s="18" t="s">
        <v>157</v>
      </c>
      <c r="H316" s="18" t="s">
        <v>6</v>
      </c>
      <c r="I316" s="18" t="s">
        <v>176</v>
      </c>
      <c r="J316" s="21">
        <v>2381.0700000000002</v>
      </c>
      <c r="K316" s="21">
        <v>0</v>
      </c>
      <c r="L316" s="21">
        <v>2381.0700000000002</v>
      </c>
      <c r="M316" s="22">
        <v>224</v>
      </c>
      <c r="N316" s="22">
        <v>34.270000000000003</v>
      </c>
      <c r="O316" s="22">
        <v>779.69</v>
      </c>
      <c r="P316" s="22">
        <v>133.66999999999999</v>
      </c>
      <c r="Q316" s="22">
        <v>1171.6300000000001</v>
      </c>
      <c r="R316" s="23">
        <v>3552.7</v>
      </c>
      <c r="S316" s="21">
        <v>3290.58</v>
      </c>
      <c r="T316" s="21">
        <v>0</v>
      </c>
      <c r="U316" s="21">
        <v>3290.58</v>
      </c>
      <c r="V316" s="22">
        <v>364</v>
      </c>
      <c r="W316" s="22">
        <v>49.32</v>
      </c>
      <c r="X316" s="22">
        <v>1264.82</v>
      </c>
      <c r="Y316" s="22">
        <v>129.83000000000001</v>
      </c>
      <c r="Z316" s="22">
        <v>1807.97</v>
      </c>
      <c r="AA316" s="23">
        <v>5098.55</v>
      </c>
      <c r="AB316" s="21">
        <v>2243.09</v>
      </c>
      <c r="AC316" s="21">
        <v>0</v>
      </c>
      <c r="AD316" s="21">
        <v>2243.09</v>
      </c>
      <c r="AE316" s="22">
        <v>219</v>
      </c>
      <c r="AF316" s="22">
        <v>33.6</v>
      </c>
      <c r="AG316" s="22">
        <v>739.71</v>
      </c>
      <c r="AH316" s="22">
        <v>152.03</v>
      </c>
      <c r="AI316" s="22">
        <v>1144.3399999999999</v>
      </c>
      <c r="AJ316" s="23">
        <v>3387.43</v>
      </c>
      <c r="AK316" s="21">
        <v>2243.09</v>
      </c>
      <c r="AL316" s="21">
        <v>0</v>
      </c>
      <c r="AM316" s="21">
        <v>2243.09</v>
      </c>
      <c r="AN316" s="22">
        <v>219</v>
      </c>
      <c r="AO316" s="22">
        <v>33.6</v>
      </c>
      <c r="AP316" s="22">
        <v>739.71</v>
      </c>
      <c r="AQ316" s="22">
        <v>146.93</v>
      </c>
      <c r="AR316" s="22">
        <v>1139.24</v>
      </c>
      <c r="AS316" s="23">
        <v>3382.33</v>
      </c>
      <c r="AT316" s="21">
        <v>2265.3200000000002</v>
      </c>
      <c r="AU316" s="21">
        <v>948.61</v>
      </c>
      <c r="AV316" s="21">
        <v>3213.93</v>
      </c>
      <c r="AW316" s="22">
        <v>351</v>
      </c>
      <c r="AX316" s="22">
        <v>33.94</v>
      </c>
      <c r="AY316" s="22">
        <v>949.75</v>
      </c>
      <c r="AZ316" s="22">
        <v>134.53</v>
      </c>
      <c r="BA316" s="22">
        <v>1469.22</v>
      </c>
      <c r="BB316" s="23">
        <v>4683.1499999999996</v>
      </c>
      <c r="BC316" s="21">
        <v>3563.62</v>
      </c>
      <c r="BD316" s="21">
        <v>0</v>
      </c>
      <c r="BE316" s="21">
        <v>3563.62</v>
      </c>
      <c r="BF316" s="22">
        <v>371</v>
      </c>
      <c r="BG316" s="22">
        <v>50.14</v>
      </c>
      <c r="BH316" s="22">
        <v>1284.76</v>
      </c>
      <c r="BI316" s="22">
        <v>149.03</v>
      </c>
      <c r="BJ316" s="22">
        <v>1854.93</v>
      </c>
      <c r="BK316" s="23">
        <v>5418.55</v>
      </c>
      <c r="BL316" s="21">
        <v>2243.09</v>
      </c>
      <c r="BM316" s="21">
        <v>0</v>
      </c>
      <c r="BN316" s="21">
        <v>2243.09</v>
      </c>
      <c r="BO316" s="22">
        <v>219</v>
      </c>
      <c r="BP316" s="22">
        <v>33.6</v>
      </c>
      <c r="BQ316" s="22">
        <v>739.71</v>
      </c>
      <c r="BR316" s="22">
        <v>126.53</v>
      </c>
      <c r="BS316" s="22">
        <v>1118.8399999999999</v>
      </c>
      <c r="BT316" s="23">
        <v>3361.93</v>
      </c>
      <c r="BU316" s="21">
        <v>2243.09</v>
      </c>
      <c r="BV316" s="21">
        <v>0</v>
      </c>
      <c r="BW316" s="21">
        <v>2243.09</v>
      </c>
      <c r="BX316" s="22">
        <v>219</v>
      </c>
      <c r="BY316" s="22">
        <v>33.6</v>
      </c>
      <c r="BZ316" s="22">
        <v>739.71</v>
      </c>
      <c r="CA316" s="22">
        <v>146.93</v>
      </c>
      <c r="CB316" s="22">
        <v>1139.24</v>
      </c>
      <c r="CC316" s="23">
        <v>3382.33</v>
      </c>
      <c r="CD316" s="21">
        <v>2243.09</v>
      </c>
      <c r="CE316" s="21">
        <v>0</v>
      </c>
      <c r="CF316" s="21">
        <v>2243.09</v>
      </c>
      <c r="CG316" s="22">
        <v>219</v>
      </c>
      <c r="CH316" s="22">
        <v>33.6</v>
      </c>
      <c r="CI316" s="22">
        <v>980.31</v>
      </c>
      <c r="CJ316" s="22">
        <v>141.83000000000001</v>
      </c>
      <c r="CK316" s="22">
        <v>1374.74</v>
      </c>
      <c r="CL316" s="23">
        <v>3617.83</v>
      </c>
      <c r="CM316" s="21">
        <v>2243.09</v>
      </c>
      <c r="CN316" s="21">
        <v>0</v>
      </c>
      <c r="CO316" s="21">
        <v>2243.09</v>
      </c>
      <c r="CP316" s="22">
        <v>227</v>
      </c>
      <c r="CQ316" s="22">
        <v>33.6</v>
      </c>
      <c r="CR316" s="22">
        <v>796.26</v>
      </c>
      <c r="CS316" s="22">
        <v>65.33</v>
      </c>
      <c r="CT316" s="22">
        <v>1122.19</v>
      </c>
      <c r="CU316" s="23">
        <v>3365.28</v>
      </c>
      <c r="CV316" s="21">
        <v>2405.7399999999998</v>
      </c>
      <c r="CW316" s="21">
        <v>0</v>
      </c>
      <c r="CX316" s="21">
        <v>2405.7399999999998</v>
      </c>
      <c r="CY316" s="22">
        <v>242</v>
      </c>
      <c r="CZ316" s="22">
        <v>36.04</v>
      </c>
      <c r="DA316" s="22">
        <v>933.97</v>
      </c>
      <c r="DB316" s="22">
        <v>129.41</v>
      </c>
      <c r="DC316" s="22">
        <v>1341.42</v>
      </c>
      <c r="DD316" s="23">
        <v>3747.16</v>
      </c>
      <c r="DE316" s="21">
        <v>3608.2</v>
      </c>
      <c r="DF316" s="21">
        <v>0</v>
      </c>
      <c r="DG316" s="21">
        <v>3608.2</v>
      </c>
      <c r="DH316" s="22">
        <v>407</v>
      </c>
      <c r="DI316" s="22">
        <v>360.37</v>
      </c>
      <c r="DJ316" s="22">
        <v>2122.87</v>
      </c>
      <c r="DK316" s="22">
        <v>65.42</v>
      </c>
      <c r="DL316" s="22">
        <v>2955.66</v>
      </c>
      <c r="DM316" s="23">
        <v>6563.86</v>
      </c>
      <c r="DN316" s="73">
        <f t="shared" si="42"/>
        <v>30973.070000000003</v>
      </c>
      <c r="DO316" s="73">
        <f t="shared" si="41"/>
        <v>948.61</v>
      </c>
      <c r="DP316" s="73">
        <f t="shared" si="43"/>
        <v>31921.680000000004</v>
      </c>
      <c r="DQ316" s="22">
        <f t="shared" si="44"/>
        <v>3500</v>
      </c>
      <c r="DR316" s="22">
        <f t="shared" si="45"/>
        <v>799.2800000000002</v>
      </c>
      <c r="DS316" s="22">
        <f t="shared" si="46"/>
        <v>12810.98</v>
      </c>
      <c r="DT316" s="22">
        <f t="shared" si="47"/>
        <v>1648</v>
      </c>
      <c r="DU316" s="22">
        <f t="shared" si="48"/>
        <v>18758.260000000002</v>
      </c>
      <c r="DV316" s="23">
        <f t="shared" si="49"/>
        <v>52923.03</v>
      </c>
      <c r="DW316" s="262">
        <f t="shared" si="50"/>
        <v>-90185.719999999987</v>
      </c>
      <c r="DX316" s="262"/>
      <c r="DY316" s="263">
        <f>E316-(DU316-(DO316*PARAM!Q316))</f>
        <v>50070.02</v>
      </c>
      <c r="DZ316" s="263"/>
    </row>
    <row r="317" spans="1:130" x14ac:dyDescent="0.25">
      <c r="A317" s="18">
        <v>1828</v>
      </c>
      <c r="B317" s="18" t="s">
        <v>432</v>
      </c>
      <c r="C317" s="18" t="s">
        <v>245</v>
      </c>
      <c r="D317" s="20">
        <v>0</v>
      </c>
      <c r="E317" s="18">
        <v>0</v>
      </c>
      <c r="F317" s="18">
        <v>0</v>
      </c>
      <c r="G317" s="18" t="s">
        <v>173</v>
      </c>
      <c r="H317" s="18" t="s">
        <v>5</v>
      </c>
      <c r="I317" s="18" t="s">
        <v>231</v>
      </c>
      <c r="J317" s="21">
        <v>104</v>
      </c>
      <c r="K317" s="21">
        <v>0</v>
      </c>
      <c r="L317" s="21">
        <v>104</v>
      </c>
      <c r="M317" s="22">
        <v>0</v>
      </c>
      <c r="N317" s="22">
        <v>0</v>
      </c>
      <c r="O317" s="22">
        <v>0</v>
      </c>
      <c r="P317" s="22">
        <v>1.4</v>
      </c>
      <c r="Q317" s="22">
        <v>1.4</v>
      </c>
      <c r="R317" s="23">
        <v>105.4</v>
      </c>
      <c r="S317" s="21">
        <v>0</v>
      </c>
      <c r="T317" s="21">
        <v>0</v>
      </c>
      <c r="U317" s="21">
        <v>0</v>
      </c>
      <c r="V317" s="22">
        <v>0</v>
      </c>
      <c r="W317" s="22">
        <v>0</v>
      </c>
      <c r="X317" s="22">
        <v>0</v>
      </c>
      <c r="Y317" s="22">
        <v>0</v>
      </c>
      <c r="Z317" s="22">
        <v>0</v>
      </c>
      <c r="AA317" s="23">
        <v>0</v>
      </c>
      <c r="AB317" s="21">
        <v>0</v>
      </c>
      <c r="AC317" s="21">
        <v>0</v>
      </c>
      <c r="AD317" s="21">
        <v>0</v>
      </c>
      <c r="AE317" s="22">
        <v>0</v>
      </c>
      <c r="AF317" s="22">
        <v>0</v>
      </c>
      <c r="AG317" s="22">
        <v>0</v>
      </c>
      <c r="AH317" s="22">
        <v>0</v>
      </c>
      <c r="AI317" s="22">
        <v>0</v>
      </c>
      <c r="AJ317" s="23">
        <v>0</v>
      </c>
      <c r="AK317" s="21"/>
      <c r="AL317" s="21"/>
      <c r="AM317" s="21"/>
      <c r="AN317" s="22"/>
      <c r="AO317" s="22"/>
      <c r="AP317" s="22"/>
      <c r="AQ317" s="22"/>
      <c r="AR317" s="22"/>
      <c r="AS317" s="23"/>
      <c r="AT317" s="21">
        <v>0</v>
      </c>
      <c r="AU317" s="21">
        <v>474.31</v>
      </c>
      <c r="AV317" s="21">
        <v>474.31</v>
      </c>
      <c r="AW317" s="22">
        <v>20</v>
      </c>
      <c r="AX317" s="22">
        <v>0</v>
      </c>
      <c r="AY317" s="22">
        <v>94.86</v>
      </c>
      <c r="AZ317" s="22">
        <v>6.36</v>
      </c>
      <c r="BA317" s="22">
        <v>121.22</v>
      </c>
      <c r="BB317" s="23">
        <v>595.53</v>
      </c>
      <c r="BC317" s="21"/>
      <c r="BD317" s="21"/>
      <c r="BE317" s="21"/>
      <c r="BF317" s="22"/>
      <c r="BG317" s="22"/>
      <c r="BH317" s="22"/>
      <c r="BI317" s="22"/>
      <c r="BJ317" s="22"/>
      <c r="BK317" s="23"/>
      <c r="BL317" s="21"/>
      <c r="BM317" s="21"/>
      <c r="BN317" s="21"/>
      <c r="BO317" s="22"/>
      <c r="BP317" s="22"/>
      <c r="BQ317" s="22"/>
      <c r="BR317" s="22"/>
      <c r="BS317" s="22"/>
      <c r="BT317" s="23"/>
      <c r="BU317" s="21"/>
      <c r="BV317" s="21"/>
      <c r="BW317" s="21"/>
      <c r="BX317" s="22"/>
      <c r="BY317" s="22"/>
      <c r="BZ317" s="22"/>
      <c r="CA317" s="22"/>
      <c r="CB317" s="22"/>
      <c r="CC317" s="23"/>
      <c r="CD317" s="21"/>
      <c r="CE317" s="21"/>
      <c r="CF317" s="21"/>
      <c r="CG317" s="22"/>
      <c r="CH317" s="22"/>
      <c r="CI317" s="22"/>
      <c r="CJ317" s="22"/>
      <c r="CK317" s="22"/>
      <c r="CL317" s="23"/>
      <c r="CM317" s="21"/>
      <c r="CN317" s="21"/>
      <c r="CO317" s="21"/>
      <c r="CP317" s="22"/>
      <c r="CQ317" s="22"/>
      <c r="CR317" s="22"/>
      <c r="CS317" s="22"/>
      <c r="CT317" s="22"/>
      <c r="CU317" s="23"/>
      <c r="CV317" s="21"/>
      <c r="CW317" s="21"/>
      <c r="CX317" s="21"/>
      <c r="CY317" s="22"/>
      <c r="CZ317" s="22"/>
      <c r="DA317" s="22"/>
      <c r="DB317" s="22"/>
      <c r="DC317" s="22"/>
      <c r="DD317" s="23"/>
      <c r="DN317" s="73">
        <f t="shared" si="42"/>
        <v>104</v>
      </c>
      <c r="DO317" s="73">
        <f t="shared" si="41"/>
        <v>474.31</v>
      </c>
      <c r="DP317" s="73">
        <f t="shared" si="43"/>
        <v>578.30999999999995</v>
      </c>
      <c r="DQ317" s="22">
        <f t="shared" si="44"/>
        <v>20</v>
      </c>
      <c r="DR317" s="22">
        <f t="shared" si="45"/>
        <v>0</v>
      </c>
      <c r="DS317" s="22">
        <f t="shared" si="46"/>
        <v>94.86</v>
      </c>
      <c r="DT317" s="22">
        <f t="shared" si="47"/>
        <v>7.76</v>
      </c>
      <c r="DU317" s="22">
        <f t="shared" si="48"/>
        <v>122.62</v>
      </c>
      <c r="DV317" s="23">
        <f t="shared" si="49"/>
        <v>700.93</v>
      </c>
      <c r="DW317" s="262">
        <f t="shared" si="50"/>
        <v>578.30999999999995</v>
      </c>
      <c r="DX317" s="262"/>
      <c r="DY317" s="263">
        <f>E317-(DU317-(DO317*PARAM!Q317))</f>
        <v>-122.62</v>
      </c>
      <c r="DZ317" s="263"/>
    </row>
    <row r="318" spans="1:130" x14ac:dyDescent="0.25">
      <c r="A318" s="18">
        <v>1832</v>
      </c>
      <c r="B318" s="18" t="s">
        <v>645</v>
      </c>
      <c r="C318" s="18" t="s">
        <v>646</v>
      </c>
      <c r="D318" s="20">
        <v>1</v>
      </c>
      <c r="E318" s="18">
        <v>8282.93</v>
      </c>
      <c r="F318" s="18">
        <v>22288.52</v>
      </c>
      <c r="G318" s="18" t="s">
        <v>157</v>
      </c>
      <c r="H318" s="18" t="s">
        <v>5</v>
      </c>
      <c r="I318" s="18" t="s">
        <v>204</v>
      </c>
      <c r="J318" s="21">
        <v>1243.06</v>
      </c>
      <c r="K318" s="21">
        <v>0</v>
      </c>
      <c r="L318" s="21">
        <v>1243.06</v>
      </c>
      <c r="M318" s="22">
        <v>82</v>
      </c>
      <c r="N318" s="22">
        <v>18.600000000000001</v>
      </c>
      <c r="O318" s="22">
        <v>186.42</v>
      </c>
      <c r="P318" s="22">
        <v>83.27</v>
      </c>
      <c r="Q318" s="22">
        <v>370.29</v>
      </c>
      <c r="R318" s="23">
        <v>1613.35</v>
      </c>
      <c r="S318" s="21">
        <v>1869.92</v>
      </c>
      <c r="T318" s="21">
        <v>0</v>
      </c>
      <c r="U318" s="21">
        <v>1869.92</v>
      </c>
      <c r="V318" s="22">
        <v>164</v>
      </c>
      <c r="W318" s="22">
        <v>28</v>
      </c>
      <c r="X318" s="22">
        <v>304.48</v>
      </c>
      <c r="Y318" s="22">
        <v>33.200000000000003</v>
      </c>
      <c r="Z318" s="22">
        <v>529.67999999999995</v>
      </c>
      <c r="AA318" s="23">
        <v>2399.6</v>
      </c>
      <c r="AB318" s="21">
        <v>1722.01</v>
      </c>
      <c r="AC318" s="21">
        <v>0</v>
      </c>
      <c r="AD318" s="21">
        <v>1722.01</v>
      </c>
      <c r="AE318" s="22">
        <v>144</v>
      </c>
      <c r="AF318" s="22">
        <v>25.79</v>
      </c>
      <c r="AG318" s="22">
        <v>249.02</v>
      </c>
      <c r="AH318" s="22">
        <v>61.17</v>
      </c>
      <c r="AI318" s="22">
        <v>479.98</v>
      </c>
      <c r="AJ318" s="23">
        <v>2201.9899999999998</v>
      </c>
      <c r="AK318" s="21">
        <v>1722.01</v>
      </c>
      <c r="AL318" s="21">
        <v>0</v>
      </c>
      <c r="AM318" s="21">
        <v>1722.01</v>
      </c>
      <c r="AN318" s="22">
        <v>144</v>
      </c>
      <c r="AO318" s="22">
        <v>25.79</v>
      </c>
      <c r="AP318" s="22">
        <v>249.02</v>
      </c>
      <c r="AQ318" s="22">
        <v>107.07</v>
      </c>
      <c r="AR318" s="22">
        <v>525.88</v>
      </c>
      <c r="AS318" s="23">
        <v>2247.89</v>
      </c>
      <c r="AT318" s="21">
        <v>1722.01</v>
      </c>
      <c r="AU318" s="21">
        <v>948.61</v>
      </c>
      <c r="AV318" s="21">
        <v>2670.62</v>
      </c>
      <c r="AW318" s="22">
        <v>274</v>
      </c>
      <c r="AX318" s="22">
        <v>25.79</v>
      </c>
      <c r="AY318" s="22">
        <v>438.74</v>
      </c>
      <c r="AZ318" s="22">
        <v>104.49</v>
      </c>
      <c r="BA318" s="22">
        <v>843.02</v>
      </c>
      <c r="BB318" s="23">
        <v>3513.64</v>
      </c>
      <c r="BC318" s="21">
        <v>2564.7600000000002</v>
      </c>
      <c r="BD318" s="21">
        <v>0</v>
      </c>
      <c r="BE318" s="21">
        <v>2564.7600000000002</v>
      </c>
      <c r="BF318" s="22">
        <v>261</v>
      </c>
      <c r="BG318" s="22">
        <v>38.43</v>
      </c>
      <c r="BH318" s="22">
        <v>972.5</v>
      </c>
      <c r="BI318" s="22">
        <v>147.54</v>
      </c>
      <c r="BJ318" s="22">
        <v>1419.47</v>
      </c>
      <c r="BK318" s="23">
        <v>3984.23</v>
      </c>
      <c r="BL318" s="21">
        <v>1722.01</v>
      </c>
      <c r="BM318" s="21">
        <v>0</v>
      </c>
      <c r="BN318" s="21">
        <v>1722.01</v>
      </c>
      <c r="BO318" s="22">
        <v>143</v>
      </c>
      <c r="BP318" s="22">
        <v>25.79</v>
      </c>
      <c r="BQ318" s="22">
        <v>249.02</v>
      </c>
      <c r="BR318" s="22">
        <v>122.37</v>
      </c>
      <c r="BS318" s="22">
        <v>540.17999999999995</v>
      </c>
      <c r="BT318" s="23">
        <v>2262.19</v>
      </c>
      <c r="BU318" s="21">
        <v>1722.01</v>
      </c>
      <c r="BV318" s="21">
        <v>0</v>
      </c>
      <c r="BW318" s="21">
        <v>1722.01</v>
      </c>
      <c r="BX318" s="22">
        <v>144</v>
      </c>
      <c r="BY318" s="22">
        <v>25.79</v>
      </c>
      <c r="BZ318" s="22">
        <v>249.02</v>
      </c>
      <c r="CA318" s="22">
        <v>132.57</v>
      </c>
      <c r="CB318" s="22">
        <v>551.38</v>
      </c>
      <c r="CC318" s="23">
        <v>2273.39</v>
      </c>
      <c r="CD318" s="21">
        <v>1790.89</v>
      </c>
      <c r="CE318" s="21">
        <v>0</v>
      </c>
      <c r="CF318" s="21">
        <v>1790.89</v>
      </c>
      <c r="CG318" s="22">
        <v>154</v>
      </c>
      <c r="CH318" s="22">
        <v>26.82</v>
      </c>
      <c r="CI318" s="22">
        <v>311.5</v>
      </c>
      <c r="CJ318" s="22">
        <v>103.2</v>
      </c>
      <c r="CK318" s="22">
        <v>595.52</v>
      </c>
      <c r="CL318" s="23">
        <v>2386.41</v>
      </c>
      <c r="CM318" s="21">
        <v>1722.01</v>
      </c>
      <c r="CN318" s="21">
        <v>0</v>
      </c>
      <c r="CO318" s="21">
        <v>1722.01</v>
      </c>
      <c r="CP318" s="22">
        <v>153</v>
      </c>
      <c r="CQ318" s="22">
        <v>25.79</v>
      </c>
      <c r="CR318" s="22">
        <v>223.56</v>
      </c>
      <c r="CS318" s="22">
        <v>86.67</v>
      </c>
      <c r="CT318" s="22">
        <v>489.02</v>
      </c>
      <c r="CU318" s="23">
        <v>2211.0300000000002</v>
      </c>
      <c r="CV318" s="21">
        <v>1722.01</v>
      </c>
      <c r="CW318" s="21">
        <v>0</v>
      </c>
      <c r="CX318" s="21">
        <v>1722.01</v>
      </c>
      <c r="CY318" s="22">
        <v>144</v>
      </c>
      <c r="CZ318" s="22">
        <v>25.79</v>
      </c>
      <c r="DA318" s="22">
        <v>218.76</v>
      </c>
      <c r="DB318" s="22">
        <v>132.57</v>
      </c>
      <c r="DC318" s="22">
        <v>521.12</v>
      </c>
      <c r="DD318" s="23">
        <v>2243.13</v>
      </c>
      <c r="DE318" s="21">
        <v>2531.0100000000002</v>
      </c>
      <c r="DF318" s="21">
        <v>0</v>
      </c>
      <c r="DG318" s="21">
        <v>2531.0100000000002</v>
      </c>
      <c r="DH318" s="22">
        <v>260</v>
      </c>
      <c r="DI318" s="22">
        <v>258.11</v>
      </c>
      <c r="DJ318" s="22">
        <v>932.86</v>
      </c>
      <c r="DK318" s="22">
        <v>138.07</v>
      </c>
      <c r="DL318" s="22">
        <v>1589.04</v>
      </c>
      <c r="DM318" s="23">
        <v>4120.05</v>
      </c>
      <c r="DN318" s="73">
        <f t="shared" si="42"/>
        <v>22053.71</v>
      </c>
      <c r="DO318" s="73">
        <f t="shared" si="41"/>
        <v>948.61</v>
      </c>
      <c r="DP318" s="73">
        <f t="shared" si="43"/>
        <v>23002.32</v>
      </c>
      <c r="DQ318" s="22">
        <f t="shared" si="44"/>
        <v>2210</v>
      </c>
      <c r="DR318" s="22">
        <f t="shared" si="45"/>
        <v>576.28</v>
      </c>
      <c r="DS318" s="22">
        <f t="shared" si="46"/>
        <v>4833.9199999999992</v>
      </c>
      <c r="DT318" s="22">
        <f t="shared" si="47"/>
        <v>1374.56</v>
      </c>
      <c r="DU318" s="22">
        <f t="shared" si="48"/>
        <v>8994.76</v>
      </c>
      <c r="DV318" s="23">
        <f t="shared" si="49"/>
        <v>33719.089999999997</v>
      </c>
      <c r="DW318" s="262">
        <f t="shared" si="50"/>
        <v>713.79999999999927</v>
      </c>
      <c r="DX318" s="262"/>
      <c r="DY318" s="263">
        <f>E318-(DU318-(DO318*PARAM!Q318))</f>
        <v>-711.82999999999993</v>
      </c>
      <c r="DZ318" s="263"/>
    </row>
    <row r="319" spans="1:130" x14ac:dyDescent="0.25">
      <c r="A319" s="18">
        <v>1833</v>
      </c>
      <c r="B319" s="18" t="s">
        <v>878</v>
      </c>
      <c r="C319" s="18" t="s">
        <v>214</v>
      </c>
      <c r="D319" s="20">
        <v>0</v>
      </c>
      <c r="E319" s="18">
        <v>0</v>
      </c>
      <c r="F319" s="18">
        <v>0</v>
      </c>
      <c r="G319" s="18" t="s">
        <v>173</v>
      </c>
      <c r="H319" s="18" t="s">
        <v>5</v>
      </c>
      <c r="I319" s="18" t="s">
        <v>697</v>
      </c>
      <c r="J319" s="21"/>
      <c r="K319" s="21"/>
      <c r="L319" s="21"/>
      <c r="M319" s="22"/>
      <c r="N319" s="22"/>
      <c r="O319" s="22"/>
      <c r="P319" s="22"/>
      <c r="Q319" s="22"/>
      <c r="R319" s="23"/>
      <c r="S319" s="21"/>
      <c r="T319" s="21"/>
      <c r="U319" s="21"/>
      <c r="V319" s="22"/>
      <c r="W319" s="22"/>
      <c r="X319" s="22"/>
      <c r="Y319" s="22"/>
      <c r="Z319" s="22"/>
      <c r="AA319" s="23"/>
      <c r="AB319" s="21"/>
      <c r="AC319" s="21"/>
      <c r="AD319" s="21"/>
      <c r="AE319" s="22"/>
      <c r="AF319" s="22"/>
      <c r="AG319" s="22"/>
      <c r="AH319" s="22"/>
      <c r="AI319" s="22"/>
      <c r="AJ319" s="23"/>
      <c r="AK319" s="21"/>
      <c r="AL319" s="21"/>
      <c r="AM319" s="21"/>
      <c r="AN319" s="22"/>
      <c r="AO319" s="22"/>
      <c r="AP319" s="22"/>
      <c r="AQ319" s="22"/>
      <c r="AR319" s="22"/>
      <c r="AS319" s="23"/>
      <c r="AT319" s="21">
        <v>0</v>
      </c>
      <c r="AU319" s="21">
        <v>237.15</v>
      </c>
      <c r="AV319" s="21">
        <v>237.15</v>
      </c>
      <c r="AW319" s="22">
        <v>10</v>
      </c>
      <c r="AX319" s="22">
        <v>0</v>
      </c>
      <c r="AY319" s="22">
        <v>47.43</v>
      </c>
      <c r="AZ319" s="22">
        <v>3.17</v>
      </c>
      <c r="BA319" s="22">
        <v>60.6</v>
      </c>
      <c r="BB319" s="23">
        <v>297.75</v>
      </c>
      <c r="BC319" s="21"/>
      <c r="BD319" s="21"/>
      <c r="BE319" s="21"/>
      <c r="BF319" s="22"/>
      <c r="BG319" s="22"/>
      <c r="BH319" s="22"/>
      <c r="BI319" s="22"/>
      <c r="BJ319" s="22"/>
      <c r="BK319" s="23"/>
      <c r="BL319" s="21"/>
      <c r="BM319" s="21"/>
      <c r="BN319" s="21"/>
      <c r="BO319" s="22"/>
      <c r="BP319" s="22"/>
      <c r="BQ319" s="22"/>
      <c r="BR319" s="22"/>
      <c r="BS319" s="22"/>
      <c r="BT319" s="23"/>
      <c r="BU319" s="21"/>
      <c r="BV319" s="21"/>
      <c r="BW319" s="21"/>
      <c r="BX319" s="22"/>
      <c r="BY319" s="22"/>
      <c r="BZ319" s="22"/>
      <c r="CA319" s="22"/>
      <c r="CB319" s="22"/>
      <c r="CC319" s="23"/>
      <c r="CD319" s="21"/>
      <c r="CE319" s="21"/>
      <c r="CF319" s="21"/>
      <c r="CG319" s="22"/>
      <c r="CH319" s="22"/>
      <c r="CI319" s="22"/>
      <c r="CJ319" s="22"/>
      <c r="CK319" s="22"/>
      <c r="CL319" s="23"/>
      <c r="CM319" s="21"/>
      <c r="CN319" s="21"/>
      <c r="CO319" s="21"/>
      <c r="CP319" s="22"/>
      <c r="CQ319" s="22"/>
      <c r="CR319" s="22"/>
      <c r="CS319" s="22"/>
      <c r="CT319" s="22"/>
      <c r="CU319" s="23"/>
      <c r="CV319" s="21"/>
      <c r="CW319" s="21"/>
      <c r="CX319" s="21"/>
      <c r="CY319" s="22"/>
      <c r="CZ319" s="22"/>
      <c r="DA319" s="22"/>
      <c r="DB319" s="22"/>
      <c r="DC319" s="22"/>
      <c r="DD319" s="23"/>
      <c r="DN319" s="73">
        <f t="shared" si="42"/>
        <v>0</v>
      </c>
      <c r="DO319" s="73">
        <f t="shared" si="41"/>
        <v>237.15</v>
      </c>
      <c r="DP319" s="73">
        <f t="shared" si="43"/>
        <v>237.15</v>
      </c>
      <c r="DQ319" s="22">
        <f t="shared" si="44"/>
        <v>10</v>
      </c>
      <c r="DR319" s="22">
        <f t="shared" si="45"/>
        <v>0</v>
      </c>
      <c r="DS319" s="22">
        <f t="shared" si="46"/>
        <v>47.43</v>
      </c>
      <c r="DT319" s="22">
        <f t="shared" si="47"/>
        <v>3.17</v>
      </c>
      <c r="DU319" s="22">
        <f t="shared" si="48"/>
        <v>60.6</v>
      </c>
      <c r="DV319" s="23">
        <f t="shared" si="49"/>
        <v>297.75</v>
      </c>
      <c r="DW319" s="262">
        <f t="shared" si="50"/>
        <v>237.15</v>
      </c>
      <c r="DX319" s="262"/>
      <c r="DY319" s="263">
        <f>E319-(DU319-(DO319*PARAM!Q319))</f>
        <v>-60.6</v>
      </c>
      <c r="DZ319" s="263"/>
    </row>
    <row r="320" spans="1:130" x14ac:dyDescent="0.25">
      <c r="A320" s="18">
        <v>1834</v>
      </c>
      <c r="B320" s="18" t="s">
        <v>259</v>
      </c>
      <c r="C320" s="18" t="s">
        <v>235</v>
      </c>
      <c r="D320" s="20">
        <v>1</v>
      </c>
      <c r="E320" s="18">
        <v>81067.759999999995</v>
      </c>
      <c r="F320" s="18">
        <v>141614.12</v>
      </c>
      <c r="G320" s="18" t="s">
        <v>157</v>
      </c>
      <c r="H320" s="18" t="s">
        <v>6</v>
      </c>
      <c r="I320" s="18" t="s">
        <v>260</v>
      </c>
      <c r="J320" s="21">
        <v>2786.51</v>
      </c>
      <c r="K320" s="21">
        <v>0</v>
      </c>
      <c r="L320" s="21">
        <v>2786.51</v>
      </c>
      <c r="M320" s="22">
        <v>285</v>
      </c>
      <c r="N320" s="22">
        <v>67.900000000000006</v>
      </c>
      <c r="O320" s="22">
        <v>1050.3800000000001</v>
      </c>
      <c r="P320" s="22">
        <v>125.68</v>
      </c>
      <c r="Q320" s="22">
        <v>1528.96</v>
      </c>
      <c r="R320" s="23">
        <v>4315.47</v>
      </c>
      <c r="S320" s="21">
        <v>2718.91</v>
      </c>
      <c r="T320" s="21">
        <v>0</v>
      </c>
      <c r="U320" s="21">
        <v>2718.91</v>
      </c>
      <c r="V320" s="22">
        <v>285</v>
      </c>
      <c r="W320" s="22">
        <v>67.900000000000006</v>
      </c>
      <c r="X320" s="22">
        <v>1051.44</v>
      </c>
      <c r="Y320" s="22">
        <v>119.68</v>
      </c>
      <c r="Z320" s="22">
        <v>1524.02</v>
      </c>
      <c r="AA320" s="23">
        <v>4242.93</v>
      </c>
      <c r="AB320" s="21">
        <v>2718.91</v>
      </c>
      <c r="AC320" s="21">
        <v>0</v>
      </c>
      <c r="AD320" s="21">
        <v>2718.91</v>
      </c>
      <c r="AE320" s="22">
        <v>285</v>
      </c>
      <c r="AF320" s="22">
        <v>67.900000000000006</v>
      </c>
      <c r="AG320" s="22">
        <v>1050.9100000000001</v>
      </c>
      <c r="AH320" s="22">
        <v>124.78</v>
      </c>
      <c r="AI320" s="22">
        <v>1528.59</v>
      </c>
      <c r="AJ320" s="23">
        <v>4247.5</v>
      </c>
      <c r="AK320" s="21">
        <v>2671.3</v>
      </c>
      <c r="AL320" s="21">
        <v>0</v>
      </c>
      <c r="AM320" s="21">
        <v>2671.3</v>
      </c>
      <c r="AN320" s="22">
        <v>278</v>
      </c>
      <c r="AO320" s="22">
        <v>66.709999999999994</v>
      </c>
      <c r="AP320" s="22">
        <v>1033.1300000000001</v>
      </c>
      <c r="AQ320" s="22">
        <v>47.43</v>
      </c>
      <c r="AR320" s="22">
        <v>1425.27</v>
      </c>
      <c r="AS320" s="23">
        <v>4096.57</v>
      </c>
      <c r="AT320" s="21">
        <v>2671.3</v>
      </c>
      <c r="AU320" s="21">
        <v>920.15</v>
      </c>
      <c r="AV320" s="21">
        <v>3591.45</v>
      </c>
      <c r="AW320" s="22">
        <v>403</v>
      </c>
      <c r="AX320" s="22">
        <v>66.709999999999994</v>
      </c>
      <c r="AY320" s="22">
        <v>1217.1600000000001</v>
      </c>
      <c r="AZ320" s="22">
        <v>141.36000000000001</v>
      </c>
      <c r="BA320" s="22">
        <v>1828.23</v>
      </c>
      <c r="BB320" s="23">
        <v>5419.68</v>
      </c>
      <c r="BC320" s="21">
        <v>3005.97</v>
      </c>
      <c r="BD320" s="21">
        <v>0</v>
      </c>
      <c r="BE320" s="21">
        <v>3005.97</v>
      </c>
      <c r="BF320" s="22">
        <v>307</v>
      </c>
      <c r="BG320" s="22">
        <v>71.39</v>
      </c>
      <c r="BH320" s="22">
        <v>1302.47</v>
      </c>
      <c r="BI320" s="22">
        <v>134.33000000000001</v>
      </c>
      <c r="BJ320" s="22">
        <v>1815.19</v>
      </c>
      <c r="BK320" s="23">
        <v>4821.16</v>
      </c>
      <c r="BL320" s="21">
        <v>2690.34</v>
      </c>
      <c r="BM320" s="21">
        <v>0</v>
      </c>
      <c r="BN320" s="21">
        <v>2690.34</v>
      </c>
      <c r="BO320" s="22">
        <v>281</v>
      </c>
      <c r="BP320" s="22">
        <v>67.19</v>
      </c>
      <c r="BQ320" s="22">
        <v>1040.23</v>
      </c>
      <c r="BR320" s="22">
        <v>47.77</v>
      </c>
      <c r="BS320" s="22">
        <v>1436.19</v>
      </c>
      <c r="BT320" s="23">
        <v>4126.53</v>
      </c>
      <c r="BU320" s="21">
        <v>2690.34</v>
      </c>
      <c r="BV320" s="21">
        <v>0</v>
      </c>
      <c r="BW320" s="21">
        <v>2690.34</v>
      </c>
      <c r="BX320" s="22">
        <v>281</v>
      </c>
      <c r="BY320" s="22">
        <v>67.19</v>
      </c>
      <c r="BZ320" s="22">
        <v>1040.23</v>
      </c>
      <c r="CA320" s="22">
        <v>47.77</v>
      </c>
      <c r="CB320" s="22">
        <v>1436.19</v>
      </c>
      <c r="CC320" s="23">
        <v>4126.53</v>
      </c>
      <c r="CD320" s="21">
        <v>2721.82</v>
      </c>
      <c r="CE320" s="21">
        <v>0</v>
      </c>
      <c r="CF320" s="21">
        <v>2721.82</v>
      </c>
      <c r="CG320" s="22">
        <v>285</v>
      </c>
      <c r="CH320" s="22">
        <v>67.98</v>
      </c>
      <c r="CI320" s="22">
        <v>1051.99</v>
      </c>
      <c r="CJ320" s="22">
        <v>150.33000000000001</v>
      </c>
      <c r="CK320" s="22">
        <v>1555.3</v>
      </c>
      <c r="CL320" s="23">
        <v>4277.12</v>
      </c>
      <c r="CM320" s="21">
        <v>472.22</v>
      </c>
      <c r="CN320" s="21">
        <v>0</v>
      </c>
      <c r="CO320" s="21">
        <v>472.22</v>
      </c>
      <c r="CP320" s="22">
        <v>-13</v>
      </c>
      <c r="CQ320" s="22">
        <v>11.74</v>
      </c>
      <c r="CR320" s="22">
        <v>271.44</v>
      </c>
      <c r="CS320" s="22">
        <v>110.37</v>
      </c>
      <c r="CT320" s="22">
        <v>380.55</v>
      </c>
      <c r="CU320" s="23">
        <v>852.77</v>
      </c>
      <c r="CV320" s="21">
        <v>1792.52</v>
      </c>
      <c r="CW320" s="21">
        <v>0</v>
      </c>
      <c r="CX320" s="21">
        <v>1792.52</v>
      </c>
      <c r="CY320" s="22">
        <v>159</v>
      </c>
      <c r="CZ320" s="22">
        <v>44.75</v>
      </c>
      <c r="DA320" s="22">
        <v>727.1</v>
      </c>
      <c r="DB320" s="22">
        <v>31.83</v>
      </c>
      <c r="DC320" s="22">
        <v>962.68</v>
      </c>
      <c r="DD320" s="23">
        <v>2755.2</v>
      </c>
      <c r="DE320" s="21">
        <v>2858.72</v>
      </c>
      <c r="DF320" s="21">
        <v>0</v>
      </c>
      <c r="DG320" s="21">
        <v>2858.72</v>
      </c>
      <c r="DH320" s="22">
        <v>307</v>
      </c>
      <c r="DI320" s="22">
        <v>366.93</v>
      </c>
      <c r="DJ320" s="22">
        <v>960.14</v>
      </c>
      <c r="DK320" s="22">
        <v>50.77</v>
      </c>
      <c r="DL320" s="22">
        <v>1684.84</v>
      </c>
      <c r="DM320" s="23">
        <v>4543.5600000000004</v>
      </c>
      <c r="DN320" s="73">
        <f t="shared" si="42"/>
        <v>29798.860000000004</v>
      </c>
      <c r="DO320" s="73">
        <f t="shared" si="41"/>
        <v>920.15</v>
      </c>
      <c r="DP320" s="73">
        <f t="shared" si="43"/>
        <v>30719.010000000006</v>
      </c>
      <c r="DQ320" s="22">
        <f t="shared" si="44"/>
        <v>3424</v>
      </c>
      <c r="DR320" s="22">
        <f t="shared" si="45"/>
        <v>1101.48</v>
      </c>
      <c r="DS320" s="22">
        <f t="shared" si="46"/>
        <v>12836.85</v>
      </c>
      <c r="DT320" s="22">
        <f t="shared" si="47"/>
        <v>1179.8699999999999</v>
      </c>
      <c r="DU320" s="22">
        <f t="shared" si="48"/>
        <v>18542.2</v>
      </c>
      <c r="DV320" s="23">
        <f t="shared" si="49"/>
        <v>51951.549999999996</v>
      </c>
      <c r="DW320" s="262">
        <f t="shared" si="50"/>
        <v>-110895.10999999999</v>
      </c>
      <c r="DX320" s="262"/>
      <c r="DY320" s="263">
        <f>E320-(DU320-(DO320*PARAM!Q320))</f>
        <v>62525.56</v>
      </c>
      <c r="DZ320" s="263"/>
    </row>
    <row r="321" spans="1:130" x14ac:dyDescent="0.25">
      <c r="A321" s="18">
        <v>1835</v>
      </c>
      <c r="B321" s="18" t="s">
        <v>623</v>
      </c>
      <c r="C321" s="18" t="s">
        <v>311</v>
      </c>
      <c r="D321" s="20">
        <v>1</v>
      </c>
      <c r="E321" s="18">
        <v>56780.68</v>
      </c>
      <c r="F321" s="18">
        <v>86635.41</v>
      </c>
      <c r="G321" s="18" t="s">
        <v>157</v>
      </c>
      <c r="H321" s="18" t="s">
        <v>5</v>
      </c>
      <c r="I321" s="18" t="s">
        <v>624</v>
      </c>
      <c r="J321" s="21">
        <v>6165.25</v>
      </c>
      <c r="K321" s="21">
        <v>0</v>
      </c>
      <c r="L321" s="21">
        <v>6165.25</v>
      </c>
      <c r="M321" s="22">
        <v>796</v>
      </c>
      <c r="N321" s="22">
        <v>157.72</v>
      </c>
      <c r="O321" s="22">
        <v>2953.88</v>
      </c>
      <c r="P321" s="22">
        <v>189.82</v>
      </c>
      <c r="Q321" s="22">
        <v>4097.42</v>
      </c>
      <c r="R321" s="23">
        <v>10262.67</v>
      </c>
      <c r="S321" s="21">
        <v>7164.91</v>
      </c>
      <c r="T321" s="21">
        <v>0</v>
      </c>
      <c r="U321" s="21">
        <v>7164.91</v>
      </c>
      <c r="V321" s="22">
        <v>934</v>
      </c>
      <c r="W321" s="22">
        <v>182.71</v>
      </c>
      <c r="X321" s="22">
        <v>3383.81</v>
      </c>
      <c r="Y321" s="22">
        <v>111.58</v>
      </c>
      <c r="Z321" s="22">
        <v>4612.1000000000004</v>
      </c>
      <c r="AA321" s="23">
        <v>11777.01</v>
      </c>
      <c r="AB321" s="21">
        <v>6169.82</v>
      </c>
      <c r="AC321" s="21">
        <v>0</v>
      </c>
      <c r="AD321" s="21">
        <v>6169.82</v>
      </c>
      <c r="AE321" s="22">
        <v>797</v>
      </c>
      <c r="AF321" s="22">
        <v>157.84</v>
      </c>
      <c r="AG321" s="22">
        <v>2957.33</v>
      </c>
      <c r="AH321" s="22">
        <v>98.09</v>
      </c>
      <c r="AI321" s="22">
        <v>4010.26</v>
      </c>
      <c r="AJ321" s="23">
        <v>10180.08</v>
      </c>
      <c r="AK321" s="21">
        <v>6427.43</v>
      </c>
      <c r="AL321" s="21">
        <v>0</v>
      </c>
      <c r="AM321" s="21">
        <v>6427.43</v>
      </c>
      <c r="AN321" s="22">
        <v>834</v>
      </c>
      <c r="AO321" s="22">
        <v>164.28</v>
      </c>
      <c r="AP321" s="22">
        <v>3072.72</v>
      </c>
      <c r="AQ321" s="22">
        <v>101.57</v>
      </c>
      <c r="AR321" s="22">
        <v>4172.57</v>
      </c>
      <c r="AS321" s="23">
        <v>10600</v>
      </c>
      <c r="AT321" s="21">
        <v>6195.9</v>
      </c>
      <c r="AU321" s="21">
        <v>948.61</v>
      </c>
      <c r="AV321" s="21">
        <v>7144.51</v>
      </c>
      <c r="AW321" s="22">
        <v>930</v>
      </c>
      <c r="AX321" s="22">
        <v>158.49</v>
      </c>
      <c r="AY321" s="22">
        <v>3158.74</v>
      </c>
      <c r="AZ321" s="22">
        <v>111.15</v>
      </c>
      <c r="BA321" s="22">
        <v>4358.38</v>
      </c>
      <c r="BB321" s="23">
        <v>11502.89</v>
      </c>
      <c r="BC321" s="21">
        <v>9188.4699999999993</v>
      </c>
      <c r="BD321" s="21">
        <v>0</v>
      </c>
      <c r="BE321" s="21">
        <v>9188.4699999999993</v>
      </c>
      <c r="BF321" s="22">
        <v>1221</v>
      </c>
      <c r="BG321" s="22">
        <v>233.3</v>
      </c>
      <c r="BH321" s="22">
        <v>4309.1899999999996</v>
      </c>
      <c r="BI321" s="22">
        <v>241.02</v>
      </c>
      <c r="BJ321" s="22">
        <v>6004.51</v>
      </c>
      <c r="BK321" s="23">
        <v>15192.98</v>
      </c>
      <c r="BL321" s="21">
        <v>6165.04</v>
      </c>
      <c r="BM321" s="21">
        <v>0</v>
      </c>
      <c r="BN321" s="21">
        <v>6165.04</v>
      </c>
      <c r="BO321" s="22">
        <v>796</v>
      </c>
      <c r="BP321" s="22">
        <v>157.71</v>
      </c>
      <c r="BQ321" s="22">
        <v>2955.21</v>
      </c>
      <c r="BR321" s="22">
        <v>184.72</v>
      </c>
      <c r="BS321" s="22">
        <v>4093.64</v>
      </c>
      <c r="BT321" s="23">
        <v>10258.68</v>
      </c>
      <c r="BU321" s="21">
        <v>6165.04</v>
      </c>
      <c r="BV321" s="21">
        <v>0</v>
      </c>
      <c r="BW321" s="21">
        <v>6165.04</v>
      </c>
      <c r="BX321" s="22">
        <v>796</v>
      </c>
      <c r="BY321" s="22">
        <v>157.71</v>
      </c>
      <c r="BZ321" s="22">
        <v>2955.21</v>
      </c>
      <c r="CA321" s="22">
        <v>184.72</v>
      </c>
      <c r="CB321" s="22">
        <v>4093.64</v>
      </c>
      <c r="CC321" s="23">
        <v>10258.68</v>
      </c>
      <c r="CD321" s="21">
        <v>6408.18</v>
      </c>
      <c r="CE321" s="21">
        <v>6650.16</v>
      </c>
      <c r="CF321" s="21">
        <v>13058.34</v>
      </c>
      <c r="CG321" s="22">
        <v>1765</v>
      </c>
      <c r="CH321" s="22">
        <v>330.05</v>
      </c>
      <c r="CI321" s="22">
        <v>6042.21</v>
      </c>
      <c r="CJ321" s="22">
        <v>293.5</v>
      </c>
      <c r="CK321" s="22">
        <v>8430.76</v>
      </c>
      <c r="CL321" s="23">
        <v>21489.1</v>
      </c>
      <c r="CM321" s="21">
        <v>6165.04</v>
      </c>
      <c r="CN321" s="21">
        <v>0</v>
      </c>
      <c r="CO321" s="21">
        <v>6165.04</v>
      </c>
      <c r="CP321" s="22">
        <v>805</v>
      </c>
      <c r="CQ321" s="22">
        <v>157.71</v>
      </c>
      <c r="CR321" s="22">
        <v>2960.01</v>
      </c>
      <c r="CS321" s="22">
        <v>128.62</v>
      </c>
      <c r="CT321" s="22">
        <v>4051.34</v>
      </c>
      <c r="CU321" s="23">
        <v>10216.379999999999</v>
      </c>
      <c r="CV321" s="21">
        <v>6177.84</v>
      </c>
      <c r="CW321" s="21">
        <v>0</v>
      </c>
      <c r="CX321" s="21">
        <v>6177.84</v>
      </c>
      <c r="CY321" s="22">
        <v>798</v>
      </c>
      <c r="CZ321" s="22">
        <v>158.04</v>
      </c>
      <c r="DA321" s="22">
        <v>2960.94</v>
      </c>
      <c r="DB321" s="22">
        <v>139</v>
      </c>
      <c r="DC321" s="22">
        <v>4055.98</v>
      </c>
      <c r="DD321" s="23">
        <v>10233.82</v>
      </c>
      <c r="DE321" s="21">
        <v>9204.68</v>
      </c>
      <c r="DF321" s="21">
        <v>0</v>
      </c>
      <c r="DG321" s="21">
        <v>9204.68</v>
      </c>
      <c r="DH321" s="22">
        <v>1223</v>
      </c>
      <c r="DI321" s="22">
        <v>1133.42</v>
      </c>
      <c r="DJ321" s="22">
        <v>4316.4399999999996</v>
      </c>
      <c r="DK321" s="22">
        <v>190.24</v>
      </c>
      <c r="DL321" s="22">
        <v>6863.1</v>
      </c>
      <c r="DM321" s="23">
        <v>16067.78</v>
      </c>
      <c r="DN321" s="73">
        <f t="shared" si="42"/>
        <v>81597.600000000006</v>
      </c>
      <c r="DO321" s="73">
        <f t="shared" si="41"/>
        <v>7598.7699999999995</v>
      </c>
      <c r="DP321" s="73">
        <f t="shared" si="43"/>
        <v>89196.37</v>
      </c>
      <c r="DQ321" s="22">
        <f t="shared" si="44"/>
        <v>12491</v>
      </c>
      <c r="DR321" s="22">
        <f t="shared" si="45"/>
        <v>3306.69</v>
      </c>
      <c r="DS321" s="22">
        <f t="shared" si="46"/>
        <v>44980.9</v>
      </c>
      <c r="DT321" s="22">
        <f t="shared" si="47"/>
        <v>2158.75</v>
      </c>
      <c r="DU321" s="22">
        <f t="shared" si="48"/>
        <v>62937.34</v>
      </c>
      <c r="DV321" s="23">
        <f t="shared" si="49"/>
        <v>158298.75</v>
      </c>
      <c r="DW321" s="262">
        <f t="shared" si="50"/>
        <v>2560.9599999999919</v>
      </c>
      <c r="DX321" s="262"/>
      <c r="DY321" s="263">
        <f>E321-(DU321-(DO321*PARAM!Q321))</f>
        <v>-6156.6599999999962</v>
      </c>
      <c r="DZ321" s="263"/>
    </row>
    <row r="322" spans="1:130" x14ac:dyDescent="0.25">
      <c r="A322" s="18">
        <v>1836</v>
      </c>
      <c r="B322" s="18" t="s">
        <v>868</v>
      </c>
      <c r="C322" s="18" t="s">
        <v>400</v>
      </c>
      <c r="D322" s="20">
        <v>0</v>
      </c>
      <c r="E322" s="18">
        <v>0</v>
      </c>
      <c r="F322" s="18">
        <v>0</v>
      </c>
      <c r="G322" s="18" t="s">
        <v>173</v>
      </c>
      <c r="H322" s="18" t="s">
        <v>5</v>
      </c>
      <c r="I322" s="18" t="s">
        <v>166</v>
      </c>
      <c r="J322" s="21"/>
      <c r="K322" s="21"/>
      <c r="L322" s="21"/>
      <c r="M322" s="22"/>
      <c r="N322" s="22"/>
      <c r="O322" s="22"/>
      <c r="P322" s="22"/>
      <c r="Q322" s="22"/>
      <c r="R322" s="23"/>
      <c r="S322" s="21"/>
      <c r="T322" s="21"/>
      <c r="U322" s="21"/>
      <c r="V322" s="22"/>
      <c r="W322" s="22"/>
      <c r="X322" s="22"/>
      <c r="Y322" s="22"/>
      <c r="Z322" s="22"/>
      <c r="AA322" s="23"/>
      <c r="AB322" s="21"/>
      <c r="AC322" s="21"/>
      <c r="AD322" s="21"/>
      <c r="AE322" s="22"/>
      <c r="AF322" s="22"/>
      <c r="AG322" s="22"/>
      <c r="AH322" s="22"/>
      <c r="AI322" s="22"/>
      <c r="AJ322" s="23"/>
      <c r="AK322" s="21"/>
      <c r="AL322" s="21"/>
      <c r="AM322" s="21"/>
      <c r="AN322" s="22"/>
      <c r="AO322" s="22"/>
      <c r="AP322" s="22"/>
      <c r="AQ322" s="22"/>
      <c r="AR322" s="22"/>
      <c r="AS322" s="23"/>
      <c r="AT322" s="21">
        <v>0</v>
      </c>
      <c r="AU322" s="21">
        <v>189.73</v>
      </c>
      <c r="AV322" s="21">
        <v>189.73</v>
      </c>
      <c r="AW322" s="22">
        <v>8</v>
      </c>
      <c r="AX322" s="22">
        <v>0</v>
      </c>
      <c r="AY322" s="22">
        <v>37.94</v>
      </c>
      <c r="AZ322" s="22">
        <v>2.54</v>
      </c>
      <c r="BA322" s="22">
        <v>48.48</v>
      </c>
      <c r="BB322" s="23">
        <v>238.21</v>
      </c>
      <c r="BC322" s="21"/>
      <c r="BD322" s="21"/>
      <c r="BE322" s="21"/>
      <c r="BF322" s="22"/>
      <c r="BG322" s="22"/>
      <c r="BH322" s="22"/>
      <c r="BI322" s="22"/>
      <c r="BJ322" s="22"/>
      <c r="BK322" s="23"/>
      <c r="BL322" s="21"/>
      <c r="BM322" s="21"/>
      <c r="BN322" s="21"/>
      <c r="BO322" s="22"/>
      <c r="BP322" s="22"/>
      <c r="BQ322" s="22"/>
      <c r="BR322" s="22"/>
      <c r="BS322" s="22"/>
      <c r="BT322" s="23"/>
      <c r="BU322" s="21"/>
      <c r="BV322" s="21"/>
      <c r="BW322" s="21"/>
      <c r="BX322" s="22"/>
      <c r="BY322" s="22"/>
      <c r="BZ322" s="22"/>
      <c r="CA322" s="22"/>
      <c r="CB322" s="22"/>
      <c r="CC322" s="23"/>
      <c r="CD322" s="21"/>
      <c r="CE322" s="21"/>
      <c r="CF322" s="21"/>
      <c r="CG322" s="22"/>
      <c r="CH322" s="22"/>
      <c r="CI322" s="22"/>
      <c r="CJ322" s="22"/>
      <c r="CK322" s="22"/>
      <c r="CL322" s="23"/>
      <c r="CM322" s="21"/>
      <c r="CN322" s="21"/>
      <c r="CO322" s="21"/>
      <c r="CP322" s="22"/>
      <c r="CQ322" s="22"/>
      <c r="CR322" s="22"/>
      <c r="CS322" s="22"/>
      <c r="CT322" s="22"/>
      <c r="CU322" s="23"/>
      <c r="CV322" s="21"/>
      <c r="CW322" s="21"/>
      <c r="CX322" s="21"/>
      <c r="CY322" s="22"/>
      <c r="CZ322" s="22"/>
      <c r="DA322" s="22"/>
      <c r="DB322" s="22"/>
      <c r="DC322" s="22"/>
      <c r="DD322" s="23"/>
      <c r="DN322" s="73">
        <f t="shared" si="42"/>
        <v>0</v>
      </c>
      <c r="DO322" s="73">
        <f t="shared" si="41"/>
        <v>189.73</v>
      </c>
      <c r="DP322" s="73">
        <f t="shared" si="43"/>
        <v>189.73</v>
      </c>
      <c r="DQ322" s="22">
        <f t="shared" si="44"/>
        <v>8</v>
      </c>
      <c r="DR322" s="22">
        <f t="shared" si="45"/>
        <v>0</v>
      </c>
      <c r="DS322" s="22">
        <f t="shared" si="46"/>
        <v>37.94</v>
      </c>
      <c r="DT322" s="22">
        <f t="shared" si="47"/>
        <v>2.54</v>
      </c>
      <c r="DU322" s="22">
        <f t="shared" si="48"/>
        <v>48.48</v>
      </c>
      <c r="DV322" s="23">
        <f t="shared" si="49"/>
        <v>238.21</v>
      </c>
      <c r="DW322" s="262">
        <f t="shared" si="50"/>
        <v>189.73</v>
      </c>
      <c r="DX322" s="262"/>
      <c r="DY322" s="263">
        <f>E322-(DU322-(DO322*PARAM!Q322))</f>
        <v>-48.48</v>
      </c>
      <c r="DZ322" s="263"/>
    </row>
    <row r="323" spans="1:130" x14ac:dyDescent="0.25">
      <c r="A323" s="18">
        <v>1837</v>
      </c>
      <c r="B323" s="18" t="s">
        <v>766</v>
      </c>
      <c r="C323" s="18" t="s">
        <v>663</v>
      </c>
      <c r="D323" s="20">
        <v>1</v>
      </c>
      <c r="E323" s="18">
        <v>9875.86</v>
      </c>
      <c r="F323" s="18">
        <v>23325.65</v>
      </c>
      <c r="G323" s="18" t="s">
        <v>173</v>
      </c>
      <c r="H323" s="18" t="s">
        <v>5</v>
      </c>
      <c r="I323" s="18" t="s">
        <v>298</v>
      </c>
      <c r="J323" s="21">
        <v>1731.35</v>
      </c>
      <c r="K323" s="21">
        <v>0</v>
      </c>
      <c r="L323" s="21">
        <v>1731.35</v>
      </c>
      <c r="M323" s="22">
        <v>131</v>
      </c>
      <c r="N323" s="22">
        <v>40.54</v>
      </c>
      <c r="O323" s="22">
        <v>160.47</v>
      </c>
      <c r="P323" s="22">
        <v>106.77</v>
      </c>
      <c r="Q323" s="22">
        <v>438.78</v>
      </c>
      <c r="R323" s="23">
        <v>2170.13</v>
      </c>
      <c r="S323" s="21">
        <v>1624.75</v>
      </c>
      <c r="T323" s="21">
        <v>0</v>
      </c>
      <c r="U323" s="21">
        <v>1624.75</v>
      </c>
      <c r="V323" s="22">
        <v>131</v>
      </c>
      <c r="W323" s="22">
        <v>40.54</v>
      </c>
      <c r="X323" s="22">
        <v>161.11000000000001</v>
      </c>
      <c r="Y323" s="22">
        <v>130.84</v>
      </c>
      <c r="Z323" s="22">
        <v>463.49</v>
      </c>
      <c r="AA323" s="23">
        <v>2088.2399999999998</v>
      </c>
      <c r="AB323" s="21">
        <v>810.92</v>
      </c>
      <c r="AC323" s="21">
        <v>0</v>
      </c>
      <c r="AD323" s="21">
        <v>810.92</v>
      </c>
      <c r="AE323" s="22">
        <v>21</v>
      </c>
      <c r="AF323" s="22">
        <v>20.2</v>
      </c>
      <c r="AG323" s="22">
        <v>112.28</v>
      </c>
      <c r="AH323" s="22">
        <v>14.38</v>
      </c>
      <c r="AI323" s="22">
        <v>167.86</v>
      </c>
      <c r="AJ323" s="23">
        <v>978.78</v>
      </c>
      <c r="AK323" s="21">
        <v>1624.75</v>
      </c>
      <c r="AL323" s="21">
        <v>0</v>
      </c>
      <c r="AM323" s="21">
        <v>1624.75</v>
      </c>
      <c r="AN323" s="22">
        <v>131</v>
      </c>
      <c r="AO323" s="22">
        <v>40.54</v>
      </c>
      <c r="AP323" s="22">
        <v>160.79</v>
      </c>
      <c r="AQ323" s="22">
        <v>59.44</v>
      </c>
      <c r="AR323" s="22">
        <v>391.77</v>
      </c>
      <c r="AS323" s="23">
        <v>2016.52</v>
      </c>
      <c r="AT323" s="21">
        <v>1507.66</v>
      </c>
      <c r="AU323" s="21">
        <v>948.61</v>
      </c>
      <c r="AV323" s="21">
        <v>2456.27</v>
      </c>
      <c r="AW323" s="22">
        <v>245</v>
      </c>
      <c r="AX323" s="22">
        <v>37.61</v>
      </c>
      <c r="AY323" s="22">
        <v>343.54</v>
      </c>
      <c r="AZ323" s="22">
        <v>105.77</v>
      </c>
      <c r="BA323" s="22">
        <v>731.92</v>
      </c>
      <c r="BB323" s="23">
        <v>3188.19</v>
      </c>
      <c r="BC323" s="21">
        <v>2568.84</v>
      </c>
      <c r="BD323" s="21">
        <v>0</v>
      </c>
      <c r="BE323" s="21">
        <v>2568.84</v>
      </c>
      <c r="BF323" s="22">
        <v>239</v>
      </c>
      <c r="BG323" s="22">
        <v>60.12</v>
      </c>
      <c r="BH323" s="22">
        <v>870.64</v>
      </c>
      <c r="BI323" s="22">
        <v>131.6</v>
      </c>
      <c r="BJ323" s="22">
        <v>1301.3599999999999</v>
      </c>
      <c r="BK323" s="23">
        <v>3870.2</v>
      </c>
      <c r="BL323" s="21">
        <v>1643.79</v>
      </c>
      <c r="BM323" s="21">
        <v>0</v>
      </c>
      <c r="BN323" s="21">
        <v>1643.79</v>
      </c>
      <c r="BO323" s="22">
        <v>134</v>
      </c>
      <c r="BP323" s="22">
        <v>41.02</v>
      </c>
      <c r="BQ323" s="22">
        <v>178.19</v>
      </c>
      <c r="BR323" s="22">
        <v>120.98</v>
      </c>
      <c r="BS323" s="22">
        <v>474.19</v>
      </c>
      <c r="BT323" s="23">
        <v>2117.98</v>
      </c>
      <c r="BU323" s="21">
        <v>1643.79</v>
      </c>
      <c r="BV323" s="21">
        <v>0</v>
      </c>
      <c r="BW323" s="21">
        <v>1643.79</v>
      </c>
      <c r="BX323" s="22">
        <v>134</v>
      </c>
      <c r="BY323" s="22">
        <v>41.02</v>
      </c>
      <c r="BZ323" s="22">
        <v>178.19</v>
      </c>
      <c r="CA323" s="22">
        <v>141.38</v>
      </c>
      <c r="CB323" s="22">
        <v>494.59</v>
      </c>
      <c r="CC323" s="23">
        <v>2138.38</v>
      </c>
      <c r="CD323" s="21">
        <v>1682.84</v>
      </c>
      <c r="CE323" s="21">
        <v>0</v>
      </c>
      <c r="CF323" s="21">
        <v>1682.84</v>
      </c>
      <c r="CG323" s="22">
        <v>140</v>
      </c>
      <c r="CH323" s="22">
        <v>42</v>
      </c>
      <c r="CI323" s="22">
        <v>213.61</v>
      </c>
      <c r="CJ323" s="22">
        <v>101.28</v>
      </c>
      <c r="CK323" s="22">
        <v>496.89</v>
      </c>
      <c r="CL323" s="23">
        <v>2179.73</v>
      </c>
      <c r="CM323" s="21">
        <v>1668.77</v>
      </c>
      <c r="CN323" s="21">
        <v>0</v>
      </c>
      <c r="CO323" s="21">
        <v>1668.77</v>
      </c>
      <c r="CP323" s="22">
        <v>146</v>
      </c>
      <c r="CQ323" s="22">
        <v>41.65</v>
      </c>
      <c r="CR323" s="22">
        <v>183.44</v>
      </c>
      <c r="CS323" s="22">
        <v>116.33</v>
      </c>
      <c r="CT323" s="22">
        <v>487.42</v>
      </c>
      <c r="CU323" s="23">
        <v>2156.19</v>
      </c>
      <c r="CV323" s="21">
        <v>1678.41</v>
      </c>
      <c r="CW323" s="21">
        <v>0</v>
      </c>
      <c r="CX323" s="21">
        <v>1678.41</v>
      </c>
      <c r="CY323" s="22">
        <v>139</v>
      </c>
      <c r="CZ323" s="22">
        <v>41.89</v>
      </c>
      <c r="DA323" s="22">
        <v>179.45</v>
      </c>
      <c r="DB323" s="22">
        <v>111.4</v>
      </c>
      <c r="DC323" s="22">
        <v>471.74</v>
      </c>
      <c r="DD323" s="23">
        <v>2150.15</v>
      </c>
      <c r="DE323" s="21">
        <v>4645.0600000000004</v>
      </c>
      <c r="DF323" s="21">
        <v>0</v>
      </c>
      <c r="DG323" s="21">
        <v>4645.0600000000004</v>
      </c>
      <c r="DH323" s="22">
        <v>547</v>
      </c>
      <c r="DI323" s="22">
        <v>566.63</v>
      </c>
      <c r="DJ323" s="22">
        <v>2869.44</v>
      </c>
      <c r="DK323" s="22">
        <v>175.62</v>
      </c>
      <c r="DL323" s="22">
        <v>4158.6899999999996</v>
      </c>
      <c r="DM323" s="23">
        <v>8803.75</v>
      </c>
      <c r="DN323" s="73">
        <f t="shared" si="42"/>
        <v>22830.930000000004</v>
      </c>
      <c r="DO323" s="73">
        <f t="shared" si="41"/>
        <v>948.61</v>
      </c>
      <c r="DP323" s="73">
        <f t="shared" si="43"/>
        <v>23779.54</v>
      </c>
      <c r="DQ323" s="22">
        <f t="shared" si="44"/>
        <v>2272</v>
      </c>
      <c r="DR323" s="22">
        <f t="shared" si="45"/>
        <v>1054.78</v>
      </c>
      <c r="DS323" s="22">
        <f t="shared" si="46"/>
        <v>5789.34</v>
      </c>
      <c r="DT323" s="22">
        <f t="shared" si="47"/>
        <v>1436.77</v>
      </c>
      <c r="DU323" s="22">
        <f t="shared" si="48"/>
        <v>10552.89</v>
      </c>
      <c r="DV323" s="23">
        <f t="shared" si="49"/>
        <v>35976.22</v>
      </c>
      <c r="DW323" s="262">
        <f t="shared" si="50"/>
        <v>453.88999999999942</v>
      </c>
      <c r="DX323" s="262"/>
      <c r="DY323" s="263">
        <f>E323-(DU323-(DO323*PARAM!Q323))</f>
        <v>-677.02999999999884</v>
      </c>
      <c r="DZ323" s="263"/>
    </row>
    <row r="324" spans="1:130" x14ac:dyDescent="0.25">
      <c r="A324" s="18">
        <v>1839</v>
      </c>
      <c r="B324" s="18" t="s">
        <v>681</v>
      </c>
      <c r="C324" s="18" t="s">
        <v>682</v>
      </c>
      <c r="D324" s="20">
        <v>0</v>
      </c>
      <c r="E324" s="18">
        <v>28112.959999999999</v>
      </c>
      <c r="F324" s="18">
        <v>54465.96</v>
      </c>
      <c r="G324" s="18" t="s">
        <v>173</v>
      </c>
      <c r="H324" s="18" t="s">
        <v>6</v>
      </c>
      <c r="I324" s="18" t="s">
        <v>227</v>
      </c>
      <c r="J324" s="21">
        <v>70.2</v>
      </c>
      <c r="K324" s="21">
        <v>0</v>
      </c>
      <c r="L324" s="21">
        <v>70.2</v>
      </c>
      <c r="M324" s="22">
        <v>0</v>
      </c>
      <c r="N324" s="22">
        <v>0</v>
      </c>
      <c r="O324" s="22">
        <v>0</v>
      </c>
      <c r="P324" s="22">
        <v>0.94</v>
      </c>
      <c r="Q324" s="22">
        <v>0.94</v>
      </c>
      <c r="R324" s="23">
        <v>71.14</v>
      </c>
      <c r="S324" s="21">
        <v>0</v>
      </c>
      <c r="T324" s="21">
        <v>0</v>
      </c>
      <c r="U324" s="21">
        <v>0</v>
      </c>
      <c r="V324" s="22">
        <v>0</v>
      </c>
      <c r="W324" s="22">
        <v>0</v>
      </c>
      <c r="X324" s="22">
        <v>0</v>
      </c>
      <c r="Y324" s="22">
        <v>0</v>
      </c>
      <c r="Z324" s="22">
        <v>0</v>
      </c>
      <c r="AA324" s="23">
        <v>0</v>
      </c>
      <c r="AB324" s="21">
        <v>0</v>
      </c>
      <c r="AC324" s="21">
        <v>0</v>
      </c>
      <c r="AD324" s="21">
        <v>0</v>
      </c>
      <c r="AE324" s="22">
        <v>0</v>
      </c>
      <c r="AF324" s="22">
        <v>0</v>
      </c>
      <c r="AG324" s="22">
        <v>0</v>
      </c>
      <c r="AH324" s="22">
        <v>0</v>
      </c>
      <c r="AI324" s="22">
        <v>0</v>
      </c>
      <c r="AJ324" s="23">
        <v>0</v>
      </c>
      <c r="AK324" s="21"/>
      <c r="AL324" s="21"/>
      <c r="AM324" s="21"/>
      <c r="AN324" s="22"/>
      <c r="AO324" s="22"/>
      <c r="AP324" s="22"/>
      <c r="AQ324" s="22"/>
      <c r="AR324" s="22"/>
      <c r="AS324" s="23"/>
      <c r="AT324" s="21">
        <v>0</v>
      </c>
      <c r="AU324" s="21">
        <v>493.28</v>
      </c>
      <c r="AV324" s="21">
        <v>493.28</v>
      </c>
      <c r="AW324" s="22">
        <v>20</v>
      </c>
      <c r="AX324" s="22">
        <v>0</v>
      </c>
      <c r="AY324" s="22">
        <v>98.66</v>
      </c>
      <c r="AZ324" s="22">
        <v>6.61</v>
      </c>
      <c r="BA324" s="22">
        <v>125.27</v>
      </c>
      <c r="BB324" s="23">
        <v>618.54999999999995</v>
      </c>
      <c r="BC324" s="21">
        <v>1231.57</v>
      </c>
      <c r="BD324" s="21">
        <v>0</v>
      </c>
      <c r="BE324" s="21">
        <v>1231.57</v>
      </c>
      <c r="BF324" s="22">
        <v>78</v>
      </c>
      <c r="BG324" s="22">
        <v>18.420000000000002</v>
      </c>
      <c r="BH324" s="22">
        <v>443.19</v>
      </c>
      <c r="BI324" s="22">
        <v>21.86</v>
      </c>
      <c r="BJ324" s="22">
        <v>561.47</v>
      </c>
      <c r="BK324" s="23">
        <v>1793.04</v>
      </c>
      <c r="BL324" s="21">
        <v>1665.67</v>
      </c>
      <c r="BM324" s="21">
        <v>0</v>
      </c>
      <c r="BN324" s="21">
        <v>1665.67</v>
      </c>
      <c r="BO324" s="22">
        <v>129</v>
      </c>
      <c r="BP324" s="22">
        <v>24.94</v>
      </c>
      <c r="BQ324" s="22">
        <v>443.76</v>
      </c>
      <c r="BR324" s="22">
        <v>172.37</v>
      </c>
      <c r="BS324" s="22">
        <v>770.07</v>
      </c>
      <c r="BT324" s="23">
        <v>2435.7399999999998</v>
      </c>
      <c r="BU324" s="21">
        <v>2316.9899999999998</v>
      </c>
      <c r="BV324" s="21">
        <v>0</v>
      </c>
      <c r="BW324" s="21">
        <v>2316.9899999999998</v>
      </c>
      <c r="BX324" s="22">
        <v>224</v>
      </c>
      <c r="BY324" s="22">
        <v>114.25</v>
      </c>
      <c r="BZ324" s="22">
        <v>943.24</v>
      </c>
      <c r="CA324" s="22">
        <v>41.15</v>
      </c>
      <c r="CB324" s="22">
        <v>1322.64</v>
      </c>
      <c r="CC324" s="23">
        <v>3639.63</v>
      </c>
      <c r="CD324" s="21">
        <v>1623.11</v>
      </c>
      <c r="CE324" s="21">
        <v>0</v>
      </c>
      <c r="CF324" s="21">
        <v>1623.11</v>
      </c>
      <c r="CG324" s="22">
        <v>128</v>
      </c>
      <c r="CH324" s="22">
        <v>24.36</v>
      </c>
      <c r="CI324" s="22">
        <v>434.3</v>
      </c>
      <c r="CJ324" s="22">
        <v>141.03</v>
      </c>
      <c r="CK324" s="22">
        <v>727.69</v>
      </c>
      <c r="CL324" s="23">
        <v>2350.8000000000002</v>
      </c>
      <c r="CM324" s="21">
        <v>2973.87</v>
      </c>
      <c r="CN324" s="21">
        <v>0</v>
      </c>
      <c r="CO324" s="21">
        <v>2973.87</v>
      </c>
      <c r="CP324" s="22">
        <v>-30</v>
      </c>
      <c r="CQ324" s="22">
        <v>161.03</v>
      </c>
      <c r="CR324" s="22">
        <v>1394.75</v>
      </c>
      <c r="CS324" s="22">
        <v>114.01</v>
      </c>
      <c r="CT324" s="22">
        <v>1639.79</v>
      </c>
      <c r="CU324" s="23">
        <v>4613.66</v>
      </c>
      <c r="CV324" s="21">
        <v>2081.21</v>
      </c>
      <c r="CW324" s="21">
        <v>0</v>
      </c>
      <c r="CX324" s="21">
        <v>2081.21</v>
      </c>
      <c r="CY324" s="22">
        <v>191</v>
      </c>
      <c r="CZ324" s="22">
        <v>31.17</v>
      </c>
      <c r="DA324" s="22">
        <v>524.34</v>
      </c>
      <c r="DB324" s="22">
        <v>26.75</v>
      </c>
      <c r="DC324" s="22">
        <v>773.26</v>
      </c>
      <c r="DD324" s="23">
        <v>2854.47</v>
      </c>
      <c r="DE324" s="21">
        <v>2237.69</v>
      </c>
      <c r="DF324" s="21">
        <v>0</v>
      </c>
      <c r="DG324" s="21">
        <v>2237.69</v>
      </c>
      <c r="DH324" s="22">
        <v>183</v>
      </c>
      <c r="DI324" s="22">
        <v>119.78</v>
      </c>
      <c r="DJ324" s="22">
        <v>1090.42</v>
      </c>
      <c r="DK324" s="22">
        <v>41.08</v>
      </c>
      <c r="DL324" s="22">
        <v>1434.28</v>
      </c>
      <c r="DM324" s="23">
        <v>3671.97</v>
      </c>
      <c r="DN324" s="73">
        <f t="shared" si="42"/>
        <v>14200.31</v>
      </c>
      <c r="DO324" s="73">
        <f t="shared" ref="DO324:DO338" si="51">K324+T324+AC324+AL324+AU324+BD324+BM324+BM324+BV324+CE324+CN324+CW324+DF324</f>
        <v>493.28</v>
      </c>
      <c r="DP324" s="73">
        <f t="shared" si="43"/>
        <v>14693.589999999998</v>
      </c>
      <c r="DQ324" s="22">
        <f t="shared" si="44"/>
        <v>1052</v>
      </c>
      <c r="DR324" s="22">
        <f t="shared" si="45"/>
        <v>518.8900000000001</v>
      </c>
      <c r="DS324" s="22">
        <f t="shared" si="46"/>
        <v>5816.42</v>
      </c>
      <c r="DT324" s="22">
        <f t="shared" si="47"/>
        <v>738.17</v>
      </c>
      <c r="DU324" s="22">
        <f t="shared" si="48"/>
        <v>8125.48</v>
      </c>
      <c r="DV324" s="23">
        <f t="shared" si="49"/>
        <v>24484.74</v>
      </c>
      <c r="DW324" s="262">
        <f t="shared" si="50"/>
        <v>-39772.370000000003</v>
      </c>
      <c r="DX324" s="262"/>
      <c r="DY324" s="263">
        <f>E324-(DU324-(DO324*PARAM!Q324))</f>
        <v>19987.48</v>
      </c>
      <c r="DZ324" s="263"/>
    </row>
    <row r="325" spans="1:130" x14ac:dyDescent="0.25">
      <c r="A325" s="18">
        <v>1840</v>
      </c>
      <c r="B325" s="18" t="s">
        <v>62</v>
      </c>
      <c r="C325" s="18" t="s">
        <v>379</v>
      </c>
      <c r="D325" s="20">
        <v>1</v>
      </c>
      <c r="E325" s="18">
        <v>71614.41</v>
      </c>
      <c r="F325" s="18">
        <v>110141.13960000001</v>
      </c>
      <c r="G325" s="18" t="s">
        <v>157</v>
      </c>
      <c r="H325" s="18" t="s">
        <v>26</v>
      </c>
      <c r="I325" s="18" t="s">
        <v>380</v>
      </c>
      <c r="J325" s="21">
        <v>7961.7536</v>
      </c>
      <c r="K325" s="21">
        <v>0</v>
      </c>
      <c r="L325" s="21">
        <v>7961.7536</v>
      </c>
      <c r="M325" s="22">
        <v>1054.32</v>
      </c>
      <c r="N325" s="22">
        <v>202.40919999999997</v>
      </c>
      <c r="O325" s="22">
        <v>3743.4524000000001</v>
      </c>
      <c r="P325" s="22">
        <v>205.6936</v>
      </c>
      <c r="Q325" s="22">
        <v>5205.8752000000004</v>
      </c>
      <c r="R325" s="23">
        <v>13167.628799999999</v>
      </c>
      <c r="S325" s="21">
        <v>7961.7536</v>
      </c>
      <c r="T325" s="21">
        <v>0</v>
      </c>
      <c r="U325" s="21">
        <v>7961.7536</v>
      </c>
      <c r="V325" s="22">
        <v>1054.32</v>
      </c>
      <c r="W325" s="22">
        <v>202.40919999999997</v>
      </c>
      <c r="X325" s="22">
        <v>3747.2611999999999</v>
      </c>
      <c r="Y325" s="22">
        <v>201.0016</v>
      </c>
      <c r="Z325" s="22">
        <v>5204.9920000000002</v>
      </c>
      <c r="AA325" s="23">
        <v>13166.7456</v>
      </c>
      <c r="AB325" s="21">
        <v>7655.1268000000009</v>
      </c>
      <c r="AC325" s="21">
        <v>0</v>
      </c>
      <c r="AD325" s="21">
        <v>7655.1268000000009</v>
      </c>
      <c r="AE325" s="22">
        <v>1012</v>
      </c>
      <c r="AF325" s="22">
        <v>194.74560000000002</v>
      </c>
      <c r="AG325" s="22">
        <v>3608.0468000000001</v>
      </c>
      <c r="AH325" s="22">
        <v>201.52599999999998</v>
      </c>
      <c r="AI325" s="22">
        <v>5016.3184000000001</v>
      </c>
      <c r="AJ325" s="23">
        <v>12671.4452</v>
      </c>
      <c r="AK325" s="21">
        <v>7655.1268000000009</v>
      </c>
      <c r="AL325" s="21">
        <v>0</v>
      </c>
      <c r="AM325" s="21">
        <v>7655.1268000000009</v>
      </c>
      <c r="AN325" s="22">
        <v>1012</v>
      </c>
      <c r="AO325" s="22">
        <v>194.74560000000002</v>
      </c>
      <c r="AP325" s="22">
        <v>3608.0468000000001</v>
      </c>
      <c r="AQ325" s="22">
        <v>206.21799999999999</v>
      </c>
      <c r="AR325" s="22">
        <v>5021.0104000000001</v>
      </c>
      <c r="AS325" s="23">
        <v>12676.137199999999</v>
      </c>
      <c r="AT325" s="21">
        <v>7655.1268000000009</v>
      </c>
      <c r="AU325" s="21">
        <v>872.72119999999995</v>
      </c>
      <c r="AV325" s="21">
        <v>8527.848</v>
      </c>
      <c r="AW325" s="22">
        <v>1129.76</v>
      </c>
      <c r="AX325" s="22">
        <v>194.74560000000002</v>
      </c>
      <c r="AY325" s="22">
        <v>3782.5891999999999</v>
      </c>
      <c r="AZ325" s="22">
        <v>194.4512</v>
      </c>
      <c r="BA325" s="22">
        <v>5301.5459999999994</v>
      </c>
      <c r="BB325" s="23">
        <v>13829.393999999998</v>
      </c>
      <c r="BC325" s="21">
        <v>11422.269199999999</v>
      </c>
      <c r="BD325" s="21">
        <v>0</v>
      </c>
      <c r="BE325" s="21">
        <v>11422.269199999999</v>
      </c>
      <c r="BF325" s="22">
        <v>1540.08</v>
      </c>
      <c r="BG325" s="22">
        <v>288.91680000000002</v>
      </c>
      <c r="BH325" s="22">
        <v>5295.0508</v>
      </c>
      <c r="BI325" s="22">
        <v>252.61360000000002</v>
      </c>
      <c r="BJ325" s="22">
        <v>7376.6611999999996</v>
      </c>
      <c r="BK325" s="23">
        <v>18798.930400000001</v>
      </c>
      <c r="BL325" s="21">
        <v>8531.2060000000001</v>
      </c>
      <c r="BM325" s="21">
        <v>0</v>
      </c>
      <c r="BN325" s="21">
        <v>8531.2060000000001</v>
      </c>
      <c r="BO325" s="22">
        <v>1132.52</v>
      </c>
      <c r="BP325" s="22">
        <v>216.6508</v>
      </c>
      <c r="BQ325" s="22">
        <v>3981.4748</v>
      </c>
      <c r="BR325" s="22">
        <v>248.60240000000002</v>
      </c>
      <c r="BS325" s="22">
        <v>5579.2480000000005</v>
      </c>
      <c r="BT325" s="23">
        <v>14110.454</v>
      </c>
      <c r="BU325" s="21">
        <v>7655.1268000000009</v>
      </c>
      <c r="BV325" s="21">
        <v>0</v>
      </c>
      <c r="BW325" s="21">
        <v>7655.1268000000009</v>
      </c>
      <c r="BX325" s="22">
        <v>1012</v>
      </c>
      <c r="BY325" s="22">
        <v>194.74560000000002</v>
      </c>
      <c r="BZ325" s="22">
        <v>3608.0468000000001</v>
      </c>
      <c r="CA325" s="22">
        <v>192.142</v>
      </c>
      <c r="CB325" s="22">
        <v>5006.9344000000001</v>
      </c>
      <c r="CC325" s="23">
        <v>12662.061200000002</v>
      </c>
      <c r="CD325" s="21">
        <v>8148.8907999999992</v>
      </c>
      <c r="CE325" s="21">
        <v>6797.9351999999999</v>
      </c>
      <c r="CF325" s="21">
        <v>14946.826000000001</v>
      </c>
      <c r="CG325" s="22">
        <v>2035.96</v>
      </c>
      <c r="CH325" s="22">
        <v>377.03440000000001</v>
      </c>
      <c r="CI325" s="22">
        <v>6872.5656000000008</v>
      </c>
      <c r="CJ325" s="22">
        <v>239.40240000000003</v>
      </c>
      <c r="CK325" s="22">
        <v>9524.9624000000003</v>
      </c>
      <c r="CL325" s="23">
        <v>24471.788399999998</v>
      </c>
      <c r="CM325" s="21">
        <v>7655.1268000000009</v>
      </c>
      <c r="CN325" s="21">
        <v>0</v>
      </c>
      <c r="CO325" s="21">
        <v>7655.1268000000009</v>
      </c>
      <c r="CP325" s="22">
        <v>1012</v>
      </c>
      <c r="CQ325" s="22">
        <v>193.60479999999998</v>
      </c>
      <c r="CR325" s="22">
        <v>3592.0296000000003</v>
      </c>
      <c r="CS325" s="22">
        <v>187.45</v>
      </c>
      <c r="CT325" s="22">
        <v>4985.0843999999997</v>
      </c>
      <c r="CU325" s="23">
        <v>12640.211200000002</v>
      </c>
      <c r="CV325" s="21">
        <v>5824.5530000000008</v>
      </c>
      <c r="CW325" s="21">
        <v>0</v>
      </c>
      <c r="CX325" s="21">
        <v>5824.5530000000008</v>
      </c>
      <c r="CY325" s="22">
        <v>765.1</v>
      </c>
      <c r="CZ325" s="22">
        <v>147.30799999999999</v>
      </c>
      <c r="DA325" s="22">
        <v>2729.7059999999997</v>
      </c>
      <c r="DB325" s="22">
        <v>131.91499999999999</v>
      </c>
      <c r="DC325" s="22">
        <v>3774.0290000000005</v>
      </c>
      <c r="DD325" s="23">
        <v>-4546.76</v>
      </c>
      <c r="DE325" s="9">
        <v>8690.857</v>
      </c>
      <c r="DF325" s="9">
        <v>0</v>
      </c>
      <c r="DG325" s="9">
        <v>8690.857</v>
      </c>
      <c r="DH325" s="11">
        <v>1167.5999999999999</v>
      </c>
      <c r="DI325" s="11">
        <v>1053.2830000000001</v>
      </c>
      <c r="DJ325" s="11">
        <v>4013.317</v>
      </c>
      <c r="DK325" s="11">
        <v>195.76900000000001</v>
      </c>
      <c r="DL325" s="11">
        <v>6429.9690000000001</v>
      </c>
      <c r="DM325" s="23">
        <v>-5985.54</v>
      </c>
      <c r="DN325" s="73">
        <f t="shared" ref="DN325:DN337" si="52">J325+S325+AB325+AK325+AT325+BC325+BL325+BU325+CD325+CM325+CV325+DE325</f>
        <v>96816.917199999996</v>
      </c>
      <c r="DO325" s="73">
        <f t="shared" si="51"/>
        <v>7670.6563999999998</v>
      </c>
      <c r="DP325" s="73">
        <f t="shared" ref="DP325:DP370" si="53">L325+U325+AD325+AM325+AV325+BE325+BN325+BW325+CF325+CO325+CX325+DG325</f>
        <v>104487.5736</v>
      </c>
      <c r="DQ325" s="22">
        <f t="shared" si="44"/>
        <v>15060.18</v>
      </c>
      <c r="DR325" s="22">
        <f t="shared" si="45"/>
        <v>3677.2494000000006</v>
      </c>
      <c r="DS325" s="22">
        <f t="shared" si="46"/>
        <v>52563.061800000003</v>
      </c>
      <c r="DT325" s="22">
        <f t="shared" si="47"/>
        <v>2705.3872000000001</v>
      </c>
      <c r="DU325" s="22">
        <f t="shared" si="48"/>
        <v>74005.878400000001</v>
      </c>
      <c r="DV325" s="23">
        <f t="shared" si="49"/>
        <v>151772.94999999995</v>
      </c>
      <c r="DW325" s="262">
        <f t="shared" ref="DW325:DW370" si="54">DP325-F325</f>
        <v>-5653.5660000000062</v>
      </c>
      <c r="DX325" s="262"/>
      <c r="DY325" s="263">
        <f>E325-(DU325-(DO325*PARAM!Q325))</f>
        <v>-2391.4683999999979</v>
      </c>
      <c r="DZ325" s="263"/>
    </row>
    <row r="326" spans="1:130" x14ac:dyDescent="0.25">
      <c r="A326" s="18">
        <v>1843</v>
      </c>
      <c r="B326" s="18" t="s">
        <v>673</v>
      </c>
      <c r="C326" s="18" t="s">
        <v>674</v>
      </c>
      <c r="D326" s="20">
        <v>1</v>
      </c>
      <c r="E326" s="18">
        <v>54529</v>
      </c>
      <c r="F326" s="18">
        <v>108147.2</v>
      </c>
      <c r="G326" s="18" t="s">
        <v>157</v>
      </c>
      <c r="H326" s="18" t="s">
        <v>6</v>
      </c>
      <c r="I326" s="18" t="s">
        <v>227</v>
      </c>
      <c r="J326" s="21">
        <v>2178.1999999999998</v>
      </c>
      <c r="K326" s="21">
        <v>0</v>
      </c>
      <c r="L326" s="21">
        <v>2178.1999999999998</v>
      </c>
      <c r="M326" s="22">
        <v>197</v>
      </c>
      <c r="N326" s="22">
        <v>27.06</v>
      </c>
      <c r="O326" s="22">
        <v>594.24</v>
      </c>
      <c r="P326" s="22">
        <v>135.16</v>
      </c>
      <c r="Q326" s="22">
        <v>953.46</v>
      </c>
      <c r="R326" s="23">
        <v>3131.66</v>
      </c>
      <c r="S326" s="21">
        <v>2081.21</v>
      </c>
      <c r="T326" s="21">
        <v>0</v>
      </c>
      <c r="U326" s="21">
        <v>2081.21</v>
      </c>
      <c r="V326" s="22">
        <v>197</v>
      </c>
      <c r="W326" s="22">
        <v>27.02</v>
      </c>
      <c r="X326" s="22">
        <v>592.04999999999995</v>
      </c>
      <c r="Y326" s="22">
        <v>108.35</v>
      </c>
      <c r="Z326" s="22">
        <v>924.42</v>
      </c>
      <c r="AA326" s="23">
        <v>3005.63</v>
      </c>
      <c r="AB326" s="21">
        <v>2081.21</v>
      </c>
      <c r="AC326" s="21">
        <v>0</v>
      </c>
      <c r="AD326" s="21">
        <v>2081.21</v>
      </c>
      <c r="AE326" s="22">
        <v>197</v>
      </c>
      <c r="AF326" s="22">
        <v>27.02</v>
      </c>
      <c r="AG326" s="22">
        <v>591.65</v>
      </c>
      <c r="AH326" s="22">
        <v>144.05000000000001</v>
      </c>
      <c r="AI326" s="22">
        <v>959.72</v>
      </c>
      <c r="AJ326" s="23">
        <v>3040.93</v>
      </c>
      <c r="AK326" s="21">
        <v>2098.15</v>
      </c>
      <c r="AL326" s="21">
        <v>0</v>
      </c>
      <c r="AM326" s="21">
        <v>2098.15</v>
      </c>
      <c r="AN326" s="22">
        <v>198</v>
      </c>
      <c r="AO326" s="22">
        <v>27.24</v>
      </c>
      <c r="AP326" s="22">
        <v>607.08000000000004</v>
      </c>
      <c r="AQ326" s="22">
        <v>134.16</v>
      </c>
      <c r="AR326" s="22">
        <v>966.48</v>
      </c>
      <c r="AS326" s="23">
        <v>3064.63</v>
      </c>
      <c r="AT326" s="21">
        <v>2081.21</v>
      </c>
      <c r="AU326" s="21">
        <v>948.61</v>
      </c>
      <c r="AV326" s="21">
        <v>3029.82</v>
      </c>
      <c r="AW326" s="22">
        <v>326</v>
      </c>
      <c r="AX326" s="22">
        <v>27.02</v>
      </c>
      <c r="AY326" s="22">
        <v>781.37</v>
      </c>
      <c r="AZ326" s="22">
        <v>105.76</v>
      </c>
      <c r="BA326" s="22">
        <v>1240.1500000000001</v>
      </c>
      <c r="BB326" s="23">
        <v>4269.97</v>
      </c>
      <c r="BC326" s="21">
        <v>3297.73</v>
      </c>
      <c r="BD326" s="21">
        <v>0</v>
      </c>
      <c r="BE326" s="21">
        <v>3297.73</v>
      </c>
      <c r="BF326" s="22">
        <v>338</v>
      </c>
      <c r="BG326" s="22">
        <v>40.270000000000003</v>
      </c>
      <c r="BH326" s="22">
        <v>1193.26</v>
      </c>
      <c r="BI326" s="22">
        <v>169.9</v>
      </c>
      <c r="BJ326" s="22">
        <v>1741.43</v>
      </c>
      <c r="BK326" s="23">
        <v>5039.16</v>
      </c>
      <c r="BL326" s="21">
        <v>2081.21</v>
      </c>
      <c r="BM326" s="21">
        <v>0</v>
      </c>
      <c r="BN326" s="21">
        <v>2081.21</v>
      </c>
      <c r="BO326" s="22">
        <v>196</v>
      </c>
      <c r="BP326" s="22">
        <v>27.02</v>
      </c>
      <c r="BQ326" s="22">
        <v>591.65</v>
      </c>
      <c r="BR326" s="22">
        <v>108.35</v>
      </c>
      <c r="BS326" s="22">
        <v>923.02</v>
      </c>
      <c r="BT326" s="23">
        <v>3004.23</v>
      </c>
      <c r="BU326" s="21">
        <v>2081.21</v>
      </c>
      <c r="BV326" s="21">
        <v>0</v>
      </c>
      <c r="BW326" s="21">
        <v>2081.21</v>
      </c>
      <c r="BX326" s="22">
        <v>197</v>
      </c>
      <c r="BY326" s="22">
        <v>27.02</v>
      </c>
      <c r="BZ326" s="22">
        <v>591.65</v>
      </c>
      <c r="CA326" s="22">
        <v>113.45</v>
      </c>
      <c r="CB326" s="22">
        <v>929.12</v>
      </c>
      <c r="CC326" s="23">
        <v>3010.33</v>
      </c>
      <c r="CD326" s="21">
        <v>2081.21</v>
      </c>
      <c r="CE326" s="21">
        <v>0</v>
      </c>
      <c r="CF326" s="21">
        <v>2081.21</v>
      </c>
      <c r="CG326" s="22">
        <v>197</v>
      </c>
      <c r="CH326" s="22">
        <v>27.02</v>
      </c>
      <c r="CI326" s="22">
        <v>1233.6400000000001</v>
      </c>
      <c r="CJ326" s="22">
        <v>123.65</v>
      </c>
      <c r="CK326" s="22">
        <v>1581.31</v>
      </c>
      <c r="CL326" s="23">
        <v>3662.52</v>
      </c>
      <c r="CM326" s="21">
        <v>2100.25</v>
      </c>
      <c r="CN326" s="21">
        <v>0</v>
      </c>
      <c r="CO326" s="21">
        <v>2100.25</v>
      </c>
      <c r="CP326" s="22">
        <v>207</v>
      </c>
      <c r="CQ326" s="22">
        <v>27.27</v>
      </c>
      <c r="CR326" s="22">
        <v>665.74</v>
      </c>
      <c r="CS326" s="22">
        <v>134.19</v>
      </c>
      <c r="CT326" s="22">
        <v>1034.2</v>
      </c>
      <c r="CU326" s="23">
        <v>3134.45</v>
      </c>
      <c r="CV326" s="21">
        <v>2101.38</v>
      </c>
      <c r="CW326" s="21">
        <v>0</v>
      </c>
      <c r="CX326" s="21">
        <v>2101.38</v>
      </c>
      <c r="CY326" s="22">
        <v>199</v>
      </c>
      <c r="CZ326" s="22">
        <v>27.28</v>
      </c>
      <c r="DA326" s="22">
        <v>661.89</v>
      </c>
      <c r="DB326" s="22">
        <v>62.81</v>
      </c>
      <c r="DC326" s="22">
        <v>950.98</v>
      </c>
      <c r="DD326" s="23">
        <v>3052.36</v>
      </c>
      <c r="DE326" s="21">
        <v>3128.69</v>
      </c>
      <c r="DF326" s="21">
        <v>0</v>
      </c>
      <c r="DG326" s="21">
        <v>3128.69</v>
      </c>
      <c r="DH326" s="22">
        <v>338</v>
      </c>
      <c r="DI326" s="22">
        <v>311.31</v>
      </c>
      <c r="DJ326" s="22">
        <v>2413.7399999999998</v>
      </c>
      <c r="DK326" s="22">
        <v>128.30000000000001</v>
      </c>
      <c r="DL326" s="22">
        <v>3191.35</v>
      </c>
      <c r="DM326" s="23">
        <v>6320.04</v>
      </c>
      <c r="DN326" s="73">
        <f t="shared" si="52"/>
        <v>27391.659999999996</v>
      </c>
      <c r="DO326" s="73">
        <f t="shared" si="51"/>
        <v>948.61</v>
      </c>
      <c r="DP326" s="73">
        <f t="shared" si="53"/>
        <v>28340.269999999997</v>
      </c>
      <c r="DQ326" s="22">
        <f t="shared" ref="DQ326:DQ364" si="55">M326+V326+AE326+AN326+AW326+BF326+BO326+BO326+BX326+CG326+CP326+CY326+DH326</f>
        <v>2983</v>
      </c>
      <c r="DR326" s="22">
        <f t="shared" ref="DR326:DR364" si="56">N326+W326+AF326+AO326+AX326+BG326+BP326+BP326+BY326+CH326+CQ326+CZ326+DI326</f>
        <v>649.56999999999994</v>
      </c>
      <c r="DS326" s="22">
        <f t="shared" ref="DS326:DS364" si="57">O326+X326+AG326+AP326+AY326+BH326+BQ326+BQ326+BZ326+CI326+CR326+DA326+DJ326</f>
        <v>11109.609999999999</v>
      </c>
      <c r="DT326" s="22">
        <f t="shared" ref="DT326:DT364" si="58">P326+Y326+AH326+AQ326+AZ326+BI326+BR326+BR326+CA326+CJ326+CS326+DB326+DK326</f>
        <v>1576.48</v>
      </c>
      <c r="DU326" s="22">
        <f t="shared" ref="DU326:DU364" si="59">Q326+Z326+AI326+AR326+BA326+BJ326+BS326+BS326+CB326+CK326+CT326+DC326+DL326</f>
        <v>16318.660000000002</v>
      </c>
      <c r="DV326" s="23">
        <f t="shared" ref="DV326:DV364" si="60">R326+AA326+AJ326+AS326+BB326+BK326+BT326+BT326+CC326+CL326+CU326+DD326+DM326</f>
        <v>46740.139999999992</v>
      </c>
      <c r="DW326" s="262">
        <f t="shared" si="54"/>
        <v>-79806.929999999993</v>
      </c>
      <c r="DX326" s="262"/>
      <c r="DY326" s="263">
        <f>E326-(DU326-(DO326*PARAM!Q326))</f>
        <v>38210.339999999997</v>
      </c>
      <c r="DZ326" s="263"/>
    </row>
    <row r="327" spans="1:130" x14ac:dyDescent="0.25">
      <c r="A327" s="18">
        <v>1845</v>
      </c>
      <c r="B327" s="18" t="s">
        <v>801</v>
      </c>
      <c r="C327" s="18" t="s">
        <v>290</v>
      </c>
      <c r="D327" s="20">
        <v>1</v>
      </c>
      <c r="E327" s="18">
        <v>25629.08</v>
      </c>
      <c r="F327" s="18">
        <v>84249.08</v>
      </c>
      <c r="G327" s="18" t="s">
        <v>157</v>
      </c>
      <c r="H327" s="18" t="s">
        <v>6</v>
      </c>
      <c r="I327" s="18" t="s">
        <v>360</v>
      </c>
      <c r="J327" s="21">
        <v>1655.1</v>
      </c>
      <c r="K327" s="21">
        <v>0</v>
      </c>
      <c r="L327" s="21">
        <v>1655.1</v>
      </c>
      <c r="M327" s="22">
        <v>124</v>
      </c>
      <c r="N327" s="22">
        <v>20.83</v>
      </c>
      <c r="O327" s="22">
        <v>106.34</v>
      </c>
      <c r="P327" s="22">
        <v>131.16999999999999</v>
      </c>
      <c r="Q327" s="22">
        <v>382.34</v>
      </c>
      <c r="R327" s="23">
        <v>2037.44</v>
      </c>
      <c r="S327" s="21">
        <v>1624.75</v>
      </c>
      <c r="T327" s="21">
        <v>0</v>
      </c>
      <c r="U327" s="21">
        <v>1624.75</v>
      </c>
      <c r="V327" s="22">
        <v>127</v>
      </c>
      <c r="W327" s="22">
        <v>21.08</v>
      </c>
      <c r="X327" s="22">
        <v>124.13</v>
      </c>
      <c r="Y327" s="22">
        <v>130.84</v>
      </c>
      <c r="Z327" s="22">
        <v>403.05</v>
      </c>
      <c r="AA327" s="23">
        <v>2027.8</v>
      </c>
      <c r="AB327" s="21">
        <v>1624.75</v>
      </c>
      <c r="AC327" s="21">
        <v>0</v>
      </c>
      <c r="AD327" s="21">
        <v>1624.75</v>
      </c>
      <c r="AE327" s="22">
        <v>131</v>
      </c>
      <c r="AF327" s="22">
        <v>21.08</v>
      </c>
      <c r="AG327" s="22">
        <v>160.79</v>
      </c>
      <c r="AH327" s="22">
        <v>141.04</v>
      </c>
      <c r="AI327" s="22">
        <v>453.91</v>
      </c>
      <c r="AJ327" s="23">
        <v>2078.66</v>
      </c>
      <c r="AK327" s="21">
        <v>1624.75</v>
      </c>
      <c r="AL327" s="21">
        <v>0</v>
      </c>
      <c r="AM327" s="21">
        <v>1624.75</v>
      </c>
      <c r="AN327" s="22">
        <v>131</v>
      </c>
      <c r="AO327" s="22">
        <v>21.08</v>
      </c>
      <c r="AP327" s="22">
        <v>160.79</v>
      </c>
      <c r="AQ327" s="22">
        <v>135.94</v>
      </c>
      <c r="AR327" s="22">
        <v>448.81</v>
      </c>
      <c r="AS327" s="23">
        <v>2073.56</v>
      </c>
      <c r="AT327" s="21">
        <v>1624.75</v>
      </c>
      <c r="AU327" s="21">
        <v>720.94</v>
      </c>
      <c r="AV327" s="21">
        <v>2345.69</v>
      </c>
      <c r="AW327" s="22">
        <v>230</v>
      </c>
      <c r="AX327" s="22">
        <v>21.08</v>
      </c>
      <c r="AY327" s="22">
        <v>304.98</v>
      </c>
      <c r="AZ327" s="22">
        <v>130.30000000000001</v>
      </c>
      <c r="BA327" s="22">
        <v>686.36</v>
      </c>
      <c r="BB327" s="23">
        <v>3032.05</v>
      </c>
      <c r="BC327" s="21">
        <v>2610.44</v>
      </c>
      <c r="BD327" s="21">
        <v>0</v>
      </c>
      <c r="BE327" s="21">
        <v>2610.44</v>
      </c>
      <c r="BF327" s="22">
        <v>239</v>
      </c>
      <c r="BG327" s="22">
        <v>31.26</v>
      </c>
      <c r="BH327" s="22">
        <v>870.64</v>
      </c>
      <c r="BI327" s="22">
        <v>157.66</v>
      </c>
      <c r="BJ327" s="22">
        <v>1298.56</v>
      </c>
      <c r="BK327" s="23">
        <v>3909</v>
      </c>
      <c r="BL327" s="21">
        <v>1624.75</v>
      </c>
      <c r="BM327" s="21">
        <v>0</v>
      </c>
      <c r="BN327" s="21">
        <v>1624.75</v>
      </c>
      <c r="BO327" s="22">
        <v>130</v>
      </c>
      <c r="BP327" s="22">
        <v>21.08</v>
      </c>
      <c r="BQ327" s="22">
        <v>160.79</v>
      </c>
      <c r="BR327" s="22">
        <v>120.64</v>
      </c>
      <c r="BS327" s="22">
        <v>432.51</v>
      </c>
      <c r="BT327" s="23">
        <v>2057.2600000000002</v>
      </c>
      <c r="BU327" s="21">
        <v>1624.75</v>
      </c>
      <c r="BV327" s="21">
        <v>0</v>
      </c>
      <c r="BW327" s="21">
        <v>1624.75</v>
      </c>
      <c r="BX327" s="22">
        <v>131</v>
      </c>
      <c r="BY327" s="22">
        <v>21.08</v>
      </c>
      <c r="BZ327" s="22">
        <v>160.79</v>
      </c>
      <c r="CA327" s="22">
        <v>141.04</v>
      </c>
      <c r="CB327" s="22">
        <v>453.91</v>
      </c>
      <c r="CC327" s="23">
        <v>2078.66</v>
      </c>
      <c r="CD327" s="21">
        <v>1634.96</v>
      </c>
      <c r="CE327" s="21">
        <v>0</v>
      </c>
      <c r="CF327" s="21">
        <v>1634.96</v>
      </c>
      <c r="CG327" s="22">
        <v>133</v>
      </c>
      <c r="CH327" s="22">
        <v>21.22</v>
      </c>
      <c r="CI327" s="22">
        <v>170.05</v>
      </c>
      <c r="CJ327" s="22">
        <v>125.92</v>
      </c>
      <c r="CK327" s="22">
        <v>450.19</v>
      </c>
      <c r="CL327" s="23">
        <v>2085.15</v>
      </c>
      <c r="CM327" s="21">
        <v>1649.85</v>
      </c>
      <c r="CN327" s="21">
        <v>0</v>
      </c>
      <c r="CO327" s="21">
        <v>1649.85</v>
      </c>
      <c r="CP327" s="22">
        <v>141</v>
      </c>
      <c r="CQ327" s="22">
        <v>21.4</v>
      </c>
      <c r="CR327" s="22">
        <v>165.58</v>
      </c>
      <c r="CS327" s="22">
        <v>59.89</v>
      </c>
      <c r="CT327" s="22">
        <v>387.87</v>
      </c>
      <c r="CU327" s="23">
        <v>2037.72</v>
      </c>
      <c r="CV327" s="21">
        <v>1659.37</v>
      </c>
      <c r="CW327" s="21">
        <v>0</v>
      </c>
      <c r="CX327" s="21">
        <v>1659.37</v>
      </c>
      <c r="CY327" s="22">
        <v>136</v>
      </c>
      <c r="CZ327" s="22">
        <v>21.53</v>
      </c>
      <c r="DA327" s="22">
        <v>162.28</v>
      </c>
      <c r="DB327" s="22">
        <v>126.37</v>
      </c>
      <c r="DC327" s="22">
        <v>446.18</v>
      </c>
      <c r="DD327" s="23">
        <v>2105.5500000000002</v>
      </c>
      <c r="DE327" s="21">
        <v>2406.84</v>
      </c>
      <c r="DF327" s="21">
        <v>0</v>
      </c>
      <c r="DG327" s="21">
        <v>2406.84</v>
      </c>
      <c r="DH327" s="22">
        <v>242</v>
      </c>
      <c r="DI327" s="22">
        <v>242.02</v>
      </c>
      <c r="DJ327" s="22">
        <v>840.46</v>
      </c>
      <c r="DK327" s="22">
        <v>156.27000000000001</v>
      </c>
      <c r="DL327" s="22">
        <v>1480.75</v>
      </c>
      <c r="DM327" s="23">
        <v>3887.59</v>
      </c>
      <c r="DN327" s="73">
        <f t="shared" si="52"/>
        <v>21365.059999999998</v>
      </c>
      <c r="DO327" s="73">
        <f t="shared" si="51"/>
        <v>720.94</v>
      </c>
      <c r="DP327" s="73">
        <f t="shared" si="53"/>
        <v>22086</v>
      </c>
      <c r="DQ327" s="22">
        <f t="shared" si="55"/>
        <v>2025</v>
      </c>
      <c r="DR327" s="22">
        <f t="shared" si="56"/>
        <v>505.81999999999994</v>
      </c>
      <c r="DS327" s="22">
        <f t="shared" si="57"/>
        <v>3548.4100000000003</v>
      </c>
      <c r="DT327" s="22">
        <f t="shared" si="58"/>
        <v>1677.7200000000003</v>
      </c>
      <c r="DU327" s="22">
        <f t="shared" si="59"/>
        <v>7756.95</v>
      </c>
      <c r="DV327" s="23">
        <f t="shared" si="60"/>
        <v>31467.7</v>
      </c>
      <c r="DW327" s="262">
        <f t="shared" si="54"/>
        <v>-62163.08</v>
      </c>
      <c r="DX327" s="262"/>
      <c r="DY327" s="263">
        <f>E327-(DU327-(DO327*PARAM!Q327))</f>
        <v>17872.13</v>
      </c>
      <c r="DZ327" s="263"/>
    </row>
    <row r="328" spans="1:130" x14ac:dyDescent="0.25">
      <c r="A328" s="18">
        <v>1846</v>
      </c>
      <c r="B328" s="18" t="s">
        <v>237</v>
      </c>
      <c r="C328" s="18" t="s">
        <v>238</v>
      </c>
      <c r="D328" s="20">
        <v>0</v>
      </c>
      <c r="E328" s="18">
        <v>0</v>
      </c>
      <c r="F328" s="18">
        <v>0</v>
      </c>
      <c r="G328" s="18" t="s">
        <v>173</v>
      </c>
      <c r="H328" s="18" t="s">
        <v>5</v>
      </c>
      <c r="I328" s="18" t="s">
        <v>204</v>
      </c>
      <c r="J328" s="21">
        <v>0</v>
      </c>
      <c r="K328" s="21">
        <v>0</v>
      </c>
      <c r="L328" s="21">
        <v>0</v>
      </c>
      <c r="M328" s="22">
        <v>0</v>
      </c>
      <c r="N328" s="22">
        <v>0</v>
      </c>
      <c r="O328" s="22">
        <v>0</v>
      </c>
      <c r="P328" s="22">
        <v>0</v>
      </c>
      <c r="Q328" s="22">
        <v>0</v>
      </c>
      <c r="R328" s="23">
        <v>0</v>
      </c>
      <c r="S328" s="21">
        <v>0</v>
      </c>
      <c r="T328" s="21">
        <v>0</v>
      </c>
      <c r="U328" s="21">
        <v>0</v>
      </c>
      <c r="V328" s="22">
        <v>0</v>
      </c>
      <c r="W328" s="22">
        <v>0</v>
      </c>
      <c r="X328" s="22">
        <v>0</v>
      </c>
      <c r="Y328" s="22">
        <v>0</v>
      </c>
      <c r="Z328" s="22">
        <v>0</v>
      </c>
      <c r="AA328" s="23">
        <v>0</v>
      </c>
      <c r="AB328" s="21"/>
      <c r="AC328" s="21"/>
      <c r="AD328" s="21"/>
      <c r="AE328" s="22"/>
      <c r="AF328" s="22"/>
      <c r="AG328" s="22"/>
      <c r="AH328" s="22"/>
      <c r="AI328" s="22"/>
      <c r="AJ328" s="23"/>
      <c r="AK328" s="21"/>
      <c r="AL328" s="21"/>
      <c r="AM328" s="21"/>
      <c r="AN328" s="22"/>
      <c r="AO328" s="22"/>
      <c r="AP328" s="22"/>
      <c r="AQ328" s="22"/>
      <c r="AR328" s="22"/>
      <c r="AS328" s="23"/>
      <c r="AT328" s="21">
        <v>0</v>
      </c>
      <c r="AU328" s="21">
        <v>820.36</v>
      </c>
      <c r="AV328" s="21">
        <v>820.36</v>
      </c>
      <c r="AW328" s="22">
        <v>34</v>
      </c>
      <c r="AX328" s="22">
        <v>0</v>
      </c>
      <c r="AY328" s="22">
        <v>164.07</v>
      </c>
      <c r="AZ328" s="22">
        <v>10.99</v>
      </c>
      <c r="BA328" s="22">
        <v>209.06</v>
      </c>
      <c r="BB328" s="23">
        <v>1029.42</v>
      </c>
      <c r="BC328" s="21"/>
      <c r="BD328" s="21"/>
      <c r="BE328" s="21"/>
      <c r="BF328" s="22"/>
      <c r="BG328" s="22"/>
      <c r="BH328" s="22"/>
      <c r="BI328" s="22"/>
      <c r="BJ328" s="22"/>
      <c r="BK328" s="23"/>
      <c r="BL328" s="21"/>
      <c r="BM328" s="21"/>
      <c r="BN328" s="21"/>
      <c r="BO328" s="22"/>
      <c r="BP328" s="22"/>
      <c r="BQ328" s="22"/>
      <c r="BR328" s="22"/>
      <c r="BS328" s="22"/>
      <c r="BT328" s="23"/>
      <c r="BU328" s="21"/>
      <c r="BV328" s="21"/>
      <c r="BW328" s="21"/>
      <c r="BX328" s="22"/>
      <c r="BY328" s="22"/>
      <c r="BZ328" s="22"/>
      <c r="CA328" s="22"/>
      <c r="CB328" s="22"/>
      <c r="CC328" s="23"/>
      <c r="CD328" s="21"/>
      <c r="CE328" s="21"/>
      <c r="CF328" s="21"/>
      <c r="CG328" s="22"/>
      <c r="CH328" s="22"/>
      <c r="CI328" s="22"/>
      <c r="CJ328" s="22"/>
      <c r="CK328" s="22"/>
      <c r="CL328" s="23"/>
      <c r="CM328" s="21"/>
      <c r="CN328" s="21"/>
      <c r="CO328" s="21"/>
      <c r="CP328" s="22"/>
      <c r="CQ328" s="22"/>
      <c r="CR328" s="22"/>
      <c r="CS328" s="22"/>
      <c r="CT328" s="22"/>
      <c r="CU328" s="23"/>
      <c r="CV328" s="21"/>
      <c r="CW328" s="21"/>
      <c r="CX328" s="21"/>
      <c r="CY328" s="22"/>
      <c r="CZ328" s="22"/>
      <c r="DA328" s="22"/>
      <c r="DB328" s="22"/>
      <c r="DC328" s="22"/>
      <c r="DD328" s="23"/>
      <c r="DN328" s="73">
        <f t="shared" si="52"/>
        <v>0</v>
      </c>
      <c r="DO328" s="73">
        <f t="shared" si="51"/>
        <v>820.36</v>
      </c>
      <c r="DP328" s="73">
        <f t="shared" si="53"/>
        <v>820.36</v>
      </c>
      <c r="DQ328" s="22">
        <f t="shared" si="55"/>
        <v>34</v>
      </c>
      <c r="DR328" s="22">
        <f t="shared" si="56"/>
        <v>0</v>
      </c>
      <c r="DS328" s="22">
        <f t="shared" si="57"/>
        <v>164.07</v>
      </c>
      <c r="DT328" s="22">
        <f t="shared" si="58"/>
        <v>10.99</v>
      </c>
      <c r="DU328" s="22">
        <f t="shared" si="59"/>
        <v>209.06</v>
      </c>
      <c r="DV328" s="23">
        <f t="shared" si="60"/>
        <v>1029.42</v>
      </c>
      <c r="DW328" s="262">
        <f t="shared" si="54"/>
        <v>820.36</v>
      </c>
      <c r="DX328" s="262"/>
      <c r="DY328" s="263">
        <f>E328-(DU328-(DO328*PARAM!Q328))</f>
        <v>-209.06</v>
      </c>
      <c r="DZ328" s="263"/>
    </row>
    <row r="329" spans="1:130" x14ac:dyDescent="0.25">
      <c r="A329" s="18">
        <v>1847</v>
      </c>
      <c r="B329" s="18" t="s">
        <v>510</v>
      </c>
      <c r="C329" s="18" t="s">
        <v>511</v>
      </c>
      <c r="D329" s="20">
        <v>1</v>
      </c>
      <c r="E329" s="18">
        <v>8758.57</v>
      </c>
      <c r="F329" s="18">
        <v>22726.53</v>
      </c>
      <c r="G329" s="18" t="s">
        <v>157</v>
      </c>
      <c r="H329" s="18" t="s">
        <v>5</v>
      </c>
      <c r="I329" s="18" t="s">
        <v>204</v>
      </c>
      <c r="J329" s="21">
        <v>1750.58</v>
      </c>
      <c r="K329" s="21">
        <v>0</v>
      </c>
      <c r="L329" s="21">
        <v>1750.58</v>
      </c>
      <c r="M329" s="22">
        <v>149</v>
      </c>
      <c r="N329" s="22">
        <v>26.22</v>
      </c>
      <c r="O329" s="22">
        <v>274.56</v>
      </c>
      <c r="P329" s="22">
        <v>112.68</v>
      </c>
      <c r="Q329" s="22">
        <v>562.46</v>
      </c>
      <c r="R329" s="23">
        <v>2313.04</v>
      </c>
      <c r="S329" s="21">
        <v>1750.58</v>
      </c>
      <c r="T329" s="21">
        <v>0</v>
      </c>
      <c r="U329" s="21">
        <v>1750.58</v>
      </c>
      <c r="V329" s="22">
        <v>149</v>
      </c>
      <c r="W329" s="22">
        <v>26.22</v>
      </c>
      <c r="X329" s="22">
        <v>275.24</v>
      </c>
      <c r="Y329" s="22">
        <v>107.58</v>
      </c>
      <c r="Z329" s="22">
        <v>558.04</v>
      </c>
      <c r="AA329" s="23">
        <v>2308.62</v>
      </c>
      <c r="AB329" s="21">
        <v>1672.03</v>
      </c>
      <c r="AC329" s="21">
        <v>0</v>
      </c>
      <c r="AD329" s="21">
        <v>1672.03</v>
      </c>
      <c r="AE329" s="22">
        <v>138</v>
      </c>
      <c r="AF329" s="22">
        <v>25.04</v>
      </c>
      <c r="AG329" s="22">
        <v>265.52999999999997</v>
      </c>
      <c r="AH329" s="22">
        <v>131.68</v>
      </c>
      <c r="AI329" s="22">
        <v>560.25</v>
      </c>
      <c r="AJ329" s="23">
        <v>2232.2800000000002</v>
      </c>
      <c r="AK329" s="21">
        <v>1750.58</v>
      </c>
      <c r="AL329" s="21">
        <v>0</v>
      </c>
      <c r="AM329" s="21">
        <v>1750.58</v>
      </c>
      <c r="AN329" s="22">
        <v>149</v>
      </c>
      <c r="AO329" s="22">
        <v>26.22</v>
      </c>
      <c r="AP329" s="22">
        <v>274.89999999999998</v>
      </c>
      <c r="AQ329" s="22">
        <v>107.58</v>
      </c>
      <c r="AR329" s="22">
        <v>557.70000000000005</v>
      </c>
      <c r="AS329" s="23">
        <v>2308.2800000000002</v>
      </c>
      <c r="AT329" s="21">
        <v>1754.1</v>
      </c>
      <c r="AU329" s="21">
        <v>948.61</v>
      </c>
      <c r="AV329" s="21">
        <v>2702.71</v>
      </c>
      <c r="AW329" s="22">
        <v>278</v>
      </c>
      <c r="AX329" s="22">
        <v>26.27</v>
      </c>
      <c r="AY329" s="22">
        <v>467.9</v>
      </c>
      <c r="AZ329" s="22">
        <v>125.45</v>
      </c>
      <c r="BA329" s="22">
        <v>897.62</v>
      </c>
      <c r="BB329" s="23">
        <v>3600.33</v>
      </c>
      <c r="BC329" s="21">
        <v>2391.14</v>
      </c>
      <c r="BD329" s="21">
        <v>0</v>
      </c>
      <c r="BE329" s="21">
        <v>2391.14</v>
      </c>
      <c r="BF329" s="22">
        <v>230</v>
      </c>
      <c r="BG329" s="22">
        <v>35.01</v>
      </c>
      <c r="BH329" s="22">
        <v>893.72</v>
      </c>
      <c r="BI329" s="22">
        <v>128.91</v>
      </c>
      <c r="BJ329" s="22">
        <v>1287.6400000000001</v>
      </c>
      <c r="BK329" s="23">
        <v>3678.78</v>
      </c>
      <c r="BL329" s="21">
        <v>1750.58</v>
      </c>
      <c r="BM329" s="21">
        <v>0</v>
      </c>
      <c r="BN329" s="21">
        <v>1750.58</v>
      </c>
      <c r="BO329" s="22">
        <v>149</v>
      </c>
      <c r="BP329" s="22">
        <v>26.22</v>
      </c>
      <c r="BQ329" s="22">
        <v>274.89999999999998</v>
      </c>
      <c r="BR329" s="22">
        <v>117.78</v>
      </c>
      <c r="BS329" s="22">
        <v>567.9</v>
      </c>
      <c r="BT329" s="23">
        <v>2318.48</v>
      </c>
      <c r="BU329" s="21">
        <v>1750.58</v>
      </c>
      <c r="BV329" s="21">
        <v>0</v>
      </c>
      <c r="BW329" s="21">
        <v>1750.58</v>
      </c>
      <c r="BX329" s="22">
        <v>149</v>
      </c>
      <c r="BY329" s="22">
        <v>26.22</v>
      </c>
      <c r="BZ329" s="22">
        <v>274.89999999999998</v>
      </c>
      <c r="CA329" s="22">
        <v>97.38</v>
      </c>
      <c r="CB329" s="22">
        <v>547.5</v>
      </c>
      <c r="CC329" s="23">
        <v>2298.08</v>
      </c>
      <c r="CD329" s="21">
        <v>1750.58</v>
      </c>
      <c r="CE329" s="21">
        <v>0</v>
      </c>
      <c r="CF329" s="21">
        <v>1750.58</v>
      </c>
      <c r="CG329" s="22">
        <v>149</v>
      </c>
      <c r="CH329" s="22">
        <v>26.22</v>
      </c>
      <c r="CI329" s="22">
        <v>274.89999999999998</v>
      </c>
      <c r="CJ329" s="22">
        <v>143.28</v>
      </c>
      <c r="CK329" s="22">
        <v>593.4</v>
      </c>
      <c r="CL329" s="23">
        <v>2343.98</v>
      </c>
      <c r="CM329" s="21">
        <v>1750.58</v>
      </c>
      <c r="CN329" s="21">
        <v>0</v>
      </c>
      <c r="CO329" s="21">
        <v>1750.58</v>
      </c>
      <c r="CP329" s="22">
        <v>157</v>
      </c>
      <c r="CQ329" s="22">
        <v>26.22</v>
      </c>
      <c r="CR329" s="22">
        <v>249.46</v>
      </c>
      <c r="CS329" s="22">
        <v>87.18</v>
      </c>
      <c r="CT329" s="22">
        <v>519.86</v>
      </c>
      <c r="CU329" s="23">
        <v>2270.44</v>
      </c>
      <c r="CV329" s="21">
        <v>1771.13</v>
      </c>
      <c r="CW329" s="21">
        <v>0</v>
      </c>
      <c r="CX329" s="21">
        <v>1771.13</v>
      </c>
      <c r="CY329" s="22">
        <v>152</v>
      </c>
      <c r="CZ329" s="22">
        <v>26.52</v>
      </c>
      <c r="DA329" s="22">
        <v>263.39</v>
      </c>
      <c r="DB329" s="22">
        <v>31.44</v>
      </c>
      <c r="DC329" s="22">
        <v>473.35</v>
      </c>
      <c r="DD329" s="23">
        <v>2244.48</v>
      </c>
      <c r="DE329" s="21">
        <v>2636.18</v>
      </c>
      <c r="DF329" s="21">
        <v>0</v>
      </c>
      <c r="DG329" s="21">
        <v>2636.18</v>
      </c>
      <c r="DH329" s="22">
        <v>268</v>
      </c>
      <c r="DI329" s="22">
        <v>263.39</v>
      </c>
      <c r="DJ329" s="22">
        <v>1105.1099999999999</v>
      </c>
      <c r="DK329" s="22">
        <v>104.24</v>
      </c>
      <c r="DL329" s="22">
        <v>1740.74</v>
      </c>
      <c r="DM329" s="23">
        <v>4376.92</v>
      </c>
      <c r="DN329" s="73">
        <f t="shared" si="52"/>
        <v>22478.639999999999</v>
      </c>
      <c r="DO329" s="73">
        <f t="shared" si="51"/>
        <v>948.61</v>
      </c>
      <c r="DP329" s="73">
        <f t="shared" si="53"/>
        <v>23427.250000000004</v>
      </c>
      <c r="DQ329" s="22">
        <f t="shared" si="55"/>
        <v>2266</v>
      </c>
      <c r="DR329" s="22">
        <f t="shared" si="56"/>
        <v>585.99</v>
      </c>
      <c r="DS329" s="22">
        <f t="shared" si="57"/>
        <v>5169.4100000000008</v>
      </c>
      <c r="DT329" s="22">
        <f t="shared" si="58"/>
        <v>1412.96</v>
      </c>
      <c r="DU329" s="22">
        <f t="shared" si="59"/>
        <v>9434.3599999999988</v>
      </c>
      <c r="DV329" s="23">
        <f t="shared" si="60"/>
        <v>34612.19</v>
      </c>
      <c r="DW329" s="262">
        <f t="shared" si="54"/>
        <v>700.7200000000048</v>
      </c>
      <c r="DX329" s="262"/>
      <c r="DY329" s="263">
        <f>E329-(DU329-(DO329*PARAM!Q329))</f>
        <v>-675.78999999999905</v>
      </c>
      <c r="DZ329" s="263"/>
    </row>
    <row r="330" spans="1:130" x14ac:dyDescent="0.25">
      <c r="A330" s="18">
        <v>1849</v>
      </c>
      <c r="B330" s="18" t="s">
        <v>556</v>
      </c>
      <c r="C330" s="18" t="s">
        <v>557</v>
      </c>
      <c r="D330" s="20">
        <v>1</v>
      </c>
      <c r="E330" s="18">
        <v>9164.89</v>
      </c>
      <c r="F330" s="18">
        <v>23345.5</v>
      </c>
      <c r="G330" s="18" t="s">
        <v>173</v>
      </c>
      <c r="H330" s="18" t="s">
        <v>5</v>
      </c>
      <c r="I330" s="18" t="s">
        <v>204</v>
      </c>
      <c r="J330" s="21">
        <v>1825.09</v>
      </c>
      <c r="K330" s="21">
        <v>0</v>
      </c>
      <c r="L330" s="21">
        <v>1825.09</v>
      </c>
      <c r="M330" s="22">
        <v>150</v>
      </c>
      <c r="N330" s="22">
        <v>26.94</v>
      </c>
      <c r="O330" s="22">
        <v>281.55</v>
      </c>
      <c r="P330" s="22">
        <v>83.29</v>
      </c>
      <c r="Q330" s="22">
        <v>541.78</v>
      </c>
      <c r="R330" s="23">
        <v>2366.87</v>
      </c>
      <c r="S330" s="21">
        <v>1798.2</v>
      </c>
      <c r="T330" s="21">
        <v>0</v>
      </c>
      <c r="U330" s="21">
        <v>1798.2</v>
      </c>
      <c r="V330" s="22">
        <v>150</v>
      </c>
      <c r="W330" s="22">
        <v>26.93</v>
      </c>
      <c r="X330" s="22">
        <v>281.41000000000003</v>
      </c>
      <c r="Y330" s="22">
        <v>93.13</v>
      </c>
      <c r="Z330" s="22">
        <v>551.47</v>
      </c>
      <c r="AA330" s="23">
        <v>2349.67</v>
      </c>
      <c r="AB330" s="21">
        <v>1798.2</v>
      </c>
      <c r="AC330" s="21">
        <v>0</v>
      </c>
      <c r="AD330" s="21">
        <v>1798.2</v>
      </c>
      <c r="AE330" s="22">
        <v>150</v>
      </c>
      <c r="AF330" s="22">
        <v>26.93</v>
      </c>
      <c r="AG330" s="22">
        <v>281.06</v>
      </c>
      <c r="AH330" s="22">
        <v>149.22999999999999</v>
      </c>
      <c r="AI330" s="22">
        <v>607.22</v>
      </c>
      <c r="AJ330" s="23">
        <v>2405.42</v>
      </c>
      <c r="AK330" s="21">
        <v>1474.36</v>
      </c>
      <c r="AL330" s="21">
        <v>0</v>
      </c>
      <c r="AM330" s="21">
        <v>1474.36</v>
      </c>
      <c r="AN330" s="22">
        <v>106</v>
      </c>
      <c r="AO330" s="22">
        <v>22.07</v>
      </c>
      <c r="AP330" s="22">
        <v>235.78</v>
      </c>
      <c r="AQ330" s="22">
        <v>107.78</v>
      </c>
      <c r="AR330" s="22">
        <v>471.63</v>
      </c>
      <c r="AS330" s="23">
        <v>1945.99</v>
      </c>
      <c r="AT330" s="21">
        <v>8162.25</v>
      </c>
      <c r="AU330" s="21">
        <v>939.13</v>
      </c>
      <c r="AV330" s="21">
        <v>9101.3799999999992</v>
      </c>
      <c r="AW330" s="22">
        <v>1155</v>
      </c>
      <c r="AX330" s="22">
        <v>406.58</v>
      </c>
      <c r="AY330" s="22">
        <v>4394.9399999999996</v>
      </c>
      <c r="AZ330" s="22">
        <v>198.35</v>
      </c>
      <c r="BA330" s="22">
        <v>6154.87</v>
      </c>
      <c r="BB330" s="23">
        <v>15256.25</v>
      </c>
      <c r="BC330" s="21">
        <v>2112.9</v>
      </c>
      <c r="BD330" s="21">
        <v>0</v>
      </c>
      <c r="BE330" s="21">
        <v>2112.9</v>
      </c>
      <c r="BF330" s="22">
        <v>181</v>
      </c>
      <c r="BG330" s="22">
        <v>30.21</v>
      </c>
      <c r="BH330" s="22">
        <v>479.18</v>
      </c>
      <c r="BI330" s="22">
        <v>118.7</v>
      </c>
      <c r="BJ330" s="22">
        <v>809.09</v>
      </c>
      <c r="BK330" s="23">
        <v>2921.99</v>
      </c>
      <c r="BL330" s="21">
        <v>1819.41</v>
      </c>
      <c r="BM330" s="21">
        <v>0</v>
      </c>
      <c r="BN330" s="21">
        <v>1819.41</v>
      </c>
      <c r="BO330" s="22">
        <v>153</v>
      </c>
      <c r="BP330" s="22">
        <v>27.24</v>
      </c>
      <c r="BQ330" s="22">
        <v>300.35000000000002</v>
      </c>
      <c r="BR330" s="22">
        <v>139.4</v>
      </c>
      <c r="BS330" s="22">
        <v>619.99</v>
      </c>
      <c r="BT330" s="23">
        <v>2439.4</v>
      </c>
      <c r="BU330" s="21">
        <v>1798.2</v>
      </c>
      <c r="BV330" s="21">
        <v>0</v>
      </c>
      <c r="BW330" s="21">
        <v>1798.2</v>
      </c>
      <c r="BX330" s="22">
        <v>150</v>
      </c>
      <c r="BY330" s="22">
        <v>26.93</v>
      </c>
      <c r="BZ330" s="22">
        <v>281.06</v>
      </c>
      <c r="CA330" s="22">
        <v>108.43</v>
      </c>
      <c r="CB330" s="22">
        <v>566.41999999999996</v>
      </c>
      <c r="CC330" s="23">
        <v>2364.62</v>
      </c>
      <c r="CD330" s="21">
        <v>1806.68</v>
      </c>
      <c r="CE330" s="21">
        <v>0</v>
      </c>
      <c r="CF330" s="21">
        <v>1806.68</v>
      </c>
      <c r="CG330" s="22">
        <v>152</v>
      </c>
      <c r="CH330" s="22">
        <v>27.06</v>
      </c>
      <c r="CI330" s="22">
        <v>288.88</v>
      </c>
      <c r="CJ330" s="22">
        <v>134.08000000000001</v>
      </c>
      <c r="CK330" s="22">
        <v>602.02</v>
      </c>
      <c r="CL330" s="23">
        <v>2408.6999999999998</v>
      </c>
      <c r="CM330" s="21">
        <v>1761.87</v>
      </c>
      <c r="CN330" s="21">
        <v>0</v>
      </c>
      <c r="CO330" s="21">
        <v>1761.87</v>
      </c>
      <c r="CP330" s="22">
        <v>146</v>
      </c>
      <c r="CQ330" s="22">
        <v>26.38</v>
      </c>
      <c r="CR330" s="22">
        <v>246.43</v>
      </c>
      <c r="CS330" s="22">
        <v>138.38</v>
      </c>
      <c r="CT330" s="22">
        <v>557.19000000000005</v>
      </c>
      <c r="CU330" s="23">
        <v>2319.06</v>
      </c>
      <c r="CV330" s="21">
        <v>1817.96</v>
      </c>
      <c r="CW330" s="21">
        <v>0</v>
      </c>
      <c r="CX330" s="21">
        <v>1817.96</v>
      </c>
      <c r="CY330" s="22">
        <v>153</v>
      </c>
      <c r="CZ330" s="22">
        <v>27.23</v>
      </c>
      <c r="DA330" s="22">
        <v>268.89999999999998</v>
      </c>
      <c r="DB330" s="22">
        <v>103.67</v>
      </c>
      <c r="DC330" s="22">
        <v>552.79999999999995</v>
      </c>
      <c r="DD330" s="23">
        <v>2370.7600000000002</v>
      </c>
      <c r="DE330" s="21">
        <v>2711.84</v>
      </c>
      <c r="DF330" s="21">
        <v>0</v>
      </c>
      <c r="DG330" s="21">
        <v>2711.84</v>
      </c>
      <c r="DH330" s="22">
        <v>279</v>
      </c>
      <c r="DI330" s="22">
        <v>331.12</v>
      </c>
      <c r="DJ330" s="22">
        <v>2919.32</v>
      </c>
      <c r="DK330" s="22">
        <v>136.18</v>
      </c>
      <c r="DL330" s="22">
        <v>3665.62</v>
      </c>
      <c r="DM330" s="23">
        <v>6377.46</v>
      </c>
      <c r="DN330" s="73">
        <f t="shared" si="52"/>
        <v>28886.959999999999</v>
      </c>
      <c r="DO330" s="73">
        <f t="shared" si="51"/>
        <v>939.13</v>
      </c>
      <c r="DP330" s="73">
        <f t="shared" si="53"/>
        <v>29826.09</v>
      </c>
      <c r="DQ330" s="22">
        <f t="shared" si="55"/>
        <v>3078</v>
      </c>
      <c r="DR330" s="22">
        <f t="shared" si="56"/>
        <v>1032.8599999999999</v>
      </c>
      <c r="DS330" s="22">
        <f t="shared" si="57"/>
        <v>10559.210000000001</v>
      </c>
      <c r="DT330" s="22">
        <f t="shared" si="58"/>
        <v>1650.0200000000002</v>
      </c>
      <c r="DU330" s="22">
        <f t="shared" si="59"/>
        <v>16320.09</v>
      </c>
      <c r="DV330" s="23">
        <f t="shared" si="60"/>
        <v>47965.590000000004</v>
      </c>
      <c r="DW330" s="262">
        <f t="shared" si="54"/>
        <v>6480.59</v>
      </c>
      <c r="DX330" s="262"/>
      <c r="DY330" s="263">
        <f>E330-(DU330-(DO330*PARAM!Q330))</f>
        <v>-7155.2000000000007</v>
      </c>
      <c r="DZ330" s="263"/>
    </row>
    <row r="331" spans="1:130" x14ac:dyDescent="0.25">
      <c r="A331" s="18">
        <v>1850</v>
      </c>
      <c r="B331" s="18" t="s">
        <v>399</v>
      </c>
      <c r="C331" s="18" t="s">
        <v>400</v>
      </c>
      <c r="D331" s="20">
        <v>1</v>
      </c>
      <c r="E331" s="18">
        <v>21245.83</v>
      </c>
      <c r="F331" s="18">
        <v>37136.6</v>
      </c>
      <c r="G331" s="18" t="s">
        <v>157</v>
      </c>
      <c r="H331" s="18" t="s">
        <v>5</v>
      </c>
      <c r="I331" s="18" t="s">
        <v>401</v>
      </c>
      <c r="J331" s="21">
        <v>2863.76</v>
      </c>
      <c r="K331" s="21">
        <v>0</v>
      </c>
      <c r="L331" s="21">
        <v>2863.76</v>
      </c>
      <c r="M331" s="22">
        <v>297</v>
      </c>
      <c r="N331" s="22">
        <v>70.099999999999994</v>
      </c>
      <c r="O331" s="22">
        <v>1083.0999999999999</v>
      </c>
      <c r="P331" s="22">
        <v>152.61000000000001</v>
      </c>
      <c r="Q331" s="22">
        <v>1602.81</v>
      </c>
      <c r="R331" s="23">
        <v>4466.57</v>
      </c>
      <c r="S331" s="21">
        <v>2804.62</v>
      </c>
      <c r="T331" s="21">
        <v>0</v>
      </c>
      <c r="U331" s="21">
        <v>2804.62</v>
      </c>
      <c r="V331" s="22">
        <v>297</v>
      </c>
      <c r="W331" s="22">
        <v>70.05</v>
      </c>
      <c r="X331" s="22">
        <v>1083.48</v>
      </c>
      <c r="Y331" s="22">
        <v>126.3</v>
      </c>
      <c r="Z331" s="22">
        <v>1576.83</v>
      </c>
      <c r="AA331" s="23">
        <v>4381.45</v>
      </c>
      <c r="AB331" s="21">
        <v>2804.62</v>
      </c>
      <c r="AC331" s="21">
        <v>0</v>
      </c>
      <c r="AD331" s="21">
        <v>2804.62</v>
      </c>
      <c r="AE331" s="22">
        <v>297</v>
      </c>
      <c r="AF331" s="22">
        <v>70.05</v>
      </c>
      <c r="AG331" s="22">
        <v>1082.93</v>
      </c>
      <c r="AH331" s="22">
        <v>141.6</v>
      </c>
      <c r="AI331" s="22">
        <v>1591.58</v>
      </c>
      <c r="AJ331" s="23">
        <v>4396.2</v>
      </c>
      <c r="AK331" s="21">
        <v>2804.62</v>
      </c>
      <c r="AL331" s="21">
        <v>0</v>
      </c>
      <c r="AM331" s="21">
        <v>2804.62</v>
      </c>
      <c r="AN331" s="22">
        <v>297</v>
      </c>
      <c r="AO331" s="22">
        <v>70.05</v>
      </c>
      <c r="AP331" s="22">
        <v>1082.93</v>
      </c>
      <c r="AQ331" s="22">
        <v>151.80000000000001</v>
      </c>
      <c r="AR331" s="22">
        <v>1601.78</v>
      </c>
      <c r="AS331" s="23">
        <v>4406.3999999999996</v>
      </c>
      <c r="AT331" s="21">
        <v>2810.03</v>
      </c>
      <c r="AU331" s="21">
        <v>948.61</v>
      </c>
      <c r="AV331" s="21">
        <v>3758.64</v>
      </c>
      <c r="AW331" s="22">
        <v>426</v>
      </c>
      <c r="AX331" s="22">
        <v>70.19</v>
      </c>
      <c r="AY331" s="22">
        <v>1274.6600000000001</v>
      </c>
      <c r="AZ331" s="22">
        <v>139.11000000000001</v>
      </c>
      <c r="BA331" s="22">
        <v>1909.96</v>
      </c>
      <c r="BB331" s="23">
        <v>5668.6</v>
      </c>
      <c r="BC331" s="21">
        <v>4331.4399999999996</v>
      </c>
      <c r="BD331" s="21">
        <v>0</v>
      </c>
      <c r="BE331" s="21">
        <v>4331.4399999999996</v>
      </c>
      <c r="BF331" s="22">
        <v>488</v>
      </c>
      <c r="BG331" s="22">
        <v>104.46</v>
      </c>
      <c r="BH331" s="22">
        <v>1847.4</v>
      </c>
      <c r="BI331" s="22">
        <v>162.96</v>
      </c>
      <c r="BJ331" s="22">
        <v>2602.8200000000002</v>
      </c>
      <c r="BK331" s="23">
        <v>6934.26</v>
      </c>
      <c r="BL331" s="21">
        <v>2804.62</v>
      </c>
      <c r="BM331" s="21">
        <v>0</v>
      </c>
      <c r="BN331" s="21">
        <v>2804.62</v>
      </c>
      <c r="BO331" s="22">
        <v>297</v>
      </c>
      <c r="BP331" s="22">
        <v>70.05</v>
      </c>
      <c r="BQ331" s="22">
        <v>1082.93</v>
      </c>
      <c r="BR331" s="22">
        <v>151.80000000000001</v>
      </c>
      <c r="BS331" s="22">
        <v>1601.78</v>
      </c>
      <c r="BT331" s="23">
        <v>4406.3999999999996</v>
      </c>
      <c r="BU331" s="21">
        <v>2804.62</v>
      </c>
      <c r="BV331" s="21">
        <v>0</v>
      </c>
      <c r="BW331" s="21">
        <v>2804.62</v>
      </c>
      <c r="BX331" s="22">
        <v>297</v>
      </c>
      <c r="BY331" s="22">
        <v>70.05</v>
      </c>
      <c r="BZ331" s="22">
        <v>1082.93</v>
      </c>
      <c r="CA331" s="22">
        <v>156.9</v>
      </c>
      <c r="CB331" s="22">
        <v>1606.88</v>
      </c>
      <c r="CC331" s="23">
        <v>4411.5</v>
      </c>
      <c r="CD331" s="21">
        <v>2919.34</v>
      </c>
      <c r="CE331" s="21">
        <v>0</v>
      </c>
      <c r="CF331" s="21">
        <v>2919.34</v>
      </c>
      <c r="CG331" s="22">
        <v>313</v>
      </c>
      <c r="CH331" s="22">
        <v>72.91</v>
      </c>
      <c r="CI331" s="22">
        <v>1125.77</v>
      </c>
      <c r="CJ331" s="22">
        <v>158.94</v>
      </c>
      <c r="CK331" s="22">
        <v>1670.62</v>
      </c>
      <c r="CL331" s="23">
        <v>4589.96</v>
      </c>
      <c r="CM331" s="21">
        <v>2824.86</v>
      </c>
      <c r="CN331" s="21">
        <v>0</v>
      </c>
      <c r="CO331" s="21">
        <v>2824.86</v>
      </c>
      <c r="CP331" s="22">
        <v>307</v>
      </c>
      <c r="CQ331" s="22">
        <v>70.55</v>
      </c>
      <c r="CR331" s="22">
        <v>1095.27</v>
      </c>
      <c r="CS331" s="22">
        <v>55.25</v>
      </c>
      <c r="CT331" s="22">
        <v>1528.07</v>
      </c>
      <c r="CU331" s="23">
        <v>4352.93</v>
      </c>
      <c r="CV331" s="21">
        <v>3426.63</v>
      </c>
      <c r="CW331" s="21">
        <v>0</v>
      </c>
      <c r="CX331" s="21">
        <v>3426.63</v>
      </c>
      <c r="CY331" s="22">
        <v>383</v>
      </c>
      <c r="CZ331" s="22">
        <v>85.6</v>
      </c>
      <c r="DA331" s="22">
        <v>1315.16</v>
      </c>
      <c r="DB331" s="22">
        <v>152.63999999999999</v>
      </c>
      <c r="DC331" s="22">
        <v>1936.4</v>
      </c>
      <c r="DD331" s="23">
        <v>5363.03</v>
      </c>
      <c r="DE331" s="21">
        <v>4294.91</v>
      </c>
      <c r="DF331" s="21">
        <v>0</v>
      </c>
      <c r="DG331" s="21">
        <v>4294.91</v>
      </c>
      <c r="DH331" s="22">
        <v>501</v>
      </c>
      <c r="DI331" s="22">
        <v>479.86</v>
      </c>
      <c r="DJ331" s="22">
        <v>1388.66</v>
      </c>
      <c r="DK331" s="22">
        <v>193.57</v>
      </c>
      <c r="DL331" s="22">
        <v>2563.09</v>
      </c>
      <c r="DM331" s="23">
        <v>6858</v>
      </c>
      <c r="DN331" s="73">
        <f t="shared" si="52"/>
        <v>37494.069999999992</v>
      </c>
      <c r="DO331" s="73">
        <f t="shared" si="51"/>
        <v>948.61</v>
      </c>
      <c r="DP331" s="73">
        <f t="shared" si="53"/>
        <v>38442.679999999993</v>
      </c>
      <c r="DQ331" s="22">
        <f t="shared" si="55"/>
        <v>4497</v>
      </c>
      <c r="DR331" s="22">
        <f t="shared" si="56"/>
        <v>1373.9699999999998</v>
      </c>
      <c r="DS331" s="22">
        <f t="shared" si="57"/>
        <v>15628.150000000001</v>
      </c>
      <c r="DT331" s="22">
        <f t="shared" si="58"/>
        <v>1895.28</v>
      </c>
      <c r="DU331" s="22">
        <f t="shared" si="59"/>
        <v>23394.400000000001</v>
      </c>
      <c r="DV331" s="23">
        <f t="shared" si="60"/>
        <v>64641.700000000004</v>
      </c>
      <c r="DW331" s="262">
        <f t="shared" si="54"/>
        <v>1306.0799999999945</v>
      </c>
      <c r="DX331" s="262"/>
      <c r="DY331" s="263">
        <f>E331-(DU331-(DO331*PARAM!Q331))</f>
        <v>-2148.5699999999997</v>
      </c>
      <c r="DZ331" s="263"/>
    </row>
    <row r="332" spans="1:130" x14ac:dyDescent="0.25">
      <c r="A332" s="18">
        <v>1851</v>
      </c>
      <c r="B332" s="18" t="s">
        <v>506</v>
      </c>
      <c r="C332" s="18" t="s">
        <v>181</v>
      </c>
      <c r="D332" s="20">
        <v>1</v>
      </c>
      <c r="G332" s="18" t="s">
        <v>157</v>
      </c>
      <c r="H332" s="18" t="s">
        <v>5</v>
      </c>
      <c r="I332" s="18" t="s">
        <v>654</v>
      </c>
      <c r="J332" s="21"/>
      <c r="K332" s="21"/>
      <c r="L332" s="21"/>
      <c r="M332" s="22"/>
      <c r="N332" s="22"/>
      <c r="O332" s="22"/>
      <c r="P332" s="22"/>
      <c r="Q332" s="22"/>
      <c r="R332" s="23"/>
      <c r="S332" s="21"/>
      <c r="T332" s="21"/>
      <c r="U332" s="21"/>
      <c r="V332" s="22"/>
      <c r="W332" s="22"/>
      <c r="X332" s="22"/>
      <c r="Y332" s="22"/>
      <c r="Z332" s="22"/>
      <c r="AA332" s="23"/>
      <c r="AB332" s="21"/>
      <c r="AC332" s="21"/>
      <c r="AD332" s="21"/>
      <c r="AE332" s="22"/>
      <c r="AF332" s="22"/>
      <c r="AG332" s="22"/>
      <c r="AH332" s="22"/>
      <c r="AI332" s="22"/>
      <c r="AJ332" s="23"/>
      <c r="AK332" s="21"/>
      <c r="AL332" s="21"/>
      <c r="AM332" s="21"/>
      <c r="AN332" s="22"/>
      <c r="AO332" s="22"/>
      <c r="AP332" s="22"/>
      <c r="AQ332" s="22"/>
      <c r="AR332" s="22"/>
      <c r="AS332" s="23"/>
      <c r="AT332" s="21"/>
      <c r="AU332" s="21"/>
      <c r="AV332" s="21"/>
      <c r="AW332" s="22"/>
      <c r="AX332" s="22"/>
      <c r="AY332" s="22"/>
      <c r="AZ332" s="22"/>
      <c r="BA332" s="22"/>
      <c r="BB332" s="23"/>
      <c r="BC332" s="21"/>
      <c r="BD332" s="21"/>
      <c r="BE332" s="21"/>
      <c r="BF332" s="22"/>
      <c r="BG332" s="22"/>
      <c r="BH332" s="22"/>
      <c r="BI332" s="22"/>
      <c r="BJ332" s="22"/>
      <c r="BK332" s="23"/>
      <c r="BL332" s="21"/>
      <c r="BM332" s="21"/>
      <c r="BN332" s="21"/>
      <c r="BO332" s="22"/>
      <c r="BP332" s="22"/>
      <c r="BQ332" s="22"/>
      <c r="BR332" s="22"/>
      <c r="BS332" s="22"/>
      <c r="BT332" s="23"/>
      <c r="BU332" s="21"/>
      <c r="BV332" s="21"/>
      <c r="BW332" s="21"/>
      <c r="BX332" s="22"/>
      <c r="BY332" s="22"/>
      <c r="BZ332" s="22"/>
      <c r="CA332" s="22"/>
      <c r="CB332" s="22"/>
      <c r="CC332" s="23"/>
      <c r="CD332" s="21">
        <v>1955.64</v>
      </c>
      <c r="CE332" s="21">
        <v>0</v>
      </c>
      <c r="CF332" s="21">
        <v>1955.64</v>
      </c>
      <c r="CG332" s="22">
        <v>172</v>
      </c>
      <c r="CH332" s="22">
        <v>25.38</v>
      </c>
      <c r="CI332" s="22">
        <v>423.86</v>
      </c>
      <c r="CJ332" s="22">
        <v>90.81</v>
      </c>
      <c r="CK332" s="22">
        <v>712.05</v>
      </c>
      <c r="CL332" s="23">
        <v>2667.69</v>
      </c>
      <c r="CM332" s="21">
        <v>1933.66</v>
      </c>
      <c r="CN332" s="21">
        <v>0</v>
      </c>
      <c r="CO332" s="21">
        <v>1933.66</v>
      </c>
      <c r="CP332" s="22">
        <v>169</v>
      </c>
      <c r="CQ332" s="22">
        <v>25.1</v>
      </c>
      <c r="CR332" s="22">
        <v>373.7</v>
      </c>
      <c r="CS332" s="22">
        <v>90.43</v>
      </c>
      <c r="CT332" s="22">
        <v>658.23</v>
      </c>
      <c r="CU332" s="23">
        <v>2591.89</v>
      </c>
      <c r="CV332" s="21"/>
      <c r="CW332" s="21"/>
      <c r="CX332" s="21"/>
      <c r="CY332" s="22"/>
      <c r="CZ332" s="22"/>
      <c r="DA332" s="22"/>
      <c r="DB332" s="22"/>
      <c r="DC332" s="22"/>
      <c r="DD332" s="23"/>
      <c r="DN332" s="73">
        <f t="shared" si="52"/>
        <v>3889.3</v>
      </c>
      <c r="DO332" s="73">
        <f t="shared" si="51"/>
        <v>0</v>
      </c>
      <c r="DP332" s="73">
        <f t="shared" si="53"/>
        <v>3889.3</v>
      </c>
      <c r="DQ332" s="22"/>
      <c r="DR332" s="22"/>
      <c r="DS332" s="22"/>
      <c r="DT332" s="22"/>
      <c r="DU332" s="22"/>
      <c r="DV332" s="23"/>
      <c r="DW332" s="262">
        <f t="shared" si="54"/>
        <v>3889.3</v>
      </c>
      <c r="DX332" s="262"/>
      <c r="DY332" s="263">
        <f>E332-(DU332-(DO332*PARAM!Q332))</f>
        <v>0</v>
      </c>
      <c r="DZ332" s="263"/>
    </row>
    <row r="333" spans="1:130" x14ac:dyDescent="0.25">
      <c r="A333" s="18">
        <v>1852</v>
      </c>
      <c r="B333" s="18" t="s">
        <v>269</v>
      </c>
      <c r="C333" s="18" t="s">
        <v>206</v>
      </c>
      <c r="D333" s="20">
        <v>1</v>
      </c>
      <c r="E333" s="18">
        <v>8880.07</v>
      </c>
      <c r="F333" s="18">
        <v>23297.919999999998</v>
      </c>
      <c r="G333" s="18" t="s">
        <v>157</v>
      </c>
      <c r="H333" s="18" t="s">
        <v>5</v>
      </c>
      <c r="I333" s="18" t="s">
        <v>204</v>
      </c>
      <c r="J333" s="21">
        <v>2093.0700000000002</v>
      </c>
      <c r="K333" s="21">
        <v>0</v>
      </c>
      <c r="L333" s="21">
        <v>2093.0700000000002</v>
      </c>
      <c r="M333" s="22">
        <v>185</v>
      </c>
      <c r="N333" s="22">
        <v>30.61</v>
      </c>
      <c r="O333" s="22">
        <v>503.18</v>
      </c>
      <c r="P333" s="22">
        <v>128.75</v>
      </c>
      <c r="Q333" s="22">
        <v>847.54</v>
      </c>
      <c r="R333" s="23">
        <v>2940.61</v>
      </c>
      <c r="S333" s="21">
        <v>1798.2</v>
      </c>
      <c r="T333" s="21">
        <v>0</v>
      </c>
      <c r="U333" s="21">
        <v>1798.2</v>
      </c>
      <c r="V333" s="22">
        <v>150</v>
      </c>
      <c r="W333" s="22">
        <v>26.93</v>
      </c>
      <c r="X333" s="22">
        <v>281.45999999999998</v>
      </c>
      <c r="Y333" s="22">
        <v>133.93</v>
      </c>
      <c r="Z333" s="22">
        <v>592.32000000000005</v>
      </c>
      <c r="AA333" s="23">
        <v>2390.52</v>
      </c>
      <c r="AB333" s="21">
        <v>1798.2</v>
      </c>
      <c r="AC333" s="21">
        <v>0</v>
      </c>
      <c r="AD333" s="21">
        <v>1798.2</v>
      </c>
      <c r="AE333" s="22">
        <v>150</v>
      </c>
      <c r="AF333" s="22">
        <v>26.93</v>
      </c>
      <c r="AG333" s="22">
        <v>281.06</v>
      </c>
      <c r="AH333" s="22">
        <v>149.22999999999999</v>
      </c>
      <c r="AI333" s="22">
        <v>607.22</v>
      </c>
      <c r="AJ333" s="23">
        <v>2405.42</v>
      </c>
      <c r="AK333" s="21">
        <v>1798.2</v>
      </c>
      <c r="AL333" s="21">
        <v>0</v>
      </c>
      <c r="AM333" s="21">
        <v>1798.2</v>
      </c>
      <c r="AN333" s="22">
        <v>150</v>
      </c>
      <c r="AO333" s="22">
        <v>26.93</v>
      </c>
      <c r="AP333" s="22">
        <v>281.06</v>
      </c>
      <c r="AQ333" s="22">
        <v>108.43</v>
      </c>
      <c r="AR333" s="22">
        <v>566.41999999999996</v>
      </c>
      <c r="AS333" s="23">
        <v>2364.62</v>
      </c>
      <c r="AT333" s="21">
        <v>1798.2</v>
      </c>
      <c r="AU333" s="21">
        <v>939.13</v>
      </c>
      <c r="AV333" s="21">
        <v>2737.33</v>
      </c>
      <c r="AW333" s="22">
        <v>278</v>
      </c>
      <c r="AX333" s="22">
        <v>26.93</v>
      </c>
      <c r="AY333" s="22">
        <v>468.88</v>
      </c>
      <c r="AZ333" s="22">
        <v>136.31</v>
      </c>
      <c r="BA333" s="22">
        <v>910.12</v>
      </c>
      <c r="BB333" s="23">
        <v>3647.45</v>
      </c>
      <c r="BC333" s="21">
        <v>2816.84</v>
      </c>
      <c r="BD333" s="21">
        <v>0</v>
      </c>
      <c r="BE333" s="21">
        <v>2816.84</v>
      </c>
      <c r="BF333" s="22">
        <v>272</v>
      </c>
      <c r="BG333" s="22">
        <v>40.14</v>
      </c>
      <c r="BH333" s="22">
        <v>977.27</v>
      </c>
      <c r="BI333" s="22">
        <v>156.51</v>
      </c>
      <c r="BJ333" s="22">
        <v>1445.92</v>
      </c>
      <c r="BK333" s="23">
        <v>4262.76</v>
      </c>
      <c r="BL333" s="21">
        <v>1798.2</v>
      </c>
      <c r="BM333" s="21">
        <v>0</v>
      </c>
      <c r="BN333" s="21">
        <v>1798.2</v>
      </c>
      <c r="BO333" s="22">
        <v>149</v>
      </c>
      <c r="BP333" s="22">
        <v>26.93</v>
      </c>
      <c r="BQ333" s="22">
        <v>281.06</v>
      </c>
      <c r="BR333" s="22">
        <v>103.33</v>
      </c>
      <c r="BS333" s="22">
        <v>560.32000000000005</v>
      </c>
      <c r="BT333" s="23">
        <v>2358.52</v>
      </c>
      <c r="BU333" s="21">
        <v>1798.2</v>
      </c>
      <c r="BV333" s="21">
        <v>0</v>
      </c>
      <c r="BW333" s="21">
        <v>1798.2</v>
      </c>
      <c r="BX333" s="22">
        <v>150</v>
      </c>
      <c r="BY333" s="22">
        <v>26.93</v>
      </c>
      <c r="BZ333" s="22">
        <v>281.06</v>
      </c>
      <c r="CA333" s="22">
        <v>144.13</v>
      </c>
      <c r="CB333" s="22">
        <v>602.12</v>
      </c>
      <c r="CC333" s="23">
        <v>2400.3200000000002</v>
      </c>
      <c r="CD333" s="21">
        <v>1891.3</v>
      </c>
      <c r="CE333" s="21">
        <v>0</v>
      </c>
      <c r="CF333" s="21">
        <v>1891.3</v>
      </c>
      <c r="CG333" s="22">
        <v>163</v>
      </c>
      <c r="CH333" s="22">
        <v>28.32</v>
      </c>
      <c r="CI333" s="22">
        <v>365.49</v>
      </c>
      <c r="CJ333" s="22">
        <v>145.77000000000001</v>
      </c>
      <c r="CK333" s="22">
        <v>702.58</v>
      </c>
      <c r="CL333" s="23">
        <v>2593.88</v>
      </c>
      <c r="CM333" s="21">
        <v>1798.2</v>
      </c>
      <c r="CN333" s="21">
        <v>0</v>
      </c>
      <c r="CO333" s="21">
        <v>1798.2</v>
      </c>
      <c r="CP333" s="22">
        <v>150</v>
      </c>
      <c r="CQ333" s="22">
        <v>26.93</v>
      </c>
      <c r="CR333" s="22">
        <v>250.9</v>
      </c>
      <c r="CS333" s="22">
        <v>62.53</v>
      </c>
      <c r="CT333" s="22">
        <v>490.36</v>
      </c>
      <c r="CU333" s="23">
        <v>2288.56</v>
      </c>
      <c r="CV333" s="21">
        <v>1802.85</v>
      </c>
      <c r="CW333" s="21">
        <v>0</v>
      </c>
      <c r="CX333" s="21">
        <v>1802.85</v>
      </c>
      <c r="CY333" s="22">
        <v>151</v>
      </c>
      <c r="CZ333" s="22">
        <v>27</v>
      </c>
      <c r="DA333" s="22">
        <v>255.14</v>
      </c>
      <c r="DB333" s="22">
        <v>118.71</v>
      </c>
      <c r="DC333" s="22">
        <v>551.85</v>
      </c>
      <c r="DD333" s="23">
        <v>2354.6999999999998</v>
      </c>
      <c r="DE333" s="21">
        <v>2679.04</v>
      </c>
      <c r="DF333" s="21">
        <v>0</v>
      </c>
      <c r="DG333" s="21">
        <v>2679.04</v>
      </c>
      <c r="DH333" s="22">
        <v>277</v>
      </c>
      <c r="DI333" s="22">
        <v>276.63</v>
      </c>
      <c r="DJ333" s="22">
        <v>1023.35</v>
      </c>
      <c r="DK333" s="22">
        <v>140.71</v>
      </c>
      <c r="DL333" s="22">
        <v>1717.69</v>
      </c>
      <c r="DM333" s="23">
        <v>4396.7299999999996</v>
      </c>
      <c r="DN333" s="73">
        <f t="shared" si="52"/>
        <v>23870.500000000004</v>
      </c>
      <c r="DO333" s="73">
        <f t="shared" si="51"/>
        <v>939.13</v>
      </c>
      <c r="DP333" s="73">
        <f t="shared" si="53"/>
        <v>24809.63</v>
      </c>
      <c r="DQ333" s="22">
        <f t="shared" si="55"/>
        <v>2374</v>
      </c>
      <c r="DR333" s="22">
        <f t="shared" si="56"/>
        <v>618.1400000000001</v>
      </c>
      <c r="DS333" s="22">
        <f t="shared" si="57"/>
        <v>5530.97</v>
      </c>
      <c r="DT333" s="22">
        <f t="shared" si="58"/>
        <v>1631.6699999999998</v>
      </c>
      <c r="DU333" s="22">
        <f t="shared" si="59"/>
        <v>10154.779999999999</v>
      </c>
      <c r="DV333" s="23">
        <f t="shared" si="60"/>
        <v>36762.61</v>
      </c>
      <c r="DW333" s="262">
        <f t="shared" si="54"/>
        <v>1511.7100000000028</v>
      </c>
      <c r="DX333" s="262"/>
      <c r="DY333" s="263">
        <f>E333-(DU333-(DO333*PARAM!Q333))</f>
        <v>-1274.7099999999991</v>
      </c>
      <c r="DZ333" s="263"/>
    </row>
    <row r="334" spans="1:130" x14ac:dyDescent="0.25">
      <c r="A334" s="18">
        <v>1853</v>
      </c>
      <c r="B334" s="18" t="s">
        <v>892</v>
      </c>
      <c r="C334" s="18" t="s">
        <v>406</v>
      </c>
      <c r="D334" s="20">
        <v>0</v>
      </c>
      <c r="E334" s="18">
        <v>0</v>
      </c>
      <c r="F334" s="18">
        <v>0</v>
      </c>
      <c r="G334" s="18" t="s">
        <v>173</v>
      </c>
      <c r="H334" s="18" t="s">
        <v>5</v>
      </c>
      <c r="I334" s="18" t="s">
        <v>191</v>
      </c>
      <c r="J334" s="21"/>
      <c r="K334" s="21"/>
      <c r="L334" s="21"/>
      <c r="M334" s="22"/>
      <c r="N334" s="22"/>
      <c r="O334" s="22"/>
      <c r="P334" s="22"/>
      <c r="Q334" s="22"/>
      <c r="R334" s="23"/>
      <c r="S334" s="21"/>
      <c r="T334" s="21"/>
      <c r="U334" s="21"/>
      <c r="V334" s="22"/>
      <c r="W334" s="22"/>
      <c r="X334" s="22"/>
      <c r="Y334" s="22"/>
      <c r="Z334" s="22"/>
      <c r="AA334" s="23"/>
      <c r="AB334" s="21"/>
      <c r="AC334" s="21"/>
      <c r="AD334" s="21"/>
      <c r="AE334" s="22"/>
      <c r="AF334" s="22"/>
      <c r="AG334" s="22"/>
      <c r="AH334" s="22"/>
      <c r="AI334" s="22"/>
      <c r="AJ334" s="23"/>
      <c r="AK334" s="21"/>
      <c r="AL334" s="21"/>
      <c r="AM334" s="21"/>
      <c r="AN334" s="22"/>
      <c r="AO334" s="22"/>
      <c r="AP334" s="22"/>
      <c r="AQ334" s="22"/>
      <c r="AR334" s="22"/>
      <c r="AS334" s="23"/>
      <c r="AT334" s="21">
        <v>0</v>
      </c>
      <c r="AU334" s="21">
        <v>161.27000000000001</v>
      </c>
      <c r="AV334" s="21">
        <v>161.27000000000001</v>
      </c>
      <c r="AW334" s="22">
        <v>6</v>
      </c>
      <c r="AX334" s="22">
        <v>0</v>
      </c>
      <c r="AY334" s="22">
        <v>32.25</v>
      </c>
      <c r="AZ334" s="22">
        <v>2.16</v>
      </c>
      <c r="BA334" s="22">
        <v>40.409999999999997</v>
      </c>
      <c r="BB334" s="23">
        <v>201.68</v>
      </c>
      <c r="BC334" s="21"/>
      <c r="BD334" s="21"/>
      <c r="BE334" s="21"/>
      <c r="BF334" s="22"/>
      <c r="BG334" s="22"/>
      <c r="BH334" s="22"/>
      <c r="BI334" s="22"/>
      <c r="BJ334" s="22"/>
      <c r="BK334" s="23"/>
      <c r="BL334" s="21"/>
      <c r="BM334" s="21"/>
      <c r="BN334" s="21"/>
      <c r="BO334" s="22"/>
      <c r="BP334" s="22"/>
      <c r="BQ334" s="22"/>
      <c r="BR334" s="22"/>
      <c r="BS334" s="22"/>
      <c r="BT334" s="23"/>
      <c r="BU334" s="21"/>
      <c r="BV334" s="21"/>
      <c r="BW334" s="21"/>
      <c r="BX334" s="22"/>
      <c r="BY334" s="22"/>
      <c r="BZ334" s="22"/>
      <c r="CA334" s="22"/>
      <c r="CB334" s="22"/>
      <c r="CC334" s="23"/>
      <c r="CD334" s="21"/>
      <c r="CE334" s="21"/>
      <c r="CF334" s="21"/>
      <c r="CG334" s="22"/>
      <c r="CH334" s="22"/>
      <c r="CI334" s="22"/>
      <c r="CJ334" s="22"/>
      <c r="CK334" s="22"/>
      <c r="CL334" s="23"/>
      <c r="CM334" s="21"/>
      <c r="CN334" s="21"/>
      <c r="CO334" s="21"/>
      <c r="CP334" s="22"/>
      <c r="CQ334" s="22"/>
      <c r="CR334" s="22"/>
      <c r="CS334" s="22"/>
      <c r="CT334" s="22"/>
      <c r="CU334" s="23"/>
      <c r="CV334" s="21"/>
      <c r="CW334" s="21"/>
      <c r="CX334" s="21"/>
      <c r="CY334" s="22"/>
      <c r="CZ334" s="22"/>
      <c r="DA334" s="22"/>
      <c r="DB334" s="22"/>
      <c r="DC334" s="22"/>
      <c r="DD334" s="23"/>
      <c r="DN334" s="73">
        <f t="shared" si="52"/>
        <v>0</v>
      </c>
      <c r="DO334" s="73">
        <f t="shared" si="51"/>
        <v>161.27000000000001</v>
      </c>
      <c r="DP334" s="73">
        <f t="shared" si="53"/>
        <v>161.27000000000001</v>
      </c>
      <c r="DQ334" s="22">
        <f t="shared" si="55"/>
        <v>6</v>
      </c>
      <c r="DR334" s="22">
        <f t="shared" si="56"/>
        <v>0</v>
      </c>
      <c r="DS334" s="22">
        <f t="shared" si="57"/>
        <v>32.25</v>
      </c>
      <c r="DT334" s="22">
        <f t="shared" si="58"/>
        <v>2.16</v>
      </c>
      <c r="DU334" s="22">
        <f t="shared" si="59"/>
        <v>40.409999999999997</v>
      </c>
      <c r="DV334" s="23">
        <f t="shared" si="60"/>
        <v>201.68</v>
      </c>
      <c r="DW334" s="262">
        <f t="shared" si="54"/>
        <v>161.27000000000001</v>
      </c>
      <c r="DX334" s="262"/>
      <c r="DY334" s="263">
        <f>E334-(DU334-(DO334*PARAM!Q334))</f>
        <v>-40.409999999999997</v>
      </c>
      <c r="DZ334" s="263"/>
    </row>
    <row r="335" spans="1:130" x14ac:dyDescent="0.25">
      <c r="A335" s="18">
        <v>1854</v>
      </c>
      <c r="B335" s="18" t="s">
        <v>537</v>
      </c>
      <c r="C335" s="18" t="s">
        <v>538</v>
      </c>
      <c r="D335" s="20">
        <v>0</v>
      </c>
      <c r="E335" s="18">
        <v>0</v>
      </c>
      <c r="F335" s="18">
        <v>0</v>
      </c>
      <c r="G335" s="18" t="s">
        <v>173</v>
      </c>
      <c r="H335" s="18" t="s">
        <v>5</v>
      </c>
      <c r="I335" s="18" t="s">
        <v>368</v>
      </c>
      <c r="J335" s="21">
        <v>15.6</v>
      </c>
      <c r="K335" s="21">
        <v>0</v>
      </c>
      <c r="L335" s="21">
        <v>15.6</v>
      </c>
      <c r="M335" s="22">
        <v>0</v>
      </c>
      <c r="N335" s="22">
        <v>0</v>
      </c>
      <c r="O335" s="22">
        <v>0</v>
      </c>
      <c r="P335" s="22">
        <v>0.21</v>
      </c>
      <c r="Q335" s="22">
        <v>0.21</v>
      </c>
      <c r="R335" s="23">
        <v>15.81</v>
      </c>
      <c r="S335" s="21">
        <v>0</v>
      </c>
      <c r="T335" s="21">
        <v>0</v>
      </c>
      <c r="U335" s="21">
        <v>0</v>
      </c>
      <c r="V335" s="22">
        <v>0</v>
      </c>
      <c r="W335" s="22">
        <v>0</v>
      </c>
      <c r="X335" s="22">
        <v>0</v>
      </c>
      <c r="Y335" s="22">
        <v>0</v>
      </c>
      <c r="Z335" s="22">
        <v>0</v>
      </c>
      <c r="AA335" s="23">
        <v>0</v>
      </c>
      <c r="AB335" s="21">
        <v>0</v>
      </c>
      <c r="AC335" s="21">
        <v>0</v>
      </c>
      <c r="AD335" s="21">
        <v>0</v>
      </c>
      <c r="AE335" s="22">
        <v>0</v>
      </c>
      <c r="AF335" s="22">
        <v>0</v>
      </c>
      <c r="AG335" s="22">
        <v>0</v>
      </c>
      <c r="AH335" s="22">
        <v>0</v>
      </c>
      <c r="AI335" s="22">
        <v>0</v>
      </c>
      <c r="AJ335" s="23">
        <v>0</v>
      </c>
      <c r="AK335" s="21"/>
      <c r="AL335" s="21"/>
      <c r="AM335" s="21"/>
      <c r="AN335" s="22"/>
      <c r="AO335" s="22"/>
      <c r="AP335" s="22"/>
      <c r="AQ335" s="22"/>
      <c r="AR335" s="22"/>
      <c r="AS335" s="23"/>
      <c r="AT335" s="21">
        <v>0</v>
      </c>
      <c r="AU335" s="21">
        <v>873.86</v>
      </c>
      <c r="AV335" s="21">
        <v>873.86</v>
      </c>
      <c r="AW335" s="22">
        <v>37</v>
      </c>
      <c r="AX335" s="22">
        <v>0</v>
      </c>
      <c r="AY335" s="22">
        <v>174.77</v>
      </c>
      <c r="AZ335" s="22">
        <v>11.71</v>
      </c>
      <c r="BA335" s="22">
        <v>223.48</v>
      </c>
      <c r="BB335" s="23">
        <v>1097.3399999999999</v>
      </c>
      <c r="BC335" s="21"/>
      <c r="BD335" s="21"/>
      <c r="BE335" s="21"/>
      <c r="BF335" s="22"/>
      <c r="BG335" s="22"/>
      <c r="BH335" s="22"/>
      <c r="BI335" s="22"/>
      <c r="BJ335" s="22"/>
      <c r="BK335" s="23"/>
      <c r="BL335" s="21"/>
      <c r="BM335" s="21"/>
      <c r="BN335" s="21"/>
      <c r="BO335" s="22"/>
      <c r="BP335" s="22"/>
      <c r="BQ335" s="22"/>
      <c r="BR335" s="22"/>
      <c r="BS335" s="22"/>
      <c r="BT335" s="23"/>
      <c r="BU335" s="21"/>
      <c r="BV335" s="21"/>
      <c r="BW335" s="21"/>
      <c r="BX335" s="22"/>
      <c r="BY335" s="22"/>
      <c r="BZ335" s="22"/>
      <c r="CA335" s="22"/>
      <c r="CB335" s="22"/>
      <c r="CC335" s="23"/>
      <c r="CD335" s="21"/>
      <c r="CE335" s="21"/>
      <c r="CF335" s="21"/>
      <c r="CG335" s="22"/>
      <c r="CH335" s="22"/>
      <c r="CI335" s="22"/>
      <c r="CJ335" s="22"/>
      <c r="CK335" s="22"/>
      <c r="CL335" s="23"/>
      <c r="CM335" s="21"/>
      <c r="CN335" s="21"/>
      <c r="CO335" s="21"/>
      <c r="CP335" s="22"/>
      <c r="CQ335" s="22"/>
      <c r="CR335" s="22"/>
      <c r="CS335" s="22"/>
      <c r="CT335" s="22"/>
      <c r="CU335" s="23"/>
      <c r="CV335" s="21"/>
      <c r="CW335" s="21"/>
      <c r="CX335" s="21"/>
      <c r="CY335" s="22"/>
      <c r="CZ335" s="22"/>
      <c r="DA335" s="22"/>
      <c r="DB335" s="22"/>
      <c r="DC335" s="22"/>
      <c r="DD335" s="23"/>
      <c r="DN335" s="73">
        <f t="shared" si="52"/>
        <v>15.6</v>
      </c>
      <c r="DO335" s="73">
        <f t="shared" si="51"/>
        <v>873.86</v>
      </c>
      <c r="DP335" s="73">
        <f t="shared" si="53"/>
        <v>889.46</v>
      </c>
      <c r="DQ335" s="22">
        <f t="shared" si="55"/>
        <v>37</v>
      </c>
      <c r="DR335" s="22">
        <f t="shared" si="56"/>
        <v>0</v>
      </c>
      <c r="DS335" s="22">
        <f t="shared" si="57"/>
        <v>174.77</v>
      </c>
      <c r="DT335" s="22">
        <f t="shared" si="58"/>
        <v>11.920000000000002</v>
      </c>
      <c r="DU335" s="22">
        <f t="shared" si="59"/>
        <v>223.69</v>
      </c>
      <c r="DV335" s="23">
        <f t="shared" si="60"/>
        <v>1113.1499999999999</v>
      </c>
      <c r="DW335" s="262">
        <f t="shared" si="54"/>
        <v>889.46</v>
      </c>
      <c r="DX335" s="262"/>
      <c r="DY335" s="263">
        <f>E335-(DU335-(DO335*PARAM!Q335))</f>
        <v>-223.69</v>
      </c>
      <c r="DZ335" s="263"/>
    </row>
    <row r="336" spans="1:130" x14ac:dyDescent="0.25">
      <c r="A336" s="18">
        <v>1878</v>
      </c>
      <c r="B336" s="18" t="s">
        <v>577</v>
      </c>
      <c r="C336" s="18" t="s">
        <v>578</v>
      </c>
      <c r="D336" s="20">
        <v>1</v>
      </c>
      <c r="E336" s="18">
        <v>25342.62</v>
      </c>
      <c r="F336" s="18">
        <v>45259.51</v>
      </c>
      <c r="G336" s="18" t="s">
        <v>157</v>
      </c>
      <c r="H336" s="18" t="s">
        <v>5</v>
      </c>
      <c r="I336" s="18" t="s">
        <v>579</v>
      </c>
      <c r="J336" s="21">
        <v>3490.2</v>
      </c>
      <c r="K336" s="21">
        <v>0</v>
      </c>
      <c r="L336" s="21">
        <v>3490.2</v>
      </c>
      <c r="M336" s="22">
        <v>389</v>
      </c>
      <c r="N336" s="22">
        <v>52.05</v>
      </c>
      <c r="O336" s="22">
        <v>1337.57</v>
      </c>
      <c r="P336" s="22">
        <v>163.72999999999999</v>
      </c>
      <c r="Q336" s="22">
        <v>1942.35</v>
      </c>
      <c r="R336" s="23">
        <v>5432.55</v>
      </c>
      <c r="S336" s="21">
        <v>3491.05</v>
      </c>
      <c r="T336" s="21">
        <v>0</v>
      </c>
      <c r="U336" s="21">
        <v>3491.05</v>
      </c>
      <c r="V336" s="22">
        <v>392</v>
      </c>
      <c r="W336" s="22">
        <v>52.33</v>
      </c>
      <c r="X336" s="22">
        <v>1345.54</v>
      </c>
      <c r="Y336" s="22">
        <v>148.44</v>
      </c>
      <c r="Z336" s="22">
        <v>1938.31</v>
      </c>
      <c r="AA336" s="23">
        <v>5429.36</v>
      </c>
      <c r="AB336" s="21">
        <v>3491.05</v>
      </c>
      <c r="AC336" s="21">
        <v>0</v>
      </c>
      <c r="AD336" s="21">
        <v>3491.05</v>
      </c>
      <c r="AE336" s="22">
        <v>392</v>
      </c>
      <c r="AF336" s="22">
        <v>52.33</v>
      </c>
      <c r="AG336" s="22">
        <v>1344.88</v>
      </c>
      <c r="AH336" s="22">
        <v>173.94</v>
      </c>
      <c r="AI336" s="22">
        <v>1963.15</v>
      </c>
      <c r="AJ336" s="23">
        <v>5454.2</v>
      </c>
      <c r="AK336" s="21">
        <v>3491.05</v>
      </c>
      <c r="AL336" s="21">
        <v>0</v>
      </c>
      <c r="AM336" s="21">
        <v>3491.05</v>
      </c>
      <c r="AN336" s="22">
        <v>392</v>
      </c>
      <c r="AO336" s="22">
        <v>52.33</v>
      </c>
      <c r="AP336" s="22">
        <v>1344.88</v>
      </c>
      <c r="AQ336" s="22">
        <v>138.24</v>
      </c>
      <c r="AR336" s="22">
        <v>1927.45</v>
      </c>
      <c r="AS336" s="23">
        <v>5418.5</v>
      </c>
      <c r="AT336" s="21">
        <v>3523.94</v>
      </c>
      <c r="AU336" s="21">
        <v>864</v>
      </c>
      <c r="AV336" s="21">
        <v>4387.9399999999996</v>
      </c>
      <c r="AW336" s="22">
        <v>514</v>
      </c>
      <c r="AX336" s="22">
        <v>52.82</v>
      </c>
      <c r="AY336" s="22">
        <v>1529.13</v>
      </c>
      <c r="AZ336" s="22">
        <v>160.46</v>
      </c>
      <c r="BA336" s="22">
        <v>2256.41</v>
      </c>
      <c r="BB336" s="23">
        <v>6644.35</v>
      </c>
      <c r="BC336" s="21">
        <v>5240.55</v>
      </c>
      <c r="BD336" s="21">
        <v>0</v>
      </c>
      <c r="BE336" s="21">
        <v>5240.55</v>
      </c>
      <c r="BF336" s="22">
        <v>630</v>
      </c>
      <c r="BG336" s="22">
        <v>78.150000000000006</v>
      </c>
      <c r="BH336" s="22">
        <v>2256.7199999999998</v>
      </c>
      <c r="BI336" s="22">
        <v>177.25</v>
      </c>
      <c r="BJ336" s="22">
        <v>3142.12</v>
      </c>
      <c r="BK336" s="23">
        <v>8382.67</v>
      </c>
      <c r="BL336" s="21">
        <v>3491.05</v>
      </c>
      <c r="BM336" s="21">
        <v>0</v>
      </c>
      <c r="BN336" s="21">
        <v>3491.05</v>
      </c>
      <c r="BO336" s="22">
        <v>392</v>
      </c>
      <c r="BP336" s="22">
        <v>52.33</v>
      </c>
      <c r="BQ336" s="22">
        <v>1344.88</v>
      </c>
      <c r="BR336" s="22">
        <v>148.44</v>
      </c>
      <c r="BS336" s="22">
        <v>1937.65</v>
      </c>
      <c r="BT336" s="23">
        <v>5428.7</v>
      </c>
      <c r="BU336" s="21">
        <v>3491.05</v>
      </c>
      <c r="BV336" s="21">
        <v>0</v>
      </c>
      <c r="BW336" s="21">
        <v>3491.05</v>
      </c>
      <c r="BX336" s="22">
        <v>392</v>
      </c>
      <c r="BY336" s="22">
        <v>52.33</v>
      </c>
      <c r="BZ336" s="22">
        <v>1344.88</v>
      </c>
      <c r="CA336" s="22">
        <v>148.44</v>
      </c>
      <c r="CB336" s="22">
        <v>1937.65</v>
      </c>
      <c r="CC336" s="23">
        <v>5428.7</v>
      </c>
      <c r="CD336" s="21">
        <v>3625.95</v>
      </c>
      <c r="CE336" s="21">
        <v>0</v>
      </c>
      <c r="CF336" s="21">
        <v>3625.95</v>
      </c>
      <c r="CG336" s="22">
        <v>410</v>
      </c>
      <c r="CH336" s="22">
        <v>54.36</v>
      </c>
      <c r="CI336" s="22">
        <v>1391.87</v>
      </c>
      <c r="CJ336" s="22">
        <v>114.57</v>
      </c>
      <c r="CK336" s="22">
        <v>1970.8</v>
      </c>
      <c r="CL336" s="23">
        <v>5596.75</v>
      </c>
      <c r="CM336" s="21">
        <v>3491.05</v>
      </c>
      <c r="CN336" s="21">
        <v>0</v>
      </c>
      <c r="CO336" s="21">
        <v>3491.05</v>
      </c>
      <c r="CP336" s="22">
        <v>400</v>
      </c>
      <c r="CQ336" s="22">
        <v>52.33</v>
      </c>
      <c r="CR336" s="22">
        <v>1349.68</v>
      </c>
      <c r="CS336" s="22">
        <v>138.24</v>
      </c>
      <c r="CT336" s="22">
        <v>1940.25</v>
      </c>
      <c r="CU336" s="23">
        <v>5431.3</v>
      </c>
      <c r="CV336" s="21">
        <v>3491.05</v>
      </c>
      <c r="CW336" s="21">
        <v>0</v>
      </c>
      <c r="CX336" s="21">
        <v>3491.05</v>
      </c>
      <c r="CY336" s="22">
        <v>392</v>
      </c>
      <c r="CZ336" s="22">
        <v>52.33</v>
      </c>
      <c r="DA336" s="22">
        <v>1344.88</v>
      </c>
      <c r="DB336" s="22">
        <v>138.24</v>
      </c>
      <c r="DC336" s="22">
        <v>1927.45</v>
      </c>
      <c r="DD336" s="23">
        <v>5418.5</v>
      </c>
      <c r="DE336" s="21">
        <v>5205.12</v>
      </c>
      <c r="DF336" s="21">
        <v>0</v>
      </c>
      <c r="DG336" s="21">
        <v>5205.12</v>
      </c>
      <c r="DH336" s="22">
        <v>627</v>
      </c>
      <c r="DI336" s="22">
        <v>532.51</v>
      </c>
      <c r="DJ336" s="22">
        <v>1629.19</v>
      </c>
      <c r="DK336" s="22">
        <v>146.18</v>
      </c>
      <c r="DL336" s="22">
        <v>2934.88</v>
      </c>
      <c r="DM336" s="23">
        <v>8140</v>
      </c>
      <c r="DN336" s="73">
        <f t="shared" si="52"/>
        <v>45523.11</v>
      </c>
      <c r="DO336" s="73">
        <f t="shared" si="51"/>
        <v>864</v>
      </c>
      <c r="DP336" s="73">
        <f t="shared" si="53"/>
        <v>46387.11</v>
      </c>
      <c r="DQ336" s="22">
        <f t="shared" si="55"/>
        <v>5714</v>
      </c>
      <c r="DR336" s="22">
        <f t="shared" si="56"/>
        <v>1188.53</v>
      </c>
      <c r="DS336" s="22">
        <f t="shared" si="57"/>
        <v>18908.98</v>
      </c>
      <c r="DT336" s="22">
        <f t="shared" si="58"/>
        <v>1944.6100000000001</v>
      </c>
      <c r="DU336" s="22">
        <f t="shared" si="59"/>
        <v>27756.12</v>
      </c>
      <c r="DV336" s="23">
        <f t="shared" si="60"/>
        <v>77634.28</v>
      </c>
      <c r="DW336" s="262">
        <f t="shared" si="54"/>
        <v>1127.5999999999985</v>
      </c>
      <c r="DX336" s="262"/>
      <c r="DY336" s="263">
        <f>E336-(DU336-(DO336*PARAM!Q336))</f>
        <v>-2413.5</v>
      </c>
      <c r="DZ336" s="263"/>
    </row>
    <row r="337" spans="1:130" x14ac:dyDescent="0.25">
      <c r="A337" s="18">
        <v>1883</v>
      </c>
      <c r="B337" s="18" t="s">
        <v>158</v>
      </c>
      <c r="C337" s="18" t="s">
        <v>159</v>
      </c>
      <c r="D337" s="20">
        <v>1</v>
      </c>
      <c r="E337" s="18">
        <v>18911.509999999998</v>
      </c>
      <c r="F337" s="18">
        <v>33003.82</v>
      </c>
      <c r="G337" s="18" t="s">
        <v>157</v>
      </c>
      <c r="H337" s="18" t="s">
        <v>5</v>
      </c>
      <c r="I337" s="18" t="s">
        <v>160</v>
      </c>
      <c r="J337" s="21">
        <v>2543.1799999999998</v>
      </c>
      <c r="K337" s="21">
        <v>0</v>
      </c>
      <c r="L337" s="21">
        <v>2543.1799999999998</v>
      </c>
      <c r="M337" s="22">
        <v>258</v>
      </c>
      <c r="N337" s="22">
        <v>63.39</v>
      </c>
      <c r="O337" s="22">
        <v>964</v>
      </c>
      <c r="P337" s="22">
        <v>45.14</v>
      </c>
      <c r="Q337" s="22">
        <v>1330.53</v>
      </c>
      <c r="R337" s="23">
        <v>3873.71</v>
      </c>
      <c r="S337" s="21">
        <v>2537.98</v>
      </c>
      <c r="T337" s="21">
        <v>0</v>
      </c>
      <c r="U337" s="21">
        <v>2537.98</v>
      </c>
      <c r="V337" s="22">
        <v>258</v>
      </c>
      <c r="W337" s="22">
        <v>63.39</v>
      </c>
      <c r="X337" s="22">
        <v>964.98</v>
      </c>
      <c r="Y337" s="22">
        <v>45.07</v>
      </c>
      <c r="Z337" s="22">
        <v>1331.44</v>
      </c>
      <c r="AA337" s="23">
        <v>3869.42</v>
      </c>
      <c r="AB337" s="21">
        <v>2537.98</v>
      </c>
      <c r="AC337" s="21">
        <v>0</v>
      </c>
      <c r="AD337" s="21">
        <v>2537.98</v>
      </c>
      <c r="AE337" s="22">
        <v>259</v>
      </c>
      <c r="AF337" s="22">
        <v>63.39</v>
      </c>
      <c r="AG337" s="22">
        <v>983.34</v>
      </c>
      <c r="AH337" s="22">
        <v>45.07</v>
      </c>
      <c r="AI337" s="22">
        <v>1350.8</v>
      </c>
      <c r="AJ337" s="23">
        <v>3888.78</v>
      </c>
      <c r="AK337" s="21">
        <v>2537.98</v>
      </c>
      <c r="AL337" s="21">
        <v>0</v>
      </c>
      <c r="AM337" s="21">
        <v>2537.98</v>
      </c>
      <c r="AN337" s="22">
        <v>259</v>
      </c>
      <c r="AO337" s="22">
        <v>63.39</v>
      </c>
      <c r="AP337" s="22">
        <v>983.34</v>
      </c>
      <c r="AQ337" s="22">
        <v>45.07</v>
      </c>
      <c r="AR337" s="22">
        <v>1350.8</v>
      </c>
      <c r="AS337" s="23">
        <v>3888.78</v>
      </c>
      <c r="AT337" s="21">
        <v>2537.98</v>
      </c>
      <c r="AU337" s="21">
        <v>360.48</v>
      </c>
      <c r="AV337" s="21">
        <v>2898.46</v>
      </c>
      <c r="AW337" s="22">
        <v>309</v>
      </c>
      <c r="AX337" s="22">
        <v>63.39</v>
      </c>
      <c r="AY337" s="22">
        <v>1055.44</v>
      </c>
      <c r="AZ337" s="22">
        <v>49.9</v>
      </c>
      <c r="BA337" s="22">
        <v>1477.73</v>
      </c>
      <c r="BB337" s="23">
        <v>4376.1899999999996</v>
      </c>
      <c r="BC337" s="21">
        <v>3788.48</v>
      </c>
      <c r="BD337" s="21">
        <v>0</v>
      </c>
      <c r="BE337" s="21">
        <v>3788.48</v>
      </c>
      <c r="BF337" s="22">
        <v>432</v>
      </c>
      <c r="BG337" s="22">
        <v>94.46</v>
      </c>
      <c r="BH337" s="22">
        <v>1447.33</v>
      </c>
      <c r="BI337" s="22">
        <v>67.239999999999995</v>
      </c>
      <c r="BJ337" s="22">
        <v>2041.03</v>
      </c>
      <c r="BK337" s="23">
        <v>5829.51</v>
      </c>
      <c r="BL337" s="21">
        <v>2537.98</v>
      </c>
      <c r="BM337" s="21">
        <v>0</v>
      </c>
      <c r="BN337" s="21">
        <v>2537.98</v>
      </c>
      <c r="BO337" s="22">
        <v>259</v>
      </c>
      <c r="BP337" s="22">
        <v>63.39</v>
      </c>
      <c r="BQ337" s="22">
        <v>983.34</v>
      </c>
      <c r="BR337" s="22">
        <v>45.07</v>
      </c>
      <c r="BS337" s="22">
        <v>1350.8</v>
      </c>
      <c r="BT337" s="23">
        <v>3888.78</v>
      </c>
      <c r="BU337" s="21">
        <v>2557.02</v>
      </c>
      <c r="BV337" s="21">
        <v>0</v>
      </c>
      <c r="BW337" s="21">
        <v>2557.02</v>
      </c>
      <c r="BX337" s="22">
        <v>262</v>
      </c>
      <c r="BY337" s="22">
        <v>63.86</v>
      </c>
      <c r="BZ337" s="22">
        <v>990.45</v>
      </c>
      <c r="CA337" s="22">
        <v>45.4</v>
      </c>
      <c r="CB337" s="22">
        <v>1361.71</v>
      </c>
      <c r="CC337" s="23">
        <v>3918.73</v>
      </c>
      <c r="CD337" s="21">
        <v>2578.98</v>
      </c>
      <c r="CE337" s="21">
        <v>0</v>
      </c>
      <c r="CF337" s="21">
        <v>2578.98</v>
      </c>
      <c r="CG337" s="22">
        <v>265</v>
      </c>
      <c r="CH337" s="22">
        <v>64.41</v>
      </c>
      <c r="CI337" s="22">
        <v>998.64</v>
      </c>
      <c r="CJ337" s="22">
        <v>45.79</v>
      </c>
      <c r="CK337" s="22">
        <v>1373.84</v>
      </c>
      <c r="CL337" s="23">
        <v>3952.82</v>
      </c>
      <c r="CM337" s="21">
        <v>2570.88</v>
      </c>
      <c r="CN337" s="21">
        <v>0</v>
      </c>
      <c r="CO337" s="21">
        <v>2570.88</v>
      </c>
      <c r="CP337" s="22">
        <v>272</v>
      </c>
      <c r="CQ337" s="22">
        <v>64.2</v>
      </c>
      <c r="CR337" s="22">
        <v>1000.43</v>
      </c>
      <c r="CS337" s="22">
        <v>45.65</v>
      </c>
      <c r="CT337" s="22">
        <v>1382.28</v>
      </c>
      <c r="CU337" s="23">
        <v>3953.16</v>
      </c>
      <c r="CV337" s="21">
        <v>2557.02</v>
      </c>
      <c r="CW337" s="21">
        <v>0</v>
      </c>
      <c r="CX337" s="21">
        <v>2557.02</v>
      </c>
      <c r="CY337" s="22">
        <v>262</v>
      </c>
      <c r="CZ337" s="22">
        <v>63.86</v>
      </c>
      <c r="DA337" s="22">
        <v>990.45</v>
      </c>
      <c r="DB337" s="22">
        <v>45.4</v>
      </c>
      <c r="DC337" s="22">
        <v>1361.71</v>
      </c>
      <c r="DD337" s="23">
        <v>3918.73</v>
      </c>
      <c r="DE337" s="21">
        <v>3832.34</v>
      </c>
      <c r="DF337" s="21">
        <v>0</v>
      </c>
      <c r="DG337" s="21">
        <v>3832.34</v>
      </c>
      <c r="DH337" s="22">
        <v>441</v>
      </c>
      <c r="DI337" s="22">
        <v>426.48</v>
      </c>
      <c r="DJ337" s="22">
        <v>1466.66</v>
      </c>
      <c r="DK337" s="22">
        <v>68.05</v>
      </c>
      <c r="DL337" s="22">
        <v>2402.19</v>
      </c>
      <c r="DM337" s="23">
        <v>6234.53</v>
      </c>
      <c r="DN337" s="73">
        <f t="shared" si="52"/>
        <v>33117.800000000003</v>
      </c>
      <c r="DO337" s="73">
        <f t="shared" si="51"/>
        <v>360.48</v>
      </c>
      <c r="DP337" s="73">
        <f t="shared" si="53"/>
        <v>33478.28</v>
      </c>
      <c r="DQ337" s="22">
        <f t="shared" si="55"/>
        <v>3795</v>
      </c>
      <c r="DR337" s="22">
        <f t="shared" si="56"/>
        <v>1221</v>
      </c>
      <c r="DS337" s="22">
        <f t="shared" si="57"/>
        <v>13811.740000000002</v>
      </c>
      <c r="DT337" s="22">
        <f t="shared" si="58"/>
        <v>637.91999999999996</v>
      </c>
      <c r="DU337" s="22">
        <f t="shared" si="59"/>
        <v>19465.66</v>
      </c>
      <c r="DV337" s="23">
        <f t="shared" si="60"/>
        <v>55481.920000000006</v>
      </c>
      <c r="DW337" s="262">
        <f t="shared" si="54"/>
        <v>474.45999999999913</v>
      </c>
      <c r="DX337" s="262"/>
      <c r="DY337" s="263">
        <f>E337-(DU337-(DO337*PARAM!Q337))</f>
        <v>-554.15000000000146</v>
      </c>
      <c r="DZ337" s="263"/>
    </row>
    <row r="338" spans="1:130" s="64" customFormat="1" x14ac:dyDescent="0.25">
      <c r="A338" s="64">
        <v>1884</v>
      </c>
      <c r="B338" s="64" t="s">
        <v>713</v>
      </c>
      <c r="C338" s="64" t="s">
        <v>373</v>
      </c>
      <c r="D338" s="147">
        <v>1</v>
      </c>
      <c r="E338" s="64">
        <v>12942.5</v>
      </c>
      <c r="F338" s="64">
        <v>26627.98</v>
      </c>
      <c r="G338" s="64" t="s">
        <v>157</v>
      </c>
      <c r="H338" s="64" t="s">
        <v>5</v>
      </c>
      <c r="I338" s="64" t="s">
        <v>382</v>
      </c>
      <c r="J338" s="148">
        <v>2047.93</v>
      </c>
      <c r="K338" s="148">
        <v>0</v>
      </c>
      <c r="L338" s="148">
        <v>2047.93</v>
      </c>
      <c r="M338" s="149">
        <v>188</v>
      </c>
      <c r="N338" s="149">
        <v>26.59</v>
      </c>
      <c r="O338" s="149">
        <v>528.84</v>
      </c>
      <c r="P338" s="149">
        <v>163.87</v>
      </c>
      <c r="Q338" s="149">
        <v>907.3</v>
      </c>
      <c r="R338" s="150">
        <v>2955.23</v>
      </c>
      <c r="S338" s="148">
        <v>2047.93</v>
      </c>
      <c r="T338" s="148">
        <v>0</v>
      </c>
      <c r="U338" s="148">
        <v>2047.93</v>
      </c>
      <c r="V338" s="149">
        <v>188</v>
      </c>
      <c r="W338" s="149">
        <v>26.59</v>
      </c>
      <c r="X338" s="149">
        <v>529.64</v>
      </c>
      <c r="Y338" s="149">
        <v>112.87</v>
      </c>
      <c r="Z338" s="149">
        <v>857.1</v>
      </c>
      <c r="AA338" s="150">
        <v>2905.03</v>
      </c>
      <c r="AB338" s="148">
        <v>2047.93</v>
      </c>
      <c r="AC338" s="148">
        <v>0</v>
      </c>
      <c r="AD338" s="148">
        <v>2047.93</v>
      </c>
      <c r="AE338" s="149">
        <v>189</v>
      </c>
      <c r="AF338" s="149">
        <v>26.59</v>
      </c>
      <c r="AG338" s="149">
        <v>544.46</v>
      </c>
      <c r="AH338" s="149">
        <v>153.66999999999999</v>
      </c>
      <c r="AI338" s="149">
        <v>913.72</v>
      </c>
      <c r="AJ338" s="150">
        <v>2961.65</v>
      </c>
      <c r="AK338" s="148">
        <v>2047.93</v>
      </c>
      <c r="AL338" s="148">
        <v>0</v>
      </c>
      <c r="AM338" s="148">
        <v>2047.93</v>
      </c>
      <c r="AN338" s="149">
        <v>189</v>
      </c>
      <c r="AO338" s="149">
        <v>26.59</v>
      </c>
      <c r="AP338" s="149">
        <v>544.46</v>
      </c>
      <c r="AQ338" s="149">
        <v>143.47</v>
      </c>
      <c r="AR338" s="149">
        <v>903.52</v>
      </c>
      <c r="AS338" s="150">
        <v>2951.45</v>
      </c>
      <c r="AT338" s="148">
        <v>2047.93</v>
      </c>
      <c r="AU338" s="148">
        <v>313.04000000000002</v>
      </c>
      <c r="AV338" s="148">
        <v>2360.9699999999998</v>
      </c>
      <c r="AW338" s="149">
        <v>233</v>
      </c>
      <c r="AX338" s="149">
        <v>26.59</v>
      </c>
      <c r="AY338" s="149">
        <v>607.05999999999995</v>
      </c>
      <c r="AZ338" s="149">
        <v>127.26</v>
      </c>
      <c r="BA338" s="149">
        <v>993.91</v>
      </c>
      <c r="BB338" s="150">
        <v>3354.88</v>
      </c>
      <c r="BC338" s="148">
        <v>3070.77</v>
      </c>
      <c r="BD338" s="148">
        <v>0</v>
      </c>
      <c r="BE338" s="148">
        <v>3070.77</v>
      </c>
      <c r="BF338" s="149">
        <v>328</v>
      </c>
      <c r="BG338" s="149">
        <v>39.65</v>
      </c>
      <c r="BH338" s="149">
        <v>1150.72</v>
      </c>
      <c r="BI338" s="149">
        <v>130.94999999999999</v>
      </c>
      <c r="BJ338" s="149">
        <v>1649.32</v>
      </c>
      <c r="BK338" s="150">
        <v>4720.09</v>
      </c>
      <c r="BL338" s="148">
        <v>2047.93</v>
      </c>
      <c r="BM338" s="148">
        <v>0</v>
      </c>
      <c r="BN338" s="148">
        <v>2047.93</v>
      </c>
      <c r="BO338" s="149">
        <v>188</v>
      </c>
      <c r="BP338" s="149">
        <v>26.59</v>
      </c>
      <c r="BQ338" s="149">
        <v>544.46</v>
      </c>
      <c r="BR338" s="149">
        <v>123.07</v>
      </c>
      <c r="BS338" s="149">
        <v>882.12</v>
      </c>
      <c r="BT338" s="150">
        <v>2930.05</v>
      </c>
      <c r="BU338" s="148">
        <v>2047.93</v>
      </c>
      <c r="BV338" s="148">
        <v>0</v>
      </c>
      <c r="BW338" s="148">
        <v>2047.93</v>
      </c>
      <c r="BX338" s="149">
        <v>189</v>
      </c>
      <c r="BY338" s="149">
        <v>26.59</v>
      </c>
      <c r="BZ338" s="149">
        <v>544.46</v>
      </c>
      <c r="CA338" s="149">
        <v>148.57</v>
      </c>
      <c r="CB338" s="149">
        <v>908.62</v>
      </c>
      <c r="CC338" s="150">
        <v>2956.55</v>
      </c>
      <c r="CD338" s="148">
        <v>2066.9699999999998</v>
      </c>
      <c r="CE338" s="148">
        <v>0</v>
      </c>
      <c r="CF338" s="148">
        <v>2066.9699999999998</v>
      </c>
      <c r="CG338" s="149">
        <v>192</v>
      </c>
      <c r="CH338" s="149">
        <v>26.83</v>
      </c>
      <c r="CI338" s="149">
        <v>561.78</v>
      </c>
      <c r="CJ338" s="149">
        <v>123.39</v>
      </c>
      <c r="CK338" s="149">
        <v>904</v>
      </c>
      <c r="CL338" s="150">
        <v>2970.97</v>
      </c>
      <c r="CM338" s="148">
        <v>2066.9699999999998</v>
      </c>
      <c r="CN338" s="148">
        <v>0</v>
      </c>
      <c r="CO338" s="148">
        <v>2066.9699999999998</v>
      </c>
      <c r="CP338" s="149">
        <v>200</v>
      </c>
      <c r="CQ338" s="149">
        <v>26.83</v>
      </c>
      <c r="CR338" s="149">
        <v>536.24</v>
      </c>
      <c r="CS338" s="149">
        <v>138.69</v>
      </c>
      <c r="CT338" s="149">
        <v>901.76</v>
      </c>
      <c r="CU338" s="150">
        <v>2968.73</v>
      </c>
      <c r="CV338" s="148">
        <v>2066.9699999999998</v>
      </c>
      <c r="CW338" s="148">
        <v>0</v>
      </c>
      <c r="CX338" s="148">
        <v>2066.9699999999998</v>
      </c>
      <c r="CY338" s="149">
        <v>192</v>
      </c>
      <c r="CZ338" s="149">
        <v>26.83</v>
      </c>
      <c r="DA338" s="149">
        <v>531.44000000000005</v>
      </c>
      <c r="DB338" s="149">
        <v>36.69</v>
      </c>
      <c r="DC338" s="149">
        <v>786.96</v>
      </c>
      <c r="DD338" s="150">
        <v>2853.93</v>
      </c>
      <c r="DE338" s="148">
        <v>3081.13</v>
      </c>
      <c r="DF338" s="148">
        <v>0</v>
      </c>
      <c r="DG338" s="148">
        <v>3081.13</v>
      </c>
      <c r="DH338" s="149">
        <v>336</v>
      </c>
      <c r="DI338" s="149">
        <v>306.38</v>
      </c>
      <c r="DJ338" s="149">
        <v>1756.16</v>
      </c>
      <c r="DK338" s="149">
        <v>158.04</v>
      </c>
      <c r="DL338" s="149">
        <v>2556.58</v>
      </c>
      <c r="DM338" s="150">
        <v>5637.71</v>
      </c>
      <c r="DN338" s="151">
        <f>J338+S338+AB338+AK338+AT338+BC338+BL338+BU338+CD338+CM338+CV338+DE338</f>
        <v>26688.320000000003</v>
      </c>
      <c r="DO338" s="151">
        <f t="shared" si="51"/>
        <v>313.04000000000002</v>
      </c>
      <c r="DP338" s="151">
        <f>L338+U338+AD338+AM338+AV338+BE338+BN338+BW338+CF338+CO338+CX338+DG338</f>
        <v>27001.360000000004</v>
      </c>
      <c r="DQ338" s="149">
        <f t="shared" si="55"/>
        <v>2800</v>
      </c>
      <c r="DR338" s="149">
        <f t="shared" si="56"/>
        <v>639.24</v>
      </c>
      <c r="DS338" s="149">
        <f t="shared" si="57"/>
        <v>8924.18</v>
      </c>
      <c r="DT338" s="149">
        <f t="shared" si="58"/>
        <v>1683.61</v>
      </c>
      <c r="DU338" s="149">
        <f t="shared" si="59"/>
        <v>14047.03</v>
      </c>
      <c r="DV338" s="150">
        <f t="shared" si="60"/>
        <v>43096.32</v>
      </c>
      <c r="DW338" s="296">
        <f t="shared" si="54"/>
        <v>373.38000000000466</v>
      </c>
      <c r="DX338" s="296"/>
      <c r="DY338" s="297">
        <f>E338-(DU338-(DO338*PARAM!Q338))</f>
        <v>-1104.5300000000007</v>
      </c>
      <c r="DZ338" s="297"/>
    </row>
    <row r="339" spans="1:130" x14ac:dyDescent="0.25">
      <c r="A339" s="18">
        <v>1885</v>
      </c>
      <c r="B339" s="18" t="s">
        <v>266</v>
      </c>
      <c r="C339" s="18" t="s">
        <v>267</v>
      </c>
      <c r="D339" s="20">
        <v>1</v>
      </c>
      <c r="E339" s="18">
        <v>20615.319200000002</v>
      </c>
      <c r="F339" s="18">
        <v>36029.886200000001</v>
      </c>
      <c r="G339" s="18" t="s">
        <v>157</v>
      </c>
      <c r="H339" s="18" t="s">
        <v>9</v>
      </c>
      <c r="I339" s="18" t="s">
        <v>268</v>
      </c>
      <c r="J339" s="21">
        <v>2776.5164</v>
      </c>
      <c r="K339" s="21">
        <v>0</v>
      </c>
      <c r="L339" s="21">
        <v>2776.5164</v>
      </c>
      <c r="M339" s="22">
        <v>294.98</v>
      </c>
      <c r="N339" s="22">
        <v>69.344799999999992</v>
      </c>
      <c r="O339" s="22">
        <v>1071.1596</v>
      </c>
      <c r="P339" s="22">
        <v>144.26580000000001</v>
      </c>
      <c r="Q339" s="22">
        <v>1579.7501999999999</v>
      </c>
      <c r="R339" s="23">
        <v>-1253.43</v>
      </c>
      <c r="S339" s="21">
        <v>2776.5164</v>
      </c>
      <c r="T339" s="21">
        <v>0</v>
      </c>
      <c r="U339" s="21">
        <v>2776.5164</v>
      </c>
      <c r="V339" s="22">
        <v>294.98</v>
      </c>
      <c r="W339" s="22">
        <v>69.344799999999992</v>
      </c>
      <c r="X339" s="22">
        <v>1072.2572</v>
      </c>
      <c r="Y339" s="22">
        <v>139.26779999999999</v>
      </c>
      <c r="Z339" s="22">
        <v>1575.8498000000002</v>
      </c>
      <c r="AA339" s="23">
        <v>-1257.33</v>
      </c>
      <c r="AB339" s="21">
        <v>2776.5164</v>
      </c>
      <c r="AC339" s="21">
        <v>0</v>
      </c>
      <c r="AD339" s="21">
        <v>2776.5164</v>
      </c>
      <c r="AE339" s="22">
        <v>294.98</v>
      </c>
      <c r="AF339" s="22">
        <v>69.344799999999992</v>
      </c>
      <c r="AG339" s="22">
        <v>1071.7084</v>
      </c>
      <c r="AH339" s="22">
        <v>99.283799999999985</v>
      </c>
      <c r="AI339" s="22">
        <v>1535.317</v>
      </c>
      <c r="AJ339" s="23">
        <v>-1297.8599999999999</v>
      </c>
      <c r="AK339" s="21">
        <v>2776.5164</v>
      </c>
      <c r="AL339" s="21">
        <v>0</v>
      </c>
      <c r="AM339" s="21">
        <v>2776.5164</v>
      </c>
      <c r="AN339" s="22">
        <v>294.98</v>
      </c>
      <c r="AO339" s="22">
        <v>69.344799999999992</v>
      </c>
      <c r="AP339" s="22">
        <v>1071.7084</v>
      </c>
      <c r="AQ339" s="22">
        <v>154.26179999999999</v>
      </c>
      <c r="AR339" s="22">
        <v>1590.2950000000001</v>
      </c>
      <c r="AS339" s="23">
        <v>-1242.8900000000001</v>
      </c>
      <c r="AT339" s="21">
        <v>2776.5164</v>
      </c>
      <c r="AU339" s="21">
        <v>306.7792</v>
      </c>
      <c r="AV339" s="21">
        <v>3083.2955999999999</v>
      </c>
      <c r="AW339" s="22">
        <v>336.14</v>
      </c>
      <c r="AX339" s="22">
        <v>69.344799999999992</v>
      </c>
      <c r="AY339" s="22">
        <v>1133.0662</v>
      </c>
      <c r="AZ339" s="22">
        <v>108.38799999999999</v>
      </c>
      <c r="BA339" s="22">
        <v>1646.9389999999999</v>
      </c>
      <c r="BB339" s="23">
        <v>-1499.28</v>
      </c>
      <c r="BC339" s="21">
        <v>4256.2184000000007</v>
      </c>
      <c r="BD339" s="21">
        <v>0</v>
      </c>
      <c r="BE339" s="21">
        <v>4256.2184000000007</v>
      </c>
      <c r="BF339" s="22">
        <v>483.14</v>
      </c>
      <c r="BG339" s="22">
        <v>103.42919999999999</v>
      </c>
      <c r="BH339" s="22">
        <v>1828.6407999999999</v>
      </c>
      <c r="BI339" s="22">
        <v>160.0438</v>
      </c>
      <c r="BJ339" s="22">
        <v>2575.2538</v>
      </c>
      <c r="BK339" s="23">
        <v>-1767.83</v>
      </c>
      <c r="BL339" s="21">
        <v>2776.5164</v>
      </c>
      <c r="BM339" s="21">
        <v>0</v>
      </c>
      <c r="BN339" s="21">
        <v>2776.5164</v>
      </c>
      <c r="BO339" s="22">
        <v>290.08</v>
      </c>
      <c r="BP339" s="22">
        <v>69.344799999999992</v>
      </c>
      <c r="BQ339" s="22">
        <v>1071.7084</v>
      </c>
      <c r="BR339" s="22">
        <v>139.26779999999999</v>
      </c>
      <c r="BS339" s="22">
        <v>1570.4010000000001</v>
      </c>
      <c r="BT339" s="23">
        <v>-1262.78</v>
      </c>
      <c r="BU339" s="21">
        <v>2776.5164</v>
      </c>
      <c r="BV339" s="21">
        <v>0</v>
      </c>
      <c r="BW339" s="21">
        <v>2776.5164</v>
      </c>
      <c r="BX339" s="22">
        <v>294</v>
      </c>
      <c r="BY339" s="22">
        <v>69.344799999999992</v>
      </c>
      <c r="BZ339" s="22">
        <v>1071.7084</v>
      </c>
      <c r="CA339" s="22">
        <v>154.26179999999999</v>
      </c>
      <c r="CB339" s="22">
        <v>1589.3150000000001</v>
      </c>
      <c r="CC339" s="23">
        <v>-1243.8699999999999</v>
      </c>
      <c r="CD339" s="21">
        <v>2776.5164</v>
      </c>
      <c r="CE339" s="21">
        <v>0</v>
      </c>
      <c r="CF339" s="21">
        <v>2776.5164</v>
      </c>
      <c r="CG339" s="22">
        <v>290.08</v>
      </c>
      <c r="CH339" s="22">
        <v>69.344799999999992</v>
      </c>
      <c r="CI339" s="22">
        <v>1035.4680000000001</v>
      </c>
      <c r="CJ339" s="22">
        <v>49.303800000000003</v>
      </c>
      <c r="CK339" s="22">
        <v>1444.1966</v>
      </c>
      <c r="CL339" s="23">
        <v>-1388.98</v>
      </c>
      <c r="CM339" s="21">
        <v>2776.5164</v>
      </c>
      <c r="CN339" s="21">
        <v>0</v>
      </c>
      <c r="CO339" s="21">
        <v>2776.5164</v>
      </c>
      <c r="CP339" s="22">
        <v>294.98</v>
      </c>
      <c r="CQ339" s="22">
        <v>69.344799999999992</v>
      </c>
      <c r="CR339" s="22">
        <v>1038.604</v>
      </c>
      <c r="CS339" s="22">
        <v>104.2818</v>
      </c>
      <c r="CT339" s="22">
        <v>1507.2105999999999</v>
      </c>
      <c r="CU339" s="23">
        <v>-1325.97</v>
      </c>
      <c r="CV339" s="21">
        <v>2776.5164</v>
      </c>
      <c r="CW339" s="21">
        <v>0</v>
      </c>
      <c r="CX339" s="21">
        <v>2776.5164</v>
      </c>
      <c r="CY339" s="22">
        <v>290.08</v>
      </c>
      <c r="CZ339" s="22">
        <v>69.344799999999992</v>
      </c>
      <c r="DA339" s="22">
        <v>1035.4680000000001</v>
      </c>
      <c r="DB339" s="22">
        <v>119.2758</v>
      </c>
      <c r="DC339" s="22">
        <v>1514.1686</v>
      </c>
      <c r="DD339" s="23">
        <v>-1319.01</v>
      </c>
      <c r="DE339" s="9">
        <v>4167.009</v>
      </c>
      <c r="DF339" s="9">
        <v>0</v>
      </c>
      <c r="DG339" s="9">
        <v>4167.009</v>
      </c>
      <c r="DH339" s="11">
        <v>487.06</v>
      </c>
      <c r="DI339" s="11">
        <v>464.53960000000001</v>
      </c>
      <c r="DJ339" s="11">
        <v>1306.4380000000001</v>
      </c>
      <c r="DK339" s="11">
        <v>123.97</v>
      </c>
      <c r="DL339" s="11">
        <v>2382.0075999999999</v>
      </c>
      <c r="DM339" s="23">
        <v>-1870.04</v>
      </c>
      <c r="DN339" s="73">
        <f t="shared" ref="DN339:DN369" si="61">J339+S339+AB339+AK339+AT339+BC339+BL339+BU339+CD339+CM339+CV339+DE339</f>
        <v>36188.3914</v>
      </c>
      <c r="DO339" s="73">
        <f t="shared" ref="DO339:DO370" si="62">K339+T339+AC339+AL339+AU339+BD339+BM339+BM339+BV339+CE339+CN339+CW339+DF339</f>
        <v>306.7792</v>
      </c>
      <c r="DP339" s="73">
        <f t="shared" si="53"/>
        <v>36495.170600000005</v>
      </c>
      <c r="DQ339" s="22">
        <f t="shared" si="55"/>
        <v>4235.5599999999995</v>
      </c>
      <c r="DR339" s="22">
        <f t="shared" si="56"/>
        <v>1330.7615999999998</v>
      </c>
      <c r="DS339" s="22">
        <f t="shared" si="57"/>
        <v>14879.6438</v>
      </c>
      <c r="DT339" s="22">
        <f t="shared" si="58"/>
        <v>1635.1397999999997</v>
      </c>
      <c r="DU339" s="22">
        <f t="shared" si="59"/>
        <v>22081.105200000002</v>
      </c>
      <c r="DV339" s="23">
        <f t="shared" si="60"/>
        <v>-17992.05</v>
      </c>
      <c r="DW339" s="262">
        <f t="shared" si="54"/>
        <v>465.2844000000041</v>
      </c>
      <c r="DX339" s="262"/>
      <c r="DY339" s="263">
        <f>E339-(DU339-(DO339*PARAM!Q339))</f>
        <v>-1465.7860000000001</v>
      </c>
      <c r="DZ339" s="263"/>
    </row>
    <row r="340" spans="1:130" x14ac:dyDescent="0.25">
      <c r="A340" s="18">
        <v>1886</v>
      </c>
      <c r="B340" s="18" t="s">
        <v>550</v>
      </c>
      <c r="C340" s="18" t="s">
        <v>551</v>
      </c>
      <c r="D340" s="20">
        <v>1</v>
      </c>
      <c r="E340" s="18">
        <v>7359.86</v>
      </c>
      <c r="F340" s="18">
        <v>20475.07</v>
      </c>
      <c r="G340" s="18" t="s">
        <v>173</v>
      </c>
      <c r="H340" s="18" t="s">
        <v>5</v>
      </c>
      <c r="I340" s="18" t="s">
        <v>282</v>
      </c>
      <c r="J340" s="21">
        <v>0</v>
      </c>
      <c r="K340" s="21">
        <v>0</v>
      </c>
      <c r="L340" s="21">
        <v>0</v>
      </c>
      <c r="M340" s="22">
        <v>0</v>
      </c>
      <c r="N340" s="22">
        <v>0</v>
      </c>
      <c r="O340" s="22">
        <v>0</v>
      </c>
      <c r="P340" s="22">
        <v>0</v>
      </c>
      <c r="Q340" s="22">
        <v>0</v>
      </c>
      <c r="R340" s="23">
        <v>0</v>
      </c>
      <c r="S340" s="21">
        <v>1169.45</v>
      </c>
      <c r="T340" s="21">
        <v>0</v>
      </c>
      <c r="U340" s="21">
        <v>1169.45</v>
      </c>
      <c r="V340" s="22">
        <v>72</v>
      </c>
      <c r="W340" s="22">
        <v>17.489999999999998</v>
      </c>
      <c r="X340" s="22">
        <v>38.99</v>
      </c>
      <c r="Y340" s="22">
        <v>20.76</v>
      </c>
      <c r="Z340" s="22">
        <v>149.24</v>
      </c>
      <c r="AA340" s="23">
        <v>1318.69</v>
      </c>
      <c r="AB340" s="21">
        <v>1558.09</v>
      </c>
      <c r="AC340" s="21">
        <v>0</v>
      </c>
      <c r="AD340" s="21">
        <v>1558.09</v>
      </c>
      <c r="AE340" s="22">
        <v>109</v>
      </c>
      <c r="AF340" s="22">
        <v>23.33</v>
      </c>
      <c r="AG340" s="22">
        <v>51.94</v>
      </c>
      <c r="AH340" s="22">
        <v>27.66</v>
      </c>
      <c r="AI340" s="22">
        <v>211.93</v>
      </c>
      <c r="AJ340" s="23">
        <v>1770.02</v>
      </c>
      <c r="AK340" s="21">
        <v>1558.09</v>
      </c>
      <c r="AL340" s="21">
        <v>0</v>
      </c>
      <c r="AM340" s="21">
        <v>1558.09</v>
      </c>
      <c r="AN340" s="22">
        <v>117</v>
      </c>
      <c r="AO340" s="22">
        <v>23.33</v>
      </c>
      <c r="AP340" s="22">
        <v>51.94</v>
      </c>
      <c r="AQ340" s="22">
        <v>27.66</v>
      </c>
      <c r="AR340" s="22">
        <v>219.93</v>
      </c>
      <c r="AS340" s="23">
        <v>1778.02</v>
      </c>
      <c r="AT340" s="21">
        <v>1558.09</v>
      </c>
      <c r="AU340" s="21">
        <v>294.26</v>
      </c>
      <c r="AV340" s="21">
        <v>1852.35</v>
      </c>
      <c r="AW340" s="22">
        <v>157</v>
      </c>
      <c r="AX340" s="22">
        <v>23.33</v>
      </c>
      <c r="AY340" s="22">
        <v>122.36</v>
      </c>
      <c r="AZ340" s="22">
        <v>31.6</v>
      </c>
      <c r="BA340" s="22">
        <v>334.29</v>
      </c>
      <c r="BB340" s="23">
        <v>2186.64</v>
      </c>
      <c r="BC340" s="21">
        <v>2330.63</v>
      </c>
      <c r="BD340" s="21">
        <v>0</v>
      </c>
      <c r="BE340" s="21">
        <v>2330.63</v>
      </c>
      <c r="BF340" s="22">
        <v>221</v>
      </c>
      <c r="BG340" s="22">
        <v>34.68</v>
      </c>
      <c r="BH340" s="22">
        <v>746.82</v>
      </c>
      <c r="BI340" s="22">
        <v>41.31</v>
      </c>
      <c r="BJ340" s="22">
        <v>1043.81</v>
      </c>
      <c r="BK340" s="23">
        <v>3374.44</v>
      </c>
      <c r="BL340" s="21">
        <v>1558.09</v>
      </c>
      <c r="BM340" s="21">
        <v>0</v>
      </c>
      <c r="BN340" s="21">
        <v>1558.09</v>
      </c>
      <c r="BO340" s="22">
        <v>116</v>
      </c>
      <c r="BP340" s="22">
        <v>23.33</v>
      </c>
      <c r="BQ340" s="22">
        <v>63.51</v>
      </c>
      <c r="BR340" s="22">
        <v>27.66</v>
      </c>
      <c r="BS340" s="22">
        <v>230.5</v>
      </c>
      <c r="BT340" s="23">
        <v>1788.59</v>
      </c>
      <c r="BU340" s="21">
        <v>1558.09</v>
      </c>
      <c r="BV340" s="21">
        <v>0</v>
      </c>
      <c r="BW340" s="21">
        <v>1558.09</v>
      </c>
      <c r="BX340" s="22">
        <v>117</v>
      </c>
      <c r="BY340" s="22">
        <v>23.33</v>
      </c>
      <c r="BZ340" s="22">
        <v>63.51</v>
      </c>
      <c r="CA340" s="22">
        <v>27.66</v>
      </c>
      <c r="CB340" s="22">
        <v>231.5</v>
      </c>
      <c r="CC340" s="23">
        <v>1789.59</v>
      </c>
      <c r="CD340" s="21">
        <v>1584.12</v>
      </c>
      <c r="CE340" s="21">
        <v>0</v>
      </c>
      <c r="CF340" s="21">
        <v>1584.12</v>
      </c>
      <c r="CG340" s="22">
        <v>121</v>
      </c>
      <c r="CH340" s="22">
        <v>23.72</v>
      </c>
      <c r="CI340" s="22">
        <v>87.03</v>
      </c>
      <c r="CJ340" s="22">
        <v>28.12</v>
      </c>
      <c r="CK340" s="22">
        <v>259.87</v>
      </c>
      <c r="CL340" s="23">
        <v>1843.99</v>
      </c>
      <c r="CM340" s="21">
        <v>1612.03</v>
      </c>
      <c r="CN340" s="21">
        <v>0</v>
      </c>
      <c r="CO340" s="21">
        <v>1612.03</v>
      </c>
      <c r="CP340" s="22">
        <v>125</v>
      </c>
      <c r="CQ340" s="22">
        <v>24.14</v>
      </c>
      <c r="CR340" s="22">
        <v>82.14</v>
      </c>
      <c r="CS340" s="22">
        <v>28.62</v>
      </c>
      <c r="CT340" s="22">
        <v>259.89999999999998</v>
      </c>
      <c r="CU340" s="23">
        <v>1871.93</v>
      </c>
      <c r="CV340" s="21">
        <v>1614.24</v>
      </c>
      <c r="CW340" s="21">
        <v>0</v>
      </c>
      <c r="CX340" s="21">
        <v>1614.24</v>
      </c>
      <c r="CY340" s="22">
        <v>125</v>
      </c>
      <c r="CZ340" s="22">
        <v>24.17</v>
      </c>
      <c r="DA340" s="22">
        <v>84.18</v>
      </c>
      <c r="DB340" s="22">
        <v>28.66</v>
      </c>
      <c r="DC340" s="22">
        <v>262.01</v>
      </c>
      <c r="DD340" s="23">
        <v>1876.25</v>
      </c>
      <c r="DE340" s="21">
        <v>4499.32</v>
      </c>
      <c r="DF340" s="21">
        <v>0</v>
      </c>
      <c r="DG340" s="21">
        <v>4499.32</v>
      </c>
      <c r="DH340" s="22">
        <v>426</v>
      </c>
      <c r="DI340" s="22">
        <v>478.24</v>
      </c>
      <c r="DJ340" s="22">
        <v>2699.35</v>
      </c>
      <c r="DK340" s="22">
        <v>81.239999999999995</v>
      </c>
      <c r="DL340" s="22">
        <v>3684.83</v>
      </c>
      <c r="DM340" s="23">
        <v>8184.15</v>
      </c>
      <c r="DN340" s="73">
        <f t="shared" si="61"/>
        <v>20600.240000000002</v>
      </c>
      <c r="DO340" s="73">
        <f t="shared" si="62"/>
        <v>294.26</v>
      </c>
      <c r="DP340" s="73">
        <f t="shared" si="53"/>
        <v>20894.5</v>
      </c>
      <c r="DQ340" s="22">
        <f t="shared" si="55"/>
        <v>1822</v>
      </c>
      <c r="DR340" s="22">
        <f t="shared" si="56"/>
        <v>742.42000000000007</v>
      </c>
      <c r="DS340" s="22">
        <f t="shared" si="57"/>
        <v>4155.2800000000007</v>
      </c>
      <c r="DT340" s="22">
        <f t="shared" si="58"/>
        <v>398.61</v>
      </c>
      <c r="DU340" s="22">
        <f t="shared" si="59"/>
        <v>7118.3099999999995</v>
      </c>
      <c r="DV340" s="23">
        <f t="shared" si="60"/>
        <v>29570.9</v>
      </c>
      <c r="DW340" s="262">
        <f t="shared" si="54"/>
        <v>419.43000000000029</v>
      </c>
      <c r="DX340" s="262"/>
      <c r="DY340" s="263">
        <f>E340-(DU340-(DO340*PARAM!Q340))</f>
        <v>241.55000000000018</v>
      </c>
      <c r="DZ340" s="263"/>
    </row>
    <row r="341" spans="1:130" x14ac:dyDescent="0.25">
      <c r="A341" s="18">
        <v>1889</v>
      </c>
      <c r="B341" s="18" t="s">
        <v>461</v>
      </c>
      <c r="C341" s="18" t="s">
        <v>462</v>
      </c>
      <c r="D341" s="20">
        <v>1</v>
      </c>
      <c r="E341" s="18">
        <v>0</v>
      </c>
      <c r="F341" s="18">
        <v>0</v>
      </c>
      <c r="G341" s="18" t="s">
        <v>436</v>
      </c>
      <c r="H341" s="18" t="s">
        <v>6</v>
      </c>
      <c r="I341" s="18" t="s">
        <v>156</v>
      </c>
      <c r="J341" s="21">
        <v>409.5</v>
      </c>
      <c r="K341" s="21">
        <v>0</v>
      </c>
      <c r="L341" s="21">
        <v>409.5</v>
      </c>
      <c r="M341" s="22">
        <v>0</v>
      </c>
      <c r="N341" s="22">
        <v>0</v>
      </c>
      <c r="O341" s="22">
        <v>0</v>
      </c>
      <c r="P341" s="22">
        <v>5.49</v>
      </c>
      <c r="Q341" s="22">
        <v>5.49</v>
      </c>
      <c r="R341" s="23">
        <v>414.99</v>
      </c>
      <c r="S341" s="21">
        <v>273</v>
      </c>
      <c r="T341" s="21">
        <v>0</v>
      </c>
      <c r="U341" s="21">
        <v>273</v>
      </c>
      <c r="V341" s="22">
        <v>0</v>
      </c>
      <c r="W341" s="22">
        <v>0</v>
      </c>
      <c r="X341" s="22">
        <v>0</v>
      </c>
      <c r="Y341" s="22">
        <v>3.66</v>
      </c>
      <c r="Z341" s="22">
        <v>3.66</v>
      </c>
      <c r="AA341" s="23">
        <v>276.66000000000003</v>
      </c>
      <c r="AB341" s="21">
        <v>491.4</v>
      </c>
      <c r="AC341" s="21">
        <v>0</v>
      </c>
      <c r="AD341" s="21">
        <v>491.4</v>
      </c>
      <c r="AE341" s="22">
        <v>0</v>
      </c>
      <c r="AF341" s="22">
        <v>0</v>
      </c>
      <c r="AG341" s="22">
        <v>0</v>
      </c>
      <c r="AH341" s="22">
        <v>6.58</v>
      </c>
      <c r="AI341" s="22">
        <v>6.58</v>
      </c>
      <c r="AJ341" s="23">
        <v>497.98</v>
      </c>
      <c r="AK341" s="21">
        <v>382.2</v>
      </c>
      <c r="AL341" s="21">
        <v>0</v>
      </c>
      <c r="AM341" s="21">
        <v>382.2</v>
      </c>
      <c r="AN341" s="22">
        <v>0</v>
      </c>
      <c r="AO341" s="22">
        <v>0</v>
      </c>
      <c r="AP341" s="22">
        <v>0</v>
      </c>
      <c r="AQ341" s="22">
        <v>5.12</v>
      </c>
      <c r="AR341" s="22">
        <v>5.12</v>
      </c>
      <c r="AS341" s="23">
        <v>387.32</v>
      </c>
      <c r="AT341" s="21">
        <v>300.3</v>
      </c>
      <c r="AU341" s="21">
        <v>0</v>
      </c>
      <c r="AV341" s="21">
        <v>300.3</v>
      </c>
      <c r="AW341" s="22">
        <v>0</v>
      </c>
      <c r="AX341" s="22">
        <v>0</v>
      </c>
      <c r="AY341" s="22">
        <v>0</v>
      </c>
      <c r="AZ341" s="22">
        <v>4.0199999999999996</v>
      </c>
      <c r="BA341" s="22">
        <v>4.0199999999999996</v>
      </c>
      <c r="BB341" s="23">
        <v>304.32</v>
      </c>
      <c r="BC341" s="21">
        <v>109.2</v>
      </c>
      <c r="BD341" s="21">
        <v>0</v>
      </c>
      <c r="BE341" s="21">
        <v>109.2</v>
      </c>
      <c r="BF341" s="22">
        <v>0</v>
      </c>
      <c r="BG341" s="22">
        <v>0</v>
      </c>
      <c r="BH341" s="22">
        <v>0</v>
      </c>
      <c r="BI341" s="22">
        <v>1.46</v>
      </c>
      <c r="BJ341" s="22">
        <v>1.46</v>
      </c>
      <c r="BK341" s="23">
        <v>110.66</v>
      </c>
      <c r="BL341" s="21">
        <v>0</v>
      </c>
      <c r="BM341" s="21">
        <v>0</v>
      </c>
      <c r="BN341" s="21">
        <v>0</v>
      </c>
      <c r="BO341" s="22">
        <v>0</v>
      </c>
      <c r="BP341" s="22">
        <v>0</v>
      </c>
      <c r="BQ341" s="22">
        <v>0</v>
      </c>
      <c r="BR341" s="22">
        <v>0</v>
      </c>
      <c r="BS341" s="22">
        <v>0</v>
      </c>
      <c r="BT341" s="23">
        <v>0</v>
      </c>
      <c r="BU341" s="21">
        <v>0</v>
      </c>
      <c r="BV341" s="21">
        <v>0</v>
      </c>
      <c r="BW341" s="21">
        <v>0</v>
      </c>
      <c r="BX341" s="22">
        <v>0</v>
      </c>
      <c r="BY341" s="22">
        <v>0</v>
      </c>
      <c r="BZ341" s="22">
        <v>0</v>
      </c>
      <c r="CA341" s="22">
        <v>0</v>
      </c>
      <c r="CB341" s="22">
        <v>0</v>
      </c>
      <c r="CC341" s="23">
        <v>0</v>
      </c>
      <c r="CD341" s="21">
        <v>0</v>
      </c>
      <c r="CE341" s="21">
        <v>0</v>
      </c>
      <c r="CF341" s="21">
        <v>0</v>
      </c>
      <c r="CG341" s="22">
        <v>0</v>
      </c>
      <c r="CH341" s="22">
        <v>0</v>
      </c>
      <c r="CI341" s="22">
        <v>0</v>
      </c>
      <c r="CJ341" s="22">
        <v>0</v>
      </c>
      <c r="CK341" s="22">
        <v>0</v>
      </c>
      <c r="CL341" s="23">
        <v>0</v>
      </c>
      <c r="CM341" s="21">
        <v>0</v>
      </c>
      <c r="CN341" s="21">
        <v>0</v>
      </c>
      <c r="CO341" s="21">
        <v>0</v>
      </c>
      <c r="CP341" s="22">
        <v>0</v>
      </c>
      <c r="CQ341" s="22">
        <v>0</v>
      </c>
      <c r="CR341" s="22">
        <v>0</v>
      </c>
      <c r="CS341" s="22">
        <v>0</v>
      </c>
      <c r="CT341" s="22">
        <v>0</v>
      </c>
      <c r="CU341" s="23">
        <v>0</v>
      </c>
      <c r="CV341" s="21"/>
      <c r="CW341" s="21"/>
      <c r="CX341" s="21"/>
      <c r="CY341" s="22"/>
      <c r="CZ341" s="22"/>
      <c r="DA341" s="22"/>
      <c r="DB341" s="22"/>
      <c r="DC341" s="22"/>
      <c r="DD341" s="23"/>
      <c r="DN341" s="73">
        <f t="shared" si="61"/>
        <v>1965.6000000000001</v>
      </c>
      <c r="DO341" s="73">
        <f t="shared" si="62"/>
        <v>0</v>
      </c>
      <c r="DP341" s="73">
        <f t="shared" si="53"/>
        <v>1965.6000000000001</v>
      </c>
      <c r="DQ341" s="22">
        <f t="shared" si="55"/>
        <v>0</v>
      </c>
      <c r="DR341" s="22">
        <f t="shared" si="56"/>
        <v>0</v>
      </c>
      <c r="DS341" s="22">
        <f t="shared" si="57"/>
        <v>0</v>
      </c>
      <c r="DT341" s="22">
        <f t="shared" si="58"/>
        <v>26.330000000000002</v>
      </c>
      <c r="DU341" s="22">
        <f t="shared" si="59"/>
        <v>26.330000000000002</v>
      </c>
      <c r="DV341" s="23">
        <f t="shared" si="60"/>
        <v>1991.93</v>
      </c>
      <c r="DW341" s="262">
        <f t="shared" si="54"/>
        <v>1965.6000000000001</v>
      </c>
      <c r="DX341" s="262"/>
      <c r="DY341" s="263">
        <f>E341-(DU341-(DO341*PARAM!Q341))</f>
        <v>-26.330000000000002</v>
      </c>
      <c r="DZ341" s="263"/>
    </row>
    <row r="342" spans="1:130" x14ac:dyDescent="0.25">
      <c r="A342" s="18">
        <v>1890</v>
      </c>
      <c r="B342" s="18" t="s">
        <v>434</v>
      </c>
      <c r="C342" s="18" t="s">
        <v>435</v>
      </c>
      <c r="D342" s="20">
        <v>1</v>
      </c>
      <c r="E342" s="18">
        <v>0</v>
      </c>
      <c r="F342" s="18">
        <v>0</v>
      </c>
      <c r="G342" s="18" t="s">
        <v>436</v>
      </c>
      <c r="H342" s="18" t="s">
        <v>6</v>
      </c>
      <c r="I342" s="18" t="s">
        <v>248</v>
      </c>
      <c r="J342" s="21">
        <v>409.5</v>
      </c>
      <c r="K342" s="21">
        <v>0</v>
      </c>
      <c r="L342" s="21">
        <v>409.5</v>
      </c>
      <c r="M342" s="22">
        <v>0</v>
      </c>
      <c r="N342" s="22">
        <v>0</v>
      </c>
      <c r="O342" s="22">
        <v>0</v>
      </c>
      <c r="P342" s="22">
        <v>81.99</v>
      </c>
      <c r="Q342" s="22">
        <v>81.99</v>
      </c>
      <c r="R342" s="23">
        <v>491.49</v>
      </c>
      <c r="S342" s="21">
        <v>491.4</v>
      </c>
      <c r="T342" s="21">
        <v>0</v>
      </c>
      <c r="U342" s="21">
        <v>491.4</v>
      </c>
      <c r="V342" s="22">
        <v>0</v>
      </c>
      <c r="W342" s="22">
        <v>0</v>
      </c>
      <c r="X342" s="22">
        <v>0</v>
      </c>
      <c r="Y342" s="22">
        <v>83.08</v>
      </c>
      <c r="Z342" s="22">
        <v>83.08</v>
      </c>
      <c r="AA342" s="23">
        <v>574.48</v>
      </c>
      <c r="AB342" s="21">
        <v>354.9</v>
      </c>
      <c r="AC342" s="21">
        <v>0</v>
      </c>
      <c r="AD342" s="21">
        <v>354.9</v>
      </c>
      <c r="AE342" s="22">
        <v>0</v>
      </c>
      <c r="AF342" s="22">
        <v>0</v>
      </c>
      <c r="AG342" s="22">
        <v>0</v>
      </c>
      <c r="AH342" s="22">
        <v>35.36</v>
      </c>
      <c r="AI342" s="22">
        <v>35.36</v>
      </c>
      <c r="AJ342" s="23">
        <v>390.26</v>
      </c>
      <c r="AK342" s="21">
        <v>163.80000000000001</v>
      </c>
      <c r="AL342" s="21">
        <v>0</v>
      </c>
      <c r="AM342" s="21">
        <v>163.80000000000001</v>
      </c>
      <c r="AN342" s="22">
        <v>0</v>
      </c>
      <c r="AO342" s="22">
        <v>0</v>
      </c>
      <c r="AP342" s="22">
        <v>0</v>
      </c>
      <c r="AQ342" s="22">
        <v>27.7</v>
      </c>
      <c r="AR342" s="22">
        <v>27.7</v>
      </c>
      <c r="AS342" s="23">
        <v>191.5</v>
      </c>
      <c r="AT342" s="21">
        <v>245.7</v>
      </c>
      <c r="AU342" s="21">
        <v>0</v>
      </c>
      <c r="AV342" s="21">
        <v>245.7</v>
      </c>
      <c r="AW342" s="22">
        <v>0</v>
      </c>
      <c r="AX342" s="22">
        <v>0</v>
      </c>
      <c r="AY342" s="22">
        <v>0</v>
      </c>
      <c r="AZ342" s="22">
        <v>8.39</v>
      </c>
      <c r="BA342" s="22">
        <v>8.39</v>
      </c>
      <c r="BB342" s="23">
        <v>254.09</v>
      </c>
      <c r="BC342" s="21">
        <v>245.7</v>
      </c>
      <c r="BD342" s="21">
        <v>0</v>
      </c>
      <c r="BE342" s="21">
        <v>245.7</v>
      </c>
      <c r="BF342" s="22">
        <v>0</v>
      </c>
      <c r="BG342" s="22">
        <v>0</v>
      </c>
      <c r="BH342" s="22">
        <v>0</v>
      </c>
      <c r="BI342" s="22">
        <v>64.489999999999995</v>
      </c>
      <c r="BJ342" s="22">
        <v>64.489999999999995</v>
      </c>
      <c r="BK342" s="23">
        <v>310.19</v>
      </c>
      <c r="BL342" s="21">
        <v>0</v>
      </c>
      <c r="BM342" s="21">
        <v>0</v>
      </c>
      <c r="BN342" s="21">
        <v>0</v>
      </c>
      <c r="BO342" s="22">
        <v>0</v>
      </c>
      <c r="BP342" s="22">
        <v>0</v>
      </c>
      <c r="BQ342" s="22">
        <v>0</v>
      </c>
      <c r="BR342" s="22">
        <v>0</v>
      </c>
      <c r="BS342" s="22">
        <v>0</v>
      </c>
      <c r="BT342" s="23">
        <v>0</v>
      </c>
      <c r="BU342" s="21">
        <v>0</v>
      </c>
      <c r="BV342" s="21">
        <v>0</v>
      </c>
      <c r="BW342" s="21">
        <v>0</v>
      </c>
      <c r="BX342" s="22">
        <v>0</v>
      </c>
      <c r="BY342" s="22">
        <v>0</v>
      </c>
      <c r="BZ342" s="22">
        <v>0</v>
      </c>
      <c r="CA342" s="22">
        <v>0</v>
      </c>
      <c r="CB342" s="22">
        <v>0</v>
      </c>
      <c r="CC342" s="23">
        <v>0</v>
      </c>
      <c r="CD342" s="21">
        <v>0</v>
      </c>
      <c r="CE342" s="21">
        <v>0</v>
      </c>
      <c r="CF342" s="21">
        <v>0</v>
      </c>
      <c r="CG342" s="22">
        <v>0</v>
      </c>
      <c r="CH342" s="22">
        <v>0</v>
      </c>
      <c r="CI342" s="22">
        <v>0</v>
      </c>
      <c r="CJ342" s="22">
        <v>0</v>
      </c>
      <c r="CK342" s="22">
        <v>0</v>
      </c>
      <c r="CL342" s="23">
        <v>0</v>
      </c>
      <c r="CM342" s="21">
        <v>0</v>
      </c>
      <c r="CN342" s="21">
        <v>0</v>
      </c>
      <c r="CO342" s="21">
        <v>0</v>
      </c>
      <c r="CP342" s="22">
        <v>0</v>
      </c>
      <c r="CQ342" s="22">
        <v>0</v>
      </c>
      <c r="CR342" s="22">
        <v>0</v>
      </c>
      <c r="CS342" s="22">
        <v>0</v>
      </c>
      <c r="CT342" s="22">
        <v>0</v>
      </c>
      <c r="CU342" s="23">
        <v>0</v>
      </c>
      <c r="CV342" s="21"/>
      <c r="CW342" s="21"/>
      <c r="CX342" s="21"/>
      <c r="CY342" s="22"/>
      <c r="CZ342" s="22"/>
      <c r="DA342" s="22"/>
      <c r="DB342" s="22"/>
      <c r="DC342" s="22"/>
      <c r="DD342" s="23"/>
      <c r="DN342" s="73">
        <f t="shared" si="61"/>
        <v>1911</v>
      </c>
      <c r="DO342" s="73">
        <f t="shared" si="62"/>
        <v>0</v>
      </c>
      <c r="DP342" s="73">
        <f t="shared" si="53"/>
        <v>1911</v>
      </c>
      <c r="DQ342" s="22">
        <f t="shared" si="55"/>
        <v>0</v>
      </c>
      <c r="DR342" s="22">
        <f t="shared" si="56"/>
        <v>0</v>
      </c>
      <c r="DS342" s="22">
        <f t="shared" si="57"/>
        <v>0</v>
      </c>
      <c r="DT342" s="22">
        <f t="shared" si="58"/>
        <v>301.01</v>
      </c>
      <c r="DU342" s="22">
        <f t="shared" si="59"/>
        <v>301.01</v>
      </c>
      <c r="DV342" s="23">
        <f t="shared" si="60"/>
        <v>2212.0099999999998</v>
      </c>
      <c r="DW342" s="262">
        <f t="shared" si="54"/>
        <v>1911</v>
      </c>
      <c r="DX342" s="262"/>
      <c r="DY342" s="263">
        <f>E342-(DU342-(DO342*PARAM!Q342))</f>
        <v>-301.01</v>
      </c>
      <c r="DZ342" s="263"/>
    </row>
    <row r="343" spans="1:130" x14ac:dyDescent="0.25">
      <c r="A343" s="18">
        <v>1891</v>
      </c>
      <c r="B343" s="18" t="s">
        <v>704</v>
      </c>
      <c r="C343" s="18" t="s">
        <v>193</v>
      </c>
      <c r="D343" s="20">
        <v>1</v>
      </c>
      <c r="E343" s="18">
        <v>6714.96</v>
      </c>
      <c r="F343" s="18">
        <v>16116.44</v>
      </c>
      <c r="G343" s="18" t="s">
        <v>173</v>
      </c>
      <c r="H343" s="18" t="s">
        <v>5</v>
      </c>
      <c r="I343" s="18" t="s">
        <v>166</v>
      </c>
      <c r="J343" s="21">
        <v>1558.09</v>
      </c>
      <c r="K343" s="21">
        <v>0</v>
      </c>
      <c r="L343" s="21">
        <v>1558.09</v>
      </c>
      <c r="M343" s="22">
        <v>121</v>
      </c>
      <c r="N343" s="22">
        <v>23.33</v>
      </c>
      <c r="O343" s="22">
        <v>88.63</v>
      </c>
      <c r="P343" s="22">
        <v>129.66</v>
      </c>
      <c r="Q343" s="22">
        <v>362.62</v>
      </c>
      <c r="R343" s="23">
        <v>1920.71</v>
      </c>
      <c r="S343" s="21">
        <v>1833.51</v>
      </c>
      <c r="T343" s="21">
        <v>0</v>
      </c>
      <c r="U343" s="21">
        <v>1833.51</v>
      </c>
      <c r="V343" s="22">
        <v>159</v>
      </c>
      <c r="W343" s="22">
        <v>27.46</v>
      </c>
      <c r="X343" s="22">
        <v>336.31</v>
      </c>
      <c r="Y343" s="22">
        <v>129.44999999999999</v>
      </c>
      <c r="Z343" s="22">
        <v>652.22</v>
      </c>
      <c r="AA343" s="23">
        <v>2485.73</v>
      </c>
      <c r="AB343" s="21">
        <v>1558.09</v>
      </c>
      <c r="AC343" s="21">
        <v>0</v>
      </c>
      <c r="AD343" s="21">
        <v>1558.09</v>
      </c>
      <c r="AE343" s="22">
        <v>121</v>
      </c>
      <c r="AF343" s="22">
        <v>23.33</v>
      </c>
      <c r="AG343" s="22">
        <v>88.92</v>
      </c>
      <c r="AH343" s="22">
        <v>139.86000000000001</v>
      </c>
      <c r="AI343" s="22">
        <v>373.11</v>
      </c>
      <c r="AJ343" s="23">
        <v>1931.2</v>
      </c>
      <c r="AK343" s="21">
        <v>1558.09</v>
      </c>
      <c r="AL343" s="21">
        <v>0</v>
      </c>
      <c r="AM343" s="21">
        <v>1558.09</v>
      </c>
      <c r="AN343" s="22">
        <v>121</v>
      </c>
      <c r="AO343" s="22">
        <v>23.33</v>
      </c>
      <c r="AP343" s="22">
        <v>88.92</v>
      </c>
      <c r="AQ343" s="22">
        <v>134.76</v>
      </c>
      <c r="AR343" s="22">
        <v>368.01</v>
      </c>
      <c r="AS343" s="23">
        <v>1926.1</v>
      </c>
      <c r="AT343" s="21">
        <v>1558.09</v>
      </c>
      <c r="AU343" s="21">
        <v>189.73</v>
      </c>
      <c r="AV343" s="21">
        <v>1747.82</v>
      </c>
      <c r="AW343" s="22">
        <v>148</v>
      </c>
      <c r="AX343" s="22">
        <v>23.33</v>
      </c>
      <c r="AY343" s="22">
        <v>138.43</v>
      </c>
      <c r="AZ343" s="22">
        <v>116.91</v>
      </c>
      <c r="BA343" s="22">
        <v>426.67</v>
      </c>
      <c r="BB343" s="23">
        <v>2174.4899999999998</v>
      </c>
      <c r="BC343" s="21">
        <v>2364.85</v>
      </c>
      <c r="BD343" s="21">
        <v>0</v>
      </c>
      <c r="BE343" s="21">
        <v>2364.85</v>
      </c>
      <c r="BF343" s="22">
        <v>226</v>
      </c>
      <c r="BG343" s="22">
        <v>34.57</v>
      </c>
      <c r="BH343" s="22">
        <v>779.95</v>
      </c>
      <c r="BI343" s="22">
        <v>133.54</v>
      </c>
      <c r="BJ343" s="22">
        <v>1174.06</v>
      </c>
      <c r="BK343" s="23">
        <v>3538.91</v>
      </c>
      <c r="BL343" s="21">
        <v>1558.09</v>
      </c>
      <c r="BM343" s="21">
        <v>0</v>
      </c>
      <c r="BN343" s="21">
        <v>1558.09</v>
      </c>
      <c r="BO343" s="22">
        <v>121</v>
      </c>
      <c r="BP343" s="22">
        <v>23.33</v>
      </c>
      <c r="BQ343" s="22">
        <v>100.49</v>
      </c>
      <c r="BR343" s="22">
        <v>78.66</v>
      </c>
      <c r="BS343" s="22">
        <v>323.48</v>
      </c>
      <c r="BT343" s="23">
        <v>1881.57</v>
      </c>
      <c r="BU343" s="21">
        <v>4438.29</v>
      </c>
      <c r="BV343" s="21">
        <v>0</v>
      </c>
      <c r="BW343" s="21">
        <v>4438.29</v>
      </c>
      <c r="BX343" s="22">
        <v>132</v>
      </c>
      <c r="BY343" s="22">
        <v>393.48</v>
      </c>
      <c r="BZ343" s="22">
        <v>2551.37</v>
      </c>
      <c r="CA343" s="22">
        <v>180.82</v>
      </c>
      <c r="CB343" s="22">
        <v>3257.67</v>
      </c>
      <c r="CC343" s="23">
        <v>7695.96</v>
      </c>
      <c r="CD343" s="21">
        <v>1554.58</v>
      </c>
      <c r="CE343" s="21">
        <v>0</v>
      </c>
      <c r="CF343" s="21">
        <v>1554.58</v>
      </c>
      <c r="CG343" s="22">
        <v>122</v>
      </c>
      <c r="CH343" s="22">
        <v>23.33</v>
      </c>
      <c r="CI343" s="22">
        <v>100.49</v>
      </c>
      <c r="CJ343" s="22">
        <v>27.61</v>
      </c>
      <c r="CK343" s="22">
        <v>273.43</v>
      </c>
      <c r="CL343" s="23">
        <v>1828.01</v>
      </c>
      <c r="CM343" s="21">
        <v>1608.52</v>
      </c>
      <c r="CN343" s="21">
        <v>0</v>
      </c>
      <c r="CO343" s="21">
        <v>1608.52</v>
      </c>
      <c r="CP343" s="22">
        <v>137</v>
      </c>
      <c r="CQ343" s="22">
        <v>24.14</v>
      </c>
      <c r="CR343" s="22">
        <v>123.92</v>
      </c>
      <c r="CS343" s="22">
        <v>69.38</v>
      </c>
      <c r="CT343" s="22">
        <v>354.44</v>
      </c>
      <c r="CU343" s="23">
        <v>1962.96</v>
      </c>
      <c r="CV343" s="21">
        <v>1605.14</v>
      </c>
      <c r="CW343" s="21">
        <v>0</v>
      </c>
      <c r="CX343" s="21">
        <v>1605.14</v>
      </c>
      <c r="CY343" s="22">
        <v>129</v>
      </c>
      <c r="CZ343" s="22">
        <v>24.09</v>
      </c>
      <c r="DA343" s="22">
        <v>116.06</v>
      </c>
      <c r="DB343" s="22">
        <v>115.21</v>
      </c>
      <c r="DC343" s="22">
        <v>384.36</v>
      </c>
      <c r="DD343" s="23">
        <v>1989.5</v>
      </c>
      <c r="DE343" s="21">
        <v>3464.33</v>
      </c>
      <c r="DF343" s="21">
        <v>0</v>
      </c>
      <c r="DG343" s="21">
        <v>3464.33</v>
      </c>
      <c r="DH343" s="22">
        <v>773</v>
      </c>
      <c r="DI343" s="22">
        <v>216.76</v>
      </c>
      <c r="DJ343" s="22">
        <v>1800.66</v>
      </c>
      <c r="DK343" s="22">
        <v>169.97</v>
      </c>
      <c r="DL343" s="22">
        <v>2960.39</v>
      </c>
      <c r="DM343" s="23">
        <v>6424.72</v>
      </c>
      <c r="DN343" s="73">
        <f t="shared" si="61"/>
        <v>24659.67</v>
      </c>
      <c r="DO343" s="73">
        <f t="shared" si="62"/>
        <v>189.73</v>
      </c>
      <c r="DP343" s="73">
        <f t="shared" si="53"/>
        <v>24849.4</v>
      </c>
      <c r="DQ343" s="22">
        <f t="shared" si="55"/>
        <v>2431</v>
      </c>
      <c r="DR343" s="22">
        <f t="shared" si="56"/>
        <v>883.81000000000006</v>
      </c>
      <c r="DS343" s="22">
        <f t="shared" si="57"/>
        <v>6414.64</v>
      </c>
      <c r="DT343" s="22">
        <f t="shared" si="58"/>
        <v>1504.49</v>
      </c>
      <c r="DU343" s="22">
        <f t="shared" si="59"/>
        <v>11233.939999999999</v>
      </c>
      <c r="DV343" s="23">
        <f t="shared" si="60"/>
        <v>37641.429999999993</v>
      </c>
      <c r="DW343" s="262">
        <f t="shared" si="54"/>
        <v>8732.9600000000009</v>
      </c>
      <c r="DX343" s="262"/>
      <c r="DY343" s="263">
        <f>E343-(DU343-(DO343*PARAM!Q343))</f>
        <v>-4518.9799999999987</v>
      </c>
      <c r="DZ343" s="263"/>
    </row>
    <row r="344" spans="1:130" x14ac:dyDescent="0.25">
      <c r="A344" s="18">
        <v>1892</v>
      </c>
      <c r="B344" s="18" t="s">
        <v>698</v>
      </c>
      <c r="C344" s="18" t="s">
        <v>699</v>
      </c>
      <c r="D344" s="20">
        <v>0</v>
      </c>
      <c r="E344" s="18">
        <v>2740.44</v>
      </c>
      <c r="F344" s="18">
        <v>6445.99</v>
      </c>
      <c r="G344" s="18" t="s">
        <v>173</v>
      </c>
      <c r="H344" s="18" t="s">
        <v>5</v>
      </c>
      <c r="I344" s="18" t="s">
        <v>204</v>
      </c>
      <c r="J344" s="21">
        <v>1601.3</v>
      </c>
      <c r="K344" s="21">
        <v>0</v>
      </c>
      <c r="L344" s="21">
        <v>1601.3</v>
      </c>
      <c r="M344" s="22">
        <v>0</v>
      </c>
      <c r="N344" s="22">
        <v>23.97</v>
      </c>
      <c r="O344" s="22">
        <v>150.75</v>
      </c>
      <c r="P344" s="22">
        <v>28.42</v>
      </c>
      <c r="Q344" s="22">
        <v>203.14</v>
      </c>
      <c r="R344" s="23">
        <v>1804.44</v>
      </c>
      <c r="S344" s="21">
        <v>1683.92</v>
      </c>
      <c r="T344" s="21">
        <v>0</v>
      </c>
      <c r="U344" s="21">
        <v>1683.92</v>
      </c>
      <c r="V344" s="22">
        <v>0</v>
      </c>
      <c r="W344" s="22">
        <v>25.21</v>
      </c>
      <c r="X344" s="22">
        <v>165.4</v>
      </c>
      <c r="Y344" s="22">
        <v>80.900000000000006</v>
      </c>
      <c r="Z344" s="22">
        <v>271.51</v>
      </c>
      <c r="AA344" s="23">
        <v>1955.43</v>
      </c>
      <c r="AB344" s="21">
        <v>1282.44</v>
      </c>
      <c r="AC344" s="21">
        <v>0</v>
      </c>
      <c r="AD344" s="21">
        <v>1282.44</v>
      </c>
      <c r="AE344" s="22">
        <v>0</v>
      </c>
      <c r="AF344" s="22">
        <v>19.190000000000001</v>
      </c>
      <c r="AG344" s="22">
        <v>128.84</v>
      </c>
      <c r="AH344" s="22">
        <v>124.75</v>
      </c>
      <c r="AI344" s="22">
        <v>272.77999999999997</v>
      </c>
      <c r="AJ344" s="23">
        <v>1555.22</v>
      </c>
      <c r="AK344" s="21">
        <v>1928.84</v>
      </c>
      <c r="AL344" s="21">
        <v>0</v>
      </c>
      <c r="AM344" s="21">
        <v>1928.84</v>
      </c>
      <c r="AN344" s="22">
        <v>0</v>
      </c>
      <c r="AO344" s="22">
        <v>93.74</v>
      </c>
      <c r="AP344" s="22">
        <v>389.87</v>
      </c>
      <c r="AQ344" s="22">
        <v>120.95</v>
      </c>
      <c r="AR344" s="22">
        <v>604.55999999999995</v>
      </c>
      <c r="AS344" s="23">
        <v>2533.4</v>
      </c>
      <c r="AT344" s="21">
        <v>0</v>
      </c>
      <c r="AU344" s="21">
        <v>158.04</v>
      </c>
      <c r="AV344" s="21">
        <v>158.04</v>
      </c>
      <c r="AW344" s="22">
        <v>0</v>
      </c>
      <c r="AX344" s="22">
        <v>0</v>
      </c>
      <c r="AY344" s="22">
        <v>31.61</v>
      </c>
      <c r="AZ344" s="22">
        <v>2.12</v>
      </c>
      <c r="BA344" s="22">
        <v>33.729999999999997</v>
      </c>
      <c r="BB344" s="23">
        <v>191.77</v>
      </c>
      <c r="BC344" s="21">
        <v>0</v>
      </c>
      <c r="BD344" s="21">
        <v>0</v>
      </c>
      <c r="BE344" s="21">
        <v>0</v>
      </c>
      <c r="BF344" s="22">
        <v>0</v>
      </c>
      <c r="BG344" s="22">
        <v>0</v>
      </c>
      <c r="BH344" s="22">
        <v>0</v>
      </c>
      <c r="BI344" s="22">
        <v>0</v>
      </c>
      <c r="BJ344" s="22">
        <v>0</v>
      </c>
      <c r="BK344" s="23">
        <v>0</v>
      </c>
      <c r="BL344" s="21">
        <v>0</v>
      </c>
      <c r="BM344" s="21">
        <v>0</v>
      </c>
      <c r="BN344" s="21">
        <v>0</v>
      </c>
      <c r="BO344" s="22">
        <v>0</v>
      </c>
      <c r="BP344" s="22">
        <v>0</v>
      </c>
      <c r="BQ344" s="22">
        <v>0</v>
      </c>
      <c r="BR344" s="22">
        <v>0</v>
      </c>
      <c r="BS344" s="22">
        <v>0</v>
      </c>
      <c r="BT344" s="23">
        <v>0</v>
      </c>
      <c r="BU344" s="21"/>
      <c r="BV344" s="21"/>
      <c r="BW344" s="21"/>
      <c r="BX344" s="22"/>
      <c r="BY344" s="22"/>
      <c r="BZ344" s="22"/>
      <c r="CA344" s="22"/>
      <c r="CB344" s="22"/>
      <c r="CC344" s="23"/>
      <c r="CD344" s="21">
        <v>0</v>
      </c>
      <c r="CE344" s="21">
        <v>0</v>
      </c>
      <c r="CF344" s="21">
        <v>0</v>
      </c>
      <c r="CG344" s="22">
        <v>0</v>
      </c>
      <c r="CH344" s="22">
        <v>0</v>
      </c>
      <c r="CI344" s="22">
        <v>0</v>
      </c>
      <c r="CJ344" s="22">
        <v>0</v>
      </c>
      <c r="CK344" s="22">
        <v>0</v>
      </c>
      <c r="CL344" s="23">
        <v>0</v>
      </c>
      <c r="CM344" s="21">
        <v>0</v>
      </c>
      <c r="CN344" s="21">
        <v>0</v>
      </c>
      <c r="CO344" s="21">
        <v>0</v>
      </c>
      <c r="CP344" s="22">
        <v>0</v>
      </c>
      <c r="CQ344" s="22">
        <v>0</v>
      </c>
      <c r="CR344" s="22">
        <v>0</v>
      </c>
      <c r="CS344" s="22">
        <v>0</v>
      </c>
      <c r="CT344" s="22">
        <v>0</v>
      </c>
      <c r="CU344" s="23">
        <v>0</v>
      </c>
      <c r="CV344" s="21"/>
      <c r="CW344" s="21"/>
      <c r="CX344" s="21"/>
      <c r="CY344" s="22"/>
      <c r="CZ344" s="22"/>
      <c r="DA344" s="22"/>
      <c r="DB344" s="22"/>
      <c r="DC344" s="22"/>
      <c r="DD344" s="23"/>
      <c r="DN344" s="73">
        <f t="shared" si="61"/>
        <v>6496.5</v>
      </c>
      <c r="DO344" s="73">
        <f t="shared" si="62"/>
        <v>158.04</v>
      </c>
      <c r="DP344" s="73">
        <f t="shared" si="53"/>
        <v>6654.54</v>
      </c>
      <c r="DQ344" s="22">
        <f t="shared" si="55"/>
        <v>0</v>
      </c>
      <c r="DR344" s="22">
        <f t="shared" si="56"/>
        <v>162.11000000000001</v>
      </c>
      <c r="DS344" s="22">
        <f t="shared" si="57"/>
        <v>866.47</v>
      </c>
      <c r="DT344" s="22">
        <f t="shared" si="58"/>
        <v>357.14</v>
      </c>
      <c r="DU344" s="22">
        <f t="shared" si="59"/>
        <v>1385.7199999999998</v>
      </c>
      <c r="DV344" s="23">
        <f t="shared" si="60"/>
        <v>8040.26</v>
      </c>
      <c r="DW344" s="262">
        <f t="shared" si="54"/>
        <v>208.55000000000018</v>
      </c>
      <c r="DX344" s="262"/>
      <c r="DY344" s="263">
        <f>E344-(DU344-(DO344*PARAM!Q344))</f>
        <v>1354.7200000000003</v>
      </c>
      <c r="DZ344" s="263"/>
    </row>
    <row r="345" spans="1:130" x14ac:dyDescent="0.25">
      <c r="A345" s="18">
        <v>1893</v>
      </c>
      <c r="B345" s="18" t="s">
        <v>599</v>
      </c>
      <c r="C345" s="18" t="s">
        <v>271</v>
      </c>
      <c r="D345" s="20">
        <v>0</v>
      </c>
      <c r="E345" s="18">
        <v>1943.76</v>
      </c>
      <c r="F345" s="18">
        <v>4167.96</v>
      </c>
      <c r="G345" s="18" t="s">
        <v>173</v>
      </c>
      <c r="H345" s="18" t="s">
        <v>5</v>
      </c>
      <c r="I345" s="18" t="s">
        <v>204</v>
      </c>
      <c r="J345" s="21">
        <v>1601.3</v>
      </c>
      <c r="K345" s="21">
        <v>0</v>
      </c>
      <c r="L345" s="21">
        <v>1601.3</v>
      </c>
      <c r="M345" s="22">
        <v>122</v>
      </c>
      <c r="N345" s="22">
        <v>23.97</v>
      </c>
      <c r="O345" s="22">
        <v>150.75</v>
      </c>
      <c r="P345" s="22">
        <v>28.42</v>
      </c>
      <c r="Q345" s="22">
        <v>325.14</v>
      </c>
      <c r="R345" s="23">
        <v>1926.44</v>
      </c>
      <c r="S345" s="21">
        <v>1072.8599999999999</v>
      </c>
      <c r="T345" s="21">
        <v>0</v>
      </c>
      <c r="U345" s="21">
        <v>1072.8599999999999</v>
      </c>
      <c r="V345" s="22">
        <v>50</v>
      </c>
      <c r="W345" s="22">
        <v>16.05</v>
      </c>
      <c r="X345" s="22">
        <v>105.25</v>
      </c>
      <c r="Y345" s="22">
        <v>19.04</v>
      </c>
      <c r="Z345" s="22">
        <v>190.34</v>
      </c>
      <c r="AA345" s="23">
        <v>1263.2</v>
      </c>
      <c r="AB345" s="21">
        <v>309.04000000000002</v>
      </c>
      <c r="AC345" s="21">
        <v>0</v>
      </c>
      <c r="AD345" s="21">
        <v>309.04000000000002</v>
      </c>
      <c r="AE345" s="22">
        <v>-3</v>
      </c>
      <c r="AF345" s="22">
        <v>4.59</v>
      </c>
      <c r="AG345" s="22">
        <v>32.06</v>
      </c>
      <c r="AH345" s="22">
        <v>5.47</v>
      </c>
      <c r="AI345" s="22">
        <v>39.119999999999997</v>
      </c>
      <c r="AJ345" s="23">
        <v>348.16</v>
      </c>
      <c r="AK345" s="21">
        <v>1233.9100000000001</v>
      </c>
      <c r="AL345" s="21">
        <v>0</v>
      </c>
      <c r="AM345" s="21">
        <v>1233.9100000000001</v>
      </c>
      <c r="AN345" s="22">
        <v>10</v>
      </c>
      <c r="AO345" s="22">
        <v>102.54</v>
      </c>
      <c r="AP345" s="22">
        <v>-144.12</v>
      </c>
      <c r="AQ345" s="22">
        <v>21.91</v>
      </c>
      <c r="AR345" s="22">
        <v>-9.67</v>
      </c>
      <c r="AS345" s="23">
        <v>1224.24</v>
      </c>
      <c r="AT345" s="21">
        <v>0</v>
      </c>
      <c r="AU345" s="21">
        <v>158.04</v>
      </c>
      <c r="AV345" s="21">
        <v>158.04</v>
      </c>
      <c r="AW345" s="22">
        <v>7</v>
      </c>
      <c r="AX345" s="22">
        <v>0</v>
      </c>
      <c r="AY345" s="22">
        <v>31.61</v>
      </c>
      <c r="AZ345" s="22">
        <v>2.12</v>
      </c>
      <c r="BA345" s="22">
        <v>40.729999999999997</v>
      </c>
      <c r="BB345" s="23">
        <v>198.77</v>
      </c>
      <c r="BC345" s="21">
        <v>5.2</v>
      </c>
      <c r="BD345" s="21">
        <v>0</v>
      </c>
      <c r="BE345" s="21">
        <v>5.2</v>
      </c>
      <c r="BF345" s="22">
        <v>0</v>
      </c>
      <c r="BG345" s="22">
        <v>0</v>
      </c>
      <c r="BH345" s="22">
        <v>0</v>
      </c>
      <c r="BI345" s="22">
        <v>7.0000000000000007E-2</v>
      </c>
      <c r="BJ345" s="22">
        <v>7.0000000000000007E-2</v>
      </c>
      <c r="BK345" s="23">
        <v>5.27</v>
      </c>
      <c r="BL345" s="21">
        <v>0</v>
      </c>
      <c r="BM345" s="21">
        <v>0</v>
      </c>
      <c r="BN345" s="21">
        <v>0</v>
      </c>
      <c r="BO345" s="22">
        <v>0</v>
      </c>
      <c r="BP345" s="22">
        <v>0</v>
      </c>
      <c r="BQ345" s="22">
        <v>0</v>
      </c>
      <c r="BR345" s="22">
        <v>0</v>
      </c>
      <c r="BS345" s="22">
        <v>0</v>
      </c>
      <c r="BT345" s="23">
        <v>0</v>
      </c>
      <c r="BU345" s="21"/>
      <c r="BV345" s="21"/>
      <c r="BW345" s="21"/>
      <c r="BX345" s="22"/>
      <c r="BY345" s="22"/>
      <c r="BZ345" s="22"/>
      <c r="CA345" s="22"/>
      <c r="CB345" s="22"/>
      <c r="CC345" s="23"/>
      <c r="CD345" s="21">
        <v>0</v>
      </c>
      <c r="CE345" s="21">
        <v>0</v>
      </c>
      <c r="CF345" s="21">
        <v>0</v>
      </c>
      <c r="CG345" s="22">
        <v>0</v>
      </c>
      <c r="CH345" s="22">
        <v>0</v>
      </c>
      <c r="CI345" s="22">
        <v>0</v>
      </c>
      <c r="CJ345" s="22">
        <v>0</v>
      </c>
      <c r="CK345" s="22">
        <v>0</v>
      </c>
      <c r="CL345" s="23">
        <v>0</v>
      </c>
      <c r="CM345" s="21">
        <v>0</v>
      </c>
      <c r="CN345" s="21">
        <v>0</v>
      </c>
      <c r="CO345" s="21">
        <v>0</v>
      </c>
      <c r="CP345" s="22">
        <v>0</v>
      </c>
      <c r="CQ345" s="22">
        <v>0</v>
      </c>
      <c r="CR345" s="22">
        <v>0</v>
      </c>
      <c r="CS345" s="22">
        <v>0</v>
      </c>
      <c r="CT345" s="22">
        <v>0</v>
      </c>
      <c r="CU345" s="23">
        <v>0</v>
      </c>
      <c r="CV345" s="21"/>
      <c r="CW345" s="21"/>
      <c r="CX345" s="21"/>
      <c r="CY345" s="22"/>
      <c r="CZ345" s="22"/>
      <c r="DA345" s="22"/>
      <c r="DB345" s="22"/>
      <c r="DC345" s="22"/>
      <c r="DD345" s="23"/>
      <c r="DN345" s="73">
        <f t="shared" si="61"/>
        <v>4222.3099999999995</v>
      </c>
      <c r="DO345" s="73">
        <f t="shared" si="62"/>
        <v>158.04</v>
      </c>
      <c r="DP345" s="73">
        <f t="shared" si="53"/>
        <v>4380.3499999999995</v>
      </c>
      <c r="DQ345" s="22">
        <f t="shared" si="55"/>
        <v>186</v>
      </c>
      <c r="DR345" s="22">
        <f t="shared" si="56"/>
        <v>147.15</v>
      </c>
      <c r="DS345" s="22">
        <f t="shared" si="57"/>
        <v>175.55</v>
      </c>
      <c r="DT345" s="22">
        <f t="shared" si="58"/>
        <v>77.03</v>
      </c>
      <c r="DU345" s="22">
        <f t="shared" si="59"/>
        <v>585.73000000000013</v>
      </c>
      <c r="DV345" s="23">
        <f t="shared" si="60"/>
        <v>4966.0800000000008</v>
      </c>
      <c r="DW345" s="262">
        <f t="shared" si="54"/>
        <v>212.38999999999942</v>
      </c>
      <c r="DX345" s="262"/>
      <c r="DY345" s="263">
        <f>E345-(DU345-(DO345*PARAM!Q345))</f>
        <v>1358.0299999999997</v>
      </c>
      <c r="DZ345" s="263"/>
    </row>
    <row r="346" spans="1:130" x14ac:dyDescent="0.25">
      <c r="A346" s="18">
        <v>1894</v>
      </c>
      <c r="B346" s="18" t="s">
        <v>154</v>
      </c>
      <c r="C346" s="18" t="s">
        <v>155</v>
      </c>
      <c r="D346" s="20">
        <v>1</v>
      </c>
      <c r="E346" s="18">
        <v>63174</v>
      </c>
      <c r="F346" s="18">
        <v>115841.48</v>
      </c>
      <c r="G346" s="18" t="s">
        <v>157</v>
      </c>
      <c r="H346" s="18" t="s">
        <v>6</v>
      </c>
      <c r="I346" s="18" t="s">
        <v>156</v>
      </c>
      <c r="J346" s="21">
        <v>2135.77</v>
      </c>
      <c r="K346" s="21">
        <v>0</v>
      </c>
      <c r="L346" s="21">
        <v>2135.77</v>
      </c>
      <c r="M346" s="22">
        <v>198</v>
      </c>
      <c r="N346" s="22">
        <v>31.6</v>
      </c>
      <c r="O346" s="22">
        <v>601.52</v>
      </c>
      <c r="P346" s="22">
        <v>37.81</v>
      </c>
      <c r="Q346" s="22">
        <v>868.93</v>
      </c>
      <c r="R346" s="23">
        <v>3004.7</v>
      </c>
      <c r="S346" s="21">
        <v>2014.55</v>
      </c>
      <c r="T346" s="21">
        <v>0</v>
      </c>
      <c r="U346" s="21">
        <v>2014.55</v>
      </c>
      <c r="V346" s="22">
        <v>185</v>
      </c>
      <c r="W346" s="22">
        <v>30.18</v>
      </c>
      <c r="X346" s="22">
        <v>516.04</v>
      </c>
      <c r="Y346" s="22">
        <v>112.27</v>
      </c>
      <c r="Z346" s="22">
        <v>843.49</v>
      </c>
      <c r="AA346" s="23">
        <v>2858.04</v>
      </c>
      <c r="AB346" s="21">
        <v>2109.77</v>
      </c>
      <c r="AC346" s="21">
        <v>0</v>
      </c>
      <c r="AD346" s="21">
        <v>2109.77</v>
      </c>
      <c r="AE346" s="22">
        <v>198</v>
      </c>
      <c r="AF346" s="22">
        <v>31.6</v>
      </c>
      <c r="AG346" s="22">
        <v>601.91999999999996</v>
      </c>
      <c r="AH346" s="22">
        <v>98.66</v>
      </c>
      <c r="AI346" s="22">
        <v>930.18</v>
      </c>
      <c r="AJ346" s="23">
        <v>3039.95</v>
      </c>
      <c r="AK346" s="21">
        <v>2109.77</v>
      </c>
      <c r="AL346" s="21">
        <v>0</v>
      </c>
      <c r="AM346" s="21">
        <v>2109.77</v>
      </c>
      <c r="AN346" s="22">
        <v>198</v>
      </c>
      <c r="AO346" s="22">
        <v>31.6</v>
      </c>
      <c r="AP346" s="22">
        <v>601.92999999999995</v>
      </c>
      <c r="AQ346" s="22">
        <v>98.66</v>
      </c>
      <c r="AR346" s="22">
        <v>930.19</v>
      </c>
      <c r="AS346" s="23">
        <v>3039.96</v>
      </c>
      <c r="AT346" s="21">
        <v>2109.77</v>
      </c>
      <c r="AU346" s="21">
        <v>0</v>
      </c>
      <c r="AV346" s="21">
        <v>2109.77</v>
      </c>
      <c r="AW346" s="22">
        <v>198</v>
      </c>
      <c r="AX346" s="22">
        <v>31.6</v>
      </c>
      <c r="AY346" s="22">
        <v>601.92999999999995</v>
      </c>
      <c r="AZ346" s="22">
        <v>98.66</v>
      </c>
      <c r="BA346" s="22">
        <v>930.19</v>
      </c>
      <c r="BB346" s="23">
        <v>3039.96</v>
      </c>
      <c r="BC346" s="21">
        <v>3288.57</v>
      </c>
      <c r="BD346" s="21">
        <v>0</v>
      </c>
      <c r="BE346" s="21">
        <v>3288.57</v>
      </c>
      <c r="BF346" s="22">
        <v>344</v>
      </c>
      <c r="BG346" s="22">
        <v>47.1</v>
      </c>
      <c r="BH346" s="22">
        <v>1209.23</v>
      </c>
      <c r="BI346" s="22">
        <v>118.96</v>
      </c>
      <c r="BJ346" s="22">
        <v>1719.29</v>
      </c>
      <c r="BK346" s="23">
        <v>5007.8599999999997</v>
      </c>
      <c r="BL346" s="21">
        <v>2341.0500000000002</v>
      </c>
      <c r="BM346" s="21">
        <v>0</v>
      </c>
      <c r="BN346" s="21">
        <v>2341.0500000000002</v>
      </c>
      <c r="BO346" s="22">
        <v>232</v>
      </c>
      <c r="BP346" s="22">
        <v>35.07</v>
      </c>
      <c r="BQ346" s="22">
        <v>909.81</v>
      </c>
      <c r="BR346" s="22">
        <v>102.76</v>
      </c>
      <c r="BS346" s="22">
        <v>1279.6400000000001</v>
      </c>
      <c r="BT346" s="23">
        <v>3620.69</v>
      </c>
      <c r="BU346" s="21">
        <v>2157.39</v>
      </c>
      <c r="BV346" s="21">
        <v>0</v>
      </c>
      <c r="BW346" s="21">
        <v>2157.39</v>
      </c>
      <c r="BX346" s="22">
        <v>207</v>
      </c>
      <c r="BY346" s="22">
        <v>32.32</v>
      </c>
      <c r="BZ346" s="22">
        <v>661.12</v>
      </c>
      <c r="CA346" s="22">
        <v>94.39</v>
      </c>
      <c r="CB346" s="22">
        <v>994.83</v>
      </c>
      <c r="CC346" s="23">
        <v>3152.22</v>
      </c>
      <c r="CD346" s="21">
        <v>2157.39</v>
      </c>
      <c r="CE346" s="21">
        <v>0</v>
      </c>
      <c r="CF346" s="21">
        <v>2157.39</v>
      </c>
      <c r="CG346" s="22">
        <v>207</v>
      </c>
      <c r="CH346" s="22">
        <v>32.32</v>
      </c>
      <c r="CI346" s="22">
        <v>661.12</v>
      </c>
      <c r="CJ346" s="22">
        <v>89.29</v>
      </c>
      <c r="CK346" s="22">
        <v>989.73</v>
      </c>
      <c r="CL346" s="23">
        <v>3147.12</v>
      </c>
      <c r="CM346" s="21">
        <v>2157.39</v>
      </c>
      <c r="CN346" s="21">
        <v>0</v>
      </c>
      <c r="CO346" s="21">
        <v>2157.39</v>
      </c>
      <c r="CP346" s="22">
        <v>215</v>
      </c>
      <c r="CQ346" s="22">
        <v>32.32</v>
      </c>
      <c r="CR346" s="22">
        <v>635.76</v>
      </c>
      <c r="CS346" s="22">
        <v>94.39</v>
      </c>
      <c r="CT346" s="22">
        <v>977.47</v>
      </c>
      <c r="CU346" s="23">
        <v>3134.86</v>
      </c>
      <c r="CV346" s="21">
        <v>2176.44</v>
      </c>
      <c r="CW346" s="21">
        <v>0</v>
      </c>
      <c r="CX346" s="21">
        <v>2176.44</v>
      </c>
      <c r="CY346" s="22">
        <v>210</v>
      </c>
      <c r="CZ346" s="22">
        <v>32.61</v>
      </c>
      <c r="DA346" s="22">
        <v>648.37</v>
      </c>
      <c r="DB346" s="22">
        <v>89.64</v>
      </c>
      <c r="DC346" s="22">
        <v>980.62</v>
      </c>
      <c r="DD346" s="23">
        <v>3157.06</v>
      </c>
      <c r="DE346" s="21">
        <v>3242.97</v>
      </c>
      <c r="DF346" s="21">
        <v>0</v>
      </c>
      <c r="DG346" s="21">
        <v>3242.97</v>
      </c>
      <c r="DH346" s="22">
        <v>359</v>
      </c>
      <c r="DI346" s="22">
        <v>326.56</v>
      </c>
      <c r="DJ346" s="22">
        <v>2252.7600000000002</v>
      </c>
      <c r="DK346" s="22">
        <v>58.93</v>
      </c>
      <c r="DL346" s="22">
        <v>2997.25</v>
      </c>
      <c r="DM346" s="23">
        <v>6240.22</v>
      </c>
      <c r="DN346" s="73">
        <f t="shared" si="61"/>
        <v>28000.829999999998</v>
      </c>
      <c r="DO346" s="73">
        <f t="shared" si="62"/>
        <v>0</v>
      </c>
      <c r="DP346" s="73">
        <f t="shared" si="53"/>
        <v>28000.829999999998</v>
      </c>
      <c r="DQ346" s="22">
        <f t="shared" si="55"/>
        <v>2983</v>
      </c>
      <c r="DR346" s="22">
        <f t="shared" si="56"/>
        <v>729.95</v>
      </c>
      <c r="DS346" s="22">
        <f t="shared" si="57"/>
        <v>10811.32</v>
      </c>
      <c r="DT346" s="22">
        <f t="shared" si="58"/>
        <v>1197.18</v>
      </c>
      <c r="DU346" s="22">
        <f t="shared" si="59"/>
        <v>15721.449999999999</v>
      </c>
      <c r="DV346" s="23">
        <f t="shared" si="60"/>
        <v>46063.329999999994</v>
      </c>
      <c r="DW346" s="262">
        <f t="shared" si="54"/>
        <v>-87840.65</v>
      </c>
      <c r="DX346" s="262"/>
      <c r="DY346" s="263">
        <f>E346-(DU346-(DO346*PARAM!Q346))</f>
        <v>47452.55</v>
      </c>
      <c r="DZ346" s="263"/>
    </row>
    <row r="347" spans="1:130" x14ac:dyDescent="0.25">
      <c r="A347" s="18">
        <v>1895</v>
      </c>
      <c r="B347" s="18" t="s">
        <v>723</v>
      </c>
      <c r="C347" s="18" t="s">
        <v>356</v>
      </c>
      <c r="D347" s="20">
        <v>1</v>
      </c>
      <c r="E347" s="18">
        <v>68355.72</v>
      </c>
      <c r="F347" s="18">
        <v>120512.2</v>
      </c>
      <c r="G347" s="18" t="s">
        <v>173</v>
      </c>
      <c r="H347" s="18" t="s">
        <v>6</v>
      </c>
      <c r="I347" s="18" t="s">
        <v>248</v>
      </c>
      <c r="J347" s="21">
        <v>2182.5700000000002</v>
      </c>
      <c r="K347" s="21">
        <v>0</v>
      </c>
      <c r="L347" s="21">
        <v>2182.5700000000002</v>
      </c>
      <c r="M347" s="22">
        <v>194</v>
      </c>
      <c r="N347" s="22">
        <v>52.67</v>
      </c>
      <c r="O347" s="22">
        <v>564.54</v>
      </c>
      <c r="P347" s="22">
        <v>140.44</v>
      </c>
      <c r="Q347" s="22">
        <v>951.65</v>
      </c>
      <c r="R347" s="23">
        <v>3134.22</v>
      </c>
      <c r="S347" s="21">
        <v>2109.77</v>
      </c>
      <c r="T347" s="21">
        <v>0</v>
      </c>
      <c r="U347" s="21">
        <v>2109.77</v>
      </c>
      <c r="V347" s="22">
        <v>194</v>
      </c>
      <c r="W347" s="22">
        <v>52.67</v>
      </c>
      <c r="X347" s="22">
        <v>565.36</v>
      </c>
      <c r="Y347" s="22">
        <v>139.46</v>
      </c>
      <c r="Z347" s="22">
        <v>951.49</v>
      </c>
      <c r="AA347" s="23">
        <v>3061.26</v>
      </c>
      <c r="AB347" s="21">
        <v>2109.77</v>
      </c>
      <c r="AC347" s="21">
        <v>0</v>
      </c>
      <c r="AD347" s="21">
        <v>2109.77</v>
      </c>
      <c r="AE347" s="22">
        <v>194</v>
      </c>
      <c r="AF347" s="22">
        <v>52.67</v>
      </c>
      <c r="AG347" s="22">
        <v>564.95000000000005</v>
      </c>
      <c r="AH347" s="22">
        <v>154.76</v>
      </c>
      <c r="AI347" s="22">
        <v>966.38</v>
      </c>
      <c r="AJ347" s="23">
        <v>3076.15</v>
      </c>
      <c r="AK347" s="21">
        <v>2109.77</v>
      </c>
      <c r="AL347" s="21">
        <v>0</v>
      </c>
      <c r="AM347" s="21">
        <v>2109.77</v>
      </c>
      <c r="AN347" s="22">
        <v>194</v>
      </c>
      <c r="AO347" s="22">
        <v>52.67</v>
      </c>
      <c r="AP347" s="22">
        <v>564.95000000000005</v>
      </c>
      <c r="AQ347" s="22">
        <v>119.06</v>
      </c>
      <c r="AR347" s="22">
        <v>930.68</v>
      </c>
      <c r="AS347" s="23">
        <v>3040.45</v>
      </c>
      <c r="AT347" s="21">
        <v>2109.77</v>
      </c>
      <c r="AU347" s="21">
        <v>0</v>
      </c>
      <c r="AV347" s="21">
        <v>2109.77</v>
      </c>
      <c r="AW347" s="22">
        <v>194</v>
      </c>
      <c r="AX347" s="22">
        <v>52.67</v>
      </c>
      <c r="AY347" s="22">
        <v>564.95000000000005</v>
      </c>
      <c r="AZ347" s="22">
        <v>129.26</v>
      </c>
      <c r="BA347" s="22">
        <v>940.88</v>
      </c>
      <c r="BB347" s="23">
        <v>3050.65</v>
      </c>
      <c r="BC347" s="21">
        <v>3283.37</v>
      </c>
      <c r="BD347" s="21">
        <v>0</v>
      </c>
      <c r="BE347" s="21">
        <v>3283.37</v>
      </c>
      <c r="BF347" s="22">
        <v>339</v>
      </c>
      <c r="BG347" s="22">
        <v>78.510000000000005</v>
      </c>
      <c r="BH347" s="22">
        <v>1172.25</v>
      </c>
      <c r="BI347" s="22">
        <v>118.89</v>
      </c>
      <c r="BJ347" s="22">
        <v>1708.65</v>
      </c>
      <c r="BK347" s="23">
        <v>4992.0200000000004</v>
      </c>
      <c r="BL347" s="21">
        <v>2033.48</v>
      </c>
      <c r="BM347" s="21">
        <v>0</v>
      </c>
      <c r="BN347" s="21">
        <v>2033.48</v>
      </c>
      <c r="BO347" s="22">
        <v>185</v>
      </c>
      <c r="BP347" s="22">
        <v>50.76</v>
      </c>
      <c r="BQ347" s="22">
        <v>565.04</v>
      </c>
      <c r="BR347" s="22">
        <v>138.1</v>
      </c>
      <c r="BS347" s="22">
        <v>938.9</v>
      </c>
      <c r="BT347" s="23">
        <v>2972.38</v>
      </c>
      <c r="BU347" s="21">
        <v>2109.77</v>
      </c>
      <c r="BV347" s="21">
        <v>0</v>
      </c>
      <c r="BW347" s="21">
        <v>2109.77</v>
      </c>
      <c r="BX347" s="22">
        <v>195</v>
      </c>
      <c r="BY347" s="22">
        <v>52.67</v>
      </c>
      <c r="BZ347" s="22">
        <v>580.62</v>
      </c>
      <c r="CA347" s="22">
        <v>149.66</v>
      </c>
      <c r="CB347" s="22">
        <v>977.95</v>
      </c>
      <c r="CC347" s="23">
        <v>3087.72</v>
      </c>
      <c r="CD347" s="21">
        <v>5311.81</v>
      </c>
      <c r="CE347" s="21">
        <v>0</v>
      </c>
      <c r="CF347" s="21">
        <v>5311.81</v>
      </c>
      <c r="CG347" s="22">
        <v>350</v>
      </c>
      <c r="CH347" s="22">
        <v>595.19000000000005</v>
      </c>
      <c r="CI347" s="22">
        <v>3412.14</v>
      </c>
      <c r="CJ347" s="22">
        <v>94.32</v>
      </c>
      <c r="CK347" s="22">
        <v>4451.6499999999996</v>
      </c>
      <c r="CL347" s="23">
        <v>9763.4599999999991</v>
      </c>
      <c r="CM347" s="21">
        <v>2109.77</v>
      </c>
      <c r="CN347" s="21">
        <v>0</v>
      </c>
      <c r="CO347" s="21">
        <v>2109.77</v>
      </c>
      <c r="CP347" s="22">
        <v>195</v>
      </c>
      <c r="CQ347" s="22">
        <v>52.67</v>
      </c>
      <c r="CR347" s="22">
        <v>550.5</v>
      </c>
      <c r="CS347" s="22">
        <v>124.16</v>
      </c>
      <c r="CT347" s="22">
        <v>922.33</v>
      </c>
      <c r="CU347" s="23">
        <v>3032.1</v>
      </c>
      <c r="CV347" s="21">
        <v>2128.8200000000002</v>
      </c>
      <c r="CW347" s="21">
        <v>0</v>
      </c>
      <c r="CX347" s="21">
        <v>2128.8200000000002</v>
      </c>
      <c r="CY347" s="22">
        <v>198</v>
      </c>
      <c r="CZ347" s="22">
        <v>53.15</v>
      </c>
      <c r="DA347" s="22">
        <v>567.82000000000005</v>
      </c>
      <c r="DB347" s="22">
        <v>124.5</v>
      </c>
      <c r="DC347" s="22">
        <v>943.47</v>
      </c>
      <c r="DD347" s="23">
        <v>3072.29</v>
      </c>
      <c r="DE347" s="21">
        <v>3707.62</v>
      </c>
      <c r="DF347" s="21">
        <v>0</v>
      </c>
      <c r="DG347" s="21">
        <v>3707.62</v>
      </c>
      <c r="DH347" s="22">
        <v>708</v>
      </c>
      <c r="DI347" s="22">
        <v>251.4</v>
      </c>
      <c r="DJ347" s="22">
        <v>1844.84</v>
      </c>
      <c r="DK347" s="22">
        <v>184.48</v>
      </c>
      <c r="DL347" s="22">
        <v>2988.72</v>
      </c>
      <c r="DM347" s="23">
        <v>6696.34</v>
      </c>
      <c r="DN347" s="73">
        <f t="shared" si="61"/>
        <v>31306.29</v>
      </c>
      <c r="DO347" s="73">
        <f t="shared" si="62"/>
        <v>0</v>
      </c>
      <c r="DP347" s="73">
        <f t="shared" si="53"/>
        <v>31306.29</v>
      </c>
      <c r="DQ347" s="22">
        <f t="shared" si="55"/>
        <v>3325</v>
      </c>
      <c r="DR347" s="22">
        <f t="shared" si="56"/>
        <v>1448.4600000000003</v>
      </c>
      <c r="DS347" s="22">
        <f t="shared" si="57"/>
        <v>12083</v>
      </c>
      <c r="DT347" s="22">
        <f t="shared" si="58"/>
        <v>1755.19</v>
      </c>
      <c r="DU347" s="22">
        <f t="shared" si="59"/>
        <v>18611.649999999998</v>
      </c>
      <c r="DV347" s="23">
        <f t="shared" si="60"/>
        <v>51951.42</v>
      </c>
      <c r="DW347" s="262">
        <f t="shared" si="54"/>
        <v>-89205.91</v>
      </c>
      <c r="DX347" s="262"/>
      <c r="DY347" s="263">
        <f>E347-(DU347-(DO347*PARAM!Q347))</f>
        <v>49744.070000000007</v>
      </c>
      <c r="DZ347" s="263"/>
    </row>
    <row r="348" spans="1:130" x14ac:dyDescent="0.25">
      <c r="A348" s="18">
        <v>1896</v>
      </c>
      <c r="B348" s="18" t="s">
        <v>473</v>
      </c>
      <c r="C348" s="18" t="s">
        <v>276</v>
      </c>
      <c r="D348" s="20">
        <v>1</v>
      </c>
      <c r="E348" s="18">
        <v>8350.6299999999992</v>
      </c>
      <c r="F348" s="18">
        <v>22602.68</v>
      </c>
      <c r="G348" s="18" t="s">
        <v>157</v>
      </c>
      <c r="H348" s="18" t="s">
        <v>5</v>
      </c>
      <c r="I348" s="18" t="s">
        <v>371</v>
      </c>
      <c r="J348" s="21">
        <v>1741.06</v>
      </c>
      <c r="K348" s="21">
        <v>0</v>
      </c>
      <c r="L348" s="21">
        <v>1741.06</v>
      </c>
      <c r="M348" s="22">
        <v>141</v>
      </c>
      <c r="N348" s="22">
        <v>43.46</v>
      </c>
      <c r="O348" s="22">
        <v>216.05</v>
      </c>
      <c r="P348" s="22">
        <v>245.1</v>
      </c>
      <c r="Q348" s="22">
        <v>645.61</v>
      </c>
      <c r="R348" s="23">
        <v>2386.67</v>
      </c>
      <c r="S348" s="21">
        <v>1741.06</v>
      </c>
      <c r="T348" s="21">
        <v>0</v>
      </c>
      <c r="U348" s="21">
        <v>1741.06</v>
      </c>
      <c r="V348" s="22">
        <v>141</v>
      </c>
      <c r="W348" s="22">
        <v>43.45</v>
      </c>
      <c r="X348" s="22">
        <v>216.74</v>
      </c>
      <c r="Y348" s="22">
        <v>132.91</v>
      </c>
      <c r="Z348" s="22">
        <v>534.1</v>
      </c>
      <c r="AA348" s="23">
        <v>2275.16</v>
      </c>
      <c r="AB348" s="21">
        <v>1741.06</v>
      </c>
      <c r="AC348" s="21">
        <v>0</v>
      </c>
      <c r="AD348" s="21">
        <v>1741.06</v>
      </c>
      <c r="AE348" s="22">
        <v>141</v>
      </c>
      <c r="AF348" s="22">
        <v>43.45</v>
      </c>
      <c r="AG348" s="22">
        <v>216.42</v>
      </c>
      <c r="AH348" s="22">
        <v>143.11000000000001</v>
      </c>
      <c r="AI348" s="22">
        <v>543.98</v>
      </c>
      <c r="AJ348" s="23">
        <v>2285.04</v>
      </c>
      <c r="AK348" s="21">
        <v>1741.06</v>
      </c>
      <c r="AL348" s="21">
        <v>0</v>
      </c>
      <c r="AM348" s="21">
        <v>1741.06</v>
      </c>
      <c r="AN348" s="22">
        <v>141</v>
      </c>
      <c r="AO348" s="22">
        <v>43.45</v>
      </c>
      <c r="AP348" s="22">
        <v>216.42</v>
      </c>
      <c r="AQ348" s="22">
        <v>138.01</v>
      </c>
      <c r="AR348" s="22">
        <v>538.88</v>
      </c>
      <c r="AS348" s="23">
        <v>2279.94</v>
      </c>
      <c r="AT348" s="21">
        <v>1741.06</v>
      </c>
      <c r="AU348" s="21">
        <v>0</v>
      </c>
      <c r="AV348" s="21">
        <v>1741.06</v>
      </c>
      <c r="AW348" s="22">
        <v>141</v>
      </c>
      <c r="AX348" s="22">
        <v>43.45</v>
      </c>
      <c r="AY348" s="22">
        <v>216.42</v>
      </c>
      <c r="AZ348" s="22">
        <v>122.71</v>
      </c>
      <c r="BA348" s="22">
        <v>523.58000000000004</v>
      </c>
      <c r="BB348" s="23">
        <v>2264.64</v>
      </c>
      <c r="BC348" s="21">
        <v>2606.33</v>
      </c>
      <c r="BD348" s="21">
        <v>0</v>
      </c>
      <c r="BE348" s="21">
        <v>2606.33</v>
      </c>
      <c r="BF348" s="22">
        <v>260</v>
      </c>
      <c r="BG348" s="22">
        <v>64.760000000000005</v>
      </c>
      <c r="BH348" s="22">
        <v>945.97</v>
      </c>
      <c r="BI348" s="22">
        <v>158.41</v>
      </c>
      <c r="BJ348" s="22">
        <v>1429.14</v>
      </c>
      <c r="BK348" s="23">
        <v>4035.47</v>
      </c>
      <c r="BL348" s="21">
        <v>1741.06</v>
      </c>
      <c r="BM348" s="21">
        <v>0</v>
      </c>
      <c r="BN348" s="21">
        <v>1741.06</v>
      </c>
      <c r="BO348" s="22">
        <v>143</v>
      </c>
      <c r="BP348" s="22">
        <v>43.45</v>
      </c>
      <c r="BQ348" s="22">
        <v>229.34</v>
      </c>
      <c r="BR348" s="22">
        <v>138.01</v>
      </c>
      <c r="BS348" s="22">
        <v>553.79999999999995</v>
      </c>
      <c r="BT348" s="23">
        <v>2294.86</v>
      </c>
      <c r="BU348" s="21">
        <v>1741.06</v>
      </c>
      <c r="BV348" s="21">
        <v>0</v>
      </c>
      <c r="BW348" s="21">
        <v>1741.06</v>
      </c>
      <c r="BX348" s="22">
        <v>143</v>
      </c>
      <c r="BY348" s="22">
        <v>43.45</v>
      </c>
      <c r="BZ348" s="22">
        <v>229.34</v>
      </c>
      <c r="CA348" s="22">
        <v>143.11000000000001</v>
      </c>
      <c r="CB348" s="22">
        <v>558.9</v>
      </c>
      <c r="CC348" s="23">
        <v>2299.96</v>
      </c>
      <c r="CD348" s="21">
        <v>1764.17</v>
      </c>
      <c r="CE348" s="21">
        <v>0</v>
      </c>
      <c r="CF348" s="21">
        <v>1764.17</v>
      </c>
      <c r="CG348" s="22">
        <v>146</v>
      </c>
      <c r="CH348" s="22">
        <v>44.03</v>
      </c>
      <c r="CI348" s="22">
        <v>250.35</v>
      </c>
      <c r="CJ348" s="22">
        <v>128.22</v>
      </c>
      <c r="CK348" s="22">
        <v>568.6</v>
      </c>
      <c r="CL348" s="23">
        <v>2332.77</v>
      </c>
      <c r="CM348" s="21">
        <v>1741.06</v>
      </c>
      <c r="CN348" s="21">
        <v>0</v>
      </c>
      <c r="CO348" s="21">
        <v>1741.06</v>
      </c>
      <c r="CP348" s="22">
        <v>143</v>
      </c>
      <c r="CQ348" s="22">
        <v>43.45</v>
      </c>
      <c r="CR348" s="22">
        <v>199.09</v>
      </c>
      <c r="CS348" s="22">
        <v>66.61</v>
      </c>
      <c r="CT348" s="22">
        <v>452.15</v>
      </c>
      <c r="CU348" s="23">
        <v>2193.21</v>
      </c>
      <c r="CV348" s="21">
        <v>1760.1</v>
      </c>
      <c r="CW348" s="21">
        <v>0</v>
      </c>
      <c r="CX348" s="21">
        <v>1760.1</v>
      </c>
      <c r="CY348" s="22">
        <v>146</v>
      </c>
      <c r="CZ348" s="22">
        <v>43.93</v>
      </c>
      <c r="DA348" s="22">
        <v>216.39</v>
      </c>
      <c r="DB348" s="22">
        <v>123.05</v>
      </c>
      <c r="DC348" s="22">
        <v>529.37</v>
      </c>
      <c r="DD348" s="23">
        <v>2289.4699999999998</v>
      </c>
      <c r="DE348" s="21">
        <v>2621.89</v>
      </c>
      <c r="DF348" s="21">
        <v>0</v>
      </c>
      <c r="DG348" s="21">
        <v>2621.89</v>
      </c>
      <c r="DH348" s="22">
        <v>264</v>
      </c>
      <c r="DI348" s="22">
        <v>291.81</v>
      </c>
      <c r="DJ348" s="22">
        <v>1052.48</v>
      </c>
      <c r="DK348" s="22">
        <v>154.99</v>
      </c>
      <c r="DL348" s="22">
        <v>1763.28</v>
      </c>
      <c r="DM348" s="23">
        <v>4385.17</v>
      </c>
      <c r="DN348" s="73">
        <f t="shared" si="61"/>
        <v>22680.969999999998</v>
      </c>
      <c r="DO348" s="73">
        <f t="shared" si="62"/>
        <v>0</v>
      </c>
      <c r="DP348" s="73">
        <f t="shared" si="53"/>
        <v>22680.969999999998</v>
      </c>
      <c r="DQ348" s="22">
        <f t="shared" si="55"/>
        <v>2093</v>
      </c>
      <c r="DR348" s="22">
        <f t="shared" si="56"/>
        <v>835.58999999999992</v>
      </c>
      <c r="DS348" s="22">
        <f t="shared" si="57"/>
        <v>4434.3500000000004</v>
      </c>
      <c r="DT348" s="22">
        <f t="shared" si="58"/>
        <v>1832.25</v>
      </c>
      <c r="DU348" s="22">
        <f t="shared" si="59"/>
        <v>9195.19</v>
      </c>
      <c r="DV348" s="23">
        <f t="shared" si="60"/>
        <v>33617.22</v>
      </c>
      <c r="DW348" s="262">
        <f t="shared" si="54"/>
        <v>78.289999999997235</v>
      </c>
      <c r="DX348" s="262"/>
      <c r="DY348" s="263">
        <f>E348-(DU348-(DO348*PARAM!Q348))</f>
        <v>-844.56000000000131</v>
      </c>
      <c r="DZ348" s="263"/>
    </row>
    <row r="349" spans="1:130" x14ac:dyDescent="0.25">
      <c r="A349" s="18">
        <v>1900</v>
      </c>
      <c r="B349" s="18" t="s">
        <v>739</v>
      </c>
      <c r="C349" s="18" t="s">
        <v>740</v>
      </c>
      <c r="D349" s="20">
        <v>1</v>
      </c>
      <c r="E349" s="18">
        <v>12150.22</v>
      </c>
      <c r="F349" s="18">
        <v>26067.62</v>
      </c>
      <c r="G349" s="18" t="s">
        <v>173</v>
      </c>
      <c r="H349" s="18" t="s">
        <v>5</v>
      </c>
      <c r="I349" s="18" t="s">
        <v>204</v>
      </c>
      <c r="J349" s="21">
        <v>1826.76</v>
      </c>
      <c r="K349" s="21">
        <v>0</v>
      </c>
      <c r="L349" s="21">
        <v>1826.76</v>
      </c>
      <c r="M349" s="22">
        <v>153</v>
      </c>
      <c r="N349" s="22">
        <v>27.36</v>
      </c>
      <c r="O349" s="22">
        <v>293.13</v>
      </c>
      <c r="P349" s="22">
        <v>32.43</v>
      </c>
      <c r="Q349" s="22">
        <v>505.92</v>
      </c>
      <c r="R349" s="23">
        <v>2332.6799999999998</v>
      </c>
      <c r="S349" s="21">
        <v>1826.76</v>
      </c>
      <c r="T349" s="21">
        <v>0</v>
      </c>
      <c r="U349" s="21">
        <v>1826.76</v>
      </c>
      <c r="V349" s="22">
        <v>153</v>
      </c>
      <c r="W349" s="22">
        <v>27.36</v>
      </c>
      <c r="X349" s="22">
        <v>293.81</v>
      </c>
      <c r="Y349" s="22">
        <v>134.43</v>
      </c>
      <c r="Z349" s="22">
        <v>608.6</v>
      </c>
      <c r="AA349" s="23">
        <v>2435.36</v>
      </c>
      <c r="AB349" s="21">
        <v>1734.82</v>
      </c>
      <c r="AC349" s="21">
        <v>0</v>
      </c>
      <c r="AD349" s="21">
        <v>1734.82</v>
      </c>
      <c r="AE349" s="22">
        <v>140</v>
      </c>
      <c r="AF349" s="22">
        <v>25.98</v>
      </c>
      <c r="AG349" s="22">
        <v>279.36</v>
      </c>
      <c r="AH349" s="22">
        <v>81.8</v>
      </c>
      <c r="AI349" s="22">
        <v>527.14</v>
      </c>
      <c r="AJ349" s="23">
        <v>2261.96</v>
      </c>
      <c r="AK349" s="21">
        <v>1826.76</v>
      </c>
      <c r="AL349" s="21">
        <v>0</v>
      </c>
      <c r="AM349" s="21">
        <v>1826.76</v>
      </c>
      <c r="AN349" s="22">
        <v>153</v>
      </c>
      <c r="AO349" s="22">
        <v>27.36</v>
      </c>
      <c r="AP349" s="22">
        <v>293.47000000000003</v>
      </c>
      <c r="AQ349" s="22">
        <v>108.93</v>
      </c>
      <c r="AR349" s="22">
        <v>582.76</v>
      </c>
      <c r="AS349" s="23">
        <v>2409.52</v>
      </c>
      <c r="AT349" s="21">
        <v>1826.76</v>
      </c>
      <c r="AU349" s="21">
        <v>0</v>
      </c>
      <c r="AV349" s="21">
        <v>1826.76</v>
      </c>
      <c r="AW349" s="22">
        <v>153</v>
      </c>
      <c r="AX349" s="22">
        <v>27.36</v>
      </c>
      <c r="AY349" s="22">
        <v>293.47000000000003</v>
      </c>
      <c r="AZ349" s="22">
        <v>124.23</v>
      </c>
      <c r="BA349" s="22">
        <v>598.05999999999995</v>
      </c>
      <c r="BB349" s="23">
        <v>2424.8200000000002</v>
      </c>
      <c r="BC349" s="21">
        <v>2815.48</v>
      </c>
      <c r="BD349" s="21">
        <v>0</v>
      </c>
      <c r="BE349" s="21">
        <v>2815.48</v>
      </c>
      <c r="BF349" s="22">
        <v>278</v>
      </c>
      <c r="BG349" s="22">
        <v>40.79</v>
      </c>
      <c r="BH349" s="22">
        <v>992.89</v>
      </c>
      <c r="BI349" s="22">
        <v>161.79</v>
      </c>
      <c r="BJ349" s="22">
        <v>1473.47</v>
      </c>
      <c r="BK349" s="23">
        <v>4288.95</v>
      </c>
      <c r="BL349" s="21">
        <v>1826.76</v>
      </c>
      <c r="BM349" s="21">
        <v>0</v>
      </c>
      <c r="BN349" s="21">
        <v>1826.76</v>
      </c>
      <c r="BO349" s="22">
        <v>154</v>
      </c>
      <c r="BP349" s="22">
        <v>27.36</v>
      </c>
      <c r="BQ349" s="22">
        <v>307.02999999999997</v>
      </c>
      <c r="BR349" s="22">
        <v>139.53</v>
      </c>
      <c r="BS349" s="22">
        <v>627.91999999999996</v>
      </c>
      <c r="BT349" s="23">
        <v>2454.6799999999998</v>
      </c>
      <c r="BU349" s="21">
        <v>1826.76</v>
      </c>
      <c r="BV349" s="21">
        <v>0</v>
      </c>
      <c r="BW349" s="21">
        <v>1826.76</v>
      </c>
      <c r="BX349" s="22">
        <v>154</v>
      </c>
      <c r="BY349" s="22">
        <v>27.36</v>
      </c>
      <c r="BZ349" s="22">
        <v>307.02999999999997</v>
      </c>
      <c r="CA349" s="22">
        <v>139.53</v>
      </c>
      <c r="CB349" s="22">
        <v>627.91999999999996</v>
      </c>
      <c r="CC349" s="23">
        <v>2454.6799999999998</v>
      </c>
      <c r="CD349" s="21">
        <v>1832.41</v>
      </c>
      <c r="CE349" s="21">
        <v>0</v>
      </c>
      <c r="CF349" s="21">
        <v>1832.41</v>
      </c>
      <c r="CG349" s="22">
        <v>155</v>
      </c>
      <c r="CH349" s="22">
        <v>27.44</v>
      </c>
      <c r="CI349" s="22">
        <v>312.2</v>
      </c>
      <c r="CJ349" s="22">
        <v>144.72</v>
      </c>
      <c r="CK349" s="22">
        <v>639.36</v>
      </c>
      <c r="CL349" s="23">
        <v>2471.77</v>
      </c>
      <c r="CM349" s="21">
        <v>1830.15</v>
      </c>
      <c r="CN349" s="21">
        <v>0</v>
      </c>
      <c r="CO349" s="21">
        <v>1830.15</v>
      </c>
      <c r="CP349" s="22">
        <v>155</v>
      </c>
      <c r="CQ349" s="22">
        <v>27.41</v>
      </c>
      <c r="CR349" s="22">
        <v>279.85000000000002</v>
      </c>
      <c r="CS349" s="22">
        <v>83.48</v>
      </c>
      <c r="CT349" s="22">
        <v>545.74</v>
      </c>
      <c r="CU349" s="23">
        <v>2375.89</v>
      </c>
      <c r="CV349" s="21">
        <v>1826.76</v>
      </c>
      <c r="CW349" s="21">
        <v>0</v>
      </c>
      <c r="CX349" s="21">
        <v>1826.76</v>
      </c>
      <c r="CY349" s="22">
        <v>154</v>
      </c>
      <c r="CZ349" s="22">
        <v>27.36</v>
      </c>
      <c r="DA349" s="22">
        <v>276.76</v>
      </c>
      <c r="DB349" s="22">
        <v>108.93</v>
      </c>
      <c r="DC349" s="22">
        <v>567.04999999999995</v>
      </c>
      <c r="DD349" s="23">
        <v>2393.81</v>
      </c>
      <c r="DE349" s="21">
        <v>7087.25</v>
      </c>
      <c r="DF349" s="21">
        <v>0</v>
      </c>
      <c r="DG349" s="21">
        <v>7087.25</v>
      </c>
      <c r="DH349" s="22">
        <v>881</v>
      </c>
      <c r="DI349" s="22">
        <v>665.49</v>
      </c>
      <c r="DJ349" s="22">
        <v>5171.3100000000004</v>
      </c>
      <c r="DK349" s="22">
        <v>229.19</v>
      </c>
      <c r="DL349" s="22">
        <v>6946.99</v>
      </c>
      <c r="DM349" s="23">
        <v>14034.24</v>
      </c>
      <c r="DN349" s="73">
        <f t="shared" si="61"/>
        <v>28087.43</v>
      </c>
      <c r="DO349" s="73">
        <f t="shared" si="62"/>
        <v>0</v>
      </c>
      <c r="DP349" s="73">
        <f t="shared" si="53"/>
        <v>28087.43</v>
      </c>
      <c r="DQ349" s="22">
        <f t="shared" si="55"/>
        <v>2837</v>
      </c>
      <c r="DR349" s="22">
        <f t="shared" si="56"/>
        <v>1005.99</v>
      </c>
      <c r="DS349" s="22">
        <f t="shared" si="57"/>
        <v>9407.34</v>
      </c>
      <c r="DT349" s="22">
        <f t="shared" si="58"/>
        <v>1628.5200000000002</v>
      </c>
      <c r="DU349" s="22">
        <f t="shared" si="59"/>
        <v>14878.849999999999</v>
      </c>
      <c r="DV349" s="23">
        <f t="shared" si="60"/>
        <v>44793.04</v>
      </c>
      <c r="DW349" s="262">
        <f t="shared" si="54"/>
        <v>2019.8100000000013</v>
      </c>
      <c r="DX349" s="262"/>
      <c r="DY349" s="263">
        <f>E349-(DU349-(DO349*PARAM!Q349))</f>
        <v>-2728.6299999999992</v>
      </c>
      <c r="DZ349" s="263"/>
    </row>
    <row r="350" spans="1:130" x14ac:dyDescent="0.25">
      <c r="A350" s="18">
        <v>1901</v>
      </c>
      <c r="B350" s="18" t="s">
        <v>325</v>
      </c>
      <c r="C350" s="18" t="s">
        <v>326</v>
      </c>
      <c r="D350" s="20">
        <v>1</v>
      </c>
      <c r="E350" s="18">
        <v>7515.43</v>
      </c>
      <c r="F350" s="18">
        <v>21840.93</v>
      </c>
      <c r="G350" s="18" t="s">
        <v>173</v>
      </c>
      <c r="H350" s="18" t="s">
        <v>5</v>
      </c>
      <c r="I350" s="18" t="s">
        <v>204</v>
      </c>
      <c r="J350" s="21">
        <v>1683.92</v>
      </c>
      <c r="K350" s="21">
        <v>0</v>
      </c>
      <c r="L350" s="21">
        <v>1683.92</v>
      </c>
      <c r="M350" s="22">
        <v>0</v>
      </c>
      <c r="N350" s="22">
        <v>25.21</v>
      </c>
      <c r="O350" s="22">
        <v>164.76</v>
      </c>
      <c r="P350" s="22">
        <v>29.9</v>
      </c>
      <c r="Q350" s="22">
        <v>219.87</v>
      </c>
      <c r="R350" s="23">
        <v>1903.79</v>
      </c>
      <c r="S350" s="21">
        <v>1683.92</v>
      </c>
      <c r="T350" s="21">
        <v>0</v>
      </c>
      <c r="U350" s="21">
        <v>1683.92</v>
      </c>
      <c r="V350" s="22">
        <v>0</v>
      </c>
      <c r="W350" s="22">
        <v>25.21</v>
      </c>
      <c r="X350" s="22">
        <v>165.42</v>
      </c>
      <c r="Y350" s="22">
        <v>131.9</v>
      </c>
      <c r="Z350" s="22">
        <v>322.52999999999997</v>
      </c>
      <c r="AA350" s="23">
        <v>2006.45</v>
      </c>
      <c r="AB350" s="21">
        <v>1683.92</v>
      </c>
      <c r="AC350" s="21">
        <v>0</v>
      </c>
      <c r="AD350" s="21">
        <v>1683.92</v>
      </c>
      <c r="AE350" s="22">
        <v>0</v>
      </c>
      <c r="AF350" s="22">
        <v>25.21</v>
      </c>
      <c r="AG350" s="22">
        <v>165.09</v>
      </c>
      <c r="AH350" s="22">
        <v>106.4</v>
      </c>
      <c r="AI350" s="22">
        <v>296.7</v>
      </c>
      <c r="AJ350" s="23">
        <v>1980.62</v>
      </c>
      <c r="AK350" s="21">
        <v>1683.92</v>
      </c>
      <c r="AL350" s="21">
        <v>0</v>
      </c>
      <c r="AM350" s="21">
        <v>1683.92</v>
      </c>
      <c r="AN350" s="22">
        <v>0</v>
      </c>
      <c r="AO350" s="22">
        <v>25.21</v>
      </c>
      <c r="AP350" s="22">
        <v>165.09</v>
      </c>
      <c r="AQ350" s="22">
        <v>101.3</v>
      </c>
      <c r="AR350" s="22">
        <v>291.60000000000002</v>
      </c>
      <c r="AS350" s="23">
        <v>1975.52</v>
      </c>
      <c r="AT350" s="21">
        <v>1683.92</v>
      </c>
      <c r="AU350" s="21">
        <v>0</v>
      </c>
      <c r="AV350" s="21">
        <v>1683.92</v>
      </c>
      <c r="AW350" s="22">
        <v>0</v>
      </c>
      <c r="AX350" s="22">
        <v>25.21</v>
      </c>
      <c r="AY350" s="22">
        <v>165.09</v>
      </c>
      <c r="AZ350" s="22">
        <v>91.1</v>
      </c>
      <c r="BA350" s="22">
        <v>281.39999999999998</v>
      </c>
      <c r="BB350" s="23">
        <v>1965.32</v>
      </c>
      <c r="BC350" s="21">
        <v>2549.23</v>
      </c>
      <c r="BD350" s="21">
        <v>0</v>
      </c>
      <c r="BE350" s="21">
        <v>2549.23</v>
      </c>
      <c r="BF350" s="22">
        <v>0</v>
      </c>
      <c r="BG350" s="22">
        <v>37.57</v>
      </c>
      <c r="BH350" s="22">
        <v>914.66</v>
      </c>
      <c r="BI350" s="22">
        <v>96.08</v>
      </c>
      <c r="BJ350" s="22">
        <v>1048.31</v>
      </c>
      <c r="BK350" s="23">
        <v>3597.54</v>
      </c>
      <c r="BL350" s="21">
        <v>1690.98</v>
      </c>
      <c r="BM350" s="21">
        <v>0</v>
      </c>
      <c r="BN350" s="21">
        <v>1690.98</v>
      </c>
      <c r="BO350" s="22">
        <v>0</v>
      </c>
      <c r="BP350" s="22">
        <v>25.32</v>
      </c>
      <c r="BQ350" s="22">
        <v>183.9</v>
      </c>
      <c r="BR350" s="22">
        <v>81.02</v>
      </c>
      <c r="BS350" s="22">
        <v>290.24</v>
      </c>
      <c r="BT350" s="23">
        <v>1981.22</v>
      </c>
      <c r="BU350" s="21">
        <v>1683.92</v>
      </c>
      <c r="BV350" s="21">
        <v>0</v>
      </c>
      <c r="BW350" s="21">
        <v>1683.92</v>
      </c>
      <c r="BX350" s="22">
        <v>0</v>
      </c>
      <c r="BY350" s="22">
        <v>25.21</v>
      </c>
      <c r="BZ350" s="22">
        <v>177.59</v>
      </c>
      <c r="CA350" s="22">
        <v>75.8</v>
      </c>
      <c r="CB350" s="22">
        <v>278.60000000000002</v>
      </c>
      <c r="CC350" s="23">
        <v>1962.52</v>
      </c>
      <c r="CD350" s="21">
        <v>1683.92</v>
      </c>
      <c r="CE350" s="21">
        <v>0</v>
      </c>
      <c r="CF350" s="21">
        <v>1683.92</v>
      </c>
      <c r="CG350" s="22">
        <v>0</v>
      </c>
      <c r="CH350" s="22">
        <v>25.21</v>
      </c>
      <c r="CI350" s="22">
        <v>177.59</v>
      </c>
      <c r="CJ350" s="22">
        <v>80.900000000000006</v>
      </c>
      <c r="CK350" s="22">
        <v>283.7</v>
      </c>
      <c r="CL350" s="23">
        <v>1967.62</v>
      </c>
      <c r="CM350" s="21">
        <v>1689.81</v>
      </c>
      <c r="CN350" s="21">
        <v>0</v>
      </c>
      <c r="CO350" s="21">
        <v>1689.81</v>
      </c>
      <c r="CP350" s="22">
        <v>0</v>
      </c>
      <c r="CQ350" s="22">
        <v>25.3</v>
      </c>
      <c r="CR350" s="22">
        <v>152.75</v>
      </c>
      <c r="CS350" s="22">
        <v>96.29</v>
      </c>
      <c r="CT350" s="22">
        <v>274.33999999999997</v>
      </c>
      <c r="CU350" s="23">
        <v>1964.15</v>
      </c>
      <c r="CV350" s="21">
        <v>1683.92</v>
      </c>
      <c r="CW350" s="21">
        <v>0</v>
      </c>
      <c r="CX350" s="21">
        <v>1683.92</v>
      </c>
      <c r="CY350" s="22">
        <v>0</v>
      </c>
      <c r="CZ350" s="22">
        <v>25.21</v>
      </c>
      <c r="DA350" s="22">
        <v>184.31</v>
      </c>
      <c r="DB350" s="22">
        <v>116.6</v>
      </c>
      <c r="DC350" s="22">
        <v>326.12</v>
      </c>
      <c r="DD350" s="23">
        <v>2010.04</v>
      </c>
      <c r="DE350" s="21">
        <v>2564.7600000000002</v>
      </c>
      <c r="DF350" s="21">
        <v>0</v>
      </c>
      <c r="DG350" s="21">
        <v>2564.7600000000002</v>
      </c>
      <c r="DH350" s="22">
        <v>0</v>
      </c>
      <c r="DI350" s="22">
        <v>257.32</v>
      </c>
      <c r="DJ350" s="22">
        <v>993.47</v>
      </c>
      <c r="DK350" s="22">
        <v>133.58000000000001</v>
      </c>
      <c r="DL350" s="22">
        <v>1384.37</v>
      </c>
      <c r="DM350" s="23">
        <v>3949.13</v>
      </c>
      <c r="DN350" s="73">
        <f t="shared" si="61"/>
        <v>21966.14</v>
      </c>
      <c r="DO350" s="73">
        <f t="shared" si="62"/>
        <v>0</v>
      </c>
      <c r="DP350" s="73">
        <f t="shared" si="53"/>
        <v>21966.14</v>
      </c>
      <c r="DQ350" s="22">
        <f t="shared" si="55"/>
        <v>0</v>
      </c>
      <c r="DR350" s="22">
        <f t="shared" si="56"/>
        <v>572.51</v>
      </c>
      <c r="DS350" s="22">
        <f t="shared" si="57"/>
        <v>3793.6200000000008</v>
      </c>
      <c r="DT350" s="22">
        <f t="shared" si="58"/>
        <v>1221.8899999999999</v>
      </c>
      <c r="DU350" s="22">
        <f t="shared" si="59"/>
        <v>5588.0199999999995</v>
      </c>
      <c r="DV350" s="23">
        <f t="shared" si="60"/>
        <v>29245.14</v>
      </c>
      <c r="DW350" s="262">
        <f t="shared" si="54"/>
        <v>125.20999999999913</v>
      </c>
      <c r="DX350" s="262"/>
      <c r="DY350" s="263">
        <f>E350-(DU350-(DO350*PARAM!Q350))</f>
        <v>1927.4100000000008</v>
      </c>
      <c r="DZ350" s="263"/>
    </row>
    <row r="351" spans="1:130" x14ac:dyDescent="0.25">
      <c r="A351" s="18">
        <v>1902</v>
      </c>
      <c r="B351" s="18" t="s">
        <v>632</v>
      </c>
      <c r="C351" s="18" t="s">
        <v>633</v>
      </c>
      <c r="D351" s="20">
        <v>1</v>
      </c>
      <c r="E351" s="18">
        <v>18882.52</v>
      </c>
      <c r="F351" s="18">
        <v>33546.61</v>
      </c>
      <c r="G351" s="18" t="s">
        <v>157</v>
      </c>
      <c r="H351" s="18" t="s">
        <v>5</v>
      </c>
      <c r="I351" s="18" t="s">
        <v>587</v>
      </c>
      <c r="J351" s="21">
        <v>2537.98</v>
      </c>
      <c r="K351" s="21">
        <v>0</v>
      </c>
      <c r="L351" s="21">
        <v>2537.98</v>
      </c>
      <c r="M351" s="22">
        <v>258</v>
      </c>
      <c r="N351" s="22">
        <v>38.03</v>
      </c>
      <c r="O351" s="22">
        <v>964</v>
      </c>
      <c r="P351" s="22">
        <v>45.07</v>
      </c>
      <c r="Q351" s="22">
        <v>1305.0999999999999</v>
      </c>
      <c r="R351" s="23">
        <v>3843.08</v>
      </c>
      <c r="S351" s="21">
        <v>2537.98</v>
      </c>
      <c r="T351" s="21">
        <v>0</v>
      </c>
      <c r="U351" s="21">
        <v>2537.98</v>
      </c>
      <c r="V351" s="22">
        <v>258</v>
      </c>
      <c r="W351" s="22">
        <v>38.03</v>
      </c>
      <c r="X351" s="22">
        <v>964.98</v>
      </c>
      <c r="Y351" s="22">
        <v>45.07</v>
      </c>
      <c r="Z351" s="22">
        <v>1306.08</v>
      </c>
      <c r="AA351" s="23">
        <v>3844.06</v>
      </c>
      <c r="AB351" s="21">
        <v>2537.98</v>
      </c>
      <c r="AC351" s="21">
        <v>0</v>
      </c>
      <c r="AD351" s="21">
        <v>2537.98</v>
      </c>
      <c r="AE351" s="22">
        <v>258</v>
      </c>
      <c r="AF351" s="22">
        <v>38.03</v>
      </c>
      <c r="AG351" s="22">
        <v>964.49</v>
      </c>
      <c r="AH351" s="22">
        <v>45.07</v>
      </c>
      <c r="AI351" s="22">
        <v>1305.5899999999999</v>
      </c>
      <c r="AJ351" s="23">
        <v>3843.57</v>
      </c>
      <c r="AK351" s="21">
        <v>2585.59</v>
      </c>
      <c r="AL351" s="21">
        <v>0</v>
      </c>
      <c r="AM351" s="21">
        <v>2585.59</v>
      </c>
      <c r="AN351" s="22">
        <v>264</v>
      </c>
      <c r="AO351" s="22">
        <v>38.74</v>
      </c>
      <c r="AP351" s="22">
        <v>981.91</v>
      </c>
      <c r="AQ351" s="22">
        <v>96.91</v>
      </c>
      <c r="AR351" s="22">
        <v>1381.56</v>
      </c>
      <c r="AS351" s="23">
        <v>3967.15</v>
      </c>
      <c r="AT351" s="21">
        <v>2585.59</v>
      </c>
      <c r="AU351" s="21">
        <v>0</v>
      </c>
      <c r="AV351" s="21">
        <v>2585.59</v>
      </c>
      <c r="AW351" s="22">
        <v>264</v>
      </c>
      <c r="AX351" s="22">
        <v>38.74</v>
      </c>
      <c r="AY351" s="22">
        <v>981.91</v>
      </c>
      <c r="AZ351" s="22">
        <v>96.91</v>
      </c>
      <c r="BA351" s="22">
        <v>1381.56</v>
      </c>
      <c r="BB351" s="23">
        <v>3967.15</v>
      </c>
      <c r="BC351" s="21">
        <v>3919.7</v>
      </c>
      <c r="BD351" s="21">
        <v>0</v>
      </c>
      <c r="BE351" s="21">
        <v>3919.7</v>
      </c>
      <c r="BF351" s="22">
        <v>438</v>
      </c>
      <c r="BG351" s="22">
        <v>57.75</v>
      </c>
      <c r="BH351" s="22">
        <v>1445.38</v>
      </c>
      <c r="BI351" s="22">
        <v>120.31</v>
      </c>
      <c r="BJ351" s="22">
        <v>2061.44</v>
      </c>
      <c r="BK351" s="23">
        <v>5981.14</v>
      </c>
      <c r="BL351" s="21">
        <v>2585.59</v>
      </c>
      <c r="BM351" s="21">
        <v>0</v>
      </c>
      <c r="BN351" s="21">
        <v>2585.59</v>
      </c>
      <c r="BO351" s="22">
        <v>266</v>
      </c>
      <c r="BP351" s="22">
        <v>38.74</v>
      </c>
      <c r="BQ351" s="22">
        <v>1001.12</v>
      </c>
      <c r="BR351" s="22">
        <v>96.91</v>
      </c>
      <c r="BS351" s="22">
        <v>1402.77</v>
      </c>
      <c r="BT351" s="23">
        <v>3988.36</v>
      </c>
      <c r="BU351" s="21">
        <v>2585.59</v>
      </c>
      <c r="BV351" s="21">
        <v>0</v>
      </c>
      <c r="BW351" s="21">
        <v>2585.59</v>
      </c>
      <c r="BX351" s="22">
        <v>266</v>
      </c>
      <c r="BY351" s="22">
        <v>38.74</v>
      </c>
      <c r="BZ351" s="22">
        <v>1001.12</v>
      </c>
      <c r="CA351" s="22">
        <v>45.91</v>
      </c>
      <c r="CB351" s="22">
        <v>1351.77</v>
      </c>
      <c r="CC351" s="23">
        <v>3937.36</v>
      </c>
      <c r="CD351" s="21">
        <v>2585.59</v>
      </c>
      <c r="CE351" s="21">
        <v>0</v>
      </c>
      <c r="CF351" s="21">
        <v>2585.59</v>
      </c>
      <c r="CG351" s="22">
        <v>266</v>
      </c>
      <c r="CH351" s="22">
        <v>38.74</v>
      </c>
      <c r="CI351" s="22">
        <v>1001.12</v>
      </c>
      <c r="CJ351" s="22">
        <v>45.91</v>
      </c>
      <c r="CK351" s="22">
        <v>1351.77</v>
      </c>
      <c r="CL351" s="23">
        <v>3937.36</v>
      </c>
      <c r="CM351" s="21">
        <v>2585.59</v>
      </c>
      <c r="CN351" s="21">
        <v>0</v>
      </c>
      <c r="CO351" s="21">
        <v>2585.59</v>
      </c>
      <c r="CP351" s="22">
        <v>274</v>
      </c>
      <c r="CQ351" s="22">
        <v>38.74</v>
      </c>
      <c r="CR351" s="22">
        <v>1005.92</v>
      </c>
      <c r="CS351" s="22">
        <v>45.91</v>
      </c>
      <c r="CT351" s="22">
        <v>1364.57</v>
      </c>
      <c r="CU351" s="23">
        <v>3950.16</v>
      </c>
      <c r="CV351" s="21">
        <v>2585.59</v>
      </c>
      <c r="CW351" s="21">
        <v>0</v>
      </c>
      <c r="CX351" s="21">
        <v>2585.59</v>
      </c>
      <c r="CY351" s="22">
        <v>266</v>
      </c>
      <c r="CZ351" s="22">
        <v>38.74</v>
      </c>
      <c r="DA351" s="22">
        <v>1001.12</v>
      </c>
      <c r="DB351" s="22">
        <v>45.91</v>
      </c>
      <c r="DC351" s="22">
        <v>1351.77</v>
      </c>
      <c r="DD351" s="23">
        <v>3937.36</v>
      </c>
      <c r="DE351" s="21">
        <v>3885.3</v>
      </c>
      <c r="DF351" s="21">
        <v>0</v>
      </c>
      <c r="DG351" s="21">
        <v>3885.3</v>
      </c>
      <c r="DH351" s="22">
        <v>447</v>
      </c>
      <c r="DI351" s="22">
        <v>392.43</v>
      </c>
      <c r="DJ351" s="22">
        <v>1486.4</v>
      </c>
      <c r="DK351" s="22">
        <v>68.989999999999995</v>
      </c>
      <c r="DL351" s="22">
        <v>2394.8200000000002</v>
      </c>
      <c r="DM351" s="23">
        <v>6280.12</v>
      </c>
      <c r="DN351" s="73">
        <f t="shared" si="61"/>
        <v>33518.07</v>
      </c>
      <c r="DO351" s="73">
        <f t="shared" si="62"/>
        <v>0</v>
      </c>
      <c r="DP351" s="73">
        <f t="shared" si="53"/>
        <v>33518.07</v>
      </c>
      <c r="DQ351" s="22">
        <f t="shared" si="55"/>
        <v>3791</v>
      </c>
      <c r="DR351" s="22">
        <f t="shared" si="56"/>
        <v>874.19</v>
      </c>
      <c r="DS351" s="22">
        <f t="shared" si="57"/>
        <v>13800.590000000002</v>
      </c>
      <c r="DT351" s="22">
        <f t="shared" si="58"/>
        <v>895.78999999999985</v>
      </c>
      <c r="DU351" s="22">
        <f t="shared" si="59"/>
        <v>19361.57</v>
      </c>
      <c r="DV351" s="23">
        <f t="shared" si="60"/>
        <v>55465.23</v>
      </c>
      <c r="DW351" s="262">
        <f t="shared" si="54"/>
        <v>-28.540000000000873</v>
      </c>
      <c r="DX351" s="262"/>
      <c r="DY351" s="263">
        <f>E351-(DU351-(DO351*PARAM!Q351))</f>
        <v>-479.04999999999927</v>
      </c>
      <c r="DZ351" s="263"/>
    </row>
    <row r="352" spans="1:130" x14ac:dyDescent="0.25">
      <c r="A352" s="18">
        <v>1903</v>
      </c>
      <c r="B352" s="18" t="s">
        <v>192</v>
      </c>
      <c r="C352" s="18" t="s">
        <v>193</v>
      </c>
      <c r="D352" s="20">
        <v>0</v>
      </c>
      <c r="E352" s="18">
        <v>2618.42</v>
      </c>
      <c r="F352" s="18">
        <v>7596.39</v>
      </c>
      <c r="G352" s="18" t="s">
        <v>173</v>
      </c>
      <c r="H352" s="18" t="s">
        <v>5</v>
      </c>
      <c r="I352" s="18" t="s">
        <v>194</v>
      </c>
      <c r="J352" s="21">
        <v>1672.31</v>
      </c>
      <c r="K352" s="21">
        <v>0</v>
      </c>
      <c r="L352" s="21">
        <v>1672.31</v>
      </c>
      <c r="M352" s="22">
        <v>130</v>
      </c>
      <c r="N352" s="22">
        <v>41.26</v>
      </c>
      <c r="O352" s="22">
        <v>137.16999999999999</v>
      </c>
      <c r="P352" s="22">
        <v>131.59</v>
      </c>
      <c r="Q352" s="22">
        <v>440.02</v>
      </c>
      <c r="R352" s="23">
        <v>2112.33</v>
      </c>
      <c r="S352" s="21">
        <v>1649.81</v>
      </c>
      <c r="T352" s="21">
        <v>0</v>
      </c>
      <c r="U352" s="21">
        <v>1649.81</v>
      </c>
      <c r="V352" s="22">
        <v>130</v>
      </c>
      <c r="W352" s="22">
        <v>41.26</v>
      </c>
      <c r="X352" s="22">
        <v>137.81</v>
      </c>
      <c r="Y352" s="22">
        <v>105.8</v>
      </c>
      <c r="Z352" s="22">
        <v>414.87</v>
      </c>
      <c r="AA352" s="23">
        <v>2064.6799999999998</v>
      </c>
      <c r="AB352" s="21">
        <v>1656.83</v>
      </c>
      <c r="AC352" s="21">
        <v>0</v>
      </c>
      <c r="AD352" s="21">
        <v>1656.83</v>
      </c>
      <c r="AE352" s="22">
        <v>130</v>
      </c>
      <c r="AF352" s="22">
        <v>41.26</v>
      </c>
      <c r="AG352" s="22">
        <v>137.49</v>
      </c>
      <c r="AH352" s="22">
        <v>121.19</v>
      </c>
      <c r="AI352" s="22">
        <v>429.94</v>
      </c>
      <c r="AJ352" s="23">
        <v>2086.77</v>
      </c>
      <c r="AK352" s="21">
        <v>2651.21</v>
      </c>
      <c r="AL352" s="21">
        <v>0</v>
      </c>
      <c r="AM352" s="21">
        <v>2651.21</v>
      </c>
      <c r="AN352" s="22">
        <v>-66</v>
      </c>
      <c r="AO352" s="22">
        <v>217.34</v>
      </c>
      <c r="AP352" s="22">
        <v>1017.31</v>
      </c>
      <c r="AQ352" s="22">
        <v>133.68</v>
      </c>
      <c r="AR352" s="22">
        <v>1302.33</v>
      </c>
      <c r="AS352" s="23">
        <v>3953.54</v>
      </c>
      <c r="AT352" s="21">
        <v>0</v>
      </c>
      <c r="AU352" s="21">
        <v>0</v>
      </c>
      <c r="AV352" s="21">
        <v>0</v>
      </c>
      <c r="AW352" s="22">
        <v>0</v>
      </c>
      <c r="AX352" s="22">
        <v>0</v>
      </c>
      <c r="AY352" s="22">
        <v>0</v>
      </c>
      <c r="AZ352" s="22">
        <v>0</v>
      </c>
      <c r="BA352" s="22">
        <v>0</v>
      </c>
      <c r="BB352" s="23">
        <v>0</v>
      </c>
      <c r="BC352" s="21">
        <v>161.19999999999999</v>
      </c>
      <c r="BD352" s="21">
        <v>0</v>
      </c>
      <c r="BE352" s="21">
        <v>161.19999999999999</v>
      </c>
      <c r="BF352" s="22">
        <v>0</v>
      </c>
      <c r="BG352" s="22">
        <v>0</v>
      </c>
      <c r="BH352" s="22">
        <v>0</v>
      </c>
      <c r="BI352" s="22">
        <v>2.16</v>
      </c>
      <c r="BJ352" s="22">
        <v>2.16</v>
      </c>
      <c r="BK352" s="23">
        <v>163.36000000000001</v>
      </c>
      <c r="BL352" s="21">
        <v>0</v>
      </c>
      <c r="BM352" s="21">
        <v>0</v>
      </c>
      <c r="BN352" s="21">
        <v>0</v>
      </c>
      <c r="BO352" s="22">
        <v>0</v>
      </c>
      <c r="BP352" s="22">
        <v>0</v>
      </c>
      <c r="BQ352" s="22">
        <v>0</v>
      </c>
      <c r="BR352" s="22">
        <v>0</v>
      </c>
      <c r="BS352" s="22">
        <v>0</v>
      </c>
      <c r="BT352" s="23">
        <v>0</v>
      </c>
      <c r="BU352" s="21"/>
      <c r="BV352" s="21"/>
      <c r="BW352" s="21"/>
      <c r="BX352" s="22"/>
      <c r="BY352" s="22"/>
      <c r="BZ352" s="22"/>
      <c r="CA352" s="22"/>
      <c r="CB352" s="22"/>
      <c r="CC352" s="23"/>
      <c r="CD352" s="21">
        <v>0</v>
      </c>
      <c r="CE352" s="21">
        <v>0</v>
      </c>
      <c r="CF352" s="21">
        <v>0</v>
      </c>
      <c r="CG352" s="22">
        <v>0</v>
      </c>
      <c r="CH352" s="22">
        <v>0</v>
      </c>
      <c r="CI352" s="22">
        <v>0</v>
      </c>
      <c r="CJ352" s="22">
        <v>0</v>
      </c>
      <c r="CK352" s="22">
        <v>0</v>
      </c>
      <c r="CL352" s="23">
        <v>0</v>
      </c>
      <c r="CM352" s="21">
        <v>0</v>
      </c>
      <c r="CN352" s="21">
        <v>0</v>
      </c>
      <c r="CO352" s="21">
        <v>0</v>
      </c>
      <c r="CP352" s="22">
        <v>0</v>
      </c>
      <c r="CQ352" s="22">
        <v>0</v>
      </c>
      <c r="CR352" s="22">
        <v>0</v>
      </c>
      <c r="CS352" s="22">
        <v>0</v>
      </c>
      <c r="CT352" s="22">
        <v>0</v>
      </c>
      <c r="CU352" s="23">
        <v>0</v>
      </c>
      <c r="CV352" s="21"/>
      <c r="CW352" s="21"/>
      <c r="CX352" s="21"/>
      <c r="CY352" s="22"/>
      <c r="CZ352" s="22"/>
      <c r="DA352" s="22"/>
      <c r="DB352" s="22"/>
      <c r="DC352" s="22"/>
      <c r="DD352" s="23"/>
      <c r="DN352" s="73">
        <f t="shared" si="61"/>
        <v>7791.36</v>
      </c>
      <c r="DO352" s="73">
        <f t="shared" si="62"/>
        <v>0</v>
      </c>
      <c r="DP352" s="73">
        <f t="shared" si="53"/>
        <v>7791.36</v>
      </c>
      <c r="DQ352" s="22">
        <f t="shared" si="55"/>
        <v>324</v>
      </c>
      <c r="DR352" s="22">
        <f t="shared" si="56"/>
        <v>341.12</v>
      </c>
      <c r="DS352" s="22">
        <f t="shared" si="57"/>
        <v>1429.78</v>
      </c>
      <c r="DT352" s="22">
        <f t="shared" si="58"/>
        <v>494.42</v>
      </c>
      <c r="DU352" s="22">
        <f t="shared" si="59"/>
        <v>2589.3199999999997</v>
      </c>
      <c r="DV352" s="23">
        <f t="shared" si="60"/>
        <v>10380.68</v>
      </c>
      <c r="DW352" s="262">
        <f t="shared" si="54"/>
        <v>194.96999999999935</v>
      </c>
      <c r="DX352" s="262"/>
      <c r="DY352" s="263">
        <f>E352-(DU352-(DO352*PARAM!Q352))</f>
        <v>29.100000000000364</v>
      </c>
      <c r="DZ352" s="263"/>
    </row>
    <row r="353" spans="1:130" x14ac:dyDescent="0.25">
      <c r="A353" s="18">
        <v>1904</v>
      </c>
      <c r="B353" s="18" t="s">
        <v>355</v>
      </c>
      <c r="C353" s="18" t="s">
        <v>356</v>
      </c>
      <c r="D353" s="20">
        <v>0</v>
      </c>
      <c r="E353" s="18">
        <v>1282.93</v>
      </c>
      <c r="F353" s="18">
        <v>3696.08</v>
      </c>
      <c r="G353" s="18" t="s">
        <v>173</v>
      </c>
      <c r="H353" s="18" t="s">
        <v>5</v>
      </c>
      <c r="I353" s="18" t="s">
        <v>194</v>
      </c>
      <c r="J353" s="21">
        <v>1596.07</v>
      </c>
      <c r="K353" s="21">
        <v>0</v>
      </c>
      <c r="L353" s="21">
        <v>1596.07</v>
      </c>
      <c r="M353" s="22">
        <v>121</v>
      </c>
      <c r="N353" s="22">
        <v>38.880000000000003</v>
      </c>
      <c r="O353" s="22">
        <v>88.63</v>
      </c>
      <c r="P353" s="22">
        <v>79.17</v>
      </c>
      <c r="Q353" s="22">
        <v>327.68</v>
      </c>
      <c r="R353" s="23">
        <v>1923.75</v>
      </c>
      <c r="S353" s="21">
        <v>2155</v>
      </c>
      <c r="T353" s="21">
        <v>0</v>
      </c>
      <c r="U353" s="21">
        <v>2155</v>
      </c>
      <c r="V353" s="22">
        <v>40</v>
      </c>
      <c r="W353" s="22">
        <v>128.11000000000001</v>
      </c>
      <c r="X353" s="22">
        <v>763.51</v>
      </c>
      <c r="Y353" s="22">
        <v>89.27</v>
      </c>
      <c r="Z353" s="22">
        <v>1020.89</v>
      </c>
      <c r="AA353" s="23">
        <v>3175.89</v>
      </c>
      <c r="AB353" s="21">
        <v>0</v>
      </c>
      <c r="AC353" s="21">
        <v>0</v>
      </c>
      <c r="AD353" s="21">
        <v>0</v>
      </c>
      <c r="AE353" s="22">
        <v>0</v>
      </c>
      <c r="AF353" s="22">
        <v>0</v>
      </c>
      <c r="AG353" s="22">
        <v>0</v>
      </c>
      <c r="AH353" s="22">
        <v>0</v>
      </c>
      <c r="AI353" s="22">
        <v>0</v>
      </c>
      <c r="AJ353" s="23">
        <v>0</v>
      </c>
      <c r="AK353" s="21">
        <v>0</v>
      </c>
      <c r="AL353" s="21">
        <v>0</v>
      </c>
      <c r="AM353" s="21">
        <v>0</v>
      </c>
      <c r="AN353" s="22">
        <v>0</v>
      </c>
      <c r="AO353" s="22">
        <v>0</v>
      </c>
      <c r="AP353" s="22">
        <v>0</v>
      </c>
      <c r="AQ353" s="22">
        <v>0</v>
      </c>
      <c r="AR353" s="22">
        <v>0</v>
      </c>
      <c r="AS353" s="23">
        <v>0</v>
      </c>
      <c r="AT353" s="21">
        <v>0</v>
      </c>
      <c r="AU353" s="21">
        <v>0</v>
      </c>
      <c r="AV353" s="21">
        <v>0</v>
      </c>
      <c r="AW353" s="22">
        <v>0</v>
      </c>
      <c r="AX353" s="22">
        <v>0</v>
      </c>
      <c r="AY353" s="22">
        <v>0</v>
      </c>
      <c r="AZ353" s="22">
        <v>0</v>
      </c>
      <c r="BA353" s="22">
        <v>0</v>
      </c>
      <c r="BB353" s="23">
        <v>0</v>
      </c>
      <c r="BC353" s="21">
        <v>75.400000000000006</v>
      </c>
      <c r="BD353" s="21">
        <v>0</v>
      </c>
      <c r="BE353" s="21">
        <v>75.400000000000006</v>
      </c>
      <c r="BF353" s="22">
        <v>0</v>
      </c>
      <c r="BG353" s="22">
        <v>0</v>
      </c>
      <c r="BH353" s="22">
        <v>0</v>
      </c>
      <c r="BI353" s="22">
        <v>1.01</v>
      </c>
      <c r="BJ353" s="22">
        <v>1.01</v>
      </c>
      <c r="BK353" s="23">
        <v>76.41</v>
      </c>
      <c r="BL353" s="21">
        <v>0</v>
      </c>
      <c r="BM353" s="21">
        <v>0</v>
      </c>
      <c r="BN353" s="21">
        <v>0</v>
      </c>
      <c r="BO353" s="22">
        <v>0</v>
      </c>
      <c r="BP353" s="22">
        <v>0</v>
      </c>
      <c r="BQ353" s="22">
        <v>0</v>
      </c>
      <c r="BR353" s="22">
        <v>0</v>
      </c>
      <c r="BS353" s="22">
        <v>0</v>
      </c>
      <c r="BT353" s="23">
        <v>0</v>
      </c>
      <c r="BU353" s="21"/>
      <c r="BV353" s="21"/>
      <c r="BW353" s="21"/>
      <c r="BX353" s="22"/>
      <c r="BY353" s="22"/>
      <c r="BZ353" s="22"/>
      <c r="CA353" s="22"/>
      <c r="CB353" s="22"/>
      <c r="CC353" s="23"/>
      <c r="CD353" s="21">
        <v>0</v>
      </c>
      <c r="CE353" s="21">
        <v>0</v>
      </c>
      <c r="CF353" s="21">
        <v>0</v>
      </c>
      <c r="CG353" s="22">
        <v>0</v>
      </c>
      <c r="CH353" s="22">
        <v>0</v>
      </c>
      <c r="CI353" s="22">
        <v>0</v>
      </c>
      <c r="CJ353" s="22">
        <v>0</v>
      </c>
      <c r="CK353" s="22">
        <v>0</v>
      </c>
      <c r="CL353" s="23">
        <v>0</v>
      </c>
      <c r="CM353" s="21">
        <v>0</v>
      </c>
      <c r="CN353" s="21">
        <v>0</v>
      </c>
      <c r="CO353" s="21">
        <v>0</v>
      </c>
      <c r="CP353" s="22">
        <v>0</v>
      </c>
      <c r="CQ353" s="22">
        <v>0</v>
      </c>
      <c r="CR353" s="22">
        <v>0</v>
      </c>
      <c r="CS353" s="22">
        <v>0</v>
      </c>
      <c r="CT353" s="22">
        <v>0</v>
      </c>
      <c r="CU353" s="23">
        <v>0</v>
      </c>
      <c r="CV353" s="21"/>
      <c r="CW353" s="21"/>
      <c r="CX353" s="21"/>
      <c r="CY353" s="22"/>
      <c r="CZ353" s="22"/>
      <c r="DA353" s="22"/>
      <c r="DB353" s="22"/>
      <c r="DC353" s="22"/>
      <c r="DD353" s="23"/>
      <c r="DN353" s="73">
        <f t="shared" si="61"/>
        <v>3826.47</v>
      </c>
      <c r="DO353" s="73">
        <f t="shared" si="62"/>
        <v>0</v>
      </c>
      <c r="DP353" s="73">
        <f t="shared" si="53"/>
        <v>3826.47</v>
      </c>
      <c r="DQ353" s="22">
        <f t="shared" si="55"/>
        <v>161</v>
      </c>
      <c r="DR353" s="22">
        <f t="shared" si="56"/>
        <v>166.99</v>
      </c>
      <c r="DS353" s="22">
        <f t="shared" si="57"/>
        <v>852.14</v>
      </c>
      <c r="DT353" s="22">
        <f t="shared" si="58"/>
        <v>169.45</v>
      </c>
      <c r="DU353" s="22">
        <f t="shared" si="59"/>
        <v>1349.58</v>
      </c>
      <c r="DV353" s="23">
        <f t="shared" si="60"/>
        <v>5176.0499999999993</v>
      </c>
      <c r="DW353" s="262">
        <f t="shared" si="54"/>
        <v>130.38999999999987</v>
      </c>
      <c r="DX353" s="262"/>
      <c r="DY353" s="263">
        <f>E353-(DU353-(DO353*PARAM!Q353))</f>
        <v>-66.649999999999864</v>
      </c>
      <c r="DZ353" s="263"/>
    </row>
    <row r="354" spans="1:130" x14ac:dyDescent="0.25">
      <c r="A354" s="18">
        <v>1905</v>
      </c>
      <c r="B354" s="18" t="s">
        <v>270</v>
      </c>
      <c r="C354" s="18" t="s">
        <v>271</v>
      </c>
      <c r="D354" s="20">
        <v>1</v>
      </c>
      <c r="E354" s="18">
        <v>4288.8500000000004</v>
      </c>
      <c r="F354" s="18">
        <v>20612.73</v>
      </c>
      <c r="G354" s="18" t="s">
        <v>157</v>
      </c>
      <c r="H354" s="18" t="s">
        <v>5</v>
      </c>
      <c r="I354" s="18" t="s">
        <v>179</v>
      </c>
      <c r="J354" s="21">
        <v>1631.1</v>
      </c>
      <c r="K354" s="21">
        <v>0</v>
      </c>
      <c r="L354" s="21">
        <v>1631.1</v>
      </c>
      <c r="M354" s="22">
        <v>131</v>
      </c>
      <c r="N354" s="22">
        <v>21.16</v>
      </c>
      <c r="O354" s="22">
        <v>154.21</v>
      </c>
      <c r="P354" s="22">
        <v>130.94999999999999</v>
      </c>
      <c r="Q354" s="22">
        <v>437.32</v>
      </c>
      <c r="R354" s="23">
        <v>2068.42</v>
      </c>
      <c r="S354" s="21">
        <v>1558.09</v>
      </c>
      <c r="T354" s="21">
        <v>0</v>
      </c>
      <c r="U354" s="21">
        <v>1558.09</v>
      </c>
      <c r="V354" s="22">
        <v>121</v>
      </c>
      <c r="W354" s="22">
        <v>20.22</v>
      </c>
      <c r="X354" s="22">
        <v>89.24</v>
      </c>
      <c r="Y354" s="22">
        <v>129.66</v>
      </c>
      <c r="Z354" s="22">
        <v>360.12</v>
      </c>
      <c r="AA354" s="23">
        <v>1918.21</v>
      </c>
      <c r="AB354" s="21">
        <v>1139.57</v>
      </c>
      <c r="AC354" s="21">
        <v>0</v>
      </c>
      <c r="AD354" s="21">
        <v>1139.57</v>
      </c>
      <c r="AE354" s="22">
        <v>64</v>
      </c>
      <c r="AF354" s="22">
        <v>14.77</v>
      </c>
      <c r="AG354" s="22">
        <v>78.47</v>
      </c>
      <c r="AH354" s="22">
        <v>137.52000000000001</v>
      </c>
      <c r="AI354" s="22">
        <v>294.76</v>
      </c>
      <c r="AJ354" s="23">
        <v>1434.33</v>
      </c>
      <c r="AK354" s="21">
        <v>1558.09</v>
      </c>
      <c r="AL354" s="21">
        <v>0</v>
      </c>
      <c r="AM354" s="21">
        <v>1558.09</v>
      </c>
      <c r="AN354" s="22">
        <v>121</v>
      </c>
      <c r="AO354" s="22">
        <v>20.22</v>
      </c>
      <c r="AP354" s="22">
        <v>88.92</v>
      </c>
      <c r="AQ354" s="22">
        <v>109.26</v>
      </c>
      <c r="AR354" s="22">
        <v>339.4</v>
      </c>
      <c r="AS354" s="23">
        <v>1897.49</v>
      </c>
      <c r="AT354" s="21">
        <v>1558.09</v>
      </c>
      <c r="AU354" s="21">
        <v>0</v>
      </c>
      <c r="AV354" s="21">
        <v>1558.09</v>
      </c>
      <c r="AW354" s="22">
        <v>121</v>
      </c>
      <c r="AX354" s="22">
        <v>20.22</v>
      </c>
      <c r="AY354" s="22">
        <v>88.92</v>
      </c>
      <c r="AZ354" s="22">
        <v>119.46</v>
      </c>
      <c r="BA354" s="22">
        <v>349.6</v>
      </c>
      <c r="BB354" s="23">
        <v>1907.69</v>
      </c>
      <c r="BC354" s="21">
        <v>2406.4499999999998</v>
      </c>
      <c r="BD354" s="21">
        <v>0</v>
      </c>
      <c r="BE354" s="21">
        <v>2406.4499999999998</v>
      </c>
      <c r="BF354" s="22">
        <v>224</v>
      </c>
      <c r="BG354" s="22">
        <v>29.96</v>
      </c>
      <c r="BH354" s="22">
        <v>762.8</v>
      </c>
      <c r="BI354" s="22">
        <v>42.29</v>
      </c>
      <c r="BJ354" s="22">
        <v>1059.05</v>
      </c>
      <c r="BK354" s="23">
        <v>3465.5</v>
      </c>
      <c r="BL354" s="21">
        <v>1558.09</v>
      </c>
      <c r="BM354" s="21">
        <v>0</v>
      </c>
      <c r="BN354" s="21">
        <v>1558.09</v>
      </c>
      <c r="BO354" s="22">
        <v>122</v>
      </c>
      <c r="BP354" s="22">
        <v>20.22</v>
      </c>
      <c r="BQ354" s="22">
        <v>100.49</v>
      </c>
      <c r="BR354" s="22">
        <v>134.76</v>
      </c>
      <c r="BS354" s="22">
        <v>377.47</v>
      </c>
      <c r="BT354" s="23">
        <v>1935.56</v>
      </c>
      <c r="BU354" s="21">
        <v>1558.09</v>
      </c>
      <c r="BV354" s="21">
        <v>0</v>
      </c>
      <c r="BW354" s="21">
        <v>1558.09</v>
      </c>
      <c r="BX354" s="22">
        <v>122</v>
      </c>
      <c r="BY354" s="22">
        <v>20.22</v>
      </c>
      <c r="BZ354" s="22">
        <v>100.49</v>
      </c>
      <c r="CA354" s="22">
        <v>124.56</v>
      </c>
      <c r="CB354" s="22">
        <v>367.27</v>
      </c>
      <c r="CC354" s="23">
        <v>1925.36</v>
      </c>
      <c r="CD354" s="21">
        <v>1559.39</v>
      </c>
      <c r="CE354" s="21">
        <v>0</v>
      </c>
      <c r="CF354" s="21">
        <v>1559.39</v>
      </c>
      <c r="CG354" s="22">
        <v>122</v>
      </c>
      <c r="CH354" s="22">
        <v>20.23</v>
      </c>
      <c r="CI354" s="22">
        <v>101.64</v>
      </c>
      <c r="CJ354" s="22">
        <v>104.19</v>
      </c>
      <c r="CK354" s="22">
        <v>348.06</v>
      </c>
      <c r="CL354" s="23">
        <v>1907.45</v>
      </c>
      <c r="CM354" s="21">
        <v>1685.24</v>
      </c>
      <c r="CN354" s="21">
        <v>0</v>
      </c>
      <c r="CO354" s="21">
        <v>1685.24</v>
      </c>
      <c r="CP354" s="22">
        <v>147</v>
      </c>
      <c r="CQ354" s="22">
        <v>21.87</v>
      </c>
      <c r="CR354" s="22">
        <v>135.56</v>
      </c>
      <c r="CS354" s="22">
        <v>101.32</v>
      </c>
      <c r="CT354" s="22">
        <v>405.75</v>
      </c>
      <c r="CU354" s="23">
        <v>2090.9899999999998</v>
      </c>
      <c r="CV354" s="21">
        <v>1875.64</v>
      </c>
      <c r="CW354" s="21">
        <v>0</v>
      </c>
      <c r="CX354" s="21">
        <v>1875.64</v>
      </c>
      <c r="CY354" s="22">
        <v>166</v>
      </c>
      <c r="CZ354" s="22">
        <v>24.34</v>
      </c>
      <c r="DA354" s="22">
        <v>196.44</v>
      </c>
      <c r="DB354" s="22">
        <v>125.1</v>
      </c>
      <c r="DC354" s="22">
        <v>511.88</v>
      </c>
      <c r="DD354" s="23">
        <v>2387.52</v>
      </c>
      <c r="DE354" s="21">
        <v>2336.2199999999998</v>
      </c>
      <c r="DF354" s="21">
        <v>0</v>
      </c>
      <c r="DG354" s="21">
        <v>2336.2199999999998</v>
      </c>
      <c r="DH354" s="22">
        <v>230</v>
      </c>
      <c r="DI354" s="22">
        <v>233.24</v>
      </c>
      <c r="DJ354" s="22">
        <v>717.28</v>
      </c>
      <c r="DK354" s="22">
        <v>160.11000000000001</v>
      </c>
      <c r="DL354" s="22">
        <v>1340.63</v>
      </c>
      <c r="DM354" s="23">
        <v>3676.85</v>
      </c>
      <c r="DN354" s="73">
        <f t="shared" si="61"/>
        <v>20424.060000000001</v>
      </c>
      <c r="DO354" s="73">
        <f t="shared" si="62"/>
        <v>0</v>
      </c>
      <c r="DP354" s="73">
        <f t="shared" si="53"/>
        <v>20424.060000000001</v>
      </c>
      <c r="DQ354" s="22">
        <f t="shared" si="55"/>
        <v>1813</v>
      </c>
      <c r="DR354" s="22">
        <f t="shared" si="56"/>
        <v>486.89</v>
      </c>
      <c r="DS354" s="22">
        <f t="shared" si="57"/>
        <v>2714.95</v>
      </c>
      <c r="DT354" s="22">
        <f t="shared" si="58"/>
        <v>1553.94</v>
      </c>
      <c r="DU354" s="22">
        <f t="shared" si="59"/>
        <v>6568.7800000000007</v>
      </c>
      <c r="DV354" s="23">
        <f t="shared" si="60"/>
        <v>28550.929999999997</v>
      </c>
      <c r="DW354" s="262">
        <f t="shared" si="54"/>
        <v>-188.66999999999825</v>
      </c>
      <c r="DX354" s="262"/>
      <c r="DY354" s="263">
        <f>E354-(DU354-(DO354*PARAM!Q354))</f>
        <v>-2279.9300000000003</v>
      </c>
      <c r="DZ354" s="263"/>
    </row>
    <row r="355" spans="1:130" x14ac:dyDescent="0.25">
      <c r="A355" s="18">
        <v>1906</v>
      </c>
      <c r="B355" s="18" t="s">
        <v>756</v>
      </c>
      <c r="C355" s="18" t="s">
        <v>375</v>
      </c>
      <c r="D355" s="20">
        <v>1</v>
      </c>
      <c r="E355" s="18">
        <v>4644.42</v>
      </c>
      <c r="F355" s="18">
        <v>22234.75</v>
      </c>
      <c r="G355" s="18" t="s">
        <v>157</v>
      </c>
      <c r="H355" s="18" t="s">
        <v>5</v>
      </c>
      <c r="I355" s="18" t="s">
        <v>179</v>
      </c>
      <c r="J355" s="21">
        <v>1631.1</v>
      </c>
      <c r="K355" s="21">
        <v>0</v>
      </c>
      <c r="L355" s="21">
        <v>1631.1</v>
      </c>
      <c r="M355" s="22">
        <v>131</v>
      </c>
      <c r="N355" s="22">
        <v>21.16</v>
      </c>
      <c r="O355" s="22">
        <v>154.21</v>
      </c>
      <c r="P355" s="22">
        <v>130.94999999999999</v>
      </c>
      <c r="Q355" s="22">
        <v>437.32</v>
      </c>
      <c r="R355" s="23">
        <v>2068.42</v>
      </c>
      <c r="S355" s="21">
        <v>1558.09</v>
      </c>
      <c r="T355" s="21">
        <v>0</v>
      </c>
      <c r="U355" s="21">
        <v>1558.09</v>
      </c>
      <c r="V355" s="22">
        <v>121</v>
      </c>
      <c r="W355" s="22">
        <v>20.22</v>
      </c>
      <c r="X355" s="22">
        <v>89.24</v>
      </c>
      <c r="Y355" s="22">
        <v>129.66</v>
      </c>
      <c r="Z355" s="22">
        <v>360.12</v>
      </c>
      <c r="AA355" s="23">
        <v>1918.21</v>
      </c>
      <c r="AB355" s="21">
        <v>1282.3800000000001</v>
      </c>
      <c r="AC355" s="21">
        <v>0</v>
      </c>
      <c r="AD355" s="21">
        <v>1282.3800000000001</v>
      </c>
      <c r="AE355" s="22">
        <v>83</v>
      </c>
      <c r="AF355" s="22">
        <v>16.64</v>
      </c>
      <c r="AG355" s="22">
        <v>176.41</v>
      </c>
      <c r="AH355" s="22">
        <v>140.05000000000001</v>
      </c>
      <c r="AI355" s="22">
        <v>416.1</v>
      </c>
      <c r="AJ355" s="23">
        <v>1698.48</v>
      </c>
      <c r="AK355" s="21">
        <v>1347.61</v>
      </c>
      <c r="AL355" s="21">
        <v>0</v>
      </c>
      <c r="AM355" s="21">
        <v>1347.61</v>
      </c>
      <c r="AN355" s="22">
        <v>92</v>
      </c>
      <c r="AO355" s="22">
        <v>17.48</v>
      </c>
      <c r="AP355" s="22">
        <v>179.42</v>
      </c>
      <c r="AQ355" s="22">
        <v>105.53</v>
      </c>
      <c r="AR355" s="22">
        <v>394.43</v>
      </c>
      <c r="AS355" s="23">
        <v>1742.04</v>
      </c>
      <c r="AT355" s="21">
        <v>1700.93</v>
      </c>
      <c r="AU355" s="21">
        <v>0</v>
      </c>
      <c r="AV355" s="21">
        <v>1700.93</v>
      </c>
      <c r="AW355" s="22">
        <v>140</v>
      </c>
      <c r="AX355" s="22">
        <v>22.07</v>
      </c>
      <c r="AY355" s="22">
        <v>217.34</v>
      </c>
      <c r="AZ355" s="22">
        <v>91.39</v>
      </c>
      <c r="BA355" s="22">
        <v>470.8</v>
      </c>
      <c r="BB355" s="23">
        <v>2171.73</v>
      </c>
      <c r="BC355" s="21">
        <v>2589.3200000000002</v>
      </c>
      <c r="BD355" s="21">
        <v>0</v>
      </c>
      <c r="BE355" s="21">
        <v>2589.3200000000002</v>
      </c>
      <c r="BF355" s="22">
        <v>249</v>
      </c>
      <c r="BG355" s="22">
        <v>32.340000000000003</v>
      </c>
      <c r="BH355" s="22">
        <v>926.89</v>
      </c>
      <c r="BI355" s="22">
        <v>157.75</v>
      </c>
      <c r="BJ355" s="22">
        <v>1365.98</v>
      </c>
      <c r="BK355" s="23">
        <v>3955.3</v>
      </c>
      <c r="BL355" s="21">
        <v>1802.94</v>
      </c>
      <c r="BM355" s="21">
        <v>0</v>
      </c>
      <c r="BN355" s="21">
        <v>1802.94</v>
      </c>
      <c r="BO355" s="22">
        <v>156</v>
      </c>
      <c r="BP355" s="22">
        <v>23.4</v>
      </c>
      <c r="BQ355" s="22">
        <v>251.72</v>
      </c>
      <c r="BR355" s="22">
        <v>139.11000000000001</v>
      </c>
      <c r="BS355" s="22">
        <v>570.23</v>
      </c>
      <c r="BT355" s="23">
        <v>2373.17</v>
      </c>
      <c r="BU355" s="21">
        <v>1700.93</v>
      </c>
      <c r="BV355" s="21">
        <v>0</v>
      </c>
      <c r="BW355" s="21">
        <v>1700.93</v>
      </c>
      <c r="BX355" s="22">
        <v>142</v>
      </c>
      <c r="BY355" s="22">
        <v>22.07</v>
      </c>
      <c r="BZ355" s="22">
        <v>229.96</v>
      </c>
      <c r="CA355" s="22">
        <v>142.38999999999999</v>
      </c>
      <c r="CB355" s="22">
        <v>536.41999999999996</v>
      </c>
      <c r="CC355" s="23">
        <v>2237.35</v>
      </c>
      <c r="CD355" s="21">
        <v>1700.93</v>
      </c>
      <c r="CE355" s="21">
        <v>0</v>
      </c>
      <c r="CF355" s="21">
        <v>1700.93</v>
      </c>
      <c r="CG355" s="22">
        <v>142</v>
      </c>
      <c r="CH355" s="22">
        <v>22.07</v>
      </c>
      <c r="CI355" s="22">
        <v>229.96</v>
      </c>
      <c r="CJ355" s="22">
        <v>127.09</v>
      </c>
      <c r="CK355" s="22">
        <v>521.12</v>
      </c>
      <c r="CL355" s="23">
        <v>2222.0500000000002</v>
      </c>
      <c r="CM355" s="21">
        <v>1937.03</v>
      </c>
      <c r="CN355" s="21">
        <v>0</v>
      </c>
      <c r="CO355" s="21">
        <v>1937.03</v>
      </c>
      <c r="CP355" s="22">
        <v>182</v>
      </c>
      <c r="CQ355" s="22">
        <v>25.14</v>
      </c>
      <c r="CR355" s="22">
        <v>299.31</v>
      </c>
      <c r="CS355" s="22">
        <v>105.78</v>
      </c>
      <c r="CT355" s="22">
        <v>612.23</v>
      </c>
      <c r="CU355" s="23">
        <v>2549.2600000000002</v>
      </c>
      <c r="CV355" s="21">
        <v>1891.93</v>
      </c>
      <c r="CW355" s="21">
        <v>0</v>
      </c>
      <c r="CX355" s="21">
        <v>1891.93</v>
      </c>
      <c r="CY355" s="22">
        <v>168</v>
      </c>
      <c r="CZ355" s="22">
        <v>24.56</v>
      </c>
      <c r="DA355" s="22">
        <v>286.04000000000002</v>
      </c>
      <c r="DB355" s="22">
        <v>104.98</v>
      </c>
      <c r="DC355" s="22">
        <v>583.58000000000004</v>
      </c>
      <c r="DD355" s="23">
        <v>2475.5100000000002</v>
      </c>
      <c r="DE355" s="21">
        <v>2550.48</v>
      </c>
      <c r="DF355" s="21">
        <v>0</v>
      </c>
      <c r="DG355" s="21">
        <v>2550.48</v>
      </c>
      <c r="DH355" s="22">
        <v>259</v>
      </c>
      <c r="DI355" s="22">
        <v>248.72</v>
      </c>
      <c r="DJ355" s="22">
        <v>844.58</v>
      </c>
      <c r="DK355" s="22">
        <v>163.93</v>
      </c>
      <c r="DL355" s="22">
        <v>1516.23</v>
      </c>
      <c r="DM355" s="23">
        <v>4066.71</v>
      </c>
      <c r="DN355" s="73">
        <f t="shared" si="61"/>
        <v>21693.670000000002</v>
      </c>
      <c r="DO355" s="73">
        <f t="shared" si="62"/>
        <v>0</v>
      </c>
      <c r="DP355" s="73">
        <f t="shared" si="53"/>
        <v>21693.670000000002</v>
      </c>
      <c r="DQ355" s="22">
        <f t="shared" si="55"/>
        <v>2021</v>
      </c>
      <c r="DR355" s="22">
        <f t="shared" si="56"/>
        <v>519.27</v>
      </c>
      <c r="DS355" s="22">
        <f t="shared" si="57"/>
        <v>4136.8</v>
      </c>
      <c r="DT355" s="22">
        <f t="shared" si="58"/>
        <v>1677.72</v>
      </c>
      <c r="DU355" s="22">
        <f t="shared" si="59"/>
        <v>8354.7899999999991</v>
      </c>
      <c r="DV355" s="23">
        <f t="shared" si="60"/>
        <v>31851.4</v>
      </c>
      <c r="DW355" s="262">
        <f t="shared" si="54"/>
        <v>-541.07999999999811</v>
      </c>
      <c r="DX355" s="262"/>
      <c r="DY355" s="263">
        <f>E355-(DU355-(DO355*PARAM!Q355))</f>
        <v>-3710.369999999999</v>
      </c>
      <c r="DZ355" s="263"/>
    </row>
    <row r="356" spans="1:130" x14ac:dyDescent="0.25">
      <c r="A356" s="18">
        <v>1907</v>
      </c>
      <c r="B356" s="18" t="s">
        <v>177</v>
      </c>
      <c r="C356" s="18" t="s">
        <v>178</v>
      </c>
      <c r="D356" s="20">
        <v>1</v>
      </c>
      <c r="E356" s="18">
        <v>6861.53</v>
      </c>
      <c r="F356" s="18">
        <v>21481.3</v>
      </c>
      <c r="G356" s="18" t="s">
        <v>157</v>
      </c>
      <c r="H356" s="18" t="s">
        <v>5</v>
      </c>
      <c r="I356" s="18" t="s">
        <v>179</v>
      </c>
      <c r="J356" s="21">
        <v>1631.1</v>
      </c>
      <c r="K356" s="21">
        <v>0</v>
      </c>
      <c r="L356" s="21">
        <v>1631.1</v>
      </c>
      <c r="M356" s="22">
        <v>131</v>
      </c>
      <c r="N356" s="22">
        <v>21.16</v>
      </c>
      <c r="O356" s="22">
        <v>154.21</v>
      </c>
      <c r="P356" s="22">
        <v>130.94999999999999</v>
      </c>
      <c r="Q356" s="22">
        <v>437.32</v>
      </c>
      <c r="R356" s="23">
        <v>2068.42</v>
      </c>
      <c r="S356" s="21">
        <v>1558.09</v>
      </c>
      <c r="T356" s="21">
        <v>0</v>
      </c>
      <c r="U356" s="21">
        <v>1558.09</v>
      </c>
      <c r="V356" s="22">
        <v>121</v>
      </c>
      <c r="W356" s="22">
        <v>20.22</v>
      </c>
      <c r="X356" s="22">
        <v>89.24</v>
      </c>
      <c r="Y356" s="22">
        <v>129.66</v>
      </c>
      <c r="Z356" s="22">
        <v>360.12</v>
      </c>
      <c r="AA356" s="23">
        <v>1918.21</v>
      </c>
      <c r="AB356" s="21">
        <v>1172.81</v>
      </c>
      <c r="AC356" s="21">
        <v>0</v>
      </c>
      <c r="AD356" s="21">
        <v>1172.81</v>
      </c>
      <c r="AE356" s="22">
        <v>69</v>
      </c>
      <c r="AF356" s="22">
        <v>15.21</v>
      </c>
      <c r="AG356" s="22">
        <v>138.5</v>
      </c>
      <c r="AH356" s="22">
        <v>138.12</v>
      </c>
      <c r="AI356" s="22">
        <v>360.83</v>
      </c>
      <c r="AJ356" s="23">
        <v>1533.64</v>
      </c>
      <c r="AK356" s="21">
        <v>1653.32</v>
      </c>
      <c r="AL356" s="21">
        <v>0</v>
      </c>
      <c r="AM356" s="21">
        <v>1653.32</v>
      </c>
      <c r="AN356" s="22">
        <v>134</v>
      </c>
      <c r="AO356" s="22">
        <v>21.45</v>
      </c>
      <c r="AP356" s="22">
        <v>174.47</v>
      </c>
      <c r="AQ356" s="22">
        <v>105.85</v>
      </c>
      <c r="AR356" s="22">
        <v>435.77</v>
      </c>
      <c r="AS356" s="23">
        <v>2089.09</v>
      </c>
      <c r="AT356" s="21">
        <v>1653.32</v>
      </c>
      <c r="AU356" s="21">
        <v>0</v>
      </c>
      <c r="AV356" s="21">
        <v>1653.32</v>
      </c>
      <c r="AW356" s="22">
        <v>134</v>
      </c>
      <c r="AX356" s="22">
        <v>21.45</v>
      </c>
      <c r="AY356" s="22">
        <v>174.47</v>
      </c>
      <c r="AZ356" s="22">
        <v>121.15</v>
      </c>
      <c r="BA356" s="22">
        <v>451.07</v>
      </c>
      <c r="BB356" s="23">
        <v>2104.39</v>
      </c>
      <c r="BC356" s="21">
        <v>2528.4899999999998</v>
      </c>
      <c r="BD356" s="21">
        <v>0</v>
      </c>
      <c r="BE356" s="21">
        <v>2528.4899999999998</v>
      </c>
      <c r="BF356" s="22">
        <v>243</v>
      </c>
      <c r="BG356" s="22">
        <v>31.82</v>
      </c>
      <c r="BH356" s="22">
        <v>891.26</v>
      </c>
      <c r="BI356" s="22">
        <v>156.75</v>
      </c>
      <c r="BJ356" s="22">
        <v>1322.83</v>
      </c>
      <c r="BK356" s="23">
        <v>3851.32</v>
      </c>
      <c r="BL356" s="21">
        <v>1653.32</v>
      </c>
      <c r="BM356" s="21">
        <v>0</v>
      </c>
      <c r="BN356" s="21">
        <v>1653.32</v>
      </c>
      <c r="BO356" s="22">
        <v>135</v>
      </c>
      <c r="BP356" s="22">
        <v>21.45</v>
      </c>
      <c r="BQ356" s="22">
        <v>186.75</v>
      </c>
      <c r="BR356" s="22">
        <v>136.44999999999999</v>
      </c>
      <c r="BS356" s="22">
        <v>479.65</v>
      </c>
      <c r="BT356" s="23">
        <v>2132.9699999999998</v>
      </c>
      <c r="BU356" s="21">
        <v>1653.32</v>
      </c>
      <c r="BV356" s="21">
        <v>0</v>
      </c>
      <c r="BW356" s="21">
        <v>1653.32</v>
      </c>
      <c r="BX356" s="22">
        <v>135</v>
      </c>
      <c r="BY356" s="22">
        <v>21.45</v>
      </c>
      <c r="BZ356" s="22">
        <v>186.75</v>
      </c>
      <c r="CA356" s="22">
        <v>141.55000000000001</v>
      </c>
      <c r="CB356" s="22">
        <v>484.75</v>
      </c>
      <c r="CC356" s="23">
        <v>2138.0700000000002</v>
      </c>
      <c r="CD356" s="21">
        <v>1653.32</v>
      </c>
      <c r="CE356" s="21">
        <v>0</v>
      </c>
      <c r="CF356" s="21">
        <v>1653.32</v>
      </c>
      <c r="CG356" s="22">
        <v>135</v>
      </c>
      <c r="CH356" s="22">
        <v>21.45</v>
      </c>
      <c r="CI356" s="22">
        <v>186.75</v>
      </c>
      <c r="CJ356" s="22">
        <v>126.25</v>
      </c>
      <c r="CK356" s="22">
        <v>469.45</v>
      </c>
      <c r="CL356" s="23">
        <v>2122.77</v>
      </c>
      <c r="CM356" s="21">
        <v>1576.85</v>
      </c>
      <c r="CN356" s="21">
        <v>0</v>
      </c>
      <c r="CO356" s="21">
        <v>1576.85</v>
      </c>
      <c r="CP356" s="22">
        <v>133</v>
      </c>
      <c r="CQ356" s="22">
        <v>20.46</v>
      </c>
      <c r="CR356" s="22">
        <v>184.9</v>
      </c>
      <c r="CS356" s="22">
        <v>27.99</v>
      </c>
      <c r="CT356" s="22">
        <v>366.35</v>
      </c>
      <c r="CU356" s="23">
        <v>1943.2</v>
      </c>
      <c r="CV356" s="21">
        <v>1688.21</v>
      </c>
      <c r="CW356" s="21">
        <v>0</v>
      </c>
      <c r="CX356" s="21">
        <v>1688.21</v>
      </c>
      <c r="CY356" s="22">
        <v>140</v>
      </c>
      <c r="CZ356" s="22">
        <v>21.91</v>
      </c>
      <c r="DA356" s="22">
        <v>188.25</v>
      </c>
      <c r="DB356" s="22">
        <v>29.98</v>
      </c>
      <c r="DC356" s="22">
        <v>380.14</v>
      </c>
      <c r="DD356" s="23">
        <v>2068.35</v>
      </c>
      <c r="DE356" s="21">
        <v>2479.06</v>
      </c>
      <c r="DF356" s="21">
        <v>0</v>
      </c>
      <c r="DG356" s="21">
        <v>2479.06</v>
      </c>
      <c r="DH356" s="22">
        <v>249</v>
      </c>
      <c r="DI356" s="22">
        <v>240.07</v>
      </c>
      <c r="DJ356" s="22">
        <v>847.36</v>
      </c>
      <c r="DK356" s="22">
        <v>45.36</v>
      </c>
      <c r="DL356" s="22">
        <v>1381.79</v>
      </c>
      <c r="DM356" s="23">
        <v>3860.85</v>
      </c>
      <c r="DN356" s="73">
        <f t="shared" si="61"/>
        <v>20901.21</v>
      </c>
      <c r="DO356" s="73">
        <f t="shared" si="62"/>
        <v>0</v>
      </c>
      <c r="DP356" s="73">
        <f t="shared" si="53"/>
        <v>20901.21</v>
      </c>
      <c r="DQ356" s="22">
        <f t="shared" si="55"/>
        <v>1894</v>
      </c>
      <c r="DR356" s="22">
        <f t="shared" si="56"/>
        <v>499.54999999999995</v>
      </c>
      <c r="DS356" s="22">
        <f t="shared" si="57"/>
        <v>3589.6600000000003</v>
      </c>
      <c r="DT356" s="22">
        <f t="shared" si="58"/>
        <v>1426.51</v>
      </c>
      <c r="DU356" s="22">
        <f t="shared" si="59"/>
        <v>7409.72</v>
      </c>
      <c r="DV356" s="23">
        <f t="shared" si="60"/>
        <v>29964.249999999996</v>
      </c>
      <c r="DW356" s="262">
        <f t="shared" si="54"/>
        <v>-580.09000000000015</v>
      </c>
      <c r="DX356" s="262"/>
      <c r="DY356" s="263">
        <f>E356-(DU356-(DO356*PARAM!Q356))</f>
        <v>-548.19000000000051</v>
      </c>
      <c r="DZ356" s="263"/>
    </row>
    <row r="357" spans="1:130" x14ac:dyDescent="0.25">
      <c r="A357" s="18">
        <v>1909</v>
      </c>
      <c r="B357" s="18" t="s">
        <v>718</v>
      </c>
      <c r="C357" s="18" t="s">
        <v>719</v>
      </c>
      <c r="D357" s="20">
        <v>1</v>
      </c>
      <c r="E357" s="18">
        <v>12820.25</v>
      </c>
      <c r="F357" s="18">
        <v>26751.19</v>
      </c>
      <c r="G357" s="18" t="s">
        <v>157</v>
      </c>
      <c r="H357" s="18" t="s">
        <v>5</v>
      </c>
      <c r="I357" s="18" t="s">
        <v>285</v>
      </c>
      <c r="J357" s="21">
        <v>2159.3200000000002</v>
      </c>
      <c r="K357" s="21">
        <v>0</v>
      </c>
      <c r="L357" s="21">
        <v>2159.3200000000002</v>
      </c>
      <c r="M357" s="22">
        <v>205</v>
      </c>
      <c r="N357" s="22">
        <v>28.03</v>
      </c>
      <c r="O357" s="22">
        <v>646.5</v>
      </c>
      <c r="P357" s="22">
        <v>140.35</v>
      </c>
      <c r="Q357" s="22">
        <v>1019.88</v>
      </c>
      <c r="R357" s="23">
        <v>3179.2</v>
      </c>
      <c r="S357" s="21">
        <v>2062.16</v>
      </c>
      <c r="T357" s="21">
        <v>0</v>
      </c>
      <c r="U357" s="21">
        <v>2062.16</v>
      </c>
      <c r="V357" s="22">
        <v>192</v>
      </c>
      <c r="W357" s="22">
        <v>26.77</v>
      </c>
      <c r="X357" s="22">
        <v>559.11</v>
      </c>
      <c r="Y357" s="22">
        <v>36.61</v>
      </c>
      <c r="Z357" s="22">
        <v>814.49</v>
      </c>
      <c r="AA357" s="23">
        <v>2876.65</v>
      </c>
      <c r="AB357" s="21">
        <v>2062.16</v>
      </c>
      <c r="AC357" s="21">
        <v>0</v>
      </c>
      <c r="AD357" s="21">
        <v>2062.16</v>
      </c>
      <c r="AE357" s="22">
        <v>192</v>
      </c>
      <c r="AF357" s="22">
        <v>26.77</v>
      </c>
      <c r="AG357" s="22">
        <v>558.69000000000005</v>
      </c>
      <c r="AH357" s="22">
        <v>36.61</v>
      </c>
      <c r="AI357" s="22">
        <v>814.07</v>
      </c>
      <c r="AJ357" s="23">
        <v>2876.23</v>
      </c>
      <c r="AK357" s="21">
        <v>2062.16</v>
      </c>
      <c r="AL357" s="21">
        <v>0</v>
      </c>
      <c r="AM357" s="21">
        <v>2062.16</v>
      </c>
      <c r="AN357" s="22">
        <v>192</v>
      </c>
      <c r="AO357" s="22">
        <v>26.77</v>
      </c>
      <c r="AP357" s="22">
        <v>558.69000000000005</v>
      </c>
      <c r="AQ357" s="22">
        <v>143.71</v>
      </c>
      <c r="AR357" s="22">
        <v>921.17</v>
      </c>
      <c r="AS357" s="23">
        <v>2983.33</v>
      </c>
      <c r="AT357" s="21">
        <v>2062.16</v>
      </c>
      <c r="AU357" s="21">
        <v>0</v>
      </c>
      <c r="AV357" s="21">
        <v>2062.16</v>
      </c>
      <c r="AW357" s="22">
        <v>192</v>
      </c>
      <c r="AX357" s="22">
        <v>26.77</v>
      </c>
      <c r="AY357" s="22">
        <v>558.69000000000005</v>
      </c>
      <c r="AZ357" s="22">
        <v>128.41</v>
      </c>
      <c r="BA357" s="22">
        <v>905.87</v>
      </c>
      <c r="BB357" s="23">
        <v>2968.03</v>
      </c>
      <c r="BC357" s="21">
        <v>3071.56</v>
      </c>
      <c r="BD357" s="21">
        <v>0</v>
      </c>
      <c r="BE357" s="21">
        <v>3071.56</v>
      </c>
      <c r="BF357" s="22">
        <v>331</v>
      </c>
      <c r="BG357" s="22">
        <v>39.9</v>
      </c>
      <c r="BH357" s="22">
        <v>1159.76</v>
      </c>
      <c r="BI357" s="22">
        <v>166.74</v>
      </c>
      <c r="BJ357" s="22">
        <v>1697.4</v>
      </c>
      <c r="BK357" s="23">
        <v>4768.96</v>
      </c>
      <c r="BL357" s="21">
        <v>2062.16</v>
      </c>
      <c r="BM357" s="21">
        <v>0</v>
      </c>
      <c r="BN357" s="21">
        <v>2062.16</v>
      </c>
      <c r="BO357" s="22">
        <v>194</v>
      </c>
      <c r="BP357" s="22">
        <v>26.77</v>
      </c>
      <c r="BQ357" s="22">
        <v>574</v>
      </c>
      <c r="BR357" s="22">
        <v>143.71</v>
      </c>
      <c r="BS357" s="22">
        <v>938.48</v>
      </c>
      <c r="BT357" s="23">
        <v>3000.64</v>
      </c>
      <c r="BU357" s="21">
        <v>2062.16</v>
      </c>
      <c r="BV357" s="21">
        <v>0</v>
      </c>
      <c r="BW357" s="21">
        <v>2062.16</v>
      </c>
      <c r="BX357" s="22">
        <v>194</v>
      </c>
      <c r="BY357" s="22">
        <v>26.77</v>
      </c>
      <c r="BZ357" s="22">
        <v>574</v>
      </c>
      <c r="CA357" s="22">
        <v>148.81</v>
      </c>
      <c r="CB357" s="22">
        <v>943.58</v>
      </c>
      <c r="CC357" s="23">
        <v>3005.74</v>
      </c>
      <c r="CD357" s="21">
        <v>2068.63</v>
      </c>
      <c r="CE357" s="21">
        <v>0</v>
      </c>
      <c r="CF357" s="21">
        <v>2068.63</v>
      </c>
      <c r="CG357" s="22">
        <v>194</v>
      </c>
      <c r="CH357" s="22">
        <v>26.86</v>
      </c>
      <c r="CI357" s="22">
        <v>580.02</v>
      </c>
      <c r="CJ357" s="22">
        <v>148.93</v>
      </c>
      <c r="CK357" s="22">
        <v>949.81</v>
      </c>
      <c r="CL357" s="23">
        <v>3018.44</v>
      </c>
      <c r="CM357" s="21">
        <v>2062.16</v>
      </c>
      <c r="CN357" s="21">
        <v>0</v>
      </c>
      <c r="CO357" s="21">
        <v>2062.16</v>
      </c>
      <c r="CP357" s="22">
        <v>201</v>
      </c>
      <c r="CQ357" s="22">
        <v>26.77</v>
      </c>
      <c r="CR357" s="22">
        <v>548.73</v>
      </c>
      <c r="CS357" s="22">
        <v>36.61</v>
      </c>
      <c r="CT357" s="22">
        <v>813.11</v>
      </c>
      <c r="CU357" s="23">
        <v>2875.27</v>
      </c>
      <c r="CV357" s="21">
        <v>2062.16</v>
      </c>
      <c r="CW357" s="21">
        <v>0</v>
      </c>
      <c r="CX357" s="21">
        <v>2062.16</v>
      </c>
      <c r="CY357" s="22">
        <v>194</v>
      </c>
      <c r="CZ357" s="22">
        <v>26.77</v>
      </c>
      <c r="DA357" s="22">
        <v>543.92999999999995</v>
      </c>
      <c r="DB357" s="22">
        <v>36.61</v>
      </c>
      <c r="DC357" s="22">
        <v>801.31</v>
      </c>
      <c r="DD357" s="23">
        <v>2863.47</v>
      </c>
      <c r="DE357" s="21">
        <v>3100.13</v>
      </c>
      <c r="DF357" s="21">
        <v>0</v>
      </c>
      <c r="DG357" s="21">
        <v>3100.13</v>
      </c>
      <c r="DH357" s="22">
        <v>338</v>
      </c>
      <c r="DI357" s="22">
        <v>308.89999999999998</v>
      </c>
      <c r="DJ357" s="22">
        <v>1751.59</v>
      </c>
      <c r="DK357" s="22">
        <v>163.49</v>
      </c>
      <c r="DL357" s="22">
        <v>2561.98</v>
      </c>
      <c r="DM357" s="23">
        <v>5662.11</v>
      </c>
      <c r="DN357" s="73">
        <f t="shared" si="61"/>
        <v>26896.92</v>
      </c>
      <c r="DO357" s="73">
        <f t="shared" si="62"/>
        <v>0</v>
      </c>
      <c r="DP357" s="73">
        <f t="shared" si="53"/>
        <v>26896.92</v>
      </c>
      <c r="DQ357" s="22">
        <f t="shared" si="55"/>
        <v>2813</v>
      </c>
      <c r="DR357" s="22">
        <f t="shared" si="56"/>
        <v>644.61999999999989</v>
      </c>
      <c r="DS357" s="22">
        <f t="shared" si="57"/>
        <v>9187.7100000000009</v>
      </c>
      <c r="DT357" s="22">
        <f t="shared" si="58"/>
        <v>1474.3</v>
      </c>
      <c r="DU357" s="22">
        <f t="shared" si="59"/>
        <v>14119.63</v>
      </c>
      <c r="DV357" s="23">
        <f t="shared" si="60"/>
        <v>43078.71</v>
      </c>
      <c r="DW357" s="262">
        <f t="shared" si="54"/>
        <v>145.72999999999956</v>
      </c>
      <c r="DX357" s="262"/>
      <c r="DY357" s="263">
        <f>E357-(DU357-(DO357*PARAM!Q357))</f>
        <v>-1299.3799999999992</v>
      </c>
      <c r="DZ357" s="263"/>
    </row>
    <row r="358" spans="1:130" x14ac:dyDescent="0.25">
      <c r="A358" s="18">
        <v>1910</v>
      </c>
      <c r="B358" s="18" t="s">
        <v>741</v>
      </c>
      <c r="C358" s="18" t="s">
        <v>742</v>
      </c>
      <c r="D358" s="20">
        <v>1</v>
      </c>
      <c r="E358" s="18">
        <v>5246.66</v>
      </c>
      <c r="F358" s="18">
        <v>15076.19</v>
      </c>
      <c r="G358" s="18" t="s">
        <v>173</v>
      </c>
      <c r="H358" s="18" t="s">
        <v>5</v>
      </c>
      <c r="I358" s="18" t="s">
        <v>368</v>
      </c>
      <c r="J358" s="21">
        <v>1763.23</v>
      </c>
      <c r="K358" s="21">
        <v>0</v>
      </c>
      <c r="L358" s="21">
        <v>1763.23</v>
      </c>
      <c r="M358" s="22">
        <v>149</v>
      </c>
      <c r="N358" s="22">
        <v>22.88</v>
      </c>
      <c r="O358" s="22">
        <v>272.91000000000003</v>
      </c>
      <c r="P358" s="22">
        <v>133.30000000000001</v>
      </c>
      <c r="Q358" s="22">
        <v>578.09</v>
      </c>
      <c r="R358" s="23">
        <v>2341.3200000000002</v>
      </c>
      <c r="S358" s="21">
        <v>1683.92</v>
      </c>
      <c r="T358" s="21">
        <v>0</v>
      </c>
      <c r="U358" s="21">
        <v>1683.92</v>
      </c>
      <c r="V358" s="22">
        <v>138</v>
      </c>
      <c r="W358" s="22">
        <v>21.85</v>
      </c>
      <c r="X358" s="22">
        <v>202.4</v>
      </c>
      <c r="Y358" s="22">
        <v>131.9</v>
      </c>
      <c r="Z358" s="22">
        <v>494.15</v>
      </c>
      <c r="AA358" s="23">
        <v>2178.0700000000002</v>
      </c>
      <c r="AB358" s="21">
        <v>1683.92</v>
      </c>
      <c r="AC358" s="21">
        <v>0</v>
      </c>
      <c r="AD358" s="21">
        <v>1683.92</v>
      </c>
      <c r="AE358" s="22">
        <v>138</v>
      </c>
      <c r="AF358" s="22">
        <v>21.85</v>
      </c>
      <c r="AG358" s="22">
        <v>202.07</v>
      </c>
      <c r="AH358" s="22">
        <v>147.19999999999999</v>
      </c>
      <c r="AI358" s="22">
        <v>509.12</v>
      </c>
      <c r="AJ358" s="23">
        <v>2193.04</v>
      </c>
      <c r="AK358" s="21">
        <v>1683.92</v>
      </c>
      <c r="AL358" s="21">
        <v>0</v>
      </c>
      <c r="AM358" s="21">
        <v>1683.92</v>
      </c>
      <c r="AN358" s="22">
        <v>138</v>
      </c>
      <c r="AO358" s="22">
        <v>21.85</v>
      </c>
      <c r="AP358" s="22">
        <v>202.07</v>
      </c>
      <c r="AQ358" s="22">
        <v>29.9</v>
      </c>
      <c r="AR358" s="22">
        <v>391.82</v>
      </c>
      <c r="AS358" s="23">
        <v>2075.7399999999998</v>
      </c>
      <c r="AT358" s="21">
        <v>1683.92</v>
      </c>
      <c r="AU358" s="21">
        <v>0</v>
      </c>
      <c r="AV358" s="21">
        <v>1683.92</v>
      </c>
      <c r="AW358" s="22">
        <v>134</v>
      </c>
      <c r="AX358" s="22">
        <v>21.85</v>
      </c>
      <c r="AY358" s="22">
        <v>165.09</v>
      </c>
      <c r="AZ358" s="22">
        <v>29.9</v>
      </c>
      <c r="BA358" s="22">
        <v>350.84</v>
      </c>
      <c r="BB358" s="23">
        <v>2034.76</v>
      </c>
      <c r="BC358" s="21">
        <v>2525.83</v>
      </c>
      <c r="BD358" s="21">
        <v>0</v>
      </c>
      <c r="BE358" s="21">
        <v>2525.83</v>
      </c>
      <c r="BF358" s="22">
        <v>246</v>
      </c>
      <c r="BG358" s="22">
        <v>32.56</v>
      </c>
      <c r="BH358" s="22">
        <v>896.02</v>
      </c>
      <c r="BI358" s="22">
        <v>44.76</v>
      </c>
      <c r="BJ358" s="22">
        <v>1219.3399999999999</v>
      </c>
      <c r="BK358" s="23">
        <v>3745.17</v>
      </c>
      <c r="BL358" s="21">
        <v>1684.59</v>
      </c>
      <c r="BM358" s="21">
        <v>0</v>
      </c>
      <c r="BN358" s="21">
        <v>1684.59</v>
      </c>
      <c r="BO358" s="22">
        <v>133</v>
      </c>
      <c r="BP358" s="22">
        <v>21.86</v>
      </c>
      <c r="BQ358" s="22">
        <v>178.15</v>
      </c>
      <c r="BR358" s="22">
        <v>75.8</v>
      </c>
      <c r="BS358" s="22">
        <v>408.81</v>
      </c>
      <c r="BT358" s="23">
        <v>2093.4</v>
      </c>
      <c r="BU358" s="21">
        <v>2331.2600000000002</v>
      </c>
      <c r="BV358" s="21">
        <v>0</v>
      </c>
      <c r="BW358" s="21">
        <v>2331.2600000000002</v>
      </c>
      <c r="BX358" s="22">
        <v>-121</v>
      </c>
      <c r="BY358" s="22">
        <v>330.25</v>
      </c>
      <c r="BZ358" s="22">
        <v>838.51</v>
      </c>
      <c r="CA358" s="22">
        <v>128.09</v>
      </c>
      <c r="CB358" s="22">
        <v>1175.8499999999999</v>
      </c>
      <c r="CC358" s="23">
        <v>3507.11</v>
      </c>
      <c r="CD358" s="21">
        <v>0</v>
      </c>
      <c r="CE358" s="21">
        <v>0</v>
      </c>
      <c r="CF358" s="21">
        <v>0</v>
      </c>
      <c r="CG358" s="22">
        <v>0</v>
      </c>
      <c r="CH358" s="22">
        <v>0</v>
      </c>
      <c r="CI358" s="22">
        <v>0</v>
      </c>
      <c r="CJ358" s="22">
        <v>0</v>
      </c>
      <c r="CK358" s="22">
        <v>0</v>
      </c>
      <c r="CL358" s="23">
        <v>0</v>
      </c>
      <c r="CM358" s="21">
        <v>0</v>
      </c>
      <c r="CN358" s="21">
        <v>0</v>
      </c>
      <c r="CO358" s="21">
        <v>0</v>
      </c>
      <c r="CP358" s="22">
        <v>0</v>
      </c>
      <c r="CQ358" s="22">
        <v>0</v>
      </c>
      <c r="CR358" s="22">
        <v>0</v>
      </c>
      <c r="CS358" s="22">
        <v>0</v>
      </c>
      <c r="CT358" s="22">
        <v>0</v>
      </c>
      <c r="CU358" s="23">
        <v>0</v>
      </c>
      <c r="CV358" s="21">
        <v>0</v>
      </c>
      <c r="CW358" s="21">
        <v>0</v>
      </c>
      <c r="CX358" s="21">
        <v>0</v>
      </c>
      <c r="CY358" s="22">
        <v>0</v>
      </c>
      <c r="CZ358" s="22">
        <v>0</v>
      </c>
      <c r="DA358" s="22">
        <v>0</v>
      </c>
      <c r="DB358" s="22">
        <v>0</v>
      </c>
      <c r="DC358" s="22">
        <v>0</v>
      </c>
      <c r="DD358" s="23">
        <v>0</v>
      </c>
      <c r="DN358" s="73">
        <f t="shared" si="61"/>
        <v>15040.59</v>
      </c>
      <c r="DO358" s="73">
        <f t="shared" si="62"/>
        <v>0</v>
      </c>
      <c r="DP358" s="73">
        <f t="shared" si="53"/>
        <v>15040.59</v>
      </c>
      <c r="DQ358" s="22">
        <f t="shared" si="55"/>
        <v>1088</v>
      </c>
      <c r="DR358" s="22">
        <f t="shared" si="56"/>
        <v>516.80999999999995</v>
      </c>
      <c r="DS358" s="22">
        <f t="shared" si="57"/>
        <v>3135.37</v>
      </c>
      <c r="DT358" s="22">
        <f t="shared" si="58"/>
        <v>796.65</v>
      </c>
      <c r="DU358" s="22">
        <f t="shared" si="59"/>
        <v>5536.83</v>
      </c>
      <c r="DV358" s="23">
        <f t="shared" si="60"/>
        <v>22262.010000000002</v>
      </c>
      <c r="DW358" s="262">
        <f t="shared" si="54"/>
        <v>-35.600000000000364</v>
      </c>
      <c r="DX358" s="262"/>
      <c r="DY358" s="263">
        <f>E358-(DU358-(DO358*PARAM!Q358))</f>
        <v>-290.17000000000007</v>
      </c>
      <c r="DZ358" s="263"/>
    </row>
    <row r="359" spans="1:130" x14ac:dyDescent="0.25">
      <c r="A359" s="18">
        <v>1912</v>
      </c>
      <c r="B359" s="18" t="s">
        <v>856</v>
      </c>
      <c r="C359" s="18" t="s">
        <v>857</v>
      </c>
      <c r="D359" s="20">
        <v>1</v>
      </c>
      <c r="E359" s="18">
        <v>0</v>
      </c>
      <c r="F359" s="18">
        <v>0</v>
      </c>
      <c r="G359" s="18" t="s">
        <v>173</v>
      </c>
      <c r="H359" s="18" t="s">
        <v>5</v>
      </c>
      <c r="I359" s="18" t="s">
        <v>298</v>
      </c>
      <c r="J359" s="21"/>
      <c r="K359" s="21"/>
      <c r="L359" s="21"/>
      <c r="M359" s="22"/>
      <c r="N359" s="22"/>
      <c r="O359" s="22"/>
      <c r="P359" s="22"/>
      <c r="Q359" s="22"/>
      <c r="R359" s="23"/>
      <c r="S359" s="21"/>
      <c r="T359" s="21"/>
      <c r="U359" s="21"/>
      <c r="V359" s="22"/>
      <c r="W359" s="22"/>
      <c r="X359" s="22"/>
      <c r="Y359" s="22"/>
      <c r="Z359" s="22"/>
      <c r="AA359" s="23"/>
      <c r="AB359" s="21"/>
      <c r="AC359" s="21"/>
      <c r="AD359" s="21"/>
      <c r="AE359" s="22"/>
      <c r="AF359" s="22"/>
      <c r="AG359" s="22"/>
      <c r="AH359" s="22"/>
      <c r="AI359" s="22"/>
      <c r="AJ359" s="23"/>
      <c r="AK359" s="21"/>
      <c r="AL359" s="21"/>
      <c r="AM359" s="21"/>
      <c r="AN359" s="22"/>
      <c r="AO359" s="22"/>
      <c r="AP359" s="22"/>
      <c r="AQ359" s="22"/>
      <c r="AR359" s="22"/>
      <c r="AS359" s="23"/>
      <c r="AT359" s="21">
        <v>1653.32</v>
      </c>
      <c r="AU359" s="21">
        <v>0</v>
      </c>
      <c r="AV359" s="21">
        <v>1653.32</v>
      </c>
      <c r="AW359" s="22">
        <v>134</v>
      </c>
      <c r="AX359" s="22">
        <v>41.26</v>
      </c>
      <c r="AY359" s="22">
        <v>174.47</v>
      </c>
      <c r="AZ359" s="22">
        <v>75.25</v>
      </c>
      <c r="BA359" s="22">
        <v>424.98</v>
      </c>
      <c r="BB359" s="23">
        <v>2078.3000000000002</v>
      </c>
      <c r="BC359" s="21">
        <v>1914.05</v>
      </c>
      <c r="BD359" s="21">
        <v>0</v>
      </c>
      <c r="BE359" s="21">
        <v>1914.05</v>
      </c>
      <c r="BF359" s="22">
        <v>169</v>
      </c>
      <c r="BG359" s="22">
        <v>47.78</v>
      </c>
      <c r="BH359" s="22">
        <v>408.89</v>
      </c>
      <c r="BI359" s="22">
        <v>146.19</v>
      </c>
      <c r="BJ359" s="22">
        <v>771.86</v>
      </c>
      <c r="BK359" s="23">
        <v>2685.91</v>
      </c>
      <c r="BL359" s="21">
        <v>1653.32</v>
      </c>
      <c r="BM359" s="21">
        <v>0</v>
      </c>
      <c r="BN359" s="21">
        <v>1653.32</v>
      </c>
      <c r="BO359" s="22">
        <v>134</v>
      </c>
      <c r="BP359" s="22">
        <v>41.26</v>
      </c>
      <c r="BQ359" s="22">
        <v>174.47</v>
      </c>
      <c r="BR359" s="22">
        <v>136.44999999999999</v>
      </c>
      <c r="BS359" s="22">
        <v>486.18</v>
      </c>
      <c r="BT359" s="23">
        <v>2139.5</v>
      </c>
      <c r="BU359" s="21">
        <v>1653.32</v>
      </c>
      <c r="BV359" s="21">
        <v>0</v>
      </c>
      <c r="BW359" s="21">
        <v>1653.32</v>
      </c>
      <c r="BX359" s="22">
        <v>134</v>
      </c>
      <c r="BY359" s="22">
        <v>41.26</v>
      </c>
      <c r="BZ359" s="22">
        <v>174.47</v>
      </c>
      <c r="CA359" s="22">
        <v>141.55000000000001</v>
      </c>
      <c r="CB359" s="22">
        <v>491.28</v>
      </c>
      <c r="CC359" s="23">
        <v>2144.6</v>
      </c>
      <c r="CD359" s="21">
        <v>1653.32</v>
      </c>
      <c r="CE359" s="21">
        <v>0</v>
      </c>
      <c r="CF359" s="21">
        <v>1653.32</v>
      </c>
      <c r="CG359" s="22">
        <v>134</v>
      </c>
      <c r="CH359" s="22">
        <v>41.26</v>
      </c>
      <c r="CI359" s="22">
        <v>174.47</v>
      </c>
      <c r="CJ359" s="22">
        <v>126.25</v>
      </c>
      <c r="CK359" s="22">
        <v>475.98</v>
      </c>
      <c r="CL359" s="23">
        <v>2129.3000000000002</v>
      </c>
      <c r="CM359" s="21">
        <v>1545.3</v>
      </c>
      <c r="CN359" s="21">
        <v>0</v>
      </c>
      <c r="CO359" s="21">
        <v>1545.3</v>
      </c>
      <c r="CP359" s="22">
        <v>124</v>
      </c>
      <c r="CQ359" s="22">
        <v>38.56</v>
      </c>
      <c r="CR359" s="22">
        <v>167.21</v>
      </c>
      <c r="CS359" s="22">
        <v>109.04</v>
      </c>
      <c r="CT359" s="22">
        <v>438.81</v>
      </c>
      <c r="CU359" s="23">
        <v>1984.11</v>
      </c>
      <c r="CV359" s="21">
        <v>1688.21</v>
      </c>
      <c r="CW359" s="21">
        <v>0</v>
      </c>
      <c r="CX359" s="21">
        <v>1688.21</v>
      </c>
      <c r="CY359" s="22">
        <v>140</v>
      </c>
      <c r="CZ359" s="22">
        <v>42.13</v>
      </c>
      <c r="DA359" s="22">
        <v>188.25</v>
      </c>
      <c r="DB359" s="22">
        <v>137.08000000000001</v>
      </c>
      <c r="DC359" s="22">
        <v>507.46</v>
      </c>
      <c r="DD359" s="23">
        <v>2195.67</v>
      </c>
      <c r="DE359" s="21">
        <v>3860.11</v>
      </c>
      <c r="DF359" s="21">
        <v>0</v>
      </c>
      <c r="DG359" s="21">
        <v>3860.11</v>
      </c>
      <c r="DH359" s="22">
        <v>54</v>
      </c>
      <c r="DI359" s="22">
        <v>408.41</v>
      </c>
      <c r="DJ359" s="22">
        <v>2156.86</v>
      </c>
      <c r="DK359" s="22">
        <v>177</v>
      </c>
      <c r="DL359" s="22">
        <v>2796.27</v>
      </c>
      <c r="DM359" s="23">
        <v>6656.38</v>
      </c>
      <c r="DN359" s="73">
        <f t="shared" si="61"/>
        <v>15620.95</v>
      </c>
      <c r="DO359" s="73">
        <f t="shared" si="62"/>
        <v>0</v>
      </c>
      <c r="DP359" s="73">
        <f t="shared" si="53"/>
        <v>15620.95</v>
      </c>
      <c r="DQ359" s="22">
        <f t="shared" si="55"/>
        <v>1157</v>
      </c>
      <c r="DR359" s="22">
        <f t="shared" si="56"/>
        <v>743.18000000000006</v>
      </c>
      <c r="DS359" s="22">
        <f t="shared" si="57"/>
        <v>3793.5600000000004</v>
      </c>
      <c r="DT359" s="22">
        <f t="shared" si="58"/>
        <v>1185.26</v>
      </c>
      <c r="DU359" s="22">
        <f t="shared" si="59"/>
        <v>6879</v>
      </c>
      <c r="DV359" s="23">
        <f t="shared" si="60"/>
        <v>24153.27</v>
      </c>
      <c r="DW359" s="262">
        <f t="shared" si="54"/>
        <v>15620.95</v>
      </c>
      <c r="DX359" s="262"/>
      <c r="DY359" s="263">
        <f>E359-(DU359-(DO359*PARAM!Q359))</f>
        <v>-6879</v>
      </c>
      <c r="DZ359" s="263"/>
    </row>
    <row r="360" spans="1:130" x14ac:dyDescent="0.25">
      <c r="A360" s="18">
        <v>1913</v>
      </c>
      <c r="B360" s="18" t="s">
        <v>885</v>
      </c>
      <c r="C360" s="18" t="s">
        <v>886</v>
      </c>
      <c r="D360" s="20">
        <v>1</v>
      </c>
      <c r="E360" s="18">
        <v>0</v>
      </c>
      <c r="F360" s="18">
        <v>0</v>
      </c>
      <c r="G360" s="18" t="s">
        <v>173</v>
      </c>
      <c r="H360" s="18" t="s">
        <v>5</v>
      </c>
      <c r="I360" s="18" t="s">
        <v>298</v>
      </c>
      <c r="J360" s="21"/>
      <c r="K360" s="21"/>
      <c r="L360" s="21"/>
      <c r="M360" s="22"/>
      <c r="N360" s="22"/>
      <c r="O360" s="22"/>
      <c r="P360" s="22"/>
      <c r="Q360" s="22"/>
      <c r="R360" s="23"/>
      <c r="S360" s="21"/>
      <c r="T360" s="21"/>
      <c r="U360" s="21"/>
      <c r="V360" s="22"/>
      <c r="W360" s="22"/>
      <c r="X360" s="22"/>
      <c r="Y360" s="22"/>
      <c r="Z360" s="22"/>
      <c r="AA360" s="23"/>
      <c r="AB360" s="21"/>
      <c r="AC360" s="21"/>
      <c r="AD360" s="21"/>
      <c r="AE360" s="22"/>
      <c r="AF360" s="22"/>
      <c r="AG360" s="22"/>
      <c r="AH360" s="22"/>
      <c r="AI360" s="22"/>
      <c r="AJ360" s="23"/>
      <c r="AK360" s="21"/>
      <c r="AL360" s="21"/>
      <c r="AM360" s="21"/>
      <c r="AN360" s="22"/>
      <c r="AO360" s="22"/>
      <c r="AP360" s="22"/>
      <c r="AQ360" s="22"/>
      <c r="AR360" s="22"/>
      <c r="AS360" s="23"/>
      <c r="AT360" s="21">
        <v>1558.09</v>
      </c>
      <c r="AU360" s="21">
        <v>0</v>
      </c>
      <c r="AV360" s="21">
        <v>1558.09</v>
      </c>
      <c r="AW360" s="22">
        <v>117</v>
      </c>
      <c r="AX360" s="22">
        <v>38.880000000000003</v>
      </c>
      <c r="AY360" s="22">
        <v>51.94</v>
      </c>
      <c r="AZ360" s="22">
        <v>119.46</v>
      </c>
      <c r="BA360" s="22">
        <v>327.27999999999997</v>
      </c>
      <c r="BB360" s="23">
        <v>1885.37</v>
      </c>
      <c r="BC360" s="21">
        <v>1810.94</v>
      </c>
      <c r="BD360" s="21">
        <v>0</v>
      </c>
      <c r="BE360" s="21">
        <v>1810.94</v>
      </c>
      <c r="BF360" s="22">
        <v>150</v>
      </c>
      <c r="BG360" s="22">
        <v>45</v>
      </c>
      <c r="BH360" s="22">
        <v>272</v>
      </c>
      <c r="BI360" s="22">
        <v>144.31</v>
      </c>
      <c r="BJ360" s="22">
        <v>611.30999999999995</v>
      </c>
      <c r="BK360" s="23">
        <v>2422.25</v>
      </c>
      <c r="BL360" s="21">
        <v>1566.08</v>
      </c>
      <c r="BM360" s="21">
        <v>0</v>
      </c>
      <c r="BN360" s="21">
        <v>1566.08</v>
      </c>
      <c r="BO360" s="22">
        <v>117</v>
      </c>
      <c r="BP360" s="22">
        <v>38.880000000000003</v>
      </c>
      <c r="BQ360" s="22">
        <v>51.94</v>
      </c>
      <c r="BR360" s="22">
        <v>134.86000000000001</v>
      </c>
      <c r="BS360" s="22">
        <v>342.68</v>
      </c>
      <c r="BT360" s="23">
        <v>1908.76</v>
      </c>
      <c r="BU360" s="21">
        <v>1566.08</v>
      </c>
      <c r="BV360" s="21">
        <v>0</v>
      </c>
      <c r="BW360" s="21">
        <v>1566.08</v>
      </c>
      <c r="BX360" s="22">
        <v>117</v>
      </c>
      <c r="BY360" s="22">
        <v>38.880000000000003</v>
      </c>
      <c r="BZ360" s="22">
        <v>51.94</v>
      </c>
      <c r="CA360" s="22">
        <v>139.96</v>
      </c>
      <c r="CB360" s="22">
        <v>347.78</v>
      </c>
      <c r="CC360" s="23">
        <v>1913.86</v>
      </c>
      <c r="CD360" s="21">
        <v>1566.08</v>
      </c>
      <c r="CE360" s="21">
        <v>0</v>
      </c>
      <c r="CF360" s="21">
        <v>1566.08</v>
      </c>
      <c r="CG360" s="22">
        <v>117</v>
      </c>
      <c r="CH360" s="22">
        <v>38.880000000000003</v>
      </c>
      <c r="CI360" s="22">
        <v>51.94</v>
      </c>
      <c r="CJ360" s="22">
        <v>134.86000000000001</v>
      </c>
      <c r="CK360" s="22">
        <v>342.68</v>
      </c>
      <c r="CL360" s="23">
        <v>1908.76</v>
      </c>
      <c r="CM360" s="21">
        <v>1592.98</v>
      </c>
      <c r="CN360" s="21">
        <v>0</v>
      </c>
      <c r="CO360" s="21">
        <v>1592.98</v>
      </c>
      <c r="CP360" s="22">
        <v>121</v>
      </c>
      <c r="CQ360" s="22">
        <v>39.75</v>
      </c>
      <c r="CR360" s="22">
        <v>53.11</v>
      </c>
      <c r="CS360" s="22">
        <v>109.88</v>
      </c>
      <c r="CT360" s="22">
        <v>323.74</v>
      </c>
      <c r="CU360" s="23">
        <v>1916.72</v>
      </c>
      <c r="CV360" s="21">
        <v>3296.81</v>
      </c>
      <c r="CW360" s="21">
        <v>0</v>
      </c>
      <c r="CX360" s="21">
        <v>3296.81</v>
      </c>
      <c r="CY360" s="22">
        <v>23</v>
      </c>
      <c r="CZ360" s="22">
        <v>339.74</v>
      </c>
      <c r="DA360" s="22">
        <v>2156.92</v>
      </c>
      <c r="DB360" s="22">
        <v>94.16</v>
      </c>
      <c r="DC360" s="22">
        <v>2613.8200000000002</v>
      </c>
      <c r="DD360" s="23">
        <v>5910.63</v>
      </c>
      <c r="DE360" s="21">
        <v>0</v>
      </c>
      <c r="DF360" s="21">
        <v>0</v>
      </c>
      <c r="DG360" s="21">
        <v>0</v>
      </c>
      <c r="DH360" s="22">
        <v>0</v>
      </c>
      <c r="DI360" s="22">
        <v>0</v>
      </c>
      <c r="DJ360" s="22">
        <v>0</v>
      </c>
      <c r="DK360" s="22">
        <v>1.34</v>
      </c>
      <c r="DL360" s="22">
        <v>1.34</v>
      </c>
      <c r="DM360" s="23">
        <v>1.34</v>
      </c>
      <c r="DN360" s="73">
        <f t="shared" si="61"/>
        <v>12957.06</v>
      </c>
      <c r="DO360" s="73">
        <f t="shared" si="62"/>
        <v>0</v>
      </c>
      <c r="DP360" s="73">
        <f t="shared" si="53"/>
        <v>12957.06</v>
      </c>
      <c r="DQ360" s="22">
        <f t="shared" si="55"/>
        <v>879</v>
      </c>
      <c r="DR360" s="22">
        <f t="shared" si="56"/>
        <v>618.89</v>
      </c>
      <c r="DS360" s="22">
        <f t="shared" si="57"/>
        <v>2741.73</v>
      </c>
      <c r="DT360" s="22">
        <f t="shared" si="58"/>
        <v>1013.69</v>
      </c>
      <c r="DU360" s="22">
        <f t="shared" si="59"/>
        <v>5253.3099999999995</v>
      </c>
      <c r="DV360" s="23">
        <f t="shared" si="60"/>
        <v>19776.45</v>
      </c>
      <c r="DW360" s="262">
        <f t="shared" si="54"/>
        <v>12957.06</v>
      </c>
      <c r="DX360" s="262"/>
      <c r="DY360" s="263">
        <f>E360-(DU360-(DO360*PARAM!Q360))</f>
        <v>-5253.3099999999995</v>
      </c>
      <c r="DZ360" s="263"/>
    </row>
    <row r="361" spans="1:130" x14ac:dyDescent="0.25">
      <c r="A361" s="18">
        <v>1915</v>
      </c>
      <c r="B361" s="18" t="s">
        <v>891</v>
      </c>
      <c r="C361" s="18" t="s">
        <v>496</v>
      </c>
      <c r="D361" s="20">
        <v>1</v>
      </c>
      <c r="E361" s="18">
        <v>0</v>
      </c>
      <c r="F361" s="18">
        <v>0</v>
      </c>
      <c r="G361" s="18" t="s">
        <v>173</v>
      </c>
      <c r="H361" s="18" t="s">
        <v>5</v>
      </c>
      <c r="I361" s="18" t="s">
        <v>179</v>
      </c>
      <c r="J361" s="21"/>
      <c r="K361" s="21"/>
      <c r="L361" s="21"/>
      <c r="M361" s="22"/>
      <c r="N361" s="22"/>
      <c r="O361" s="22"/>
      <c r="P361" s="22"/>
      <c r="Q361" s="22"/>
      <c r="R361" s="23"/>
      <c r="S361" s="21"/>
      <c r="T361" s="21"/>
      <c r="U361" s="21"/>
      <c r="V361" s="22"/>
      <c r="W361" s="22"/>
      <c r="X361" s="22"/>
      <c r="Y361" s="22"/>
      <c r="Z361" s="22"/>
      <c r="AA361" s="23"/>
      <c r="AB361" s="21"/>
      <c r="AC361" s="21"/>
      <c r="AD361" s="21"/>
      <c r="AE361" s="22"/>
      <c r="AF361" s="22"/>
      <c r="AG361" s="22"/>
      <c r="AH361" s="22"/>
      <c r="AI361" s="22"/>
      <c r="AJ361" s="23"/>
      <c r="AK361" s="21"/>
      <c r="AL361" s="21"/>
      <c r="AM361" s="21"/>
      <c r="AN361" s="22"/>
      <c r="AO361" s="22"/>
      <c r="AP361" s="22"/>
      <c r="AQ361" s="22"/>
      <c r="AR361" s="22"/>
      <c r="AS361" s="23"/>
      <c r="AT361" s="21">
        <v>1605.7</v>
      </c>
      <c r="AU361" s="21">
        <v>0</v>
      </c>
      <c r="AV361" s="21">
        <v>1605.7</v>
      </c>
      <c r="AW361" s="22">
        <v>123</v>
      </c>
      <c r="AX361" s="22">
        <v>20.83</v>
      </c>
      <c r="AY361" s="22">
        <v>94.74</v>
      </c>
      <c r="AZ361" s="22">
        <v>120.3</v>
      </c>
      <c r="BA361" s="22">
        <v>358.87</v>
      </c>
      <c r="BB361" s="23">
        <v>1964.57</v>
      </c>
      <c r="BC361" s="21">
        <v>1782.3</v>
      </c>
      <c r="BD361" s="21">
        <v>0</v>
      </c>
      <c r="BE361" s="21">
        <v>1782.3</v>
      </c>
      <c r="BF361" s="22">
        <v>147</v>
      </c>
      <c r="BG361" s="22">
        <v>23.13</v>
      </c>
      <c r="BH361" s="22">
        <v>304.64</v>
      </c>
      <c r="BI361" s="22">
        <v>133.63</v>
      </c>
      <c r="BJ361" s="22">
        <v>608.4</v>
      </c>
      <c r="BK361" s="23">
        <v>2390.6999999999998</v>
      </c>
      <c r="BL361" s="21">
        <v>1656.7</v>
      </c>
      <c r="BM361" s="21">
        <v>0</v>
      </c>
      <c r="BN361" s="21">
        <v>1656.7</v>
      </c>
      <c r="BO361" s="22">
        <v>130</v>
      </c>
      <c r="BP361" s="22">
        <v>21.5</v>
      </c>
      <c r="BQ361" s="22">
        <v>105.16</v>
      </c>
      <c r="BR361" s="22">
        <v>126.31</v>
      </c>
      <c r="BS361" s="22">
        <v>382.97</v>
      </c>
      <c r="BT361" s="23">
        <v>2039.67</v>
      </c>
      <c r="BU361" s="21">
        <v>1554.58</v>
      </c>
      <c r="BV361" s="21">
        <v>0</v>
      </c>
      <c r="BW361" s="21">
        <v>1554.58</v>
      </c>
      <c r="BX361" s="22">
        <v>117</v>
      </c>
      <c r="BY361" s="22">
        <v>20.22</v>
      </c>
      <c r="BZ361" s="22">
        <v>51.94</v>
      </c>
      <c r="CA361" s="22">
        <v>114.31</v>
      </c>
      <c r="CB361" s="22">
        <v>303.47000000000003</v>
      </c>
      <c r="CC361" s="23">
        <v>1858.05</v>
      </c>
      <c r="CD361" s="21">
        <v>3538.14</v>
      </c>
      <c r="CE361" s="21">
        <v>0</v>
      </c>
      <c r="CF361" s="21">
        <v>3538.14</v>
      </c>
      <c r="CG361" s="22">
        <v>7</v>
      </c>
      <c r="CH361" s="22">
        <v>248.61</v>
      </c>
      <c r="CI361" s="22">
        <v>1799.87</v>
      </c>
      <c r="CJ361" s="22">
        <v>164.85</v>
      </c>
      <c r="CK361" s="22">
        <v>2220.33</v>
      </c>
      <c r="CL361" s="23">
        <v>5758.47</v>
      </c>
      <c r="CM361" s="21">
        <v>1640.59</v>
      </c>
      <c r="CN361" s="21">
        <v>0</v>
      </c>
      <c r="CO361" s="21">
        <v>1640.59</v>
      </c>
      <c r="CP361" s="22">
        <v>127</v>
      </c>
      <c r="CQ361" s="22">
        <v>21.29</v>
      </c>
      <c r="CR361" s="22">
        <v>95.81</v>
      </c>
      <c r="CS361" s="22">
        <v>29.12</v>
      </c>
      <c r="CT361" s="22">
        <v>273.22000000000003</v>
      </c>
      <c r="CU361" s="23">
        <v>1913.81</v>
      </c>
      <c r="CV361" s="21">
        <v>1640.59</v>
      </c>
      <c r="CW361" s="21">
        <v>0</v>
      </c>
      <c r="CX361" s="21">
        <v>1640.59</v>
      </c>
      <c r="CY361" s="22">
        <v>128</v>
      </c>
      <c r="CZ361" s="22">
        <v>21.29</v>
      </c>
      <c r="DA361" s="22">
        <v>107.99</v>
      </c>
      <c r="DB361" s="22">
        <v>29.12</v>
      </c>
      <c r="DC361" s="22">
        <v>286.39999999999998</v>
      </c>
      <c r="DD361" s="23">
        <v>1926.99</v>
      </c>
      <c r="DE361" s="21">
        <v>2000.54</v>
      </c>
      <c r="DF361" s="21">
        <v>0</v>
      </c>
      <c r="DG361" s="21">
        <v>2000.54</v>
      </c>
      <c r="DH361" s="22">
        <v>198</v>
      </c>
      <c r="DI361" s="22">
        <v>131.43</v>
      </c>
      <c r="DJ361" s="22">
        <v>433.62</v>
      </c>
      <c r="DK361" s="22">
        <v>154.16</v>
      </c>
      <c r="DL361" s="22">
        <v>917.21</v>
      </c>
      <c r="DM361" s="23">
        <v>2917.75</v>
      </c>
      <c r="DN361" s="73">
        <f t="shared" si="61"/>
        <v>15419.14</v>
      </c>
      <c r="DO361" s="73">
        <f t="shared" si="62"/>
        <v>0</v>
      </c>
      <c r="DP361" s="73">
        <f t="shared" si="53"/>
        <v>15419.14</v>
      </c>
      <c r="DQ361" s="22">
        <f t="shared" si="55"/>
        <v>1107</v>
      </c>
      <c r="DR361" s="22">
        <f t="shared" si="56"/>
        <v>529.80000000000007</v>
      </c>
      <c r="DS361" s="22">
        <f t="shared" si="57"/>
        <v>3098.9299999999994</v>
      </c>
      <c r="DT361" s="22">
        <f t="shared" si="58"/>
        <v>998.11</v>
      </c>
      <c r="DU361" s="22">
        <f t="shared" si="59"/>
        <v>5733.84</v>
      </c>
      <c r="DV361" s="23">
        <f t="shared" si="60"/>
        <v>22809.680000000004</v>
      </c>
      <c r="DW361" s="262">
        <f t="shared" si="54"/>
        <v>15419.14</v>
      </c>
      <c r="DX361" s="262"/>
      <c r="DY361" s="263">
        <f>E361-(DU361-(DO361*PARAM!Q361))</f>
        <v>-5733.84</v>
      </c>
      <c r="DZ361" s="263"/>
    </row>
    <row r="362" spans="1:130" x14ac:dyDescent="0.25">
      <c r="A362" s="18">
        <v>1916</v>
      </c>
      <c r="B362" s="18" t="s">
        <v>615</v>
      </c>
      <c r="C362" s="18" t="s">
        <v>884</v>
      </c>
      <c r="D362" s="20">
        <v>1</v>
      </c>
      <c r="E362" s="18">
        <v>0</v>
      </c>
      <c r="F362" s="18">
        <v>0</v>
      </c>
      <c r="G362" s="18" t="s">
        <v>173</v>
      </c>
      <c r="H362" s="18" t="s">
        <v>5</v>
      </c>
      <c r="I362" s="18" t="s">
        <v>194</v>
      </c>
      <c r="J362" s="21"/>
      <c r="K362" s="21"/>
      <c r="L362" s="21"/>
      <c r="M362" s="22"/>
      <c r="N362" s="22"/>
      <c r="O362" s="22"/>
      <c r="P362" s="22"/>
      <c r="Q362" s="22"/>
      <c r="R362" s="23"/>
      <c r="S362" s="21"/>
      <c r="T362" s="21"/>
      <c r="U362" s="21"/>
      <c r="V362" s="22"/>
      <c r="W362" s="22"/>
      <c r="X362" s="22"/>
      <c r="Y362" s="22"/>
      <c r="Z362" s="22"/>
      <c r="AA362" s="23"/>
      <c r="AB362" s="21"/>
      <c r="AC362" s="21"/>
      <c r="AD362" s="21"/>
      <c r="AE362" s="22"/>
      <c r="AF362" s="22"/>
      <c r="AG362" s="22"/>
      <c r="AH362" s="22"/>
      <c r="AI362" s="22"/>
      <c r="AJ362" s="23"/>
      <c r="AK362" s="21"/>
      <c r="AL362" s="21"/>
      <c r="AM362" s="21"/>
      <c r="AN362" s="22"/>
      <c r="AO362" s="22"/>
      <c r="AP362" s="22"/>
      <c r="AQ362" s="22"/>
      <c r="AR362" s="22"/>
      <c r="AS362" s="23"/>
      <c r="AT362" s="21">
        <v>1311.67</v>
      </c>
      <c r="AU362" s="21">
        <v>0</v>
      </c>
      <c r="AV362" s="21">
        <v>1311.67</v>
      </c>
      <c r="AW362" s="22">
        <v>81</v>
      </c>
      <c r="AX362" s="22">
        <v>32</v>
      </c>
      <c r="AY362" s="22">
        <v>125.2</v>
      </c>
      <c r="AZ362" s="22">
        <v>89.45</v>
      </c>
      <c r="BA362" s="22">
        <v>327.64999999999998</v>
      </c>
      <c r="BB362" s="23">
        <v>1639.32</v>
      </c>
      <c r="BC362" s="21">
        <v>1913.95</v>
      </c>
      <c r="BD362" s="21">
        <v>0</v>
      </c>
      <c r="BE362" s="21">
        <v>1913.95</v>
      </c>
      <c r="BF362" s="22">
        <v>158</v>
      </c>
      <c r="BG362" s="22">
        <v>47</v>
      </c>
      <c r="BH362" s="22">
        <v>343.88</v>
      </c>
      <c r="BI362" s="22">
        <v>146.05000000000001</v>
      </c>
      <c r="BJ362" s="22">
        <v>694.93</v>
      </c>
      <c r="BK362" s="23">
        <v>2608.88</v>
      </c>
      <c r="BL362" s="21">
        <v>926.61</v>
      </c>
      <c r="BM362" s="21">
        <v>0</v>
      </c>
      <c r="BN362" s="21">
        <v>926.61</v>
      </c>
      <c r="BO362" s="22">
        <v>30</v>
      </c>
      <c r="BP362" s="22">
        <v>23.17</v>
      </c>
      <c r="BQ362" s="22">
        <v>70.040000000000006</v>
      </c>
      <c r="BR362" s="22">
        <v>123.55</v>
      </c>
      <c r="BS362" s="22">
        <v>246.76</v>
      </c>
      <c r="BT362" s="23">
        <v>1173.3699999999999</v>
      </c>
      <c r="BU362" s="21">
        <v>1692.51</v>
      </c>
      <c r="BV362" s="21">
        <v>0</v>
      </c>
      <c r="BW362" s="21">
        <v>1692.51</v>
      </c>
      <c r="BX362" s="22">
        <v>134</v>
      </c>
      <c r="BY362" s="22">
        <v>41.26</v>
      </c>
      <c r="BZ362" s="22">
        <v>174.47</v>
      </c>
      <c r="CA362" s="22">
        <v>29.87</v>
      </c>
      <c r="CB362" s="22">
        <v>379.6</v>
      </c>
      <c r="CC362" s="23">
        <v>2072.11</v>
      </c>
      <c r="CD362" s="21">
        <v>3557</v>
      </c>
      <c r="CE362" s="21">
        <v>0</v>
      </c>
      <c r="CF362" s="21">
        <v>3557</v>
      </c>
      <c r="CG362" s="22">
        <v>53</v>
      </c>
      <c r="CH362" s="22">
        <v>273.41000000000003</v>
      </c>
      <c r="CI362" s="22">
        <v>1863.86</v>
      </c>
      <c r="CJ362" s="22">
        <v>139.53</v>
      </c>
      <c r="CK362" s="22">
        <v>2329.8000000000002</v>
      </c>
      <c r="CL362" s="23">
        <v>5886.8</v>
      </c>
      <c r="CM362" s="21">
        <v>1716.7</v>
      </c>
      <c r="CN362" s="21">
        <v>0</v>
      </c>
      <c r="CO362" s="21">
        <v>1716.7</v>
      </c>
      <c r="CP362" s="22">
        <v>142</v>
      </c>
      <c r="CQ362" s="22">
        <v>42.13</v>
      </c>
      <c r="CR362" s="22">
        <v>177.71</v>
      </c>
      <c r="CS362" s="22">
        <v>111.95</v>
      </c>
      <c r="CT362" s="22">
        <v>473.79</v>
      </c>
      <c r="CU362" s="23">
        <v>2190.4899999999998</v>
      </c>
      <c r="CV362" s="21">
        <v>1716.7</v>
      </c>
      <c r="CW362" s="21">
        <v>0</v>
      </c>
      <c r="CX362" s="21">
        <v>1716.7</v>
      </c>
      <c r="CY362" s="22">
        <v>139</v>
      </c>
      <c r="CZ362" s="22">
        <v>42.13</v>
      </c>
      <c r="DA362" s="22">
        <v>175.71</v>
      </c>
      <c r="DB362" s="22">
        <v>117.05</v>
      </c>
      <c r="DC362" s="22">
        <v>473.89</v>
      </c>
      <c r="DD362" s="23">
        <v>2190.59</v>
      </c>
      <c r="DE362" s="21">
        <v>2934.78</v>
      </c>
      <c r="DF362" s="21">
        <v>0</v>
      </c>
      <c r="DG362" s="21">
        <v>2934.78</v>
      </c>
      <c r="DH362" s="22">
        <v>271</v>
      </c>
      <c r="DI362" s="22">
        <v>199.51</v>
      </c>
      <c r="DJ362" s="22">
        <v>1321.58</v>
      </c>
      <c r="DK362" s="22">
        <v>170.78</v>
      </c>
      <c r="DL362" s="22">
        <v>1962.87</v>
      </c>
      <c r="DM362" s="23">
        <v>4897.6499999999996</v>
      </c>
      <c r="DN362" s="73">
        <f t="shared" si="61"/>
        <v>15769.920000000002</v>
      </c>
      <c r="DO362" s="73">
        <f t="shared" si="62"/>
        <v>0</v>
      </c>
      <c r="DP362" s="73">
        <f t="shared" si="53"/>
        <v>15769.920000000002</v>
      </c>
      <c r="DQ362" s="22">
        <f t="shared" si="55"/>
        <v>1038</v>
      </c>
      <c r="DR362" s="22">
        <f t="shared" si="56"/>
        <v>723.78</v>
      </c>
      <c r="DS362" s="22">
        <f t="shared" si="57"/>
        <v>4322.49</v>
      </c>
      <c r="DT362" s="22">
        <f t="shared" si="58"/>
        <v>1051.78</v>
      </c>
      <c r="DU362" s="22">
        <f t="shared" si="59"/>
        <v>7136.05</v>
      </c>
      <c r="DV362" s="23">
        <f t="shared" si="60"/>
        <v>23832.579999999994</v>
      </c>
      <c r="DW362" s="262">
        <f t="shared" si="54"/>
        <v>15769.920000000002</v>
      </c>
      <c r="DX362" s="262"/>
      <c r="DY362" s="263">
        <f>E362-(DU362-(DO362*PARAM!Q362))</f>
        <v>-7136.05</v>
      </c>
      <c r="DZ362" s="263"/>
    </row>
    <row r="363" spans="1:130" x14ac:dyDescent="0.25">
      <c r="A363" s="18">
        <v>1917</v>
      </c>
      <c r="B363" s="18" t="s">
        <v>880</v>
      </c>
      <c r="C363" s="18" t="s">
        <v>221</v>
      </c>
      <c r="D363" s="20">
        <v>1</v>
      </c>
      <c r="E363" s="18">
        <v>0</v>
      </c>
      <c r="F363" s="18">
        <v>0</v>
      </c>
      <c r="G363" s="18" t="s">
        <v>173</v>
      </c>
      <c r="H363" s="18" t="s">
        <v>9</v>
      </c>
      <c r="I363" s="18" t="s">
        <v>236</v>
      </c>
      <c r="J363" s="21"/>
      <c r="K363" s="21"/>
      <c r="L363" s="21"/>
      <c r="M363" s="22"/>
      <c r="N363" s="22"/>
      <c r="O363" s="22"/>
      <c r="P363" s="22"/>
      <c r="Q363" s="22"/>
      <c r="R363" s="23"/>
      <c r="S363" s="21"/>
      <c r="T363" s="21"/>
      <c r="U363" s="21"/>
      <c r="V363" s="22"/>
      <c r="W363" s="22"/>
      <c r="X363" s="22"/>
      <c r="Y363" s="22"/>
      <c r="Z363" s="22"/>
      <c r="AA363" s="23"/>
      <c r="AB363" s="21"/>
      <c r="AC363" s="21"/>
      <c r="AD363" s="21"/>
      <c r="AE363" s="22"/>
      <c r="AF363" s="22"/>
      <c r="AG363" s="22"/>
      <c r="AH363" s="22"/>
      <c r="AI363" s="22"/>
      <c r="AJ363" s="23"/>
      <c r="AK363" s="21"/>
      <c r="AL363" s="21"/>
      <c r="AM363" s="21"/>
      <c r="AN363" s="22"/>
      <c r="AO363" s="22"/>
      <c r="AP363" s="22"/>
      <c r="AQ363" s="22"/>
      <c r="AR363" s="22"/>
      <c r="AS363" s="23"/>
      <c r="AT363" s="21">
        <v>600.45580000000007</v>
      </c>
      <c r="AU363" s="21">
        <v>0</v>
      </c>
      <c r="AV363" s="21">
        <v>600.45580000000007</v>
      </c>
      <c r="AW363" s="22">
        <v>25.48</v>
      </c>
      <c r="AX363" s="22">
        <v>14.9352</v>
      </c>
      <c r="AY363" s="22">
        <v>213.62040000000002</v>
      </c>
      <c r="AZ363" s="22">
        <v>10.6526</v>
      </c>
      <c r="BA363" s="22">
        <v>264.68819999999999</v>
      </c>
      <c r="BB363" s="23">
        <v>-348.02</v>
      </c>
      <c r="BC363" s="21">
        <v>2638.748</v>
      </c>
      <c r="BD363" s="21">
        <v>0</v>
      </c>
      <c r="BE363" s="21">
        <v>2638.748</v>
      </c>
      <c r="BF363" s="22">
        <v>227.36</v>
      </c>
      <c r="BG363" s="22">
        <v>65.052399999999992</v>
      </c>
      <c r="BH363" s="22">
        <v>967.06399999999996</v>
      </c>
      <c r="BI363" s="22">
        <v>181.65279999999998</v>
      </c>
      <c r="BJ363" s="22">
        <v>1441.1292000000001</v>
      </c>
      <c r="BK363" s="23">
        <v>-1251.47</v>
      </c>
      <c r="BL363" s="21">
        <v>2388.7696000000001</v>
      </c>
      <c r="BM363" s="21">
        <v>0</v>
      </c>
      <c r="BN363" s="21">
        <v>2388.7696000000001</v>
      </c>
      <c r="BO363" s="22">
        <v>232.26</v>
      </c>
      <c r="BP363" s="22">
        <v>58.976400000000005</v>
      </c>
      <c r="BQ363" s="22">
        <v>837.55700000000002</v>
      </c>
      <c r="BR363" s="22">
        <v>142.26660000000001</v>
      </c>
      <c r="BS363" s="22">
        <v>1271.06</v>
      </c>
      <c r="BT363" s="23">
        <v>-1166.46</v>
      </c>
      <c r="BU363" s="21">
        <v>1338.0920000000001</v>
      </c>
      <c r="BV363" s="21">
        <v>0</v>
      </c>
      <c r="BW363" s="21">
        <v>1338.0920000000001</v>
      </c>
      <c r="BX363" s="22">
        <v>89.18</v>
      </c>
      <c r="BY363" s="22">
        <v>32.692800000000005</v>
      </c>
      <c r="BZ363" s="22">
        <v>480.38620000000003</v>
      </c>
      <c r="CA363" s="22">
        <v>68.619600000000005</v>
      </c>
      <c r="CB363" s="22">
        <v>670.87860000000001</v>
      </c>
      <c r="CC363" s="23">
        <v>-694.52</v>
      </c>
      <c r="CD363" s="21">
        <v>2388.7696000000001</v>
      </c>
      <c r="CE363" s="21">
        <v>0</v>
      </c>
      <c r="CF363" s="21">
        <v>2388.7696000000001</v>
      </c>
      <c r="CG363" s="22">
        <v>232.26</v>
      </c>
      <c r="CH363" s="22">
        <v>58.976400000000005</v>
      </c>
      <c r="CI363" s="22">
        <v>837.55700000000002</v>
      </c>
      <c r="CJ363" s="22">
        <v>152.26259999999999</v>
      </c>
      <c r="CK363" s="22">
        <v>1281.056</v>
      </c>
      <c r="CL363" s="23">
        <v>-1156.46</v>
      </c>
      <c r="CM363" s="21">
        <v>2388.7696000000001</v>
      </c>
      <c r="CN363" s="21">
        <v>0</v>
      </c>
      <c r="CO363" s="21">
        <v>2388.7696000000001</v>
      </c>
      <c r="CP363" s="22">
        <v>237.16</v>
      </c>
      <c r="CQ363" s="22">
        <v>58.976400000000005</v>
      </c>
      <c r="CR363" s="22">
        <v>810.5874</v>
      </c>
      <c r="CS363" s="22">
        <v>97.284599999999998</v>
      </c>
      <c r="CT363" s="22">
        <v>1204.0083999999999</v>
      </c>
      <c r="CU363" s="23">
        <v>-1233.51</v>
      </c>
      <c r="CV363" s="21">
        <v>2388.7696000000001</v>
      </c>
      <c r="CW363" s="21">
        <v>0</v>
      </c>
      <c r="CX363" s="21">
        <v>2388.7696000000001</v>
      </c>
      <c r="CY363" s="22">
        <v>232.26</v>
      </c>
      <c r="CZ363" s="22">
        <v>58.976400000000005</v>
      </c>
      <c r="DA363" s="22">
        <v>807.84339999999997</v>
      </c>
      <c r="DB363" s="22">
        <v>132.2706</v>
      </c>
      <c r="DC363" s="22">
        <v>1231.3504</v>
      </c>
      <c r="DD363" s="23">
        <v>-1206.17</v>
      </c>
      <c r="DE363" s="9">
        <v>3464.3685999999998</v>
      </c>
      <c r="DF363" s="9">
        <v>0</v>
      </c>
      <c r="DG363" s="9">
        <v>3464.3685999999998</v>
      </c>
      <c r="DH363" s="11">
        <v>5.88</v>
      </c>
      <c r="DI363" s="11">
        <v>433.41480000000001</v>
      </c>
      <c r="DJ363" s="11">
        <v>1543.3824</v>
      </c>
      <c r="DK363" s="11">
        <v>177.66419999999999</v>
      </c>
      <c r="DL363" s="11">
        <v>2160.3414000000002</v>
      </c>
      <c r="DM363" s="23">
        <v>-1374.73</v>
      </c>
      <c r="DN363" s="73">
        <f t="shared" si="61"/>
        <v>17596.7428</v>
      </c>
      <c r="DO363" s="73">
        <f t="shared" si="62"/>
        <v>0</v>
      </c>
      <c r="DP363" s="73">
        <f t="shared" si="53"/>
        <v>17596.7428</v>
      </c>
      <c r="DQ363" s="22">
        <f t="shared" si="55"/>
        <v>1514.1000000000001</v>
      </c>
      <c r="DR363" s="22">
        <f t="shared" si="56"/>
        <v>840.97720000000004</v>
      </c>
      <c r="DS363" s="22">
        <f t="shared" si="57"/>
        <v>7335.5547999999999</v>
      </c>
      <c r="DT363" s="22">
        <f t="shared" si="58"/>
        <v>1104.9402</v>
      </c>
      <c r="DU363" s="22">
        <f t="shared" si="59"/>
        <v>10795.572200000002</v>
      </c>
      <c r="DV363" s="23">
        <f t="shared" si="60"/>
        <v>-9597.7999999999993</v>
      </c>
      <c r="DW363" s="262">
        <f t="shared" si="54"/>
        <v>17596.7428</v>
      </c>
      <c r="DX363" s="262"/>
      <c r="DY363" s="263">
        <f>E363-(DU363-(DO363*PARAM!Q363))</f>
        <v>-10795.572200000002</v>
      </c>
      <c r="DZ363" s="263"/>
    </row>
    <row r="364" spans="1:130" x14ac:dyDescent="0.25">
      <c r="A364" s="18">
        <v>1924</v>
      </c>
      <c r="B364" s="18" t="s">
        <v>899</v>
      </c>
      <c r="C364" s="18" t="s">
        <v>250</v>
      </c>
      <c r="D364" s="20">
        <v>1</v>
      </c>
      <c r="E364" s="18">
        <v>0</v>
      </c>
      <c r="F364" s="18">
        <v>0</v>
      </c>
      <c r="G364" s="18" t="s">
        <v>173</v>
      </c>
      <c r="H364" s="18" t="s">
        <v>5</v>
      </c>
      <c r="I364" s="18" t="s">
        <v>194</v>
      </c>
      <c r="J364" s="21"/>
      <c r="K364" s="21"/>
      <c r="L364" s="21"/>
      <c r="M364" s="22"/>
      <c r="N364" s="22"/>
      <c r="O364" s="22"/>
      <c r="P364" s="22"/>
      <c r="Q364" s="22"/>
      <c r="R364" s="23"/>
      <c r="S364" s="21"/>
      <c r="T364" s="21"/>
      <c r="U364" s="21"/>
      <c r="V364" s="22"/>
      <c r="W364" s="22"/>
      <c r="X364" s="22"/>
      <c r="Y364" s="22"/>
      <c r="Z364" s="22"/>
      <c r="AA364" s="23"/>
      <c r="AB364" s="21"/>
      <c r="AC364" s="21"/>
      <c r="AD364" s="21"/>
      <c r="AE364" s="22"/>
      <c r="AF364" s="22"/>
      <c r="AG364" s="22"/>
      <c r="AH364" s="22"/>
      <c r="AI364" s="22"/>
      <c r="AJ364" s="23"/>
      <c r="AK364" s="21"/>
      <c r="AL364" s="21"/>
      <c r="AM364" s="21"/>
      <c r="AN364" s="22"/>
      <c r="AO364" s="22"/>
      <c r="AP364" s="22"/>
      <c r="AQ364" s="22"/>
      <c r="AR364" s="22"/>
      <c r="AS364" s="23"/>
      <c r="AT364" s="21"/>
      <c r="AU364" s="21"/>
      <c r="AV364" s="21"/>
      <c r="AW364" s="22"/>
      <c r="AX364" s="22"/>
      <c r="AY364" s="22"/>
      <c r="AZ364" s="22"/>
      <c r="BA364" s="22"/>
      <c r="BB364" s="23"/>
      <c r="BC364" s="21">
        <v>917.8</v>
      </c>
      <c r="BD364" s="21">
        <v>0</v>
      </c>
      <c r="BE364" s="21">
        <v>917.8</v>
      </c>
      <c r="BF364" s="22">
        <v>50</v>
      </c>
      <c r="BG364" s="22">
        <v>22.86</v>
      </c>
      <c r="BH364" s="22">
        <v>87.9</v>
      </c>
      <c r="BI364" s="22">
        <v>77.489999999999995</v>
      </c>
      <c r="BJ364" s="22">
        <v>238.25</v>
      </c>
      <c r="BK364" s="23">
        <v>1156.05</v>
      </c>
      <c r="BL364" s="21">
        <v>1558.09</v>
      </c>
      <c r="BM364" s="21">
        <v>0</v>
      </c>
      <c r="BN364" s="21">
        <v>1558.09</v>
      </c>
      <c r="BO364" s="22">
        <v>110</v>
      </c>
      <c r="BP364" s="22">
        <v>38.880000000000003</v>
      </c>
      <c r="BQ364" s="22">
        <v>125.9</v>
      </c>
      <c r="BR364" s="22">
        <v>195.96</v>
      </c>
      <c r="BS364" s="22">
        <v>470.74</v>
      </c>
      <c r="BT364" s="23">
        <v>2028.83</v>
      </c>
      <c r="BU364" s="21">
        <v>1558.09</v>
      </c>
      <c r="BV364" s="21">
        <v>0</v>
      </c>
      <c r="BW364" s="21">
        <v>1558.09</v>
      </c>
      <c r="BX364" s="22">
        <v>115</v>
      </c>
      <c r="BY364" s="22">
        <v>38.880000000000003</v>
      </c>
      <c r="BZ364" s="22">
        <v>88.92</v>
      </c>
      <c r="CA364" s="22">
        <v>78.66</v>
      </c>
      <c r="CB364" s="22">
        <v>321.45999999999998</v>
      </c>
      <c r="CC364" s="23">
        <v>1879.55</v>
      </c>
      <c r="CD364" s="21">
        <v>1558.09</v>
      </c>
      <c r="CE364" s="21">
        <v>0</v>
      </c>
      <c r="CF364" s="21">
        <v>1558.09</v>
      </c>
      <c r="CG364" s="22">
        <v>121</v>
      </c>
      <c r="CH364" s="22">
        <v>38.880000000000003</v>
      </c>
      <c r="CI364" s="22">
        <v>88.92</v>
      </c>
      <c r="CJ364" s="22">
        <v>134.76</v>
      </c>
      <c r="CK364" s="22">
        <v>383.56</v>
      </c>
      <c r="CL364" s="23">
        <v>1941.65</v>
      </c>
      <c r="CM364" s="21">
        <v>2968.31</v>
      </c>
      <c r="CN364" s="21">
        <v>0</v>
      </c>
      <c r="CO364" s="21">
        <v>2968.31</v>
      </c>
      <c r="CP364" s="22">
        <v>9</v>
      </c>
      <c r="CQ364" s="22">
        <v>245.04</v>
      </c>
      <c r="CR364" s="22">
        <v>1328.39</v>
      </c>
      <c r="CS364" s="22">
        <v>159.81</v>
      </c>
      <c r="CT364" s="22">
        <v>1742.24</v>
      </c>
      <c r="CU364" s="23">
        <v>4710.55</v>
      </c>
      <c r="CV364" s="21">
        <v>1592.98</v>
      </c>
      <c r="CW364" s="21">
        <v>0</v>
      </c>
      <c r="CX364" s="21">
        <v>1592.98</v>
      </c>
      <c r="CY364" s="22">
        <v>121</v>
      </c>
      <c r="CZ364" s="22">
        <v>39.75</v>
      </c>
      <c r="DA364" s="22">
        <v>53.11</v>
      </c>
      <c r="DB364" s="22">
        <v>84.38</v>
      </c>
      <c r="DC364" s="22">
        <v>298.24</v>
      </c>
      <c r="DD364" s="23">
        <v>1891.22</v>
      </c>
      <c r="DE364" s="21">
        <v>2426.2199999999998</v>
      </c>
      <c r="DF364" s="21">
        <v>0</v>
      </c>
      <c r="DG364" s="21">
        <v>2426.2199999999998</v>
      </c>
      <c r="DH364" s="22">
        <v>229</v>
      </c>
      <c r="DI364" s="22">
        <v>140.85</v>
      </c>
      <c r="DJ364" s="22">
        <v>877.34</v>
      </c>
      <c r="DK364" s="22">
        <v>44.42</v>
      </c>
      <c r="DL364" s="22">
        <v>1291.6099999999999</v>
      </c>
      <c r="DM364" s="23">
        <v>3717.83</v>
      </c>
      <c r="DN364" s="73">
        <f t="shared" si="61"/>
        <v>12579.579999999998</v>
      </c>
      <c r="DO364" s="73">
        <f t="shared" si="62"/>
        <v>0</v>
      </c>
      <c r="DP364" s="73">
        <f t="shared" si="53"/>
        <v>12579.579999999998</v>
      </c>
      <c r="DQ364" s="22">
        <f t="shared" si="55"/>
        <v>865</v>
      </c>
      <c r="DR364" s="22">
        <f t="shared" si="56"/>
        <v>604.02</v>
      </c>
      <c r="DS364" s="22">
        <f t="shared" si="57"/>
        <v>2776.38</v>
      </c>
      <c r="DT364" s="22">
        <f t="shared" si="58"/>
        <v>971.43999999999983</v>
      </c>
      <c r="DU364" s="22">
        <f t="shared" si="59"/>
        <v>5216.8399999999992</v>
      </c>
      <c r="DV364" s="23">
        <f t="shared" si="60"/>
        <v>19354.509999999998</v>
      </c>
      <c r="DW364" s="262">
        <f t="shared" si="54"/>
        <v>12579.579999999998</v>
      </c>
      <c r="DX364" s="262"/>
      <c r="DY364" s="263">
        <f>E364-(DU364-(DO364*PARAM!Q364))</f>
        <v>-5216.8399999999992</v>
      </c>
      <c r="DZ364" s="263"/>
    </row>
    <row r="365" spans="1:130" x14ac:dyDescent="0.25">
      <c r="A365" s="18">
        <v>1925</v>
      </c>
      <c r="B365" s="18" t="s">
        <v>912</v>
      </c>
      <c r="C365" s="18" t="s">
        <v>913</v>
      </c>
      <c r="D365" s="20">
        <v>1</v>
      </c>
      <c r="G365" s="18" t="s">
        <v>173</v>
      </c>
      <c r="H365" s="18" t="s">
        <v>5</v>
      </c>
      <c r="I365" s="18" t="s">
        <v>368</v>
      </c>
      <c r="J365" s="21"/>
      <c r="K365" s="21"/>
      <c r="L365" s="21"/>
      <c r="M365" s="22"/>
      <c r="N365" s="22"/>
      <c r="O365" s="22"/>
      <c r="P365" s="22"/>
      <c r="Q365" s="22"/>
      <c r="R365" s="23"/>
      <c r="S365" s="21"/>
      <c r="T365" s="21"/>
      <c r="U365" s="21"/>
      <c r="V365" s="22"/>
      <c r="W365" s="22"/>
      <c r="X365" s="22"/>
      <c r="Y365" s="22"/>
      <c r="Z365" s="22"/>
      <c r="AA365" s="23"/>
      <c r="AB365" s="21"/>
      <c r="AC365" s="21"/>
      <c r="AD365" s="21"/>
      <c r="AE365" s="22"/>
      <c r="AF365" s="22"/>
      <c r="AG365" s="22"/>
      <c r="AH365" s="22"/>
      <c r="AI365" s="22"/>
      <c r="AJ365" s="23"/>
      <c r="AK365" s="21"/>
      <c r="AL365" s="21"/>
      <c r="AM365" s="21"/>
      <c r="AN365" s="22"/>
      <c r="AO365" s="22"/>
      <c r="AP365" s="22"/>
      <c r="AQ365" s="22"/>
      <c r="AR365" s="22"/>
      <c r="AS365" s="23"/>
      <c r="AT365" s="21"/>
      <c r="AU365" s="21"/>
      <c r="AV365" s="21"/>
      <c r="AW365" s="22"/>
      <c r="AX365" s="22"/>
      <c r="AY365" s="22"/>
      <c r="AZ365" s="22"/>
      <c r="BA365" s="22"/>
      <c r="BB365" s="23"/>
      <c r="BC365" s="21"/>
      <c r="BD365" s="21"/>
      <c r="BE365" s="21"/>
      <c r="BF365" s="22"/>
      <c r="BG365" s="22"/>
      <c r="BH365" s="22"/>
      <c r="BI365" s="22"/>
      <c r="BJ365" s="22"/>
      <c r="BK365" s="23"/>
      <c r="BL365" s="21">
        <v>916.59</v>
      </c>
      <c r="BM365" s="21">
        <v>0</v>
      </c>
      <c r="BN365" s="21">
        <v>916.59</v>
      </c>
      <c r="BO365" s="22">
        <v>50</v>
      </c>
      <c r="BP365" s="22">
        <v>11.91</v>
      </c>
      <c r="BQ365" s="22">
        <v>89.95</v>
      </c>
      <c r="BR365" s="22">
        <v>16.28</v>
      </c>
      <c r="BS365" s="22">
        <v>168.14</v>
      </c>
      <c r="BT365" s="23">
        <v>1084.73</v>
      </c>
      <c r="BU365" s="21">
        <v>1680.41</v>
      </c>
      <c r="BV365" s="21">
        <v>0</v>
      </c>
      <c r="BW365" s="21">
        <v>1680.41</v>
      </c>
      <c r="BX365" s="22">
        <v>122</v>
      </c>
      <c r="BY365" s="22">
        <v>21.85</v>
      </c>
      <c r="BZ365" s="22">
        <v>239.05</v>
      </c>
      <c r="CA365" s="22">
        <v>203.25</v>
      </c>
      <c r="CB365" s="22">
        <v>586.15</v>
      </c>
      <c r="CC365" s="23">
        <v>2266.56</v>
      </c>
      <c r="CD365" s="21">
        <v>1680.41</v>
      </c>
      <c r="CE365" s="21">
        <v>0</v>
      </c>
      <c r="CF365" s="21">
        <v>1680.41</v>
      </c>
      <c r="CG365" s="22">
        <v>138</v>
      </c>
      <c r="CH365" s="22">
        <v>21.85</v>
      </c>
      <c r="CI365" s="22">
        <v>202.07</v>
      </c>
      <c r="CJ365" s="22">
        <v>131.85</v>
      </c>
      <c r="CK365" s="22">
        <v>493.77</v>
      </c>
      <c r="CL365" s="23">
        <v>2174.1799999999998</v>
      </c>
      <c r="CM365" s="21">
        <v>1680.41</v>
      </c>
      <c r="CN365" s="21">
        <v>0</v>
      </c>
      <c r="CO365" s="21">
        <v>1680.41</v>
      </c>
      <c r="CP365" s="22">
        <v>142</v>
      </c>
      <c r="CQ365" s="22">
        <v>21.85</v>
      </c>
      <c r="CR365" s="22">
        <v>174.21</v>
      </c>
      <c r="CS365" s="22">
        <v>136.94999999999999</v>
      </c>
      <c r="CT365" s="22">
        <v>475.01</v>
      </c>
      <c r="CU365" s="23">
        <v>2155.42</v>
      </c>
      <c r="CV365" s="21">
        <v>1680.41</v>
      </c>
      <c r="CW365" s="21">
        <v>0</v>
      </c>
      <c r="CX365" s="21">
        <v>1680.41</v>
      </c>
      <c r="CY365" s="22">
        <v>138</v>
      </c>
      <c r="CZ365" s="22">
        <v>21.85</v>
      </c>
      <c r="DA365" s="22">
        <v>171.81</v>
      </c>
      <c r="DB365" s="22">
        <v>121.65</v>
      </c>
      <c r="DC365" s="22">
        <v>453.31</v>
      </c>
      <c r="DD365" s="23">
        <v>2133.7199999999998</v>
      </c>
      <c r="DE365" s="21">
        <v>2441.71</v>
      </c>
      <c r="DF365" s="21">
        <v>0</v>
      </c>
      <c r="DG365" s="21">
        <v>2441.71</v>
      </c>
      <c r="DH365" s="22">
        <v>-50</v>
      </c>
      <c r="DI365" s="22">
        <v>233.41</v>
      </c>
      <c r="DJ365" s="22">
        <v>855.75</v>
      </c>
      <c r="DK365" s="22">
        <v>146.71</v>
      </c>
      <c r="DL365" s="22">
        <v>1185.8699999999999</v>
      </c>
      <c r="DM365" s="23">
        <v>3627.58</v>
      </c>
      <c r="DN365" s="73">
        <f t="shared" si="61"/>
        <v>10079.939999999999</v>
      </c>
      <c r="DO365" s="73">
        <f t="shared" si="62"/>
        <v>0</v>
      </c>
      <c r="DP365" s="73">
        <f t="shared" si="53"/>
        <v>10079.939999999999</v>
      </c>
      <c r="DQ365" s="22">
        <f t="shared" ref="DQ365:DQ370" si="63">M365+V365+AE365+AN365+AW365+BF365+BO365+BO365+BX365+CG365+CP365+CY365+DH365</f>
        <v>590</v>
      </c>
      <c r="DR365" s="22">
        <f t="shared" ref="DR365:DR370" si="64">N365+W365+AF365+AO365+AX365+BG365+BP365+BP365+BY365+CH365+CQ365+CZ365+DI365</f>
        <v>344.63</v>
      </c>
      <c r="DS365" s="22">
        <f t="shared" ref="DS365:DS370" si="65">O365+X365+AG365+AP365+AY365+BH365+BQ365+BQ365+BZ365+CI365+CR365+DA365+DJ365</f>
        <v>1822.79</v>
      </c>
      <c r="DT365" s="22">
        <f t="shared" ref="DT365:DT370" si="66">P365+Y365+AH365+AQ365+AZ365+BI365+BR365+BR365+CA365+CJ365+CS365+DB365+DK365</f>
        <v>772.97</v>
      </c>
      <c r="DU365" s="22">
        <f t="shared" ref="DU365:DU370" si="67">Q365+Z365+AI365+AR365+BA365+BJ365+BS365+BS365+CB365+CK365+CT365+DC365+DL365</f>
        <v>3530.39</v>
      </c>
      <c r="DV365" s="23">
        <f t="shared" ref="DV365:DV370" si="68">R365+AA365+AJ365+AS365+BB365+BK365+BT365+BT365+CC365+CL365+CU365+DD365+DM365</f>
        <v>14526.92</v>
      </c>
      <c r="DW365" s="262">
        <f t="shared" si="54"/>
        <v>10079.939999999999</v>
      </c>
      <c r="DX365" s="262"/>
      <c r="DY365" s="263">
        <f>E365-(DU365-(DO365*PARAM!Q365))</f>
        <v>-3530.39</v>
      </c>
      <c r="DZ365" s="263"/>
    </row>
    <row r="366" spans="1:130" x14ac:dyDescent="0.25">
      <c r="A366" s="18">
        <v>1926</v>
      </c>
      <c r="B366" s="18" t="s">
        <v>914</v>
      </c>
      <c r="C366" s="18" t="s">
        <v>915</v>
      </c>
      <c r="D366" s="20">
        <v>1</v>
      </c>
      <c r="G366" s="18" t="s">
        <v>157</v>
      </c>
      <c r="H366" s="18" t="s">
        <v>5</v>
      </c>
      <c r="I366" s="18" t="s">
        <v>382</v>
      </c>
      <c r="J366" s="21"/>
      <c r="K366" s="21"/>
      <c r="L366" s="21"/>
      <c r="M366" s="22"/>
      <c r="N366" s="22"/>
      <c r="O366" s="22"/>
      <c r="P366" s="22"/>
      <c r="Q366" s="22"/>
      <c r="R366" s="23"/>
      <c r="S366" s="21"/>
      <c r="T366" s="21"/>
      <c r="U366" s="21"/>
      <c r="V366" s="22"/>
      <c r="W366" s="22"/>
      <c r="X366" s="22"/>
      <c r="Y366" s="22"/>
      <c r="Z366" s="22"/>
      <c r="AA366" s="23"/>
      <c r="AB366" s="21"/>
      <c r="AC366" s="21"/>
      <c r="AD366" s="21"/>
      <c r="AE366" s="22"/>
      <c r="AF366" s="22"/>
      <c r="AG366" s="22"/>
      <c r="AH366" s="22"/>
      <c r="AI366" s="22"/>
      <c r="AJ366" s="23"/>
      <c r="AK366" s="21"/>
      <c r="AL366" s="21"/>
      <c r="AM366" s="21"/>
      <c r="AN366" s="22"/>
      <c r="AO366" s="22"/>
      <c r="AP366" s="22"/>
      <c r="AQ366" s="22"/>
      <c r="AR366" s="22"/>
      <c r="AS366" s="23"/>
      <c r="AT366" s="21"/>
      <c r="AU366" s="21"/>
      <c r="AV366" s="21"/>
      <c r="AW366" s="22"/>
      <c r="AX366" s="22"/>
      <c r="AY366" s="22"/>
      <c r="AZ366" s="22"/>
      <c r="BA366" s="22"/>
      <c r="BB366" s="23"/>
      <c r="BC366" s="21"/>
      <c r="BD366" s="21"/>
      <c r="BE366" s="21"/>
      <c r="BF366" s="22"/>
      <c r="BG366" s="22"/>
      <c r="BH366" s="22"/>
      <c r="BI366" s="22"/>
      <c r="BJ366" s="22"/>
      <c r="BK366" s="23"/>
      <c r="BL366" s="21"/>
      <c r="BM366" s="21"/>
      <c r="BN366" s="21"/>
      <c r="BO366" s="22"/>
      <c r="BP366" s="22"/>
      <c r="BQ366" s="22"/>
      <c r="BR366" s="22"/>
      <c r="BS366" s="22"/>
      <c r="BT366" s="23"/>
      <c r="BU366" s="21">
        <v>1311.7</v>
      </c>
      <c r="BV366" s="21">
        <v>0</v>
      </c>
      <c r="BW366" s="21">
        <v>1311.7</v>
      </c>
      <c r="BX366" s="22">
        <v>85</v>
      </c>
      <c r="BY366" s="22">
        <v>32.799999999999997</v>
      </c>
      <c r="BZ366" s="22">
        <v>370.23</v>
      </c>
      <c r="CA366" s="22">
        <v>23.29</v>
      </c>
      <c r="CB366" s="22">
        <v>511.32</v>
      </c>
      <c r="CC366" s="23">
        <v>1823.02</v>
      </c>
      <c r="CD366" s="21">
        <v>2554.19</v>
      </c>
      <c r="CE366" s="21">
        <v>0</v>
      </c>
      <c r="CF366" s="21">
        <v>2554.19</v>
      </c>
      <c r="CG366" s="22">
        <v>252</v>
      </c>
      <c r="CH366" s="22">
        <v>63.22</v>
      </c>
      <c r="CI366" s="22">
        <v>922.57</v>
      </c>
      <c r="CJ366" s="22">
        <v>152.35</v>
      </c>
      <c r="CK366" s="22">
        <v>1390.14</v>
      </c>
      <c r="CL366" s="23">
        <v>3944.33</v>
      </c>
      <c r="CM366" s="21">
        <v>2330.0300000000002</v>
      </c>
      <c r="CN366" s="21">
        <v>0</v>
      </c>
      <c r="CO366" s="21">
        <v>2330.0300000000002</v>
      </c>
      <c r="CP366" s="22">
        <v>221</v>
      </c>
      <c r="CQ366" s="22">
        <v>57.71</v>
      </c>
      <c r="CR366" s="22">
        <v>717.28</v>
      </c>
      <c r="CS366" s="22">
        <v>204.48</v>
      </c>
      <c r="CT366" s="22">
        <v>1200.47</v>
      </c>
      <c r="CU366" s="23">
        <v>3530.5</v>
      </c>
      <c r="CV366" s="21">
        <v>2223.9899999999998</v>
      </c>
      <c r="CW366" s="21">
        <v>0</v>
      </c>
      <c r="CX366" s="21">
        <v>2223.9899999999998</v>
      </c>
      <c r="CY366" s="22">
        <v>207</v>
      </c>
      <c r="CZ366" s="22">
        <v>55.05</v>
      </c>
      <c r="DA366" s="22">
        <v>621.12</v>
      </c>
      <c r="DB366" s="22">
        <v>115.91</v>
      </c>
      <c r="DC366" s="22">
        <v>999.08</v>
      </c>
      <c r="DD366" s="23">
        <v>3223.07</v>
      </c>
      <c r="DE366" s="21">
        <v>3098.34</v>
      </c>
      <c r="DF366" s="21">
        <v>0</v>
      </c>
      <c r="DG366" s="21">
        <v>3098.34</v>
      </c>
      <c r="DH366" s="22">
        <v>-119</v>
      </c>
      <c r="DI366" s="22">
        <v>191.2</v>
      </c>
      <c r="DJ366" s="22">
        <v>1474.06</v>
      </c>
      <c r="DK366" s="22">
        <v>153.16999999999999</v>
      </c>
      <c r="DL366" s="22">
        <v>1699.43</v>
      </c>
      <c r="DM366" s="23">
        <v>4797.7700000000004</v>
      </c>
      <c r="DN366" s="73">
        <f t="shared" si="61"/>
        <v>11518.25</v>
      </c>
      <c r="DO366" s="73">
        <f t="shared" si="62"/>
        <v>0</v>
      </c>
      <c r="DP366" s="73">
        <f t="shared" si="53"/>
        <v>11518.25</v>
      </c>
      <c r="DQ366" s="22">
        <f t="shared" si="63"/>
        <v>646</v>
      </c>
      <c r="DR366" s="22">
        <f t="shared" si="64"/>
        <v>399.97999999999996</v>
      </c>
      <c r="DS366" s="22">
        <f t="shared" si="65"/>
        <v>4105.26</v>
      </c>
      <c r="DT366" s="22">
        <f t="shared" si="66"/>
        <v>649.19999999999993</v>
      </c>
      <c r="DU366" s="22">
        <f t="shared" si="67"/>
        <v>5800.4400000000005</v>
      </c>
      <c r="DV366" s="23">
        <f t="shared" si="68"/>
        <v>17318.690000000002</v>
      </c>
      <c r="DW366" s="262">
        <f t="shared" si="54"/>
        <v>11518.25</v>
      </c>
      <c r="DX366" s="262"/>
      <c r="DY366" s="263">
        <f>E366-(DU366-(DO366*PARAM!Q366))</f>
        <v>-5800.4400000000005</v>
      </c>
      <c r="DZ366" s="263"/>
    </row>
    <row r="367" spans="1:130" x14ac:dyDescent="0.25">
      <c r="A367" s="18">
        <v>1927</v>
      </c>
      <c r="B367" s="18" t="s">
        <v>924</v>
      </c>
      <c r="C367" s="18" t="s">
        <v>247</v>
      </c>
      <c r="D367" s="20">
        <v>1</v>
      </c>
      <c r="G367" s="18" t="s">
        <v>173</v>
      </c>
      <c r="H367" s="18" t="s">
        <v>5</v>
      </c>
      <c r="I367" s="18" t="s">
        <v>166</v>
      </c>
      <c r="J367" s="21"/>
      <c r="K367" s="21"/>
      <c r="L367" s="21"/>
      <c r="M367" s="22"/>
      <c r="N367" s="22"/>
      <c r="O367" s="22"/>
      <c r="P367" s="22"/>
      <c r="Q367" s="22"/>
      <c r="R367" s="23"/>
      <c r="S367" s="21"/>
      <c r="T367" s="21"/>
      <c r="U367" s="21"/>
      <c r="V367" s="22"/>
      <c r="W367" s="22"/>
      <c r="X367" s="22"/>
      <c r="Y367" s="22"/>
      <c r="Z367" s="22"/>
      <c r="AA367" s="23"/>
      <c r="AB367" s="21"/>
      <c r="AC367" s="21"/>
      <c r="AD367" s="21"/>
      <c r="AE367" s="22"/>
      <c r="AF367" s="22"/>
      <c r="AG367" s="22"/>
      <c r="AH367" s="22"/>
      <c r="AI367" s="22"/>
      <c r="AJ367" s="23"/>
      <c r="AK367" s="21"/>
      <c r="AL367" s="21"/>
      <c r="AM367" s="21"/>
      <c r="AN367" s="22"/>
      <c r="AO367" s="22"/>
      <c r="AP367" s="22"/>
      <c r="AQ367" s="22"/>
      <c r="AR367" s="22"/>
      <c r="AS367" s="23"/>
      <c r="AT367" s="21"/>
      <c r="AU367" s="21"/>
      <c r="AV367" s="21"/>
      <c r="AW367" s="22"/>
      <c r="AX367" s="22"/>
      <c r="AY367" s="22"/>
      <c r="AZ367" s="22"/>
      <c r="BA367" s="22"/>
      <c r="BB367" s="23"/>
      <c r="BC367" s="21"/>
      <c r="BD367" s="21"/>
      <c r="BE367" s="21"/>
      <c r="BF367" s="22"/>
      <c r="BG367" s="22"/>
      <c r="BH367" s="22"/>
      <c r="BI367" s="22"/>
      <c r="BJ367" s="22"/>
      <c r="BK367" s="23"/>
      <c r="BL367" s="21"/>
      <c r="BM367" s="21"/>
      <c r="BN367" s="21"/>
      <c r="BO367" s="22"/>
      <c r="BP367" s="22"/>
      <c r="BQ367" s="22"/>
      <c r="BR367" s="22"/>
      <c r="BS367" s="22"/>
      <c r="BT367" s="23"/>
      <c r="BU367" s="21"/>
      <c r="BV367" s="21"/>
      <c r="BW367" s="21"/>
      <c r="BX367" s="22"/>
      <c r="BY367" s="22"/>
      <c r="BZ367" s="22"/>
      <c r="CA367" s="22"/>
      <c r="CB367" s="22"/>
      <c r="CC367" s="23"/>
      <c r="CD367" s="21">
        <v>1582.66</v>
      </c>
      <c r="CE367" s="21">
        <v>0</v>
      </c>
      <c r="CF367" s="21">
        <v>1582.66</v>
      </c>
      <c r="CG367" s="22">
        <v>120</v>
      </c>
      <c r="CH367" s="22">
        <v>23.7</v>
      </c>
      <c r="CI367" s="22">
        <v>135.24</v>
      </c>
      <c r="CJ367" s="22">
        <v>104.59</v>
      </c>
      <c r="CK367" s="22">
        <v>383.53</v>
      </c>
      <c r="CL367" s="23">
        <v>1966.19</v>
      </c>
      <c r="CM367" s="21">
        <v>1688.21</v>
      </c>
      <c r="CN367" s="21">
        <v>0</v>
      </c>
      <c r="CO367" s="21">
        <v>1688.21</v>
      </c>
      <c r="CP367" s="22">
        <v>134</v>
      </c>
      <c r="CQ367" s="22">
        <v>25.28</v>
      </c>
      <c r="CR367" s="22">
        <v>138.72999999999999</v>
      </c>
      <c r="CS367" s="22">
        <v>106.48</v>
      </c>
      <c r="CT367" s="22">
        <v>404.49</v>
      </c>
      <c r="CU367" s="23">
        <v>2092.6999999999998</v>
      </c>
      <c r="CV367" s="21">
        <v>1688.21</v>
      </c>
      <c r="CW367" s="21">
        <v>0</v>
      </c>
      <c r="CX367" s="21">
        <v>1688.21</v>
      </c>
      <c r="CY367" s="22">
        <v>134</v>
      </c>
      <c r="CZ367" s="22">
        <v>25.28</v>
      </c>
      <c r="DA367" s="22">
        <v>138.72999999999999</v>
      </c>
      <c r="DB367" s="22">
        <v>-26.12</v>
      </c>
      <c r="DC367" s="22">
        <v>271.89</v>
      </c>
      <c r="DD367" s="23">
        <v>1960.1</v>
      </c>
      <c r="DE367" s="21">
        <v>3031.1</v>
      </c>
      <c r="DF367" s="21">
        <v>0</v>
      </c>
      <c r="DG367" s="21">
        <v>3031.1</v>
      </c>
      <c r="DH367" s="22">
        <v>-48</v>
      </c>
      <c r="DI367" s="22">
        <v>205.01</v>
      </c>
      <c r="DJ367" s="22">
        <v>1345.92</v>
      </c>
      <c r="DK367" s="22">
        <v>34.75</v>
      </c>
      <c r="DL367" s="22">
        <v>1537.68</v>
      </c>
      <c r="DM367" s="23">
        <v>4568.78</v>
      </c>
      <c r="DN367" s="73">
        <f t="shared" si="61"/>
        <v>7990.18</v>
      </c>
      <c r="DO367" s="73">
        <f t="shared" si="62"/>
        <v>0</v>
      </c>
      <c r="DP367" s="73">
        <f t="shared" si="53"/>
        <v>7990.18</v>
      </c>
      <c r="DQ367" s="22">
        <f t="shared" si="63"/>
        <v>340</v>
      </c>
      <c r="DR367" s="22">
        <f t="shared" si="64"/>
        <v>279.27</v>
      </c>
      <c r="DS367" s="22">
        <f t="shared" si="65"/>
        <v>1758.6200000000001</v>
      </c>
      <c r="DT367" s="22">
        <f t="shared" si="66"/>
        <v>219.7</v>
      </c>
      <c r="DU367" s="22">
        <f t="shared" si="67"/>
        <v>2597.59</v>
      </c>
      <c r="DV367" s="23">
        <f t="shared" si="68"/>
        <v>10587.77</v>
      </c>
      <c r="DW367" s="262">
        <f t="shared" si="54"/>
        <v>7990.18</v>
      </c>
      <c r="DX367" s="262"/>
      <c r="DY367" s="263">
        <f>E367-(DU367-(DO367*PARAM!Q367))</f>
        <v>-2597.59</v>
      </c>
      <c r="DZ367" s="263"/>
    </row>
    <row r="368" spans="1:130" x14ac:dyDescent="0.25">
      <c r="A368" s="18">
        <v>1935</v>
      </c>
      <c r="B368" s="18" t="s">
        <v>932</v>
      </c>
      <c r="C368" s="18" t="s">
        <v>933</v>
      </c>
      <c r="D368" s="20">
        <v>1</v>
      </c>
      <c r="E368" s="18">
        <v>0</v>
      </c>
      <c r="F368" s="18">
        <v>0</v>
      </c>
      <c r="G368" s="18" t="s">
        <v>436</v>
      </c>
      <c r="H368" s="18" t="s">
        <v>6</v>
      </c>
      <c r="I368" s="18" t="s">
        <v>156</v>
      </c>
      <c r="J368" s="21"/>
      <c r="K368" s="21"/>
      <c r="L368" s="21"/>
      <c r="M368" s="22"/>
      <c r="N368" s="22"/>
      <c r="O368" s="22"/>
      <c r="P368" s="22"/>
      <c r="Q368" s="22"/>
      <c r="R368" s="23"/>
      <c r="S368" s="21"/>
      <c r="T368" s="21"/>
      <c r="U368" s="21"/>
      <c r="V368" s="22"/>
      <c r="W368" s="22"/>
      <c r="X368" s="22"/>
      <c r="Y368" s="22"/>
      <c r="Z368" s="22"/>
      <c r="AA368" s="23"/>
      <c r="AB368" s="21"/>
      <c r="AC368" s="21"/>
      <c r="AD368" s="21"/>
      <c r="AE368" s="22"/>
      <c r="AF368" s="22"/>
      <c r="AG368" s="22"/>
      <c r="AH368" s="22"/>
      <c r="AI368" s="22"/>
      <c r="AJ368" s="23"/>
      <c r="AK368" s="21"/>
      <c r="AL368" s="21"/>
      <c r="AM368" s="21"/>
      <c r="AN368" s="22"/>
      <c r="AO368" s="22"/>
      <c r="AP368" s="22"/>
      <c r="AQ368" s="22"/>
      <c r="AR368" s="22"/>
      <c r="AS368" s="23"/>
      <c r="AT368" s="21"/>
      <c r="AU368" s="21"/>
      <c r="AV368" s="21"/>
      <c r="AW368" s="22"/>
      <c r="AX368" s="22"/>
      <c r="AY368" s="22"/>
      <c r="AZ368" s="22"/>
      <c r="BA368" s="22"/>
      <c r="BB368" s="23"/>
      <c r="BC368" s="21"/>
      <c r="BD368" s="21"/>
      <c r="BE368" s="21"/>
      <c r="BF368" s="22"/>
      <c r="BG368" s="22"/>
      <c r="BH368" s="22"/>
      <c r="BI368" s="22"/>
      <c r="BJ368" s="22"/>
      <c r="BK368" s="23"/>
      <c r="BL368" s="21"/>
      <c r="BM368" s="21"/>
      <c r="BN368" s="21"/>
      <c r="BO368" s="22"/>
      <c r="BP368" s="22"/>
      <c r="BQ368" s="22"/>
      <c r="BR368" s="22"/>
      <c r="BS368" s="22"/>
      <c r="BT368" s="23"/>
      <c r="BU368" s="21"/>
      <c r="BV368" s="21"/>
      <c r="BW368" s="21"/>
      <c r="BX368" s="22"/>
      <c r="BY368" s="22"/>
      <c r="BZ368" s="22"/>
      <c r="CA368" s="22"/>
      <c r="CB368" s="22"/>
      <c r="CC368" s="23"/>
      <c r="CD368" s="21"/>
      <c r="CE368" s="21"/>
      <c r="CF368" s="21"/>
      <c r="CG368" s="22"/>
      <c r="CH368" s="22"/>
      <c r="CI368" s="22"/>
      <c r="CJ368" s="22"/>
      <c r="CK368" s="22"/>
      <c r="CL368" s="23"/>
      <c r="CM368" s="21">
        <v>600.6</v>
      </c>
      <c r="CN368" s="21">
        <v>0</v>
      </c>
      <c r="CO368" s="21">
        <v>600.6</v>
      </c>
      <c r="CP368" s="22">
        <v>0</v>
      </c>
      <c r="CQ368" s="22">
        <v>0</v>
      </c>
      <c r="CR368" s="22">
        <v>0</v>
      </c>
      <c r="CS368" s="22">
        <v>115.15</v>
      </c>
      <c r="CT368" s="22">
        <v>115.15</v>
      </c>
      <c r="CU368" s="23">
        <v>715.75</v>
      </c>
      <c r="CV368" s="21">
        <v>263.3</v>
      </c>
      <c r="CW368" s="21">
        <v>0</v>
      </c>
      <c r="CX368" s="21">
        <v>263.3</v>
      </c>
      <c r="CY368" s="22">
        <v>0</v>
      </c>
      <c r="CZ368" s="22">
        <v>0</v>
      </c>
      <c r="DA368" s="22">
        <v>0</v>
      </c>
      <c r="DB368" s="22">
        <v>85.13</v>
      </c>
      <c r="DC368" s="22">
        <v>85.13</v>
      </c>
      <c r="DD368" s="23">
        <v>348.43</v>
      </c>
      <c r="DE368" s="21">
        <v>409.5</v>
      </c>
      <c r="DF368" s="21">
        <v>0</v>
      </c>
      <c r="DG368" s="21">
        <v>409.5</v>
      </c>
      <c r="DH368" s="22">
        <v>0</v>
      </c>
      <c r="DI368" s="22">
        <v>0</v>
      </c>
      <c r="DJ368" s="22">
        <v>0</v>
      </c>
      <c r="DK368" s="22">
        <v>81.99</v>
      </c>
      <c r="DL368" s="22">
        <v>81.99</v>
      </c>
      <c r="DM368" s="23">
        <v>491.49</v>
      </c>
      <c r="DN368" s="73">
        <f t="shared" si="61"/>
        <v>1273.4000000000001</v>
      </c>
      <c r="DO368" s="73">
        <f t="shared" si="62"/>
        <v>0</v>
      </c>
      <c r="DP368" s="73">
        <f t="shared" si="53"/>
        <v>1273.4000000000001</v>
      </c>
      <c r="DQ368" s="22">
        <f t="shared" si="63"/>
        <v>0</v>
      </c>
      <c r="DR368" s="22">
        <f t="shared" si="64"/>
        <v>0</v>
      </c>
      <c r="DS368" s="22">
        <f t="shared" si="65"/>
        <v>0</v>
      </c>
      <c r="DT368" s="22">
        <f t="shared" si="66"/>
        <v>282.27</v>
      </c>
      <c r="DU368" s="22">
        <f t="shared" si="67"/>
        <v>282.27</v>
      </c>
      <c r="DV368" s="23">
        <f t="shared" si="68"/>
        <v>1555.67</v>
      </c>
      <c r="DW368" s="262">
        <f t="shared" si="54"/>
        <v>1273.4000000000001</v>
      </c>
      <c r="DX368" s="262"/>
      <c r="DY368" s="263">
        <f>E368-(DU368-(DO368*PARAM!Q368))</f>
        <v>-282.27</v>
      </c>
      <c r="DZ368" s="263"/>
    </row>
    <row r="369" spans="1:130" x14ac:dyDescent="0.25">
      <c r="A369" s="18">
        <v>1966</v>
      </c>
      <c r="B369" s="18" t="s">
        <v>942</v>
      </c>
      <c r="C369" s="18" t="s">
        <v>943</v>
      </c>
      <c r="D369" s="20">
        <v>0</v>
      </c>
      <c r="G369" s="18" t="s">
        <v>173</v>
      </c>
      <c r="H369" s="18" t="s">
        <v>9</v>
      </c>
      <c r="I369" s="18" t="s">
        <v>277</v>
      </c>
      <c r="J369" s="21"/>
      <c r="K369" s="21"/>
      <c r="L369" s="21"/>
      <c r="M369" s="22"/>
      <c r="N369" s="22"/>
      <c r="O369" s="22"/>
      <c r="P369" s="22"/>
      <c r="Q369" s="22"/>
      <c r="R369" s="23"/>
      <c r="S369" s="21"/>
      <c r="T369" s="21"/>
      <c r="U369" s="21"/>
      <c r="V369" s="22"/>
      <c r="W369" s="22"/>
      <c r="X369" s="22"/>
      <c r="Y369" s="22"/>
      <c r="Z369" s="22"/>
      <c r="AA369" s="23"/>
      <c r="AB369" s="21"/>
      <c r="AC369" s="21"/>
      <c r="AD369" s="21"/>
      <c r="AE369" s="22"/>
      <c r="AF369" s="22"/>
      <c r="AG369" s="22"/>
      <c r="AH369" s="22"/>
      <c r="AI369" s="22"/>
      <c r="AJ369" s="23"/>
      <c r="AK369" s="21"/>
      <c r="AL369" s="21"/>
      <c r="AM369" s="21"/>
      <c r="AN369" s="22"/>
      <c r="AO369" s="22"/>
      <c r="AP369" s="22"/>
      <c r="AQ369" s="22"/>
      <c r="AR369" s="22"/>
      <c r="AS369" s="23"/>
      <c r="AT369" s="21"/>
      <c r="AU369" s="21"/>
      <c r="AV369" s="21"/>
      <c r="AW369" s="22"/>
      <c r="AX369" s="22"/>
      <c r="AY369" s="22"/>
      <c r="AZ369" s="22"/>
      <c r="BA369" s="22"/>
      <c r="BB369" s="23"/>
      <c r="BC369" s="21"/>
      <c r="BD369" s="21"/>
      <c r="BE369" s="21"/>
      <c r="BF369" s="22"/>
      <c r="BG369" s="22"/>
      <c r="BH369" s="22"/>
      <c r="BI369" s="22"/>
      <c r="BJ369" s="22"/>
      <c r="BK369" s="23"/>
      <c r="BL369" s="21"/>
      <c r="BM369" s="21"/>
      <c r="BN369" s="21"/>
      <c r="BO369" s="22"/>
      <c r="BP369" s="22"/>
      <c r="BQ369" s="22"/>
      <c r="BR369" s="22"/>
      <c r="BS369" s="22"/>
      <c r="BT369" s="23"/>
      <c r="BU369" s="21"/>
      <c r="BV369" s="21"/>
      <c r="BW369" s="21"/>
      <c r="BX369" s="22"/>
      <c r="BY369" s="22"/>
      <c r="BZ369" s="22"/>
      <c r="CA369" s="22"/>
      <c r="CB369" s="22"/>
      <c r="CC369" s="23"/>
      <c r="CD369" s="21"/>
      <c r="CE369" s="21"/>
      <c r="CF369" s="21"/>
      <c r="CG369" s="22"/>
      <c r="CH369" s="22"/>
      <c r="CI369" s="22"/>
      <c r="CJ369" s="22"/>
      <c r="CK369" s="22"/>
      <c r="CL369" s="23"/>
      <c r="CM369" s="21">
        <v>787.63580000000002</v>
      </c>
      <c r="CN369" s="21">
        <v>0</v>
      </c>
      <c r="CO369" s="21">
        <v>787.63580000000002</v>
      </c>
      <c r="CP369" s="22">
        <v>39.200000000000003</v>
      </c>
      <c r="CQ369" s="22">
        <v>19.6098</v>
      </c>
      <c r="CR369" s="22">
        <v>62.935600000000001</v>
      </c>
      <c r="CS369" s="22">
        <v>63.954799999999999</v>
      </c>
      <c r="CT369" s="22">
        <v>185.7002</v>
      </c>
      <c r="CU369" s="23">
        <v>-618.01</v>
      </c>
      <c r="CV369" s="21"/>
      <c r="CW369" s="21"/>
      <c r="CX369" s="21"/>
      <c r="CY369" s="22"/>
      <c r="CZ369" s="22"/>
      <c r="DA369" s="22"/>
      <c r="DB369" s="22"/>
      <c r="DC369" s="22"/>
      <c r="DD369" s="23"/>
      <c r="DE369" s="9">
        <v>0</v>
      </c>
      <c r="DF369" s="9">
        <v>0</v>
      </c>
      <c r="DG369" s="9">
        <v>0</v>
      </c>
      <c r="DH369" s="11">
        <v>-5.88</v>
      </c>
      <c r="DI369" s="11">
        <v>0</v>
      </c>
      <c r="DJ369" s="11">
        <v>0</v>
      </c>
      <c r="DK369" s="11">
        <v>1.3131999999999999</v>
      </c>
      <c r="DL369" s="11">
        <v>-4.5667999999999997</v>
      </c>
      <c r="DM369" s="23">
        <v>-4.57</v>
      </c>
      <c r="DN369" s="73">
        <f t="shared" si="61"/>
        <v>787.63580000000002</v>
      </c>
      <c r="DO369" s="73">
        <f t="shared" si="62"/>
        <v>0</v>
      </c>
      <c r="DP369" s="73">
        <f t="shared" si="53"/>
        <v>787.63580000000002</v>
      </c>
      <c r="DQ369" s="22">
        <f t="shared" si="63"/>
        <v>33.32</v>
      </c>
      <c r="DR369" s="22">
        <f t="shared" si="64"/>
        <v>19.6098</v>
      </c>
      <c r="DS369" s="22">
        <f t="shared" si="65"/>
        <v>62.935600000000001</v>
      </c>
      <c r="DT369" s="22">
        <f t="shared" si="66"/>
        <v>65.268000000000001</v>
      </c>
      <c r="DU369" s="22">
        <f t="shared" si="67"/>
        <v>181.13339999999999</v>
      </c>
      <c r="DV369" s="23">
        <f t="shared" si="68"/>
        <v>-622.58000000000004</v>
      </c>
      <c r="DW369" s="262">
        <f t="shared" si="54"/>
        <v>787.63580000000002</v>
      </c>
      <c r="DX369" s="262"/>
      <c r="DY369" s="263">
        <f>E369-(DU369-(DO369*PARAM!Q369))</f>
        <v>-181.13339999999999</v>
      </c>
      <c r="DZ369" s="263"/>
    </row>
    <row r="370" spans="1:130" x14ac:dyDescent="0.25">
      <c r="A370" s="18">
        <v>1968</v>
      </c>
      <c r="B370" s="18" t="s">
        <v>974</v>
      </c>
      <c r="C370" s="18" t="s">
        <v>212</v>
      </c>
      <c r="D370" s="20">
        <v>1</v>
      </c>
      <c r="G370" s="18" t="s">
        <v>173</v>
      </c>
      <c r="H370" s="18" t="s">
        <v>9</v>
      </c>
      <c r="I370" s="18" t="s">
        <v>277</v>
      </c>
      <c r="J370" s="21"/>
      <c r="K370" s="21"/>
      <c r="L370" s="21"/>
      <c r="M370" s="22"/>
      <c r="N370" s="22"/>
      <c r="O370" s="22"/>
      <c r="P370" s="22"/>
      <c r="Q370" s="22"/>
      <c r="R370" s="23"/>
      <c r="S370" s="21"/>
      <c r="T370" s="21"/>
      <c r="U370" s="21"/>
      <c r="V370" s="22"/>
      <c r="W370" s="22"/>
      <c r="X370" s="22"/>
      <c r="Y370" s="22"/>
      <c r="Z370" s="22"/>
      <c r="AA370" s="23"/>
      <c r="AB370" s="21"/>
      <c r="AC370" s="21"/>
      <c r="AD370" s="21"/>
      <c r="AE370" s="22"/>
      <c r="AF370" s="22"/>
      <c r="AG370" s="22"/>
      <c r="AH370" s="22"/>
      <c r="AI370" s="22"/>
      <c r="AJ370" s="23"/>
      <c r="AK370" s="21"/>
      <c r="AL370" s="21"/>
      <c r="AM370" s="21"/>
      <c r="AN370" s="22"/>
      <c r="AO370" s="22"/>
      <c r="AP370" s="22"/>
      <c r="AQ370" s="22"/>
      <c r="AR370" s="22"/>
      <c r="AS370" s="23"/>
      <c r="AT370" s="21"/>
      <c r="AU370" s="21"/>
      <c r="AV370" s="21"/>
      <c r="AW370" s="22"/>
      <c r="AX370" s="22"/>
      <c r="AY370" s="22"/>
      <c r="AZ370" s="22"/>
      <c r="BA370" s="22"/>
      <c r="BB370" s="23"/>
      <c r="BC370" s="21"/>
      <c r="BD370" s="21"/>
      <c r="BE370" s="21"/>
      <c r="BF370" s="22"/>
      <c r="BG370" s="22"/>
      <c r="BH370" s="22"/>
      <c r="BI370" s="22"/>
      <c r="BJ370" s="22"/>
      <c r="BK370" s="23"/>
      <c r="BL370" s="21"/>
      <c r="BM370" s="21"/>
      <c r="BN370" s="21"/>
      <c r="BO370" s="22"/>
      <c r="BP370" s="22"/>
      <c r="BQ370" s="22"/>
      <c r="BR370" s="22"/>
      <c r="BS370" s="22"/>
      <c r="BT370" s="23"/>
      <c r="BU370" s="21"/>
      <c r="BV370" s="21"/>
      <c r="BW370" s="21"/>
      <c r="BX370" s="22"/>
      <c r="BY370" s="22"/>
      <c r="BZ370" s="22"/>
      <c r="CA370" s="22"/>
      <c r="CB370" s="22"/>
      <c r="CC370" s="23"/>
      <c r="CD370" s="21"/>
      <c r="CE370" s="21"/>
      <c r="CF370" s="21"/>
      <c r="CG370" s="22"/>
      <c r="CH370" s="22"/>
      <c r="CI370" s="22"/>
      <c r="CJ370" s="22"/>
      <c r="CK370" s="22"/>
      <c r="CL370" s="23"/>
      <c r="CM370" s="21"/>
      <c r="CN370" s="21"/>
      <c r="CO370" s="21"/>
      <c r="CP370" s="22"/>
      <c r="CQ370" s="22"/>
      <c r="CR370" s="22"/>
      <c r="CS370" s="22"/>
      <c r="CT370" s="22"/>
      <c r="CU370" s="23"/>
      <c r="CV370" s="21">
        <v>1622.047</v>
      </c>
      <c r="CW370" s="21">
        <v>0</v>
      </c>
      <c r="CX370" s="21">
        <v>1622.047</v>
      </c>
      <c r="CY370" s="22">
        <v>127.4</v>
      </c>
      <c r="CZ370" s="22">
        <v>40.474000000000004</v>
      </c>
      <c r="DA370" s="22">
        <v>168.07980000000001</v>
      </c>
      <c r="DB370" s="22">
        <v>123.7544</v>
      </c>
      <c r="DC370" s="22">
        <v>459.70819999999998</v>
      </c>
      <c r="DD370" s="23">
        <v>-1195.44</v>
      </c>
      <c r="DE370" s="9">
        <v>2026.5223999999998</v>
      </c>
      <c r="DF370" s="9">
        <v>0</v>
      </c>
      <c r="DG370" s="9">
        <v>2026.5223999999998</v>
      </c>
      <c r="DH370" s="11">
        <v>26.46</v>
      </c>
      <c r="DI370" s="11">
        <v>121.7748</v>
      </c>
      <c r="DJ370" s="11">
        <v>436.98199999999997</v>
      </c>
      <c r="DK370" s="11">
        <v>150.76319999999998</v>
      </c>
      <c r="DL370" s="11">
        <v>735.98</v>
      </c>
      <c r="DM370" s="23">
        <v>-1331.9</v>
      </c>
      <c r="DN370" s="73">
        <f>J370+S370+AB370+AK370+AT370+BC370+BL370+BU370+CD370+CM370+CV370+DE370</f>
        <v>3648.5693999999999</v>
      </c>
      <c r="DO370" s="73">
        <f t="shared" si="62"/>
        <v>0</v>
      </c>
      <c r="DP370" s="73">
        <f t="shared" si="53"/>
        <v>3648.5693999999999</v>
      </c>
      <c r="DQ370" s="22">
        <f t="shared" si="63"/>
        <v>153.86000000000001</v>
      </c>
      <c r="DR370" s="22">
        <f t="shared" si="64"/>
        <v>162.24880000000002</v>
      </c>
      <c r="DS370" s="22">
        <f t="shared" si="65"/>
        <v>605.06179999999995</v>
      </c>
      <c r="DT370" s="22">
        <f t="shared" si="66"/>
        <v>274.51760000000002</v>
      </c>
      <c r="DU370" s="22">
        <f t="shared" si="67"/>
        <v>1195.6882000000001</v>
      </c>
      <c r="DV370" s="23">
        <f t="shared" si="68"/>
        <v>-2527.34</v>
      </c>
      <c r="DW370" s="262">
        <f t="shared" si="54"/>
        <v>3648.5693999999999</v>
      </c>
      <c r="DX370" s="262"/>
      <c r="DY370" s="263">
        <f>E370-(DU370-(DO370*PARAM!Q370))</f>
        <v>-1195.6882000000001</v>
      </c>
      <c r="DZ370" s="263"/>
    </row>
    <row r="371" spans="1:130" x14ac:dyDescent="0.25">
      <c r="D371" s="20"/>
      <c r="J371" s="21"/>
      <c r="K371" s="21"/>
      <c r="L371" s="21"/>
      <c r="M371" s="22"/>
      <c r="N371" s="22"/>
      <c r="O371" s="22"/>
      <c r="P371" s="22"/>
      <c r="Q371" s="22"/>
      <c r="R371" s="23"/>
      <c r="S371" s="21"/>
      <c r="T371" s="21"/>
      <c r="U371" s="21"/>
      <c r="V371" s="22"/>
      <c r="W371" s="22"/>
      <c r="X371" s="22"/>
      <c r="Y371" s="22"/>
      <c r="Z371" s="22"/>
      <c r="AA371" s="23"/>
      <c r="AB371" s="21"/>
      <c r="AC371" s="21"/>
      <c r="AD371" s="21"/>
      <c r="AE371" s="22"/>
      <c r="AF371" s="22"/>
      <c r="AG371" s="22"/>
      <c r="AH371" s="22"/>
      <c r="AI371" s="22"/>
      <c r="AJ371" s="23"/>
      <c r="AK371" s="21"/>
      <c r="AL371" s="21"/>
      <c r="AM371" s="21"/>
      <c r="AN371" s="22"/>
      <c r="AO371" s="22"/>
      <c r="AP371" s="22"/>
      <c r="AQ371" s="22"/>
      <c r="AR371" s="22"/>
      <c r="AS371" s="23"/>
      <c r="AT371" s="21"/>
      <c r="AU371" s="21"/>
      <c r="AV371" s="21"/>
      <c r="AW371" s="22"/>
      <c r="AX371" s="22"/>
      <c r="AY371" s="22"/>
      <c r="AZ371" s="22"/>
      <c r="BA371" s="22"/>
      <c r="BB371" s="23"/>
      <c r="BC371" s="21"/>
      <c r="BD371" s="21"/>
      <c r="BE371" s="21"/>
      <c r="BF371" s="22"/>
      <c r="BG371" s="22"/>
      <c r="BH371" s="22"/>
      <c r="BI371" s="22"/>
      <c r="BJ371" s="22"/>
      <c r="BK371" s="23"/>
      <c r="BL371" s="21"/>
      <c r="BM371" s="21"/>
      <c r="BN371" s="21"/>
      <c r="BO371" s="22"/>
      <c r="BP371" s="22"/>
      <c r="BQ371" s="22"/>
      <c r="BR371" s="22"/>
      <c r="BS371" s="22"/>
      <c r="BT371" s="23"/>
      <c r="CD371" s="21"/>
      <c r="CE371" s="21"/>
      <c r="CF371" s="21"/>
      <c r="CG371" s="22"/>
      <c r="CH371" s="22"/>
      <c r="CI371" s="22"/>
      <c r="CJ371" s="22"/>
      <c r="CK371" s="22"/>
      <c r="CL371" s="23"/>
    </row>
    <row r="372" spans="1:130" x14ac:dyDescent="0.25">
      <c r="D372" s="20"/>
      <c r="J372" s="21"/>
      <c r="K372" s="21"/>
      <c r="L372" s="21"/>
      <c r="M372" s="22"/>
      <c r="N372" s="22"/>
      <c r="O372" s="22"/>
      <c r="P372" s="22"/>
      <c r="Q372" s="22"/>
      <c r="R372" s="23"/>
    </row>
    <row r="373" spans="1:130" s="28" customFormat="1" ht="18.75" x14ac:dyDescent="0.3">
      <c r="A373" s="26" t="s">
        <v>45</v>
      </c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  <c r="AA373" s="27"/>
      <c r="AB373" s="27"/>
      <c r="AC373" s="27"/>
      <c r="AD373" s="27"/>
      <c r="AE373" s="27"/>
      <c r="AF373" s="27"/>
      <c r="AG373" s="27"/>
      <c r="AH373" s="27"/>
      <c r="AI373" s="27"/>
      <c r="AJ373" s="27"/>
      <c r="AK373" s="27"/>
      <c r="AL373" s="27"/>
      <c r="AM373" s="27"/>
      <c r="AN373" s="27"/>
      <c r="AO373" s="27"/>
      <c r="AP373" s="27"/>
      <c r="AQ373" s="27"/>
      <c r="AR373" s="27"/>
      <c r="AS373" s="27"/>
      <c r="AT373" s="27"/>
      <c r="AU373" s="27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  <c r="BW373" s="27"/>
      <c r="BX373" s="27"/>
      <c r="BY373" s="27"/>
      <c r="BZ373" s="27"/>
      <c r="CA373" s="27"/>
      <c r="CB373" s="27"/>
      <c r="CC373" s="27"/>
      <c r="CD373" s="27"/>
      <c r="CE373" s="27"/>
      <c r="CF373" s="27"/>
      <c r="CG373" s="27"/>
      <c r="CH373" s="27"/>
      <c r="CI373" s="27"/>
      <c r="CJ373" s="27"/>
      <c r="CK373" s="27"/>
      <c r="CL373" s="27"/>
      <c r="CM373" s="27"/>
      <c r="CN373" s="27"/>
      <c r="CO373" s="27"/>
      <c r="CP373" s="27"/>
      <c r="CQ373" s="27"/>
      <c r="CR373" s="27"/>
      <c r="CS373" s="27"/>
      <c r="CT373" s="27"/>
      <c r="CU373" s="27"/>
      <c r="CV373" s="27"/>
      <c r="CW373" s="27"/>
      <c r="CX373" s="27"/>
      <c r="CY373" s="27"/>
      <c r="CZ373" s="27"/>
      <c r="DA373" s="27"/>
      <c r="DB373" s="27"/>
      <c r="DC373" s="27"/>
      <c r="DD373" s="27"/>
      <c r="DE373" s="27"/>
      <c r="DF373" s="27"/>
      <c r="DG373" s="27"/>
      <c r="DH373" s="27"/>
      <c r="DI373" s="27"/>
      <c r="DJ373" s="27"/>
      <c r="DK373" s="27"/>
      <c r="DL373" s="27"/>
      <c r="DM373" s="27"/>
    </row>
    <row r="374" spans="1:130" x14ac:dyDescent="0.25">
      <c r="A374" s="24">
        <v>633</v>
      </c>
      <c r="B374" s="18" t="s">
        <v>46</v>
      </c>
      <c r="J374" s="29"/>
      <c r="K374" s="29"/>
      <c r="L374" s="29"/>
      <c r="M374" s="29"/>
      <c r="N374" s="30"/>
      <c r="O374" s="29"/>
      <c r="P374" s="29"/>
      <c r="Q374" s="29"/>
      <c r="R374" s="36"/>
      <c r="S374" s="29"/>
      <c r="T374" s="29"/>
      <c r="U374" s="29"/>
      <c r="V374" s="29"/>
      <c r="W374" s="30"/>
      <c r="X374" s="29"/>
      <c r="Y374" s="29"/>
      <c r="Z374" s="29"/>
      <c r="AA374" s="36"/>
      <c r="AB374" s="29"/>
      <c r="AC374" s="29"/>
      <c r="AD374" s="29"/>
      <c r="AE374" s="29"/>
      <c r="AF374" s="30"/>
      <c r="AG374" s="29"/>
      <c r="AH374" s="29"/>
      <c r="AI374" s="29"/>
      <c r="AJ374" s="36"/>
      <c r="AK374" s="29"/>
      <c r="AL374" s="29"/>
      <c r="AM374" s="29"/>
      <c r="AN374" s="29"/>
      <c r="AO374" s="30"/>
      <c r="AP374" s="29"/>
      <c r="AQ374" s="29"/>
      <c r="AR374" s="29"/>
      <c r="AS374" s="36"/>
      <c r="AT374" s="29"/>
      <c r="AU374" s="29"/>
      <c r="AV374" s="29"/>
      <c r="AW374" s="29"/>
      <c r="AX374" s="30"/>
      <c r="AY374" s="29"/>
      <c r="AZ374" s="29"/>
      <c r="BA374" s="29"/>
      <c r="BB374" s="36"/>
      <c r="BC374" s="29"/>
      <c r="BD374" s="29"/>
      <c r="BE374" s="29"/>
      <c r="BF374" s="29"/>
      <c r="BG374" s="30"/>
      <c r="BH374" s="29"/>
      <c r="BI374" s="29"/>
      <c r="BJ374" s="29"/>
      <c r="BK374" s="36"/>
      <c r="BL374" s="29"/>
      <c r="BM374" s="29"/>
      <c r="BN374" s="29"/>
      <c r="BO374" s="29"/>
      <c r="BP374" s="30"/>
      <c r="BQ374" s="29"/>
      <c r="BR374" s="29"/>
      <c r="BS374" s="29"/>
      <c r="BT374" s="36"/>
      <c r="BU374" s="29"/>
      <c r="BV374" s="29"/>
      <c r="BW374" s="29"/>
      <c r="BX374" s="29"/>
      <c r="BY374" s="30"/>
      <c r="BZ374" s="29"/>
      <c r="CA374" s="29"/>
      <c r="CB374" s="29"/>
      <c r="CC374" s="36"/>
      <c r="CD374" s="29"/>
      <c r="CE374" s="29"/>
      <c r="CF374" s="29"/>
      <c r="CG374" s="29"/>
      <c r="CH374" s="30"/>
      <c r="CI374" s="29"/>
      <c r="CJ374" s="29"/>
      <c r="CK374" s="29"/>
      <c r="CL374" s="36"/>
      <c r="CM374" s="29"/>
      <c r="CN374" s="29"/>
      <c r="CO374" s="29"/>
      <c r="CP374" s="29"/>
      <c r="CQ374" s="30"/>
      <c r="CR374" s="29"/>
      <c r="CS374" s="29"/>
      <c r="CT374" s="29"/>
      <c r="CU374" s="36"/>
      <c r="CV374" s="29"/>
      <c r="CW374" s="29"/>
      <c r="CX374" s="29"/>
      <c r="CY374" s="29"/>
      <c r="CZ374" s="30"/>
      <c r="DA374" s="29"/>
      <c r="DB374" s="29"/>
      <c r="DC374" s="29"/>
      <c r="DD374" s="36"/>
      <c r="DE374" s="29"/>
      <c r="DF374" s="29"/>
      <c r="DG374" s="29"/>
      <c r="DH374" s="29"/>
      <c r="DI374" s="30"/>
      <c r="DJ374" s="29"/>
      <c r="DK374" s="29"/>
      <c r="DL374" s="29"/>
      <c r="DM374" s="36"/>
      <c r="DN374" s="73"/>
      <c r="DR374" s="18">
        <f>N374+W374+AF374+AO374+AX374+BG374+BP374+BP374+BY374+CH374+CQ374+CZ374+DI374</f>
        <v>0</v>
      </c>
    </row>
    <row r="375" spans="1:130" x14ac:dyDescent="0.25">
      <c r="A375" s="24">
        <v>633</v>
      </c>
      <c r="B375" s="18" t="s">
        <v>47</v>
      </c>
      <c r="J375" s="29"/>
      <c r="K375" s="29"/>
      <c r="L375" s="29"/>
      <c r="M375" s="29"/>
      <c r="N375" s="30"/>
      <c r="O375" s="29"/>
      <c r="P375" s="29"/>
      <c r="Q375" s="29"/>
      <c r="R375" s="36"/>
      <c r="S375" s="29"/>
      <c r="T375" s="29"/>
      <c r="U375" s="29"/>
      <c r="V375" s="29"/>
      <c r="W375" s="30"/>
      <c r="X375" s="29"/>
      <c r="Y375" s="29"/>
      <c r="Z375" s="29"/>
      <c r="AA375" s="36"/>
      <c r="AB375" s="29"/>
      <c r="AC375" s="29"/>
      <c r="AD375" s="29"/>
      <c r="AE375" s="29"/>
      <c r="AF375" s="30"/>
      <c r="AG375" s="29"/>
      <c r="AH375" s="29"/>
      <c r="AI375" s="29"/>
      <c r="AJ375" s="36"/>
      <c r="AK375" s="29"/>
      <c r="AL375" s="29"/>
      <c r="AM375" s="29"/>
      <c r="AN375" s="29"/>
      <c r="AO375" s="30"/>
      <c r="AP375" s="29"/>
      <c r="AQ375" s="29"/>
      <c r="AR375" s="29"/>
      <c r="AS375" s="36"/>
      <c r="AT375" s="29"/>
      <c r="AU375" s="29"/>
      <c r="AV375" s="29"/>
      <c r="AW375" s="29"/>
      <c r="AX375" s="30"/>
      <c r="AY375" s="29"/>
      <c r="AZ375" s="29"/>
      <c r="BA375" s="29"/>
      <c r="BB375" s="36"/>
      <c r="BC375" s="29"/>
      <c r="BD375" s="29"/>
      <c r="BE375" s="29"/>
      <c r="BF375" s="29"/>
      <c r="BG375" s="30"/>
      <c r="BH375" s="29"/>
      <c r="BI375" s="29"/>
      <c r="BJ375" s="29"/>
      <c r="BK375" s="36"/>
      <c r="BL375" s="29"/>
      <c r="BM375" s="29"/>
      <c r="BN375" s="29"/>
      <c r="BO375" s="29"/>
      <c r="BP375" s="30"/>
      <c r="BQ375" s="29"/>
      <c r="BR375" s="29"/>
      <c r="BS375" s="29"/>
      <c r="BT375" s="36"/>
      <c r="BU375" s="29"/>
      <c r="BV375" s="29"/>
      <c r="BW375" s="29"/>
      <c r="BX375" s="29"/>
      <c r="BY375" s="30"/>
      <c r="BZ375" s="29"/>
      <c r="CA375" s="29"/>
      <c r="CB375" s="29"/>
      <c r="CC375" s="36"/>
      <c r="CD375" s="29"/>
      <c r="CE375" s="29"/>
      <c r="CF375" s="29"/>
      <c r="CG375" s="29"/>
      <c r="CH375" s="30"/>
      <c r="CI375" s="29"/>
      <c r="CJ375" s="29"/>
      <c r="CK375" s="29"/>
      <c r="CL375" s="36"/>
      <c r="CM375" s="29"/>
      <c r="CN375" s="29"/>
      <c r="CO375" s="29"/>
      <c r="CP375" s="29"/>
      <c r="CQ375" s="30"/>
      <c r="CR375" s="29"/>
      <c r="CS375" s="29"/>
      <c r="CT375" s="29"/>
      <c r="CU375" s="36"/>
      <c r="CV375" s="29"/>
      <c r="CW375" s="29"/>
      <c r="CX375" s="29"/>
      <c r="CY375" s="29"/>
      <c r="CZ375" s="30"/>
      <c r="DA375" s="29"/>
      <c r="DB375" s="29"/>
      <c r="DC375" s="29"/>
      <c r="DD375" s="36"/>
      <c r="DE375" s="29"/>
      <c r="DF375" s="29"/>
      <c r="DG375" s="29"/>
      <c r="DH375" s="29"/>
      <c r="DI375" s="30"/>
      <c r="DJ375" s="29"/>
      <c r="DK375" s="29"/>
      <c r="DL375" s="29"/>
      <c r="DM375" s="36"/>
      <c r="DN375" s="73"/>
      <c r="DR375" s="18">
        <f>N375+W375+AF375+AO375+AX375+BG375+BP375+BP375+BY375+CH375+CQ375+CZ375+DI375</f>
        <v>0</v>
      </c>
    </row>
    <row r="376" spans="1:130" x14ac:dyDescent="0.25">
      <c r="A376" s="24">
        <v>633</v>
      </c>
      <c r="B376" s="18" t="s">
        <v>48</v>
      </c>
      <c r="J376" s="29"/>
      <c r="K376" s="29"/>
      <c r="L376" s="29"/>
      <c r="M376" s="29"/>
      <c r="N376" s="30"/>
      <c r="O376" s="29"/>
      <c r="P376" s="29"/>
      <c r="Q376" s="29"/>
      <c r="R376" s="36"/>
      <c r="S376" s="29"/>
      <c r="T376" s="29"/>
      <c r="U376" s="29"/>
      <c r="V376" s="29"/>
      <c r="W376" s="30"/>
      <c r="X376" s="29"/>
      <c r="Y376" s="29"/>
      <c r="Z376" s="29"/>
      <c r="AA376" s="36"/>
      <c r="AB376" s="29"/>
      <c r="AC376" s="29"/>
      <c r="AD376" s="29"/>
      <c r="AE376" s="29"/>
      <c r="AF376" s="30"/>
      <c r="AG376" s="29"/>
      <c r="AH376" s="29"/>
      <c r="AI376" s="29"/>
      <c r="AJ376" s="36"/>
      <c r="AK376" s="29"/>
      <c r="AL376" s="29"/>
      <c r="AM376" s="29"/>
      <c r="AN376" s="29"/>
      <c r="AO376" s="30"/>
      <c r="AP376" s="29"/>
      <c r="AQ376" s="29"/>
      <c r="AR376" s="29"/>
      <c r="AS376" s="36"/>
      <c r="AT376" s="29"/>
      <c r="AU376" s="29"/>
      <c r="AV376" s="29"/>
      <c r="AW376" s="29"/>
      <c r="AX376" s="30"/>
      <c r="AY376" s="29"/>
      <c r="AZ376" s="29"/>
      <c r="BA376" s="29"/>
      <c r="BB376" s="36"/>
      <c r="BC376" s="29"/>
      <c r="BD376" s="29"/>
      <c r="BE376" s="29"/>
      <c r="BF376" s="29"/>
      <c r="BG376" s="30"/>
      <c r="BH376" s="29"/>
      <c r="BI376" s="29"/>
      <c r="BJ376" s="29"/>
      <c r="BK376" s="36"/>
      <c r="BL376" s="29"/>
      <c r="BM376" s="29"/>
      <c r="BN376" s="29"/>
      <c r="BO376" s="29"/>
      <c r="BP376" s="30"/>
      <c r="BQ376" s="29"/>
      <c r="BR376" s="29"/>
      <c r="BS376" s="29"/>
      <c r="BT376" s="36"/>
      <c r="BU376" s="29"/>
      <c r="BV376" s="29"/>
      <c r="BW376" s="29"/>
      <c r="BX376" s="29"/>
      <c r="BY376" s="30"/>
      <c r="BZ376" s="29"/>
      <c r="CA376" s="29"/>
      <c r="CB376" s="29"/>
      <c r="CC376" s="36"/>
      <c r="CD376" s="29"/>
      <c r="CE376" s="29"/>
      <c r="CF376" s="29"/>
      <c r="CG376" s="29"/>
      <c r="CH376" s="30"/>
      <c r="CI376" s="29"/>
      <c r="CJ376" s="29"/>
      <c r="CK376" s="29"/>
      <c r="CL376" s="36"/>
      <c r="CM376" s="29"/>
      <c r="CN376" s="29"/>
      <c r="CO376" s="29"/>
      <c r="CP376" s="29"/>
      <c r="CQ376" s="30"/>
      <c r="CR376" s="29"/>
      <c r="CS376" s="29"/>
      <c r="CT376" s="29"/>
      <c r="CU376" s="36"/>
      <c r="CV376" s="29"/>
      <c r="CW376" s="29"/>
      <c r="CX376" s="29"/>
      <c r="CY376" s="29"/>
      <c r="CZ376" s="30"/>
      <c r="DA376" s="29"/>
      <c r="DB376" s="29"/>
      <c r="DC376" s="29"/>
      <c r="DD376" s="36"/>
      <c r="DE376" s="29"/>
      <c r="DF376" s="29"/>
      <c r="DG376" s="29"/>
      <c r="DH376" s="29"/>
      <c r="DI376" s="30"/>
      <c r="DJ376" s="29"/>
      <c r="DK376" s="29"/>
      <c r="DL376" s="29"/>
      <c r="DM376" s="36"/>
      <c r="DN376" s="73"/>
      <c r="DR376" s="18">
        <f>N376+W376+AF376+AO376+AX376+BG376+BP376+BP376+BY376+CH376+CQ376+CZ376+DI376</f>
        <v>0</v>
      </c>
    </row>
    <row r="377" spans="1:130" x14ac:dyDescent="0.25">
      <c r="A377" s="34">
        <v>6283</v>
      </c>
      <c r="B377" s="35" t="s">
        <v>60</v>
      </c>
      <c r="J377" s="29"/>
      <c r="K377" s="29"/>
      <c r="L377" s="29"/>
      <c r="M377" s="29"/>
      <c r="N377" s="29"/>
      <c r="O377" s="29"/>
      <c r="P377" s="29"/>
      <c r="Q377" s="29"/>
      <c r="R377" s="37"/>
      <c r="S377" s="29"/>
      <c r="T377" s="29"/>
      <c r="U377" s="29"/>
      <c r="V377" s="29"/>
      <c r="W377" s="29"/>
      <c r="X377" s="29"/>
      <c r="Y377" s="29"/>
      <c r="Z377" s="29"/>
      <c r="AA377" s="37"/>
      <c r="AB377" s="29"/>
      <c r="AC377" s="29"/>
      <c r="AD377" s="29"/>
      <c r="AE377" s="29"/>
      <c r="AF377" s="29"/>
      <c r="AG377" s="29"/>
      <c r="AH377" s="29"/>
      <c r="AI377" s="29"/>
      <c r="AJ377" s="37"/>
      <c r="AK377" s="29"/>
      <c r="AL377" s="29"/>
      <c r="AM377" s="29"/>
      <c r="AN377" s="29"/>
      <c r="AO377" s="29"/>
      <c r="AP377" s="29"/>
      <c r="AQ377" s="29"/>
      <c r="AR377" s="29"/>
      <c r="AS377" s="37"/>
      <c r="AT377" s="29"/>
      <c r="AU377" s="29"/>
      <c r="AV377" s="29"/>
      <c r="AW377" s="29"/>
      <c r="AX377" s="29"/>
      <c r="AY377" s="29"/>
      <c r="AZ377" s="29"/>
      <c r="BA377" s="29"/>
      <c r="BB377" s="37"/>
      <c r="BC377" s="29"/>
      <c r="BD377" s="29"/>
      <c r="BE377" s="29"/>
      <c r="BF377" s="29"/>
      <c r="BG377" s="29"/>
      <c r="BH377" s="29"/>
      <c r="BI377" s="29"/>
      <c r="BJ377" s="29"/>
      <c r="BK377" s="37"/>
      <c r="BL377" s="29"/>
      <c r="BM377" s="29"/>
      <c r="BN377" s="29"/>
      <c r="BO377" s="29"/>
      <c r="BP377" s="29"/>
      <c r="BQ377" s="29"/>
      <c r="BR377" s="29"/>
      <c r="BS377" s="29"/>
      <c r="BT377" s="37"/>
      <c r="BU377" s="29"/>
      <c r="BV377" s="29"/>
      <c r="BW377" s="29"/>
      <c r="BX377" s="29"/>
      <c r="BY377" s="29"/>
      <c r="BZ377" s="29"/>
      <c r="CA377" s="29"/>
      <c r="CB377" s="29"/>
      <c r="CC377" s="37"/>
      <c r="CD377" s="29"/>
      <c r="CE377" s="29"/>
      <c r="CF377" s="29"/>
      <c r="CG377" s="29"/>
      <c r="CH377" s="29"/>
      <c r="CI377" s="29"/>
      <c r="CJ377" s="29"/>
      <c r="CK377" s="29"/>
      <c r="CL377" s="37"/>
      <c r="CM377" s="29"/>
      <c r="CN377" s="29"/>
      <c r="CO377" s="29"/>
      <c r="CP377" s="29"/>
      <c r="CQ377" s="29"/>
      <c r="CR377" s="29"/>
      <c r="CS377" s="29"/>
      <c r="CT377" s="29"/>
      <c r="CU377" s="37"/>
      <c r="CV377" s="29"/>
      <c r="CW377" s="29"/>
      <c r="CX377" s="29"/>
      <c r="CY377" s="29"/>
      <c r="CZ377" s="29"/>
      <c r="DA377" s="29"/>
      <c r="DB377" s="29"/>
      <c r="DC377" s="29"/>
      <c r="DD377" s="37"/>
      <c r="DE377" s="29"/>
      <c r="DF377" s="29"/>
      <c r="DG377" s="29"/>
      <c r="DH377" s="29"/>
      <c r="DI377" s="29"/>
      <c r="DJ377" s="29"/>
      <c r="DK377" s="29"/>
      <c r="DL377" s="29"/>
      <c r="DM377" s="37"/>
      <c r="DN377" s="73"/>
      <c r="DV377" s="18">
        <f>R377+AA377+AJ377+AS377+BB377+BK377+BT377+BT377+CC377+CL377+CU377+DD377+DM377</f>
        <v>0</v>
      </c>
    </row>
    <row r="378" spans="1:130" x14ac:dyDescent="0.25">
      <c r="A378" s="34">
        <v>6284</v>
      </c>
      <c r="B378" s="35" t="s">
        <v>61</v>
      </c>
      <c r="J378" s="29"/>
      <c r="K378" s="29"/>
      <c r="L378" s="29"/>
      <c r="M378" s="29"/>
      <c r="N378" s="29"/>
      <c r="O378" s="29"/>
      <c r="P378" s="29"/>
      <c r="Q378" s="29"/>
      <c r="R378" s="37"/>
      <c r="S378" s="29"/>
      <c r="T378" s="29"/>
      <c r="U378" s="29"/>
      <c r="V378" s="29"/>
      <c r="W378" s="29"/>
      <c r="X378" s="29"/>
      <c r="Y378" s="29"/>
      <c r="Z378" s="29"/>
      <c r="AA378" s="37"/>
      <c r="AB378" s="29"/>
      <c r="AC378" s="29"/>
      <c r="AD378" s="29"/>
      <c r="AE378" s="29"/>
      <c r="AF378" s="29"/>
      <c r="AG378" s="29"/>
      <c r="AH378" s="29"/>
      <c r="AI378" s="29"/>
      <c r="AJ378" s="37"/>
      <c r="AK378" s="29"/>
      <c r="AL378" s="29"/>
      <c r="AM378" s="29"/>
      <c r="AN378" s="29"/>
      <c r="AO378" s="29"/>
      <c r="AP378" s="29"/>
      <c r="AQ378" s="29"/>
      <c r="AR378" s="29"/>
      <c r="AS378" s="37"/>
      <c r="AT378" s="29"/>
      <c r="AU378" s="29"/>
      <c r="AV378" s="29"/>
      <c r="AW378" s="29"/>
      <c r="AX378" s="29"/>
      <c r="AY378" s="29"/>
      <c r="AZ378" s="29"/>
      <c r="BA378" s="29"/>
      <c r="BB378" s="37"/>
      <c r="BC378" s="29"/>
      <c r="BD378" s="29"/>
      <c r="BE378" s="29"/>
      <c r="BF378" s="29"/>
      <c r="BG378" s="29"/>
      <c r="BH378" s="29"/>
      <c r="BI378" s="29"/>
      <c r="BJ378" s="29"/>
      <c r="BK378" s="37"/>
      <c r="BL378" s="29"/>
      <c r="BM378" s="29"/>
      <c r="BN378" s="29"/>
      <c r="BO378" s="29"/>
      <c r="BP378" s="29"/>
      <c r="BQ378" s="29"/>
      <c r="BR378" s="29"/>
      <c r="BS378" s="29"/>
      <c r="BT378" s="37"/>
      <c r="BU378" s="29"/>
      <c r="BV378" s="29"/>
      <c r="BW378" s="29"/>
      <c r="BX378" s="29"/>
      <c r="BY378" s="29"/>
      <c r="BZ378" s="29"/>
      <c r="CA378" s="29"/>
      <c r="CB378" s="29"/>
      <c r="CC378" s="37"/>
      <c r="CD378" s="29"/>
      <c r="CE378" s="29"/>
      <c r="CF378" s="29"/>
      <c r="CG378" s="29"/>
      <c r="CH378" s="29"/>
      <c r="CI378" s="29"/>
      <c r="CJ378" s="29"/>
      <c r="CK378" s="29"/>
      <c r="CL378" s="37"/>
      <c r="CM378" s="29"/>
      <c r="CN378" s="29"/>
      <c r="CO378" s="29"/>
      <c r="CP378" s="29"/>
      <c r="CQ378" s="29"/>
      <c r="CR378" s="29"/>
      <c r="CS378" s="29"/>
      <c r="CT378" s="29"/>
      <c r="CU378" s="37"/>
      <c r="CV378" s="29"/>
      <c r="CW378" s="29"/>
      <c r="CX378" s="29"/>
      <c r="CY378" s="29"/>
      <c r="CZ378" s="29"/>
      <c r="DA378" s="29"/>
      <c r="DB378" s="29"/>
      <c r="DC378" s="29"/>
      <c r="DD378" s="37"/>
      <c r="DE378" s="29"/>
      <c r="DF378" s="29"/>
      <c r="DG378" s="29"/>
      <c r="DH378" s="29"/>
      <c r="DI378" s="29"/>
      <c r="DJ378" s="29"/>
      <c r="DK378" s="29"/>
      <c r="DL378" s="29"/>
      <c r="DM378" s="37"/>
      <c r="DN378" s="73"/>
      <c r="DV378" s="18">
        <f>R378+AA378+AJ378+AS378+BB378+BK378+BT378+BT378+CC378+CL378+CU378+DD378+DM378</f>
        <v>0</v>
      </c>
    </row>
    <row r="379" spans="1:130" x14ac:dyDescent="0.25">
      <c r="A379" s="24" t="s">
        <v>56</v>
      </c>
      <c r="B379" s="18" t="s">
        <v>49</v>
      </c>
      <c r="F379" s="20"/>
      <c r="J379" s="29"/>
      <c r="K379" s="29"/>
      <c r="L379" s="31"/>
      <c r="M379" s="32"/>
      <c r="N379" s="31"/>
      <c r="O379" s="31"/>
      <c r="P379" s="31"/>
      <c r="Q379" s="31"/>
      <c r="R379" s="38"/>
      <c r="S379" s="29"/>
      <c r="T379" s="29"/>
      <c r="U379" s="31"/>
      <c r="V379" s="32"/>
      <c r="W379" s="31"/>
      <c r="X379" s="31"/>
      <c r="Y379" s="31"/>
      <c r="Z379" s="31"/>
      <c r="AA379" s="38"/>
      <c r="AB379" s="29"/>
      <c r="AC379" s="29"/>
      <c r="AD379" s="31"/>
      <c r="AE379" s="32"/>
      <c r="AF379" s="31"/>
      <c r="AG379" s="31"/>
      <c r="AH379" s="31"/>
      <c r="AI379" s="31"/>
      <c r="AJ379" s="38"/>
      <c r="AK379" s="29"/>
      <c r="AL379" s="29"/>
      <c r="AM379" s="31"/>
      <c r="AN379" s="32"/>
      <c r="AO379" s="31"/>
      <c r="AP379" s="31"/>
      <c r="AQ379" s="31"/>
      <c r="AR379" s="31"/>
      <c r="AS379" s="38"/>
      <c r="AT379" s="29"/>
      <c r="AU379" s="29"/>
      <c r="AV379" s="31"/>
      <c r="AW379" s="32"/>
      <c r="AX379" s="31"/>
      <c r="AY379" s="31"/>
      <c r="AZ379" s="31"/>
      <c r="BA379" s="31"/>
      <c r="BB379" s="38"/>
      <c r="BC379" s="29"/>
      <c r="BD379" s="29"/>
      <c r="BE379" s="31"/>
      <c r="BF379" s="32"/>
      <c r="BG379" s="31"/>
      <c r="BH379" s="31"/>
      <c r="BI379" s="31"/>
      <c r="BJ379" s="31"/>
      <c r="BK379" s="38"/>
      <c r="BL379" s="29"/>
      <c r="BM379" s="29"/>
      <c r="BN379" s="31"/>
      <c r="BO379" s="32"/>
      <c r="BP379" s="31"/>
      <c r="BQ379" s="31"/>
      <c r="BR379" s="31"/>
      <c r="BS379" s="31"/>
      <c r="BT379" s="38"/>
      <c r="BU379" s="29"/>
      <c r="BV379" s="29"/>
      <c r="BW379" s="31"/>
      <c r="BX379" s="32"/>
      <c r="BY379" s="31"/>
      <c r="BZ379" s="31"/>
      <c r="CA379" s="31"/>
      <c r="CB379" s="31"/>
      <c r="CC379" s="38"/>
      <c r="CD379" s="29"/>
      <c r="CE379" s="29"/>
      <c r="CF379" s="31"/>
      <c r="CG379" s="32"/>
      <c r="CH379" s="31"/>
      <c r="CI379" s="31"/>
      <c r="CJ379" s="31"/>
      <c r="CK379" s="31"/>
      <c r="CL379" s="38"/>
      <c r="CM379" s="29"/>
      <c r="CN379" s="29"/>
      <c r="CO379" s="31"/>
      <c r="CP379" s="32"/>
      <c r="CQ379" s="31"/>
      <c r="CR379" s="31"/>
      <c r="CS379" s="31"/>
      <c r="CT379" s="31"/>
      <c r="CU379" s="38"/>
      <c r="CV379" s="29"/>
      <c r="CW379" s="29"/>
      <c r="CX379" s="31"/>
      <c r="CY379" s="32"/>
      <c r="CZ379" s="31"/>
      <c r="DA379" s="31"/>
      <c r="DB379" s="31"/>
      <c r="DC379" s="31"/>
      <c r="DD379" s="38"/>
      <c r="DE379" s="29"/>
      <c r="DF379" s="29"/>
      <c r="DG379" s="31"/>
      <c r="DH379" s="32"/>
      <c r="DI379" s="31"/>
      <c r="DJ379" s="31"/>
      <c r="DK379" s="31"/>
      <c r="DL379" s="31"/>
      <c r="DM379" s="38"/>
      <c r="DN379" s="73"/>
      <c r="DQ379" s="18">
        <f>M379+V379+AE379+AN379+AW379+BF379+BO379+BO379+BX379+CG379+CP379+CY379+DH379</f>
        <v>0</v>
      </c>
    </row>
    <row r="380" spans="1:130" x14ac:dyDescent="0.25">
      <c r="A380" s="24" t="s">
        <v>57</v>
      </c>
      <c r="B380" s="18" t="s">
        <v>50</v>
      </c>
      <c r="J380" s="30"/>
      <c r="K380" s="29"/>
      <c r="L380" s="29"/>
      <c r="M380" s="29"/>
      <c r="N380" s="29"/>
      <c r="O380" s="33"/>
      <c r="P380" s="29"/>
      <c r="Q380" s="29"/>
      <c r="R380" s="36"/>
      <c r="S380" s="30"/>
      <c r="T380" s="29"/>
      <c r="U380" s="29"/>
      <c r="V380" s="29"/>
      <c r="W380" s="29"/>
      <c r="X380" s="33"/>
      <c r="Y380" s="29"/>
      <c r="Z380" s="29"/>
      <c r="AA380" s="36"/>
      <c r="AB380" s="30"/>
      <c r="AC380" s="29"/>
      <c r="AD380" s="29"/>
      <c r="AE380" s="29"/>
      <c r="AF380" s="29"/>
      <c r="AG380" s="33"/>
      <c r="AH380" s="29"/>
      <c r="AI380" s="29"/>
      <c r="AJ380" s="36"/>
      <c r="AK380" s="30"/>
      <c r="AL380" s="29"/>
      <c r="AM380" s="29"/>
      <c r="AN380" s="29"/>
      <c r="AO380" s="29"/>
      <c r="AP380" s="33"/>
      <c r="AQ380" s="29"/>
      <c r="AR380" s="29"/>
      <c r="AS380" s="36"/>
      <c r="AT380" s="30"/>
      <c r="AU380" s="29"/>
      <c r="AV380" s="29"/>
      <c r="AW380" s="29"/>
      <c r="AX380" s="29"/>
      <c r="AY380" s="33"/>
      <c r="AZ380" s="29"/>
      <c r="BA380" s="29"/>
      <c r="BB380" s="36"/>
      <c r="BC380" s="30"/>
      <c r="BD380" s="29"/>
      <c r="BE380" s="29"/>
      <c r="BF380" s="29"/>
      <c r="BG380" s="29"/>
      <c r="BH380" s="33"/>
      <c r="BI380" s="29"/>
      <c r="BJ380" s="29"/>
      <c r="BK380" s="36"/>
      <c r="BL380" s="30"/>
      <c r="BM380" s="29"/>
      <c r="BN380" s="29"/>
      <c r="BO380" s="29"/>
      <c r="BP380" s="29"/>
      <c r="BQ380" s="33"/>
      <c r="BR380" s="29"/>
      <c r="BS380" s="29"/>
      <c r="BT380" s="36"/>
      <c r="BU380" s="30"/>
      <c r="BV380" s="29"/>
      <c r="BW380" s="29"/>
      <c r="BX380" s="29"/>
      <c r="BY380" s="29"/>
      <c r="BZ380" s="33"/>
      <c r="CA380" s="29"/>
      <c r="CB380" s="29"/>
      <c r="CC380" s="36"/>
      <c r="CD380" s="30"/>
      <c r="CE380" s="29"/>
      <c r="CF380" s="29"/>
      <c r="CG380" s="29"/>
      <c r="CH380" s="29"/>
      <c r="CI380" s="33"/>
      <c r="CJ380" s="29"/>
      <c r="CK380" s="29"/>
      <c r="CL380" s="36"/>
      <c r="CM380" s="30"/>
      <c r="CN380" s="29"/>
      <c r="CO380" s="29"/>
      <c r="CP380" s="29"/>
      <c r="CQ380" s="29"/>
      <c r="CR380" s="33"/>
      <c r="CS380" s="29"/>
      <c r="CT380" s="29"/>
      <c r="CU380" s="36"/>
      <c r="CV380" s="30"/>
      <c r="CW380" s="29"/>
      <c r="CX380" s="29"/>
      <c r="CY380" s="29"/>
      <c r="CZ380" s="29"/>
      <c r="DA380" s="33"/>
      <c r="DB380" s="29"/>
      <c r="DC380" s="29"/>
      <c r="DD380" s="36"/>
      <c r="DE380" s="30"/>
      <c r="DF380" s="29"/>
      <c r="DG380" s="29"/>
      <c r="DH380" s="29"/>
      <c r="DI380" s="29"/>
      <c r="DJ380" s="33"/>
      <c r="DK380" s="29"/>
      <c r="DL380" s="29"/>
      <c r="DM380" s="36"/>
      <c r="DN380" s="73">
        <f>J380+S380+AB380+AK380+AT380+BC380+BL380+BL380+BU380+CD380+CM380+CV380+DE380</f>
        <v>0</v>
      </c>
      <c r="DS380" s="18">
        <f>O380+X380+AG380+AP380+AY380+BH380+BQ380+BQ380+BZ380+CI380+CR380+DA380+DJ380</f>
        <v>0</v>
      </c>
    </row>
    <row r="381" spans="1:130" x14ac:dyDescent="0.25">
      <c r="A381" s="24" t="s">
        <v>57</v>
      </c>
      <c r="B381" s="18" t="s">
        <v>51</v>
      </c>
      <c r="J381" s="30"/>
      <c r="K381" s="29"/>
      <c r="L381" s="29"/>
      <c r="M381" s="29"/>
      <c r="N381" s="29"/>
      <c r="O381" s="33"/>
      <c r="P381" s="29"/>
      <c r="Q381" s="29"/>
      <c r="R381" s="36"/>
      <c r="S381" s="30"/>
      <c r="T381" s="29"/>
      <c r="U381" s="29"/>
      <c r="V381" s="29"/>
      <c r="W381" s="29"/>
      <c r="X381" s="33"/>
      <c r="Y381" s="29"/>
      <c r="Z381" s="29"/>
      <c r="AA381" s="36"/>
      <c r="AB381" s="30"/>
      <c r="AC381" s="29"/>
      <c r="AD381" s="29"/>
      <c r="AE381" s="29"/>
      <c r="AF381" s="29"/>
      <c r="AG381" s="33"/>
      <c r="AH381" s="29"/>
      <c r="AI381" s="29"/>
      <c r="AJ381" s="36"/>
      <c r="AK381" s="30"/>
      <c r="AL381" s="29"/>
      <c r="AM381" s="29"/>
      <c r="AN381" s="29"/>
      <c r="AO381" s="29"/>
      <c r="AP381" s="33"/>
      <c r="AQ381" s="29"/>
      <c r="AR381" s="29"/>
      <c r="AS381" s="36"/>
      <c r="AT381" s="30"/>
      <c r="AU381" s="29"/>
      <c r="AV381" s="29"/>
      <c r="AW381" s="29"/>
      <c r="AX381" s="29"/>
      <c r="AY381" s="33"/>
      <c r="AZ381" s="29"/>
      <c r="BA381" s="29"/>
      <c r="BB381" s="36"/>
      <c r="BC381" s="30"/>
      <c r="BD381" s="29"/>
      <c r="BE381" s="29"/>
      <c r="BF381" s="29"/>
      <c r="BG381" s="29"/>
      <c r="BH381" s="33"/>
      <c r="BI381" s="29"/>
      <c r="BJ381" s="29"/>
      <c r="BK381" s="36"/>
      <c r="BL381" s="30"/>
      <c r="BM381" s="29"/>
      <c r="BN381" s="29"/>
      <c r="BO381" s="29"/>
      <c r="BP381" s="29"/>
      <c r="BQ381" s="33"/>
      <c r="BR381" s="29"/>
      <c r="BS381" s="29"/>
      <c r="BT381" s="36"/>
      <c r="BU381" s="30"/>
      <c r="BV381" s="29"/>
      <c r="BW381" s="29"/>
      <c r="BX381" s="29"/>
      <c r="BY381" s="29"/>
      <c r="BZ381" s="33"/>
      <c r="CA381" s="29"/>
      <c r="CB381" s="29"/>
      <c r="CC381" s="36"/>
      <c r="CD381" s="30"/>
      <c r="CE381" s="29"/>
      <c r="CF381" s="29"/>
      <c r="CG381" s="29"/>
      <c r="CH381" s="29"/>
      <c r="CI381" s="33"/>
      <c r="CJ381" s="29"/>
      <c r="CK381" s="29"/>
      <c r="CL381" s="36"/>
      <c r="CM381" s="30"/>
      <c r="CN381" s="29"/>
      <c r="CO381" s="29"/>
      <c r="CP381" s="29"/>
      <c r="CQ381" s="29"/>
      <c r="CR381" s="33"/>
      <c r="CS381" s="29"/>
      <c r="CT381" s="29"/>
      <c r="CU381" s="36"/>
      <c r="CV381" s="30"/>
      <c r="CW381" s="29"/>
      <c r="CX381" s="29"/>
      <c r="CY381" s="29"/>
      <c r="CZ381" s="29"/>
      <c r="DA381" s="33"/>
      <c r="DB381" s="29"/>
      <c r="DC381" s="29"/>
      <c r="DD381" s="36"/>
      <c r="DE381" s="30"/>
      <c r="DF381" s="29"/>
      <c r="DG381" s="29"/>
      <c r="DH381" s="29"/>
      <c r="DI381" s="29"/>
      <c r="DJ381" s="33"/>
      <c r="DK381" s="29"/>
      <c r="DL381" s="29"/>
      <c r="DM381" s="36"/>
      <c r="DN381" s="73">
        <f>J381+S381+AB381+AK381+AT381+BC381+BL381+BL381+BU381+CD381+CM381+CV381+DE381</f>
        <v>0</v>
      </c>
      <c r="DS381" s="18">
        <f>O381+X381+AG381+AP381+AY381+BH381+BQ381+BQ381+BZ381+CI381+CR381+DA381+DJ381</f>
        <v>0</v>
      </c>
    </row>
    <row r="382" spans="1:130" x14ac:dyDescent="0.25">
      <c r="A382" s="24" t="s">
        <v>58</v>
      </c>
      <c r="B382" s="18" t="s">
        <v>52</v>
      </c>
      <c r="J382" s="33"/>
      <c r="K382" s="29"/>
      <c r="L382" s="29"/>
      <c r="M382" s="29"/>
      <c r="N382" s="29"/>
      <c r="O382" s="29"/>
      <c r="P382" s="29"/>
      <c r="Q382" s="29"/>
      <c r="R382" s="36"/>
      <c r="S382" s="33"/>
      <c r="T382" s="29"/>
      <c r="U382" s="29"/>
      <c r="V382" s="29"/>
      <c r="W382" s="29"/>
      <c r="X382" s="29"/>
      <c r="Y382" s="29"/>
      <c r="Z382" s="29"/>
      <c r="AA382" s="36"/>
      <c r="AB382" s="33"/>
      <c r="AC382" s="29"/>
      <c r="AD382" s="29"/>
      <c r="AE382" s="29"/>
      <c r="AF382" s="29"/>
      <c r="AG382" s="29"/>
      <c r="AH382" s="29"/>
      <c r="AI382" s="29"/>
      <c r="AJ382" s="36"/>
      <c r="AK382" s="33"/>
      <c r="AL382" s="29"/>
      <c r="AM382" s="29"/>
      <c r="AN382" s="29"/>
      <c r="AO382" s="29"/>
      <c r="AP382" s="29"/>
      <c r="AQ382" s="29"/>
      <c r="AR382" s="29"/>
      <c r="AS382" s="36"/>
      <c r="AT382" s="33"/>
      <c r="AU382" s="29"/>
      <c r="AV382" s="29"/>
      <c r="AW382" s="29"/>
      <c r="AX382" s="29"/>
      <c r="AY382" s="29"/>
      <c r="AZ382" s="29"/>
      <c r="BA382" s="29"/>
      <c r="BB382" s="36"/>
      <c r="BC382" s="33"/>
      <c r="BD382" s="29"/>
      <c r="BE382" s="29"/>
      <c r="BF382" s="29"/>
      <c r="BG382" s="29"/>
      <c r="BH382" s="29"/>
      <c r="BI382" s="29"/>
      <c r="BJ382" s="29"/>
      <c r="BK382" s="36"/>
      <c r="BL382" s="33"/>
      <c r="BM382" s="29"/>
      <c r="BN382" s="29"/>
      <c r="BO382" s="29"/>
      <c r="BP382" s="29"/>
      <c r="BQ382" s="29"/>
      <c r="BR382" s="29"/>
      <c r="BS382" s="29"/>
      <c r="BT382" s="36"/>
      <c r="BU382" s="33"/>
      <c r="BV382" s="29"/>
      <c r="BW382" s="29"/>
      <c r="BX382" s="29"/>
      <c r="BY382" s="29"/>
      <c r="BZ382" s="29"/>
      <c r="CA382" s="29"/>
      <c r="CB382" s="29"/>
      <c r="CC382" s="36"/>
      <c r="CD382" s="33"/>
      <c r="CE382" s="29"/>
      <c r="CF382" s="29"/>
      <c r="CG382" s="29"/>
      <c r="CH382" s="29"/>
      <c r="CI382" s="29"/>
      <c r="CJ382" s="29"/>
      <c r="CK382" s="29"/>
      <c r="CL382" s="36"/>
      <c r="CM382" s="33"/>
      <c r="CN382" s="29"/>
      <c r="CO382" s="29"/>
      <c r="CP382" s="29"/>
      <c r="CQ382" s="29"/>
      <c r="CR382" s="29"/>
      <c r="CS382" s="29"/>
      <c r="CT382" s="29"/>
      <c r="CU382" s="36"/>
      <c r="CV382" s="33"/>
      <c r="CW382" s="29"/>
      <c r="CX382" s="29"/>
      <c r="CY382" s="29"/>
      <c r="CZ382" s="29"/>
      <c r="DA382" s="29"/>
      <c r="DB382" s="29"/>
      <c r="DC382" s="29"/>
      <c r="DD382" s="36"/>
      <c r="DE382" s="33"/>
      <c r="DF382" s="29"/>
      <c r="DG382" s="29"/>
      <c r="DH382" s="29"/>
      <c r="DI382" s="29"/>
      <c r="DJ382" s="29"/>
      <c r="DK382" s="29"/>
      <c r="DL382" s="29"/>
      <c r="DM382" s="36"/>
      <c r="DN382" s="73">
        <f>J382+S382+AB382+AK382+AT382+BC382+BL382+BL382+BU382+CD382+CM382+CV382+DE382</f>
        <v>0</v>
      </c>
    </row>
    <row r="383" spans="1:130" x14ac:dyDescent="0.25">
      <c r="A383" s="24" t="s">
        <v>12</v>
      </c>
      <c r="B383" s="18" t="s">
        <v>53</v>
      </c>
      <c r="J383" s="30"/>
      <c r="K383" s="29"/>
      <c r="L383" s="29"/>
      <c r="M383" s="29"/>
      <c r="N383" s="29"/>
      <c r="O383" s="29"/>
      <c r="P383" s="29"/>
      <c r="Q383" s="29"/>
      <c r="R383" s="36"/>
      <c r="S383" s="30"/>
      <c r="T383" s="29"/>
      <c r="U383" s="29"/>
      <c r="V383" s="29"/>
      <c r="W383" s="29"/>
      <c r="X383" s="29"/>
      <c r="Y383" s="29"/>
      <c r="Z383" s="29"/>
      <c r="AA383" s="36"/>
      <c r="AB383" s="30"/>
      <c r="AC383" s="29"/>
      <c r="AD383" s="29"/>
      <c r="AE383" s="29"/>
      <c r="AF383" s="29"/>
      <c r="AG383" s="29"/>
      <c r="AH383" s="29"/>
      <c r="AI383" s="29"/>
      <c r="AJ383" s="36"/>
      <c r="AK383" s="30"/>
      <c r="AL383" s="29"/>
      <c r="AM383" s="29"/>
      <c r="AN383" s="29"/>
      <c r="AO383" s="29"/>
      <c r="AP383" s="29"/>
      <c r="AQ383" s="29"/>
      <c r="AR383" s="29"/>
      <c r="AS383" s="36"/>
      <c r="AT383" s="30"/>
      <c r="AU383" s="29"/>
      <c r="AV383" s="29"/>
      <c r="AW383" s="29"/>
      <c r="AX383" s="29"/>
      <c r="AY383" s="29"/>
      <c r="AZ383" s="29"/>
      <c r="BA383" s="29"/>
      <c r="BB383" s="36"/>
      <c r="BC383" s="30"/>
      <c r="BD383" s="29"/>
      <c r="BE383" s="29"/>
      <c r="BF383" s="29"/>
      <c r="BG383" s="29"/>
      <c r="BH383" s="29"/>
      <c r="BI383" s="29"/>
      <c r="BJ383" s="29"/>
      <c r="BK383" s="36"/>
      <c r="BL383" s="30"/>
      <c r="BM383" s="29"/>
      <c r="BN383" s="29"/>
      <c r="BO383" s="29"/>
      <c r="BP383" s="29"/>
      <c r="BQ383" s="29"/>
      <c r="BR383" s="29"/>
      <c r="BS383" s="29"/>
      <c r="BT383" s="36"/>
      <c r="BU383" s="30"/>
      <c r="BV383" s="29"/>
      <c r="BW383" s="29"/>
      <c r="BX383" s="29"/>
      <c r="BY383" s="29"/>
      <c r="BZ383" s="29"/>
      <c r="CA383" s="29"/>
      <c r="CB383" s="29"/>
      <c r="CC383" s="36"/>
      <c r="CD383" s="30"/>
      <c r="CE383" s="29"/>
      <c r="CF383" s="29"/>
      <c r="CG383" s="29"/>
      <c r="CH383" s="29"/>
      <c r="CI383" s="29"/>
      <c r="CJ383" s="29"/>
      <c r="CK383" s="29"/>
      <c r="CL383" s="36"/>
      <c r="CM383" s="30"/>
      <c r="CN383" s="29"/>
      <c r="CO383" s="29"/>
      <c r="CP383" s="29"/>
      <c r="CQ383" s="29"/>
      <c r="CR383" s="29"/>
      <c r="CS383" s="29"/>
      <c r="CT383" s="29"/>
      <c r="CU383" s="36"/>
      <c r="CV383" s="30"/>
      <c r="CW383" s="29"/>
      <c r="CX383" s="29"/>
      <c r="CY383" s="29"/>
      <c r="CZ383" s="29"/>
      <c r="DA383" s="29"/>
      <c r="DB383" s="29"/>
      <c r="DC383" s="29"/>
      <c r="DD383" s="36"/>
      <c r="DE383" s="30"/>
      <c r="DF383" s="29"/>
      <c r="DG383" s="29"/>
      <c r="DH383" s="29"/>
      <c r="DI383" s="29"/>
      <c r="DJ383" s="29"/>
      <c r="DK383" s="29"/>
      <c r="DL383" s="29"/>
      <c r="DM383" s="36"/>
      <c r="DN383" s="73">
        <f>J383+S383+AB383+AK383+AT383+BC383+BL383+BL383+BU383+CD383+CM383+CV383+DE383</f>
        <v>0</v>
      </c>
    </row>
    <row r="384" spans="1:130" x14ac:dyDescent="0.25">
      <c r="A384" s="24">
        <v>647</v>
      </c>
      <c r="B384" s="18" t="s">
        <v>54</v>
      </c>
      <c r="J384" s="29"/>
      <c r="K384" s="29"/>
      <c r="L384" s="29"/>
      <c r="M384" s="29"/>
      <c r="N384" s="29"/>
      <c r="O384" s="29"/>
      <c r="P384" s="30"/>
      <c r="Q384" s="29"/>
      <c r="R384" s="36"/>
      <c r="S384" s="29"/>
      <c r="T384" s="29"/>
      <c r="U384" s="29"/>
      <c r="V384" s="29"/>
      <c r="W384" s="29"/>
      <c r="X384" s="29"/>
      <c r="Y384" s="30"/>
      <c r="Z384" s="29"/>
      <c r="AA384" s="36"/>
      <c r="AB384" s="29"/>
      <c r="AC384" s="29"/>
      <c r="AD384" s="29"/>
      <c r="AE384" s="29"/>
      <c r="AF384" s="29"/>
      <c r="AG384" s="29"/>
      <c r="AH384" s="30"/>
      <c r="AI384" s="29"/>
      <c r="AJ384" s="36"/>
      <c r="AK384" s="29"/>
      <c r="AL384" s="29"/>
      <c r="AM384" s="29"/>
      <c r="AN384" s="29"/>
      <c r="AO384" s="29"/>
      <c r="AP384" s="29"/>
      <c r="AQ384" s="30"/>
      <c r="AR384" s="29"/>
      <c r="AS384" s="36"/>
      <c r="AT384" s="29"/>
      <c r="AU384" s="29"/>
      <c r="AV384" s="29"/>
      <c r="AW384" s="29"/>
      <c r="AX384" s="29"/>
      <c r="AY384" s="29"/>
      <c r="AZ384" s="30"/>
      <c r="BA384" s="29"/>
      <c r="BB384" s="36"/>
      <c r="BC384" s="29"/>
      <c r="BD384" s="29"/>
      <c r="BE384" s="29"/>
      <c r="BF384" s="29"/>
      <c r="BG384" s="29"/>
      <c r="BH384" s="29"/>
      <c r="BI384" s="30"/>
      <c r="BJ384" s="29"/>
      <c r="BK384" s="36"/>
      <c r="BL384" s="29"/>
      <c r="BM384" s="29"/>
      <c r="BN384" s="29"/>
      <c r="BO384" s="29"/>
      <c r="BP384" s="29"/>
      <c r="BQ384" s="29"/>
      <c r="BR384" s="30"/>
      <c r="BS384" s="29"/>
      <c r="BT384" s="36"/>
      <c r="BU384" s="29"/>
      <c r="BV384" s="29"/>
      <c r="BW384" s="29"/>
      <c r="BX384" s="29"/>
      <c r="BY384" s="29"/>
      <c r="BZ384" s="29"/>
      <c r="CA384" s="30"/>
      <c r="CB384" s="29"/>
      <c r="CC384" s="36"/>
      <c r="CD384" s="29"/>
      <c r="CE384" s="29"/>
      <c r="CF384" s="29"/>
      <c r="CG384" s="29"/>
      <c r="CH384" s="29"/>
      <c r="CI384" s="29"/>
      <c r="CJ384" s="30"/>
      <c r="CK384" s="29"/>
      <c r="CL384" s="36"/>
      <c r="CM384" s="29"/>
      <c r="CN384" s="29"/>
      <c r="CO384" s="29"/>
      <c r="CP384" s="29"/>
      <c r="CQ384" s="29"/>
      <c r="CR384" s="29"/>
      <c r="CS384" s="30"/>
      <c r="CT384" s="29"/>
      <c r="CU384" s="36"/>
      <c r="CV384" s="29"/>
      <c r="CW384" s="29"/>
      <c r="CX384" s="29"/>
      <c r="CY384" s="29"/>
      <c r="CZ384" s="29"/>
      <c r="DA384" s="29"/>
      <c r="DB384" s="30"/>
      <c r="DC384" s="29"/>
      <c r="DD384" s="36"/>
      <c r="DE384" s="29"/>
      <c r="DF384" s="29"/>
      <c r="DG384" s="29"/>
      <c r="DH384" s="29"/>
      <c r="DI384" s="29"/>
      <c r="DJ384" s="29"/>
      <c r="DK384" s="30"/>
      <c r="DL384" s="29"/>
      <c r="DM384" s="36"/>
      <c r="DT384" s="18">
        <f>P384+Y384+AH384+AQ384+AZ384+BI384+BR384+BR384+CA384+CJ384+CS384+DB384+DK384</f>
        <v>0</v>
      </c>
    </row>
    <row r="385" spans="1:126" x14ac:dyDescent="0.25">
      <c r="A385" s="24"/>
      <c r="B385" s="18" t="s">
        <v>55</v>
      </c>
      <c r="J385" s="29"/>
      <c r="K385" s="29"/>
      <c r="L385" s="29"/>
      <c r="M385" s="29"/>
      <c r="N385" s="29"/>
      <c r="O385" s="29"/>
      <c r="P385" s="29"/>
      <c r="Q385" s="29"/>
      <c r="R385" s="39"/>
      <c r="S385" s="29"/>
      <c r="T385" s="29"/>
      <c r="U385" s="29"/>
      <c r="V385" s="29"/>
      <c r="W385" s="29"/>
      <c r="X385" s="29"/>
      <c r="Y385" s="29"/>
      <c r="Z385" s="29"/>
      <c r="AA385" s="39"/>
      <c r="AB385" s="29"/>
      <c r="AC385" s="29"/>
      <c r="AD385" s="29"/>
      <c r="AE385" s="29"/>
      <c r="AF385" s="29"/>
      <c r="AG385" s="29"/>
      <c r="AH385" s="29"/>
      <c r="AI385" s="29"/>
      <c r="AJ385" s="39"/>
      <c r="AK385" s="29"/>
      <c r="AL385" s="29"/>
      <c r="AM385" s="29"/>
      <c r="AN385" s="29"/>
      <c r="AO385" s="29"/>
      <c r="AP385" s="29"/>
      <c r="AQ385" s="29"/>
      <c r="AR385" s="29"/>
      <c r="AS385" s="39"/>
      <c r="AT385" s="29"/>
      <c r="AU385" s="29"/>
      <c r="AV385" s="29"/>
      <c r="AW385" s="29"/>
      <c r="AX385" s="29"/>
      <c r="AY385" s="29"/>
      <c r="AZ385" s="29"/>
      <c r="BA385" s="29"/>
      <c r="BB385" s="39"/>
      <c r="BC385" s="29"/>
      <c r="BD385" s="29"/>
      <c r="BE385" s="29"/>
      <c r="BF385" s="29"/>
      <c r="BG385" s="29"/>
      <c r="BH385" s="29"/>
      <c r="BI385" s="29"/>
      <c r="BJ385" s="29"/>
      <c r="BK385" s="39"/>
      <c r="BL385" s="29"/>
      <c r="BM385" s="29"/>
      <c r="BN385" s="29"/>
      <c r="BO385" s="29"/>
      <c r="BP385" s="29"/>
      <c r="BQ385" s="29"/>
      <c r="BR385" s="29"/>
      <c r="BS385" s="29"/>
      <c r="BT385" s="39"/>
      <c r="BU385" s="29"/>
      <c r="BV385" s="29"/>
      <c r="BW385" s="29"/>
      <c r="BX385" s="29"/>
      <c r="BY385" s="29"/>
      <c r="BZ385" s="29"/>
      <c r="CA385" s="29"/>
      <c r="CB385" s="29"/>
      <c r="CC385" s="39"/>
      <c r="CD385" s="29"/>
      <c r="CE385" s="29"/>
      <c r="CF385" s="29"/>
      <c r="CG385" s="29"/>
      <c r="CH385" s="29"/>
      <c r="CI385" s="29"/>
      <c r="CJ385" s="29"/>
      <c r="CK385" s="29"/>
      <c r="CL385" s="39"/>
      <c r="CM385" s="29"/>
      <c r="CN385" s="29"/>
      <c r="CO385" s="29"/>
      <c r="CP385" s="29"/>
      <c r="CQ385" s="29"/>
      <c r="CR385" s="29"/>
      <c r="CS385" s="29"/>
      <c r="CT385" s="29"/>
      <c r="CU385" s="39"/>
      <c r="CV385" s="29"/>
      <c r="CW385" s="29"/>
      <c r="CX385" s="29"/>
      <c r="CY385" s="29"/>
      <c r="CZ385" s="29"/>
      <c r="DA385" s="29"/>
      <c r="DB385" s="29"/>
      <c r="DC385" s="29"/>
      <c r="DD385" s="39"/>
      <c r="DE385" s="29"/>
      <c r="DF385" s="29"/>
      <c r="DG385" s="29"/>
      <c r="DH385" s="29"/>
      <c r="DI385" s="29"/>
      <c r="DJ385" s="29"/>
      <c r="DK385" s="29"/>
      <c r="DL385" s="29"/>
      <c r="DM385" s="39"/>
      <c r="DV385" s="18">
        <f>R385+AA385+AJ385+AS385+BB385+BK385+BT385+BT385+CC385+CL385+CU385+DD385+DM385</f>
        <v>0</v>
      </c>
    </row>
    <row r="386" spans="1:126" x14ac:dyDescent="0.25">
      <c r="A386" s="24"/>
    </row>
    <row r="387" spans="1:126" x14ac:dyDescent="0.25">
      <c r="A387" s="24" t="s">
        <v>59</v>
      </c>
      <c r="J387" s="25">
        <f t="shared" ref="J387:AO387" si="69">SUM(J4:J386)</f>
        <v>801644.89260000002</v>
      </c>
      <c r="K387" s="25">
        <f t="shared" si="69"/>
        <v>0</v>
      </c>
      <c r="L387" s="25">
        <f t="shared" si="69"/>
        <v>801644.89260000002</v>
      </c>
      <c r="M387" s="25">
        <f t="shared" si="69"/>
        <v>81121.95</v>
      </c>
      <c r="N387" s="25">
        <f t="shared" si="69"/>
        <v>14460.767599999996</v>
      </c>
      <c r="O387" s="25">
        <f t="shared" si="69"/>
        <v>290702.73070000007</v>
      </c>
      <c r="P387" s="25">
        <f t="shared" si="69"/>
        <v>36636.19329999997</v>
      </c>
      <c r="Q387" s="25">
        <f t="shared" si="69"/>
        <v>422921.6415999998</v>
      </c>
      <c r="R387" s="25">
        <f t="shared" si="69"/>
        <v>1111064.8287999998</v>
      </c>
      <c r="S387" s="25">
        <f t="shared" si="69"/>
        <v>793165.14900000056</v>
      </c>
      <c r="T387" s="25">
        <f t="shared" si="69"/>
        <v>0</v>
      </c>
      <c r="U387" s="25">
        <f t="shared" si="69"/>
        <v>793165.14900000056</v>
      </c>
      <c r="V387" s="25">
        <f t="shared" si="69"/>
        <v>80271.800000000017</v>
      </c>
      <c r="W387" s="25">
        <f t="shared" si="69"/>
        <v>14968.096999999996</v>
      </c>
      <c r="X387" s="25">
        <f t="shared" si="69"/>
        <v>289819.21009999968</v>
      </c>
      <c r="Y387" s="25">
        <f t="shared" si="69"/>
        <v>33845.393900000032</v>
      </c>
      <c r="Z387" s="25">
        <f t="shared" si="69"/>
        <v>418904.50099999964</v>
      </c>
      <c r="AA387" s="25">
        <f t="shared" si="69"/>
        <v>1101727.365599999</v>
      </c>
      <c r="AB387" s="25">
        <f t="shared" si="69"/>
        <v>766629.79770000046</v>
      </c>
      <c r="AC387" s="25">
        <f t="shared" si="69"/>
        <v>0</v>
      </c>
      <c r="AD387" s="25">
        <f t="shared" si="69"/>
        <v>766629.79770000046</v>
      </c>
      <c r="AE387" s="25">
        <f t="shared" si="69"/>
        <v>75386.179999999993</v>
      </c>
      <c r="AF387" s="25">
        <f t="shared" si="69"/>
        <v>14325.013699999998</v>
      </c>
      <c r="AG387" s="25">
        <f t="shared" si="69"/>
        <v>282237.96400000009</v>
      </c>
      <c r="AH387" s="25">
        <f t="shared" si="69"/>
        <v>39360.532500000016</v>
      </c>
      <c r="AI387" s="25">
        <f t="shared" si="69"/>
        <v>411309.69020000001</v>
      </c>
      <c r="AJ387" s="25">
        <f t="shared" si="69"/>
        <v>1069880.4052000002</v>
      </c>
      <c r="AK387" s="25">
        <f t="shared" si="69"/>
        <v>755088.58720000077</v>
      </c>
      <c r="AL387" s="25">
        <f t="shared" si="69"/>
        <v>0</v>
      </c>
      <c r="AM387" s="25">
        <f t="shared" si="69"/>
        <v>755088.58720000077</v>
      </c>
      <c r="AN387" s="25">
        <f t="shared" si="69"/>
        <v>76124.459999999992</v>
      </c>
      <c r="AO387" s="25">
        <f t="shared" si="69"/>
        <v>14291.502800000006</v>
      </c>
      <c r="AP387" s="25">
        <f t="shared" ref="AP387:BU387" si="70">SUM(AP4:AP386)</f>
        <v>275842.16319999984</v>
      </c>
      <c r="AQ387" s="25">
        <f t="shared" si="70"/>
        <v>35109.867299999991</v>
      </c>
      <c r="AR387" s="25">
        <f t="shared" si="70"/>
        <v>401367.99330000015</v>
      </c>
      <c r="AS387" s="25">
        <f t="shared" si="70"/>
        <v>1048090.2672000001</v>
      </c>
      <c r="AT387" s="25">
        <f t="shared" si="70"/>
        <v>778089.88150000025</v>
      </c>
      <c r="AU387" s="25">
        <f t="shared" si="70"/>
        <v>273047.58279999916</v>
      </c>
      <c r="AV387" s="25">
        <f t="shared" si="70"/>
        <v>1051137.4642999996</v>
      </c>
      <c r="AW387" s="25">
        <f t="shared" si="70"/>
        <v>111429.95</v>
      </c>
      <c r="AX387" s="25">
        <f t="shared" si="70"/>
        <v>14909.662900000012</v>
      </c>
      <c r="AY387" s="25">
        <f t="shared" si="70"/>
        <v>342489.82349999971</v>
      </c>
      <c r="AZ387" s="25">
        <f t="shared" si="70"/>
        <v>35212.583700000003</v>
      </c>
      <c r="BA387" s="25">
        <f t="shared" si="70"/>
        <v>504042.02009999962</v>
      </c>
      <c r="BB387" s="25">
        <f t="shared" si="70"/>
        <v>1376567.4440000001</v>
      </c>
      <c r="BC387" s="25">
        <f t="shared" si="70"/>
        <v>1165990.1144999997</v>
      </c>
      <c r="BD387" s="25">
        <f t="shared" si="70"/>
        <v>0</v>
      </c>
      <c r="BE387" s="25">
        <f t="shared" si="70"/>
        <v>1165990.1144999997</v>
      </c>
      <c r="BF387" s="25">
        <f t="shared" si="70"/>
        <v>125089.25999999998</v>
      </c>
      <c r="BG387" s="25">
        <f t="shared" si="70"/>
        <v>22088.397600000004</v>
      </c>
      <c r="BH387" s="25">
        <f t="shared" si="70"/>
        <v>466628.36610000016</v>
      </c>
      <c r="BI387" s="25">
        <f t="shared" si="70"/>
        <v>40907.514099999971</v>
      </c>
      <c r="BJ387" s="25">
        <f t="shared" si="70"/>
        <v>654713.53779999993</v>
      </c>
      <c r="BK387" s="25">
        <f t="shared" si="70"/>
        <v>1657842.610399999</v>
      </c>
      <c r="BL387" s="25">
        <f t="shared" si="70"/>
        <v>736946.07009999955</v>
      </c>
      <c r="BM387" s="25">
        <f t="shared" si="70"/>
        <v>0</v>
      </c>
      <c r="BN387" s="25">
        <f t="shared" si="70"/>
        <v>736946.07009999955</v>
      </c>
      <c r="BO387" s="25">
        <f t="shared" si="70"/>
        <v>74021.900000000009</v>
      </c>
      <c r="BP387" s="25">
        <f t="shared" si="70"/>
        <v>14032.441399999998</v>
      </c>
      <c r="BQ387" s="25">
        <f t="shared" si="70"/>
        <v>268920.37849999993</v>
      </c>
      <c r="BR387" s="25">
        <f t="shared" si="70"/>
        <v>33682.771999999975</v>
      </c>
      <c r="BS387" s="25">
        <f t="shared" si="70"/>
        <v>390657.49190000014</v>
      </c>
      <c r="BT387" s="25">
        <f t="shared" si="70"/>
        <v>1022149.9340000001</v>
      </c>
      <c r="BU387" s="25">
        <f t="shared" si="70"/>
        <v>727432.74330000021</v>
      </c>
      <c r="BV387" s="25">
        <f t="shared" ref="BV387:DA387" si="71">SUM(BV4:BV386)</f>
        <v>0</v>
      </c>
      <c r="BW387" s="25">
        <f t="shared" si="71"/>
        <v>727432.74330000021</v>
      </c>
      <c r="BX387" s="25">
        <f t="shared" si="71"/>
        <v>73155.259999999995</v>
      </c>
      <c r="BY387" s="25">
        <f t="shared" si="71"/>
        <v>14595.936399999993</v>
      </c>
      <c r="BZ387" s="25">
        <f t="shared" si="71"/>
        <v>264778.87169999984</v>
      </c>
      <c r="CA387" s="25">
        <f t="shared" si="71"/>
        <v>35671.426200000024</v>
      </c>
      <c r="CB387" s="25">
        <f t="shared" si="71"/>
        <v>388201.49430000008</v>
      </c>
      <c r="CC387" s="25">
        <f t="shared" si="71"/>
        <v>1015170.4411999999</v>
      </c>
      <c r="CD387" s="25">
        <f t="shared" si="71"/>
        <v>751322.92859999952</v>
      </c>
      <c r="CE387" s="25">
        <f t="shared" si="71"/>
        <v>43705.215199999999</v>
      </c>
      <c r="CF387" s="25">
        <f t="shared" si="71"/>
        <v>795028.14379999926</v>
      </c>
      <c r="CG387" s="25">
        <f t="shared" si="71"/>
        <v>82377.78</v>
      </c>
      <c r="CH387" s="25">
        <f t="shared" si="71"/>
        <v>16285.935099999988</v>
      </c>
      <c r="CI387" s="25">
        <f t="shared" si="71"/>
        <v>303551.39949999994</v>
      </c>
      <c r="CJ387" s="25">
        <f t="shared" si="71"/>
        <v>30124.568699999989</v>
      </c>
      <c r="CK387" s="25">
        <f t="shared" si="71"/>
        <v>432339.68330000021</v>
      </c>
      <c r="CL387" s="25">
        <f t="shared" si="71"/>
        <v>1123525.0284000002</v>
      </c>
      <c r="CM387" s="25">
        <f t="shared" si="71"/>
        <v>740127.83810000087</v>
      </c>
      <c r="CN387" s="25">
        <f t="shared" si="71"/>
        <v>0</v>
      </c>
      <c r="CO387" s="25">
        <f t="shared" si="71"/>
        <v>740127.83810000087</v>
      </c>
      <c r="CP387" s="25">
        <f t="shared" si="71"/>
        <v>73776.829999999987</v>
      </c>
      <c r="CQ387" s="25">
        <f t="shared" si="71"/>
        <v>13611.472699999995</v>
      </c>
      <c r="CR387" s="25">
        <f t="shared" si="71"/>
        <v>263314.50270000001</v>
      </c>
      <c r="CS387" s="25">
        <f t="shared" si="71"/>
        <v>26396.726999999988</v>
      </c>
      <c r="CT387" s="25">
        <f t="shared" si="71"/>
        <v>377099.53240000008</v>
      </c>
      <c r="CU387" s="25">
        <f t="shared" si="71"/>
        <v>1011317.8111999998</v>
      </c>
      <c r="CV387" s="25">
        <f t="shared" si="71"/>
        <v>814015.22000000079</v>
      </c>
      <c r="CW387" s="25">
        <f t="shared" si="71"/>
        <v>0</v>
      </c>
      <c r="CX387" s="25">
        <f t="shared" si="71"/>
        <v>814015.22000000079</v>
      </c>
      <c r="CY387" s="25">
        <f t="shared" si="71"/>
        <v>86388.43</v>
      </c>
      <c r="CZ387" s="25">
        <f t="shared" si="71"/>
        <v>16468.598099999999</v>
      </c>
      <c r="DA387" s="25">
        <f t="shared" si="71"/>
        <v>307186.43749999983</v>
      </c>
      <c r="DB387" s="25">
        <f t="shared" ref="DB387:DM387" si="72">SUM(DB4:DB386)</f>
        <v>30925.11399999999</v>
      </c>
      <c r="DC387" s="25">
        <f t="shared" si="72"/>
        <v>440968.57960000011</v>
      </c>
      <c r="DD387" s="25">
        <f t="shared" si="72"/>
        <v>1091789.2000000004</v>
      </c>
      <c r="DE387" s="25">
        <f t="shared" si="72"/>
        <v>1179296.0316000006</v>
      </c>
      <c r="DF387" s="25">
        <f t="shared" si="72"/>
        <v>0</v>
      </c>
      <c r="DG387" s="25">
        <f t="shared" si="72"/>
        <v>1179296.0316000006</v>
      </c>
      <c r="DH387" s="25">
        <f t="shared" si="72"/>
        <v>133184.87</v>
      </c>
      <c r="DI387" s="25">
        <f t="shared" si="72"/>
        <v>115953.0113</v>
      </c>
      <c r="DJ387" s="25">
        <f t="shared" si="72"/>
        <v>526323.81160000013</v>
      </c>
      <c r="DK387" s="25">
        <f t="shared" si="72"/>
        <v>42619.400899999993</v>
      </c>
      <c r="DL387" s="25">
        <f t="shared" si="72"/>
        <v>818081.09379999945</v>
      </c>
      <c r="DM387" s="25">
        <f t="shared" si="72"/>
        <v>1799559.6300000018</v>
      </c>
    </row>
  </sheetData>
  <autoFilter ref="A3:DM370"/>
  <mergeCells count="750"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5:DX5"/>
    <mergeCell ref="DY5:DZ5"/>
    <mergeCell ref="DW6:DX6"/>
    <mergeCell ref="DY6:DZ6"/>
    <mergeCell ref="DW7:DX7"/>
    <mergeCell ref="DY7:DZ7"/>
    <mergeCell ref="DW2:DZ2"/>
    <mergeCell ref="DW3:DX3"/>
    <mergeCell ref="DY3:DZ3"/>
    <mergeCell ref="DW4:DX4"/>
    <mergeCell ref="DY4:DZ4"/>
    <mergeCell ref="DW11:DX11"/>
    <mergeCell ref="DY11:DZ11"/>
    <mergeCell ref="DW12:DX12"/>
    <mergeCell ref="DY12:DZ12"/>
    <mergeCell ref="DW13:DX13"/>
    <mergeCell ref="DY13:DZ13"/>
    <mergeCell ref="DW8:DX8"/>
    <mergeCell ref="DY8:DZ8"/>
    <mergeCell ref="DW9:DX9"/>
    <mergeCell ref="DY9:DZ9"/>
    <mergeCell ref="DW10:DX10"/>
    <mergeCell ref="DY10:DZ10"/>
    <mergeCell ref="DW17:DX17"/>
    <mergeCell ref="DY17:DZ17"/>
    <mergeCell ref="DW18:DX18"/>
    <mergeCell ref="DY18:DZ18"/>
    <mergeCell ref="DW19:DX19"/>
    <mergeCell ref="DY19:DZ19"/>
    <mergeCell ref="DW14:DX14"/>
    <mergeCell ref="DY14:DZ14"/>
    <mergeCell ref="DW15:DX15"/>
    <mergeCell ref="DY15:DZ15"/>
    <mergeCell ref="DW16:DX16"/>
    <mergeCell ref="DY16:DZ16"/>
    <mergeCell ref="DW23:DX23"/>
    <mergeCell ref="DY23:DZ23"/>
    <mergeCell ref="DW24:DX24"/>
    <mergeCell ref="DY24:DZ24"/>
    <mergeCell ref="DW25:DX25"/>
    <mergeCell ref="DY25:DZ25"/>
    <mergeCell ref="DW20:DX20"/>
    <mergeCell ref="DY20:DZ20"/>
    <mergeCell ref="DW21:DX21"/>
    <mergeCell ref="DY21:DZ21"/>
    <mergeCell ref="DW22:DX22"/>
    <mergeCell ref="DY22:DZ22"/>
    <mergeCell ref="DW29:DX29"/>
    <mergeCell ref="DY29:DZ29"/>
    <mergeCell ref="DW30:DX30"/>
    <mergeCell ref="DY30:DZ30"/>
    <mergeCell ref="DW31:DX31"/>
    <mergeCell ref="DY31:DZ31"/>
    <mergeCell ref="DW26:DX26"/>
    <mergeCell ref="DY26:DZ26"/>
    <mergeCell ref="DW27:DX27"/>
    <mergeCell ref="DY27:DZ27"/>
    <mergeCell ref="DW28:DX28"/>
    <mergeCell ref="DY28:DZ28"/>
    <mergeCell ref="DW35:DX35"/>
    <mergeCell ref="DY35:DZ35"/>
    <mergeCell ref="DW36:DX36"/>
    <mergeCell ref="DY36:DZ36"/>
    <mergeCell ref="DW37:DX37"/>
    <mergeCell ref="DY37:DZ37"/>
    <mergeCell ref="DW32:DX32"/>
    <mergeCell ref="DY32:DZ32"/>
    <mergeCell ref="DW33:DX33"/>
    <mergeCell ref="DY33:DZ33"/>
    <mergeCell ref="DW34:DX34"/>
    <mergeCell ref="DY34:DZ34"/>
    <mergeCell ref="DW41:DX41"/>
    <mergeCell ref="DY41:DZ41"/>
    <mergeCell ref="DW42:DX42"/>
    <mergeCell ref="DY42:DZ42"/>
    <mergeCell ref="DW43:DX43"/>
    <mergeCell ref="DY43:DZ43"/>
    <mergeCell ref="DW38:DX38"/>
    <mergeCell ref="DY38:DZ38"/>
    <mergeCell ref="DW39:DX39"/>
    <mergeCell ref="DY39:DZ39"/>
    <mergeCell ref="DW40:DX40"/>
    <mergeCell ref="DY40:DZ40"/>
    <mergeCell ref="DW52:DX52"/>
    <mergeCell ref="DY52:DZ52"/>
    <mergeCell ref="DW53:DX53"/>
    <mergeCell ref="DY53:DZ53"/>
    <mergeCell ref="DW54:DX54"/>
    <mergeCell ref="DW44:DX44"/>
    <mergeCell ref="DY44:DZ44"/>
    <mergeCell ref="DW45:DX45"/>
    <mergeCell ref="DY45:DZ45"/>
    <mergeCell ref="DW46:DX46"/>
    <mergeCell ref="DY46:DZ46"/>
    <mergeCell ref="DW47:DX47"/>
    <mergeCell ref="DY47:DZ47"/>
    <mergeCell ref="DW48:DX48"/>
    <mergeCell ref="DY48:DZ48"/>
    <mergeCell ref="DW49:DX49"/>
    <mergeCell ref="DY49:DZ49"/>
    <mergeCell ref="DW50:DX50"/>
    <mergeCell ref="DY50:DZ50"/>
    <mergeCell ref="DW51:DX51"/>
    <mergeCell ref="DY51:DZ51"/>
    <mergeCell ref="DW57:DX57"/>
    <mergeCell ref="DY57:DZ57"/>
    <mergeCell ref="DW58:DX58"/>
    <mergeCell ref="DY58:DZ58"/>
    <mergeCell ref="DW59:DX59"/>
    <mergeCell ref="DY59:DZ59"/>
    <mergeCell ref="DY54:DZ54"/>
    <mergeCell ref="DW55:DX55"/>
    <mergeCell ref="DY55:DZ55"/>
    <mergeCell ref="DW56:DX56"/>
    <mergeCell ref="DY56:DZ56"/>
    <mergeCell ref="DW63:DX63"/>
    <mergeCell ref="DY63:DZ63"/>
    <mergeCell ref="DW64:DX64"/>
    <mergeCell ref="DY64:DZ64"/>
    <mergeCell ref="DW65:DX65"/>
    <mergeCell ref="DY65:DZ65"/>
    <mergeCell ref="DW60:DX60"/>
    <mergeCell ref="DY60:DZ60"/>
    <mergeCell ref="DW61:DX61"/>
    <mergeCell ref="DY61:DZ61"/>
    <mergeCell ref="DW62:DX62"/>
    <mergeCell ref="DY62:DZ62"/>
    <mergeCell ref="DW69:DX69"/>
    <mergeCell ref="DY69:DZ69"/>
    <mergeCell ref="DW70:DX70"/>
    <mergeCell ref="DY70:DZ70"/>
    <mergeCell ref="DW71:DX71"/>
    <mergeCell ref="DY71:DZ71"/>
    <mergeCell ref="DW66:DX66"/>
    <mergeCell ref="DY66:DZ66"/>
    <mergeCell ref="DW67:DX67"/>
    <mergeCell ref="DY67:DZ67"/>
    <mergeCell ref="DW68:DX68"/>
    <mergeCell ref="DY68:DZ68"/>
    <mergeCell ref="DW75:DX75"/>
    <mergeCell ref="DY75:DZ75"/>
    <mergeCell ref="DW76:DX76"/>
    <mergeCell ref="DY76:DZ76"/>
    <mergeCell ref="DW77:DX77"/>
    <mergeCell ref="DY77:DZ77"/>
    <mergeCell ref="DW72:DX72"/>
    <mergeCell ref="DY72:DZ72"/>
    <mergeCell ref="DW73:DX73"/>
    <mergeCell ref="DY73:DZ73"/>
    <mergeCell ref="DW74:DX74"/>
    <mergeCell ref="DY74:DZ74"/>
    <mergeCell ref="DW81:DX81"/>
    <mergeCell ref="DY81:DZ81"/>
    <mergeCell ref="DW82:DX82"/>
    <mergeCell ref="DY82:DZ82"/>
    <mergeCell ref="DW83:DX83"/>
    <mergeCell ref="DY83:DZ83"/>
    <mergeCell ref="DW78:DX78"/>
    <mergeCell ref="DY78:DZ78"/>
    <mergeCell ref="DW79:DX79"/>
    <mergeCell ref="DY79:DZ79"/>
    <mergeCell ref="DW80:DX80"/>
    <mergeCell ref="DY80:DZ80"/>
    <mergeCell ref="DW87:DX87"/>
    <mergeCell ref="DY87:DZ87"/>
    <mergeCell ref="DW88:DX88"/>
    <mergeCell ref="DY88:DZ88"/>
    <mergeCell ref="DW89:DX89"/>
    <mergeCell ref="DY89:DZ89"/>
    <mergeCell ref="DW84:DX84"/>
    <mergeCell ref="DY84:DZ84"/>
    <mergeCell ref="DW85:DX85"/>
    <mergeCell ref="DY85:DZ85"/>
    <mergeCell ref="DW86:DX86"/>
    <mergeCell ref="DY86:DZ86"/>
    <mergeCell ref="DW93:DX93"/>
    <mergeCell ref="DY93:DZ93"/>
    <mergeCell ref="DW94:DX94"/>
    <mergeCell ref="DY94:DZ94"/>
    <mergeCell ref="DW95:DX95"/>
    <mergeCell ref="DY95:DZ95"/>
    <mergeCell ref="DW90:DX90"/>
    <mergeCell ref="DY90:DZ90"/>
    <mergeCell ref="DW91:DX91"/>
    <mergeCell ref="DY91:DZ91"/>
    <mergeCell ref="DW92:DX92"/>
    <mergeCell ref="DY92:DZ92"/>
    <mergeCell ref="DW99:DX99"/>
    <mergeCell ref="DY99:DZ99"/>
    <mergeCell ref="DW100:DX100"/>
    <mergeCell ref="DY100:DZ100"/>
    <mergeCell ref="DW101:DX101"/>
    <mergeCell ref="DY101:DZ101"/>
    <mergeCell ref="DW96:DX96"/>
    <mergeCell ref="DY96:DZ96"/>
    <mergeCell ref="DW97:DX97"/>
    <mergeCell ref="DY97:DZ97"/>
    <mergeCell ref="DW98:DX98"/>
    <mergeCell ref="DY98:DZ98"/>
    <mergeCell ref="DW105:DX105"/>
    <mergeCell ref="DY105:DZ105"/>
    <mergeCell ref="DW106:DX106"/>
    <mergeCell ref="DY106:DZ106"/>
    <mergeCell ref="DW107:DX107"/>
    <mergeCell ref="DY107:DZ107"/>
    <mergeCell ref="DW102:DX102"/>
    <mergeCell ref="DY102:DZ102"/>
    <mergeCell ref="DW103:DX103"/>
    <mergeCell ref="DY103:DZ103"/>
    <mergeCell ref="DW104:DX104"/>
    <mergeCell ref="DY104:DZ104"/>
    <mergeCell ref="DW111:DX111"/>
    <mergeCell ref="DY111:DZ111"/>
    <mergeCell ref="DW112:DX112"/>
    <mergeCell ref="DY112:DZ112"/>
    <mergeCell ref="DW113:DX113"/>
    <mergeCell ref="DY113:DZ113"/>
    <mergeCell ref="DW108:DX108"/>
    <mergeCell ref="DY108:DZ108"/>
    <mergeCell ref="DW109:DX109"/>
    <mergeCell ref="DY109:DZ109"/>
    <mergeCell ref="DW110:DX110"/>
    <mergeCell ref="DY110:DZ110"/>
    <mergeCell ref="DW117:DX117"/>
    <mergeCell ref="DY117:DZ117"/>
    <mergeCell ref="DW118:DX118"/>
    <mergeCell ref="DY118:DZ118"/>
    <mergeCell ref="DW119:DX119"/>
    <mergeCell ref="DY119:DZ119"/>
    <mergeCell ref="DW114:DX114"/>
    <mergeCell ref="DY114:DZ114"/>
    <mergeCell ref="DW115:DX115"/>
    <mergeCell ref="DY115:DZ115"/>
    <mergeCell ref="DW116:DX116"/>
    <mergeCell ref="DY116:DZ116"/>
    <mergeCell ref="DW123:DX123"/>
    <mergeCell ref="DY123:DZ123"/>
    <mergeCell ref="DW124:DX124"/>
    <mergeCell ref="DY124:DZ124"/>
    <mergeCell ref="DW125:DX125"/>
    <mergeCell ref="DY125:DZ125"/>
    <mergeCell ref="DW120:DX120"/>
    <mergeCell ref="DY120:DZ120"/>
    <mergeCell ref="DW121:DX121"/>
    <mergeCell ref="DY121:DZ121"/>
    <mergeCell ref="DW122:DX122"/>
    <mergeCell ref="DY122:DZ122"/>
    <mergeCell ref="DW129:DX129"/>
    <mergeCell ref="DY129:DZ129"/>
    <mergeCell ref="DW130:DX130"/>
    <mergeCell ref="DY130:DZ130"/>
    <mergeCell ref="DW131:DX131"/>
    <mergeCell ref="DY131:DZ131"/>
    <mergeCell ref="DW126:DX126"/>
    <mergeCell ref="DY126:DZ126"/>
    <mergeCell ref="DW127:DX127"/>
    <mergeCell ref="DY127:DZ127"/>
    <mergeCell ref="DW128:DX128"/>
    <mergeCell ref="DY128:DZ128"/>
    <mergeCell ref="DW135:DX135"/>
    <mergeCell ref="DY135:DZ135"/>
    <mergeCell ref="DW136:DX136"/>
    <mergeCell ref="DY136:DZ136"/>
    <mergeCell ref="DW137:DX137"/>
    <mergeCell ref="DY137:DZ137"/>
    <mergeCell ref="DW132:DX132"/>
    <mergeCell ref="DY132:DZ132"/>
    <mergeCell ref="DW133:DX133"/>
    <mergeCell ref="DY133:DZ133"/>
    <mergeCell ref="DW134:DX134"/>
    <mergeCell ref="DY134:DZ134"/>
    <mergeCell ref="DW141:DX141"/>
    <mergeCell ref="DY141:DZ141"/>
    <mergeCell ref="DW142:DX142"/>
    <mergeCell ref="DY142:DZ142"/>
    <mergeCell ref="DW143:DX143"/>
    <mergeCell ref="DY143:DZ143"/>
    <mergeCell ref="DW138:DX138"/>
    <mergeCell ref="DY138:DZ138"/>
    <mergeCell ref="DW139:DX139"/>
    <mergeCell ref="DY139:DZ139"/>
    <mergeCell ref="DW140:DX140"/>
    <mergeCell ref="DY140:DZ140"/>
    <mergeCell ref="DW147:DX147"/>
    <mergeCell ref="DY147:DZ147"/>
    <mergeCell ref="DW148:DX148"/>
    <mergeCell ref="DY148:DZ148"/>
    <mergeCell ref="DW149:DX149"/>
    <mergeCell ref="DY149:DZ149"/>
    <mergeCell ref="DW144:DX144"/>
    <mergeCell ref="DY144:DZ144"/>
    <mergeCell ref="DW145:DX145"/>
    <mergeCell ref="DY145:DZ145"/>
    <mergeCell ref="DW146:DX146"/>
    <mergeCell ref="DY146:DZ146"/>
    <mergeCell ref="DW153:DX153"/>
    <mergeCell ref="DY153:DZ153"/>
    <mergeCell ref="DW154:DX154"/>
    <mergeCell ref="DY154:DZ154"/>
    <mergeCell ref="DW155:DX155"/>
    <mergeCell ref="DY155:DZ155"/>
    <mergeCell ref="DW150:DX150"/>
    <mergeCell ref="DY150:DZ150"/>
    <mergeCell ref="DW151:DX151"/>
    <mergeCell ref="DY151:DZ151"/>
    <mergeCell ref="DW152:DX152"/>
    <mergeCell ref="DY152:DZ152"/>
    <mergeCell ref="DW159:DX159"/>
    <mergeCell ref="DY159:DZ159"/>
    <mergeCell ref="DW160:DX160"/>
    <mergeCell ref="DY160:DZ160"/>
    <mergeCell ref="DW161:DX161"/>
    <mergeCell ref="DY161:DZ161"/>
    <mergeCell ref="DW156:DX156"/>
    <mergeCell ref="DY156:DZ156"/>
    <mergeCell ref="DW157:DX157"/>
    <mergeCell ref="DY157:DZ157"/>
    <mergeCell ref="DW158:DX158"/>
    <mergeCell ref="DY158:DZ158"/>
    <mergeCell ref="DW165:DX165"/>
    <mergeCell ref="DY165:DZ165"/>
    <mergeCell ref="DW166:DX166"/>
    <mergeCell ref="DY166:DZ166"/>
    <mergeCell ref="DW167:DX167"/>
    <mergeCell ref="DY167:DZ167"/>
    <mergeCell ref="DW162:DX162"/>
    <mergeCell ref="DY162:DZ162"/>
    <mergeCell ref="DW163:DX163"/>
    <mergeCell ref="DY163:DZ163"/>
    <mergeCell ref="DW164:DX164"/>
    <mergeCell ref="DY164:DZ164"/>
    <mergeCell ref="DW171:DX171"/>
    <mergeCell ref="DY171:DZ171"/>
    <mergeCell ref="DW172:DX172"/>
    <mergeCell ref="DY172:DZ172"/>
    <mergeCell ref="DW173:DX173"/>
    <mergeCell ref="DY173:DZ173"/>
    <mergeCell ref="DW168:DX168"/>
    <mergeCell ref="DY168:DZ168"/>
    <mergeCell ref="DW169:DX169"/>
    <mergeCell ref="DY169:DZ169"/>
    <mergeCell ref="DW170:DX170"/>
    <mergeCell ref="DY170:DZ170"/>
    <mergeCell ref="DW177:DX177"/>
    <mergeCell ref="DY177:DZ177"/>
    <mergeCell ref="DW178:DX178"/>
    <mergeCell ref="DY178:DZ178"/>
    <mergeCell ref="DW179:DX179"/>
    <mergeCell ref="DY179:DZ179"/>
    <mergeCell ref="DW174:DX174"/>
    <mergeCell ref="DY174:DZ174"/>
    <mergeCell ref="DW175:DX175"/>
    <mergeCell ref="DY175:DZ175"/>
    <mergeCell ref="DW176:DX176"/>
    <mergeCell ref="DY176:DZ176"/>
    <mergeCell ref="DW183:DX183"/>
    <mergeCell ref="DY183:DZ183"/>
    <mergeCell ref="DW184:DX184"/>
    <mergeCell ref="DY184:DZ184"/>
    <mergeCell ref="DW185:DX185"/>
    <mergeCell ref="DY185:DZ185"/>
    <mergeCell ref="DW180:DX180"/>
    <mergeCell ref="DY180:DZ180"/>
    <mergeCell ref="DW181:DX181"/>
    <mergeCell ref="DY181:DZ181"/>
    <mergeCell ref="DW182:DX182"/>
    <mergeCell ref="DY182:DZ182"/>
    <mergeCell ref="DW189:DX189"/>
    <mergeCell ref="DY189:DZ189"/>
    <mergeCell ref="DW190:DX190"/>
    <mergeCell ref="DY190:DZ190"/>
    <mergeCell ref="DW191:DX191"/>
    <mergeCell ref="DY191:DZ191"/>
    <mergeCell ref="DW186:DX186"/>
    <mergeCell ref="DY186:DZ186"/>
    <mergeCell ref="DW187:DX187"/>
    <mergeCell ref="DY187:DZ187"/>
    <mergeCell ref="DW188:DX188"/>
    <mergeCell ref="DY188:DZ188"/>
    <mergeCell ref="DW195:DX195"/>
    <mergeCell ref="DY195:DZ195"/>
    <mergeCell ref="DW196:DX196"/>
    <mergeCell ref="DY196:DZ196"/>
    <mergeCell ref="DW197:DX197"/>
    <mergeCell ref="DY197:DZ197"/>
    <mergeCell ref="DW192:DX192"/>
    <mergeCell ref="DY192:DZ192"/>
    <mergeCell ref="DW193:DX193"/>
    <mergeCell ref="DY193:DZ193"/>
    <mergeCell ref="DW194:DX194"/>
    <mergeCell ref="DY194:DZ194"/>
    <mergeCell ref="DW201:DX201"/>
    <mergeCell ref="DY201:DZ201"/>
    <mergeCell ref="DW202:DX202"/>
    <mergeCell ref="DY202:DZ202"/>
    <mergeCell ref="DW203:DX203"/>
    <mergeCell ref="DY203:DZ203"/>
    <mergeCell ref="DW198:DX198"/>
    <mergeCell ref="DY198:DZ198"/>
    <mergeCell ref="DW199:DX199"/>
    <mergeCell ref="DY199:DZ199"/>
    <mergeCell ref="DW200:DX200"/>
    <mergeCell ref="DY200:DZ200"/>
    <mergeCell ref="DW207:DX207"/>
    <mergeCell ref="DY207:DZ207"/>
    <mergeCell ref="DW208:DX208"/>
    <mergeCell ref="DY208:DZ208"/>
    <mergeCell ref="DW209:DX209"/>
    <mergeCell ref="DY209:DZ209"/>
    <mergeCell ref="DW204:DX204"/>
    <mergeCell ref="DY204:DZ204"/>
    <mergeCell ref="DW205:DX205"/>
    <mergeCell ref="DY205:DZ205"/>
    <mergeCell ref="DW206:DX206"/>
    <mergeCell ref="DY206:DZ206"/>
    <mergeCell ref="DW213:DX213"/>
    <mergeCell ref="DY213:DZ213"/>
    <mergeCell ref="DW214:DX214"/>
    <mergeCell ref="DY214:DZ214"/>
    <mergeCell ref="DW215:DX215"/>
    <mergeCell ref="DY215:DZ215"/>
    <mergeCell ref="DW210:DX210"/>
    <mergeCell ref="DY210:DZ210"/>
    <mergeCell ref="DW211:DX211"/>
    <mergeCell ref="DY211:DZ211"/>
    <mergeCell ref="DW212:DX212"/>
    <mergeCell ref="DY212:DZ212"/>
    <mergeCell ref="DW219:DX219"/>
    <mergeCell ref="DY219:DZ219"/>
    <mergeCell ref="DW220:DX220"/>
    <mergeCell ref="DY220:DZ220"/>
    <mergeCell ref="DW221:DX221"/>
    <mergeCell ref="DY221:DZ221"/>
    <mergeCell ref="DW216:DX216"/>
    <mergeCell ref="DY216:DZ216"/>
    <mergeCell ref="DW217:DX217"/>
    <mergeCell ref="DY217:DZ217"/>
    <mergeCell ref="DW218:DX218"/>
    <mergeCell ref="DY218:DZ218"/>
    <mergeCell ref="DW225:DX225"/>
    <mergeCell ref="DY225:DZ225"/>
    <mergeCell ref="DW226:DX226"/>
    <mergeCell ref="DY226:DZ226"/>
    <mergeCell ref="DW227:DX227"/>
    <mergeCell ref="DY227:DZ227"/>
    <mergeCell ref="DW222:DX222"/>
    <mergeCell ref="DY222:DZ222"/>
    <mergeCell ref="DW223:DX223"/>
    <mergeCell ref="DY223:DZ223"/>
    <mergeCell ref="DW224:DX224"/>
    <mergeCell ref="DY224:DZ224"/>
    <mergeCell ref="DW231:DX231"/>
    <mergeCell ref="DY231:DZ231"/>
    <mergeCell ref="DW232:DX232"/>
    <mergeCell ref="DY232:DZ232"/>
    <mergeCell ref="DW233:DX233"/>
    <mergeCell ref="DY233:DZ233"/>
    <mergeCell ref="DW228:DX228"/>
    <mergeCell ref="DY228:DZ228"/>
    <mergeCell ref="DW229:DX229"/>
    <mergeCell ref="DY229:DZ229"/>
    <mergeCell ref="DW230:DX230"/>
    <mergeCell ref="DY230:DZ230"/>
    <mergeCell ref="DW237:DX237"/>
    <mergeCell ref="DY237:DZ237"/>
    <mergeCell ref="DW238:DX238"/>
    <mergeCell ref="DY238:DZ238"/>
    <mergeCell ref="DW239:DX239"/>
    <mergeCell ref="DY239:DZ239"/>
    <mergeCell ref="DW234:DX234"/>
    <mergeCell ref="DY234:DZ234"/>
    <mergeCell ref="DW235:DX235"/>
    <mergeCell ref="DY235:DZ235"/>
    <mergeCell ref="DW236:DX236"/>
    <mergeCell ref="DY236:DZ236"/>
    <mergeCell ref="DW243:DX243"/>
    <mergeCell ref="DY243:DZ243"/>
    <mergeCell ref="DW244:DX244"/>
    <mergeCell ref="DY244:DZ244"/>
    <mergeCell ref="DW245:DX245"/>
    <mergeCell ref="DY245:DZ245"/>
    <mergeCell ref="DW240:DX240"/>
    <mergeCell ref="DY240:DZ240"/>
    <mergeCell ref="DW241:DX241"/>
    <mergeCell ref="DY241:DZ241"/>
    <mergeCell ref="DW242:DX242"/>
    <mergeCell ref="DY242:DZ242"/>
    <mergeCell ref="DW249:DX249"/>
    <mergeCell ref="DY249:DZ249"/>
    <mergeCell ref="DW250:DX250"/>
    <mergeCell ref="DY250:DZ250"/>
    <mergeCell ref="DW251:DX251"/>
    <mergeCell ref="DY251:DZ251"/>
    <mergeCell ref="DW246:DX246"/>
    <mergeCell ref="DY246:DZ246"/>
    <mergeCell ref="DW247:DX247"/>
    <mergeCell ref="DY247:DZ247"/>
    <mergeCell ref="DW248:DX248"/>
    <mergeCell ref="DY248:DZ248"/>
    <mergeCell ref="DW255:DX255"/>
    <mergeCell ref="DY255:DZ255"/>
    <mergeCell ref="DW256:DX256"/>
    <mergeCell ref="DY256:DZ256"/>
    <mergeCell ref="DW257:DX257"/>
    <mergeCell ref="DY257:DZ257"/>
    <mergeCell ref="DW252:DX252"/>
    <mergeCell ref="DY252:DZ252"/>
    <mergeCell ref="DW253:DX253"/>
    <mergeCell ref="DY253:DZ253"/>
    <mergeCell ref="DW254:DX254"/>
    <mergeCell ref="DY254:DZ254"/>
    <mergeCell ref="DW261:DX261"/>
    <mergeCell ref="DY261:DZ261"/>
    <mergeCell ref="DW262:DX262"/>
    <mergeCell ref="DY262:DZ262"/>
    <mergeCell ref="DW263:DX263"/>
    <mergeCell ref="DY263:DZ263"/>
    <mergeCell ref="DW258:DX258"/>
    <mergeCell ref="DY258:DZ258"/>
    <mergeCell ref="DW259:DX259"/>
    <mergeCell ref="DY259:DZ259"/>
    <mergeCell ref="DW260:DX260"/>
    <mergeCell ref="DY260:DZ260"/>
    <mergeCell ref="DW267:DX267"/>
    <mergeCell ref="DY267:DZ267"/>
    <mergeCell ref="DW268:DX268"/>
    <mergeCell ref="DY268:DZ268"/>
    <mergeCell ref="DW269:DX269"/>
    <mergeCell ref="DY269:DZ269"/>
    <mergeCell ref="DW264:DX264"/>
    <mergeCell ref="DY264:DZ264"/>
    <mergeCell ref="DW265:DX265"/>
    <mergeCell ref="DY265:DZ265"/>
    <mergeCell ref="DW266:DX266"/>
    <mergeCell ref="DY266:DZ266"/>
    <mergeCell ref="DW273:DX273"/>
    <mergeCell ref="DY273:DZ273"/>
    <mergeCell ref="DW274:DX274"/>
    <mergeCell ref="DY274:DZ274"/>
    <mergeCell ref="DW275:DX275"/>
    <mergeCell ref="DY275:DZ275"/>
    <mergeCell ref="DW270:DX270"/>
    <mergeCell ref="DY270:DZ270"/>
    <mergeCell ref="DW271:DX271"/>
    <mergeCell ref="DY271:DZ271"/>
    <mergeCell ref="DW272:DX272"/>
    <mergeCell ref="DY272:DZ272"/>
    <mergeCell ref="DW279:DX279"/>
    <mergeCell ref="DY279:DZ279"/>
    <mergeCell ref="DW280:DX280"/>
    <mergeCell ref="DY280:DZ280"/>
    <mergeCell ref="DW281:DX281"/>
    <mergeCell ref="DY281:DZ281"/>
    <mergeCell ref="DW276:DX276"/>
    <mergeCell ref="DY276:DZ276"/>
    <mergeCell ref="DW277:DX277"/>
    <mergeCell ref="DY277:DZ277"/>
    <mergeCell ref="DW278:DX278"/>
    <mergeCell ref="DY278:DZ278"/>
    <mergeCell ref="DW285:DX285"/>
    <mergeCell ref="DY285:DZ285"/>
    <mergeCell ref="DW286:DX286"/>
    <mergeCell ref="DY286:DZ286"/>
    <mergeCell ref="DW287:DX287"/>
    <mergeCell ref="DY287:DZ287"/>
    <mergeCell ref="DW282:DX282"/>
    <mergeCell ref="DY282:DZ282"/>
    <mergeCell ref="DW283:DX283"/>
    <mergeCell ref="DY283:DZ283"/>
    <mergeCell ref="DW284:DX284"/>
    <mergeCell ref="DY284:DZ284"/>
    <mergeCell ref="DW291:DX291"/>
    <mergeCell ref="DY291:DZ291"/>
    <mergeCell ref="DW292:DX292"/>
    <mergeCell ref="DY292:DZ292"/>
    <mergeCell ref="DW293:DX293"/>
    <mergeCell ref="DY293:DZ293"/>
    <mergeCell ref="DW288:DX288"/>
    <mergeCell ref="DY288:DZ288"/>
    <mergeCell ref="DW289:DX289"/>
    <mergeCell ref="DY289:DZ289"/>
    <mergeCell ref="DW290:DX290"/>
    <mergeCell ref="DY290:DZ290"/>
    <mergeCell ref="DW297:DX297"/>
    <mergeCell ref="DY297:DZ297"/>
    <mergeCell ref="DW298:DX298"/>
    <mergeCell ref="DY298:DZ298"/>
    <mergeCell ref="DW299:DX299"/>
    <mergeCell ref="DY299:DZ299"/>
    <mergeCell ref="DW294:DX294"/>
    <mergeCell ref="DY294:DZ294"/>
    <mergeCell ref="DW295:DX295"/>
    <mergeCell ref="DY295:DZ295"/>
    <mergeCell ref="DW296:DX296"/>
    <mergeCell ref="DY296:DZ296"/>
    <mergeCell ref="DW303:DX303"/>
    <mergeCell ref="DY303:DZ303"/>
    <mergeCell ref="DW304:DX304"/>
    <mergeCell ref="DY304:DZ304"/>
    <mergeCell ref="DW305:DX305"/>
    <mergeCell ref="DY305:DZ305"/>
    <mergeCell ref="DW300:DX300"/>
    <mergeCell ref="DY300:DZ300"/>
    <mergeCell ref="DW301:DX301"/>
    <mergeCell ref="DY301:DZ301"/>
    <mergeCell ref="DW302:DX302"/>
    <mergeCell ref="DY302:DZ302"/>
    <mergeCell ref="DW309:DX309"/>
    <mergeCell ref="DY309:DZ309"/>
    <mergeCell ref="DW310:DX310"/>
    <mergeCell ref="DY310:DZ310"/>
    <mergeCell ref="DW311:DX311"/>
    <mergeCell ref="DY311:DZ311"/>
    <mergeCell ref="DW306:DX306"/>
    <mergeCell ref="DY306:DZ306"/>
    <mergeCell ref="DW307:DX307"/>
    <mergeCell ref="DY307:DZ307"/>
    <mergeCell ref="DW308:DX308"/>
    <mergeCell ref="DY308:DZ308"/>
    <mergeCell ref="DW315:DX315"/>
    <mergeCell ref="DY315:DZ315"/>
    <mergeCell ref="DW316:DX316"/>
    <mergeCell ref="DY316:DZ316"/>
    <mergeCell ref="DW317:DX317"/>
    <mergeCell ref="DY317:DZ317"/>
    <mergeCell ref="DW312:DX312"/>
    <mergeCell ref="DY312:DZ312"/>
    <mergeCell ref="DW313:DX313"/>
    <mergeCell ref="DY313:DZ313"/>
    <mergeCell ref="DW314:DX314"/>
    <mergeCell ref="DY314:DZ314"/>
    <mergeCell ref="DW321:DX321"/>
    <mergeCell ref="DY321:DZ321"/>
    <mergeCell ref="DW322:DX322"/>
    <mergeCell ref="DY322:DZ322"/>
    <mergeCell ref="DW323:DX323"/>
    <mergeCell ref="DY323:DZ323"/>
    <mergeCell ref="DW318:DX318"/>
    <mergeCell ref="DY318:DZ318"/>
    <mergeCell ref="DW319:DX319"/>
    <mergeCell ref="DY319:DZ319"/>
    <mergeCell ref="DW320:DX320"/>
    <mergeCell ref="DY320:DZ320"/>
    <mergeCell ref="DW327:DX327"/>
    <mergeCell ref="DY327:DZ327"/>
    <mergeCell ref="DW328:DX328"/>
    <mergeCell ref="DY328:DZ328"/>
    <mergeCell ref="DW329:DX329"/>
    <mergeCell ref="DY329:DZ329"/>
    <mergeCell ref="DW324:DX324"/>
    <mergeCell ref="DY324:DZ324"/>
    <mergeCell ref="DW325:DX325"/>
    <mergeCell ref="DY325:DZ325"/>
    <mergeCell ref="DW326:DX326"/>
    <mergeCell ref="DY326:DZ326"/>
    <mergeCell ref="DW333:DX333"/>
    <mergeCell ref="DY333:DZ333"/>
    <mergeCell ref="DW334:DX334"/>
    <mergeCell ref="DY334:DZ334"/>
    <mergeCell ref="DW335:DX335"/>
    <mergeCell ref="DY335:DZ335"/>
    <mergeCell ref="DW330:DX330"/>
    <mergeCell ref="DY330:DZ330"/>
    <mergeCell ref="DW331:DX331"/>
    <mergeCell ref="DY331:DZ331"/>
    <mergeCell ref="DW332:DX332"/>
    <mergeCell ref="DY332:DZ332"/>
    <mergeCell ref="DW339:DX339"/>
    <mergeCell ref="DY339:DZ339"/>
    <mergeCell ref="DW340:DX340"/>
    <mergeCell ref="DY340:DZ340"/>
    <mergeCell ref="DW341:DX341"/>
    <mergeCell ref="DY341:DZ341"/>
    <mergeCell ref="DW336:DX336"/>
    <mergeCell ref="DY336:DZ336"/>
    <mergeCell ref="DW337:DX337"/>
    <mergeCell ref="DY337:DZ337"/>
    <mergeCell ref="DW338:DX338"/>
    <mergeCell ref="DY338:DZ338"/>
    <mergeCell ref="DW345:DX345"/>
    <mergeCell ref="DY345:DZ345"/>
    <mergeCell ref="DW346:DX346"/>
    <mergeCell ref="DY346:DZ346"/>
    <mergeCell ref="DW347:DX347"/>
    <mergeCell ref="DY347:DZ347"/>
    <mergeCell ref="DW342:DX342"/>
    <mergeCell ref="DY342:DZ342"/>
    <mergeCell ref="DW343:DX343"/>
    <mergeCell ref="DY343:DZ343"/>
    <mergeCell ref="DW344:DX344"/>
    <mergeCell ref="DY344:DZ344"/>
    <mergeCell ref="DW351:DX351"/>
    <mergeCell ref="DY351:DZ351"/>
    <mergeCell ref="DW352:DX352"/>
    <mergeCell ref="DY352:DZ352"/>
    <mergeCell ref="DW353:DX353"/>
    <mergeCell ref="DY353:DZ353"/>
    <mergeCell ref="DW348:DX348"/>
    <mergeCell ref="DY348:DZ348"/>
    <mergeCell ref="DW349:DX349"/>
    <mergeCell ref="DY349:DZ349"/>
    <mergeCell ref="DW350:DX350"/>
    <mergeCell ref="DY350:DZ350"/>
    <mergeCell ref="DW357:DX357"/>
    <mergeCell ref="DY357:DZ357"/>
    <mergeCell ref="DW358:DX358"/>
    <mergeCell ref="DY358:DZ358"/>
    <mergeCell ref="DW359:DX359"/>
    <mergeCell ref="DY359:DZ359"/>
    <mergeCell ref="DW354:DX354"/>
    <mergeCell ref="DY354:DZ354"/>
    <mergeCell ref="DW355:DX355"/>
    <mergeCell ref="DY355:DZ355"/>
    <mergeCell ref="DW356:DX356"/>
    <mergeCell ref="DY356:DZ356"/>
    <mergeCell ref="DW363:DX363"/>
    <mergeCell ref="DY363:DZ363"/>
    <mergeCell ref="DW364:DX364"/>
    <mergeCell ref="DY364:DZ364"/>
    <mergeCell ref="DW365:DX365"/>
    <mergeCell ref="DY365:DZ365"/>
    <mergeCell ref="DW360:DX360"/>
    <mergeCell ref="DY360:DZ360"/>
    <mergeCell ref="DW361:DX361"/>
    <mergeCell ref="DY361:DZ361"/>
    <mergeCell ref="DW362:DX362"/>
    <mergeCell ref="DY362:DZ362"/>
    <mergeCell ref="DW369:DX369"/>
    <mergeCell ref="DY369:DZ369"/>
    <mergeCell ref="DW370:DX370"/>
    <mergeCell ref="DY370:DZ370"/>
    <mergeCell ref="DW366:DX366"/>
    <mergeCell ref="DY366:DZ366"/>
    <mergeCell ref="DW367:DX367"/>
    <mergeCell ref="DY367:DZ367"/>
    <mergeCell ref="DW368:DX368"/>
    <mergeCell ref="DY368:DZ36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rgb="FF00B050"/>
  </sheetPr>
  <dimension ref="A1:DZ83"/>
  <sheetViews>
    <sheetView zoomScale="90" zoomScaleNormal="90" workbookViewId="0">
      <pane xSplit="9" ySplit="3" topLeftCell="AT43" activePane="bottomRight" state="frozen"/>
      <selection activeCell="H24" sqref="H24"/>
      <selection pane="topRight" activeCell="H24" sqref="H24"/>
      <selection pane="bottomLeft" activeCell="H24" sqref="H24"/>
      <selection pane="bottomRight" activeCell="A53" sqref="A53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6" style="18" customWidth="1"/>
    <col min="10" max="10" width="13.85546875" style="9" customWidth="1"/>
    <col min="11" max="11" width="13.28515625" style="9" customWidth="1"/>
    <col min="12" max="12" width="14.28515625" style="9" customWidth="1"/>
    <col min="13" max="17" width="13.28515625" style="11" customWidth="1"/>
    <col min="18" max="18" width="16.5703125" style="19" customWidth="1"/>
    <col min="19" max="19" width="15.140625" style="9" customWidth="1"/>
    <col min="20" max="20" width="13.28515625" style="9" customWidth="1"/>
    <col min="21" max="21" width="14.710937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25" width="11.42578125" style="18" customWidth="1"/>
    <col min="126" max="126" width="12.85546875" style="18" customWidth="1"/>
    <col min="127" max="127" width="20.42578125" style="18" customWidth="1"/>
    <col min="128" max="128" width="8.85546875" style="18" customWidth="1"/>
    <col min="129" max="130" width="11.42578125" style="18" customWidth="1"/>
    <col min="131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4.25" customHeight="1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ht="14.25" customHeight="1" x14ac:dyDescent="0.25">
      <c r="A4" s="41">
        <v>469</v>
      </c>
      <c r="B4" s="41" t="s">
        <v>270</v>
      </c>
      <c r="C4" s="41" t="s">
        <v>250</v>
      </c>
      <c r="D4" s="42">
        <v>1</v>
      </c>
      <c r="E4" s="41">
        <v>182.6857</v>
      </c>
      <c r="F4" s="41">
        <v>331.03280000000001</v>
      </c>
      <c r="G4" s="41" t="s">
        <v>157</v>
      </c>
      <c r="H4" s="41" t="s">
        <v>9</v>
      </c>
      <c r="I4" s="41" t="s">
        <v>272</v>
      </c>
      <c r="J4" s="176">
        <v>26.072299999999998</v>
      </c>
      <c r="K4" s="176">
        <v>0</v>
      </c>
      <c r="L4" s="176">
        <v>26.072299999999998</v>
      </c>
      <c r="M4" s="182">
        <v>2.59</v>
      </c>
      <c r="N4" s="182">
        <v>0.33149999999999996</v>
      </c>
      <c r="O4" s="182">
        <v>9.6754999999999995</v>
      </c>
      <c r="P4" s="182">
        <v>1.4805000000000001</v>
      </c>
      <c r="Q4" s="182">
        <v>14.077500000000001</v>
      </c>
      <c r="R4" s="219">
        <v>40.149799999999999</v>
      </c>
      <c r="S4" s="176">
        <v>25.526300000000003</v>
      </c>
      <c r="T4" s="176">
        <v>0</v>
      </c>
      <c r="U4" s="176">
        <v>25.526300000000003</v>
      </c>
      <c r="V4" s="182">
        <v>2.59</v>
      </c>
      <c r="W4" s="182">
        <v>0.33149999999999996</v>
      </c>
      <c r="X4" s="182">
        <v>9.6854999999999993</v>
      </c>
      <c r="Y4" s="182">
        <v>1.2693000000000001</v>
      </c>
      <c r="Z4" s="182">
        <v>13.876300000000001</v>
      </c>
      <c r="AA4" s="219">
        <v>39.4026</v>
      </c>
      <c r="AB4" s="176">
        <v>25.526300000000003</v>
      </c>
      <c r="AC4" s="176">
        <v>0</v>
      </c>
      <c r="AD4" s="176">
        <v>25.526300000000003</v>
      </c>
      <c r="AE4" s="182">
        <v>2.59</v>
      </c>
      <c r="AF4" s="182">
        <v>0.33149999999999996</v>
      </c>
      <c r="AG4" s="182">
        <v>9.6805000000000003</v>
      </c>
      <c r="AH4" s="182">
        <v>1.4733000000000001</v>
      </c>
      <c r="AI4" s="182">
        <v>14.0753</v>
      </c>
      <c r="AJ4" s="219">
        <v>39.601599999999998</v>
      </c>
      <c r="AK4" s="176">
        <v>26.069400000000002</v>
      </c>
      <c r="AL4" s="176">
        <v>0</v>
      </c>
      <c r="AM4" s="176">
        <v>26.069400000000002</v>
      </c>
      <c r="AN4" s="182">
        <v>2.67</v>
      </c>
      <c r="AO4" s="182">
        <v>0.33850000000000002</v>
      </c>
      <c r="AP4" s="182">
        <v>9.8791999999999991</v>
      </c>
      <c r="AQ4" s="182">
        <v>1.5338999999999998</v>
      </c>
      <c r="AR4" s="182">
        <v>14.421600000000002</v>
      </c>
      <c r="AS4" s="219">
        <v>40.491</v>
      </c>
      <c r="AT4" s="176">
        <v>25.817399999999999</v>
      </c>
      <c r="AU4" s="176">
        <v>9.4861000000000004</v>
      </c>
      <c r="AV4" s="176">
        <v>35.3035</v>
      </c>
      <c r="AW4" s="182">
        <v>3.93</v>
      </c>
      <c r="AX4" s="182">
        <v>0.33529999999999999</v>
      </c>
      <c r="AY4" s="182">
        <v>11.6845</v>
      </c>
      <c r="AZ4" s="182">
        <v>1.0954999999999999</v>
      </c>
      <c r="BA4" s="182">
        <v>17.045300000000001</v>
      </c>
      <c r="BB4" s="219">
        <v>52.348800000000004</v>
      </c>
      <c r="BC4" s="176">
        <v>39.954299999999996</v>
      </c>
      <c r="BD4" s="176">
        <v>0</v>
      </c>
      <c r="BE4" s="176">
        <v>39.954299999999996</v>
      </c>
      <c r="BF4" s="182">
        <v>4.32</v>
      </c>
      <c r="BG4" s="182">
        <v>0.49509999999999998</v>
      </c>
      <c r="BH4" s="182">
        <v>14.276300000000001</v>
      </c>
      <c r="BI4" s="182">
        <v>1.4665000000000001</v>
      </c>
      <c r="BJ4" s="182">
        <v>20.5579</v>
      </c>
      <c r="BK4" s="219">
        <v>60.5122</v>
      </c>
      <c r="BL4" s="176">
        <v>25.526300000000003</v>
      </c>
      <c r="BM4" s="176">
        <v>0</v>
      </c>
      <c r="BN4" s="176">
        <v>25.526300000000003</v>
      </c>
      <c r="BO4" s="182">
        <v>2.58</v>
      </c>
      <c r="BP4" s="182">
        <v>0.33149999999999996</v>
      </c>
      <c r="BQ4" s="182">
        <v>9.6805000000000003</v>
      </c>
      <c r="BR4" s="182">
        <v>1.3203</v>
      </c>
      <c r="BS4" s="182">
        <v>13.9123</v>
      </c>
      <c r="BT4" s="219">
        <v>39.438600000000001</v>
      </c>
      <c r="BU4" s="176">
        <v>25.526300000000003</v>
      </c>
      <c r="BV4" s="176">
        <v>0</v>
      </c>
      <c r="BW4" s="176">
        <v>25.526300000000003</v>
      </c>
      <c r="BX4" s="182">
        <v>2.59</v>
      </c>
      <c r="BY4" s="182">
        <v>0.33149999999999996</v>
      </c>
      <c r="BZ4" s="182">
        <v>9.6805000000000003</v>
      </c>
      <c r="CA4" s="182">
        <v>1.5752999999999999</v>
      </c>
      <c r="CB4" s="182">
        <v>14.177300000000001</v>
      </c>
      <c r="CC4" s="219">
        <v>39.703600000000002</v>
      </c>
      <c r="CD4" s="176">
        <v>26.252399999999998</v>
      </c>
      <c r="CE4" s="176">
        <v>0</v>
      </c>
      <c r="CF4" s="176">
        <v>26.252399999999998</v>
      </c>
      <c r="CG4" s="182">
        <v>2.69</v>
      </c>
      <c r="CH4" s="182">
        <v>0.34090000000000004</v>
      </c>
      <c r="CI4" s="182">
        <v>9.9458000000000002</v>
      </c>
      <c r="CJ4" s="182">
        <v>1.3840999999999999</v>
      </c>
      <c r="CK4" s="182">
        <v>14.360799999999999</v>
      </c>
      <c r="CL4" s="219">
        <v>40.613199999999999</v>
      </c>
      <c r="CM4" s="176">
        <v>25.366999999999997</v>
      </c>
      <c r="CN4" s="176">
        <v>0</v>
      </c>
      <c r="CO4" s="176">
        <v>25.366999999999997</v>
      </c>
      <c r="CP4" s="182">
        <v>2.65</v>
      </c>
      <c r="CQ4" s="182">
        <v>0.32939999999999997</v>
      </c>
      <c r="CR4" s="182">
        <v>9.6707999999999998</v>
      </c>
      <c r="CS4" s="182">
        <v>0.75639999999999996</v>
      </c>
      <c r="CT4" s="182">
        <v>13.406600000000001</v>
      </c>
      <c r="CU4" s="219">
        <v>38.773600000000002</v>
      </c>
      <c r="CV4" s="176">
        <v>25.526300000000003</v>
      </c>
      <c r="CW4" s="176">
        <v>0</v>
      </c>
      <c r="CX4" s="176">
        <v>25.526300000000003</v>
      </c>
      <c r="CY4" s="182">
        <v>2.59</v>
      </c>
      <c r="CZ4" s="182">
        <v>0.33149999999999996</v>
      </c>
      <c r="DA4" s="182">
        <v>9.6805000000000003</v>
      </c>
      <c r="DB4" s="182">
        <v>1.3713</v>
      </c>
      <c r="DC4" s="182">
        <v>13.9733</v>
      </c>
      <c r="DD4" s="219">
        <v>39.499600000000001</v>
      </c>
      <c r="DE4" s="176">
        <v>38.083100000000002</v>
      </c>
      <c r="DF4" s="176">
        <v>0</v>
      </c>
      <c r="DG4" s="176">
        <v>38.083100000000002</v>
      </c>
      <c r="DH4" s="182">
        <v>4.34</v>
      </c>
      <c r="DI4" s="182">
        <v>3.8201999999999998</v>
      </c>
      <c r="DJ4" s="182">
        <v>14.2674</v>
      </c>
      <c r="DK4" s="182">
        <v>1.5943000000000001</v>
      </c>
      <c r="DL4" s="182">
        <v>24.021900000000002</v>
      </c>
      <c r="DM4" s="219">
        <v>62.104999999999997</v>
      </c>
      <c r="DN4" s="220">
        <f>J4+S4+AB4+AK4+AT4+BC4+BL4+BU4+CD4+CM4+CV4+DE4</f>
        <v>335.24739999999997</v>
      </c>
      <c r="DO4" s="220">
        <f t="shared" ref="DO4:DV4" si="0">K4+T4+AC4+AL4+AU4+BD4+BM4+BV4+CE4+CN4+CW4+DF4</f>
        <v>9.4861000000000004</v>
      </c>
      <c r="DP4" s="220">
        <f t="shared" si="0"/>
        <v>344.73349999999999</v>
      </c>
      <c r="DQ4" s="221">
        <f t="shared" si="0"/>
        <v>36.129999999999995</v>
      </c>
      <c r="DR4" s="221">
        <f t="shared" si="0"/>
        <v>7.6484000000000005</v>
      </c>
      <c r="DS4" s="221">
        <f t="shared" si="0"/>
        <v>127.80699999999999</v>
      </c>
      <c r="DT4" s="221">
        <f t="shared" si="0"/>
        <v>16.320699999999999</v>
      </c>
      <c r="DU4" s="221">
        <f t="shared" si="0"/>
        <v>187.90609999999998</v>
      </c>
      <c r="DV4" s="222">
        <f t="shared" si="0"/>
        <v>532.63959999999997</v>
      </c>
      <c r="DW4" s="298">
        <f>DP4-F4</f>
        <v>13.700699999999983</v>
      </c>
      <c r="DX4" s="298"/>
      <c r="DY4" s="299">
        <f>E4-(DU4-(DO4*PARAM!Q4))</f>
        <v>-1.9125969299999781</v>
      </c>
      <c r="DZ4" s="299"/>
    </row>
    <row r="5" spans="1:130" ht="14.25" customHeight="1" x14ac:dyDescent="0.25">
      <c r="A5" s="41">
        <v>471</v>
      </c>
      <c r="B5" s="41" t="s">
        <v>273</v>
      </c>
      <c r="C5" s="41" t="s">
        <v>184</v>
      </c>
      <c r="D5" s="42">
        <v>1</v>
      </c>
      <c r="E5" s="41">
        <v>196.14720000000003</v>
      </c>
      <c r="F5" s="41">
        <v>355.79129999999998</v>
      </c>
      <c r="G5" s="41" t="s">
        <v>157</v>
      </c>
      <c r="H5" s="41" t="s">
        <v>9</v>
      </c>
      <c r="I5" s="41" t="s">
        <v>274</v>
      </c>
      <c r="J5" s="176">
        <v>30.724599999999999</v>
      </c>
      <c r="K5" s="176">
        <v>0</v>
      </c>
      <c r="L5" s="176">
        <v>30.724599999999999</v>
      </c>
      <c r="M5" s="182">
        <v>3.3</v>
      </c>
      <c r="N5" s="182">
        <v>0.39880000000000004</v>
      </c>
      <c r="O5" s="182">
        <v>11.564</v>
      </c>
      <c r="P5" s="182">
        <v>1.1574</v>
      </c>
      <c r="Q5" s="182">
        <v>16.420200000000001</v>
      </c>
      <c r="R5" s="219">
        <v>47.144799999999996</v>
      </c>
      <c r="S5" s="176">
        <v>26.954699999999999</v>
      </c>
      <c r="T5" s="176">
        <v>0</v>
      </c>
      <c r="U5" s="176">
        <v>26.954699999999999</v>
      </c>
      <c r="V5" s="182">
        <v>2.79</v>
      </c>
      <c r="W5" s="182">
        <v>0.35</v>
      </c>
      <c r="X5" s="182">
        <v>10.2088</v>
      </c>
      <c r="Y5" s="182">
        <v>1.3966000000000001</v>
      </c>
      <c r="Z5" s="182">
        <v>14.7454</v>
      </c>
      <c r="AA5" s="219">
        <v>41.700099999999999</v>
      </c>
      <c r="AB5" s="176">
        <v>26.954699999999999</v>
      </c>
      <c r="AC5" s="176">
        <v>0</v>
      </c>
      <c r="AD5" s="176">
        <v>26.954699999999999</v>
      </c>
      <c r="AE5" s="182">
        <v>2.79</v>
      </c>
      <c r="AF5" s="182">
        <v>0.35</v>
      </c>
      <c r="AG5" s="182">
        <v>10.2027</v>
      </c>
      <c r="AH5" s="182">
        <v>1.3966000000000001</v>
      </c>
      <c r="AI5" s="182">
        <v>14.7393</v>
      </c>
      <c r="AJ5" s="219">
        <v>41.693999999999996</v>
      </c>
      <c r="AK5" s="176">
        <v>26.954699999999999</v>
      </c>
      <c r="AL5" s="176">
        <v>0</v>
      </c>
      <c r="AM5" s="176">
        <v>26.954699999999999</v>
      </c>
      <c r="AN5" s="182">
        <v>2.79</v>
      </c>
      <c r="AO5" s="182">
        <v>0.35</v>
      </c>
      <c r="AP5" s="182">
        <v>10.2027</v>
      </c>
      <c r="AQ5" s="182">
        <v>1.2946</v>
      </c>
      <c r="AR5" s="182">
        <v>14.6373</v>
      </c>
      <c r="AS5" s="219">
        <v>41.591999999999999</v>
      </c>
      <c r="AT5" s="176">
        <v>27.134399999999999</v>
      </c>
      <c r="AU5" s="176">
        <v>9.4861000000000004</v>
      </c>
      <c r="AV5" s="176">
        <v>36.6205</v>
      </c>
      <c r="AW5" s="182">
        <v>4.0999999999999996</v>
      </c>
      <c r="AX5" s="182">
        <v>0.35240000000000005</v>
      </c>
      <c r="AY5" s="182">
        <v>12.1653</v>
      </c>
      <c r="AZ5" s="182">
        <v>1.0168999999999999</v>
      </c>
      <c r="BA5" s="182">
        <v>17.634599999999999</v>
      </c>
      <c r="BB5" s="219">
        <v>54.255099999999999</v>
      </c>
      <c r="BC5" s="176">
        <v>40.897500000000001</v>
      </c>
      <c r="BD5" s="176">
        <v>0</v>
      </c>
      <c r="BE5" s="176">
        <v>40.897500000000001</v>
      </c>
      <c r="BF5" s="182">
        <v>4.62</v>
      </c>
      <c r="BG5" s="182">
        <v>0.52290000000000003</v>
      </c>
      <c r="BH5" s="182">
        <v>17.4712</v>
      </c>
      <c r="BI5" s="182">
        <v>0.72340000000000004</v>
      </c>
      <c r="BJ5" s="182">
        <v>23.337499999999999</v>
      </c>
      <c r="BK5" s="219">
        <v>64.234999999999999</v>
      </c>
      <c r="BL5" s="176">
        <v>26.954699999999999</v>
      </c>
      <c r="BM5" s="176">
        <v>0</v>
      </c>
      <c r="BN5" s="176">
        <v>26.954699999999999</v>
      </c>
      <c r="BO5" s="182">
        <v>2.75</v>
      </c>
      <c r="BP5" s="182">
        <v>0.35</v>
      </c>
      <c r="BQ5" s="182">
        <v>10.2027</v>
      </c>
      <c r="BR5" s="182">
        <v>1.2946</v>
      </c>
      <c r="BS5" s="182">
        <v>14.597300000000001</v>
      </c>
      <c r="BT5" s="219">
        <v>41.552</v>
      </c>
      <c r="BU5" s="176">
        <v>26.954699999999999</v>
      </c>
      <c r="BV5" s="176">
        <v>0</v>
      </c>
      <c r="BW5" s="176">
        <v>26.954699999999999</v>
      </c>
      <c r="BX5" s="182">
        <v>2.78</v>
      </c>
      <c r="BY5" s="182">
        <v>0.35</v>
      </c>
      <c r="BZ5" s="182">
        <v>10.2027</v>
      </c>
      <c r="CA5" s="182">
        <v>1.6006</v>
      </c>
      <c r="CB5" s="182">
        <v>14.933299999999999</v>
      </c>
      <c r="CC5" s="219">
        <v>41.888000000000005</v>
      </c>
      <c r="CD5" s="176">
        <v>27.906500000000001</v>
      </c>
      <c r="CE5" s="176">
        <v>0</v>
      </c>
      <c r="CF5" s="176">
        <v>27.906500000000001</v>
      </c>
      <c r="CG5" s="182">
        <v>2.91</v>
      </c>
      <c r="CH5" s="182">
        <v>0.3624</v>
      </c>
      <c r="CI5" s="182">
        <v>10.5501</v>
      </c>
      <c r="CJ5" s="182">
        <v>0.90349999999999997</v>
      </c>
      <c r="CK5" s="182">
        <v>14.725999999999999</v>
      </c>
      <c r="CL5" s="219">
        <v>42.6325</v>
      </c>
      <c r="CM5" s="176">
        <v>26.7864</v>
      </c>
      <c r="CN5" s="176">
        <v>0</v>
      </c>
      <c r="CO5" s="176">
        <v>26.7864</v>
      </c>
      <c r="CP5" s="182">
        <v>2.84</v>
      </c>
      <c r="CQ5" s="182">
        <v>0.34789999999999999</v>
      </c>
      <c r="CR5" s="182">
        <v>10.1891</v>
      </c>
      <c r="CS5" s="182">
        <v>1.2406999999999999</v>
      </c>
      <c r="CT5" s="182">
        <v>14.617699999999999</v>
      </c>
      <c r="CU5" s="219">
        <v>41.4041</v>
      </c>
      <c r="CV5" s="176">
        <v>32.228299999999997</v>
      </c>
      <c r="CW5" s="176">
        <v>0</v>
      </c>
      <c r="CX5" s="176">
        <v>32.228299999999997</v>
      </c>
      <c r="CY5" s="182">
        <v>3.51</v>
      </c>
      <c r="CZ5" s="182">
        <v>0.41859999999999997</v>
      </c>
      <c r="DA5" s="182">
        <v>12.128699999999998</v>
      </c>
      <c r="DB5" s="182">
        <v>1.4394</v>
      </c>
      <c r="DC5" s="182">
        <v>17.496700000000001</v>
      </c>
      <c r="DD5" s="219">
        <v>49.725000000000001</v>
      </c>
      <c r="DE5" s="176">
        <v>40.938800000000001</v>
      </c>
      <c r="DF5" s="176">
        <v>0</v>
      </c>
      <c r="DG5" s="176">
        <v>40.938800000000001</v>
      </c>
      <c r="DH5" s="182">
        <v>4.79</v>
      </c>
      <c r="DI5" s="182">
        <v>4.1358999999999995</v>
      </c>
      <c r="DJ5" s="182">
        <v>12.896600000000001</v>
      </c>
      <c r="DK5" s="182">
        <v>1.7469999999999999</v>
      </c>
      <c r="DL5" s="182">
        <v>23.569499999999998</v>
      </c>
      <c r="DM5" s="219">
        <v>64.508300000000006</v>
      </c>
      <c r="DN5" s="220">
        <f t="shared" ref="DN5:DN55" si="1">J5+S5+AB5+AK5+AT5+BC5+BL5+BU5+CD5+CM5+CV5+DE5</f>
        <v>361.39000000000004</v>
      </c>
      <c r="DO5" s="220">
        <f t="shared" ref="DO5:DO55" si="2">K5+T5+AC5+AL5+AU5+BD5+BM5+BV5+CE5+CN5+CW5+DF5</f>
        <v>9.4861000000000004</v>
      </c>
      <c r="DP5" s="220">
        <f t="shared" ref="DP5:DP55" si="3">L5+U5+AD5+AM5+AV5+BE5+BN5+BW5+CF5+CO5+CX5+DG5</f>
        <v>370.87610000000006</v>
      </c>
      <c r="DQ5" s="221">
        <f t="shared" ref="DQ5:DQ55" si="4">M5+V5+AE5+AN5+AW5+BF5+BO5+BX5+CG5+CP5+CY5+DH5</f>
        <v>39.97</v>
      </c>
      <c r="DR5" s="221">
        <f t="shared" ref="DR5:DR55" si="5">N5+W5+AF5+AO5+AX5+BG5+BP5+BY5+CH5+CQ5+CZ5+DI5</f>
        <v>8.2888999999999999</v>
      </c>
      <c r="DS5" s="221">
        <f t="shared" ref="DS5:DS55" si="6">O5+X5+AG5+AP5+AY5+BH5+BQ5+BZ5+CI5+CR5+DA5+DJ5</f>
        <v>137.9846</v>
      </c>
      <c r="DT5" s="221">
        <f t="shared" ref="DT5:DT55" si="7">P5+Y5+AH5+AQ5+AZ5+BI5+BR5+CA5+CJ5+CS5+DB5+DK5</f>
        <v>15.211300000000001</v>
      </c>
      <c r="DU5" s="221">
        <f t="shared" ref="DU5:DU55" si="8">Q5+Z5+AI5+AR5+BA5+BJ5+BS5+CB5+CK5+CT5+DC5+DL5</f>
        <v>201.45480000000001</v>
      </c>
      <c r="DV5" s="222">
        <f t="shared" ref="DV5:DV55" si="9">R5+AA5+AJ5+AS5+BB5+BK5+BT5+CC5+CL5+CU5+DD5+DM5</f>
        <v>572.33090000000004</v>
      </c>
      <c r="DW5" s="298">
        <f t="shared" ref="DW5:DW55" si="10">DP5-F5</f>
        <v>15.084800000000087</v>
      </c>
      <c r="DX5" s="298"/>
      <c r="DY5" s="299">
        <f>E5-(DU5-(DO5*PARAM!Q5))</f>
        <v>-5.3075999999999794</v>
      </c>
      <c r="DZ5" s="299"/>
    </row>
    <row r="6" spans="1:130" ht="14.25" customHeight="1" x14ac:dyDescent="0.25">
      <c r="A6" s="41">
        <v>482</v>
      </c>
      <c r="B6" s="41" t="s">
        <v>334</v>
      </c>
      <c r="C6" s="41" t="s">
        <v>219</v>
      </c>
      <c r="D6" s="42">
        <v>1</v>
      </c>
      <c r="E6" s="41">
        <v>17922.45</v>
      </c>
      <c r="F6" s="41">
        <v>32458.55</v>
      </c>
      <c r="G6" s="41" t="s">
        <v>157</v>
      </c>
      <c r="H6" s="41" t="s">
        <v>19</v>
      </c>
      <c r="I6" s="41" t="s">
        <v>256</v>
      </c>
      <c r="J6" s="176">
        <v>2482.14</v>
      </c>
      <c r="K6" s="176">
        <v>0</v>
      </c>
      <c r="L6" s="176">
        <v>2482.14</v>
      </c>
      <c r="M6" s="182">
        <v>246</v>
      </c>
      <c r="N6" s="182">
        <v>31.9</v>
      </c>
      <c r="O6" s="182">
        <v>913.95</v>
      </c>
      <c r="P6" s="182">
        <v>130.65</v>
      </c>
      <c r="Q6" s="182">
        <v>1322.5</v>
      </c>
      <c r="R6" s="219">
        <v>3804.64</v>
      </c>
      <c r="S6" s="176">
        <v>2455.25</v>
      </c>
      <c r="T6" s="176">
        <v>0</v>
      </c>
      <c r="U6" s="176">
        <v>2455.25</v>
      </c>
      <c r="V6" s="182">
        <v>246</v>
      </c>
      <c r="W6" s="182">
        <v>31.88</v>
      </c>
      <c r="X6" s="182">
        <v>914.12</v>
      </c>
      <c r="Y6" s="182">
        <v>109.89</v>
      </c>
      <c r="Z6" s="182">
        <v>1301.8900000000001</v>
      </c>
      <c r="AA6" s="219">
        <v>3757.14</v>
      </c>
      <c r="AB6" s="176">
        <v>2455.25</v>
      </c>
      <c r="AC6" s="176">
        <v>0</v>
      </c>
      <c r="AD6" s="176">
        <v>2455.25</v>
      </c>
      <c r="AE6" s="182">
        <v>246</v>
      </c>
      <c r="AF6" s="182">
        <v>31.88</v>
      </c>
      <c r="AG6" s="182">
        <v>913.64</v>
      </c>
      <c r="AH6" s="182">
        <v>160.88999999999999</v>
      </c>
      <c r="AI6" s="182">
        <v>1352.41</v>
      </c>
      <c r="AJ6" s="219">
        <v>3807.66</v>
      </c>
      <c r="AK6" s="176">
        <v>2537.75</v>
      </c>
      <c r="AL6" s="176">
        <v>0</v>
      </c>
      <c r="AM6" s="176">
        <v>2537.75</v>
      </c>
      <c r="AN6" s="182">
        <v>258</v>
      </c>
      <c r="AO6" s="182">
        <v>32.96</v>
      </c>
      <c r="AP6" s="182">
        <v>962.66</v>
      </c>
      <c r="AQ6" s="182">
        <v>152.16999999999999</v>
      </c>
      <c r="AR6" s="182">
        <v>1405.79</v>
      </c>
      <c r="AS6" s="219">
        <v>3943.54</v>
      </c>
      <c r="AT6" s="176">
        <v>2486.4299999999998</v>
      </c>
      <c r="AU6" s="176">
        <v>948.61</v>
      </c>
      <c r="AV6" s="176">
        <v>3435.04</v>
      </c>
      <c r="AW6" s="182">
        <v>379</v>
      </c>
      <c r="AX6" s="182">
        <v>32.29</v>
      </c>
      <c r="AY6" s="182">
        <v>1131.6400000000001</v>
      </c>
      <c r="AZ6" s="182">
        <v>123.16</v>
      </c>
      <c r="BA6" s="182">
        <v>1666.09</v>
      </c>
      <c r="BB6" s="219">
        <v>5101.13</v>
      </c>
      <c r="BC6" s="176">
        <v>3800.62</v>
      </c>
      <c r="BD6" s="176">
        <v>0</v>
      </c>
      <c r="BE6" s="176">
        <v>3800.62</v>
      </c>
      <c r="BF6" s="182">
        <v>415</v>
      </c>
      <c r="BG6" s="182">
        <v>47.89</v>
      </c>
      <c r="BH6" s="182">
        <v>1382.13</v>
      </c>
      <c r="BI6" s="182">
        <v>143.49</v>
      </c>
      <c r="BJ6" s="182">
        <v>1988.51</v>
      </c>
      <c r="BK6" s="219">
        <v>5789.13</v>
      </c>
      <c r="BL6" s="176">
        <v>2455.25</v>
      </c>
      <c r="BM6" s="176">
        <v>0</v>
      </c>
      <c r="BN6" s="176">
        <v>2455.25</v>
      </c>
      <c r="BO6" s="182">
        <v>245</v>
      </c>
      <c r="BP6" s="182">
        <v>31.88</v>
      </c>
      <c r="BQ6" s="182">
        <v>913.64</v>
      </c>
      <c r="BR6" s="182">
        <v>120.09</v>
      </c>
      <c r="BS6" s="182">
        <v>1310.6099999999999</v>
      </c>
      <c r="BT6" s="219">
        <v>3765.86</v>
      </c>
      <c r="BU6" s="176">
        <v>2455.25</v>
      </c>
      <c r="BV6" s="176">
        <v>0</v>
      </c>
      <c r="BW6" s="176">
        <v>2455.25</v>
      </c>
      <c r="BX6" s="182">
        <v>246</v>
      </c>
      <c r="BY6" s="182">
        <v>31.88</v>
      </c>
      <c r="BZ6" s="182">
        <v>913.64</v>
      </c>
      <c r="CA6" s="182">
        <v>150.69</v>
      </c>
      <c r="CB6" s="182">
        <v>1342.21</v>
      </c>
      <c r="CC6" s="219">
        <v>3797.46</v>
      </c>
      <c r="CD6" s="176">
        <v>2533.3200000000002</v>
      </c>
      <c r="CE6" s="176">
        <v>0</v>
      </c>
      <c r="CF6" s="176">
        <v>2533.3200000000002</v>
      </c>
      <c r="CG6" s="182">
        <v>256</v>
      </c>
      <c r="CH6" s="182">
        <v>32.89</v>
      </c>
      <c r="CI6" s="182">
        <v>961.03</v>
      </c>
      <c r="CJ6" s="182">
        <v>157.18</v>
      </c>
      <c r="CK6" s="182">
        <v>1407.1</v>
      </c>
      <c r="CL6" s="219">
        <v>3940.42</v>
      </c>
      <c r="CM6" s="176">
        <v>2439.92</v>
      </c>
      <c r="CN6" s="176">
        <v>0</v>
      </c>
      <c r="CO6" s="176">
        <v>2439.92</v>
      </c>
      <c r="CP6" s="182">
        <v>252</v>
      </c>
      <c r="CQ6" s="182">
        <v>31.69</v>
      </c>
      <c r="CR6" s="182">
        <v>882.98</v>
      </c>
      <c r="CS6" s="182">
        <v>68.83</v>
      </c>
      <c r="CT6" s="182">
        <v>1235.5</v>
      </c>
      <c r="CU6" s="219">
        <v>3675.42</v>
      </c>
      <c r="CV6" s="176">
        <v>2955.32</v>
      </c>
      <c r="CW6" s="176">
        <v>0</v>
      </c>
      <c r="CX6" s="176">
        <v>2955.32</v>
      </c>
      <c r="CY6" s="182">
        <v>315</v>
      </c>
      <c r="CZ6" s="182">
        <v>38.380000000000003</v>
      </c>
      <c r="DA6" s="182">
        <v>1115.18</v>
      </c>
      <c r="DB6" s="182">
        <v>134.07</v>
      </c>
      <c r="DC6" s="182">
        <v>1602.63</v>
      </c>
      <c r="DD6" s="219">
        <v>4557.95</v>
      </c>
      <c r="DE6" s="176">
        <v>3734.75</v>
      </c>
      <c r="DF6" s="176">
        <v>0</v>
      </c>
      <c r="DG6" s="176">
        <v>3734.75</v>
      </c>
      <c r="DH6" s="182">
        <v>421</v>
      </c>
      <c r="DI6" s="182">
        <v>374.71</v>
      </c>
      <c r="DJ6" s="182">
        <v>1544.51</v>
      </c>
      <c r="DK6" s="182">
        <v>144.16999999999999</v>
      </c>
      <c r="DL6" s="182">
        <v>2484.39</v>
      </c>
      <c r="DM6" s="219">
        <v>6219.14</v>
      </c>
      <c r="DN6" s="220">
        <f t="shared" si="1"/>
        <v>32791.25</v>
      </c>
      <c r="DO6" s="220">
        <f t="shared" si="2"/>
        <v>948.61</v>
      </c>
      <c r="DP6" s="220">
        <f t="shared" si="3"/>
        <v>33739.86</v>
      </c>
      <c r="DQ6" s="221">
        <f t="shared" si="4"/>
        <v>3525</v>
      </c>
      <c r="DR6" s="221">
        <f t="shared" si="5"/>
        <v>750.23</v>
      </c>
      <c r="DS6" s="221">
        <f t="shared" si="6"/>
        <v>12549.12</v>
      </c>
      <c r="DT6" s="221">
        <f t="shared" si="7"/>
        <v>1595.28</v>
      </c>
      <c r="DU6" s="221">
        <f t="shared" si="8"/>
        <v>18419.63</v>
      </c>
      <c r="DV6" s="222">
        <f t="shared" si="9"/>
        <v>52159.49</v>
      </c>
      <c r="DW6" s="298">
        <f t="shared" si="10"/>
        <v>1281.3100000000013</v>
      </c>
      <c r="DX6" s="298"/>
      <c r="DY6" s="299">
        <f>E6-(DU6-(DO6*PARAM!Q6))</f>
        <v>-497.18000000000029</v>
      </c>
      <c r="DZ6" s="299"/>
    </row>
    <row r="7" spans="1:130" ht="14.25" customHeight="1" x14ac:dyDescent="0.25">
      <c r="A7" s="41">
        <v>533</v>
      </c>
      <c r="B7" s="41" t="s">
        <v>833</v>
      </c>
      <c r="C7" s="41" t="s">
        <v>184</v>
      </c>
      <c r="D7" s="42">
        <v>0</v>
      </c>
      <c r="E7" s="41"/>
      <c r="F7" s="41"/>
      <c r="G7" s="41" t="s">
        <v>157</v>
      </c>
      <c r="H7" s="41" t="s">
        <v>9</v>
      </c>
      <c r="I7" s="41" t="s">
        <v>834</v>
      </c>
      <c r="J7" s="176"/>
      <c r="K7" s="176"/>
      <c r="L7" s="176"/>
      <c r="M7" s="182"/>
      <c r="N7" s="182"/>
      <c r="O7" s="182"/>
      <c r="P7" s="182"/>
      <c r="Q7" s="182"/>
      <c r="R7" s="219"/>
      <c r="S7" s="176">
        <v>0.38939999999999997</v>
      </c>
      <c r="T7" s="176">
        <v>0</v>
      </c>
      <c r="U7" s="176">
        <v>0.38939999999999997</v>
      </c>
      <c r="V7" s="182">
        <v>0.01</v>
      </c>
      <c r="W7" s="182">
        <v>8.8999999999999999E-3</v>
      </c>
      <c r="X7" s="182">
        <v>8.43E-2</v>
      </c>
      <c r="Y7" s="182">
        <v>5.3E-3</v>
      </c>
      <c r="Z7" s="182">
        <v>0.1085</v>
      </c>
      <c r="AA7" s="219">
        <v>0.49790000000000001</v>
      </c>
      <c r="AB7" s="176">
        <v>0</v>
      </c>
      <c r="AC7" s="176">
        <v>0</v>
      </c>
      <c r="AD7" s="176">
        <v>0</v>
      </c>
      <c r="AE7" s="182">
        <v>0</v>
      </c>
      <c r="AF7" s="182">
        <v>0</v>
      </c>
      <c r="AG7" s="182">
        <v>0</v>
      </c>
      <c r="AH7" s="182">
        <v>0</v>
      </c>
      <c r="AI7" s="182">
        <v>0</v>
      </c>
      <c r="AJ7" s="219">
        <v>0</v>
      </c>
      <c r="AK7" s="176"/>
      <c r="AL7" s="176"/>
      <c r="AM7" s="176"/>
      <c r="AN7" s="182"/>
      <c r="AO7" s="182"/>
      <c r="AP7" s="182"/>
      <c r="AQ7" s="182"/>
      <c r="AR7" s="182"/>
      <c r="AS7" s="219"/>
      <c r="AT7" s="176">
        <v>0</v>
      </c>
      <c r="AU7" s="176">
        <v>6.2228999999999992</v>
      </c>
      <c r="AV7" s="176">
        <v>6.2228999999999992</v>
      </c>
      <c r="AW7" s="182">
        <v>0.27</v>
      </c>
      <c r="AX7" s="182">
        <v>0</v>
      </c>
      <c r="AY7" s="182">
        <v>1.2445999999999999</v>
      </c>
      <c r="AZ7" s="182">
        <v>8.3299999999999999E-2</v>
      </c>
      <c r="BA7" s="182">
        <v>1.5978999999999999</v>
      </c>
      <c r="BB7" s="219">
        <v>7.8208000000000002</v>
      </c>
      <c r="BC7" s="176"/>
      <c r="BD7" s="176"/>
      <c r="BE7" s="176"/>
      <c r="BF7" s="182"/>
      <c r="BG7" s="182"/>
      <c r="BH7" s="182"/>
      <c r="BI7" s="182"/>
      <c r="BJ7" s="182"/>
      <c r="BK7" s="219"/>
      <c r="BL7" s="176"/>
      <c r="BM7" s="176"/>
      <c r="BN7" s="176"/>
      <c r="BO7" s="182"/>
      <c r="BP7" s="182"/>
      <c r="BQ7" s="182"/>
      <c r="BR7" s="182"/>
      <c r="BS7" s="182"/>
      <c r="BT7" s="219"/>
      <c r="BU7" s="176"/>
      <c r="BV7" s="176"/>
      <c r="BW7" s="176"/>
      <c r="BX7" s="182"/>
      <c r="BY7" s="182"/>
      <c r="BZ7" s="182"/>
      <c r="CA7" s="182"/>
      <c r="CB7" s="182"/>
      <c r="CC7" s="219"/>
      <c r="CD7" s="176"/>
      <c r="CE7" s="176"/>
      <c r="CF7" s="176"/>
      <c r="CG7" s="182"/>
      <c r="CH7" s="182"/>
      <c r="CI7" s="182"/>
      <c r="CJ7" s="182"/>
      <c r="CK7" s="182"/>
      <c r="CL7" s="219"/>
      <c r="CM7" s="176"/>
      <c r="CN7" s="176"/>
      <c r="CO7" s="176"/>
      <c r="CP7" s="182"/>
      <c r="CQ7" s="182"/>
      <c r="CR7" s="182"/>
      <c r="CS7" s="182"/>
      <c r="CT7" s="182"/>
      <c r="CU7" s="219"/>
      <c r="CV7" s="176"/>
      <c r="CW7" s="176"/>
      <c r="CX7" s="176"/>
      <c r="CY7" s="182"/>
      <c r="CZ7" s="182"/>
      <c r="DA7" s="182"/>
      <c r="DB7" s="182"/>
      <c r="DC7" s="182"/>
      <c r="DD7" s="219"/>
      <c r="DE7" s="176"/>
      <c r="DF7" s="176"/>
      <c r="DG7" s="176"/>
      <c r="DH7" s="182"/>
      <c r="DI7" s="182"/>
      <c r="DJ7" s="182"/>
      <c r="DK7" s="182"/>
      <c r="DL7" s="182"/>
      <c r="DM7" s="219"/>
      <c r="DN7" s="220">
        <f t="shared" si="1"/>
        <v>0.38939999999999997</v>
      </c>
      <c r="DO7" s="220">
        <f t="shared" si="2"/>
        <v>6.2228999999999992</v>
      </c>
      <c r="DP7" s="220">
        <f t="shared" si="3"/>
        <v>6.6122999999999994</v>
      </c>
      <c r="DQ7" s="221">
        <f t="shared" si="4"/>
        <v>0.28000000000000003</v>
      </c>
      <c r="DR7" s="221">
        <f t="shared" si="5"/>
        <v>8.8999999999999999E-3</v>
      </c>
      <c r="DS7" s="221">
        <f t="shared" si="6"/>
        <v>1.3289</v>
      </c>
      <c r="DT7" s="221">
        <f t="shared" si="7"/>
        <v>8.8599999999999998E-2</v>
      </c>
      <c r="DU7" s="221">
        <f t="shared" si="8"/>
        <v>1.7063999999999999</v>
      </c>
      <c r="DV7" s="222">
        <f t="shared" si="9"/>
        <v>8.3186999999999998</v>
      </c>
      <c r="DW7" s="298">
        <f t="shared" si="10"/>
        <v>6.6122999999999994</v>
      </c>
      <c r="DX7" s="298"/>
      <c r="DY7" s="299">
        <f>E7-(DU7-(DO7*PARAM!Q7))</f>
        <v>-1.7063999999999999</v>
      </c>
      <c r="DZ7" s="299"/>
    </row>
    <row r="8" spans="1:130" ht="14.25" customHeight="1" x14ac:dyDescent="0.25">
      <c r="A8" s="41">
        <v>534</v>
      </c>
      <c r="B8" s="41" t="s">
        <v>552</v>
      </c>
      <c r="C8" s="41" t="s">
        <v>478</v>
      </c>
      <c r="D8" s="42">
        <v>1</v>
      </c>
      <c r="E8" s="41">
        <v>189.99709999999999</v>
      </c>
      <c r="F8" s="41">
        <v>315.9298</v>
      </c>
      <c r="G8" s="41" t="s">
        <v>157</v>
      </c>
      <c r="H8" s="41" t="s">
        <v>9</v>
      </c>
      <c r="I8" s="41" t="s">
        <v>553</v>
      </c>
      <c r="J8" s="176">
        <v>35.860199999999999</v>
      </c>
      <c r="K8" s="176">
        <v>0</v>
      </c>
      <c r="L8" s="176">
        <v>35.860199999999999</v>
      </c>
      <c r="M8" s="182">
        <v>4.05</v>
      </c>
      <c r="N8" s="182">
        <v>0.46590000000000004</v>
      </c>
      <c r="O8" s="182">
        <v>13.772500000000001</v>
      </c>
      <c r="P8" s="182">
        <v>0.63019999999999998</v>
      </c>
      <c r="Q8" s="182">
        <v>18.918599999999998</v>
      </c>
      <c r="R8" s="219">
        <v>54.778800000000004</v>
      </c>
      <c r="S8" s="176">
        <v>38.738100000000003</v>
      </c>
      <c r="T8" s="176">
        <v>0</v>
      </c>
      <c r="U8" s="176">
        <v>38.738100000000003</v>
      </c>
      <c r="V8" s="182">
        <v>4.45</v>
      </c>
      <c r="W8" s="182">
        <v>0.50329999999999997</v>
      </c>
      <c r="X8" s="182">
        <v>14.788699999999999</v>
      </c>
      <c r="Y8" s="182">
        <v>0.66930000000000012</v>
      </c>
      <c r="Z8" s="182">
        <v>20.411300000000001</v>
      </c>
      <c r="AA8" s="219">
        <v>59.149399999999993</v>
      </c>
      <c r="AB8" s="176">
        <v>35.854599999999998</v>
      </c>
      <c r="AC8" s="176">
        <v>0</v>
      </c>
      <c r="AD8" s="176">
        <v>35.854599999999998</v>
      </c>
      <c r="AE8" s="182">
        <v>4.05</v>
      </c>
      <c r="AF8" s="182">
        <v>0.46579999999999999</v>
      </c>
      <c r="AG8" s="182">
        <v>13.7775</v>
      </c>
      <c r="AH8" s="182">
        <v>0.63009999999999999</v>
      </c>
      <c r="AI8" s="182">
        <v>18.923400000000001</v>
      </c>
      <c r="AJ8" s="219">
        <v>54.777999999999999</v>
      </c>
      <c r="AK8" s="176">
        <v>35.854599999999998</v>
      </c>
      <c r="AL8" s="176">
        <v>0</v>
      </c>
      <c r="AM8" s="176">
        <v>35.854599999999998</v>
      </c>
      <c r="AN8" s="182">
        <v>4.05</v>
      </c>
      <c r="AO8" s="182">
        <v>0.46579999999999999</v>
      </c>
      <c r="AP8" s="182">
        <v>13.7775</v>
      </c>
      <c r="AQ8" s="182">
        <v>0.63009999999999999</v>
      </c>
      <c r="AR8" s="182">
        <v>18.923400000000001</v>
      </c>
      <c r="AS8" s="219">
        <v>54.777999999999999</v>
      </c>
      <c r="AT8" s="176">
        <v>174.03360000000001</v>
      </c>
      <c r="AU8" s="176">
        <v>9.4861000000000004</v>
      </c>
      <c r="AV8" s="176">
        <v>183.5197</v>
      </c>
      <c r="AW8" s="182">
        <v>17.670000000000002</v>
      </c>
      <c r="AX8" s="182">
        <v>5.4642999999999997</v>
      </c>
      <c r="AY8" s="182">
        <v>88.755899999999997</v>
      </c>
      <c r="AZ8" s="182">
        <v>2.6308999999999996</v>
      </c>
      <c r="BA8" s="182">
        <v>114.5211</v>
      </c>
      <c r="BB8" s="219">
        <v>298.04079999999999</v>
      </c>
      <c r="BC8" s="176">
        <v>0.182</v>
      </c>
      <c r="BD8" s="176">
        <v>0</v>
      </c>
      <c r="BE8" s="176">
        <v>0.182</v>
      </c>
      <c r="BF8" s="182">
        <v>0</v>
      </c>
      <c r="BG8" s="182">
        <v>0</v>
      </c>
      <c r="BH8" s="182">
        <v>0</v>
      </c>
      <c r="BI8" s="182">
        <v>2.5000000000000001E-3</v>
      </c>
      <c r="BJ8" s="182">
        <v>2.5000000000000001E-3</v>
      </c>
      <c r="BK8" s="219">
        <v>0.1845</v>
      </c>
      <c r="BL8" s="176">
        <v>0</v>
      </c>
      <c r="BM8" s="176">
        <v>0</v>
      </c>
      <c r="BN8" s="176">
        <v>0</v>
      </c>
      <c r="BO8" s="182">
        <v>-0.03</v>
      </c>
      <c r="BP8" s="182">
        <v>0</v>
      </c>
      <c r="BQ8" s="182">
        <v>0</v>
      </c>
      <c r="BR8" s="182">
        <v>0</v>
      </c>
      <c r="BS8" s="182">
        <v>-0.03</v>
      </c>
      <c r="BT8" s="219">
        <v>-0.03</v>
      </c>
      <c r="BU8" s="176">
        <v>0</v>
      </c>
      <c r="BV8" s="176">
        <v>0</v>
      </c>
      <c r="BW8" s="176">
        <v>0</v>
      </c>
      <c r="BX8" s="182">
        <v>0</v>
      </c>
      <c r="BY8" s="182">
        <v>0</v>
      </c>
      <c r="BZ8" s="182">
        <v>0</v>
      </c>
      <c r="CA8" s="182">
        <v>0</v>
      </c>
      <c r="CB8" s="182">
        <v>0</v>
      </c>
      <c r="CC8" s="219">
        <v>0</v>
      </c>
      <c r="CD8" s="176">
        <v>0</v>
      </c>
      <c r="CE8" s="176">
        <v>0</v>
      </c>
      <c r="CF8" s="176">
        <v>0</v>
      </c>
      <c r="CG8" s="182">
        <v>0</v>
      </c>
      <c r="CH8" s="182">
        <v>0</v>
      </c>
      <c r="CI8" s="182">
        <v>0</v>
      </c>
      <c r="CJ8" s="182">
        <v>0</v>
      </c>
      <c r="CK8" s="182">
        <v>0</v>
      </c>
      <c r="CL8" s="219">
        <v>0</v>
      </c>
      <c r="CM8" s="176">
        <v>0</v>
      </c>
      <c r="CN8" s="176">
        <v>0</v>
      </c>
      <c r="CO8" s="176">
        <v>0</v>
      </c>
      <c r="CP8" s="182">
        <v>0</v>
      </c>
      <c r="CQ8" s="182">
        <v>0</v>
      </c>
      <c r="CR8" s="182">
        <v>0</v>
      </c>
      <c r="CS8" s="182">
        <v>0</v>
      </c>
      <c r="CT8" s="182">
        <v>0</v>
      </c>
      <c r="CU8" s="219">
        <v>0</v>
      </c>
      <c r="CV8" s="176"/>
      <c r="CW8" s="176"/>
      <c r="CX8" s="176"/>
      <c r="CY8" s="182"/>
      <c r="CZ8" s="182"/>
      <c r="DA8" s="182"/>
      <c r="DB8" s="182"/>
      <c r="DC8" s="182"/>
      <c r="DD8" s="219"/>
      <c r="DE8" s="176"/>
      <c r="DF8" s="176"/>
      <c r="DG8" s="176"/>
      <c r="DH8" s="182"/>
      <c r="DI8" s="182"/>
      <c r="DJ8" s="182"/>
      <c r="DK8" s="182"/>
      <c r="DL8" s="182"/>
      <c r="DM8" s="219"/>
      <c r="DN8" s="220">
        <f t="shared" si="1"/>
        <v>320.5231</v>
      </c>
      <c r="DO8" s="220">
        <f t="shared" si="2"/>
        <v>9.4861000000000004</v>
      </c>
      <c r="DP8" s="220">
        <f t="shared" si="3"/>
        <v>330.00920000000002</v>
      </c>
      <c r="DQ8" s="221">
        <f t="shared" si="4"/>
        <v>34.24</v>
      </c>
      <c r="DR8" s="221">
        <f t="shared" si="5"/>
        <v>7.3651</v>
      </c>
      <c r="DS8" s="221">
        <f t="shared" si="6"/>
        <v>144.87209999999999</v>
      </c>
      <c r="DT8" s="221">
        <f t="shared" si="7"/>
        <v>5.1931000000000003</v>
      </c>
      <c r="DU8" s="221">
        <f t="shared" si="8"/>
        <v>191.6703</v>
      </c>
      <c r="DV8" s="222">
        <f t="shared" si="9"/>
        <v>521.67949999999996</v>
      </c>
      <c r="DW8" s="298">
        <f t="shared" si="10"/>
        <v>14.079400000000021</v>
      </c>
      <c r="DX8" s="298"/>
      <c r="DY8" s="299">
        <f>E8-(DU8-(DO8*PARAM!Q8))</f>
        <v>-1.6732000000000085</v>
      </c>
      <c r="DZ8" s="299"/>
    </row>
    <row r="9" spans="1:130" ht="14.25" customHeight="1" x14ac:dyDescent="0.25">
      <c r="A9" s="41">
        <v>542</v>
      </c>
      <c r="B9" s="41" t="s">
        <v>565</v>
      </c>
      <c r="C9" s="41" t="s">
        <v>245</v>
      </c>
      <c r="D9" s="42">
        <v>1</v>
      </c>
      <c r="E9" s="41">
        <v>17446.86</v>
      </c>
      <c r="F9" s="41">
        <v>31591.97</v>
      </c>
      <c r="G9" s="41" t="s">
        <v>157</v>
      </c>
      <c r="H9" s="41" t="s">
        <v>19</v>
      </c>
      <c r="I9" s="41" t="s">
        <v>256</v>
      </c>
      <c r="J9" s="176">
        <v>2527.21</v>
      </c>
      <c r="K9" s="176">
        <v>0</v>
      </c>
      <c r="L9" s="176">
        <v>2527.21</v>
      </c>
      <c r="M9" s="182">
        <v>243</v>
      </c>
      <c r="N9" s="182">
        <v>31.64</v>
      </c>
      <c r="O9" s="182">
        <v>895.86</v>
      </c>
      <c r="P9" s="182">
        <v>69.97</v>
      </c>
      <c r="Q9" s="182">
        <v>1240.47</v>
      </c>
      <c r="R9" s="219">
        <v>3767.68</v>
      </c>
      <c r="S9" s="176">
        <v>2436.21</v>
      </c>
      <c r="T9" s="176">
        <v>0</v>
      </c>
      <c r="U9" s="176">
        <v>2436.21</v>
      </c>
      <c r="V9" s="182">
        <v>243</v>
      </c>
      <c r="W9" s="182">
        <v>31.64</v>
      </c>
      <c r="X9" s="182">
        <v>896.82</v>
      </c>
      <c r="Y9" s="182">
        <v>94.25</v>
      </c>
      <c r="Z9" s="182">
        <v>1265.71</v>
      </c>
      <c r="AA9" s="219">
        <v>3701.92</v>
      </c>
      <c r="AB9" s="176">
        <v>2436.21</v>
      </c>
      <c r="AC9" s="176">
        <v>0</v>
      </c>
      <c r="AD9" s="176">
        <v>2436.21</v>
      </c>
      <c r="AE9" s="182">
        <v>243</v>
      </c>
      <c r="AF9" s="182">
        <v>31.64</v>
      </c>
      <c r="AG9" s="182">
        <v>896.34</v>
      </c>
      <c r="AH9" s="182">
        <v>68.75</v>
      </c>
      <c r="AI9" s="182">
        <v>1239.73</v>
      </c>
      <c r="AJ9" s="219">
        <v>3675.94</v>
      </c>
      <c r="AK9" s="176">
        <v>2487.5300000000002</v>
      </c>
      <c r="AL9" s="176">
        <v>0</v>
      </c>
      <c r="AM9" s="176">
        <v>2487.5300000000002</v>
      </c>
      <c r="AN9" s="182">
        <v>250</v>
      </c>
      <c r="AO9" s="182">
        <v>32.299999999999997</v>
      </c>
      <c r="AP9" s="182">
        <v>942.8</v>
      </c>
      <c r="AQ9" s="182">
        <v>69.680000000000007</v>
      </c>
      <c r="AR9" s="182">
        <v>1294.78</v>
      </c>
      <c r="AS9" s="219">
        <v>3782.31</v>
      </c>
      <c r="AT9" s="176">
        <v>2438.94</v>
      </c>
      <c r="AU9" s="176">
        <v>939.13</v>
      </c>
      <c r="AV9" s="176">
        <v>3378.07</v>
      </c>
      <c r="AW9" s="182">
        <v>371</v>
      </c>
      <c r="AX9" s="182">
        <v>31.67</v>
      </c>
      <c r="AY9" s="182">
        <v>1086.6099999999999</v>
      </c>
      <c r="AZ9" s="182">
        <v>81.39</v>
      </c>
      <c r="BA9" s="182">
        <v>1570.67</v>
      </c>
      <c r="BB9" s="219">
        <v>4948.74</v>
      </c>
      <c r="BC9" s="176">
        <v>3883.64</v>
      </c>
      <c r="BD9" s="176">
        <v>0</v>
      </c>
      <c r="BE9" s="176">
        <v>3883.64</v>
      </c>
      <c r="BF9" s="182">
        <v>409</v>
      </c>
      <c r="BG9" s="182">
        <v>47.24</v>
      </c>
      <c r="BH9" s="182">
        <v>1363.98</v>
      </c>
      <c r="BI9" s="182">
        <v>93.39</v>
      </c>
      <c r="BJ9" s="182">
        <v>1913.61</v>
      </c>
      <c r="BK9" s="219">
        <v>5797.25</v>
      </c>
      <c r="BL9" s="176">
        <v>2436.21</v>
      </c>
      <c r="BM9" s="176">
        <v>0</v>
      </c>
      <c r="BN9" s="176">
        <v>2436.21</v>
      </c>
      <c r="BO9" s="182">
        <v>243</v>
      </c>
      <c r="BP9" s="182">
        <v>31.64</v>
      </c>
      <c r="BQ9" s="182">
        <v>896.34</v>
      </c>
      <c r="BR9" s="182">
        <v>94.25</v>
      </c>
      <c r="BS9" s="182">
        <v>1265.23</v>
      </c>
      <c r="BT9" s="219">
        <v>3701.44</v>
      </c>
      <c r="BU9" s="176">
        <v>2436.21</v>
      </c>
      <c r="BV9" s="176">
        <v>0</v>
      </c>
      <c r="BW9" s="176">
        <v>2436.21</v>
      </c>
      <c r="BX9" s="182">
        <v>243</v>
      </c>
      <c r="BY9" s="182">
        <v>31.64</v>
      </c>
      <c r="BZ9" s="182">
        <v>896.34</v>
      </c>
      <c r="CA9" s="182">
        <v>94.25</v>
      </c>
      <c r="CB9" s="182">
        <v>1265.23</v>
      </c>
      <c r="CC9" s="219">
        <v>3701.44</v>
      </c>
      <c r="CD9" s="176">
        <v>2481.29</v>
      </c>
      <c r="CE9" s="176">
        <v>0</v>
      </c>
      <c r="CF9" s="176">
        <v>2481.29</v>
      </c>
      <c r="CG9" s="182">
        <v>249</v>
      </c>
      <c r="CH9" s="182">
        <v>32.22</v>
      </c>
      <c r="CI9" s="182">
        <v>937.31</v>
      </c>
      <c r="CJ9" s="182">
        <v>89.96</v>
      </c>
      <c r="CK9" s="182">
        <v>1308.49</v>
      </c>
      <c r="CL9" s="219">
        <v>3789.78</v>
      </c>
      <c r="CM9" s="176">
        <v>2436.21</v>
      </c>
      <c r="CN9" s="176">
        <v>0</v>
      </c>
      <c r="CO9" s="176">
        <v>2436.21</v>
      </c>
      <c r="CP9" s="182">
        <v>251</v>
      </c>
      <c r="CQ9" s="182">
        <v>31.64</v>
      </c>
      <c r="CR9" s="182">
        <v>870.96</v>
      </c>
      <c r="CS9" s="182">
        <v>94.25</v>
      </c>
      <c r="CT9" s="182">
        <v>1247.8499999999999</v>
      </c>
      <c r="CU9" s="219">
        <v>3684.06</v>
      </c>
      <c r="CV9" s="176">
        <v>2436.21</v>
      </c>
      <c r="CW9" s="176">
        <v>0</v>
      </c>
      <c r="CX9" s="176">
        <v>2436.21</v>
      </c>
      <c r="CY9" s="182">
        <v>243</v>
      </c>
      <c r="CZ9" s="182">
        <v>31.64</v>
      </c>
      <c r="DA9" s="182">
        <v>866.16</v>
      </c>
      <c r="DB9" s="182">
        <v>94.25</v>
      </c>
      <c r="DC9" s="182">
        <v>1235.05</v>
      </c>
      <c r="DD9" s="219">
        <v>3671.26</v>
      </c>
      <c r="DE9" s="176">
        <v>3636.06</v>
      </c>
      <c r="DF9" s="176">
        <v>0</v>
      </c>
      <c r="DG9" s="176">
        <v>3636.06</v>
      </c>
      <c r="DH9" s="182">
        <v>410</v>
      </c>
      <c r="DI9" s="182">
        <v>364.26</v>
      </c>
      <c r="DJ9" s="182">
        <v>1662.51</v>
      </c>
      <c r="DK9" s="182">
        <v>91.4</v>
      </c>
      <c r="DL9" s="182">
        <v>2528.17</v>
      </c>
      <c r="DM9" s="219">
        <v>6164.23</v>
      </c>
      <c r="DN9" s="220">
        <f t="shared" si="1"/>
        <v>32071.93</v>
      </c>
      <c r="DO9" s="220">
        <f t="shared" si="2"/>
        <v>939.13</v>
      </c>
      <c r="DP9" s="220">
        <f t="shared" si="3"/>
        <v>33011.06</v>
      </c>
      <c r="DQ9" s="221">
        <f t="shared" si="4"/>
        <v>3398</v>
      </c>
      <c r="DR9" s="221">
        <f t="shared" si="5"/>
        <v>729.17</v>
      </c>
      <c r="DS9" s="221">
        <f t="shared" si="6"/>
        <v>12212.03</v>
      </c>
      <c r="DT9" s="221">
        <f t="shared" si="7"/>
        <v>1035.79</v>
      </c>
      <c r="DU9" s="221">
        <f t="shared" si="8"/>
        <v>17374.989999999998</v>
      </c>
      <c r="DV9" s="222">
        <f t="shared" si="9"/>
        <v>50386.05</v>
      </c>
      <c r="DW9" s="298">
        <f t="shared" si="10"/>
        <v>1419.0899999999965</v>
      </c>
      <c r="DX9" s="298"/>
      <c r="DY9" s="299">
        <f>E9-(DU9-(DO9*PARAM!Q9))</f>
        <v>71.870000000002619</v>
      </c>
      <c r="DZ9" s="299"/>
    </row>
    <row r="10" spans="1:130" ht="14.25" customHeight="1" x14ac:dyDescent="0.25">
      <c r="A10" s="41">
        <v>792</v>
      </c>
      <c r="B10" s="41" t="s">
        <v>644</v>
      </c>
      <c r="C10" s="41" t="s">
        <v>377</v>
      </c>
      <c r="D10" s="42">
        <v>1</v>
      </c>
      <c r="E10" s="41">
        <v>52160.1394</v>
      </c>
      <c r="F10" s="41">
        <v>84341.283800000005</v>
      </c>
      <c r="G10" s="41" t="s">
        <v>157</v>
      </c>
      <c r="H10" s="41" t="s">
        <v>23</v>
      </c>
      <c r="I10" s="41" t="s">
        <v>163</v>
      </c>
      <c r="J10" s="176">
        <v>6362.3806000000004</v>
      </c>
      <c r="K10" s="176">
        <v>0</v>
      </c>
      <c r="L10" s="176">
        <v>6362.3806000000004</v>
      </c>
      <c r="M10" s="182">
        <v>793.36</v>
      </c>
      <c r="N10" s="182">
        <v>82.682400000000001</v>
      </c>
      <c r="O10" s="182">
        <v>2831.6465999999996</v>
      </c>
      <c r="P10" s="182">
        <v>166.92520000000002</v>
      </c>
      <c r="Q10" s="182">
        <v>3874.6142</v>
      </c>
      <c r="R10" s="219">
        <v>10236.9948</v>
      </c>
      <c r="S10" s="176">
        <v>6623.0802000000003</v>
      </c>
      <c r="T10" s="176">
        <v>0</v>
      </c>
      <c r="U10" s="176">
        <v>6623.0802000000003</v>
      </c>
      <c r="V10" s="182">
        <v>830.02</v>
      </c>
      <c r="W10" s="182">
        <v>86.075800000000001</v>
      </c>
      <c r="X10" s="182">
        <v>2945.6403999999998</v>
      </c>
      <c r="Y10" s="182">
        <v>184.8416</v>
      </c>
      <c r="Z10" s="182">
        <v>4046.5778000000005</v>
      </c>
      <c r="AA10" s="219">
        <v>10669.658000000001</v>
      </c>
      <c r="AB10" s="176">
        <v>6308.1801999999998</v>
      </c>
      <c r="AC10" s="176">
        <v>0</v>
      </c>
      <c r="AD10" s="176">
        <v>6308.1801999999998</v>
      </c>
      <c r="AE10" s="182">
        <v>785.84</v>
      </c>
      <c r="AF10" s="182">
        <v>81.977400000000003</v>
      </c>
      <c r="AG10" s="182">
        <v>2809.9984000000004</v>
      </c>
      <c r="AH10" s="182">
        <v>170.97659999999999</v>
      </c>
      <c r="AI10" s="182">
        <v>3848.7923999999998</v>
      </c>
      <c r="AJ10" s="219">
        <v>10156.972600000001</v>
      </c>
      <c r="AK10" s="176">
        <v>6442.5343999999996</v>
      </c>
      <c r="AL10" s="176">
        <v>0</v>
      </c>
      <c r="AM10" s="176">
        <v>6442.5343999999996</v>
      </c>
      <c r="AN10" s="182">
        <v>804.64</v>
      </c>
      <c r="AO10" s="182">
        <v>83.725799999999992</v>
      </c>
      <c r="AP10" s="182">
        <v>2867.2350000000001</v>
      </c>
      <c r="AQ10" s="182">
        <v>144.04560000000001</v>
      </c>
      <c r="AR10" s="182">
        <v>3899.6464000000001</v>
      </c>
      <c r="AS10" s="219">
        <v>10342.1808</v>
      </c>
      <c r="AT10" s="176">
        <v>6308.1801999999998</v>
      </c>
      <c r="AU10" s="176">
        <v>891.6934</v>
      </c>
      <c r="AV10" s="176">
        <v>7199.8735999999999</v>
      </c>
      <c r="AW10" s="182">
        <v>907.1</v>
      </c>
      <c r="AX10" s="182">
        <v>81.977400000000003</v>
      </c>
      <c r="AY10" s="182">
        <v>2988.3352</v>
      </c>
      <c r="AZ10" s="182">
        <v>111.0234</v>
      </c>
      <c r="BA10" s="182">
        <v>4088.4359999999997</v>
      </c>
      <c r="BB10" s="219">
        <v>11288.309600000001</v>
      </c>
      <c r="BC10" s="176">
        <v>9453.9935999999998</v>
      </c>
      <c r="BD10" s="176">
        <v>0</v>
      </c>
      <c r="BE10" s="176">
        <v>9453.9935999999998</v>
      </c>
      <c r="BF10" s="182">
        <v>1218.24</v>
      </c>
      <c r="BG10" s="182">
        <v>122.68879999999999</v>
      </c>
      <c r="BH10" s="182">
        <v>4144.5540000000001</v>
      </c>
      <c r="BI10" s="182">
        <v>194.45779999999999</v>
      </c>
      <c r="BJ10" s="182">
        <v>5679.9406000000008</v>
      </c>
      <c r="BK10" s="219">
        <v>15133.9342</v>
      </c>
      <c r="BL10" s="176">
        <v>6378.2665999999999</v>
      </c>
      <c r="BM10" s="176">
        <v>0</v>
      </c>
      <c r="BN10" s="176">
        <v>6378.2665999999999</v>
      </c>
      <c r="BO10" s="182">
        <v>795.24</v>
      </c>
      <c r="BP10" s="182">
        <v>82.879799999999989</v>
      </c>
      <c r="BQ10" s="182">
        <v>2839.8621999999996</v>
      </c>
      <c r="BR10" s="182">
        <v>147.96540000000002</v>
      </c>
      <c r="BS10" s="182">
        <v>3865.9474</v>
      </c>
      <c r="BT10" s="219">
        <v>10244.214</v>
      </c>
      <c r="BU10" s="176">
        <v>6308.1801999999998</v>
      </c>
      <c r="BV10" s="176">
        <v>0</v>
      </c>
      <c r="BW10" s="176">
        <v>6308.1801999999998</v>
      </c>
      <c r="BX10" s="182">
        <v>785.84</v>
      </c>
      <c r="BY10" s="182">
        <v>81.977400000000003</v>
      </c>
      <c r="BZ10" s="182">
        <v>2809.9984000000004</v>
      </c>
      <c r="CA10" s="182">
        <v>147.00659999999999</v>
      </c>
      <c r="CB10" s="182">
        <v>3824.8224</v>
      </c>
      <c r="CC10" s="219">
        <v>10133.0026</v>
      </c>
      <c r="CD10" s="176">
        <v>6413.3192000000008</v>
      </c>
      <c r="CE10" s="176">
        <v>0</v>
      </c>
      <c r="CF10" s="176">
        <v>6413.3192000000008</v>
      </c>
      <c r="CG10" s="182">
        <v>756.7</v>
      </c>
      <c r="CH10" s="182">
        <v>79.251400000000004</v>
      </c>
      <c r="CI10" s="182">
        <v>2720.5855999999999</v>
      </c>
      <c r="CJ10" s="182">
        <v>124.4278</v>
      </c>
      <c r="CK10" s="182">
        <v>3680.9647999999997</v>
      </c>
      <c r="CL10" s="219">
        <v>10094.284</v>
      </c>
      <c r="CM10" s="176">
        <v>6308.1801999999998</v>
      </c>
      <c r="CN10" s="176">
        <v>0</v>
      </c>
      <c r="CO10" s="176">
        <v>6308.1801999999998</v>
      </c>
      <c r="CP10" s="182">
        <v>793.36</v>
      </c>
      <c r="CQ10" s="182">
        <v>81.977400000000003</v>
      </c>
      <c r="CR10" s="182">
        <v>2814.5103999999997</v>
      </c>
      <c r="CS10" s="182">
        <v>127.83059999999999</v>
      </c>
      <c r="CT10" s="182">
        <v>3817.6784000000002</v>
      </c>
      <c r="CU10" s="219">
        <v>10125.8586</v>
      </c>
      <c r="CV10" s="176">
        <v>8337.7906000000003</v>
      </c>
      <c r="CW10" s="176">
        <v>0</v>
      </c>
      <c r="CX10" s="176">
        <v>8337.7906000000003</v>
      </c>
      <c r="CY10" s="182">
        <v>1065.96</v>
      </c>
      <c r="CZ10" s="182">
        <v>108.36319999999999</v>
      </c>
      <c r="DA10" s="182">
        <v>3675.0428000000002</v>
      </c>
      <c r="DB10" s="182">
        <v>126.5992</v>
      </c>
      <c r="DC10" s="182">
        <v>4975.9652000000006</v>
      </c>
      <c r="DD10" s="219">
        <v>13313.755800000001</v>
      </c>
      <c r="DE10" s="176">
        <v>9774.3173999999999</v>
      </c>
      <c r="DF10" s="176">
        <v>0</v>
      </c>
      <c r="DG10" s="176">
        <v>9774.3173999999999</v>
      </c>
      <c r="DH10" s="182">
        <v>1264.3</v>
      </c>
      <c r="DI10" s="182">
        <v>973.65199999999993</v>
      </c>
      <c r="DJ10" s="182">
        <v>4287.3212000000003</v>
      </c>
      <c r="DK10" s="182">
        <v>179.63400000000001</v>
      </c>
      <c r="DL10" s="182">
        <v>6704.9071999999996</v>
      </c>
      <c r="DM10" s="219">
        <v>16479.224600000001</v>
      </c>
      <c r="DN10" s="220">
        <f t="shared" si="1"/>
        <v>85018.40340000001</v>
      </c>
      <c r="DO10" s="220">
        <f t="shared" si="2"/>
        <v>891.6934</v>
      </c>
      <c r="DP10" s="220">
        <f t="shared" si="3"/>
        <v>85910.096799999999</v>
      </c>
      <c r="DQ10" s="221">
        <f t="shared" si="4"/>
        <v>10800.599999999999</v>
      </c>
      <c r="DR10" s="221">
        <f t="shared" si="5"/>
        <v>1947.2287999999999</v>
      </c>
      <c r="DS10" s="221">
        <f t="shared" si="6"/>
        <v>37734.730199999998</v>
      </c>
      <c r="DT10" s="221">
        <f t="shared" si="7"/>
        <v>1825.7338</v>
      </c>
      <c r="DU10" s="221">
        <f t="shared" si="8"/>
        <v>52308.292800000003</v>
      </c>
      <c r="DV10" s="222">
        <f t="shared" si="9"/>
        <v>138218.38959999999</v>
      </c>
      <c r="DW10" s="298">
        <f t="shared" si="10"/>
        <v>1568.8129999999946</v>
      </c>
      <c r="DX10" s="298"/>
      <c r="DY10" s="299">
        <f>E10-(DU10-(DO10*PARAM!Q10))</f>
        <v>-148.15340000000288</v>
      </c>
      <c r="DZ10" s="299"/>
    </row>
    <row r="11" spans="1:130" ht="14.25" customHeight="1" x14ac:dyDescent="0.25">
      <c r="A11" s="41">
        <v>1001</v>
      </c>
      <c r="B11" s="41" t="s">
        <v>361</v>
      </c>
      <c r="C11" s="41" t="s">
        <v>181</v>
      </c>
      <c r="D11" s="42">
        <v>1</v>
      </c>
      <c r="E11" s="41">
        <v>187.89169999999999</v>
      </c>
      <c r="F11" s="41">
        <v>333.25040000000001</v>
      </c>
      <c r="G11" s="41" t="s">
        <v>157</v>
      </c>
      <c r="H11" s="41" t="s">
        <v>9</v>
      </c>
      <c r="I11" s="41" t="s">
        <v>277</v>
      </c>
      <c r="J11" s="176">
        <v>25.850900000000003</v>
      </c>
      <c r="K11" s="176">
        <v>0</v>
      </c>
      <c r="L11" s="176">
        <v>25.850900000000003</v>
      </c>
      <c r="M11" s="182">
        <v>2.58</v>
      </c>
      <c r="N11" s="182">
        <v>0.63590000000000002</v>
      </c>
      <c r="O11" s="182">
        <v>9.6529999999999987</v>
      </c>
      <c r="P11" s="182">
        <v>1.4262999999999999</v>
      </c>
      <c r="Q11" s="182">
        <v>14.295199999999999</v>
      </c>
      <c r="R11" s="219">
        <v>40.146100000000004</v>
      </c>
      <c r="S11" s="176">
        <v>25.6065</v>
      </c>
      <c r="T11" s="176">
        <v>0</v>
      </c>
      <c r="U11" s="176">
        <v>25.6065</v>
      </c>
      <c r="V11" s="182">
        <v>2.5499999999999998</v>
      </c>
      <c r="W11" s="182">
        <v>0.62979999999999992</v>
      </c>
      <c r="X11" s="182">
        <v>9.573500000000001</v>
      </c>
      <c r="Y11" s="182">
        <v>1.3709</v>
      </c>
      <c r="Z11" s="182">
        <v>14.1242</v>
      </c>
      <c r="AA11" s="219">
        <v>39.730699999999999</v>
      </c>
      <c r="AB11" s="176">
        <v>25.219099999999997</v>
      </c>
      <c r="AC11" s="176">
        <v>0</v>
      </c>
      <c r="AD11" s="176">
        <v>25.219099999999997</v>
      </c>
      <c r="AE11" s="182">
        <v>2.5499999999999998</v>
      </c>
      <c r="AF11" s="182">
        <v>0.62979999999999992</v>
      </c>
      <c r="AG11" s="182">
        <v>9.5685000000000002</v>
      </c>
      <c r="AH11" s="182">
        <v>1.6207</v>
      </c>
      <c r="AI11" s="182">
        <v>14.369000000000002</v>
      </c>
      <c r="AJ11" s="219">
        <v>39.588099999999997</v>
      </c>
      <c r="AK11" s="176">
        <v>25.830200000000001</v>
      </c>
      <c r="AL11" s="176">
        <v>0</v>
      </c>
      <c r="AM11" s="176">
        <v>25.830200000000001</v>
      </c>
      <c r="AN11" s="182">
        <v>2.63</v>
      </c>
      <c r="AO11" s="182">
        <v>0.64510000000000001</v>
      </c>
      <c r="AP11" s="182">
        <v>9.7919</v>
      </c>
      <c r="AQ11" s="182">
        <v>0.4587</v>
      </c>
      <c r="AR11" s="182">
        <v>13.525699999999999</v>
      </c>
      <c r="AS11" s="219">
        <v>39.355899999999998</v>
      </c>
      <c r="AT11" s="176">
        <v>25.219099999999997</v>
      </c>
      <c r="AU11" s="176">
        <v>9.4861000000000004</v>
      </c>
      <c r="AV11" s="176">
        <v>34.705199999999998</v>
      </c>
      <c r="AW11" s="182">
        <v>3.84</v>
      </c>
      <c r="AX11" s="182">
        <v>0.62979999999999992</v>
      </c>
      <c r="AY11" s="182">
        <v>11.4657</v>
      </c>
      <c r="AZ11" s="182">
        <v>1.2378</v>
      </c>
      <c r="BA11" s="182">
        <v>17.173299999999998</v>
      </c>
      <c r="BB11" s="219">
        <v>51.878500000000003</v>
      </c>
      <c r="BC11" s="176">
        <v>39.0261</v>
      </c>
      <c r="BD11" s="176">
        <v>0</v>
      </c>
      <c r="BE11" s="176">
        <v>39.0261</v>
      </c>
      <c r="BF11" s="182">
        <v>4.2699999999999996</v>
      </c>
      <c r="BG11" s="182">
        <v>0.94189999999999996</v>
      </c>
      <c r="BH11" s="182">
        <v>14.1272</v>
      </c>
      <c r="BI11" s="182">
        <v>0.68730000000000002</v>
      </c>
      <c r="BJ11" s="182">
        <v>20.026400000000002</v>
      </c>
      <c r="BK11" s="219">
        <v>59.052500000000002</v>
      </c>
      <c r="BL11" s="176">
        <v>25.6065</v>
      </c>
      <c r="BM11" s="176">
        <v>0</v>
      </c>
      <c r="BN11" s="176">
        <v>25.6065</v>
      </c>
      <c r="BO11" s="182">
        <v>2.5499999999999998</v>
      </c>
      <c r="BP11" s="182">
        <v>0.62979999999999992</v>
      </c>
      <c r="BQ11" s="182">
        <v>9.5685000000000002</v>
      </c>
      <c r="BR11" s="182">
        <v>1.3709</v>
      </c>
      <c r="BS11" s="182">
        <v>14.119200000000001</v>
      </c>
      <c r="BT11" s="219">
        <v>39.725700000000003</v>
      </c>
      <c r="BU11" s="176">
        <v>25.6065</v>
      </c>
      <c r="BV11" s="176">
        <v>0</v>
      </c>
      <c r="BW11" s="176">
        <v>25.6065</v>
      </c>
      <c r="BX11" s="182">
        <v>2.5499999999999998</v>
      </c>
      <c r="BY11" s="182">
        <v>0.62979999999999992</v>
      </c>
      <c r="BZ11" s="182">
        <v>9.5685000000000002</v>
      </c>
      <c r="CA11" s="182">
        <v>1.5749000000000002</v>
      </c>
      <c r="CB11" s="182">
        <v>14.3232</v>
      </c>
      <c r="CC11" s="219">
        <v>39.929699999999997</v>
      </c>
      <c r="CD11" s="176">
        <v>26.433600000000002</v>
      </c>
      <c r="CE11" s="176">
        <v>0</v>
      </c>
      <c r="CF11" s="176">
        <v>26.433600000000002</v>
      </c>
      <c r="CG11" s="182">
        <v>2.66</v>
      </c>
      <c r="CH11" s="182">
        <v>0.65049999999999997</v>
      </c>
      <c r="CI11" s="182">
        <v>9.8707000000000011</v>
      </c>
      <c r="CJ11" s="182">
        <v>1.4366999999999999</v>
      </c>
      <c r="CK11" s="182">
        <v>14.617899999999999</v>
      </c>
      <c r="CL11" s="219">
        <v>41.051499999999997</v>
      </c>
      <c r="CM11" s="176">
        <v>25.813299999999998</v>
      </c>
      <c r="CN11" s="176">
        <v>0</v>
      </c>
      <c r="CO11" s="176">
        <v>25.813299999999998</v>
      </c>
      <c r="CP11" s="182">
        <v>2.66</v>
      </c>
      <c r="CQ11" s="182">
        <v>0.63500000000000001</v>
      </c>
      <c r="CR11" s="182">
        <v>9.6742999999999988</v>
      </c>
      <c r="CS11" s="182">
        <v>0.76269999999999993</v>
      </c>
      <c r="CT11" s="182">
        <v>13.732000000000001</v>
      </c>
      <c r="CU11" s="219">
        <v>39.545300000000005</v>
      </c>
      <c r="CV11" s="176">
        <v>30.3095</v>
      </c>
      <c r="CW11" s="176">
        <v>0</v>
      </c>
      <c r="CX11" s="176">
        <v>30.3095</v>
      </c>
      <c r="CY11" s="182">
        <v>3.25</v>
      </c>
      <c r="CZ11" s="182">
        <v>0.75800000000000001</v>
      </c>
      <c r="DA11" s="182">
        <v>11.440899999999999</v>
      </c>
      <c r="DB11" s="182">
        <v>1.3033000000000001</v>
      </c>
      <c r="DC11" s="182">
        <v>16.752200000000002</v>
      </c>
      <c r="DD11" s="219">
        <v>47.061700000000002</v>
      </c>
      <c r="DE11" s="176">
        <v>39.450800000000001</v>
      </c>
      <c r="DF11" s="176">
        <v>0</v>
      </c>
      <c r="DG11" s="176">
        <v>39.450800000000001</v>
      </c>
      <c r="DH11" s="182">
        <v>4.41</v>
      </c>
      <c r="DI11" s="182">
        <v>4.3178000000000001</v>
      </c>
      <c r="DJ11" s="182">
        <v>14.4887</v>
      </c>
      <c r="DK11" s="182">
        <v>1.87</v>
      </c>
      <c r="DL11" s="182">
        <v>25.086500000000001</v>
      </c>
      <c r="DM11" s="219">
        <v>64.537300000000002</v>
      </c>
      <c r="DN11" s="220">
        <f t="shared" si="1"/>
        <v>339.97210000000007</v>
      </c>
      <c r="DO11" s="220">
        <f t="shared" si="2"/>
        <v>9.4861000000000004</v>
      </c>
      <c r="DP11" s="220">
        <f t="shared" si="3"/>
        <v>349.45820000000003</v>
      </c>
      <c r="DQ11" s="221">
        <f t="shared" si="4"/>
        <v>36.5</v>
      </c>
      <c r="DR11" s="221">
        <f t="shared" si="5"/>
        <v>11.733199999999998</v>
      </c>
      <c r="DS11" s="221">
        <f t="shared" si="6"/>
        <v>128.79140000000001</v>
      </c>
      <c r="DT11" s="221">
        <f t="shared" si="7"/>
        <v>15.120200000000001</v>
      </c>
      <c r="DU11" s="221">
        <f t="shared" si="8"/>
        <v>192.14480000000003</v>
      </c>
      <c r="DV11" s="222">
        <f t="shared" si="9"/>
        <v>541.60299999999995</v>
      </c>
      <c r="DW11" s="298">
        <f t="shared" si="10"/>
        <v>16.20780000000002</v>
      </c>
      <c r="DX11" s="298"/>
      <c r="DY11" s="299">
        <f>E11-(DU11-(DO11*PARAM!Q11))</f>
        <v>-4.2531000000000461</v>
      </c>
      <c r="DZ11" s="299"/>
    </row>
    <row r="12" spans="1:130" ht="14.25" customHeight="1" x14ac:dyDescent="0.25">
      <c r="A12" s="41">
        <v>1035</v>
      </c>
      <c r="B12" s="41" t="s">
        <v>463</v>
      </c>
      <c r="C12" s="41" t="s">
        <v>464</v>
      </c>
      <c r="D12" s="42">
        <v>1</v>
      </c>
      <c r="E12" s="41">
        <v>231.52330000000003</v>
      </c>
      <c r="F12" s="41">
        <v>412.59180000000003</v>
      </c>
      <c r="G12" s="41" t="s">
        <v>157</v>
      </c>
      <c r="H12" s="41" t="s">
        <v>9</v>
      </c>
      <c r="I12" s="41" t="s">
        <v>236</v>
      </c>
      <c r="J12" s="176">
        <v>28.855999999999998</v>
      </c>
      <c r="K12" s="176">
        <v>0</v>
      </c>
      <c r="L12" s="176">
        <v>28.855999999999998</v>
      </c>
      <c r="M12" s="182">
        <v>2.91</v>
      </c>
      <c r="N12" s="182">
        <v>0.69599999999999995</v>
      </c>
      <c r="O12" s="182">
        <v>10.5306</v>
      </c>
      <c r="P12" s="182">
        <v>1.5281</v>
      </c>
      <c r="Q12" s="182">
        <v>15.6647</v>
      </c>
      <c r="R12" s="219">
        <v>44.520699999999998</v>
      </c>
      <c r="S12" s="176">
        <v>27.7165</v>
      </c>
      <c r="T12" s="176">
        <v>0</v>
      </c>
      <c r="U12" s="176">
        <v>27.7165</v>
      </c>
      <c r="V12" s="182">
        <v>2.9</v>
      </c>
      <c r="W12" s="182">
        <v>0.69230000000000003</v>
      </c>
      <c r="X12" s="182">
        <v>10.486199999999998</v>
      </c>
      <c r="Y12" s="182">
        <v>1.4611000000000001</v>
      </c>
      <c r="Z12" s="182">
        <v>15.5396</v>
      </c>
      <c r="AA12" s="219">
        <v>43.256099999999996</v>
      </c>
      <c r="AB12" s="176">
        <v>27.7165</v>
      </c>
      <c r="AC12" s="176">
        <v>0</v>
      </c>
      <c r="AD12" s="176">
        <v>27.7165</v>
      </c>
      <c r="AE12" s="182">
        <v>2.9</v>
      </c>
      <c r="AF12" s="182">
        <v>0.69230000000000003</v>
      </c>
      <c r="AG12" s="182">
        <v>10.480799999999999</v>
      </c>
      <c r="AH12" s="182">
        <v>1.6650999999999998</v>
      </c>
      <c r="AI12" s="182">
        <v>15.738199999999999</v>
      </c>
      <c r="AJ12" s="219">
        <v>43.454700000000003</v>
      </c>
      <c r="AK12" s="176">
        <v>27.792199999999998</v>
      </c>
      <c r="AL12" s="176">
        <v>0</v>
      </c>
      <c r="AM12" s="176">
        <v>27.792199999999998</v>
      </c>
      <c r="AN12" s="182">
        <v>2.91</v>
      </c>
      <c r="AO12" s="182">
        <v>0.69409999999999994</v>
      </c>
      <c r="AP12" s="182">
        <v>10.508299999999998</v>
      </c>
      <c r="AQ12" s="182">
        <v>1.5644</v>
      </c>
      <c r="AR12" s="182">
        <v>15.6768</v>
      </c>
      <c r="AS12" s="219">
        <v>43.468999999999994</v>
      </c>
      <c r="AT12" s="176">
        <v>27.813299999999998</v>
      </c>
      <c r="AU12" s="176">
        <v>9.2014999999999993</v>
      </c>
      <c r="AV12" s="176">
        <v>37.014800000000001</v>
      </c>
      <c r="AW12" s="182">
        <v>4.16</v>
      </c>
      <c r="AX12" s="182">
        <v>0.69459999999999988</v>
      </c>
      <c r="AY12" s="182">
        <v>12.356300000000001</v>
      </c>
      <c r="AZ12" s="182">
        <v>1.3311000000000002</v>
      </c>
      <c r="BA12" s="182">
        <v>18.542000000000002</v>
      </c>
      <c r="BB12" s="219">
        <v>55.556800000000003</v>
      </c>
      <c r="BC12" s="176">
        <v>43.880699999999997</v>
      </c>
      <c r="BD12" s="176">
        <v>0</v>
      </c>
      <c r="BE12" s="176">
        <v>43.880699999999997</v>
      </c>
      <c r="BF12" s="182">
        <v>4.79</v>
      </c>
      <c r="BG12" s="182">
        <v>1.0354000000000001</v>
      </c>
      <c r="BH12" s="182">
        <v>17.976800000000001</v>
      </c>
      <c r="BI12" s="182">
        <v>0.76859999999999995</v>
      </c>
      <c r="BJ12" s="182">
        <v>24.570799999999998</v>
      </c>
      <c r="BK12" s="219">
        <v>68.451499999999996</v>
      </c>
      <c r="BL12" s="176">
        <v>27.7165</v>
      </c>
      <c r="BM12" s="176">
        <v>0</v>
      </c>
      <c r="BN12" s="176">
        <v>27.7165</v>
      </c>
      <c r="BO12" s="182">
        <v>2.89</v>
      </c>
      <c r="BP12" s="182">
        <v>0.69230000000000003</v>
      </c>
      <c r="BQ12" s="182">
        <v>10.480799999999999</v>
      </c>
      <c r="BR12" s="182">
        <v>0.49209999999999998</v>
      </c>
      <c r="BS12" s="182">
        <v>14.555199999999999</v>
      </c>
      <c r="BT12" s="219">
        <v>42.271700000000003</v>
      </c>
      <c r="BU12" s="176">
        <v>27.7165</v>
      </c>
      <c r="BV12" s="176">
        <v>0</v>
      </c>
      <c r="BW12" s="176">
        <v>27.7165</v>
      </c>
      <c r="BX12" s="182">
        <v>2.9</v>
      </c>
      <c r="BY12" s="182">
        <v>0.69230000000000003</v>
      </c>
      <c r="BZ12" s="182">
        <v>10.480799999999999</v>
      </c>
      <c r="CA12" s="182">
        <v>0.49209999999999998</v>
      </c>
      <c r="CB12" s="182">
        <v>14.565199999999999</v>
      </c>
      <c r="CC12" s="219">
        <v>42.281700000000001</v>
      </c>
      <c r="CD12" s="176">
        <v>27.7165</v>
      </c>
      <c r="CE12" s="176">
        <v>0</v>
      </c>
      <c r="CF12" s="176">
        <v>27.7165</v>
      </c>
      <c r="CG12" s="182">
        <v>2.9</v>
      </c>
      <c r="CH12" s="182">
        <v>0.69230000000000003</v>
      </c>
      <c r="CI12" s="182">
        <v>10.480799999999999</v>
      </c>
      <c r="CJ12" s="182">
        <v>0.49209999999999998</v>
      </c>
      <c r="CK12" s="182">
        <v>14.565199999999999</v>
      </c>
      <c r="CL12" s="219">
        <v>42.281700000000001</v>
      </c>
      <c r="CM12" s="176">
        <v>27.956599999999998</v>
      </c>
      <c r="CN12" s="176">
        <v>0</v>
      </c>
      <c r="CO12" s="176">
        <v>27.956599999999998</v>
      </c>
      <c r="CP12" s="182">
        <v>3</v>
      </c>
      <c r="CQ12" s="182">
        <v>0.69830000000000003</v>
      </c>
      <c r="CR12" s="182">
        <v>10.612500000000001</v>
      </c>
      <c r="CS12" s="182">
        <v>0.49640000000000001</v>
      </c>
      <c r="CT12" s="182">
        <v>14.8072</v>
      </c>
      <c r="CU12" s="219">
        <v>42.763800000000003</v>
      </c>
      <c r="CV12" s="176">
        <v>123.97489999999999</v>
      </c>
      <c r="CW12" s="176">
        <v>0</v>
      </c>
      <c r="CX12" s="176">
        <v>123.97489999999999</v>
      </c>
      <c r="CY12" s="182">
        <v>15.16</v>
      </c>
      <c r="CZ12" s="182">
        <v>7.2507000000000001</v>
      </c>
      <c r="DA12" s="182">
        <v>43.4938</v>
      </c>
      <c r="DB12" s="182">
        <v>2.0418000000000003</v>
      </c>
      <c r="DC12" s="182">
        <v>67.946300000000008</v>
      </c>
      <c r="DD12" s="219">
        <v>191.9212</v>
      </c>
      <c r="DE12" s="176">
        <v>0</v>
      </c>
      <c r="DF12" s="176">
        <v>0</v>
      </c>
      <c r="DG12" s="176">
        <v>0</v>
      </c>
      <c r="DH12" s="182">
        <v>0</v>
      </c>
      <c r="DI12" s="182">
        <v>0</v>
      </c>
      <c r="DJ12" s="182">
        <v>0</v>
      </c>
      <c r="DK12" s="182">
        <v>0</v>
      </c>
      <c r="DL12" s="182">
        <v>0</v>
      </c>
      <c r="DM12" s="219">
        <v>0</v>
      </c>
      <c r="DN12" s="220">
        <f t="shared" si="1"/>
        <v>418.85619999999994</v>
      </c>
      <c r="DO12" s="220">
        <f t="shared" si="2"/>
        <v>9.2014999999999993</v>
      </c>
      <c r="DP12" s="220">
        <f t="shared" si="3"/>
        <v>428.05769999999995</v>
      </c>
      <c r="DQ12" s="221">
        <f t="shared" si="4"/>
        <v>47.42</v>
      </c>
      <c r="DR12" s="221">
        <f t="shared" si="5"/>
        <v>14.5306</v>
      </c>
      <c r="DS12" s="221">
        <f t="shared" si="6"/>
        <v>157.8877</v>
      </c>
      <c r="DT12" s="221">
        <f t="shared" si="7"/>
        <v>12.332900000000002</v>
      </c>
      <c r="DU12" s="221">
        <f t="shared" si="8"/>
        <v>232.1712</v>
      </c>
      <c r="DV12" s="222">
        <f t="shared" si="9"/>
        <v>660.22890000000007</v>
      </c>
      <c r="DW12" s="298">
        <f t="shared" si="10"/>
        <v>15.46589999999992</v>
      </c>
      <c r="DX12" s="298"/>
      <c r="DY12" s="299">
        <f>E12-(DU12-(DO12*PARAM!Q12))</f>
        <v>-0.64789999999996439</v>
      </c>
      <c r="DZ12" s="299"/>
    </row>
    <row r="13" spans="1:130" ht="14.25" customHeight="1" x14ac:dyDescent="0.25">
      <c r="A13" s="41">
        <v>1036</v>
      </c>
      <c r="B13" s="41" t="s">
        <v>474</v>
      </c>
      <c r="C13" s="41" t="s">
        <v>475</v>
      </c>
      <c r="D13" s="42">
        <v>1</v>
      </c>
      <c r="E13" s="41">
        <v>237.48160000000001</v>
      </c>
      <c r="F13" s="41">
        <v>421.21970000000005</v>
      </c>
      <c r="G13" s="41" t="s">
        <v>157</v>
      </c>
      <c r="H13" s="41" t="s">
        <v>9</v>
      </c>
      <c r="I13" s="41" t="s">
        <v>476</v>
      </c>
      <c r="J13" s="176">
        <v>31.141300000000001</v>
      </c>
      <c r="K13" s="176">
        <v>0</v>
      </c>
      <c r="L13" s="176">
        <v>31.141300000000001</v>
      </c>
      <c r="M13" s="182">
        <v>3.23</v>
      </c>
      <c r="N13" s="182">
        <v>0.75249999999999995</v>
      </c>
      <c r="O13" s="182">
        <v>11.355499999999999</v>
      </c>
      <c r="P13" s="182">
        <v>1.5685</v>
      </c>
      <c r="Q13" s="182">
        <v>16.906500000000001</v>
      </c>
      <c r="R13" s="219">
        <v>48.047799999999995</v>
      </c>
      <c r="S13" s="176">
        <v>26.383299999999998</v>
      </c>
      <c r="T13" s="176">
        <v>0</v>
      </c>
      <c r="U13" s="176">
        <v>26.383299999999998</v>
      </c>
      <c r="V13" s="182">
        <v>2.71</v>
      </c>
      <c r="W13" s="182">
        <v>0.65890000000000004</v>
      </c>
      <c r="X13" s="182">
        <v>9.9999000000000002</v>
      </c>
      <c r="Y13" s="182">
        <v>1.3355000000000001</v>
      </c>
      <c r="Z13" s="182">
        <v>14.7043</v>
      </c>
      <c r="AA13" s="219">
        <v>41.087600000000002</v>
      </c>
      <c r="AB13" s="176">
        <v>26.383299999999998</v>
      </c>
      <c r="AC13" s="176">
        <v>0</v>
      </c>
      <c r="AD13" s="176">
        <v>26.383299999999998</v>
      </c>
      <c r="AE13" s="182">
        <v>2.71</v>
      </c>
      <c r="AF13" s="182">
        <v>0.65890000000000004</v>
      </c>
      <c r="AG13" s="182">
        <v>9.9939999999999998</v>
      </c>
      <c r="AH13" s="182">
        <v>1.5905</v>
      </c>
      <c r="AI13" s="182">
        <v>14.953399999999998</v>
      </c>
      <c r="AJ13" s="219">
        <v>41.3367</v>
      </c>
      <c r="AK13" s="176">
        <v>20.642800000000001</v>
      </c>
      <c r="AL13" s="176">
        <v>0</v>
      </c>
      <c r="AM13" s="176">
        <v>20.642800000000001</v>
      </c>
      <c r="AN13" s="182">
        <v>1.93</v>
      </c>
      <c r="AO13" s="182">
        <v>0.51539999999999997</v>
      </c>
      <c r="AP13" s="182">
        <v>7.9952999999999994</v>
      </c>
      <c r="AQ13" s="182">
        <v>1.2845</v>
      </c>
      <c r="AR13" s="182">
        <v>11.725199999999999</v>
      </c>
      <c r="AS13" s="219">
        <v>32.368000000000002</v>
      </c>
      <c r="AT13" s="176">
        <v>26.4406</v>
      </c>
      <c r="AU13" s="176">
        <v>9.4861000000000004</v>
      </c>
      <c r="AV13" s="176">
        <v>35.926700000000004</v>
      </c>
      <c r="AW13" s="182">
        <v>4</v>
      </c>
      <c r="AX13" s="182">
        <v>0.6604000000000001</v>
      </c>
      <c r="AY13" s="182">
        <v>11.912000000000001</v>
      </c>
      <c r="AZ13" s="182">
        <v>1.1066</v>
      </c>
      <c r="BA13" s="182">
        <v>17.679000000000002</v>
      </c>
      <c r="BB13" s="219">
        <v>53.605699999999999</v>
      </c>
      <c r="BC13" s="176">
        <v>31.593800000000002</v>
      </c>
      <c r="BD13" s="176">
        <v>0</v>
      </c>
      <c r="BE13" s="176">
        <v>31.593800000000002</v>
      </c>
      <c r="BF13" s="182">
        <v>3.16</v>
      </c>
      <c r="BG13" s="182">
        <v>0.73790000000000011</v>
      </c>
      <c r="BH13" s="182">
        <v>13.0106</v>
      </c>
      <c r="BI13" s="182">
        <v>1.6231</v>
      </c>
      <c r="BJ13" s="182">
        <v>18.531600000000001</v>
      </c>
      <c r="BK13" s="219">
        <v>50.125399999999999</v>
      </c>
      <c r="BL13" s="176">
        <v>26.383299999999998</v>
      </c>
      <c r="BM13" s="176">
        <v>0</v>
      </c>
      <c r="BN13" s="176">
        <v>26.383299999999998</v>
      </c>
      <c r="BO13" s="182">
        <v>2.68</v>
      </c>
      <c r="BP13" s="182">
        <v>0.65890000000000004</v>
      </c>
      <c r="BQ13" s="182">
        <v>9.9939999999999998</v>
      </c>
      <c r="BR13" s="182">
        <v>0.57050000000000001</v>
      </c>
      <c r="BS13" s="182">
        <v>13.9034</v>
      </c>
      <c r="BT13" s="219">
        <v>40.286700000000003</v>
      </c>
      <c r="BU13" s="176">
        <v>26.383299999999998</v>
      </c>
      <c r="BV13" s="176">
        <v>0</v>
      </c>
      <c r="BW13" s="176">
        <v>26.383299999999998</v>
      </c>
      <c r="BX13" s="182">
        <v>2.71</v>
      </c>
      <c r="BY13" s="182">
        <v>0.65890000000000004</v>
      </c>
      <c r="BZ13" s="182">
        <v>9.9939999999999998</v>
      </c>
      <c r="CA13" s="182">
        <v>0.46850000000000003</v>
      </c>
      <c r="CB13" s="182">
        <v>13.8314</v>
      </c>
      <c r="CC13" s="219">
        <v>40.214700000000001</v>
      </c>
      <c r="CD13" s="176">
        <v>26.6662</v>
      </c>
      <c r="CE13" s="176">
        <v>0</v>
      </c>
      <c r="CF13" s="176">
        <v>26.6662</v>
      </c>
      <c r="CG13" s="182">
        <v>2.75</v>
      </c>
      <c r="CH13" s="182">
        <v>0.66599999999999993</v>
      </c>
      <c r="CI13" s="182">
        <v>10.097100000000001</v>
      </c>
      <c r="CJ13" s="182">
        <v>0.47350000000000003</v>
      </c>
      <c r="CK13" s="182">
        <v>13.986600000000001</v>
      </c>
      <c r="CL13" s="219">
        <v>40.652799999999999</v>
      </c>
      <c r="CM13" s="176">
        <v>26.383299999999998</v>
      </c>
      <c r="CN13" s="176">
        <v>0</v>
      </c>
      <c r="CO13" s="176">
        <v>26.383299999999998</v>
      </c>
      <c r="CP13" s="182">
        <v>2.79</v>
      </c>
      <c r="CQ13" s="182">
        <v>0.65890000000000004</v>
      </c>
      <c r="CR13" s="182">
        <v>10.042</v>
      </c>
      <c r="CS13" s="182">
        <v>0.46850000000000003</v>
      </c>
      <c r="CT13" s="182">
        <v>13.9594</v>
      </c>
      <c r="CU13" s="219">
        <v>40.342700000000001</v>
      </c>
      <c r="CV13" s="176">
        <v>26.383299999999998</v>
      </c>
      <c r="CW13" s="176">
        <v>0</v>
      </c>
      <c r="CX13" s="176">
        <v>26.383299999999998</v>
      </c>
      <c r="CY13" s="182">
        <v>2.71</v>
      </c>
      <c r="CZ13" s="182">
        <v>0.65890000000000004</v>
      </c>
      <c r="DA13" s="182">
        <v>9.9939999999999998</v>
      </c>
      <c r="DB13" s="182">
        <v>0.46850000000000003</v>
      </c>
      <c r="DC13" s="182">
        <v>13.8314</v>
      </c>
      <c r="DD13" s="219">
        <v>40.214700000000001</v>
      </c>
      <c r="DE13" s="176">
        <v>123.07459999999999</v>
      </c>
      <c r="DF13" s="176">
        <v>0</v>
      </c>
      <c r="DG13" s="176">
        <v>123.07459999999999</v>
      </c>
      <c r="DH13" s="182">
        <v>16.059999999999999</v>
      </c>
      <c r="DI13" s="182">
        <v>7.2217999999999991</v>
      </c>
      <c r="DJ13" s="182">
        <v>44.413599999999995</v>
      </c>
      <c r="DK13" s="182">
        <v>2.1726000000000001</v>
      </c>
      <c r="DL13" s="182">
        <v>69.867999999999995</v>
      </c>
      <c r="DM13" s="219">
        <v>192.94259999999997</v>
      </c>
      <c r="DN13" s="220">
        <f t="shared" si="1"/>
        <v>417.85910000000001</v>
      </c>
      <c r="DO13" s="220">
        <f t="shared" si="2"/>
        <v>9.4861000000000004</v>
      </c>
      <c r="DP13" s="220">
        <f t="shared" si="3"/>
        <v>427.34520000000003</v>
      </c>
      <c r="DQ13" s="221">
        <f t="shared" si="4"/>
        <v>47.44</v>
      </c>
      <c r="DR13" s="221">
        <f t="shared" si="5"/>
        <v>14.507400000000001</v>
      </c>
      <c r="DS13" s="221">
        <f t="shared" si="6"/>
        <v>158.80199999999999</v>
      </c>
      <c r="DT13" s="221">
        <f t="shared" si="7"/>
        <v>13.130800000000001</v>
      </c>
      <c r="DU13" s="221">
        <f t="shared" si="8"/>
        <v>233.8802</v>
      </c>
      <c r="DV13" s="222">
        <f t="shared" si="9"/>
        <v>661.22540000000004</v>
      </c>
      <c r="DW13" s="298">
        <f t="shared" si="10"/>
        <v>6.1254999999999882</v>
      </c>
      <c r="DX13" s="298"/>
      <c r="DY13" s="299">
        <f>E13-(DU13-(DO13*PARAM!Q13))</f>
        <v>3.6014000000000124</v>
      </c>
      <c r="DZ13" s="299"/>
    </row>
    <row r="14" spans="1:130" ht="14.25" customHeight="1" x14ac:dyDescent="0.25">
      <c r="A14" s="41">
        <v>1039</v>
      </c>
      <c r="B14" s="41" t="s">
        <v>482</v>
      </c>
      <c r="C14" s="41" t="s">
        <v>483</v>
      </c>
      <c r="D14" s="42">
        <v>0</v>
      </c>
      <c r="E14" s="41">
        <v>28097.370999999999</v>
      </c>
      <c r="F14" s="41">
        <v>47114.499499999998</v>
      </c>
      <c r="G14" s="41" t="s">
        <v>157</v>
      </c>
      <c r="H14" s="41" t="s">
        <v>24</v>
      </c>
      <c r="I14" s="41" t="s">
        <v>484</v>
      </c>
      <c r="J14" s="176">
        <v>7421.5805</v>
      </c>
      <c r="K14" s="176">
        <v>0</v>
      </c>
      <c r="L14" s="176">
        <v>7421.5805</v>
      </c>
      <c r="M14" s="182">
        <v>938.6</v>
      </c>
      <c r="N14" s="182">
        <v>185.47799999999998</v>
      </c>
      <c r="O14" s="182">
        <v>3284.1025</v>
      </c>
      <c r="P14" s="182">
        <v>114.3135</v>
      </c>
      <c r="Q14" s="182">
        <v>4522.4940000000006</v>
      </c>
      <c r="R14" s="219">
        <v>11944.074499999999</v>
      </c>
      <c r="S14" s="176">
        <v>7443.8389999999999</v>
      </c>
      <c r="T14" s="176">
        <v>0</v>
      </c>
      <c r="U14" s="176">
        <v>7443.8389999999999</v>
      </c>
      <c r="V14" s="182">
        <v>941.45</v>
      </c>
      <c r="W14" s="182">
        <v>186.0385</v>
      </c>
      <c r="X14" s="182">
        <v>3297.0415000000003</v>
      </c>
      <c r="Y14" s="182">
        <v>114.61750000000001</v>
      </c>
      <c r="Z14" s="182">
        <v>4539.1475</v>
      </c>
      <c r="AA14" s="219">
        <v>11982.986499999999</v>
      </c>
      <c r="AB14" s="176">
        <v>32378.498500000002</v>
      </c>
      <c r="AC14" s="176">
        <v>0</v>
      </c>
      <c r="AD14" s="176">
        <v>32378.498500000002</v>
      </c>
      <c r="AE14" s="182">
        <v>3559.65</v>
      </c>
      <c r="AF14" s="182">
        <v>1281.7685000000001</v>
      </c>
      <c r="AG14" s="182">
        <v>13573.523999999999</v>
      </c>
      <c r="AH14" s="182">
        <v>452.73199999999997</v>
      </c>
      <c r="AI14" s="182">
        <v>18867.674500000001</v>
      </c>
      <c r="AJ14" s="219">
        <v>51246.172999999995</v>
      </c>
      <c r="AK14" s="176">
        <v>0</v>
      </c>
      <c r="AL14" s="176">
        <v>0</v>
      </c>
      <c r="AM14" s="176">
        <v>0</v>
      </c>
      <c r="AN14" s="182">
        <v>0</v>
      </c>
      <c r="AO14" s="182">
        <v>0</v>
      </c>
      <c r="AP14" s="182">
        <v>0</v>
      </c>
      <c r="AQ14" s="182">
        <v>0</v>
      </c>
      <c r="AR14" s="182">
        <v>0</v>
      </c>
      <c r="AS14" s="219">
        <v>0</v>
      </c>
      <c r="AT14" s="176">
        <v>0</v>
      </c>
      <c r="AU14" s="176">
        <v>901.17949999999996</v>
      </c>
      <c r="AV14" s="176">
        <v>901.17949999999996</v>
      </c>
      <c r="AW14" s="182">
        <v>122.55</v>
      </c>
      <c r="AX14" s="182">
        <v>0</v>
      </c>
      <c r="AY14" s="182">
        <v>180.23400000000001</v>
      </c>
      <c r="AZ14" s="182">
        <v>12.0745</v>
      </c>
      <c r="BA14" s="182">
        <v>314.85849999999999</v>
      </c>
      <c r="BB14" s="219">
        <v>1216.038</v>
      </c>
      <c r="BC14" s="176">
        <v>0</v>
      </c>
      <c r="BD14" s="176">
        <v>0</v>
      </c>
      <c r="BE14" s="176">
        <v>0</v>
      </c>
      <c r="BF14" s="182">
        <v>0</v>
      </c>
      <c r="BG14" s="182">
        <v>0</v>
      </c>
      <c r="BH14" s="182">
        <v>0</v>
      </c>
      <c r="BI14" s="182">
        <v>0</v>
      </c>
      <c r="BJ14" s="182">
        <v>0</v>
      </c>
      <c r="BK14" s="219">
        <v>0</v>
      </c>
      <c r="BL14" s="176">
        <v>0</v>
      </c>
      <c r="BM14" s="176">
        <v>0</v>
      </c>
      <c r="BN14" s="176">
        <v>0</v>
      </c>
      <c r="BO14" s="182">
        <v>-2.85</v>
      </c>
      <c r="BP14" s="182">
        <v>0</v>
      </c>
      <c r="BQ14" s="182">
        <v>0</v>
      </c>
      <c r="BR14" s="182">
        <v>0</v>
      </c>
      <c r="BS14" s="182">
        <v>-2.85</v>
      </c>
      <c r="BT14" s="219">
        <v>-2.85</v>
      </c>
      <c r="BU14" s="176"/>
      <c r="BV14" s="176"/>
      <c r="BW14" s="176"/>
      <c r="BX14" s="182"/>
      <c r="BY14" s="182"/>
      <c r="BZ14" s="182"/>
      <c r="CA14" s="182"/>
      <c r="CB14" s="182"/>
      <c r="CC14" s="219"/>
      <c r="CD14" s="176">
        <v>0</v>
      </c>
      <c r="CE14" s="176">
        <v>0</v>
      </c>
      <c r="CF14" s="176">
        <v>0</v>
      </c>
      <c r="CG14" s="182">
        <v>0</v>
      </c>
      <c r="CH14" s="182">
        <v>0</v>
      </c>
      <c r="CI14" s="182">
        <v>0</v>
      </c>
      <c r="CJ14" s="182">
        <v>0</v>
      </c>
      <c r="CK14" s="182">
        <v>0</v>
      </c>
      <c r="CL14" s="219">
        <v>0</v>
      </c>
      <c r="CM14" s="176">
        <v>0</v>
      </c>
      <c r="CN14" s="176">
        <v>0</v>
      </c>
      <c r="CO14" s="176">
        <v>0</v>
      </c>
      <c r="CP14" s="182">
        <v>0</v>
      </c>
      <c r="CQ14" s="182">
        <v>0</v>
      </c>
      <c r="CR14" s="182">
        <v>0</v>
      </c>
      <c r="CS14" s="182">
        <v>0</v>
      </c>
      <c r="CT14" s="182">
        <v>0</v>
      </c>
      <c r="CU14" s="219">
        <v>0</v>
      </c>
      <c r="CV14" s="176"/>
      <c r="CW14" s="176"/>
      <c r="CX14" s="176"/>
      <c r="CY14" s="182"/>
      <c r="CZ14" s="182"/>
      <c r="DA14" s="182"/>
      <c r="DB14" s="182"/>
      <c r="DC14" s="182"/>
      <c r="DD14" s="219"/>
      <c r="DE14" s="176"/>
      <c r="DF14" s="176"/>
      <c r="DG14" s="176"/>
      <c r="DH14" s="182"/>
      <c r="DI14" s="182"/>
      <c r="DJ14" s="182"/>
      <c r="DK14" s="182"/>
      <c r="DL14" s="182"/>
      <c r="DM14" s="219"/>
      <c r="DN14" s="220">
        <f t="shared" si="1"/>
        <v>47243.918000000005</v>
      </c>
      <c r="DO14" s="220">
        <f t="shared" si="2"/>
        <v>901.17949999999996</v>
      </c>
      <c r="DP14" s="220">
        <f t="shared" si="3"/>
        <v>48145.097500000003</v>
      </c>
      <c r="DQ14" s="221">
        <f t="shared" si="4"/>
        <v>5559.4000000000005</v>
      </c>
      <c r="DR14" s="221">
        <f t="shared" si="5"/>
        <v>1653.2850000000001</v>
      </c>
      <c r="DS14" s="221">
        <f t="shared" si="6"/>
        <v>20334.901999999998</v>
      </c>
      <c r="DT14" s="221">
        <f t="shared" si="7"/>
        <v>693.73749999999995</v>
      </c>
      <c r="DU14" s="221">
        <f t="shared" si="8"/>
        <v>28241.324500000002</v>
      </c>
      <c r="DV14" s="222">
        <f t="shared" si="9"/>
        <v>76386.421999999991</v>
      </c>
      <c r="DW14" s="298">
        <f t="shared" si="10"/>
        <v>1030.5980000000054</v>
      </c>
      <c r="DX14" s="298"/>
      <c r="DY14" s="299">
        <f>E14-(DU14-(DO14*PARAM!Q14))</f>
        <v>-143.95350000000326</v>
      </c>
      <c r="DZ14" s="299"/>
    </row>
    <row r="15" spans="1:130" ht="14.25" customHeight="1" x14ac:dyDescent="0.25">
      <c r="A15" s="41">
        <v>1050</v>
      </c>
      <c r="B15" s="41" t="s">
        <v>873</v>
      </c>
      <c r="C15" s="41" t="s">
        <v>874</v>
      </c>
      <c r="D15" s="42">
        <v>0</v>
      </c>
      <c r="E15" s="41"/>
      <c r="F15" s="41"/>
      <c r="G15" s="41" t="s">
        <v>157</v>
      </c>
      <c r="H15" s="41" t="s">
        <v>9</v>
      </c>
      <c r="I15" s="41" t="s">
        <v>769</v>
      </c>
      <c r="J15" s="176"/>
      <c r="K15" s="176"/>
      <c r="L15" s="176"/>
      <c r="M15" s="182"/>
      <c r="N15" s="182"/>
      <c r="O15" s="182"/>
      <c r="P15" s="182"/>
      <c r="Q15" s="182"/>
      <c r="R15" s="219"/>
      <c r="S15" s="176"/>
      <c r="T15" s="176"/>
      <c r="U15" s="176"/>
      <c r="V15" s="182"/>
      <c r="W15" s="182"/>
      <c r="X15" s="182"/>
      <c r="Y15" s="182"/>
      <c r="Z15" s="182"/>
      <c r="AA15" s="219"/>
      <c r="AB15" s="176"/>
      <c r="AC15" s="176"/>
      <c r="AD15" s="176"/>
      <c r="AE15" s="182"/>
      <c r="AF15" s="182"/>
      <c r="AG15" s="182"/>
      <c r="AH15" s="182"/>
      <c r="AI15" s="182"/>
      <c r="AJ15" s="219"/>
      <c r="AK15" s="176"/>
      <c r="AL15" s="176"/>
      <c r="AM15" s="176"/>
      <c r="AN15" s="182"/>
      <c r="AO15" s="182"/>
      <c r="AP15" s="182"/>
      <c r="AQ15" s="182"/>
      <c r="AR15" s="182"/>
      <c r="AS15" s="219"/>
      <c r="AT15" s="176">
        <v>0</v>
      </c>
      <c r="AU15" s="176">
        <v>7.1146000000000003</v>
      </c>
      <c r="AV15" s="176">
        <v>7.1146000000000003</v>
      </c>
      <c r="AW15" s="182">
        <v>0.3</v>
      </c>
      <c r="AX15" s="182">
        <v>0</v>
      </c>
      <c r="AY15" s="182">
        <v>1.423</v>
      </c>
      <c r="AZ15" s="182">
        <v>9.5299999999999996E-2</v>
      </c>
      <c r="BA15" s="182">
        <v>1.8183</v>
      </c>
      <c r="BB15" s="219">
        <v>8.9329000000000001</v>
      </c>
      <c r="BC15" s="176"/>
      <c r="BD15" s="176"/>
      <c r="BE15" s="176"/>
      <c r="BF15" s="182"/>
      <c r="BG15" s="182"/>
      <c r="BH15" s="182"/>
      <c r="BI15" s="182"/>
      <c r="BJ15" s="182"/>
      <c r="BK15" s="219"/>
      <c r="BL15" s="176"/>
      <c r="BM15" s="176"/>
      <c r="BN15" s="176"/>
      <c r="BO15" s="182"/>
      <c r="BP15" s="182"/>
      <c r="BQ15" s="182"/>
      <c r="BR15" s="182"/>
      <c r="BS15" s="182"/>
      <c r="BT15" s="219"/>
      <c r="BU15" s="176"/>
      <c r="BV15" s="176"/>
      <c r="BW15" s="176"/>
      <c r="BX15" s="182"/>
      <c r="BY15" s="182"/>
      <c r="BZ15" s="182"/>
      <c r="CA15" s="182"/>
      <c r="CB15" s="182"/>
      <c r="CC15" s="219"/>
      <c r="CD15" s="176"/>
      <c r="CE15" s="176"/>
      <c r="CF15" s="176"/>
      <c r="CG15" s="182"/>
      <c r="CH15" s="182"/>
      <c r="CI15" s="182"/>
      <c r="CJ15" s="182"/>
      <c r="CK15" s="182"/>
      <c r="CL15" s="219"/>
      <c r="CM15" s="176"/>
      <c r="CN15" s="176"/>
      <c r="CO15" s="176"/>
      <c r="CP15" s="182"/>
      <c r="CQ15" s="182"/>
      <c r="CR15" s="182"/>
      <c r="CS15" s="182"/>
      <c r="CT15" s="182"/>
      <c r="CU15" s="219"/>
      <c r="CV15" s="176"/>
      <c r="CW15" s="176"/>
      <c r="CX15" s="176"/>
      <c r="CY15" s="182"/>
      <c r="CZ15" s="182"/>
      <c r="DA15" s="182"/>
      <c r="DB15" s="182"/>
      <c r="DC15" s="182"/>
      <c r="DD15" s="219"/>
      <c r="DE15" s="176"/>
      <c r="DF15" s="176"/>
      <c r="DG15" s="176"/>
      <c r="DH15" s="182"/>
      <c r="DI15" s="182"/>
      <c r="DJ15" s="182"/>
      <c r="DK15" s="182"/>
      <c r="DL15" s="182"/>
      <c r="DM15" s="219"/>
      <c r="DN15" s="220">
        <f t="shared" si="1"/>
        <v>0</v>
      </c>
      <c r="DO15" s="220">
        <f t="shared" si="2"/>
        <v>7.1146000000000003</v>
      </c>
      <c r="DP15" s="220">
        <f t="shared" si="3"/>
        <v>7.1146000000000003</v>
      </c>
      <c r="DQ15" s="221">
        <f t="shared" si="4"/>
        <v>0.3</v>
      </c>
      <c r="DR15" s="221">
        <f t="shared" si="5"/>
        <v>0</v>
      </c>
      <c r="DS15" s="221">
        <f t="shared" si="6"/>
        <v>1.423</v>
      </c>
      <c r="DT15" s="221">
        <f t="shared" si="7"/>
        <v>9.5299999999999996E-2</v>
      </c>
      <c r="DU15" s="221">
        <f t="shared" si="8"/>
        <v>1.8183</v>
      </c>
      <c r="DV15" s="222">
        <f t="shared" si="9"/>
        <v>8.9329000000000001</v>
      </c>
      <c r="DW15" s="298">
        <f t="shared" si="10"/>
        <v>7.1146000000000003</v>
      </c>
      <c r="DX15" s="298"/>
      <c r="DY15" s="299">
        <f>E15-(DU15-(DO15*PARAM!Q15))</f>
        <v>-1.8183</v>
      </c>
      <c r="DZ15" s="299"/>
    </row>
    <row r="16" spans="1:130" ht="14.25" customHeight="1" x14ac:dyDescent="0.25">
      <c r="A16" s="41">
        <v>1052</v>
      </c>
      <c r="B16" s="41" t="s">
        <v>518</v>
      </c>
      <c r="C16" s="41" t="s">
        <v>315</v>
      </c>
      <c r="D16" s="42">
        <v>1</v>
      </c>
      <c r="E16" s="41">
        <v>2388.5099999999998</v>
      </c>
      <c r="F16" s="41">
        <v>4239.7932000000001</v>
      </c>
      <c r="G16" s="41" t="s">
        <v>157</v>
      </c>
      <c r="H16" s="41" t="s">
        <v>21</v>
      </c>
      <c r="I16" s="41" t="s">
        <v>256</v>
      </c>
      <c r="J16" s="176">
        <v>330.18839999999994</v>
      </c>
      <c r="K16" s="176">
        <v>0</v>
      </c>
      <c r="L16" s="176">
        <v>330.18839999999994</v>
      </c>
      <c r="M16" s="182">
        <v>34.200000000000003</v>
      </c>
      <c r="N16" s="182">
        <v>8.2235999999999994</v>
      </c>
      <c r="O16" s="182">
        <v>124.48200000000001</v>
      </c>
      <c r="P16" s="182">
        <v>17.4864</v>
      </c>
      <c r="Q16" s="182">
        <v>184.392</v>
      </c>
      <c r="R16" s="219">
        <v>514.58040000000005</v>
      </c>
      <c r="S16" s="176">
        <v>327.19319999999999</v>
      </c>
      <c r="T16" s="176">
        <v>0</v>
      </c>
      <c r="U16" s="176">
        <v>327.19319999999999</v>
      </c>
      <c r="V16" s="182">
        <v>34.08</v>
      </c>
      <c r="W16" s="182">
        <v>8.1720000000000006</v>
      </c>
      <c r="X16" s="182">
        <v>123.85799999999999</v>
      </c>
      <c r="Y16" s="182">
        <v>17.437200000000001</v>
      </c>
      <c r="Z16" s="182">
        <v>183.5472</v>
      </c>
      <c r="AA16" s="219">
        <v>510.74040000000002</v>
      </c>
      <c r="AB16" s="176">
        <v>326.8836</v>
      </c>
      <c r="AC16" s="176">
        <v>0</v>
      </c>
      <c r="AD16" s="176">
        <v>326.8836</v>
      </c>
      <c r="AE16" s="182">
        <v>33.96</v>
      </c>
      <c r="AF16" s="182">
        <v>8.1647999999999996</v>
      </c>
      <c r="AG16" s="182">
        <v>123.684</v>
      </c>
      <c r="AH16" s="182">
        <v>19.880399999999998</v>
      </c>
      <c r="AI16" s="182">
        <v>185.68919999999997</v>
      </c>
      <c r="AJ16" s="219">
        <v>512.57280000000003</v>
      </c>
      <c r="AK16" s="176">
        <v>329.14440000000002</v>
      </c>
      <c r="AL16" s="176">
        <v>0</v>
      </c>
      <c r="AM16" s="176">
        <v>329.14440000000002</v>
      </c>
      <c r="AN16" s="182">
        <v>34.200000000000003</v>
      </c>
      <c r="AO16" s="182">
        <v>8.2200000000000006</v>
      </c>
      <c r="AP16" s="182">
        <v>124.50839999999999</v>
      </c>
      <c r="AQ16" s="182">
        <v>18.0852</v>
      </c>
      <c r="AR16" s="182">
        <v>185.0136</v>
      </c>
      <c r="AS16" s="219">
        <v>514.15800000000002</v>
      </c>
      <c r="AT16" s="176">
        <v>67.178399999999996</v>
      </c>
      <c r="AU16" s="176">
        <v>113.83319999999999</v>
      </c>
      <c r="AV16" s="176">
        <v>181.01159999999999</v>
      </c>
      <c r="AW16" s="182">
        <v>14.16</v>
      </c>
      <c r="AX16" s="182">
        <v>1.6716</v>
      </c>
      <c r="AY16" s="182">
        <v>55.975200000000001</v>
      </c>
      <c r="AZ16" s="182">
        <v>13.122</v>
      </c>
      <c r="BA16" s="182">
        <v>84.928799999999995</v>
      </c>
      <c r="BB16" s="219">
        <v>265.94040000000001</v>
      </c>
      <c r="BC16" s="176">
        <v>362.56559999999996</v>
      </c>
      <c r="BD16" s="176">
        <v>0</v>
      </c>
      <c r="BE16" s="176">
        <v>362.56559999999996</v>
      </c>
      <c r="BF16" s="182">
        <v>38.04</v>
      </c>
      <c r="BG16" s="182">
        <v>8.8620000000000001</v>
      </c>
      <c r="BH16" s="182">
        <v>157.3836</v>
      </c>
      <c r="BI16" s="182">
        <v>13.747199999999999</v>
      </c>
      <c r="BJ16" s="182">
        <v>218.03279999999998</v>
      </c>
      <c r="BK16" s="219">
        <v>580.59839999999997</v>
      </c>
      <c r="BL16" s="176">
        <v>326.8836</v>
      </c>
      <c r="BM16" s="176">
        <v>0</v>
      </c>
      <c r="BN16" s="176">
        <v>326.8836</v>
      </c>
      <c r="BO16" s="182">
        <v>33.6</v>
      </c>
      <c r="BP16" s="182">
        <v>8.1647999999999996</v>
      </c>
      <c r="BQ16" s="182">
        <v>123.684</v>
      </c>
      <c r="BR16" s="182">
        <v>7.6403999999999996</v>
      </c>
      <c r="BS16" s="182">
        <v>173.08919999999998</v>
      </c>
      <c r="BT16" s="219">
        <v>499.97280000000001</v>
      </c>
      <c r="BU16" s="176">
        <v>326.8836</v>
      </c>
      <c r="BV16" s="176">
        <v>0</v>
      </c>
      <c r="BW16" s="176">
        <v>326.8836</v>
      </c>
      <c r="BX16" s="182">
        <v>33.96</v>
      </c>
      <c r="BY16" s="182">
        <v>8.1647999999999996</v>
      </c>
      <c r="BZ16" s="182">
        <v>123.684</v>
      </c>
      <c r="CA16" s="182">
        <v>8.8643999999999998</v>
      </c>
      <c r="CB16" s="182">
        <v>174.67320000000001</v>
      </c>
      <c r="CC16" s="219">
        <v>501.55680000000001</v>
      </c>
      <c r="CD16" s="176">
        <v>332.63279999999997</v>
      </c>
      <c r="CE16" s="176">
        <v>0</v>
      </c>
      <c r="CF16" s="176">
        <v>332.63279999999997</v>
      </c>
      <c r="CG16" s="182">
        <v>34.799999999999997</v>
      </c>
      <c r="CH16" s="182">
        <v>8.3087999999999997</v>
      </c>
      <c r="CI16" s="182">
        <v>125.7816</v>
      </c>
      <c r="CJ16" s="182">
        <v>19.369199999999999</v>
      </c>
      <c r="CK16" s="182">
        <v>188.25959999999998</v>
      </c>
      <c r="CL16" s="219">
        <v>520.89239999999995</v>
      </c>
      <c r="CM16" s="176">
        <v>325.28640000000001</v>
      </c>
      <c r="CN16" s="176">
        <v>0</v>
      </c>
      <c r="CO16" s="176">
        <v>325.28640000000001</v>
      </c>
      <c r="CP16" s="182">
        <v>34.68</v>
      </c>
      <c r="CQ16" s="182">
        <v>8.1240000000000006</v>
      </c>
      <c r="CR16" s="182">
        <v>123.67319999999999</v>
      </c>
      <c r="CS16" s="182">
        <v>9.4464000000000006</v>
      </c>
      <c r="CT16" s="182">
        <v>175.92359999999999</v>
      </c>
      <c r="CU16" s="219">
        <v>501.21</v>
      </c>
      <c r="CV16" s="176">
        <v>326.97239999999999</v>
      </c>
      <c r="CW16" s="176">
        <v>0</v>
      </c>
      <c r="CX16" s="176">
        <v>326.97239999999999</v>
      </c>
      <c r="CY16" s="182">
        <v>33.96</v>
      </c>
      <c r="CZ16" s="182">
        <v>8.1660000000000004</v>
      </c>
      <c r="DA16" s="182">
        <v>123.714</v>
      </c>
      <c r="DB16" s="182">
        <v>15.5976</v>
      </c>
      <c r="DC16" s="182">
        <v>181.43759999999997</v>
      </c>
      <c r="DD16" s="219">
        <v>508.41</v>
      </c>
      <c r="DE16" s="176">
        <v>488.72280000000001</v>
      </c>
      <c r="DF16" s="176">
        <v>0</v>
      </c>
      <c r="DG16" s="176">
        <v>488.72280000000001</v>
      </c>
      <c r="DH16" s="182">
        <v>56.4</v>
      </c>
      <c r="DI16" s="182">
        <v>50.792400000000001</v>
      </c>
      <c r="DJ16" s="182">
        <v>161.5248</v>
      </c>
      <c r="DK16" s="182">
        <v>20.307600000000001</v>
      </c>
      <c r="DL16" s="182">
        <v>289.02479999999997</v>
      </c>
      <c r="DM16" s="219">
        <v>777.74759999999992</v>
      </c>
      <c r="DN16" s="220">
        <f t="shared" si="1"/>
        <v>3870.5351999999998</v>
      </c>
      <c r="DO16" s="220">
        <f t="shared" si="2"/>
        <v>113.83319999999999</v>
      </c>
      <c r="DP16" s="220">
        <f t="shared" si="3"/>
        <v>3984.3683999999998</v>
      </c>
      <c r="DQ16" s="221">
        <f t="shared" si="4"/>
        <v>416.03999999999996</v>
      </c>
      <c r="DR16" s="221">
        <f t="shared" si="5"/>
        <v>135.03479999999999</v>
      </c>
      <c r="DS16" s="221">
        <f t="shared" si="6"/>
        <v>1491.9527999999998</v>
      </c>
      <c r="DT16" s="221">
        <f t="shared" si="7"/>
        <v>180.98400000000001</v>
      </c>
      <c r="DU16" s="221">
        <f t="shared" si="8"/>
        <v>2224.0115999999998</v>
      </c>
      <c r="DV16" s="222">
        <f t="shared" si="9"/>
        <v>6208.3799999999992</v>
      </c>
      <c r="DW16" s="298">
        <f t="shared" si="10"/>
        <v>-255.42480000000023</v>
      </c>
      <c r="DX16" s="298"/>
      <c r="DY16" s="299">
        <f>E16-(DU16-(DO16*PARAM!Q16))</f>
        <v>164.49839999999995</v>
      </c>
      <c r="DZ16" s="299"/>
    </row>
    <row r="17" spans="1:130" ht="14.25" customHeight="1" x14ac:dyDescent="0.25">
      <c r="A17" s="41">
        <v>1086</v>
      </c>
      <c r="B17" s="41" t="s">
        <v>591</v>
      </c>
      <c r="C17" s="41" t="s">
        <v>347</v>
      </c>
      <c r="D17" s="42">
        <v>1</v>
      </c>
      <c r="E17" s="41">
        <v>185.828</v>
      </c>
      <c r="F17" s="41">
        <v>329.5367</v>
      </c>
      <c r="G17" s="41" t="s">
        <v>157</v>
      </c>
      <c r="H17" s="41" t="s">
        <v>9</v>
      </c>
      <c r="I17" s="41" t="s">
        <v>277</v>
      </c>
      <c r="J17" s="176">
        <v>25.9557</v>
      </c>
      <c r="K17" s="176">
        <v>0</v>
      </c>
      <c r="L17" s="176">
        <v>25.9557</v>
      </c>
      <c r="M17" s="182">
        <v>2.61</v>
      </c>
      <c r="N17" s="182">
        <v>0.64040000000000008</v>
      </c>
      <c r="O17" s="182">
        <v>9.7187999999999999</v>
      </c>
      <c r="P17" s="182">
        <v>1.4794999999999998</v>
      </c>
      <c r="Q17" s="182">
        <v>14.448699999999999</v>
      </c>
      <c r="R17" s="219">
        <v>40.404400000000003</v>
      </c>
      <c r="S17" s="176">
        <v>25.409600000000001</v>
      </c>
      <c r="T17" s="176">
        <v>0</v>
      </c>
      <c r="U17" s="176">
        <v>25.409600000000001</v>
      </c>
      <c r="V17" s="182">
        <v>2.58</v>
      </c>
      <c r="W17" s="182">
        <v>0.63450000000000006</v>
      </c>
      <c r="X17" s="182">
        <v>9.6432000000000002</v>
      </c>
      <c r="Y17" s="182">
        <v>1.4202000000000001</v>
      </c>
      <c r="Z17" s="182">
        <v>14.277899999999999</v>
      </c>
      <c r="AA17" s="219">
        <v>39.6875</v>
      </c>
      <c r="AB17" s="176">
        <v>25.409600000000001</v>
      </c>
      <c r="AC17" s="176">
        <v>0</v>
      </c>
      <c r="AD17" s="176">
        <v>25.409600000000001</v>
      </c>
      <c r="AE17" s="182">
        <v>2.58</v>
      </c>
      <c r="AF17" s="182">
        <v>0.63450000000000006</v>
      </c>
      <c r="AG17" s="182">
        <v>9.638300000000001</v>
      </c>
      <c r="AH17" s="182">
        <v>1.6241999999999999</v>
      </c>
      <c r="AI17" s="182">
        <v>14.477</v>
      </c>
      <c r="AJ17" s="219">
        <v>39.886600000000001</v>
      </c>
      <c r="AK17" s="176">
        <v>25.7607</v>
      </c>
      <c r="AL17" s="176">
        <v>0</v>
      </c>
      <c r="AM17" s="176">
        <v>25.7607</v>
      </c>
      <c r="AN17" s="182">
        <v>2.62</v>
      </c>
      <c r="AO17" s="182">
        <v>0.64340000000000008</v>
      </c>
      <c r="AP17" s="182">
        <v>9.7663999999999991</v>
      </c>
      <c r="AQ17" s="182">
        <v>1.5284</v>
      </c>
      <c r="AR17" s="182">
        <v>14.558199999999999</v>
      </c>
      <c r="AS17" s="219">
        <v>40.318899999999999</v>
      </c>
      <c r="AT17" s="176">
        <v>25.7104</v>
      </c>
      <c r="AU17" s="176">
        <v>9.3912999999999993</v>
      </c>
      <c r="AV17" s="176">
        <v>35.101700000000001</v>
      </c>
      <c r="AW17" s="182">
        <v>3.9</v>
      </c>
      <c r="AX17" s="182">
        <v>0.64209999999999989</v>
      </c>
      <c r="AY17" s="182">
        <v>11.626300000000001</v>
      </c>
      <c r="AZ17" s="182">
        <v>1.2454000000000001</v>
      </c>
      <c r="BA17" s="182">
        <v>17.413800000000002</v>
      </c>
      <c r="BB17" s="219">
        <v>52.515500000000003</v>
      </c>
      <c r="BC17" s="176">
        <v>39.049799999999998</v>
      </c>
      <c r="BD17" s="176">
        <v>0</v>
      </c>
      <c r="BE17" s="176">
        <v>39.049799999999998</v>
      </c>
      <c r="BF17" s="182">
        <v>4.3099999999999996</v>
      </c>
      <c r="BG17" s="182">
        <v>0.94769999999999999</v>
      </c>
      <c r="BH17" s="182">
        <v>14.2118</v>
      </c>
      <c r="BI17" s="182">
        <v>1.8106</v>
      </c>
      <c r="BJ17" s="182">
        <v>21.280100000000001</v>
      </c>
      <c r="BK17" s="219">
        <v>60.329899999999995</v>
      </c>
      <c r="BL17" s="176">
        <v>25.409600000000001</v>
      </c>
      <c r="BM17" s="176">
        <v>0</v>
      </c>
      <c r="BN17" s="176">
        <v>25.409600000000001</v>
      </c>
      <c r="BO17" s="182">
        <v>2.56</v>
      </c>
      <c r="BP17" s="182">
        <v>0.63450000000000006</v>
      </c>
      <c r="BQ17" s="182">
        <v>9.638300000000001</v>
      </c>
      <c r="BR17" s="182">
        <v>1.5222</v>
      </c>
      <c r="BS17" s="182">
        <v>14.355</v>
      </c>
      <c r="BT17" s="219">
        <v>39.764600000000002</v>
      </c>
      <c r="BU17" s="176">
        <v>25.409600000000001</v>
      </c>
      <c r="BV17" s="176">
        <v>0</v>
      </c>
      <c r="BW17" s="176">
        <v>25.409600000000001</v>
      </c>
      <c r="BX17" s="182">
        <v>2.58</v>
      </c>
      <c r="BY17" s="182">
        <v>0.63450000000000006</v>
      </c>
      <c r="BZ17" s="182">
        <v>9.638300000000001</v>
      </c>
      <c r="CA17" s="182">
        <v>1.5731999999999999</v>
      </c>
      <c r="CB17" s="182">
        <v>14.425999999999998</v>
      </c>
      <c r="CC17" s="219">
        <v>39.835599999999999</v>
      </c>
      <c r="CD17" s="176">
        <v>26.248800000000003</v>
      </c>
      <c r="CE17" s="176">
        <v>0</v>
      </c>
      <c r="CF17" s="176">
        <v>26.248800000000003</v>
      </c>
      <c r="CG17" s="182">
        <v>2.69</v>
      </c>
      <c r="CH17" s="182">
        <v>0.65549999999999997</v>
      </c>
      <c r="CI17" s="182">
        <v>9.944700000000001</v>
      </c>
      <c r="CJ17" s="182">
        <v>0.97599999999999998</v>
      </c>
      <c r="CK17" s="182">
        <v>14.2662</v>
      </c>
      <c r="CL17" s="219">
        <v>40.515000000000001</v>
      </c>
      <c r="CM17" s="176">
        <v>25.256900000000002</v>
      </c>
      <c r="CN17" s="176">
        <v>0</v>
      </c>
      <c r="CO17" s="176">
        <v>25.256900000000002</v>
      </c>
      <c r="CP17" s="182">
        <v>2.64</v>
      </c>
      <c r="CQ17" s="182">
        <v>0.63070000000000004</v>
      </c>
      <c r="CR17" s="182">
        <v>9.6051000000000002</v>
      </c>
      <c r="CS17" s="182">
        <v>1.2644</v>
      </c>
      <c r="CT17" s="182">
        <v>14.1402</v>
      </c>
      <c r="CU17" s="219">
        <v>39.397100000000002</v>
      </c>
      <c r="CV17" s="176">
        <v>25.409600000000001</v>
      </c>
      <c r="CW17" s="176">
        <v>0</v>
      </c>
      <c r="CX17" s="176">
        <v>25.409600000000001</v>
      </c>
      <c r="CY17" s="182">
        <v>2.58</v>
      </c>
      <c r="CZ17" s="182">
        <v>0.63450000000000006</v>
      </c>
      <c r="DA17" s="182">
        <v>9.6128999999999998</v>
      </c>
      <c r="DB17" s="182">
        <v>1.3692</v>
      </c>
      <c r="DC17" s="182">
        <v>14.1966</v>
      </c>
      <c r="DD17" s="219">
        <v>39.606200000000001</v>
      </c>
      <c r="DE17" s="176">
        <v>38.198999999999998</v>
      </c>
      <c r="DF17" s="176">
        <v>0</v>
      </c>
      <c r="DG17" s="176">
        <v>38.198999999999998</v>
      </c>
      <c r="DH17" s="182">
        <v>4.32</v>
      </c>
      <c r="DI17" s="182">
        <v>4.2692000000000005</v>
      </c>
      <c r="DJ17" s="182">
        <v>14.360199999999999</v>
      </c>
      <c r="DK17" s="182">
        <v>1.8004</v>
      </c>
      <c r="DL17" s="182">
        <v>24.7498</v>
      </c>
      <c r="DM17" s="219">
        <v>62.948799999999999</v>
      </c>
      <c r="DN17" s="220">
        <f t="shared" si="1"/>
        <v>333.22930000000008</v>
      </c>
      <c r="DO17" s="220">
        <f t="shared" si="2"/>
        <v>9.3912999999999993</v>
      </c>
      <c r="DP17" s="220">
        <f t="shared" si="3"/>
        <v>342.62060000000008</v>
      </c>
      <c r="DQ17" s="221">
        <f t="shared" si="4"/>
        <v>35.970000000000006</v>
      </c>
      <c r="DR17" s="221">
        <f t="shared" si="5"/>
        <v>11.601500000000001</v>
      </c>
      <c r="DS17" s="221">
        <f t="shared" si="6"/>
        <v>127.40429999999998</v>
      </c>
      <c r="DT17" s="221">
        <f t="shared" si="7"/>
        <v>17.613700000000001</v>
      </c>
      <c r="DU17" s="221">
        <f t="shared" si="8"/>
        <v>192.58949999999999</v>
      </c>
      <c r="DV17" s="222">
        <f t="shared" si="9"/>
        <v>535.21010000000001</v>
      </c>
      <c r="DW17" s="298">
        <f t="shared" si="10"/>
        <v>13.083900000000085</v>
      </c>
      <c r="DX17" s="298"/>
      <c r="DY17" s="299">
        <f>E17-(DU17-(DO17*PARAM!Q17))</f>
        <v>-6.7614999999999839</v>
      </c>
      <c r="DZ17" s="299"/>
    </row>
    <row r="18" spans="1:130" ht="14.25" customHeight="1" x14ac:dyDescent="0.25">
      <c r="A18" s="41">
        <v>1146</v>
      </c>
      <c r="B18" s="41" t="s">
        <v>768</v>
      </c>
      <c r="C18" s="41" t="s">
        <v>300</v>
      </c>
      <c r="D18" s="42">
        <v>1</v>
      </c>
      <c r="E18" s="41">
        <v>347.79640000000001</v>
      </c>
      <c r="F18" s="41">
        <v>558.00830000000008</v>
      </c>
      <c r="G18" s="41" t="s">
        <v>157</v>
      </c>
      <c r="H18" s="41" t="s">
        <v>9</v>
      </c>
      <c r="I18" s="41" t="s">
        <v>769</v>
      </c>
      <c r="J18" s="176">
        <v>37.472900000000003</v>
      </c>
      <c r="K18" s="176">
        <v>0</v>
      </c>
      <c r="L18" s="176">
        <v>37.472900000000003</v>
      </c>
      <c r="M18" s="182">
        <v>4.25</v>
      </c>
      <c r="N18" s="182">
        <v>0.93150000000000011</v>
      </c>
      <c r="O18" s="182">
        <v>14.2677</v>
      </c>
      <c r="P18" s="182">
        <v>1.6721000000000001</v>
      </c>
      <c r="Q18" s="182">
        <v>21.121300000000002</v>
      </c>
      <c r="R18" s="219">
        <v>58.594200000000001</v>
      </c>
      <c r="S18" s="176">
        <v>37.472900000000003</v>
      </c>
      <c r="T18" s="176">
        <v>0</v>
      </c>
      <c r="U18" s="176">
        <v>37.472900000000003</v>
      </c>
      <c r="V18" s="182">
        <v>4.25</v>
      </c>
      <c r="W18" s="182">
        <v>0.93150000000000011</v>
      </c>
      <c r="X18" s="182">
        <v>14.2821</v>
      </c>
      <c r="Y18" s="182">
        <v>1.6721000000000001</v>
      </c>
      <c r="Z18" s="182">
        <v>21.1357</v>
      </c>
      <c r="AA18" s="219">
        <v>58.608599999999996</v>
      </c>
      <c r="AB18" s="176">
        <v>36.4026</v>
      </c>
      <c r="AC18" s="176">
        <v>0</v>
      </c>
      <c r="AD18" s="176">
        <v>36.4026</v>
      </c>
      <c r="AE18" s="182">
        <v>4.0999999999999996</v>
      </c>
      <c r="AF18" s="182">
        <v>0.90469999999999995</v>
      </c>
      <c r="AG18" s="182">
        <v>13.923499999999999</v>
      </c>
      <c r="AH18" s="182">
        <v>1.8106</v>
      </c>
      <c r="AI18" s="182">
        <v>20.738800000000001</v>
      </c>
      <c r="AJ18" s="219">
        <v>57.141400000000004</v>
      </c>
      <c r="AK18" s="176">
        <v>37.283000000000001</v>
      </c>
      <c r="AL18" s="176">
        <v>0</v>
      </c>
      <c r="AM18" s="176">
        <v>37.283000000000001</v>
      </c>
      <c r="AN18" s="182">
        <v>4.25</v>
      </c>
      <c r="AO18" s="182">
        <v>0.93150000000000011</v>
      </c>
      <c r="AP18" s="182">
        <v>14.274900000000001</v>
      </c>
      <c r="AQ18" s="182">
        <v>1.2106000000000001</v>
      </c>
      <c r="AR18" s="182">
        <v>20.666999999999998</v>
      </c>
      <c r="AS18" s="219">
        <v>57.95</v>
      </c>
      <c r="AT18" s="176">
        <v>39.187800000000003</v>
      </c>
      <c r="AU18" s="176">
        <v>9.4861000000000004</v>
      </c>
      <c r="AV18" s="176">
        <v>48.673900000000003</v>
      </c>
      <c r="AW18" s="182">
        <v>5.8</v>
      </c>
      <c r="AX18" s="182">
        <v>0.97909999999999997</v>
      </c>
      <c r="AY18" s="182">
        <v>19.185199999999998</v>
      </c>
      <c r="AZ18" s="182">
        <v>1.7205000000000001</v>
      </c>
      <c r="BA18" s="182">
        <v>27.684799999999999</v>
      </c>
      <c r="BB18" s="219">
        <v>76.358699999999999</v>
      </c>
      <c r="BC18" s="176">
        <v>56.565799999999996</v>
      </c>
      <c r="BD18" s="176">
        <v>0</v>
      </c>
      <c r="BE18" s="176">
        <v>56.565799999999996</v>
      </c>
      <c r="BF18" s="182">
        <v>6.88</v>
      </c>
      <c r="BG18" s="182">
        <v>1.4088000000000001</v>
      </c>
      <c r="BH18" s="182">
        <v>25.319000000000003</v>
      </c>
      <c r="BI18" s="182">
        <v>1.7269999999999999</v>
      </c>
      <c r="BJ18" s="182">
        <v>35.334800000000001</v>
      </c>
      <c r="BK18" s="219">
        <v>91.900599999999997</v>
      </c>
      <c r="BL18" s="176">
        <v>37.949100000000001</v>
      </c>
      <c r="BM18" s="176">
        <v>0</v>
      </c>
      <c r="BN18" s="176">
        <v>37.949100000000001</v>
      </c>
      <c r="BO18" s="182">
        <v>4.3</v>
      </c>
      <c r="BP18" s="182">
        <v>0.94340000000000002</v>
      </c>
      <c r="BQ18" s="182">
        <v>14.440999999999999</v>
      </c>
      <c r="BR18" s="182">
        <v>1.5765</v>
      </c>
      <c r="BS18" s="182">
        <v>21.260900000000003</v>
      </c>
      <c r="BT18" s="219">
        <v>59.21</v>
      </c>
      <c r="BU18" s="176">
        <v>37.949100000000001</v>
      </c>
      <c r="BV18" s="176">
        <v>0</v>
      </c>
      <c r="BW18" s="176">
        <v>37.949100000000001</v>
      </c>
      <c r="BX18" s="182">
        <v>4.3099999999999996</v>
      </c>
      <c r="BY18" s="182">
        <v>0.94340000000000002</v>
      </c>
      <c r="BZ18" s="182">
        <v>14.440999999999999</v>
      </c>
      <c r="CA18" s="182">
        <v>1.7294999999999998</v>
      </c>
      <c r="CB18" s="182">
        <v>21.4239</v>
      </c>
      <c r="CC18" s="219">
        <v>59.373000000000005</v>
      </c>
      <c r="CD18" s="176">
        <v>38.657199999999996</v>
      </c>
      <c r="CE18" s="176">
        <v>0</v>
      </c>
      <c r="CF18" s="176">
        <v>38.657199999999996</v>
      </c>
      <c r="CG18" s="182">
        <v>4.41</v>
      </c>
      <c r="CH18" s="182">
        <v>0.96109999999999995</v>
      </c>
      <c r="CI18" s="182">
        <v>16.9937</v>
      </c>
      <c r="CJ18" s="182">
        <v>1.4842</v>
      </c>
      <c r="CK18" s="182">
        <v>23.849</v>
      </c>
      <c r="CL18" s="219">
        <v>62.5062</v>
      </c>
      <c r="CM18" s="176">
        <v>37.949100000000001</v>
      </c>
      <c r="CN18" s="176">
        <v>0</v>
      </c>
      <c r="CO18" s="176">
        <v>37.949100000000001</v>
      </c>
      <c r="CP18" s="182">
        <v>4.3899999999999997</v>
      </c>
      <c r="CQ18" s="182">
        <v>0.94340000000000002</v>
      </c>
      <c r="CR18" s="182">
        <v>16.7531</v>
      </c>
      <c r="CS18" s="182">
        <v>1.1174999999999999</v>
      </c>
      <c r="CT18" s="182">
        <v>23.204000000000001</v>
      </c>
      <c r="CU18" s="219">
        <v>61.153100000000002</v>
      </c>
      <c r="CV18" s="176">
        <v>97.471100000000007</v>
      </c>
      <c r="CW18" s="176">
        <v>0</v>
      </c>
      <c r="CX18" s="176">
        <v>97.471100000000007</v>
      </c>
      <c r="CY18" s="182">
        <v>12.53</v>
      </c>
      <c r="CZ18" s="182">
        <v>2.4314</v>
      </c>
      <c r="DA18" s="182">
        <v>42.754100000000001</v>
      </c>
      <c r="DB18" s="182">
        <v>2.3327</v>
      </c>
      <c r="DC18" s="182">
        <v>60.048199999999994</v>
      </c>
      <c r="DD18" s="219">
        <v>157.51930000000002</v>
      </c>
      <c r="DE18" s="176">
        <v>64.421899999999994</v>
      </c>
      <c r="DF18" s="176">
        <v>0</v>
      </c>
      <c r="DG18" s="176">
        <v>64.421899999999994</v>
      </c>
      <c r="DH18" s="182">
        <v>7.96</v>
      </c>
      <c r="DI18" s="182">
        <v>7.1711</v>
      </c>
      <c r="DJ18" s="182">
        <v>38.1526</v>
      </c>
      <c r="DK18" s="182">
        <v>1.7825</v>
      </c>
      <c r="DL18" s="182">
        <v>55.066200000000002</v>
      </c>
      <c r="DM18" s="219">
        <v>119.48809999999999</v>
      </c>
      <c r="DN18" s="220">
        <f t="shared" si="1"/>
        <v>558.78250000000003</v>
      </c>
      <c r="DO18" s="220">
        <f t="shared" si="2"/>
        <v>9.4861000000000004</v>
      </c>
      <c r="DP18" s="220">
        <f t="shared" si="3"/>
        <v>568.26859999999988</v>
      </c>
      <c r="DQ18" s="221">
        <f t="shared" si="4"/>
        <v>67.429999999999993</v>
      </c>
      <c r="DR18" s="221">
        <f t="shared" si="5"/>
        <v>19.480900000000002</v>
      </c>
      <c r="DS18" s="221">
        <f t="shared" si="6"/>
        <v>244.78789999999998</v>
      </c>
      <c r="DT18" s="221">
        <f t="shared" si="7"/>
        <v>19.835799999999999</v>
      </c>
      <c r="DU18" s="221">
        <f t="shared" si="8"/>
        <v>351.53459999999995</v>
      </c>
      <c r="DV18" s="222">
        <f t="shared" si="9"/>
        <v>919.80320000000006</v>
      </c>
      <c r="DW18" s="298">
        <f t="shared" si="10"/>
        <v>10.260299999999802</v>
      </c>
      <c r="DX18" s="298"/>
      <c r="DY18" s="299">
        <f>E18-(DU18-(DO18*PARAM!Q18))</f>
        <v>-3.7381999999999493</v>
      </c>
      <c r="DZ18" s="299"/>
    </row>
    <row r="19" spans="1:130" ht="14.25" customHeight="1" x14ac:dyDescent="0.25">
      <c r="A19" s="41">
        <v>1163</v>
      </c>
      <c r="B19" s="41" t="s">
        <v>807</v>
      </c>
      <c r="C19" s="41" t="s">
        <v>808</v>
      </c>
      <c r="D19" s="42">
        <v>0.8</v>
      </c>
      <c r="E19" s="41">
        <v>14479.98</v>
      </c>
      <c r="F19" s="41">
        <v>25570.73</v>
      </c>
      <c r="G19" s="41" t="s">
        <v>157</v>
      </c>
      <c r="H19" s="41" t="s">
        <v>19</v>
      </c>
      <c r="I19" s="41" t="s">
        <v>256</v>
      </c>
      <c r="J19" s="176">
        <v>1968.66</v>
      </c>
      <c r="K19" s="176">
        <v>0</v>
      </c>
      <c r="L19" s="176">
        <v>1968.66</v>
      </c>
      <c r="M19" s="182">
        <v>178</v>
      </c>
      <c r="N19" s="182">
        <v>48.89</v>
      </c>
      <c r="O19" s="182">
        <v>732.02</v>
      </c>
      <c r="P19" s="182">
        <v>96.1</v>
      </c>
      <c r="Q19" s="182">
        <v>1055.01</v>
      </c>
      <c r="R19" s="219">
        <v>3023.67</v>
      </c>
      <c r="S19" s="176">
        <v>1934.43</v>
      </c>
      <c r="T19" s="176">
        <v>0</v>
      </c>
      <c r="U19" s="176">
        <v>1934.43</v>
      </c>
      <c r="V19" s="182">
        <v>175</v>
      </c>
      <c r="W19" s="182">
        <v>48.29</v>
      </c>
      <c r="X19" s="182">
        <v>711.16</v>
      </c>
      <c r="Y19" s="182">
        <v>100.64</v>
      </c>
      <c r="Z19" s="182">
        <v>1035.0899999999999</v>
      </c>
      <c r="AA19" s="219">
        <v>2969.52</v>
      </c>
      <c r="AB19" s="176">
        <v>1934.43</v>
      </c>
      <c r="AC19" s="176">
        <v>0</v>
      </c>
      <c r="AD19" s="176">
        <v>1934.43</v>
      </c>
      <c r="AE19" s="182">
        <v>175</v>
      </c>
      <c r="AF19" s="182">
        <v>48.29</v>
      </c>
      <c r="AG19" s="182">
        <v>710.79</v>
      </c>
      <c r="AH19" s="182">
        <v>126.14</v>
      </c>
      <c r="AI19" s="182">
        <v>1060.22</v>
      </c>
      <c r="AJ19" s="219">
        <v>2994.65</v>
      </c>
      <c r="AK19" s="176">
        <v>1982.08</v>
      </c>
      <c r="AL19" s="176">
        <v>0</v>
      </c>
      <c r="AM19" s="176">
        <v>1982.08</v>
      </c>
      <c r="AN19" s="182">
        <v>181</v>
      </c>
      <c r="AO19" s="182">
        <v>49.48</v>
      </c>
      <c r="AP19" s="182">
        <v>753.93</v>
      </c>
      <c r="AQ19" s="182">
        <v>116.79</v>
      </c>
      <c r="AR19" s="182">
        <v>1101.2</v>
      </c>
      <c r="AS19" s="219">
        <v>3083.28</v>
      </c>
      <c r="AT19" s="176">
        <v>1966.55</v>
      </c>
      <c r="AU19" s="176">
        <v>758.88</v>
      </c>
      <c r="AV19" s="176">
        <v>2725.43</v>
      </c>
      <c r="AW19" s="182">
        <v>282</v>
      </c>
      <c r="AX19" s="182">
        <v>49.09</v>
      </c>
      <c r="AY19" s="182">
        <v>891.65</v>
      </c>
      <c r="AZ19" s="182">
        <v>96.08</v>
      </c>
      <c r="BA19" s="182">
        <v>1318.82</v>
      </c>
      <c r="BB19" s="219">
        <v>4044.25</v>
      </c>
      <c r="BC19" s="176">
        <v>2960.31</v>
      </c>
      <c r="BD19" s="176">
        <v>0</v>
      </c>
      <c r="BE19" s="176">
        <v>2960.31</v>
      </c>
      <c r="BF19" s="182">
        <v>307</v>
      </c>
      <c r="BG19" s="182">
        <v>72.31</v>
      </c>
      <c r="BH19" s="182">
        <v>1093.25</v>
      </c>
      <c r="BI19" s="182">
        <v>118.58</v>
      </c>
      <c r="BJ19" s="182">
        <v>1591.14</v>
      </c>
      <c r="BK19" s="219">
        <v>4551.45</v>
      </c>
      <c r="BL19" s="176">
        <v>1934.43</v>
      </c>
      <c r="BM19" s="176">
        <v>0</v>
      </c>
      <c r="BN19" s="176">
        <v>1934.43</v>
      </c>
      <c r="BO19" s="182">
        <v>170</v>
      </c>
      <c r="BP19" s="182">
        <v>48.29</v>
      </c>
      <c r="BQ19" s="182">
        <v>710.79</v>
      </c>
      <c r="BR19" s="182">
        <v>100.64</v>
      </c>
      <c r="BS19" s="182">
        <v>1029.72</v>
      </c>
      <c r="BT19" s="219">
        <v>2964.15</v>
      </c>
      <c r="BU19" s="176">
        <v>1934.43</v>
      </c>
      <c r="BV19" s="176">
        <v>0</v>
      </c>
      <c r="BW19" s="176">
        <v>1934.43</v>
      </c>
      <c r="BX19" s="182">
        <v>174</v>
      </c>
      <c r="BY19" s="182">
        <v>48.29</v>
      </c>
      <c r="BZ19" s="182">
        <v>710.79</v>
      </c>
      <c r="CA19" s="182">
        <v>121.04</v>
      </c>
      <c r="CB19" s="182">
        <v>1054.1199999999999</v>
      </c>
      <c r="CC19" s="219">
        <v>2988.55</v>
      </c>
      <c r="CD19" s="176">
        <v>1976.63</v>
      </c>
      <c r="CE19" s="176">
        <v>0</v>
      </c>
      <c r="CF19" s="176">
        <v>1976.63</v>
      </c>
      <c r="CG19" s="182">
        <v>179</v>
      </c>
      <c r="CH19" s="182">
        <v>49.34</v>
      </c>
      <c r="CI19" s="182">
        <v>749</v>
      </c>
      <c r="CJ19" s="182">
        <v>40.19</v>
      </c>
      <c r="CK19" s="182">
        <v>1017.53</v>
      </c>
      <c r="CL19" s="219">
        <v>2994.16</v>
      </c>
      <c r="CM19" s="176">
        <v>1922.37</v>
      </c>
      <c r="CN19" s="176">
        <v>0</v>
      </c>
      <c r="CO19" s="176">
        <v>1922.37</v>
      </c>
      <c r="CP19" s="182">
        <v>181</v>
      </c>
      <c r="CQ19" s="182">
        <v>47.99</v>
      </c>
      <c r="CR19" s="182">
        <v>687.39</v>
      </c>
      <c r="CS19" s="182">
        <v>120.83</v>
      </c>
      <c r="CT19" s="182">
        <v>1037.21</v>
      </c>
      <c r="CU19" s="219">
        <v>2959.58</v>
      </c>
      <c r="CV19" s="176">
        <v>2337.7800000000002</v>
      </c>
      <c r="CW19" s="176">
        <v>0</v>
      </c>
      <c r="CX19" s="176">
        <v>2337.7800000000002</v>
      </c>
      <c r="CY19" s="182">
        <v>230</v>
      </c>
      <c r="CZ19" s="182">
        <v>58.37</v>
      </c>
      <c r="DA19" s="182">
        <v>889.58</v>
      </c>
      <c r="DB19" s="182">
        <v>112.91</v>
      </c>
      <c r="DC19" s="182">
        <v>1290.8599999999999</v>
      </c>
      <c r="DD19" s="219">
        <v>3628.64</v>
      </c>
      <c r="DE19" s="176">
        <v>2942.81</v>
      </c>
      <c r="DF19" s="176">
        <v>0</v>
      </c>
      <c r="DG19" s="176">
        <v>2942.81</v>
      </c>
      <c r="DH19" s="182">
        <v>313</v>
      </c>
      <c r="DI19" s="182">
        <v>330.36</v>
      </c>
      <c r="DJ19" s="182">
        <v>1338.91</v>
      </c>
      <c r="DK19" s="182">
        <v>130.1</v>
      </c>
      <c r="DL19" s="182">
        <v>2112.37</v>
      </c>
      <c r="DM19" s="219">
        <v>5055.18</v>
      </c>
      <c r="DN19" s="220">
        <f t="shared" si="1"/>
        <v>25794.91</v>
      </c>
      <c r="DO19" s="220">
        <f t="shared" si="2"/>
        <v>758.88</v>
      </c>
      <c r="DP19" s="220">
        <f t="shared" si="3"/>
        <v>26553.79</v>
      </c>
      <c r="DQ19" s="221">
        <f t="shared" si="4"/>
        <v>2545</v>
      </c>
      <c r="DR19" s="221">
        <f t="shared" si="5"/>
        <v>898.99000000000012</v>
      </c>
      <c r="DS19" s="221">
        <f t="shared" si="6"/>
        <v>9979.26</v>
      </c>
      <c r="DT19" s="221">
        <f t="shared" si="7"/>
        <v>1280.04</v>
      </c>
      <c r="DU19" s="221">
        <f t="shared" si="8"/>
        <v>14703.29</v>
      </c>
      <c r="DV19" s="222">
        <f t="shared" si="9"/>
        <v>41257.08</v>
      </c>
      <c r="DW19" s="298">
        <f t="shared" si="10"/>
        <v>983.06000000000131</v>
      </c>
      <c r="DX19" s="298"/>
      <c r="DY19" s="299">
        <f>E19-(DU19-(DO19*PARAM!Q19))</f>
        <v>-223.31000000000131</v>
      </c>
      <c r="DZ19" s="299"/>
    </row>
    <row r="20" spans="1:130" ht="14.25" customHeight="1" x14ac:dyDescent="0.25">
      <c r="A20" s="41">
        <v>1173</v>
      </c>
      <c r="B20" s="41" t="s">
        <v>275</v>
      </c>
      <c r="C20" s="41" t="s">
        <v>276</v>
      </c>
      <c r="D20" s="42">
        <v>1</v>
      </c>
      <c r="E20" s="41">
        <v>187.8922</v>
      </c>
      <c r="F20" s="41">
        <v>333.25129999999996</v>
      </c>
      <c r="G20" s="41" t="s">
        <v>157</v>
      </c>
      <c r="H20" s="41" t="s">
        <v>9</v>
      </c>
      <c r="I20" s="41" t="s">
        <v>277</v>
      </c>
      <c r="J20" s="176">
        <v>25.885100000000001</v>
      </c>
      <c r="K20" s="176">
        <v>0</v>
      </c>
      <c r="L20" s="176">
        <v>25.885100000000001</v>
      </c>
      <c r="M20" s="182">
        <v>2.62</v>
      </c>
      <c r="N20" s="182">
        <v>0.64170000000000005</v>
      </c>
      <c r="O20" s="182">
        <v>9.7375000000000007</v>
      </c>
      <c r="P20" s="182">
        <v>1.1728000000000001</v>
      </c>
      <c r="Q20" s="182">
        <v>14.172000000000001</v>
      </c>
      <c r="R20" s="219">
        <v>40.057099999999998</v>
      </c>
      <c r="S20" s="176">
        <v>25.885100000000001</v>
      </c>
      <c r="T20" s="176">
        <v>0</v>
      </c>
      <c r="U20" s="176">
        <v>25.885100000000001</v>
      </c>
      <c r="V20" s="182">
        <v>2.62</v>
      </c>
      <c r="W20" s="182">
        <v>0.64170000000000005</v>
      </c>
      <c r="X20" s="182">
        <v>9.747300000000001</v>
      </c>
      <c r="Y20" s="182">
        <v>1.3768</v>
      </c>
      <c r="Z20" s="182">
        <v>14.3858</v>
      </c>
      <c r="AA20" s="219">
        <v>40.270900000000005</v>
      </c>
      <c r="AB20" s="176">
        <v>25.6952</v>
      </c>
      <c r="AC20" s="176">
        <v>0</v>
      </c>
      <c r="AD20" s="176">
        <v>25.6952</v>
      </c>
      <c r="AE20" s="182">
        <v>2.62</v>
      </c>
      <c r="AF20" s="182">
        <v>0.64170000000000005</v>
      </c>
      <c r="AG20" s="182">
        <v>9.7423999999999999</v>
      </c>
      <c r="AH20" s="182">
        <v>1.6292</v>
      </c>
      <c r="AI20" s="182">
        <v>14.633299999999998</v>
      </c>
      <c r="AJ20" s="219">
        <v>40.328499999999998</v>
      </c>
      <c r="AK20" s="176">
        <v>26.2209</v>
      </c>
      <c r="AL20" s="176">
        <v>0</v>
      </c>
      <c r="AM20" s="176">
        <v>26.2209</v>
      </c>
      <c r="AN20" s="182">
        <v>2.69</v>
      </c>
      <c r="AO20" s="182">
        <v>0.65489999999999993</v>
      </c>
      <c r="AP20" s="182">
        <v>9.9345999999999997</v>
      </c>
      <c r="AQ20" s="182">
        <v>1.4855</v>
      </c>
      <c r="AR20" s="182">
        <v>14.765000000000001</v>
      </c>
      <c r="AS20" s="219">
        <v>40.985900000000001</v>
      </c>
      <c r="AT20" s="176">
        <v>25.6952</v>
      </c>
      <c r="AU20" s="176">
        <v>9.4861000000000004</v>
      </c>
      <c r="AV20" s="176">
        <v>35.1813</v>
      </c>
      <c r="AW20" s="182">
        <v>3.9</v>
      </c>
      <c r="AX20" s="182">
        <v>0.64170000000000005</v>
      </c>
      <c r="AY20" s="182">
        <v>11.6396</v>
      </c>
      <c r="AZ20" s="182">
        <v>1.2464</v>
      </c>
      <c r="BA20" s="182">
        <v>17.427700000000002</v>
      </c>
      <c r="BB20" s="219">
        <v>52.608999999999995</v>
      </c>
      <c r="BC20" s="176">
        <v>40.076300000000003</v>
      </c>
      <c r="BD20" s="176">
        <v>0</v>
      </c>
      <c r="BE20" s="176">
        <v>40.076300000000003</v>
      </c>
      <c r="BF20" s="182">
        <v>4.3600000000000003</v>
      </c>
      <c r="BG20" s="182">
        <v>0.95840000000000003</v>
      </c>
      <c r="BH20" s="182">
        <v>14.3683</v>
      </c>
      <c r="BI20" s="182">
        <v>1.8262</v>
      </c>
      <c r="BJ20" s="182">
        <v>21.512899999999998</v>
      </c>
      <c r="BK20" s="219">
        <v>61.589199999999998</v>
      </c>
      <c r="BL20" s="176">
        <v>25.6952</v>
      </c>
      <c r="BM20" s="176">
        <v>0</v>
      </c>
      <c r="BN20" s="176">
        <v>25.6952</v>
      </c>
      <c r="BO20" s="182">
        <v>2.56</v>
      </c>
      <c r="BP20" s="182">
        <v>0.64170000000000005</v>
      </c>
      <c r="BQ20" s="182">
        <v>9.7423999999999999</v>
      </c>
      <c r="BR20" s="182">
        <v>1.3231999999999999</v>
      </c>
      <c r="BS20" s="182">
        <v>14.267300000000001</v>
      </c>
      <c r="BT20" s="219">
        <v>39.962499999999999</v>
      </c>
      <c r="BU20" s="176">
        <v>25.885100000000001</v>
      </c>
      <c r="BV20" s="176">
        <v>0</v>
      </c>
      <c r="BW20" s="176">
        <v>25.885100000000001</v>
      </c>
      <c r="BX20" s="182">
        <v>2.61</v>
      </c>
      <c r="BY20" s="182">
        <v>0.64170000000000005</v>
      </c>
      <c r="BZ20" s="182">
        <v>9.7423999999999999</v>
      </c>
      <c r="CA20" s="182">
        <v>1.5808000000000002</v>
      </c>
      <c r="CB20" s="182">
        <v>14.5749</v>
      </c>
      <c r="CC20" s="219">
        <v>40.46</v>
      </c>
      <c r="CD20" s="176">
        <v>26.977899999999998</v>
      </c>
      <c r="CE20" s="176">
        <v>0</v>
      </c>
      <c r="CF20" s="176">
        <v>26.977899999999998</v>
      </c>
      <c r="CG20" s="182">
        <v>2.77</v>
      </c>
      <c r="CH20" s="182">
        <v>0.66900000000000004</v>
      </c>
      <c r="CI20" s="182">
        <v>10.1417</v>
      </c>
      <c r="CJ20" s="182">
        <v>1.6002000000000001</v>
      </c>
      <c r="CK20" s="182">
        <v>15.180899999999999</v>
      </c>
      <c r="CL20" s="219">
        <v>42.158799999999999</v>
      </c>
      <c r="CM20" s="176">
        <v>25.885100000000001</v>
      </c>
      <c r="CN20" s="176">
        <v>0</v>
      </c>
      <c r="CO20" s="176">
        <v>25.885100000000001</v>
      </c>
      <c r="CP20" s="182">
        <v>2.69</v>
      </c>
      <c r="CQ20" s="182">
        <v>0.64170000000000005</v>
      </c>
      <c r="CR20" s="182">
        <v>9.7904</v>
      </c>
      <c r="CS20" s="182">
        <v>0.66280000000000006</v>
      </c>
      <c r="CT20" s="182">
        <v>13.7849</v>
      </c>
      <c r="CU20" s="219">
        <v>39.67</v>
      </c>
      <c r="CV20" s="176">
        <v>25.885100000000001</v>
      </c>
      <c r="CW20" s="176">
        <v>0</v>
      </c>
      <c r="CX20" s="176">
        <v>25.885100000000001</v>
      </c>
      <c r="CY20" s="182">
        <v>2.61</v>
      </c>
      <c r="CZ20" s="182">
        <v>0.64170000000000005</v>
      </c>
      <c r="DA20" s="182">
        <v>9.7423999999999999</v>
      </c>
      <c r="DB20" s="182">
        <v>1.2747999999999999</v>
      </c>
      <c r="DC20" s="182">
        <v>14.2689</v>
      </c>
      <c r="DD20" s="219">
        <v>40.154000000000003</v>
      </c>
      <c r="DE20" s="176">
        <v>38.550199999999997</v>
      </c>
      <c r="DF20" s="176">
        <v>0</v>
      </c>
      <c r="DG20" s="176">
        <v>38.550199999999997</v>
      </c>
      <c r="DH20" s="182">
        <v>4.41</v>
      </c>
      <c r="DI20" s="182">
        <v>4.3080999999999996</v>
      </c>
      <c r="DJ20" s="182">
        <v>14.3683</v>
      </c>
      <c r="DK20" s="182">
        <v>1.6527000000000001</v>
      </c>
      <c r="DL20" s="182">
        <v>24.739099999999997</v>
      </c>
      <c r="DM20" s="219">
        <v>63.289300000000004</v>
      </c>
      <c r="DN20" s="220">
        <f t="shared" si="1"/>
        <v>338.33640000000008</v>
      </c>
      <c r="DO20" s="220">
        <f t="shared" si="2"/>
        <v>9.4861000000000004</v>
      </c>
      <c r="DP20" s="220">
        <f t="shared" si="3"/>
        <v>347.82250000000005</v>
      </c>
      <c r="DQ20" s="221">
        <f t="shared" si="4"/>
        <v>36.460000000000008</v>
      </c>
      <c r="DR20" s="221">
        <f t="shared" si="5"/>
        <v>11.724</v>
      </c>
      <c r="DS20" s="221">
        <f t="shared" si="6"/>
        <v>128.69730000000001</v>
      </c>
      <c r="DT20" s="221">
        <f t="shared" si="7"/>
        <v>16.831399999999999</v>
      </c>
      <c r="DU20" s="221">
        <f t="shared" si="8"/>
        <v>193.71270000000001</v>
      </c>
      <c r="DV20" s="222">
        <f t="shared" si="9"/>
        <v>541.53519999999992</v>
      </c>
      <c r="DW20" s="298">
        <f t="shared" si="10"/>
        <v>14.57120000000009</v>
      </c>
      <c r="DX20" s="298"/>
      <c r="DY20" s="299">
        <f>E20-(DU20-(DO20*PARAM!Q20))</f>
        <v>-5.8205000000000098</v>
      </c>
      <c r="DZ20" s="299"/>
    </row>
    <row r="21" spans="1:130" ht="14.25" customHeight="1" x14ac:dyDescent="0.25">
      <c r="A21" s="41">
        <v>1259</v>
      </c>
      <c r="B21" s="41" t="s">
        <v>572</v>
      </c>
      <c r="C21" s="41" t="s">
        <v>181</v>
      </c>
      <c r="D21" s="42">
        <v>0.9</v>
      </c>
      <c r="E21" s="41">
        <v>187.6069</v>
      </c>
      <c r="F21" s="41">
        <v>338.83699999999999</v>
      </c>
      <c r="G21" s="41" t="s">
        <v>157</v>
      </c>
      <c r="H21" s="41" t="s">
        <v>9</v>
      </c>
      <c r="I21" s="41" t="s">
        <v>573</v>
      </c>
      <c r="J21" s="176">
        <v>26.244399999999999</v>
      </c>
      <c r="K21" s="176">
        <v>0</v>
      </c>
      <c r="L21" s="176">
        <v>26.244399999999999</v>
      </c>
      <c r="M21" s="182">
        <v>2.58</v>
      </c>
      <c r="N21" s="182">
        <v>0.38040000000000002</v>
      </c>
      <c r="O21" s="182">
        <v>9.6246000000000009</v>
      </c>
      <c r="P21" s="182">
        <v>1.4823</v>
      </c>
      <c r="Q21" s="182">
        <v>14.067299999999999</v>
      </c>
      <c r="R21" s="219">
        <v>40.311700000000002</v>
      </c>
      <c r="S21" s="176">
        <v>25.386399999999998</v>
      </c>
      <c r="T21" s="176">
        <v>0</v>
      </c>
      <c r="U21" s="176">
        <v>25.386399999999998</v>
      </c>
      <c r="V21" s="182">
        <v>2.58</v>
      </c>
      <c r="W21" s="182">
        <v>0.38040000000000002</v>
      </c>
      <c r="X21" s="182">
        <v>9.6346000000000007</v>
      </c>
      <c r="Y21" s="182">
        <v>1.2668000000000001</v>
      </c>
      <c r="Z21" s="182">
        <v>13.861800000000001</v>
      </c>
      <c r="AA21" s="219">
        <v>39.248200000000004</v>
      </c>
      <c r="AB21" s="176">
        <v>25.386399999999998</v>
      </c>
      <c r="AC21" s="176">
        <v>0</v>
      </c>
      <c r="AD21" s="176">
        <v>25.386399999999998</v>
      </c>
      <c r="AE21" s="182">
        <v>2.58</v>
      </c>
      <c r="AF21" s="182">
        <v>0.38040000000000002</v>
      </c>
      <c r="AG21" s="182">
        <v>9.6295999999999999</v>
      </c>
      <c r="AH21" s="182">
        <v>1.6237999999999999</v>
      </c>
      <c r="AI21" s="182">
        <v>14.213800000000001</v>
      </c>
      <c r="AJ21" s="219">
        <v>39.600200000000001</v>
      </c>
      <c r="AK21" s="176">
        <v>25.386399999999998</v>
      </c>
      <c r="AL21" s="176">
        <v>0</v>
      </c>
      <c r="AM21" s="176">
        <v>25.386399999999998</v>
      </c>
      <c r="AN21" s="182">
        <v>2.58</v>
      </c>
      <c r="AO21" s="182">
        <v>0.38040000000000002</v>
      </c>
      <c r="AP21" s="182">
        <v>9.6295999999999999</v>
      </c>
      <c r="AQ21" s="182">
        <v>0.45079999999999998</v>
      </c>
      <c r="AR21" s="182">
        <v>13.040799999999999</v>
      </c>
      <c r="AS21" s="219">
        <v>38.427199999999999</v>
      </c>
      <c r="AT21" s="176">
        <v>25.386399999999998</v>
      </c>
      <c r="AU21" s="176">
        <v>7.7786</v>
      </c>
      <c r="AV21" s="176">
        <v>33.164999999999999</v>
      </c>
      <c r="AW21" s="182">
        <v>3.63</v>
      </c>
      <c r="AX21" s="182">
        <v>0.38040000000000002</v>
      </c>
      <c r="AY21" s="182">
        <v>11.1854</v>
      </c>
      <c r="AZ21" s="182">
        <v>1.371</v>
      </c>
      <c r="BA21" s="182">
        <v>16.566800000000001</v>
      </c>
      <c r="BB21" s="219">
        <v>49.7318</v>
      </c>
      <c r="BC21" s="176">
        <v>40.243899999999996</v>
      </c>
      <c r="BD21" s="176">
        <v>0</v>
      </c>
      <c r="BE21" s="176">
        <v>40.243899999999996</v>
      </c>
      <c r="BF21" s="182">
        <v>4.29</v>
      </c>
      <c r="BG21" s="182">
        <v>0.56820000000000004</v>
      </c>
      <c r="BH21" s="182">
        <v>16.474800000000002</v>
      </c>
      <c r="BI21" s="182">
        <v>1.5715000000000001</v>
      </c>
      <c r="BJ21" s="182">
        <v>22.904499999999999</v>
      </c>
      <c r="BK21" s="219">
        <v>63.148400000000002</v>
      </c>
      <c r="BL21" s="176">
        <v>25.386399999999998</v>
      </c>
      <c r="BM21" s="176">
        <v>0</v>
      </c>
      <c r="BN21" s="176">
        <v>25.386399999999998</v>
      </c>
      <c r="BO21" s="182">
        <v>2.58</v>
      </c>
      <c r="BP21" s="182">
        <v>0.38040000000000002</v>
      </c>
      <c r="BQ21" s="182">
        <v>9.6295999999999999</v>
      </c>
      <c r="BR21" s="182">
        <v>1.5218</v>
      </c>
      <c r="BS21" s="182">
        <v>14.111800000000001</v>
      </c>
      <c r="BT21" s="219">
        <v>39.498200000000004</v>
      </c>
      <c r="BU21" s="176">
        <v>25.386399999999998</v>
      </c>
      <c r="BV21" s="176">
        <v>0</v>
      </c>
      <c r="BW21" s="176">
        <v>25.386399999999998</v>
      </c>
      <c r="BX21" s="182">
        <v>2.58</v>
      </c>
      <c r="BY21" s="182">
        <v>0.38040000000000002</v>
      </c>
      <c r="BZ21" s="182">
        <v>9.6295999999999999</v>
      </c>
      <c r="CA21" s="182">
        <v>0.45079999999999998</v>
      </c>
      <c r="CB21" s="182">
        <v>13.040799999999999</v>
      </c>
      <c r="CC21" s="219">
        <v>38.427199999999999</v>
      </c>
      <c r="CD21" s="176">
        <v>25.500599999999999</v>
      </c>
      <c r="CE21" s="176">
        <v>0</v>
      </c>
      <c r="CF21" s="176">
        <v>25.500599999999999</v>
      </c>
      <c r="CG21" s="182">
        <v>2.59</v>
      </c>
      <c r="CH21" s="182">
        <v>0.3821</v>
      </c>
      <c r="CI21" s="182">
        <v>9.6713000000000005</v>
      </c>
      <c r="CJ21" s="182">
        <v>0.45280000000000004</v>
      </c>
      <c r="CK21" s="182">
        <v>13.0962</v>
      </c>
      <c r="CL21" s="219">
        <v>38.596800000000002</v>
      </c>
      <c r="CM21" s="176">
        <v>26.838200000000001</v>
      </c>
      <c r="CN21" s="176">
        <v>0</v>
      </c>
      <c r="CO21" s="176">
        <v>26.838200000000001</v>
      </c>
      <c r="CP21" s="182">
        <v>2.85</v>
      </c>
      <c r="CQ21" s="182">
        <v>0.4022</v>
      </c>
      <c r="CR21" s="182">
        <v>10.2079</v>
      </c>
      <c r="CS21" s="182">
        <v>0.52759999999999996</v>
      </c>
      <c r="CT21" s="182">
        <v>13.9877</v>
      </c>
      <c r="CU21" s="219">
        <v>40.825900000000004</v>
      </c>
      <c r="CV21" s="176">
        <v>32.455599999999997</v>
      </c>
      <c r="CW21" s="176">
        <v>0</v>
      </c>
      <c r="CX21" s="176">
        <v>32.455599999999997</v>
      </c>
      <c r="CY21" s="182">
        <v>3.54</v>
      </c>
      <c r="CZ21" s="182">
        <v>0.48649999999999999</v>
      </c>
      <c r="DA21" s="182">
        <v>12.2119</v>
      </c>
      <c r="DB21" s="182">
        <v>1.4943</v>
      </c>
      <c r="DC21" s="182">
        <v>17.732700000000001</v>
      </c>
      <c r="DD21" s="219">
        <v>50.188299999999998</v>
      </c>
      <c r="DE21" s="176">
        <v>38.546500000000002</v>
      </c>
      <c r="DF21" s="176">
        <v>0</v>
      </c>
      <c r="DG21" s="176">
        <v>38.546500000000002</v>
      </c>
      <c r="DH21" s="182">
        <v>4.3600000000000003</v>
      </c>
      <c r="DI21" s="182">
        <v>3.9641000000000002</v>
      </c>
      <c r="DJ21" s="182">
        <v>12.164000000000001</v>
      </c>
      <c r="DK21" s="182">
        <v>1.8065</v>
      </c>
      <c r="DL21" s="182">
        <v>22.294599999999999</v>
      </c>
      <c r="DM21" s="219">
        <v>60.841099999999997</v>
      </c>
      <c r="DN21" s="220">
        <f t="shared" si="1"/>
        <v>342.14759999999995</v>
      </c>
      <c r="DO21" s="220">
        <f t="shared" si="2"/>
        <v>7.7786</v>
      </c>
      <c r="DP21" s="220">
        <f t="shared" si="3"/>
        <v>349.92619999999994</v>
      </c>
      <c r="DQ21" s="221">
        <f t="shared" si="4"/>
        <v>36.74</v>
      </c>
      <c r="DR21" s="221">
        <f t="shared" si="5"/>
        <v>8.4659000000000013</v>
      </c>
      <c r="DS21" s="221">
        <f t="shared" si="6"/>
        <v>129.69290000000001</v>
      </c>
      <c r="DT21" s="221">
        <f t="shared" si="7"/>
        <v>14.02</v>
      </c>
      <c r="DU21" s="221">
        <f t="shared" si="8"/>
        <v>188.91879999999998</v>
      </c>
      <c r="DV21" s="222">
        <f t="shared" si="9"/>
        <v>538.84499999999991</v>
      </c>
      <c r="DW21" s="298">
        <f t="shared" si="10"/>
        <v>11.089199999999948</v>
      </c>
      <c r="DX21" s="298"/>
      <c r="DY21" s="299">
        <f>E21-(DU21-(DO21*PARAM!Q21))</f>
        <v>-1.3118999999999801</v>
      </c>
      <c r="DZ21" s="299"/>
    </row>
    <row r="22" spans="1:130" ht="14.25" customHeight="1" x14ac:dyDescent="0.25">
      <c r="A22" s="41">
        <v>1275</v>
      </c>
      <c r="B22" s="41" t="s">
        <v>627</v>
      </c>
      <c r="C22" s="41" t="s">
        <v>217</v>
      </c>
      <c r="D22" s="42">
        <v>0.9</v>
      </c>
      <c r="E22" s="41">
        <v>18379.68</v>
      </c>
      <c r="F22" s="41">
        <v>33185.519999999997</v>
      </c>
      <c r="G22" s="41" t="s">
        <v>157</v>
      </c>
      <c r="H22" s="41" t="s">
        <v>19</v>
      </c>
      <c r="I22" s="41" t="s">
        <v>256</v>
      </c>
      <c r="J22" s="176">
        <v>2502.23</v>
      </c>
      <c r="K22" s="176">
        <v>0</v>
      </c>
      <c r="L22" s="176">
        <v>2502.23</v>
      </c>
      <c r="M22" s="182">
        <v>244</v>
      </c>
      <c r="N22" s="182">
        <v>36.6</v>
      </c>
      <c r="O22" s="182">
        <v>927.34</v>
      </c>
      <c r="P22" s="182">
        <v>125.77</v>
      </c>
      <c r="Q22" s="182">
        <v>1333.71</v>
      </c>
      <c r="R22" s="219">
        <v>3835.94</v>
      </c>
      <c r="S22" s="176">
        <v>2442.4299999999998</v>
      </c>
      <c r="T22" s="176">
        <v>0</v>
      </c>
      <c r="U22" s="176">
        <v>2442.4299999999998</v>
      </c>
      <c r="V22" s="182">
        <v>244</v>
      </c>
      <c r="W22" s="182">
        <v>36.6</v>
      </c>
      <c r="X22" s="182">
        <v>928.3</v>
      </c>
      <c r="Y22" s="182">
        <v>109.66</v>
      </c>
      <c r="Z22" s="182">
        <v>1318.56</v>
      </c>
      <c r="AA22" s="219">
        <v>3760.99</v>
      </c>
      <c r="AB22" s="176">
        <v>2442.4299999999998</v>
      </c>
      <c r="AC22" s="176">
        <v>0</v>
      </c>
      <c r="AD22" s="176">
        <v>2442.4299999999998</v>
      </c>
      <c r="AE22" s="182">
        <v>244</v>
      </c>
      <c r="AF22" s="182">
        <v>36.6</v>
      </c>
      <c r="AG22" s="182">
        <v>927.82</v>
      </c>
      <c r="AH22" s="182">
        <v>135.16</v>
      </c>
      <c r="AI22" s="182">
        <v>1343.58</v>
      </c>
      <c r="AJ22" s="219">
        <v>3786.01</v>
      </c>
      <c r="AK22" s="176">
        <v>2448.4</v>
      </c>
      <c r="AL22" s="176">
        <v>0</v>
      </c>
      <c r="AM22" s="176">
        <v>2448.4</v>
      </c>
      <c r="AN22" s="182">
        <v>245</v>
      </c>
      <c r="AO22" s="182">
        <v>36.69</v>
      </c>
      <c r="AP22" s="182">
        <v>930.01</v>
      </c>
      <c r="AQ22" s="182">
        <v>43.47</v>
      </c>
      <c r="AR22" s="182">
        <v>1255.17</v>
      </c>
      <c r="AS22" s="219">
        <v>3703.57</v>
      </c>
      <c r="AT22" s="176">
        <v>2455.61</v>
      </c>
      <c r="AU22" s="176">
        <v>853.75</v>
      </c>
      <c r="AV22" s="176">
        <v>3309.36</v>
      </c>
      <c r="AW22" s="182">
        <v>362</v>
      </c>
      <c r="AX22" s="182">
        <v>36.79</v>
      </c>
      <c r="AY22" s="182">
        <v>1103.3800000000001</v>
      </c>
      <c r="AZ22" s="182">
        <v>126.44</v>
      </c>
      <c r="BA22" s="182">
        <v>1628.61</v>
      </c>
      <c r="BB22" s="219">
        <v>4937.97</v>
      </c>
      <c r="BC22" s="176">
        <v>3784.84</v>
      </c>
      <c r="BD22" s="176">
        <v>0</v>
      </c>
      <c r="BE22" s="176">
        <v>3784.84</v>
      </c>
      <c r="BF22" s="182">
        <v>410</v>
      </c>
      <c r="BG22" s="182">
        <v>54.67</v>
      </c>
      <c r="BH22" s="182">
        <v>1586.52</v>
      </c>
      <c r="BI22" s="182">
        <v>66.61</v>
      </c>
      <c r="BJ22" s="182">
        <v>2117.8000000000002</v>
      </c>
      <c r="BK22" s="219">
        <v>5902.64</v>
      </c>
      <c r="BL22" s="176">
        <v>2442.4299999999998</v>
      </c>
      <c r="BM22" s="176">
        <v>0</v>
      </c>
      <c r="BN22" s="176">
        <v>2442.4299999999998</v>
      </c>
      <c r="BO22" s="182">
        <v>240</v>
      </c>
      <c r="BP22" s="182">
        <v>36.6</v>
      </c>
      <c r="BQ22" s="182">
        <v>927.82</v>
      </c>
      <c r="BR22" s="182">
        <v>130.06</v>
      </c>
      <c r="BS22" s="182">
        <v>1334.48</v>
      </c>
      <c r="BT22" s="219">
        <v>3776.91</v>
      </c>
      <c r="BU22" s="176">
        <v>2442.4299999999998</v>
      </c>
      <c r="BV22" s="176">
        <v>0</v>
      </c>
      <c r="BW22" s="176">
        <v>2442.4299999999998</v>
      </c>
      <c r="BX22" s="182">
        <v>243</v>
      </c>
      <c r="BY22" s="182">
        <v>36.6</v>
      </c>
      <c r="BZ22" s="182">
        <v>927.82</v>
      </c>
      <c r="CA22" s="182">
        <v>43.36</v>
      </c>
      <c r="CB22" s="182">
        <v>1250.78</v>
      </c>
      <c r="CC22" s="219">
        <v>3693.21</v>
      </c>
      <c r="CD22" s="176">
        <v>2516.11</v>
      </c>
      <c r="CE22" s="176">
        <v>0</v>
      </c>
      <c r="CF22" s="176">
        <v>2516.11</v>
      </c>
      <c r="CG22" s="182">
        <v>254</v>
      </c>
      <c r="CH22" s="182">
        <v>37.700000000000003</v>
      </c>
      <c r="CI22" s="182">
        <v>954.73</v>
      </c>
      <c r="CJ22" s="182">
        <v>121.17</v>
      </c>
      <c r="CK22" s="182">
        <v>1367.6</v>
      </c>
      <c r="CL22" s="219">
        <v>3883.71</v>
      </c>
      <c r="CM22" s="176">
        <v>2427.79</v>
      </c>
      <c r="CN22" s="176">
        <v>0</v>
      </c>
      <c r="CO22" s="176">
        <v>2427.79</v>
      </c>
      <c r="CP22" s="182">
        <v>250</v>
      </c>
      <c r="CQ22" s="182">
        <v>36.380000000000003</v>
      </c>
      <c r="CR22" s="182">
        <v>927.28</v>
      </c>
      <c r="CS22" s="182">
        <v>63.52</v>
      </c>
      <c r="CT22" s="182">
        <v>1277.18</v>
      </c>
      <c r="CU22" s="219">
        <v>3704.97</v>
      </c>
      <c r="CV22" s="176">
        <v>2917.29</v>
      </c>
      <c r="CW22" s="176">
        <v>0</v>
      </c>
      <c r="CX22" s="176">
        <v>2917.29</v>
      </c>
      <c r="CY22" s="182">
        <v>309</v>
      </c>
      <c r="CZ22" s="182">
        <v>43.72</v>
      </c>
      <c r="DA22" s="182">
        <v>1101.27</v>
      </c>
      <c r="DB22" s="182">
        <v>128.30000000000001</v>
      </c>
      <c r="DC22" s="182">
        <v>1582.29</v>
      </c>
      <c r="DD22" s="219">
        <v>4499.58</v>
      </c>
      <c r="DE22" s="176">
        <v>3710.1</v>
      </c>
      <c r="DF22" s="176">
        <v>0</v>
      </c>
      <c r="DG22" s="176">
        <v>3710.1</v>
      </c>
      <c r="DH22" s="182">
        <v>424</v>
      </c>
      <c r="DI22" s="182">
        <v>378.64</v>
      </c>
      <c r="DJ22" s="182">
        <v>1172.19</v>
      </c>
      <c r="DK22" s="182">
        <v>143.72</v>
      </c>
      <c r="DL22" s="182">
        <v>2118.5500000000002</v>
      </c>
      <c r="DM22" s="219">
        <v>5828.65</v>
      </c>
      <c r="DN22" s="220">
        <f t="shared" si="1"/>
        <v>32532.09</v>
      </c>
      <c r="DO22" s="220">
        <f t="shared" si="2"/>
        <v>853.75</v>
      </c>
      <c r="DP22" s="220">
        <f t="shared" si="3"/>
        <v>33385.840000000004</v>
      </c>
      <c r="DQ22" s="221">
        <f t="shared" si="4"/>
        <v>3469</v>
      </c>
      <c r="DR22" s="221">
        <f t="shared" si="5"/>
        <v>807.59</v>
      </c>
      <c r="DS22" s="221">
        <f t="shared" si="6"/>
        <v>12414.480000000001</v>
      </c>
      <c r="DT22" s="221">
        <f t="shared" si="7"/>
        <v>1237.24</v>
      </c>
      <c r="DU22" s="221">
        <f t="shared" si="8"/>
        <v>17928.310000000001</v>
      </c>
      <c r="DV22" s="222">
        <f t="shared" si="9"/>
        <v>51314.15</v>
      </c>
      <c r="DW22" s="298">
        <f t="shared" si="10"/>
        <v>200.32000000000698</v>
      </c>
      <c r="DX22" s="298"/>
      <c r="DY22" s="299">
        <f>E22-(DU22-(DO22*PARAM!Q22))</f>
        <v>451.36999999999898</v>
      </c>
      <c r="DZ22" s="299"/>
    </row>
    <row r="23" spans="1:130" ht="14.25" customHeight="1" x14ac:dyDescent="0.25">
      <c r="A23" s="41">
        <v>1305</v>
      </c>
      <c r="B23" s="41" t="s">
        <v>705</v>
      </c>
      <c r="C23" s="41" t="s">
        <v>706</v>
      </c>
      <c r="D23" s="42">
        <v>1</v>
      </c>
      <c r="E23" s="41">
        <v>214.9314</v>
      </c>
      <c r="F23" s="41">
        <v>388.90830000000005</v>
      </c>
      <c r="G23" s="41" t="s">
        <v>157</v>
      </c>
      <c r="H23" s="41" t="s">
        <v>9</v>
      </c>
      <c r="I23" s="41" t="s">
        <v>707</v>
      </c>
      <c r="J23" s="176">
        <v>34.415100000000002</v>
      </c>
      <c r="K23" s="176">
        <v>0</v>
      </c>
      <c r="L23" s="176">
        <v>34.415100000000002</v>
      </c>
      <c r="M23" s="182">
        <v>3.74</v>
      </c>
      <c r="N23" s="182">
        <v>0.50729999999999997</v>
      </c>
      <c r="O23" s="182">
        <v>12.712</v>
      </c>
      <c r="P23" s="182">
        <v>1.6284999999999998</v>
      </c>
      <c r="Q23" s="182">
        <v>18.587800000000001</v>
      </c>
      <c r="R23" s="219">
        <v>53.002899999999997</v>
      </c>
      <c r="S23" s="176">
        <v>27.9069</v>
      </c>
      <c r="T23" s="176">
        <v>0</v>
      </c>
      <c r="U23" s="176">
        <v>27.9069</v>
      </c>
      <c r="V23" s="182">
        <v>2.92</v>
      </c>
      <c r="W23" s="182">
        <v>0.41820000000000002</v>
      </c>
      <c r="X23" s="182">
        <v>10.557</v>
      </c>
      <c r="Y23" s="182">
        <v>1.3115000000000001</v>
      </c>
      <c r="Z23" s="182">
        <v>15.206700000000001</v>
      </c>
      <c r="AA23" s="219">
        <v>43.113599999999998</v>
      </c>
      <c r="AB23" s="176">
        <v>27.9069</v>
      </c>
      <c r="AC23" s="176">
        <v>0</v>
      </c>
      <c r="AD23" s="176">
        <v>27.9069</v>
      </c>
      <c r="AE23" s="182">
        <v>2.92</v>
      </c>
      <c r="AF23" s="182">
        <v>0.41820000000000002</v>
      </c>
      <c r="AG23" s="182">
        <v>10.5504</v>
      </c>
      <c r="AH23" s="182">
        <v>1.6684999999999999</v>
      </c>
      <c r="AI23" s="182">
        <v>15.5571</v>
      </c>
      <c r="AJ23" s="219">
        <v>43.463999999999999</v>
      </c>
      <c r="AK23" s="176">
        <v>27.958600000000001</v>
      </c>
      <c r="AL23" s="176">
        <v>0</v>
      </c>
      <c r="AM23" s="176">
        <v>27.958600000000001</v>
      </c>
      <c r="AN23" s="182">
        <v>2.93</v>
      </c>
      <c r="AO23" s="182">
        <v>0.41899999999999998</v>
      </c>
      <c r="AP23" s="182">
        <v>10.5694</v>
      </c>
      <c r="AQ23" s="182">
        <v>1.5674000000000001</v>
      </c>
      <c r="AR23" s="182">
        <v>15.485799999999999</v>
      </c>
      <c r="AS23" s="219">
        <v>43.444399999999995</v>
      </c>
      <c r="AT23" s="176">
        <v>27.9069</v>
      </c>
      <c r="AU23" s="176">
        <v>8.8221000000000007</v>
      </c>
      <c r="AV23" s="176">
        <v>36.728999999999999</v>
      </c>
      <c r="AW23" s="182">
        <v>4.12</v>
      </c>
      <c r="AX23" s="182">
        <v>0.41820000000000002</v>
      </c>
      <c r="AY23" s="182">
        <v>12.3148</v>
      </c>
      <c r="AZ23" s="182">
        <v>1.2768000000000002</v>
      </c>
      <c r="BA23" s="182">
        <v>18.129799999999999</v>
      </c>
      <c r="BB23" s="219">
        <v>54.858800000000002</v>
      </c>
      <c r="BC23" s="176">
        <v>43.591000000000001</v>
      </c>
      <c r="BD23" s="176">
        <v>0</v>
      </c>
      <c r="BE23" s="176">
        <v>43.591000000000001</v>
      </c>
      <c r="BF23" s="182">
        <v>4.82</v>
      </c>
      <c r="BG23" s="182">
        <v>0.62460000000000004</v>
      </c>
      <c r="BH23" s="182">
        <v>18.0749</v>
      </c>
      <c r="BI23" s="182">
        <v>1.7346999999999999</v>
      </c>
      <c r="BJ23" s="182">
        <v>25.254200000000001</v>
      </c>
      <c r="BK23" s="219">
        <v>68.845200000000006</v>
      </c>
      <c r="BL23" s="176">
        <v>28.114999999999998</v>
      </c>
      <c r="BM23" s="176">
        <v>0</v>
      </c>
      <c r="BN23" s="176">
        <v>28.114999999999998</v>
      </c>
      <c r="BO23" s="182">
        <v>2.92</v>
      </c>
      <c r="BP23" s="182">
        <v>0.42130000000000001</v>
      </c>
      <c r="BQ23" s="182">
        <v>10.6264</v>
      </c>
      <c r="BR23" s="182">
        <v>1.5702</v>
      </c>
      <c r="BS23" s="182">
        <v>15.5379</v>
      </c>
      <c r="BT23" s="219">
        <v>43.652900000000002</v>
      </c>
      <c r="BU23" s="176">
        <v>27.9069</v>
      </c>
      <c r="BV23" s="176">
        <v>0</v>
      </c>
      <c r="BW23" s="176">
        <v>27.9069</v>
      </c>
      <c r="BX23" s="182">
        <v>2.91</v>
      </c>
      <c r="BY23" s="182">
        <v>0.41820000000000002</v>
      </c>
      <c r="BZ23" s="182">
        <v>10.5504</v>
      </c>
      <c r="CA23" s="182">
        <v>1.4644999999999999</v>
      </c>
      <c r="CB23" s="182">
        <v>15.3431</v>
      </c>
      <c r="CC23" s="219">
        <v>43.25</v>
      </c>
      <c r="CD23" s="176">
        <v>28.392399999999999</v>
      </c>
      <c r="CE23" s="176">
        <v>0</v>
      </c>
      <c r="CF23" s="176">
        <v>28.392399999999999</v>
      </c>
      <c r="CG23" s="182">
        <v>2.99</v>
      </c>
      <c r="CH23" s="182">
        <v>0.42549999999999999</v>
      </c>
      <c r="CI23" s="182">
        <v>10.727600000000001</v>
      </c>
      <c r="CJ23" s="182">
        <v>1.5241</v>
      </c>
      <c r="CK23" s="182">
        <v>15.667200000000001</v>
      </c>
      <c r="CL23" s="219">
        <v>44.059600000000003</v>
      </c>
      <c r="CM23" s="176">
        <v>31.244899999999998</v>
      </c>
      <c r="CN23" s="176">
        <v>0</v>
      </c>
      <c r="CO23" s="176">
        <v>31.244899999999998</v>
      </c>
      <c r="CP23" s="182">
        <v>3.46</v>
      </c>
      <c r="CQ23" s="182">
        <v>0.46829999999999999</v>
      </c>
      <c r="CR23" s="182">
        <v>11.817600000000001</v>
      </c>
      <c r="CS23" s="182">
        <v>1.0138</v>
      </c>
      <c r="CT23" s="182">
        <v>16.759699999999999</v>
      </c>
      <c r="CU23" s="219">
        <v>48.004600000000003</v>
      </c>
      <c r="CV23" s="176">
        <v>47.366199999999999</v>
      </c>
      <c r="CW23" s="176">
        <v>0</v>
      </c>
      <c r="CX23" s="176">
        <v>47.366199999999999</v>
      </c>
      <c r="CY23" s="182">
        <v>5.94</v>
      </c>
      <c r="CZ23" s="182">
        <v>0.71019999999999994</v>
      </c>
      <c r="DA23" s="182">
        <v>23.235500000000002</v>
      </c>
      <c r="DB23" s="182">
        <v>1.6062000000000001</v>
      </c>
      <c r="DC23" s="182">
        <v>31.491900000000001</v>
      </c>
      <c r="DD23" s="219">
        <v>78.858100000000007</v>
      </c>
      <c r="DE23" s="176">
        <v>43.795299999999997</v>
      </c>
      <c r="DF23" s="176">
        <v>0</v>
      </c>
      <c r="DG23" s="176">
        <v>43.795299999999997</v>
      </c>
      <c r="DH23" s="182">
        <v>5.18</v>
      </c>
      <c r="DI23" s="182">
        <v>4.5937000000000001</v>
      </c>
      <c r="DJ23" s="182">
        <v>11.3705</v>
      </c>
      <c r="DK23" s="182">
        <v>1.8997999999999999</v>
      </c>
      <c r="DL23" s="182">
        <v>23.044</v>
      </c>
      <c r="DM23" s="219">
        <v>66.839300000000009</v>
      </c>
      <c r="DN23" s="220">
        <f t="shared" si="1"/>
        <v>396.5061</v>
      </c>
      <c r="DO23" s="220">
        <f t="shared" si="2"/>
        <v>8.8221000000000007</v>
      </c>
      <c r="DP23" s="220">
        <f t="shared" si="3"/>
        <v>405.32819999999998</v>
      </c>
      <c r="DQ23" s="221">
        <f t="shared" si="4"/>
        <v>44.849999999999994</v>
      </c>
      <c r="DR23" s="221">
        <f t="shared" si="5"/>
        <v>9.8427000000000007</v>
      </c>
      <c r="DS23" s="221">
        <f t="shared" si="6"/>
        <v>153.10649999999998</v>
      </c>
      <c r="DT23" s="221">
        <f t="shared" si="7"/>
        <v>18.265999999999998</v>
      </c>
      <c r="DU23" s="221">
        <f t="shared" si="8"/>
        <v>226.06520000000003</v>
      </c>
      <c r="DV23" s="222">
        <f t="shared" si="9"/>
        <v>631.39339999999993</v>
      </c>
      <c r="DW23" s="298">
        <f t="shared" si="10"/>
        <v>16.419899999999927</v>
      </c>
      <c r="DX23" s="298"/>
      <c r="DY23" s="299">
        <f>E23-(DU23-(DO23*PARAM!Q23))</f>
        <v>-11.133800000000036</v>
      </c>
      <c r="DZ23" s="299"/>
    </row>
    <row r="24" spans="1:130" ht="14.25" customHeight="1" x14ac:dyDescent="0.25">
      <c r="A24" s="41">
        <v>1325</v>
      </c>
      <c r="B24" s="41" t="s">
        <v>736</v>
      </c>
      <c r="C24" s="41" t="s">
        <v>315</v>
      </c>
      <c r="D24" s="42">
        <v>1</v>
      </c>
      <c r="E24" s="41">
        <v>2221.2911999999997</v>
      </c>
      <c r="F24" s="41">
        <v>4120.9523999999992</v>
      </c>
      <c r="G24" s="41" t="s">
        <v>157</v>
      </c>
      <c r="H24" s="41" t="s">
        <v>21</v>
      </c>
      <c r="I24" s="41" t="s">
        <v>256</v>
      </c>
      <c r="J24" s="176">
        <v>328.2072</v>
      </c>
      <c r="K24" s="176">
        <v>0</v>
      </c>
      <c r="L24" s="176">
        <v>328.2072</v>
      </c>
      <c r="M24" s="182">
        <v>32.520000000000003</v>
      </c>
      <c r="N24" s="182">
        <v>4.806</v>
      </c>
      <c r="O24" s="182">
        <v>116.928</v>
      </c>
      <c r="P24" s="182">
        <v>11.9148</v>
      </c>
      <c r="Q24" s="182">
        <v>166.1688</v>
      </c>
      <c r="R24" s="219">
        <v>494.37599999999998</v>
      </c>
      <c r="S24" s="176">
        <v>317.91720000000004</v>
      </c>
      <c r="T24" s="176">
        <v>0</v>
      </c>
      <c r="U24" s="176">
        <v>317.91720000000004</v>
      </c>
      <c r="V24" s="182">
        <v>32.159999999999997</v>
      </c>
      <c r="W24" s="182">
        <v>4.7639999999999993</v>
      </c>
      <c r="X24" s="182">
        <v>116.03280000000001</v>
      </c>
      <c r="Y24" s="182">
        <v>14.2128</v>
      </c>
      <c r="Z24" s="182">
        <v>167.1696</v>
      </c>
      <c r="AA24" s="219">
        <v>485.08679999999998</v>
      </c>
      <c r="AB24" s="176">
        <v>317.74200000000002</v>
      </c>
      <c r="AC24" s="176">
        <v>0</v>
      </c>
      <c r="AD24" s="176">
        <v>317.74200000000002</v>
      </c>
      <c r="AE24" s="182">
        <v>32.159999999999997</v>
      </c>
      <c r="AF24" s="182">
        <v>4.7616000000000005</v>
      </c>
      <c r="AG24" s="182">
        <v>115.9068</v>
      </c>
      <c r="AH24" s="182">
        <v>17.882400000000001</v>
      </c>
      <c r="AI24" s="182">
        <v>170.71080000000001</v>
      </c>
      <c r="AJ24" s="219">
        <v>488.45279999999997</v>
      </c>
      <c r="AK24" s="176">
        <v>326.67360000000002</v>
      </c>
      <c r="AL24" s="176">
        <v>0</v>
      </c>
      <c r="AM24" s="176">
        <v>326.67360000000002</v>
      </c>
      <c r="AN24" s="182">
        <v>33.36</v>
      </c>
      <c r="AO24" s="182">
        <v>4.8959999999999999</v>
      </c>
      <c r="AP24" s="182">
        <v>119.16719999999999</v>
      </c>
      <c r="AQ24" s="182">
        <v>18.651600000000002</v>
      </c>
      <c r="AR24" s="182">
        <v>176.07479999999998</v>
      </c>
      <c r="AS24" s="219">
        <v>502.74839999999995</v>
      </c>
      <c r="AT24" s="176">
        <v>318.1728</v>
      </c>
      <c r="AU24" s="176">
        <v>113.83319999999999</v>
      </c>
      <c r="AV24" s="176">
        <v>432.00599999999997</v>
      </c>
      <c r="AW24" s="182">
        <v>47.64</v>
      </c>
      <c r="AX24" s="182">
        <v>4.7675999999999998</v>
      </c>
      <c r="AY24" s="182">
        <v>138.8304</v>
      </c>
      <c r="AZ24" s="182">
        <v>13.2936</v>
      </c>
      <c r="BA24" s="182">
        <v>204.5316</v>
      </c>
      <c r="BB24" s="219">
        <v>636.5376</v>
      </c>
      <c r="BC24" s="176">
        <v>495.09839999999997</v>
      </c>
      <c r="BD24" s="176">
        <v>0</v>
      </c>
      <c r="BE24" s="176">
        <v>495.09839999999997</v>
      </c>
      <c r="BF24" s="182">
        <v>53.76</v>
      </c>
      <c r="BG24" s="182">
        <v>7.1184000000000003</v>
      </c>
      <c r="BH24" s="182">
        <v>201.74880000000002</v>
      </c>
      <c r="BI24" s="182">
        <v>14.8224</v>
      </c>
      <c r="BJ24" s="182">
        <v>277.44959999999998</v>
      </c>
      <c r="BK24" s="219">
        <v>772.548</v>
      </c>
      <c r="BL24" s="176">
        <v>317.74200000000002</v>
      </c>
      <c r="BM24" s="176">
        <v>0</v>
      </c>
      <c r="BN24" s="176">
        <v>317.74200000000002</v>
      </c>
      <c r="BO24" s="182">
        <v>32.159999999999997</v>
      </c>
      <c r="BP24" s="182">
        <v>4.7616000000000005</v>
      </c>
      <c r="BQ24" s="182">
        <v>115.9068</v>
      </c>
      <c r="BR24" s="182">
        <v>16.6584</v>
      </c>
      <c r="BS24" s="182">
        <v>169.48680000000002</v>
      </c>
      <c r="BT24" s="219">
        <v>487.22879999999998</v>
      </c>
      <c r="BU24" s="176">
        <v>317.74200000000002</v>
      </c>
      <c r="BV24" s="176">
        <v>0</v>
      </c>
      <c r="BW24" s="176">
        <v>317.74200000000002</v>
      </c>
      <c r="BX24" s="182">
        <v>32.159999999999997</v>
      </c>
      <c r="BY24" s="182">
        <v>4.7616000000000005</v>
      </c>
      <c r="BZ24" s="182">
        <v>115.9068</v>
      </c>
      <c r="CA24" s="182">
        <v>17.882400000000001</v>
      </c>
      <c r="CB24" s="182">
        <v>170.71080000000001</v>
      </c>
      <c r="CC24" s="219">
        <v>488.45279999999997</v>
      </c>
      <c r="CD24" s="176">
        <v>317.74200000000002</v>
      </c>
      <c r="CE24" s="176">
        <v>0</v>
      </c>
      <c r="CF24" s="176">
        <v>317.74200000000002</v>
      </c>
      <c r="CG24" s="182">
        <v>32.159999999999997</v>
      </c>
      <c r="CH24" s="182">
        <v>4.7616000000000005</v>
      </c>
      <c r="CI24" s="182">
        <v>115.9068</v>
      </c>
      <c r="CJ24" s="182">
        <v>17.882400000000001</v>
      </c>
      <c r="CK24" s="182">
        <v>170.71080000000001</v>
      </c>
      <c r="CL24" s="219">
        <v>488.45279999999997</v>
      </c>
      <c r="CM24" s="176">
        <v>325.56240000000003</v>
      </c>
      <c r="CN24" s="176">
        <v>0</v>
      </c>
      <c r="CO24" s="176">
        <v>325.56240000000003</v>
      </c>
      <c r="CP24" s="182">
        <v>33.24</v>
      </c>
      <c r="CQ24" s="182">
        <v>4.8780000000000001</v>
      </c>
      <c r="CR24" s="182">
        <v>118.7616</v>
      </c>
      <c r="CS24" s="182">
        <v>12.5124</v>
      </c>
      <c r="CT24" s="182">
        <v>169.392</v>
      </c>
      <c r="CU24" s="219">
        <v>494.95440000000002</v>
      </c>
      <c r="CV24" s="176">
        <v>317.74200000000002</v>
      </c>
      <c r="CW24" s="176">
        <v>0</v>
      </c>
      <c r="CX24" s="176">
        <v>317.74200000000002</v>
      </c>
      <c r="CY24" s="182">
        <v>32.159999999999997</v>
      </c>
      <c r="CZ24" s="182">
        <v>4.7616000000000005</v>
      </c>
      <c r="DA24" s="182">
        <v>115.9068</v>
      </c>
      <c r="DB24" s="182">
        <v>11.150399999999999</v>
      </c>
      <c r="DC24" s="182">
        <v>163.97880000000001</v>
      </c>
      <c r="DD24" s="219">
        <v>481.7208</v>
      </c>
      <c r="DE24" s="176">
        <v>474.13080000000002</v>
      </c>
      <c r="DF24" s="176">
        <v>0</v>
      </c>
      <c r="DG24" s="176">
        <v>474.13080000000002</v>
      </c>
      <c r="DH24" s="182">
        <v>53.4</v>
      </c>
      <c r="DI24" s="182">
        <v>48.5364</v>
      </c>
      <c r="DJ24" s="182">
        <v>144.5532</v>
      </c>
      <c r="DK24" s="182">
        <v>20.659200000000002</v>
      </c>
      <c r="DL24" s="182">
        <v>267.14879999999999</v>
      </c>
      <c r="DM24" s="219">
        <v>741.27960000000007</v>
      </c>
      <c r="DN24" s="220">
        <f t="shared" si="1"/>
        <v>4174.4724000000006</v>
      </c>
      <c r="DO24" s="220">
        <f t="shared" si="2"/>
        <v>113.83319999999999</v>
      </c>
      <c r="DP24" s="220">
        <f t="shared" si="3"/>
        <v>4288.3056000000006</v>
      </c>
      <c r="DQ24" s="221">
        <f t="shared" si="4"/>
        <v>446.87999999999988</v>
      </c>
      <c r="DR24" s="221">
        <f t="shared" si="5"/>
        <v>103.57440000000001</v>
      </c>
      <c r="DS24" s="221">
        <f t="shared" si="6"/>
        <v>1535.556</v>
      </c>
      <c r="DT24" s="221">
        <f t="shared" si="7"/>
        <v>187.52280000000002</v>
      </c>
      <c r="DU24" s="221">
        <f t="shared" si="8"/>
        <v>2273.5332000000003</v>
      </c>
      <c r="DV24" s="222">
        <f t="shared" si="9"/>
        <v>6561.8387999999995</v>
      </c>
      <c r="DW24" s="298">
        <f t="shared" si="10"/>
        <v>167.35320000000138</v>
      </c>
      <c r="DX24" s="298"/>
      <c r="DY24" s="299">
        <f>E24-(DU24-(DO24*PARAM!Q24))</f>
        <v>-52.242000000000644</v>
      </c>
      <c r="DZ24" s="299"/>
    </row>
    <row r="25" spans="1:130" ht="14.25" customHeight="1" x14ac:dyDescent="0.25">
      <c r="A25" s="41">
        <v>1327</v>
      </c>
      <c r="B25" s="41" t="s">
        <v>743</v>
      </c>
      <c r="C25" s="41" t="s">
        <v>300</v>
      </c>
      <c r="D25" s="42">
        <v>0.8</v>
      </c>
      <c r="E25" s="41">
        <v>154.9195</v>
      </c>
      <c r="F25" s="41">
        <v>278.9384</v>
      </c>
      <c r="G25" s="41" t="s">
        <v>157</v>
      </c>
      <c r="H25" s="41" t="s">
        <v>9</v>
      </c>
      <c r="I25" s="41" t="s">
        <v>744</v>
      </c>
      <c r="J25" s="176">
        <v>22.142399999999999</v>
      </c>
      <c r="K25" s="176">
        <v>0</v>
      </c>
      <c r="L25" s="176">
        <v>22.142399999999999</v>
      </c>
      <c r="M25" s="182">
        <v>2.0499999999999998</v>
      </c>
      <c r="N25" s="182">
        <v>0.3231</v>
      </c>
      <c r="O25" s="182">
        <v>8.2316000000000003</v>
      </c>
      <c r="P25" s="182">
        <v>1.1556</v>
      </c>
      <c r="Q25" s="182">
        <v>11.760299999999999</v>
      </c>
      <c r="R25" s="219">
        <v>33.902700000000003</v>
      </c>
      <c r="S25" s="176">
        <v>21.132600000000004</v>
      </c>
      <c r="T25" s="176">
        <v>0</v>
      </c>
      <c r="U25" s="176">
        <v>21.132600000000004</v>
      </c>
      <c r="V25" s="182">
        <v>1.98</v>
      </c>
      <c r="W25" s="182">
        <v>0.3165</v>
      </c>
      <c r="X25" s="182">
        <v>8.0800999999999998</v>
      </c>
      <c r="Y25" s="182">
        <v>0.98719999999999997</v>
      </c>
      <c r="Z25" s="182">
        <v>11.363800000000001</v>
      </c>
      <c r="AA25" s="219">
        <v>32.496400000000001</v>
      </c>
      <c r="AB25" s="176">
        <v>21.132600000000004</v>
      </c>
      <c r="AC25" s="176">
        <v>0</v>
      </c>
      <c r="AD25" s="176">
        <v>21.132600000000004</v>
      </c>
      <c r="AE25" s="182">
        <v>1.98</v>
      </c>
      <c r="AF25" s="182">
        <v>0.3165</v>
      </c>
      <c r="AG25" s="182">
        <v>8.0759000000000007</v>
      </c>
      <c r="AH25" s="182">
        <v>1.2931999999999999</v>
      </c>
      <c r="AI25" s="182">
        <v>11.6656</v>
      </c>
      <c r="AJ25" s="219">
        <v>32.798200000000001</v>
      </c>
      <c r="AK25" s="176">
        <v>21.383400000000002</v>
      </c>
      <c r="AL25" s="176">
        <v>0</v>
      </c>
      <c r="AM25" s="176">
        <v>21.383400000000002</v>
      </c>
      <c r="AN25" s="182">
        <v>2.02</v>
      </c>
      <c r="AO25" s="182">
        <v>0.32030000000000003</v>
      </c>
      <c r="AP25" s="182">
        <v>8.1676000000000002</v>
      </c>
      <c r="AQ25" s="182">
        <v>1.1447000000000001</v>
      </c>
      <c r="AR25" s="182">
        <v>11.6526</v>
      </c>
      <c r="AS25" s="219">
        <v>33.036000000000001</v>
      </c>
      <c r="AT25" s="176">
        <v>21.2791</v>
      </c>
      <c r="AU25" s="176">
        <v>7.5888</v>
      </c>
      <c r="AV25" s="176">
        <v>28.867899999999999</v>
      </c>
      <c r="AW25" s="182">
        <v>3.04</v>
      </c>
      <c r="AX25" s="182">
        <v>0.31879999999999997</v>
      </c>
      <c r="AY25" s="182">
        <v>9.6470000000000002</v>
      </c>
      <c r="AZ25" s="182">
        <v>1.2444999999999999</v>
      </c>
      <c r="BA25" s="182">
        <v>14.250299999999999</v>
      </c>
      <c r="BB25" s="219">
        <v>43.118199999999995</v>
      </c>
      <c r="BC25" s="176">
        <v>33.1691</v>
      </c>
      <c r="BD25" s="176">
        <v>0</v>
      </c>
      <c r="BE25" s="176">
        <v>33.1691</v>
      </c>
      <c r="BF25" s="182">
        <v>3.42</v>
      </c>
      <c r="BG25" s="182">
        <v>0.47299999999999998</v>
      </c>
      <c r="BH25" s="182">
        <v>13.775399999999999</v>
      </c>
      <c r="BI25" s="182">
        <v>1.2958000000000001</v>
      </c>
      <c r="BJ25" s="182">
        <v>18.964200000000002</v>
      </c>
      <c r="BK25" s="219">
        <v>52.133299999999998</v>
      </c>
      <c r="BL25" s="176">
        <v>21.132600000000004</v>
      </c>
      <c r="BM25" s="176">
        <v>0</v>
      </c>
      <c r="BN25" s="176">
        <v>21.132600000000004</v>
      </c>
      <c r="BO25" s="182">
        <v>1.97</v>
      </c>
      <c r="BP25" s="182">
        <v>0.3165</v>
      </c>
      <c r="BQ25" s="182">
        <v>8.0759000000000007</v>
      </c>
      <c r="BR25" s="182">
        <v>1.0891999999999999</v>
      </c>
      <c r="BS25" s="182">
        <v>11.451600000000001</v>
      </c>
      <c r="BT25" s="219">
        <v>32.584200000000003</v>
      </c>
      <c r="BU25" s="176">
        <v>21.132600000000004</v>
      </c>
      <c r="BV25" s="176">
        <v>0</v>
      </c>
      <c r="BW25" s="176">
        <v>21.132600000000004</v>
      </c>
      <c r="BX25" s="182">
        <v>1.98</v>
      </c>
      <c r="BY25" s="182">
        <v>0.3165</v>
      </c>
      <c r="BZ25" s="182">
        <v>8.0759000000000007</v>
      </c>
      <c r="CA25" s="182">
        <v>1.0382</v>
      </c>
      <c r="CB25" s="182">
        <v>11.410599999999999</v>
      </c>
      <c r="CC25" s="219">
        <v>32.543199999999999</v>
      </c>
      <c r="CD25" s="176">
        <v>21.659000000000002</v>
      </c>
      <c r="CE25" s="176">
        <v>0</v>
      </c>
      <c r="CF25" s="176">
        <v>21.659000000000002</v>
      </c>
      <c r="CG25" s="182">
        <v>2.06</v>
      </c>
      <c r="CH25" s="182">
        <v>0.32450000000000001</v>
      </c>
      <c r="CI25" s="182">
        <v>8.2680999999999987</v>
      </c>
      <c r="CJ25" s="182">
        <v>0.84349999999999992</v>
      </c>
      <c r="CK25" s="182">
        <v>11.496099999999998</v>
      </c>
      <c r="CL25" s="219">
        <v>33.155100000000004</v>
      </c>
      <c r="CM25" s="176">
        <v>21.003800000000002</v>
      </c>
      <c r="CN25" s="176">
        <v>0</v>
      </c>
      <c r="CO25" s="176">
        <v>21.003800000000002</v>
      </c>
      <c r="CP25" s="182">
        <v>2.0499999999999998</v>
      </c>
      <c r="CQ25" s="182">
        <v>0.31469999999999998</v>
      </c>
      <c r="CR25" s="182">
        <v>8.0769000000000002</v>
      </c>
      <c r="CS25" s="182">
        <v>1.0359</v>
      </c>
      <c r="CT25" s="182">
        <v>11.477499999999999</v>
      </c>
      <c r="CU25" s="219">
        <v>32.481300000000005</v>
      </c>
      <c r="CV25" s="176">
        <v>25.322700000000001</v>
      </c>
      <c r="CW25" s="176">
        <v>0</v>
      </c>
      <c r="CX25" s="176">
        <v>25.322700000000001</v>
      </c>
      <c r="CY25" s="182">
        <v>2.56</v>
      </c>
      <c r="CZ25" s="182">
        <v>0.3795</v>
      </c>
      <c r="DA25" s="182">
        <v>9.6066000000000003</v>
      </c>
      <c r="DB25" s="182">
        <v>1.1635</v>
      </c>
      <c r="DC25" s="182">
        <v>13.7096</v>
      </c>
      <c r="DD25" s="219">
        <v>39.032299999999999</v>
      </c>
      <c r="DE25" s="176">
        <v>32.132800000000003</v>
      </c>
      <c r="DF25" s="176">
        <v>0</v>
      </c>
      <c r="DG25" s="176">
        <v>32.132800000000003</v>
      </c>
      <c r="DH25" s="182">
        <v>3.54</v>
      </c>
      <c r="DI25" s="182">
        <v>3.2826</v>
      </c>
      <c r="DJ25" s="182">
        <v>10.201799999999999</v>
      </c>
      <c r="DK25" s="182">
        <v>1.5019999999999998</v>
      </c>
      <c r="DL25" s="182">
        <v>18.526400000000002</v>
      </c>
      <c r="DM25" s="219">
        <v>50.659199999999998</v>
      </c>
      <c r="DN25" s="220">
        <f t="shared" si="1"/>
        <v>282.62270000000001</v>
      </c>
      <c r="DO25" s="220">
        <f t="shared" si="2"/>
        <v>7.5888</v>
      </c>
      <c r="DP25" s="220">
        <f t="shared" si="3"/>
        <v>290.2115</v>
      </c>
      <c r="DQ25" s="221">
        <f t="shared" si="4"/>
        <v>28.65</v>
      </c>
      <c r="DR25" s="221">
        <f t="shared" si="5"/>
        <v>7.0024999999999995</v>
      </c>
      <c r="DS25" s="221">
        <f t="shared" si="6"/>
        <v>108.28280000000001</v>
      </c>
      <c r="DT25" s="221">
        <f t="shared" si="7"/>
        <v>13.793299999999999</v>
      </c>
      <c r="DU25" s="221">
        <f t="shared" si="8"/>
        <v>157.7286</v>
      </c>
      <c r="DV25" s="222">
        <f t="shared" si="9"/>
        <v>447.94010000000003</v>
      </c>
      <c r="DW25" s="298">
        <f t="shared" si="10"/>
        <v>11.273099999999999</v>
      </c>
      <c r="DX25" s="298"/>
      <c r="DY25" s="299">
        <f>E25-(DU25-(DO25*PARAM!Q25))</f>
        <v>-2.8091000000000008</v>
      </c>
      <c r="DZ25" s="299"/>
    </row>
    <row r="26" spans="1:130" ht="14.25" customHeight="1" x14ac:dyDescent="0.25">
      <c r="A26" s="41">
        <v>1374</v>
      </c>
      <c r="B26" s="41" t="s">
        <v>301</v>
      </c>
      <c r="C26" s="41" t="s">
        <v>302</v>
      </c>
      <c r="D26" s="42">
        <v>1</v>
      </c>
      <c r="E26" s="41">
        <v>16802.59</v>
      </c>
      <c r="F26" s="41">
        <v>30649.29</v>
      </c>
      <c r="G26" s="41" t="s">
        <v>157</v>
      </c>
      <c r="H26" s="41" t="s">
        <v>19</v>
      </c>
      <c r="I26" s="41" t="s">
        <v>256</v>
      </c>
      <c r="J26" s="176">
        <v>2417.23</v>
      </c>
      <c r="K26" s="176">
        <v>0</v>
      </c>
      <c r="L26" s="176">
        <v>2417.23</v>
      </c>
      <c r="M26" s="182">
        <v>228</v>
      </c>
      <c r="N26" s="182">
        <v>58.94</v>
      </c>
      <c r="O26" s="182">
        <v>789.82</v>
      </c>
      <c r="P26" s="182">
        <v>139.57</v>
      </c>
      <c r="Q26" s="182">
        <v>1216.33</v>
      </c>
      <c r="R26" s="219">
        <v>3633.56</v>
      </c>
      <c r="S26" s="176">
        <v>2382.5700000000002</v>
      </c>
      <c r="T26" s="176">
        <v>0</v>
      </c>
      <c r="U26" s="176">
        <v>2382.5700000000002</v>
      </c>
      <c r="V26" s="182">
        <v>228</v>
      </c>
      <c r="W26" s="182">
        <v>58.94</v>
      </c>
      <c r="X26" s="182">
        <v>790.74</v>
      </c>
      <c r="Y26" s="182">
        <v>118.71</v>
      </c>
      <c r="Z26" s="182">
        <v>1196.3900000000001</v>
      </c>
      <c r="AA26" s="219">
        <v>3578.96</v>
      </c>
      <c r="AB26" s="176">
        <v>2382.5700000000002</v>
      </c>
      <c r="AC26" s="176">
        <v>0</v>
      </c>
      <c r="AD26" s="176">
        <v>2382.5700000000002</v>
      </c>
      <c r="AE26" s="182">
        <v>228</v>
      </c>
      <c r="AF26" s="182">
        <v>58.94</v>
      </c>
      <c r="AG26" s="182">
        <v>790.28</v>
      </c>
      <c r="AH26" s="182">
        <v>154.41</v>
      </c>
      <c r="AI26" s="182">
        <v>1231.6300000000001</v>
      </c>
      <c r="AJ26" s="219">
        <v>3614.2</v>
      </c>
      <c r="AK26" s="176">
        <v>2360.0300000000002</v>
      </c>
      <c r="AL26" s="176">
        <v>0</v>
      </c>
      <c r="AM26" s="176">
        <v>2360.0300000000002</v>
      </c>
      <c r="AN26" s="182">
        <v>228</v>
      </c>
      <c r="AO26" s="182">
        <v>58.94</v>
      </c>
      <c r="AP26" s="182">
        <v>790.28</v>
      </c>
      <c r="AQ26" s="182">
        <v>149</v>
      </c>
      <c r="AR26" s="182">
        <v>1226.22</v>
      </c>
      <c r="AS26" s="219">
        <v>3586.25</v>
      </c>
      <c r="AT26" s="176">
        <v>2387.77</v>
      </c>
      <c r="AU26" s="176">
        <v>808.78</v>
      </c>
      <c r="AV26" s="176">
        <v>3196.55</v>
      </c>
      <c r="AW26" s="182">
        <v>338</v>
      </c>
      <c r="AX26" s="182">
        <v>58.94</v>
      </c>
      <c r="AY26" s="182">
        <v>952.04</v>
      </c>
      <c r="AZ26" s="182">
        <v>119.41</v>
      </c>
      <c r="BA26" s="182">
        <v>1468.39</v>
      </c>
      <c r="BB26" s="219">
        <v>4664.9399999999996</v>
      </c>
      <c r="BC26" s="176">
        <v>3671.73</v>
      </c>
      <c r="BD26" s="176">
        <v>0</v>
      </c>
      <c r="BE26" s="176">
        <v>3671.73</v>
      </c>
      <c r="BF26" s="182">
        <v>388</v>
      </c>
      <c r="BG26" s="182">
        <v>87.99</v>
      </c>
      <c r="BH26" s="182">
        <v>1285.0999999999999</v>
      </c>
      <c r="BI26" s="182">
        <v>151.24</v>
      </c>
      <c r="BJ26" s="182">
        <v>1912.33</v>
      </c>
      <c r="BK26" s="219">
        <v>5584.06</v>
      </c>
      <c r="BL26" s="176">
        <v>2382.5700000000002</v>
      </c>
      <c r="BM26" s="176">
        <v>0</v>
      </c>
      <c r="BN26" s="176">
        <v>2382.5700000000002</v>
      </c>
      <c r="BO26" s="182">
        <v>222</v>
      </c>
      <c r="BP26" s="182">
        <v>58.94</v>
      </c>
      <c r="BQ26" s="182">
        <v>790.28</v>
      </c>
      <c r="BR26" s="182">
        <v>134.01</v>
      </c>
      <c r="BS26" s="182">
        <v>1205.23</v>
      </c>
      <c r="BT26" s="219">
        <v>3587.8</v>
      </c>
      <c r="BU26" s="176">
        <v>2382.5700000000002</v>
      </c>
      <c r="BV26" s="176">
        <v>0</v>
      </c>
      <c r="BW26" s="176">
        <v>2382.5700000000002</v>
      </c>
      <c r="BX26" s="182">
        <v>227</v>
      </c>
      <c r="BY26" s="182">
        <v>58.94</v>
      </c>
      <c r="BZ26" s="182">
        <v>790.28</v>
      </c>
      <c r="CA26" s="182">
        <v>144.21</v>
      </c>
      <c r="CB26" s="182">
        <v>1220.43</v>
      </c>
      <c r="CC26" s="219">
        <v>3603</v>
      </c>
      <c r="CD26" s="176">
        <v>2387.6799999999998</v>
      </c>
      <c r="CE26" s="176">
        <v>0</v>
      </c>
      <c r="CF26" s="176">
        <v>2387.6799999999998</v>
      </c>
      <c r="CG26" s="182">
        <v>229</v>
      </c>
      <c r="CH26" s="182">
        <v>59.06</v>
      </c>
      <c r="CI26" s="182">
        <v>795.04</v>
      </c>
      <c r="CJ26" s="182">
        <v>123.9</v>
      </c>
      <c r="CK26" s="182">
        <v>1207</v>
      </c>
      <c r="CL26" s="219">
        <v>3594.68</v>
      </c>
      <c r="CM26" s="176">
        <v>2368.63</v>
      </c>
      <c r="CN26" s="176">
        <v>0</v>
      </c>
      <c r="CO26" s="176">
        <v>2368.63</v>
      </c>
      <c r="CP26" s="182">
        <v>226</v>
      </c>
      <c r="CQ26" s="182">
        <v>58.59</v>
      </c>
      <c r="CR26" s="182">
        <v>755.8</v>
      </c>
      <c r="CS26" s="182">
        <v>87.85</v>
      </c>
      <c r="CT26" s="182">
        <v>1128.24</v>
      </c>
      <c r="CU26" s="219">
        <v>3496.87</v>
      </c>
      <c r="CV26" s="176">
        <v>2401.61</v>
      </c>
      <c r="CW26" s="176">
        <v>0</v>
      </c>
      <c r="CX26" s="176">
        <v>2401.61</v>
      </c>
      <c r="CY26" s="182">
        <v>230</v>
      </c>
      <c r="CZ26" s="182">
        <v>59.41</v>
      </c>
      <c r="DA26" s="182">
        <v>777.4</v>
      </c>
      <c r="DB26" s="182">
        <v>124.14</v>
      </c>
      <c r="DC26" s="182">
        <v>1190.95</v>
      </c>
      <c r="DD26" s="219">
        <v>3592.56</v>
      </c>
      <c r="DE26" s="176">
        <v>3573.29</v>
      </c>
      <c r="DF26" s="176">
        <v>0</v>
      </c>
      <c r="DG26" s="176">
        <v>3573.29</v>
      </c>
      <c r="DH26" s="182">
        <v>399</v>
      </c>
      <c r="DI26" s="182">
        <v>395.21</v>
      </c>
      <c r="DJ26" s="182">
        <v>2046.71</v>
      </c>
      <c r="DK26" s="182">
        <v>176.91</v>
      </c>
      <c r="DL26" s="182">
        <v>3017.83</v>
      </c>
      <c r="DM26" s="219">
        <v>6591.12</v>
      </c>
      <c r="DN26" s="220">
        <f t="shared" si="1"/>
        <v>31098.250000000004</v>
      </c>
      <c r="DO26" s="220">
        <f t="shared" si="2"/>
        <v>808.78</v>
      </c>
      <c r="DP26" s="220">
        <f t="shared" si="3"/>
        <v>31907.030000000002</v>
      </c>
      <c r="DQ26" s="221">
        <f t="shared" si="4"/>
        <v>3171</v>
      </c>
      <c r="DR26" s="221">
        <f t="shared" si="5"/>
        <v>1072.8399999999999</v>
      </c>
      <c r="DS26" s="221">
        <f t="shared" si="6"/>
        <v>11353.77</v>
      </c>
      <c r="DT26" s="221">
        <f t="shared" si="7"/>
        <v>1623.3600000000001</v>
      </c>
      <c r="DU26" s="221">
        <f t="shared" si="8"/>
        <v>17220.97</v>
      </c>
      <c r="DV26" s="222">
        <f t="shared" si="9"/>
        <v>49128</v>
      </c>
      <c r="DW26" s="298">
        <f t="shared" si="10"/>
        <v>1257.7400000000016</v>
      </c>
      <c r="DX26" s="298"/>
      <c r="DY26" s="299">
        <f>E26-(DU26-(DO26*PARAM!Q26))</f>
        <v>-418.38000000000102</v>
      </c>
      <c r="DZ26" s="299"/>
    </row>
    <row r="27" spans="1:130" ht="14.25" customHeight="1" x14ac:dyDescent="0.25">
      <c r="A27" s="41">
        <v>1400</v>
      </c>
      <c r="B27" s="41" t="s">
        <v>683</v>
      </c>
      <c r="C27" s="41" t="s">
        <v>245</v>
      </c>
      <c r="D27" s="42">
        <v>1</v>
      </c>
      <c r="E27" s="41">
        <v>169.31780000000001</v>
      </c>
      <c r="F27" s="41">
        <v>299.827</v>
      </c>
      <c r="G27" s="41" t="s">
        <v>157</v>
      </c>
      <c r="H27" s="41" t="s">
        <v>9</v>
      </c>
      <c r="I27" s="41" t="s">
        <v>277</v>
      </c>
      <c r="J27" s="176">
        <v>6.6999000000000004</v>
      </c>
      <c r="K27" s="176">
        <v>0</v>
      </c>
      <c r="L27" s="176">
        <v>6.6999000000000004</v>
      </c>
      <c r="M27" s="182">
        <v>0.33</v>
      </c>
      <c r="N27" s="182">
        <v>0.1668</v>
      </c>
      <c r="O27" s="182">
        <v>2.66</v>
      </c>
      <c r="P27" s="182">
        <v>0.11890000000000001</v>
      </c>
      <c r="Q27" s="182">
        <v>3.2757000000000001</v>
      </c>
      <c r="R27" s="219">
        <v>9.9756</v>
      </c>
      <c r="S27" s="176">
        <v>9.5815999999999999</v>
      </c>
      <c r="T27" s="176">
        <v>0</v>
      </c>
      <c r="U27" s="176">
        <v>9.5815999999999999</v>
      </c>
      <c r="V27" s="182">
        <v>0.57999999999999996</v>
      </c>
      <c r="W27" s="182">
        <v>0.2389</v>
      </c>
      <c r="X27" s="182">
        <v>3.5674999999999999</v>
      </c>
      <c r="Y27" s="182">
        <v>0.17</v>
      </c>
      <c r="Z27" s="182">
        <v>4.5564</v>
      </c>
      <c r="AA27" s="219">
        <v>14.138</v>
      </c>
      <c r="AB27" s="176">
        <v>8.1407000000000007</v>
      </c>
      <c r="AC27" s="176">
        <v>0</v>
      </c>
      <c r="AD27" s="176">
        <v>8.1407000000000007</v>
      </c>
      <c r="AE27" s="182">
        <v>0.45</v>
      </c>
      <c r="AF27" s="182">
        <v>0.2029</v>
      </c>
      <c r="AG27" s="182">
        <v>3.1138999999999997</v>
      </c>
      <c r="AH27" s="182">
        <v>0.14449999999999999</v>
      </c>
      <c r="AI27" s="182">
        <v>3.9112999999999998</v>
      </c>
      <c r="AJ27" s="219">
        <v>12.052</v>
      </c>
      <c r="AK27" s="176">
        <v>8.6210000000000004</v>
      </c>
      <c r="AL27" s="176">
        <v>0</v>
      </c>
      <c r="AM27" s="176">
        <v>8.6210000000000004</v>
      </c>
      <c r="AN27" s="182">
        <v>0.49</v>
      </c>
      <c r="AO27" s="182">
        <v>0.21489999999999998</v>
      </c>
      <c r="AP27" s="182">
        <v>3.2635000000000001</v>
      </c>
      <c r="AQ27" s="182">
        <v>0.153</v>
      </c>
      <c r="AR27" s="182">
        <v>4.1213999999999995</v>
      </c>
      <c r="AS27" s="219">
        <v>12.7424</v>
      </c>
      <c r="AT27" s="176">
        <v>8.1407000000000007</v>
      </c>
      <c r="AU27" s="176">
        <v>8.2529000000000003</v>
      </c>
      <c r="AV27" s="176">
        <v>16.393599999999999</v>
      </c>
      <c r="AW27" s="182">
        <v>1.1499999999999999</v>
      </c>
      <c r="AX27" s="182">
        <v>0.2029</v>
      </c>
      <c r="AY27" s="182">
        <v>4.7644000000000002</v>
      </c>
      <c r="AZ27" s="182">
        <v>0.25509999999999999</v>
      </c>
      <c r="BA27" s="182">
        <v>6.3723999999999998</v>
      </c>
      <c r="BB27" s="219">
        <v>22.765999999999998</v>
      </c>
      <c r="BC27" s="176">
        <v>19.952999999999999</v>
      </c>
      <c r="BD27" s="176">
        <v>0</v>
      </c>
      <c r="BE27" s="176">
        <v>19.952999999999999</v>
      </c>
      <c r="BF27" s="182">
        <v>1.47</v>
      </c>
      <c r="BG27" s="182">
        <v>0.49819999999999998</v>
      </c>
      <c r="BH27" s="182">
        <v>7.7808000000000002</v>
      </c>
      <c r="BI27" s="182">
        <v>0.3543</v>
      </c>
      <c r="BJ27" s="182">
        <v>10.103300000000001</v>
      </c>
      <c r="BK27" s="219">
        <v>30.0563</v>
      </c>
      <c r="BL27" s="176">
        <v>8.3308999999999997</v>
      </c>
      <c r="BM27" s="176">
        <v>0</v>
      </c>
      <c r="BN27" s="176">
        <v>8.3308999999999997</v>
      </c>
      <c r="BO27" s="182">
        <v>0.47</v>
      </c>
      <c r="BP27" s="182">
        <v>0.20760000000000001</v>
      </c>
      <c r="BQ27" s="182">
        <v>3.2148000000000003</v>
      </c>
      <c r="BR27" s="182">
        <v>0.1479</v>
      </c>
      <c r="BS27" s="182">
        <v>4.0402999999999993</v>
      </c>
      <c r="BT27" s="219">
        <v>12.371199999999998</v>
      </c>
      <c r="BU27" s="176">
        <v>8.2376000000000005</v>
      </c>
      <c r="BV27" s="176">
        <v>0</v>
      </c>
      <c r="BW27" s="176">
        <v>8.2376000000000005</v>
      </c>
      <c r="BX27" s="182">
        <v>0.46</v>
      </c>
      <c r="BY27" s="182">
        <v>0.20519999999999999</v>
      </c>
      <c r="BZ27" s="182">
        <v>3.1852999999999998</v>
      </c>
      <c r="CA27" s="182">
        <v>0.1462</v>
      </c>
      <c r="CB27" s="182">
        <v>3.9967000000000001</v>
      </c>
      <c r="CC27" s="219">
        <v>12.234300000000001</v>
      </c>
      <c r="CD27" s="176">
        <v>-0.23129999999999998</v>
      </c>
      <c r="CE27" s="176">
        <v>0</v>
      </c>
      <c r="CF27" s="176">
        <v>-0.23129999999999998</v>
      </c>
      <c r="CG27" s="182">
        <v>0.18</v>
      </c>
      <c r="CH27" s="182">
        <v>0.12300000000000001</v>
      </c>
      <c r="CI27" s="182">
        <v>2.1429</v>
      </c>
      <c r="CJ27" s="182">
        <v>1.84E-2</v>
      </c>
      <c r="CK27" s="182">
        <v>2.4643000000000002</v>
      </c>
      <c r="CL27" s="219">
        <v>2.2330000000000001</v>
      </c>
      <c r="CM27" s="176">
        <v>8.3308999999999997</v>
      </c>
      <c r="CN27" s="176">
        <v>0</v>
      </c>
      <c r="CO27" s="176">
        <v>8.3308999999999997</v>
      </c>
      <c r="CP27" s="182">
        <v>0.52</v>
      </c>
      <c r="CQ27" s="182">
        <v>0.20760000000000001</v>
      </c>
      <c r="CR27" s="182">
        <v>3.1541000000000001</v>
      </c>
      <c r="CS27" s="182">
        <v>0.1479</v>
      </c>
      <c r="CT27" s="182">
        <v>4.0295999999999994</v>
      </c>
      <c r="CU27" s="219">
        <v>12.3605</v>
      </c>
      <c r="CV27" s="176">
        <v>8.811399999999999</v>
      </c>
      <c r="CW27" s="176">
        <v>0</v>
      </c>
      <c r="CX27" s="176">
        <v>8.811399999999999</v>
      </c>
      <c r="CY27" s="182">
        <v>0.51</v>
      </c>
      <c r="CZ27" s="182">
        <v>0.21960000000000002</v>
      </c>
      <c r="DA27" s="182">
        <v>3.2519</v>
      </c>
      <c r="DB27" s="182">
        <v>0.15629999999999999</v>
      </c>
      <c r="DC27" s="182">
        <v>4.1377999999999995</v>
      </c>
      <c r="DD27" s="219">
        <v>12.949200000000001</v>
      </c>
      <c r="DE27" s="176">
        <v>-25.6462</v>
      </c>
      <c r="DF27" s="176">
        <v>0</v>
      </c>
      <c r="DG27" s="176">
        <v>-25.6462</v>
      </c>
      <c r="DH27" s="182">
        <v>-0.26</v>
      </c>
      <c r="DI27" s="182">
        <v>0.99690000000000001</v>
      </c>
      <c r="DJ27" s="182">
        <v>3.6949000000000001</v>
      </c>
      <c r="DK27" s="182">
        <v>-0.3301</v>
      </c>
      <c r="DL27" s="182">
        <v>4.1017000000000001</v>
      </c>
      <c r="DM27" s="219">
        <v>-21.544499999999999</v>
      </c>
      <c r="DN27" s="220">
        <f t="shared" si="1"/>
        <v>68.970200000000006</v>
      </c>
      <c r="DO27" s="220">
        <f t="shared" si="2"/>
        <v>8.2529000000000003</v>
      </c>
      <c r="DP27" s="220">
        <f t="shared" si="3"/>
        <v>77.223100000000017</v>
      </c>
      <c r="DQ27" s="221">
        <f t="shared" si="4"/>
        <v>6.35</v>
      </c>
      <c r="DR27" s="221">
        <f t="shared" si="5"/>
        <v>3.4844999999999997</v>
      </c>
      <c r="DS27" s="221">
        <f t="shared" si="6"/>
        <v>43.793999999999997</v>
      </c>
      <c r="DT27" s="221">
        <f t="shared" si="7"/>
        <v>1.4823999999999999</v>
      </c>
      <c r="DU27" s="221">
        <f t="shared" si="8"/>
        <v>55.110900000000008</v>
      </c>
      <c r="DV27" s="222">
        <f t="shared" si="9"/>
        <v>132.334</v>
      </c>
      <c r="DW27" s="298">
        <f t="shared" si="10"/>
        <v>-222.60389999999998</v>
      </c>
      <c r="DX27" s="298"/>
      <c r="DY27" s="299">
        <f>E27-(DU27-(DO27*PARAM!Q27))</f>
        <v>114.20689999999999</v>
      </c>
      <c r="DZ27" s="299"/>
    </row>
    <row r="28" spans="1:130" ht="14.25" customHeight="1" x14ac:dyDescent="0.25">
      <c r="A28" s="41">
        <v>1465</v>
      </c>
      <c r="B28" s="41" t="s">
        <v>866</v>
      </c>
      <c r="C28" s="41" t="s">
        <v>245</v>
      </c>
      <c r="D28" s="42">
        <v>0</v>
      </c>
      <c r="E28" s="41"/>
      <c r="F28" s="41"/>
      <c r="G28" s="41" t="s">
        <v>157</v>
      </c>
      <c r="H28" s="41" t="s">
        <v>19</v>
      </c>
      <c r="I28" s="41" t="s">
        <v>163</v>
      </c>
      <c r="J28" s="176"/>
      <c r="K28" s="176"/>
      <c r="L28" s="176"/>
      <c r="M28" s="182"/>
      <c r="N28" s="182"/>
      <c r="O28" s="182"/>
      <c r="P28" s="182"/>
      <c r="Q28" s="182"/>
      <c r="R28" s="219"/>
      <c r="S28" s="176"/>
      <c r="T28" s="176"/>
      <c r="U28" s="176"/>
      <c r="V28" s="182"/>
      <c r="W28" s="182"/>
      <c r="X28" s="182"/>
      <c r="Y28" s="182"/>
      <c r="Z28" s="182"/>
      <c r="AA28" s="219"/>
      <c r="AB28" s="176"/>
      <c r="AC28" s="176"/>
      <c r="AD28" s="176"/>
      <c r="AE28" s="182"/>
      <c r="AF28" s="182"/>
      <c r="AG28" s="182"/>
      <c r="AH28" s="182"/>
      <c r="AI28" s="182"/>
      <c r="AJ28" s="219"/>
      <c r="AK28" s="176"/>
      <c r="AL28" s="176"/>
      <c r="AM28" s="176"/>
      <c r="AN28" s="182"/>
      <c r="AO28" s="182"/>
      <c r="AP28" s="182"/>
      <c r="AQ28" s="182"/>
      <c r="AR28" s="182"/>
      <c r="AS28" s="219"/>
      <c r="AT28" s="176">
        <v>0</v>
      </c>
      <c r="AU28" s="176">
        <v>256.13</v>
      </c>
      <c r="AV28" s="176">
        <v>256.13</v>
      </c>
      <c r="AW28" s="182">
        <v>10</v>
      </c>
      <c r="AX28" s="182">
        <v>0</v>
      </c>
      <c r="AY28" s="182">
        <v>51.22</v>
      </c>
      <c r="AZ28" s="182">
        <v>3.43</v>
      </c>
      <c r="BA28" s="182">
        <v>64.650000000000006</v>
      </c>
      <c r="BB28" s="219">
        <v>320.77999999999997</v>
      </c>
      <c r="BC28" s="176"/>
      <c r="BD28" s="176"/>
      <c r="BE28" s="176"/>
      <c r="BF28" s="182"/>
      <c r="BG28" s="182"/>
      <c r="BH28" s="182"/>
      <c r="BI28" s="182"/>
      <c r="BJ28" s="182"/>
      <c r="BK28" s="219"/>
      <c r="BL28" s="176"/>
      <c r="BM28" s="176"/>
      <c r="BN28" s="176"/>
      <c r="BO28" s="182"/>
      <c r="BP28" s="182"/>
      <c r="BQ28" s="182"/>
      <c r="BR28" s="182"/>
      <c r="BS28" s="182"/>
      <c r="BT28" s="219"/>
      <c r="BU28" s="176"/>
      <c r="BV28" s="176"/>
      <c r="BW28" s="176"/>
      <c r="BX28" s="182"/>
      <c r="BY28" s="182"/>
      <c r="BZ28" s="182"/>
      <c r="CA28" s="182"/>
      <c r="CB28" s="182"/>
      <c r="CC28" s="219"/>
      <c r="CD28" s="176"/>
      <c r="CE28" s="176"/>
      <c r="CF28" s="176"/>
      <c r="CG28" s="182"/>
      <c r="CH28" s="182"/>
      <c r="CI28" s="182"/>
      <c r="CJ28" s="182"/>
      <c r="CK28" s="182"/>
      <c r="CL28" s="219"/>
      <c r="CM28" s="176"/>
      <c r="CN28" s="176"/>
      <c r="CO28" s="176"/>
      <c r="CP28" s="182"/>
      <c r="CQ28" s="182"/>
      <c r="CR28" s="182"/>
      <c r="CS28" s="182"/>
      <c r="CT28" s="182"/>
      <c r="CU28" s="219"/>
      <c r="CV28" s="176"/>
      <c r="CW28" s="176"/>
      <c r="CX28" s="176"/>
      <c r="CY28" s="182"/>
      <c r="CZ28" s="182"/>
      <c r="DA28" s="182"/>
      <c r="DB28" s="182"/>
      <c r="DC28" s="182"/>
      <c r="DD28" s="219"/>
      <c r="DE28" s="176"/>
      <c r="DF28" s="176"/>
      <c r="DG28" s="176"/>
      <c r="DH28" s="182"/>
      <c r="DI28" s="182"/>
      <c r="DJ28" s="182"/>
      <c r="DK28" s="182"/>
      <c r="DL28" s="182"/>
      <c r="DM28" s="219"/>
      <c r="DN28" s="220">
        <f t="shared" si="1"/>
        <v>0</v>
      </c>
      <c r="DO28" s="220">
        <f t="shared" si="2"/>
        <v>256.13</v>
      </c>
      <c r="DP28" s="220">
        <f t="shared" si="3"/>
        <v>256.13</v>
      </c>
      <c r="DQ28" s="221">
        <f t="shared" si="4"/>
        <v>10</v>
      </c>
      <c r="DR28" s="221">
        <f t="shared" si="5"/>
        <v>0</v>
      </c>
      <c r="DS28" s="221">
        <f t="shared" si="6"/>
        <v>51.22</v>
      </c>
      <c r="DT28" s="221">
        <f t="shared" si="7"/>
        <v>3.43</v>
      </c>
      <c r="DU28" s="221">
        <f t="shared" si="8"/>
        <v>64.650000000000006</v>
      </c>
      <c r="DV28" s="222">
        <f t="shared" si="9"/>
        <v>320.77999999999997</v>
      </c>
      <c r="DW28" s="298">
        <f t="shared" si="10"/>
        <v>256.13</v>
      </c>
      <c r="DX28" s="298"/>
      <c r="DY28" s="299">
        <f>E28-(DU28-(DO28*PARAM!Q28))</f>
        <v>-64.650000000000006</v>
      </c>
      <c r="DZ28" s="299"/>
    </row>
    <row r="29" spans="1:130" ht="14.25" customHeight="1" x14ac:dyDescent="0.25">
      <c r="A29" s="41">
        <v>1479</v>
      </c>
      <c r="B29" s="41" t="s">
        <v>255</v>
      </c>
      <c r="C29" s="41" t="s">
        <v>250</v>
      </c>
      <c r="D29" s="42">
        <v>1</v>
      </c>
      <c r="E29" s="41">
        <v>14121.44</v>
      </c>
      <c r="F29" s="41">
        <v>27411.61</v>
      </c>
      <c r="G29" s="41" t="s">
        <v>157</v>
      </c>
      <c r="H29" s="41" t="s">
        <v>19</v>
      </c>
      <c r="I29" s="41" t="s">
        <v>256</v>
      </c>
      <c r="J29" s="176">
        <v>2085.27</v>
      </c>
      <c r="K29" s="176">
        <v>0</v>
      </c>
      <c r="L29" s="176">
        <v>2085.27</v>
      </c>
      <c r="M29" s="182">
        <v>191</v>
      </c>
      <c r="N29" s="182">
        <v>51.26</v>
      </c>
      <c r="O29" s="182">
        <v>548.88</v>
      </c>
      <c r="P29" s="182">
        <v>138.88</v>
      </c>
      <c r="Q29" s="182">
        <v>930.02</v>
      </c>
      <c r="R29" s="219">
        <v>3015.29</v>
      </c>
      <c r="S29" s="176">
        <v>2055.2399999999998</v>
      </c>
      <c r="T29" s="176">
        <v>0</v>
      </c>
      <c r="U29" s="176">
        <v>2055.2399999999998</v>
      </c>
      <c r="V29" s="182">
        <v>188</v>
      </c>
      <c r="W29" s="182">
        <v>50.84</v>
      </c>
      <c r="X29" s="182">
        <v>534.23</v>
      </c>
      <c r="Y29" s="182">
        <v>118.01</v>
      </c>
      <c r="Z29" s="182">
        <v>891.08</v>
      </c>
      <c r="AA29" s="219">
        <v>2946.32</v>
      </c>
      <c r="AB29" s="176">
        <v>2055.2399999999998</v>
      </c>
      <c r="AC29" s="176">
        <v>0</v>
      </c>
      <c r="AD29" s="176">
        <v>2055.2399999999998</v>
      </c>
      <c r="AE29" s="182">
        <v>188</v>
      </c>
      <c r="AF29" s="182">
        <v>50.84</v>
      </c>
      <c r="AG29" s="182">
        <v>533.83000000000004</v>
      </c>
      <c r="AH29" s="182">
        <v>153.71</v>
      </c>
      <c r="AI29" s="182">
        <v>926.38</v>
      </c>
      <c r="AJ29" s="219">
        <v>2981.62</v>
      </c>
      <c r="AK29" s="176">
        <v>2055.2399999999998</v>
      </c>
      <c r="AL29" s="176">
        <v>0</v>
      </c>
      <c r="AM29" s="176">
        <v>2055.2399999999998</v>
      </c>
      <c r="AN29" s="182">
        <v>188</v>
      </c>
      <c r="AO29" s="182">
        <v>50.84</v>
      </c>
      <c r="AP29" s="182">
        <v>533.83000000000004</v>
      </c>
      <c r="AQ29" s="182">
        <v>118.01</v>
      </c>
      <c r="AR29" s="182">
        <v>890.68</v>
      </c>
      <c r="AS29" s="219">
        <v>2945.92</v>
      </c>
      <c r="AT29" s="176">
        <v>2068.7199999999998</v>
      </c>
      <c r="AU29" s="176">
        <v>948.61</v>
      </c>
      <c r="AV29" s="176">
        <v>3017.33</v>
      </c>
      <c r="AW29" s="182">
        <v>319</v>
      </c>
      <c r="AX29" s="182">
        <v>51.17</v>
      </c>
      <c r="AY29" s="182">
        <v>735.86</v>
      </c>
      <c r="AZ29" s="182">
        <v>141.16</v>
      </c>
      <c r="BA29" s="182">
        <v>1247.19</v>
      </c>
      <c r="BB29" s="219">
        <v>4264.5200000000004</v>
      </c>
      <c r="BC29" s="176">
        <v>3156.6</v>
      </c>
      <c r="BD29" s="176">
        <v>0</v>
      </c>
      <c r="BE29" s="176">
        <v>3156.6</v>
      </c>
      <c r="BF29" s="182">
        <v>326</v>
      </c>
      <c r="BG29" s="182">
        <v>75.84</v>
      </c>
      <c r="BH29" s="182">
        <v>1144.7</v>
      </c>
      <c r="BI29" s="182">
        <v>142.22999999999999</v>
      </c>
      <c r="BJ29" s="182">
        <v>1688.77</v>
      </c>
      <c r="BK29" s="219">
        <v>4845.37</v>
      </c>
      <c r="BL29" s="176">
        <v>2055.2399999999998</v>
      </c>
      <c r="BM29" s="176">
        <v>0</v>
      </c>
      <c r="BN29" s="176">
        <v>2055.2399999999998</v>
      </c>
      <c r="BO29" s="182">
        <v>188</v>
      </c>
      <c r="BP29" s="182">
        <v>50.84</v>
      </c>
      <c r="BQ29" s="182">
        <v>533.83000000000004</v>
      </c>
      <c r="BR29" s="182">
        <v>138.41</v>
      </c>
      <c r="BS29" s="182">
        <v>911.08</v>
      </c>
      <c r="BT29" s="219">
        <v>2966.32</v>
      </c>
      <c r="BU29" s="176">
        <v>2032.74</v>
      </c>
      <c r="BV29" s="176">
        <v>0</v>
      </c>
      <c r="BW29" s="176">
        <v>2032.74</v>
      </c>
      <c r="BX29" s="182">
        <v>188</v>
      </c>
      <c r="BY29" s="182">
        <v>50.84</v>
      </c>
      <c r="BZ29" s="182">
        <v>533.83000000000004</v>
      </c>
      <c r="CA29" s="182">
        <v>138.11000000000001</v>
      </c>
      <c r="CB29" s="182">
        <v>910.78</v>
      </c>
      <c r="CC29" s="219">
        <v>2943.52</v>
      </c>
      <c r="CD29" s="176">
        <v>2132.79</v>
      </c>
      <c r="CE29" s="176">
        <v>0</v>
      </c>
      <c r="CF29" s="176">
        <v>2132.79</v>
      </c>
      <c r="CG29" s="182">
        <v>198</v>
      </c>
      <c r="CH29" s="182">
        <v>52.77</v>
      </c>
      <c r="CI29" s="182">
        <v>604.08000000000004</v>
      </c>
      <c r="CJ29" s="182">
        <v>78.59</v>
      </c>
      <c r="CK29" s="182">
        <v>933.44</v>
      </c>
      <c r="CL29" s="219">
        <v>3066.23</v>
      </c>
      <c r="CM29" s="176">
        <v>2074.29</v>
      </c>
      <c r="CN29" s="176">
        <v>0</v>
      </c>
      <c r="CO29" s="176">
        <v>2074.29</v>
      </c>
      <c r="CP29" s="182">
        <v>198</v>
      </c>
      <c r="CQ29" s="182">
        <v>51.31</v>
      </c>
      <c r="CR29" s="182">
        <v>525.85</v>
      </c>
      <c r="CS29" s="182">
        <v>118.35</v>
      </c>
      <c r="CT29" s="182">
        <v>893.51</v>
      </c>
      <c r="CU29" s="219">
        <v>2967.8</v>
      </c>
      <c r="CV29" s="176">
        <v>2077.71</v>
      </c>
      <c r="CW29" s="176">
        <v>0</v>
      </c>
      <c r="CX29" s="176">
        <v>2077.71</v>
      </c>
      <c r="CY29" s="182">
        <v>191</v>
      </c>
      <c r="CZ29" s="182">
        <v>51.4</v>
      </c>
      <c r="DA29" s="182">
        <v>524.12</v>
      </c>
      <c r="DB29" s="182">
        <v>128.61000000000001</v>
      </c>
      <c r="DC29" s="182">
        <v>895.13</v>
      </c>
      <c r="DD29" s="219">
        <v>2972.84</v>
      </c>
      <c r="DE29" s="176">
        <v>3083.69</v>
      </c>
      <c r="DF29" s="176">
        <v>0</v>
      </c>
      <c r="DG29" s="176">
        <v>3083.69</v>
      </c>
      <c r="DH29" s="182">
        <v>331</v>
      </c>
      <c r="DI29" s="182">
        <v>342.34</v>
      </c>
      <c r="DJ29" s="182">
        <v>1732.7</v>
      </c>
      <c r="DK29" s="182">
        <v>147.81</v>
      </c>
      <c r="DL29" s="182">
        <v>2553.85</v>
      </c>
      <c r="DM29" s="219">
        <v>5637.54</v>
      </c>
      <c r="DN29" s="220">
        <f t="shared" si="1"/>
        <v>26932.77</v>
      </c>
      <c r="DO29" s="220">
        <f t="shared" si="2"/>
        <v>948.61</v>
      </c>
      <c r="DP29" s="220">
        <f t="shared" si="3"/>
        <v>27881.38</v>
      </c>
      <c r="DQ29" s="221">
        <f t="shared" si="4"/>
        <v>2694</v>
      </c>
      <c r="DR29" s="221">
        <f t="shared" si="5"/>
        <v>930.29</v>
      </c>
      <c r="DS29" s="221">
        <f t="shared" si="6"/>
        <v>8485.74</v>
      </c>
      <c r="DT29" s="221">
        <f t="shared" si="7"/>
        <v>1561.8799999999997</v>
      </c>
      <c r="DU29" s="221">
        <f t="shared" si="8"/>
        <v>13671.910000000002</v>
      </c>
      <c r="DV29" s="222">
        <f t="shared" si="9"/>
        <v>41553.29</v>
      </c>
      <c r="DW29" s="298">
        <f t="shared" si="10"/>
        <v>469.77000000000044</v>
      </c>
      <c r="DX29" s="298"/>
      <c r="DY29" s="299">
        <f>E29-(DU29-(DO29*PARAM!Q29))</f>
        <v>449.52999999999884</v>
      </c>
      <c r="DZ29" s="299"/>
    </row>
    <row r="30" spans="1:130" ht="14.25" customHeight="1" x14ac:dyDescent="0.25">
      <c r="A30" s="41">
        <v>1490</v>
      </c>
      <c r="B30" s="41" t="s">
        <v>630</v>
      </c>
      <c r="C30" s="41" t="s">
        <v>631</v>
      </c>
      <c r="D30" s="42">
        <v>0.8</v>
      </c>
      <c r="E30" s="41">
        <v>34146.182499999995</v>
      </c>
      <c r="F30" s="41">
        <v>55178.09</v>
      </c>
      <c r="G30" s="41" t="s">
        <v>157</v>
      </c>
      <c r="H30" s="41" t="s">
        <v>24</v>
      </c>
      <c r="I30" s="41" t="s">
        <v>163</v>
      </c>
      <c r="J30" s="176">
        <v>4876.5495000000001</v>
      </c>
      <c r="K30" s="176">
        <v>0</v>
      </c>
      <c r="L30" s="176">
        <v>4876.5495000000001</v>
      </c>
      <c r="M30" s="182">
        <v>587.1</v>
      </c>
      <c r="N30" s="182">
        <v>121.8565</v>
      </c>
      <c r="O30" s="182">
        <v>2200.0195000000003</v>
      </c>
      <c r="P30" s="182">
        <v>147.6395</v>
      </c>
      <c r="Q30" s="182">
        <v>3056.6154999999999</v>
      </c>
      <c r="R30" s="219">
        <v>7933.165</v>
      </c>
      <c r="S30" s="176">
        <v>4876.5495000000001</v>
      </c>
      <c r="T30" s="176">
        <v>0</v>
      </c>
      <c r="U30" s="176">
        <v>4876.5495000000001</v>
      </c>
      <c r="V30" s="182">
        <v>587.1</v>
      </c>
      <c r="W30" s="182">
        <v>121.8565</v>
      </c>
      <c r="X30" s="182">
        <v>2202.1095</v>
      </c>
      <c r="Y30" s="182">
        <v>79.8095</v>
      </c>
      <c r="Z30" s="182">
        <v>2990.8755000000001</v>
      </c>
      <c r="AA30" s="219">
        <v>7867.4250000000002</v>
      </c>
      <c r="AB30" s="176">
        <v>4876.5495000000001</v>
      </c>
      <c r="AC30" s="176">
        <v>0</v>
      </c>
      <c r="AD30" s="176">
        <v>4876.5495000000001</v>
      </c>
      <c r="AE30" s="182">
        <v>587.1</v>
      </c>
      <c r="AF30" s="182">
        <v>121.8565</v>
      </c>
      <c r="AG30" s="182">
        <v>2201.0645</v>
      </c>
      <c r="AH30" s="182">
        <v>79.8095</v>
      </c>
      <c r="AI30" s="182">
        <v>2989.8305</v>
      </c>
      <c r="AJ30" s="219">
        <v>7866.38</v>
      </c>
      <c r="AK30" s="176">
        <v>4876.5495000000001</v>
      </c>
      <c r="AL30" s="176">
        <v>0</v>
      </c>
      <c r="AM30" s="176">
        <v>4876.5495000000001</v>
      </c>
      <c r="AN30" s="182">
        <v>587.1</v>
      </c>
      <c r="AO30" s="182">
        <v>121.8565</v>
      </c>
      <c r="AP30" s="182">
        <v>2201.0645</v>
      </c>
      <c r="AQ30" s="182">
        <v>157.3295</v>
      </c>
      <c r="AR30" s="182">
        <v>3067.3505</v>
      </c>
      <c r="AS30" s="219">
        <v>7943.9</v>
      </c>
      <c r="AT30" s="176">
        <v>4988.4120000000003</v>
      </c>
      <c r="AU30" s="176">
        <v>720.93600000000004</v>
      </c>
      <c r="AV30" s="176">
        <v>5709.3480000000009</v>
      </c>
      <c r="AW30" s="182">
        <v>701.1</v>
      </c>
      <c r="AX30" s="182">
        <v>124.6495</v>
      </c>
      <c r="AY30" s="182">
        <v>2392.9360000000001</v>
      </c>
      <c r="AZ30" s="182">
        <v>158.8115</v>
      </c>
      <c r="BA30" s="182">
        <v>3377.4970000000003</v>
      </c>
      <c r="BB30" s="219">
        <v>9086.8449999999993</v>
      </c>
      <c r="BC30" s="176">
        <v>7362.0155000000004</v>
      </c>
      <c r="BD30" s="176">
        <v>0</v>
      </c>
      <c r="BE30" s="176">
        <v>7362.0155000000004</v>
      </c>
      <c r="BF30" s="182">
        <v>930.05</v>
      </c>
      <c r="BG30" s="182">
        <v>183.99599999999998</v>
      </c>
      <c r="BH30" s="182">
        <v>3260.4285</v>
      </c>
      <c r="BI30" s="182">
        <v>171.64599999999999</v>
      </c>
      <c r="BJ30" s="182">
        <v>4546.1205</v>
      </c>
      <c r="BK30" s="219">
        <v>11908.136</v>
      </c>
      <c r="BL30" s="176">
        <v>23903.633999999998</v>
      </c>
      <c r="BM30" s="176">
        <v>0</v>
      </c>
      <c r="BN30" s="176">
        <v>23903.633999999998</v>
      </c>
      <c r="BO30" s="182">
        <v>2755.95</v>
      </c>
      <c r="BP30" s="182">
        <v>1154.9814999999999</v>
      </c>
      <c r="BQ30" s="182">
        <v>10307.015500000001</v>
      </c>
      <c r="BR30" s="182">
        <v>351.47149999999999</v>
      </c>
      <c r="BS30" s="182">
        <v>14569.418500000002</v>
      </c>
      <c r="BT30" s="219">
        <v>38473.052499999998</v>
      </c>
      <c r="BU30" s="176">
        <v>0</v>
      </c>
      <c r="BV30" s="176">
        <v>0</v>
      </c>
      <c r="BW30" s="176">
        <v>0</v>
      </c>
      <c r="BX30" s="182">
        <v>0</v>
      </c>
      <c r="BY30" s="182">
        <v>0</v>
      </c>
      <c r="BZ30" s="182">
        <v>0</v>
      </c>
      <c r="CA30" s="182">
        <v>0</v>
      </c>
      <c r="CB30" s="182">
        <v>0</v>
      </c>
      <c r="CC30" s="219">
        <v>0</v>
      </c>
      <c r="CD30" s="176">
        <v>0</v>
      </c>
      <c r="CE30" s="176">
        <v>0</v>
      </c>
      <c r="CF30" s="176">
        <v>0</v>
      </c>
      <c r="CG30" s="182">
        <v>0</v>
      </c>
      <c r="CH30" s="182">
        <v>0</v>
      </c>
      <c r="CI30" s="182">
        <v>0</v>
      </c>
      <c r="CJ30" s="182">
        <v>0</v>
      </c>
      <c r="CK30" s="182">
        <v>0</v>
      </c>
      <c r="CL30" s="219">
        <v>0</v>
      </c>
      <c r="CM30" s="176">
        <v>0</v>
      </c>
      <c r="CN30" s="176">
        <v>0</v>
      </c>
      <c r="CO30" s="176">
        <v>0</v>
      </c>
      <c r="CP30" s="182">
        <v>0</v>
      </c>
      <c r="CQ30" s="182">
        <v>0</v>
      </c>
      <c r="CR30" s="182">
        <v>0</v>
      </c>
      <c r="CS30" s="182">
        <v>0</v>
      </c>
      <c r="CT30" s="182">
        <v>0</v>
      </c>
      <c r="CU30" s="219">
        <v>0</v>
      </c>
      <c r="CV30" s="176"/>
      <c r="CW30" s="176"/>
      <c r="CX30" s="176"/>
      <c r="CY30" s="182"/>
      <c r="CZ30" s="182"/>
      <c r="DA30" s="182"/>
      <c r="DB30" s="182"/>
      <c r="DC30" s="182"/>
      <c r="DD30" s="219"/>
      <c r="DE30" s="176"/>
      <c r="DF30" s="176"/>
      <c r="DG30" s="176"/>
      <c r="DH30" s="182"/>
      <c r="DI30" s="182"/>
      <c r="DJ30" s="182"/>
      <c r="DK30" s="182"/>
      <c r="DL30" s="182"/>
      <c r="DM30" s="219"/>
      <c r="DN30" s="220">
        <f t="shared" si="1"/>
        <v>55760.2595</v>
      </c>
      <c r="DO30" s="220">
        <f t="shared" si="2"/>
        <v>720.93600000000004</v>
      </c>
      <c r="DP30" s="220">
        <f t="shared" si="3"/>
        <v>56481.195500000002</v>
      </c>
      <c r="DQ30" s="221">
        <f t="shared" si="4"/>
        <v>6735.5</v>
      </c>
      <c r="DR30" s="221">
        <f t="shared" si="5"/>
        <v>1951.0529999999999</v>
      </c>
      <c r="DS30" s="221">
        <f t="shared" si="6"/>
        <v>24764.638000000003</v>
      </c>
      <c r="DT30" s="221">
        <f t="shared" si="7"/>
        <v>1146.5169999999998</v>
      </c>
      <c r="DU30" s="221">
        <f t="shared" si="8"/>
        <v>34597.708000000006</v>
      </c>
      <c r="DV30" s="222">
        <f t="shared" si="9"/>
        <v>91078.9035</v>
      </c>
      <c r="DW30" s="298">
        <f t="shared" si="10"/>
        <v>1303.1055000000051</v>
      </c>
      <c r="DX30" s="298"/>
      <c r="DY30" s="299">
        <f>E30-(DU30-(DO30*PARAM!Q30))</f>
        <v>-451.52550000001065</v>
      </c>
      <c r="DZ30" s="299"/>
    </row>
    <row r="31" spans="1:130" ht="14.25" customHeight="1" x14ac:dyDescent="0.25">
      <c r="A31" s="41">
        <v>1509</v>
      </c>
      <c r="B31" s="41" t="s">
        <v>337</v>
      </c>
      <c r="C31" s="41" t="s">
        <v>168</v>
      </c>
      <c r="D31" s="42">
        <v>1</v>
      </c>
      <c r="E31" s="41">
        <v>161.57339999999999</v>
      </c>
      <c r="F31" s="41">
        <v>292.68520000000001</v>
      </c>
      <c r="G31" s="41" t="s">
        <v>157</v>
      </c>
      <c r="H31" s="41" t="s">
        <v>9</v>
      </c>
      <c r="I31" s="41" t="s">
        <v>236</v>
      </c>
      <c r="J31" s="176">
        <v>22.778600000000001</v>
      </c>
      <c r="K31" s="176">
        <v>0</v>
      </c>
      <c r="L31" s="176">
        <v>22.778600000000001</v>
      </c>
      <c r="M31" s="182">
        <v>2.11</v>
      </c>
      <c r="N31" s="182">
        <v>0.55120000000000002</v>
      </c>
      <c r="O31" s="182">
        <v>6.8886000000000003</v>
      </c>
      <c r="P31" s="182">
        <v>1.4213999999999998</v>
      </c>
      <c r="Q31" s="182">
        <v>10.9712</v>
      </c>
      <c r="R31" s="219">
        <v>33.7498</v>
      </c>
      <c r="S31" s="176">
        <v>22.076599999999999</v>
      </c>
      <c r="T31" s="176">
        <v>0</v>
      </c>
      <c r="U31" s="176">
        <v>22.076599999999999</v>
      </c>
      <c r="V31" s="182">
        <v>2.11</v>
      </c>
      <c r="W31" s="182">
        <v>0.55120000000000002</v>
      </c>
      <c r="X31" s="182">
        <v>6.8972000000000007</v>
      </c>
      <c r="Y31" s="182">
        <v>1.361</v>
      </c>
      <c r="Z31" s="182">
        <v>10.919400000000001</v>
      </c>
      <c r="AA31" s="219">
        <v>32.996000000000002</v>
      </c>
      <c r="AB31" s="176">
        <v>22.076599999999999</v>
      </c>
      <c r="AC31" s="176">
        <v>0</v>
      </c>
      <c r="AD31" s="176">
        <v>22.076599999999999</v>
      </c>
      <c r="AE31" s="182">
        <v>2.11</v>
      </c>
      <c r="AF31" s="182">
        <v>0.55120000000000002</v>
      </c>
      <c r="AG31" s="182">
        <v>6.8929</v>
      </c>
      <c r="AH31" s="182">
        <v>1.514</v>
      </c>
      <c r="AI31" s="182">
        <v>11.068099999999999</v>
      </c>
      <c r="AJ31" s="219">
        <v>33.1447</v>
      </c>
      <c r="AK31" s="176">
        <v>22.076599999999999</v>
      </c>
      <c r="AL31" s="176">
        <v>0</v>
      </c>
      <c r="AM31" s="176">
        <v>22.076599999999999</v>
      </c>
      <c r="AN31" s="182">
        <v>2.11</v>
      </c>
      <c r="AO31" s="182">
        <v>0.55120000000000002</v>
      </c>
      <c r="AP31" s="182">
        <v>6.8929</v>
      </c>
      <c r="AQ31" s="182">
        <v>1.157</v>
      </c>
      <c r="AR31" s="182">
        <v>10.711099999999998</v>
      </c>
      <c r="AS31" s="219">
        <v>32.787700000000001</v>
      </c>
      <c r="AT31" s="176">
        <v>22.076599999999999</v>
      </c>
      <c r="AU31" s="176">
        <v>9.3912999999999993</v>
      </c>
      <c r="AV31" s="176">
        <v>31.4679</v>
      </c>
      <c r="AW31" s="182">
        <v>3.39</v>
      </c>
      <c r="AX31" s="182">
        <v>0.55120000000000002</v>
      </c>
      <c r="AY31" s="182">
        <v>8.7712000000000003</v>
      </c>
      <c r="AZ31" s="182">
        <v>1.3847</v>
      </c>
      <c r="BA31" s="182">
        <v>14.097100000000001</v>
      </c>
      <c r="BB31" s="219">
        <v>45.564999999999998</v>
      </c>
      <c r="BC31" s="176">
        <v>34.622399999999999</v>
      </c>
      <c r="BD31" s="176">
        <v>0</v>
      </c>
      <c r="BE31" s="176">
        <v>34.622399999999999</v>
      </c>
      <c r="BF31" s="182">
        <v>3.61</v>
      </c>
      <c r="BG31" s="182">
        <v>0.82269999999999999</v>
      </c>
      <c r="BH31" s="182">
        <v>12.385899999999999</v>
      </c>
      <c r="BI31" s="182">
        <v>1.7294</v>
      </c>
      <c r="BJ31" s="182">
        <v>18.547999999999998</v>
      </c>
      <c r="BK31" s="219">
        <v>53.170400000000001</v>
      </c>
      <c r="BL31" s="176">
        <v>22.076599999999999</v>
      </c>
      <c r="BM31" s="176">
        <v>0</v>
      </c>
      <c r="BN31" s="176">
        <v>22.076599999999999</v>
      </c>
      <c r="BO31" s="182">
        <v>2.11</v>
      </c>
      <c r="BP31" s="182">
        <v>0.55120000000000002</v>
      </c>
      <c r="BQ31" s="182">
        <v>6.8929</v>
      </c>
      <c r="BR31" s="182">
        <v>1.208</v>
      </c>
      <c r="BS31" s="182">
        <v>10.7621</v>
      </c>
      <c r="BT31" s="219">
        <v>32.838699999999996</v>
      </c>
      <c r="BU31" s="176">
        <v>22.076599999999999</v>
      </c>
      <c r="BV31" s="176">
        <v>0</v>
      </c>
      <c r="BW31" s="176">
        <v>22.076599999999999</v>
      </c>
      <c r="BX31" s="182">
        <v>2.11</v>
      </c>
      <c r="BY31" s="182">
        <v>0.55120000000000002</v>
      </c>
      <c r="BZ31" s="182">
        <v>6.8929</v>
      </c>
      <c r="CA31" s="182">
        <v>1.2590000000000001</v>
      </c>
      <c r="CB31" s="182">
        <v>10.813099999999999</v>
      </c>
      <c r="CC31" s="219">
        <v>32.889699999999998</v>
      </c>
      <c r="CD31" s="176">
        <v>22.438800000000001</v>
      </c>
      <c r="CE31" s="176">
        <v>0</v>
      </c>
      <c r="CF31" s="176">
        <v>22.438800000000001</v>
      </c>
      <c r="CG31" s="182">
        <v>2.17</v>
      </c>
      <c r="CH31" s="182">
        <v>0.56030000000000002</v>
      </c>
      <c r="CI31" s="182">
        <v>7.2217999999999991</v>
      </c>
      <c r="CJ31" s="182">
        <v>1.2654000000000001</v>
      </c>
      <c r="CK31" s="182">
        <v>11.217499999999999</v>
      </c>
      <c r="CL31" s="219">
        <v>33.656300000000002</v>
      </c>
      <c r="CM31" s="176">
        <v>22.2318</v>
      </c>
      <c r="CN31" s="176">
        <v>0</v>
      </c>
      <c r="CO31" s="176">
        <v>22.2318</v>
      </c>
      <c r="CP31" s="182">
        <v>2.2200000000000002</v>
      </c>
      <c r="CQ31" s="182">
        <v>0.55509999999999993</v>
      </c>
      <c r="CR31" s="182">
        <v>6.7801999999999998</v>
      </c>
      <c r="CS31" s="182">
        <v>0.8538</v>
      </c>
      <c r="CT31" s="182">
        <v>10.4091</v>
      </c>
      <c r="CU31" s="219">
        <v>32.640900000000002</v>
      </c>
      <c r="CV31" s="176">
        <v>28.501899999999999</v>
      </c>
      <c r="CW31" s="176">
        <v>0</v>
      </c>
      <c r="CX31" s="176">
        <v>28.501899999999999</v>
      </c>
      <c r="CY31" s="182">
        <v>3</v>
      </c>
      <c r="CZ31" s="182">
        <v>0.71189999999999998</v>
      </c>
      <c r="DA31" s="182">
        <v>10.7676</v>
      </c>
      <c r="DB31" s="182">
        <v>1.2710999999999999</v>
      </c>
      <c r="DC31" s="182">
        <v>15.750599999999999</v>
      </c>
      <c r="DD31" s="219">
        <v>44.252499999999998</v>
      </c>
      <c r="DE31" s="176">
        <v>32.539000000000001</v>
      </c>
      <c r="DF31" s="176">
        <v>0</v>
      </c>
      <c r="DG31" s="176">
        <v>32.539000000000001</v>
      </c>
      <c r="DH31" s="182">
        <v>3.6</v>
      </c>
      <c r="DI31" s="182">
        <v>3.7414000000000001</v>
      </c>
      <c r="DJ31" s="182">
        <v>22.792399999999997</v>
      </c>
      <c r="DK31" s="182">
        <v>1.7641999999999998</v>
      </c>
      <c r="DL31" s="182">
        <v>31.898000000000003</v>
      </c>
      <c r="DM31" s="219">
        <v>64.436999999999998</v>
      </c>
      <c r="DN31" s="220">
        <f t="shared" si="1"/>
        <v>295.57209999999998</v>
      </c>
      <c r="DO31" s="220">
        <f t="shared" si="2"/>
        <v>9.3912999999999993</v>
      </c>
      <c r="DP31" s="220">
        <f t="shared" si="3"/>
        <v>304.96339999999998</v>
      </c>
      <c r="DQ31" s="221">
        <f t="shared" si="4"/>
        <v>30.65</v>
      </c>
      <c r="DR31" s="221">
        <f t="shared" si="5"/>
        <v>10.2498</v>
      </c>
      <c r="DS31" s="221">
        <f t="shared" si="6"/>
        <v>110.0765</v>
      </c>
      <c r="DT31" s="221">
        <f t="shared" si="7"/>
        <v>16.189</v>
      </c>
      <c r="DU31" s="221">
        <f t="shared" si="8"/>
        <v>167.16529999999997</v>
      </c>
      <c r="DV31" s="222">
        <f t="shared" si="9"/>
        <v>472.12869999999998</v>
      </c>
      <c r="DW31" s="298">
        <f t="shared" si="10"/>
        <v>12.27819999999997</v>
      </c>
      <c r="DX31" s="298"/>
      <c r="DY31" s="299">
        <f>E31-(DU31-(DO31*PARAM!Q31))</f>
        <v>-5.5918999999999812</v>
      </c>
      <c r="DZ31" s="299"/>
    </row>
    <row r="32" spans="1:130" ht="14.25" customHeight="1" x14ac:dyDescent="0.25">
      <c r="A32" s="41">
        <v>1635</v>
      </c>
      <c r="B32" s="41" t="s">
        <v>234</v>
      </c>
      <c r="C32" s="41" t="s">
        <v>235</v>
      </c>
      <c r="D32" s="42">
        <v>1</v>
      </c>
      <c r="E32" s="41">
        <v>191.035</v>
      </c>
      <c r="F32" s="41">
        <v>338.9067</v>
      </c>
      <c r="G32" s="41" t="s">
        <v>157</v>
      </c>
      <c r="H32" s="41" t="s">
        <v>9</v>
      </c>
      <c r="I32" s="41" t="s">
        <v>236</v>
      </c>
      <c r="J32" s="176">
        <v>22.0169</v>
      </c>
      <c r="K32" s="176">
        <v>0</v>
      </c>
      <c r="L32" s="176">
        <v>22.0169</v>
      </c>
      <c r="M32" s="182">
        <v>2.0099999999999998</v>
      </c>
      <c r="N32" s="182">
        <v>0.53149999999999997</v>
      </c>
      <c r="O32" s="182">
        <v>6.1726999999999999</v>
      </c>
      <c r="P32" s="182">
        <v>1.2546999999999999</v>
      </c>
      <c r="Q32" s="182">
        <v>9.9688999999999997</v>
      </c>
      <c r="R32" s="219">
        <v>31.985799999999998</v>
      </c>
      <c r="S32" s="176">
        <v>21.324499999999997</v>
      </c>
      <c r="T32" s="176">
        <v>0</v>
      </c>
      <c r="U32" s="176">
        <v>21.324499999999997</v>
      </c>
      <c r="V32" s="182">
        <v>2</v>
      </c>
      <c r="W32" s="182">
        <v>0.52979999999999994</v>
      </c>
      <c r="X32" s="182">
        <v>6.1198000000000006</v>
      </c>
      <c r="Y32" s="182">
        <v>1.3471000000000002</v>
      </c>
      <c r="Z32" s="182">
        <v>9.9966999999999988</v>
      </c>
      <c r="AA32" s="219">
        <v>31.321199999999997</v>
      </c>
      <c r="AB32" s="176">
        <v>18.497199999999999</v>
      </c>
      <c r="AC32" s="176">
        <v>0</v>
      </c>
      <c r="AD32" s="176">
        <v>18.497199999999999</v>
      </c>
      <c r="AE32" s="182">
        <v>1.63</v>
      </c>
      <c r="AF32" s="182">
        <v>0.4617</v>
      </c>
      <c r="AG32" s="182">
        <v>5.4232000000000005</v>
      </c>
      <c r="AH32" s="182">
        <v>1.4505000000000001</v>
      </c>
      <c r="AI32" s="182">
        <v>8.9653999999999989</v>
      </c>
      <c r="AJ32" s="219">
        <v>27.462600000000002</v>
      </c>
      <c r="AK32" s="176">
        <v>21.324499999999997</v>
      </c>
      <c r="AL32" s="176">
        <v>0</v>
      </c>
      <c r="AM32" s="176">
        <v>21.324499999999997</v>
      </c>
      <c r="AN32" s="182">
        <v>2</v>
      </c>
      <c r="AO32" s="182">
        <v>0.52979999999999994</v>
      </c>
      <c r="AP32" s="182">
        <v>6.1157000000000004</v>
      </c>
      <c r="AQ32" s="182">
        <v>1.1940999999999999</v>
      </c>
      <c r="AR32" s="182">
        <v>9.8396000000000008</v>
      </c>
      <c r="AS32" s="219">
        <v>31.164099999999998</v>
      </c>
      <c r="AT32" s="176">
        <v>21.2196</v>
      </c>
      <c r="AU32" s="176">
        <v>9.3912999999999993</v>
      </c>
      <c r="AV32" s="176">
        <v>30.610900000000001</v>
      </c>
      <c r="AW32" s="182">
        <v>3.28</v>
      </c>
      <c r="AX32" s="182">
        <v>0.52979999999999994</v>
      </c>
      <c r="AY32" s="182">
        <v>7.9939</v>
      </c>
      <c r="AZ32" s="182">
        <v>1.4206000000000001</v>
      </c>
      <c r="BA32" s="182">
        <v>13.224300000000001</v>
      </c>
      <c r="BB32" s="219">
        <v>43.835200000000007</v>
      </c>
      <c r="BC32" s="176">
        <v>33.985999999999997</v>
      </c>
      <c r="BD32" s="176">
        <v>0</v>
      </c>
      <c r="BE32" s="176">
        <v>33.985999999999997</v>
      </c>
      <c r="BF32" s="182">
        <v>3.44</v>
      </c>
      <c r="BG32" s="182">
        <v>0.79049999999999998</v>
      </c>
      <c r="BH32" s="182">
        <v>11.916400000000001</v>
      </c>
      <c r="BI32" s="182">
        <v>1.0523</v>
      </c>
      <c r="BJ32" s="182">
        <v>17.199200000000001</v>
      </c>
      <c r="BK32" s="219">
        <v>51.185200000000002</v>
      </c>
      <c r="BL32" s="176">
        <v>21.324499999999997</v>
      </c>
      <c r="BM32" s="176">
        <v>0</v>
      </c>
      <c r="BN32" s="176">
        <v>21.324499999999997</v>
      </c>
      <c r="BO32" s="182">
        <v>2</v>
      </c>
      <c r="BP32" s="182">
        <v>0.52979999999999994</v>
      </c>
      <c r="BQ32" s="182">
        <v>6.1157000000000004</v>
      </c>
      <c r="BR32" s="182">
        <v>0.37810000000000005</v>
      </c>
      <c r="BS32" s="182">
        <v>9.0236000000000001</v>
      </c>
      <c r="BT32" s="219">
        <v>30.348099999999999</v>
      </c>
      <c r="BU32" s="176">
        <v>21.2196</v>
      </c>
      <c r="BV32" s="176">
        <v>0</v>
      </c>
      <c r="BW32" s="176">
        <v>21.2196</v>
      </c>
      <c r="BX32" s="182">
        <v>2</v>
      </c>
      <c r="BY32" s="182">
        <v>0.52979999999999994</v>
      </c>
      <c r="BZ32" s="182">
        <v>6.1157000000000004</v>
      </c>
      <c r="CA32" s="182">
        <v>0.37670000000000003</v>
      </c>
      <c r="CB32" s="182">
        <v>9.0221999999999998</v>
      </c>
      <c r="CC32" s="219">
        <v>30.241799999999998</v>
      </c>
      <c r="CD32" s="176">
        <v>21.2196</v>
      </c>
      <c r="CE32" s="176">
        <v>0</v>
      </c>
      <c r="CF32" s="176">
        <v>21.2196</v>
      </c>
      <c r="CG32" s="182">
        <v>2</v>
      </c>
      <c r="CH32" s="182">
        <v>0.52979999999999994</v>
      </c>
      <c r="CI32" s="182">
        <v>6.1157000000000004</v>
      </c>
      <c r="CJ32" s="182">
        <v>0.37670000000000003</v>
      </c>
      <c r="CK32" s="182">
        <v>9.0221999999999998</v>
      </c>
      <c r="CL32" s="219">
        <v>30.241799999999998</v>
      </c>
      <c r="CM32" s="176">
        <v>21.2196</v>
      </c>
      <c r="CN32" s="176">
        <v>0</v>
      </c>
      <c r="CO32" s="176">
        <v>21.2196</v>
      </c>
      <c r="CP32" s="182">
        <v>2.08</v>
      </c>
      <c r="CQ32" s="182">
        <v>0.52979999999999994</v>
      </c>
      <c r="CR32" s="182">
        <v>5.8607000000000005</v>
      </c>
      <c r="CS32" s="182">
        <v>0.37670000000000003</v>
      </c>
      <c r="CT32" s="182">
        <v>8.8472000000000008</v>
      </c>
      <c r="CU32" s="219">
        <v>30.066799999999997</v>
      </c>
      <c r="CV32" s="176">
        <v>21.2254</v>
      </c>
      <c r="CW32" s="176">
        <v>0</v>
      </c>
      <c r="CX32" s="176">
        <v>21.2254</v>
      </c>
      <c r="CY32" s="182">
        <v>2</v>
      </c>
      <c r="CZ32" s="182">
        <v>0.52990000000000004</v>
      </c>
      <c r="DA32" s="182">
        <v>5.8184000000000005</v>
      </c>
      <c r="DB32" s="182">
        <v>0.37689999999999996</v>
      </c>
      <c r="DC32" s="182">
        <v>8.7251999999999992</v>
      </c>
      <c r="DD32" s="219">
        <v>29.950599999999998</v>
      </c>
      <c r="DE32" s="176">
        <v>100.306</v>
      </c>
      <c r="DF32" s="176">
        <v>0</v>
      </c>
      <c r="DG32" s="176">
        <v>100.306</v>
      </c>
      <c r="DH32" s="182">
        <v>12.87</v>
      </c>
      <c r="DI32" s="182">
        <v>5.9194000000000004</v>
      </c>
      <c r="DJ32" s="182">
        <v>57.225100000000005</v>
      </c>
      <c r="DK32" s="182">
        <v>1.7948</v>
      </c>
      <c r="DL32" s="182">
        <v>77.809300000000007</v>
      </c>
      <c r="DM32" s="219">
        <v>178.11529999999999</v>
      </c>
      <c r="DN32" s="220">
        <f t="shared" si="1"/>
        <v>344.88340000000005</v>
      </c>
      <c r="DO32" s="220">
        <f t="shared" si="2"/>
        <v>9.3912999999999993</v>
      </c>
      <c r="DP32" s="220">
        <f t="shared" si="3"/>
        <v>354.27470000000005</v>
      </c>
      <c r="DQ32" s="221">
        <f t="shared" si="4"/>
        <v>37.309999999999995</v>
      </c>
      <c r="DR32" s="221">
        <f t="shared" si="5"/>
        <v>11.941600000000001</v>
      </c>
      <c r="DS32" s="221">
        <f t="shared" si="6"/>
        <v>130.99299999999999</v>
      </c>
      <c r="DT32" s="221">
        <f t="shared" si="7"/>
        <v>11.399199999999999</v>
      </c>
      <c r="DU32" s="221">
        <f t="shared" si="8"/>
        <v>191.6438</v>
      </c>
      <c r="DV32" s="222">
        <f t="shared" si="9"/>
        <v>545.91849999999999</v>
      </c>
      <c r="DW32" s="298">
        <f t="shared" si="10"/>
        <v>15.368000000000052</v>
      </c>
      <c r="DX32" s="298"/>
      <c r="DY32" s="299">
        <f>E32-(DU32-(DO32*PARAM!Q32))</f>
        <v>-0.60880000000000223</v>
      </c>
      <c r="DZ32" s="299"/>
    </row>
    <row r="33" spans="1:130" ht="14.25" customHeight="1" x14ac:dyDescent="0.25">
      <c r="A33" s="41">
        <v>1651</v>
      </c>
      <c r="B33" s="41" t="s">
        <v>183</v>
      </c>
      <c r="C33" s="41" t="s">
        <v>184</v>
      </c>
      <c r="D33" s="42">
        <v>1</v>
      </c>
      <c r="E33" s="41">
        <v>46000.301500000001</v>
      </c>
      <c r="F33" s="41">
        <v>73812.805500000002</v>
      </c>
      <c r="G33" s="41" t="s">
        <v>157</v>
      </c>
      <c r="H33" s="41" t="s">
        <v>24</v>
      </c>
      <c r="I33" s="41" t="s">
        <v>163</v>
      </c>
      <c r="J33" s="176">
        <v>5796.7955000000002</v>
      </c>
      <c r="K33" s="176">
        <v>0</v>
      </c>
      <c r="L33" s="176">
        <v>5796.7955000000002</v>
      </c>
      <c r="M33" s="182">
        <v>714.4</v>
      </c>
      <c r="N33" s="182">
        <v>86.915499999999994</v>
      </c>
      <c r="O33" s="182">
        <v>2592.018</v>
      </c>
      <c r="P33" s="182">
        <v>92.282999999999987</v>
      </c>
      <c r="Q33" s="182">
        <v>3485.6165000000001</v>
      </c>
      <c r="R33" s="219">
        <v>9282.4120000000003</v>
      </c>
      <c r="S33" s="176">
        <v>5687.7544999999991</v>
      </c>
      <c r="T33" s="176">
        <v>0</v>
      </c>
      <c r="U33" s="176">
        <v>5687.7544999999991</v>
      </c>
      <c r="V33" s="182">
        <v>699.2</v>
      </c>
      <c r="W33" s="182">
        <v>85.281499999999994</v>
      </c>
      <c r="X33" s="182">
        <v>2548.1279999999997</v>
      </c>
      <c r="Y33" s="182">
        <v>90.801000000000002</v>
      </c>
      <c r="Z33" s="182">
        <v>3423.4105</v>
      </c>
      <c r="AA33" s="219">
        <v>9111.1650000000009</v>
      </c>
      <c r="AB33" s="176">
        <v>5687.7544999999991</v>
      </c>
      <c r="AC33" s="176">
        <v>0</v>
      </c>
      <c r="AD33" s="176">
        <v>5687.7544999999991</v>
      </c>
      <c r="AE33" s="182">
        <v>699.2</v>
      </c>
      <c r="AF33" s="182">
        <v>85.281499999999994</v>
      </c>
      <c r="AG33" s="182">
        <v>2546.8265000000001</v>
      </c>
      <c r="AH33" s="182">
        <v>173.166</v>
      </c>
      <c r="AI33" s="182">
        <v>3504.4740000000002</v>
      </c>
      <c r="AJ33" s="219">
        <v>9192.2284999999993</v>
      </c>
      <c r="AK33" s="176">
        <v>5715.0194999999994</v>
      </c>
      <c r="AL33" s="176">
        <v>0</v>
      </c>
      <c r="AM33" s="176">
        <v>5715.0194999999994</v>
      </c>
      <c r="AN33" s="182">
        <v>703.95</v>
      </c>
      <c r="AO33" s="182">
        <v>85.69</v>
      </c>
      <c r="AP33" s="182">
        <v>2558.4355</v>
      </c>
      <c r="AQ33" s="182">
        <v>159.00149999999999</v>
      </c>
      <c r="AR33" s="182">
        <v>3507.0770000000002</v>
      </c>
      <c r="AS33" s="219">
        <v>9222.0964999999997</v>
      </c>
      <c r="AT33" s="176">
        <v>5767.9155000000001</v>
      </c>
      <c r="AU33" s="176">
        <v>901.17949999999996</v>
      </c>
      <c r="AV33" s="176">
        <v>6669.0950000000003</v>
      </c>
      <c r="AW33" s="182">
        <v>833.15</v>
      </c>
      <c r="AX33" s="182">
        <v>86.488</v>
      </c>
      <c r="AY33" s="182">
        <v>2761.2224999999999</v>
      </c>
      <c r="AZ33" s="182">
        <v>171.798</v>
      </c>
      <c r="BA33" s="182">
        <v>3852.6584999999995</v>
      </c>
      <c r="BB33" s="219">
        <v>10521.753500000001</v>
      </c>
      <c r="BC33" s="176">
        <v>8815.771999999999</v>
      </c>
      <c r="BD33" s="176">
        <v>0</v>
      </c>
      <c r="BE33" s="176">
        <v>8815.771999999999</v>
      </c>
      <c r="BF33" s="182">
        <v>1129.55</v>
      </c>
      <c r="BG33" s="182">
        <v>132.05000000000001</v>
      </c>
      <c r="BH33" s="182">
        <v>3875.848</v>
      </c>
      <c r="BI33" s="182">
        <v>133.21850000000001</v>
      </c>
      <c r="BJ33" s="182">
        <v>5270.6665000000003</v>
      </c>
      <c r="BK33" s="219">
        <v>14086.4385</v>
      </c>
      <c r="BL33" s="176">
        <v>5687.7544999999991</v>
      </c>
      <c r="BM33" s="176">
        <v>0</v>
      </c>
      <c r="BN33" s="176">
        <v>5687.7544999999991</v>
      </c>
      <c r="BO33" s="182">
        <v>699.2</v>
      </c>
      <c r="BP33" s="182">
        <v>85.281499999999994</v>
      </c>
      <c r="BQ33" s="182">
        <v>2546.8265000000001</v>
      </c>
      <c r="BR33" s="182">
        <v>187.70099999999999</v>
      </c>
      <c r="BS33" s="182">
        <v>3519.009</v>
      </c>
      <c r="BT33" s="219">
        <v>9206.7634999999991</v>
      </c>
      <c r="BU33" s="176">
        <v>5687.7544999999991</v>
      </c>
      <c r="BV33" s="176">
        <v>0</v>
      </c>
      <c r="BW33" s="176">
        <v>5687.7544999999991</v>
      </c>
      <c r="BX33" s="182">
        <v>699.2</v>
      </c>
      <c r="BY33" s="182">
        <v>85.281499999999994</v>
      </c>
      <c r="BZ33" s="182">
        <v>2546.8265000000001</v>
      </c>
      <c r="CA33" s="182">
        <v>178.011</v>
      </c>
      <c r="CB33" s="182">
        <v>3509.3190000000004</v>
      </c>
      <c r="CC33" s="219">
        <v>9197.0735000000004</v>
      </c>
      <c r="CD33" s="176">
        <v>5737.2305000000006</v>
      </c>
      <c r="CE33" s="176">
        <v>0</v>
      </c>
      <c r="CF33" s="176">
        <v>5737.2305000000006</v>
      </c>
      <c r="CG33" s="182">
        <v>662.15</v>
      </c>
      <c r="CH33" s="182">
        <v>81.253500000000003</v>
      </c>
      <c r="CI33" s="182">
        <v>2432.2565</v>
      </c>
      <c r="CJ33" s="182">
        <v>125.34299999999999</v>
      </c>
      <c r="CK33" s="182">
        <v>3301.0029999999997</v>
      </c>
      <c r="CL33" s="219">
        <v>9038.2335000000003</v>
      </c>
      <c r="CM33" s="176">
        <v>5687.7544999999991</v>
      </c>
      <c r="CN33" s="176">
        <v>0</v>
      </c>
      <c r="CO33" s="176">
        <v>5687.7544999999991</v>
      </c>
      <c r="CP33" s="182">
        <v>706.8</v>
      </c>
      <c r="CQ33" s="182">
        <v>85.281499999999994</v>
      </c>
      <c r="CR33" s="182">
        <v>2551.3865000000001</v>
      </c>
      <c r="CS33" s="182">
        <v>182.85599999999999</v>
      </c>
      <c r="CT33" s="182">
        <v>3526.3240000000001</v>
      </c>
      <c r="CU33" s="219">
        <v>9214.0784999999996</v>
      </c>
      <c r="CV33" s="176">
        <v>5691.9440000000004</v>
      </c>
      <c r="CW33" s="176">
        <v>0</v>
      </c>
      <c r="CX33" s="176">
        <v>5691.9440000000004</v>
      </c>
      <c r="CY33" s="182">
        <v>699.2</v>
      </c>
      <c r="CZ33" s="182">
        <v>85.347999999999999</v>
      </c>
      <c r="DA33" s="182">
        <v>2548.5934999999999</v>
      </c>
      <c r="DB33" s="182">
        <v>90.85799999999999</v>
      </c>
      <c r="DC33" s="182">
        <v>3423.9994999999999</v>
      </c>
      <c r="DD33" s="219">
        <v>9115.9434999999994</v>
      </c>
      <c r="DE33" s="176">
        <v>8504.134</v>
      </c>
      <c r="DF33" s="176">
        <v>0</v>
      </c>
      <c r="DG33" s="176">
        <v>8504.134</v>
      </c>
      <c r="DH33" s="182">
        <v>1089.6500000000001</v>
      </c>
      <c r="DI33" s="182">
        <v>868.64199999999994</v>
      </c>
      <c r="DJ33" s="182">
        <v>3747.2465000000002</v>
      </c>
      <c r="DK33" s="182">
        <v>128.99100000000001</v>
      </c>
      <c r="DL33" s="182">
        <v>5834.5294999999996</v>
      </c>
      <c r="DM33" s="219">
        <v>14338.663500000001</v>
      </c>
      <c r="DN33" s="220">
        <f t="shared" si="1"/>
        <v>74467.583499999993</v>
      </c>
      <c r="DO33" s="220">
        <f t="shared" si="2"/>
        <v>901.17949999999996</v>
      </c>
      <c r="DP33" s="220">
        <f t="shared" si="3"/>
        <v>75368.763000000006</v>
      </c>
      <c r="DQ33" s="221">
        <f t="shared" si="4"/>
        <v>9335.65</v>
      </c>
      <c r="DR33" s="221">
        <f t="shared" si="5"/>
        <v>1852.7945</v>
      </c>
      <c r="DS33" s="221">
        <f t="shared" si="6"/>
        <v>33255.614499999996</v>
      </c>
      <c r="DT33" s="221">
        <f t="shared" si="7"/>
        <v>1714.028</v>
      </c>
      <c r="DU33" s="221">
        <f t="shared" si="8"/>
        <v>46158.086999999992</v>
      </c>
      <c r="DV33" s="222">
        <f t="shared" si="9"/>
        <v>121526.84999999999</v>
      </c>
      <c r="DW33" s="298">
        <f t="shared" si="10"/>
        <v>1555.9575000000041</v>
      </c>
      <c r="DX33" s="298"/>
      <c r="DY33" s="299">
        <f>E33-(DU33-(DO33*PARAM!Q33))</f>
        <v>-157.78549999999086</v>
      </c>
      <c r="DZ33" s="299"/>
    </row>
    <row r="34" spans="1:130" ht="14.25" customHeight="1" x14ac:dyDescent="0.25">
      <c r="A34" s="41">
        <v>1661</v>
      </c>
      <c r="B34" s="41" t="s">
        <v>794</v>
      </c>
      <c r="C34" s="41" t="s">
        <v>247</v>
      </c>
      <c r="D34" s="42">
        <v>0.6</v>
      </c>
      <c r="E34" s="41">
        <v>13060.52</v>
      </c>
      <c r="F34" s="41">
        <v>23438.34</v>
      </c>
      <c r="G34" s="41" t="s">
        <v>157</v>
      </c>
      <c r="H34" s="41" t="s">
        <v>19</v>
      </c>
      <c r="I34" s="41" t="s">
        <v>163</v>
      </c>
      <c r="J34" s="176">
        <v>1847.07</v>
      </c>
      <c r="K34" s="176">
        <v>0</v>
      </c>
      <c r="L34" s="176">
        <v>1847.07</v>
      </c>
      <c r="M34" s="182">
        <v>162</v>
      </c>
      <c r="N34" s="182">
        <v>27.66</v>
      </c>
      <c r="O34" s="182">
        <v>710.67</v>
      </c>
      <c r="P34" s="182">
        <v>83.8</v>
      </c>
      <c r="Q34" s="182">
        <v>984.13</v>
      </c>
      <c r="R34" s="219">
        <v>2831.2</v>
      </c>
      <c r="S34" s="176">
        <v>1748.63</v>
      </c>
      <c r="T34" s="176">
        <v>0</v>
      </c>
      <c r="U34" s="176">
        <v>1748.63</v>
      </c>
      <c r="V34" s="182">
        <v>149</v>
      </c>
      <c r="W34" s="182">
        <v>26.19</v>
      </c>
      <c r="X34" s="182">
        <v>675.4</v>
      </c>
      <c r="Y34" s="182">
        <v>56.54</v>
      </c>
      <c r="Z34" s="182">
        <v>907.13</v>
      </c>
      <c r="AA34" s="219">
        <v>2655.76</v>
      </c>
      <c r="AB34" s="176">
        <v>1735.66</v>
      </c>
      <c r="AC34" s="176">
        <v>0</v>
      </c>
      <c r="AD34" s="176">
        <v>1735.66</v>
      </c>
      <c r="AE34" s="182">
        <v>147</v>
      </c>
      <c r="AF34" s="182">
        <v>25.99</v>
      </c>
      <c r="AG34" s="182">
        <v>670.28</v>
      </c>
      <c r="AH34" s="182">
        <v>92.02</v>
      </c>
      <c r="AI34" s="182">
        <v>935.29</v>
      </c>
      <c r="AJ34" s="219">
        <v>2670.95</v>
      </c>
      <c r="AK34" s="176">
        <v>1754.31</v>
      </c>
      <c r="AL34" s="176">
        <v>0</v>
      </c>
      <c r="AM34" s="176">
        <v>1754.31</v>
      </c>
      <c r="AN34" s="182">
        <v>149</v>
      </c>
      <c r="AO34" s="182">
        <v>26.27</v>
      </c>
      <c r="AP34" s="182">
        <v>677.09</v>
      </c>
      <c r="AQ34" s="182">
        <v>82.15</v>
      </c>
      <c r="AR34" s="182">
        <v>934.51</v>
      </c>
      <c r="AS34" s="219">
        <v>2688.82</v>
      </c>
      <c r="AT34" s="176">
        <v>1838.75</v>
      </c>
      <c r="AU34" s="176">
        <v>552.09</v>
      </c>
      <c r="AV34" s="176">
        <v>2390.84</v>
      </c>
      <c r="AW34" s="182">
        <v>236</v>
      </c>
      <c r="AX34" s="182">
        <v>27.54</v>
      </c>
      <c r="AY34" s="182">
        <v>818.41</v>
      </c>
      <c r="AZ34" s="182">
        <v>75.739999999999995</v>
      </c>
      <c r="BA34" s="182">
        <v>1157.69</v>
      </c>
      <c r="BB34" s="219">
        <v>3548.53</v>
      </c>
      <c r="BC34" s="176">
        <v>2572.04</v>
      </c>
      <c r="BD34" s="176">
        <v>0</v>
      </c>
      <c r="BE34" s="176">
        <v>2572.04</v>
      </c>
      <c r="BF34" s="182">
        <v>261</v>
      </c>
      <c r="BG34" s="182">
        <v>38.43</v>
      </c>
      <c r="BH34" s="182">
        <v>1126.92</v>
      </c>
      <c r="BI34" s="182">
        <v>76.23</v>
      </c>
      <c r="BJ34" s="182">
        <v>1502.58</v>
      </c>
      <c r="BK34" s="219">
        <v>4074.62</v>
      </c>
      <c r="BL34" s="176">
        <v>1718.63</v>
      </c>
      <c r="BM34" s="176">
        <v>0</v>
      </c>
      <c r="BN34" s="176">
        <v>1718.63</v>
      </c>
      <c r="BO34" s="182">
        <v>144</v>
      </c>
      <c r="BP34" s="182">
        <v>25.74</v>
      </c>
      <c r="BQ34" s="182">
        <v>664.06</v>
      </c>
      <c r="BR34" s="182">
        <v>96.81</v>
      </c>
      <c r="BS34" s="182">
        <v>930.61</v>
      </c>
      <c r="BT34" s="219">
        <v>2649.24</v>
      </c>
      <c r="BU34" s="176">
        <v>1718.63</v>
      </c>
      <c r="BV34" s="176">
        <v>0</v>
      </c>
      <c r="BW34" s="176">
        <v>1718.63</v>
      </c>
      <c r="BX34" s="182">
        <v>144</v>
      </c>
      <c r="BY34" s="182">
        <v>25.74</v>
      </c>
      <c r="BZ34" s="182">
        <v>664.06</v>
      </c>
      <c r="CA34" s="182">
        <v>71.31</v>
      </c>
      <c r="CB34" s="182">
        <v>905.11</v>
      </c>
      <c r="CC34" s="219">
        <v>2623.74</v>
      </c>
      <c r="CD34" s="176">
        <v>1748.17</v>
      </c>
      <c r="CE34" s="176">
        <v>0</v>
      </c>
      <c r="CF34" s="176">
        <v>1748.17</v>
      </c>
      <c r="CG34" s="182">
        <v>144</v>
      </c>
      <c r="CH34" s="182">
        <v>25.73</v>
      </c>
      <c r="CI34" s="182">
        <v>663.91</v>
      </c>
      <c r="CJ34" s="182">
        <v>71.7</v>
      </c>
      <c r="CK34" s="182">
        <v>905.34</v>
      </c>
      <c r="CL34" s="219">
        <v>2653.51</v>
      </c>
      <c r="CM34" s="176">
        <v>1730.06</v>
      </c>
      <c r="CN34" s="176">
        <v>0</v>
      </c>
      <c r="CO34" s="176">
        <v>1730.06</v>
      </c>
      <c r="CP34" s="182">
        <v>154</v>
      </c>
      <c r="CQ34" s="182">
        <v>25.91</v>
      </c>
      <c r="CR34" s="182">
        <v>673.04</v>
      </c>
      <c r="CS34" s="182">
        <v>35.81</v>
      </c>
      <c r="CT34" s="182">
        <v>888.76</v>
      </c>
      <c r="CU34" s="219">
        <v>2618.8200000000002</v>
      </c>
      <c r="CV34" s="176">
        <v>2668.56</v>
      </c>
      <c r="CW34" s="176">
        <v>0</v>
      </c>
      <c r="CX34" s="176">
        <v>2668.56</v>
      </c>
      <c r="CY34" s="182">
        <v>275</v>
      </c>
      <c r="CZ34" s="182">
        <v>39.99</v>
      </c>
      <c r="DA34" s="182">
        <v>1171.33</v>
      </c>
      <c r="DB34" s="182">
        <v>93.29</v>
      </c>
      <c r="DC34" s="182">
        <v>1579.61</v>
      </c>
      <c r="DD34" s="219">
        <v>4248.17</v>
      </c>
      <c r="DE34" s="176">
        <v>2748.03</v>
      </c>
      <c r="DF34" s="176">
        <v>0</v>
      </c>
      <c r="DG34" s="176">
        <v>2748.03</v>
      </c>
      <c r="DH34" s="182">
        <v>286</v>
      </c>
      <c r="DI34" s="182">
        <v>278.74</v>
      </c>
      <c r="DJ34" s="182">
        <v>726.82</v>
      </c>
      <c r="DK34" s="182">
        <v>96.04</v>
      </c>
      <c r="DL34" s="182">
        <v>1387.6</v>
      </c>
      <c r="DM34" s="219">
        <v>4135.63</v>
      </c>
      <c r="DN34" s="220">
        <f t="shared" si="1"/>
        <v>23828.54</v>
      </c>
      <c r="DO34" s="220">
        <f t="shared" si="2"/>
        <v>552.09</v>
      </c>
      <c r="DP34" s="220">
        <f t="shared" si="3"/>
        <v>24380.630000000005</v>
      </c>
      <c r="DQ34" s="221">
        <f t="shared" si="4"/>
        <v>2251</v>
      </c>
      <c r="DR34" s="221">
        <f t="shared" si="5"/>
        <v>593.93000000000006</v>
      </c>
      <c r="DS34" s="221">
        <f t="shared" si="6"/>
        <v>9241.989999999998</v>
      </c>
      <c r="DT34" s="221">
        <f t="shared" si="7"/>
        <v>931.43999999999983</v>
      </c>
      <c r="DU34" s="221">
        <f t="shared" si="8"/>
        <v>13018.36</v>
      </c>
      <c r="DV34" s="222">
        <f t="shared" si="9"/>
        <v>37398.99</v>
      </c>
      <c r="DW34" s="298">
        <f t="shared" si="10"/>
        <v>942.29000000000451</v>
      </c>
      <c r="DX34" s="298"/>
      <c r="DY34" s="299">
        <f>E34-(DU34-(DO34*PARAM!Q34))</f>
        <v>42.159999999999854</v>
      </c>
      <c r="DZ34" s="299"/>
    </row>
    <row r="35" spans="1:130" ht="14.25" customHeight="1" x14ac:dyDescent="0.25">
      <c r="A35" s="41">
        <v>1667</v>
      </c>
      <c r="B35" s="41" t="s">
        <v>774</v>
      </c>
      <c r="C35" s="41" t="s">
        <v>181</v>
      </c>
      <c r="D35" s="42">
        <v>1</v>
      </c>
      <c r="E35" s="41">
        <v>19776.87</v>
      </c>
      <c r="F35" s="41">
        <v>35102.39</v>
      </c>
      <c r="G35" s="41" t="s">
        <v>157</v>
      </c>
      <c r="H35" s="41" t="s">
        <v>19</v>
      </c>
      <c r="I35" s="41" t="s">
        <v>163</v>
      </c>
      <c r="J35" s="176">
        <v>2578.14</v>
      </c>
      <c r="K35" s="176">
        <v>0</v>
      </c>
      <c r="L35" s="176">
        <v>2578.14</v>
      </c>
      <c r="M35" s="182">
        <v>259</v>
      </c>
      <c r="N35" s="182">
        <v>63.86</v>
      </c>
      <c r="O35" s="182">
        <v>970.2</v>
      </c>
      <c r="P35" s="182">
        <v>147.69</v>
      </c>
      <c r="Q35" s="182">
        <v>1440.75</v>
      </c>
      <c r="R35" s="219">
        <v>4018.89</v>
      </c>
      <c r="S35" s="176">
        <v>2576.38</v>
      </c>
      <c r="T35" s="176">
        <v>0</v>
      </c>
      <c r="U35" s="176">
        <v>2576.38</v>
      </c>
      <c r="V35" s="182">
        <v>262</v>
      </c>
      <c r="W35" s="182">
        <v>64.34</v>
      </c>
      <c r="X35" s="182">
        <v>978.16</v>
      </c>
      <c r="Y35" s="182">
        <v>101.84</v>
      </c>
      <c r="Z35" s="182">
        <v>1406.34</v>
      </c>
      <c r="AA35" s="219">
        <v>3982.72</v>
      </c>
      <c r="AB35" s="176">
        <v>2606.38</v>
      </c>
      <c r="AC35" s="176">
        <v>0</v>
      </c>
      <c r="AD35" s="176">
        <v>2606.38</v>
      </c>
      <c r="AE35" s="182">
        <v>266</v>
      </c>
      <c r="AF35" s="182">
        <v>65.09</v>
      </c>
      <c r="AG35" s="182">
        <v>988.66</v>
      </c>
      <c r="AH35" s="182">
        <v>163.58000000000001</v>
      </c>
      <c r="AI35" s="182">
        <v>1483.33</v>
      </c>
      <c r="AJ35" s="219">
        <v>4089.71</v>
      </c>
      <c r="AK35" s="176">
        <v>2576.38</v>
      </c>
      <c r="AL35" s="176">
        <v>0</v>
      </c>
      <c r="AM35" s="176">
        <v>2576.38</v>
      </c>
      <c r="AN35" s="182">
        <v>262</v>
      </c>
      <c r="AO35" s="182">
        <v>64.34</v>
      </c>
      <c r="AP35" s="182">
        <v>977.67</v>
      </c>
      <c r="AQ35" s="182">
        <v>142.63999999999999</v>
      </c>
      <c r="AR35" s="182">
        <v>1446.65</v>
      </c>
      <c r="AS35" s="219">
        <v>4023.03</v>
      </c>
      <c r="AT35" s="176">
        <v>2594.3000000000002</v>
      </c>
      <c r="AU35" s="176">
        <v>948.61</v>
      </c>
      <c r="AV35" s="176">
        <v>3542.91</v>
      </c>
      <c r="AW35" s="182">
        <v>394</v>
      </c>
      <c r="AX35" s="182">
        <v>64.790000000000006</v>
      </c>
      <c r="AY35" s="182">
        <v>1173.93</v>
      </c>
      <c r="AZ35" s="182">
        <v>150.57</v>
      </c>
      <c r="BA35" s="182">
        <v>1783.29</v>
      </c>
      <c r="BB35" s="219">
        <v>5326.2</v>
      </c>
      <c r="BC35" s="176">
        <v>3866.69</v>
      </c>
      <c r="BD35" s="176">
        <v>0</v>
      </c>
      <c r="BE35" s="176">
        <v>3866.69</v>
      </c>
      <c r="BF35" s="182">
        <v>437</v>
      </c>
      <c r="BG35" s="182">
        <v>96.02</v>
      </c>
      <c r="BH35" s="182">
        <v>1440.88</v>
      </c>
      <c r="BI35" s="182">
        <v>165.45</v>
      </c>
      <c r="BJ35" s="182">
        <v>2139.35</v>
      </c>
      <c r="BK35" s="219">
        <v>6006.04</v>
      </c>
      <c r="BL35" s="176">
        <v>2576.38</v>
      </c>
      <c r="BM35" s="176">
        <v>0</v>
      </c>
      <c r="BN35" s="176">
        <v>2576.38</v>
      </c>
      <c r="BO35" s="182">
        <v>262</v>
      </c>
      <c r="BP35" s="182">
        <v>64.34</v>
      </c>
      <c r="BQ35" s="182">
        <v>977.67</v>
      </c>
      <c r="BR35" s="182">
        <v>142.63999999999999</v>
      </c>
      <c r="BS35" s="182">
        <v>1446.65</v>
      </c>
      <c r="BT35" s="219">
        <v>4023.03</v>
      </c>
      <c r="BU35" s="176">
        <v>2576.38</v>
      </c>
      <c r="BV35" s="176">
        <v>0</v>
      </c>
      <c r="BW35" s="176">
        <v>2576.38</v>
      </c>
      <c r="BX35" s="182">
        <v>262</v>
      </c>
      <c r="BY35" s="182">
        <v>64.34</v>
      </c>
      <c r="BZ35" s="182">
        <v>977.67</v>
      </c>
      <c r="CA35" s="182">
        <v>122.24</v>
      </c>
      <c r="CB35" s="182">
        <v>1426.25</v>
      </c>
      <c r="CC35" s="219">
        <v>4002.63</v>
      </c>
      <c r="CD35" s="176">
        <v>2673</v>
      </c>
      <c r="CE35" s="176">
        <v>0</v>
      </c>
      <c r="CF35" s="176">
        <v>2673</v>
      </c>
      <c r="CG35" s="182">
        <v>271</v>
      </c>
      <c r="CH35" s="182">
        <v>66.010000000000005</v>
      </c>
      <c r="CI35" s="182">
        <v>1002.03</v>
      </c>
      <c r="CJ35" s="182">
        <v>88.13</v>
      </c>
      <c r="CK35" s="182">
        <v>1427.17</v>
      </c>
      <c r="CL35" s="219">
        <v>4100.17</v>
      </c>
      <c r="CM35" s="176">
        <v>2576.38</v>
      </c>
      <c r="CN35" s="176">
        <v>0</v>
      </c>
      <c r="CO35" s="176">
        <v>2576.38</v>
      </c>
      <c r="CP35" s="182">
        <v>271</v>
      </c>
      <c r="CQ35" s="182">
        <v>64.34</v>
      </c>
      <c r="CR35" s="182">
        <v>982.47</v>
      </c>
      <c r="CS35" s="182">
        <v>117.14</v>
      </c>
      <c r="CT35" s="182">
        <v>1434.95</v>
      </c>
      <c r="CU35" s="219">
        <v>4011.33</v>
      </c>
      <c r="CV35" s="176">
        <v>3993.71</v>
      </c>
      <c r="CW35" s="176">
        <v>0</v>
      </c>
      <c r="CX35" s="176">
        <v>3993.71</v>
      </c>
      <c r="CY35" s="182">
        <v>457</v>
      </c>
      <c r="CZ35" s="182">
        <v>99.79</v>
      </c>
      <c r="DA35" s="182">
        <v>1735.36</v>
      </c>
      <c r="DB35" s="182">
        <v>132.13</v>
      </c>
      <c r="DC35" s="182">
        <v>2424.2800000000002</v>
      </c>
      <c r="DD35" s="219">
        <v>6417.99</v>
      </c>
      <c r="DE35" s="176">
        <v>4057.15</v>
      </c>
      <c r="DF35" s="176">
        <v>0</v>
      </c>
      <c r="DG35" s="176">
        <v>4057.15</v>
      </c>
      <c r="DH35" s="182">
        <v>470</v>
      </c>
      <c r="DI35" s="182">
        <v>452.83</v>
      </c>
      <c r="DJ35" s="182">
        <v>1279.57</v>
      </c>
      <c r="DK35" s="182">
        <v>184.24</v>
      </c>
      <c r="DL35" s="182">
        <v>2386.64</v>
      </c>
      <c r="DM35" s="219">
        <v>6443.79</v>
      </c>
      <c r="DN35" s="220">
        <f t="shared" si="1"/>
        <v>35251.270000000004</v>
      </c>
      <c r="DO35" s="220">
        <f t="shared" si="2"/>
        <v>948.61</v>
      </c>
      <c r="DP35" s="220">
        <f t="shared" si="3"/>
        <v>36199.880000000005</v>
      </c>
      <c r="DQ35" s="221">
        <f t="shared" si="4"/>
        <v>3873</v>
      </c>
      <c r="DR35" s="221">
        <f t="shared" si="5"/>
        <v>1230.0899999999999</v>
      </c>
      <c r="DS35" s="221">
        <f t="shared" si="6"/>
        <v>13484.27</v>
      </c>
      <c r="DT35" s="221">
        <f t="shared" si="7"/>
        <v>1658.2899999999997</v>
      </c>
      <c r="DU35" s="221">
        <f t="shared" si="8"/>
        <v>20245.649999999998</v>
      </c>
      <c r="DV35" s="222">
        <f t="shared" si="9"/>
        <v>56445.53</v>
      </c>
      <c r="DW35" s="298">
        <f t="shared" si="10"/>
        <v>1097.4900000000052</v>
      </c>
      <c r="DX35" s="298"/>
      <c r="DY35" s="299">
        <f>E35-(DU35-(DO35*PARAM!Q35))</f>
        <v>-468.77999999999884</v>
      </c>
      <c r="DZ35" s="299"/>
    </row>
    <row r="36" spans="1:130" ht="14.25" customHeight="1" x14ac:dyDescent="0.25">
      <c r="A36" s="41">
        <v>1698</v>
      </c>
      <c r="B36" s="41" t="s">
        <v>689</v>
      </c>
      <c r="C36" s="41" t="s">
        <v>214</v>
      </c>
      <c r="D36" s="42">
        <v>1</v>
      </c>
      <c r="E36" s="41">
        <v>20417.8</v>
      </c>
      <c r="F36" s="41">
        <v>36445.160000000003</v>
      </c>
      <c r="G36" s="41" t="s">
        <v>157</v>
      </c>
      <c r="H36" s="41" t="s">
        <v>19</v>
      </c>
      <c r="I36" s="41" t="s">
        <v>690</v>
      </c>
      <c r="J36" s="176">
        <v>2817.05</v>
      </c>
      <c r="K36" s="176">
        <v>0</v>
      </c>
      <c r="L36" s="176">
        <v>2817.05</v>
      </c>
      <c r="M36" s="182">
        <v>298</v>
      </c>
      <c r="N36" s="182">
        <v>36.549999999999997</v>
      </c>
      <c r="O36" s="182">
        <v>1086.04</v>
      </c>
      <c r="P36" s="182">
        <v>141.80000000000001</v>
      </c>
      <c r="Q36" s="182">
        <v>1562.39</v>
      </c>
      <c r="R36" s="219">
        <v>4379.4399999999996</v>
      </c>
      <c r="S36" s="176">
        <v>2844.45</v>
      </c>
      <c r="T36" s="176">
        <v>0</v>
      </c>
      <c r="U36" s="176">
        <v>2844.45</v>
      </c>
      <c r="V36" s="182">
        <v>303</v>
      </c>
      <c r="W36" s="182">
        <v>36.94</v>
      </c>
      <c r="X36" s="182">
        <v>1098.33</v>
      </c>
      <c r="Y36" s="182">
        <v>50.51</v>
      </c>
      <c r="Z36" s="182">
        <v>1488.78</v>
      </c>
      <c r="AA36" s="219">
        <v>4333.2299999999996</v>
      </c>
      <c r="AB36" s="176">
        <v>2814.45</v>
      </c>
      <c r="AC36" s="176">
        <v>0</v>
      </c>
      <c r="AD36" s="176">
        <v>2814.45</v>
      </c>
      <c r="AE36" s="182">
        <v>298</v>
      </c>
      <c r="AF36" s="182">
        <v>36.549999999999997</v>
      </c>
      <c r="AG36" s="182">
        <v>1086.5999999999999</v>
      </c>
      <c r="AH36" s="182">
        <v>151.97</v>
      </c>
      <c r="AI36" s="182">
        <v>1573.12</v>
      </c>
      <c r="AJ36" s="219">
        <v>4387.57</v>
      </c>
      <c r="AK36" s="176">
        <v>2839.71</v>
      </c>
      <c r="AL36" s="176">
        <v>0</v>
      </c>
      <c r="AM36" s="176">
        <v>2839.71</v>
      </c>
      <c r="AN36" s="182">
        <v>301</v>
      </c>
      <c r="AO36" s="182">
        <v>36.89</v>
      </c>
      <c r="AP36" s="182">
        <v>1096.01</v>
      </c>
      <c r="AQ36" s="182">
        <v>152.41999999999999</v>
      </c>
      <c r="AR36" s="182">
        <v>1586.32</v>
      </c>
      <c r="AS36" s="219">
        <v>4426.03</v>
      </c>
      <c r="AT36" s="176">
        <v>920.14</v>
      </c>
      <c r="AU36" s="176">
        <v>948.61</v>
      </c>
      <c r="AV36" s="176">
        <v>1868.75</v>
      </c>
      <c r="AW36" s="182">
        <v>169</v>
      </c>
      <c r="AX36" s="182">
        <v>11.93</v>
      </c>
      <c r="AY36" s="182">
        <v>615.76</v>
      </c>
      <c r="AZ36" s="182">
        <v>85.14</v>
      </c>
      <c r="BA36" s="182">
        <v>881.83</v>
      </c>
      <c r="BB36" s="219">
        <v>2750.58</v>
      </c>
      <c r="BC36" s="176">
        <v>4202.59</v>
      </c>
      <c r="BD36" s="176">
        <v>0</v>
      </c>
      <c r="BE36" s="176">
        <v>4202.59</v>
      </c>
      <c r="BF36" s="182">
        <v>490</v>
      </c>
      <c r="BG36" s="182">
        <v>54.57</v>
      </c>
      <c r="BH36" s="182">
        <v>1855.77</v>
      </c>
      <c r="BI36" s="182">
        <v>74.62</v>
      </c>
      <c r="BJ36" s="182">
        <v>2474.96</v>
      </c>
      <c r="BK36" s="219">
        <v>6677.55</v>
      </c>
      <c r="BL36" s="176">
        <v>2814.45</v>
      </c>
      <c r="BM36" s="176">
        <v>0</v>
      </c>
      <c r="BN36" s="176">
        <v>2814.45</v>
      </c>
      <c r="BO36" s="182">
        <v>294</v>
      </c>
      <c r="BP36" s="182">
        <v>36.549999999999997</v>
      </c>
      <c r="BQ36" s="182">
        <v>1064.74</v>
      </c>
      <c r="BR36" s="182">
        <v>49.97</v>
      </c>
      <c r="BS36" s="182">
        <v>1445.26</v>
      </c>
      <c r="BT36" s="219">
        <v>4259.71</v>
      </c>
      <c r="BU36" s="176">
        <v>2814.45</v>
      </c>
      <c r="BV36" s="176">
        <v>0</v>
      </c>
      <c r="BW36" s="176">
        <v>2814.45</v>
      </c>
      <c r="BX36" s="182">
        <v>295</v>
      </c>
      <c r="BY36" s="182">
        <v>36.549999999999997</v>
      </c>
      <c r="BZ36" s="182">
        <v>1064.74</v>
      </c>
      <c r="CA36" s="182">
        <v>151.97</v>
      </c>
      <c r="CB36" s="182">
        <v>1548.26</v>
      </c>
      <c r="CC36" s="219">
        <v>4362.71</v>
      </c>
      <c r="CD36" s="176">
        <v>2863.65</v>
      </c>
      <c r="CE36" s="176">
        <v>0</v>
      </c>
      <c r="CF36" s="176">
        <v>2863.65</v>
      </c>
      <c r="CG36" s="182">
        <v>297</v>
      </c>
      <c r="CH36" s="182">
        <v>36.81</v>
      </c>
      <c r="CI36" s="182">
        <v>1071.76</v>
      </c>
      <c r="CJ36" s="182">
        <v>111.92</v>
      </c>
      <c r="CK36" s="182">
        <v>1517.49</v>
      </c>
      <c r="CL36" s="219">
        <v>4381.1400000000003</v>
      </c>
      <c r="CM36" s="176">
        <v>2833.49</v>
      </c>
      <c r="CN36" s="176">
        <v>0</v>
      </c>
      <c r="CO36" s="176">
        <v>2833.49</v>
      </c>
      <c r="CP36" s="182">
        <v>306</v>
      </c>
      <c r="CQ36" s="182">
        <v>36.799999999999997</v>
      </c>
      <c r="CR36" s="182">
        <v>1076.5</v>
      </c>
      <c r="CS36" s="182">
        <v>116.61</v>
      </c>
      <c r="CT36" s="182">
        <v>1535.91</v>
      </c>
      <c r="CU36" s="219">
        <v>4369.3999999999996</v>
      </c>
      <c r="CV36" s="176">
        <v>2833.49</v>
      </c>
      <c r="CW36" s="176">
        <v>0</v>
      </c>
      <c r="CX36" s="176">
        <v>2833.49</v>
      </c>
      <c r="CY36" s="182">
        <v>297</v>
      </c>
      <c r="CZ36" s="182">
        <v>36.799999999999997</v>
      </c>
      <c r="DA36" s="182">
        <v>1071.7</v>
      </c>
      <c r="DB36" s="182">
        <v>126.81</v>
      </c>
      <c r="DC36" s="182">
        <v>1532.31</v>
      </c>
      <c r="DD36" s="219">
        <v>4365.8</v>
      </c>
      <c r="DE36" s="176">
        <v>4228.55</v>
      </c>
      <c r="DF36" s="176">
        <v>0</v>
      </c>
      <c r="DG36" s="176">
        <v>4228.55</v>
      </c>
      <c r="DH36" s="182">
        <v>493</v>
      </c>
      <c r="DI36" s="182">
        <v>402.55</v>
      </c>
      <c r="DJ36" s="182">
        <v>1329.86</v>
      </c>
      <c r="DK36" s="182">
        <v>146.5</v>
      </c>
      <c r="DL36" s="182">
        <v>2371.91</v>
      </c>
      <c r="DM36" s="219">
        <v>6600.46</v>
      </c>
      <c r="DN36" s="220">
        <f t="shared" si="1"/>
        <v>34826.47</v>
      </c>
      <c r="DO36" s="220">
        <f t="shared" si="2"/>
        <v>948.61</v>
      </c>
      <c r="DP36" s="220">
        <f t="shared" si="3"/>
        <v>35775.08</v>
      </c>
      <c r="DQ36" s="221">
        <f t="shared" si="4"/>
        <v>3841</v>
      </c>
      <c r="DR36" s="221">
        <f t="shared" si="5"/>
        <v>799.49</v>
      </c>
      <c r="DS36" s="221">
        <f t="shared" si="6"/>
        <v>13517.810000000001</v>
      </c>
      <c r="DT36" s="221">
        <f t="shared" si="7"/>
        <v>1360.2399999999998</v>
      </c>
      <c r="DU36" s="221">
        <f t="shared" si="8"/>
        <v>19518.54</v>
      </c>
      <c r="DV36" s="222">
        <f t="shared" si="9"/>
        <v>55293.62</v>
      </c>
      <c r="DW36" s="298">
        <f t="shared" si="10"/>
        <v>-670.08000000000175</v>
      </c>
      <c r="DX36" s="298"/>
      <c r="DY36" s="299">
        <f>E36-(DU36-(DO36*PARAM!Q36))</f>
        <v>899.2599999999984</v>
      </c>
      <c r="DZ36" s="299"/>
    </row>
    <row r="37" spans="1:130" ht="14.25" customHeight="1" x14ac:dyDescent="0.25">
      <c r="A37" s="41">
        <v>1713</v>
      </c>
      <c r="B37" s="41" t="s">
        <v>397</v>
      </c>
      <c r="C37" s="41" t="s">
        <v>398</v>
      </c>
      <c r="D37" s="42">
        <v>1</v>
      </c>
      <c r="E37" s="41">
        <v>47486.652499999997</v>
      </c>
      <c r="F37" s="41">
        <v>75033.973500000007</v>
      </c>
      <c r="G37" s="41" t="s">
        <v>157</v>
      </c>
      <c r="H37" s="41" t="s">
        <v>24</v>
      </c>
      <c r="I37" s="41" t="s">
        <v>163</v>
      </c>
      <c r="J37" s="176">
        <v>5695.2119999999995</v>
      </c>
      <c r="K37" s="176">
        <v>0</v>
      </c>
      <c r="L37" s="176">
        <v>5695.2119999999995</v>
      </c>
      <c r="M37" s="182">
        <v>701.1</v>
      </c>
      <c r="N37" s="182">
        <v>142.31950000000001</v>
      </c>
      <c r="O37" s="182">
        <v>2548.7550000000001</v>
      </c>
      <c r="P37" s="182">
        <v>90.905499999999989</v>
      </c>
      <c r="Q37" s="182">
        <v>3483.08</v>
      </c>
      <c r="R37" s="219">
        <v>9178.2919999999995</v>
      </c>
      <c r="S37" s="176">
        <v>5975.7375000000002</v>
      </c>
      <c r="T37" s="176">
        <v>0</v>
      </c>
      <c r="U37" s="176">
        <v>5975.7375000000002</v>
      </c>
      <c r="V37" s="182">
        <v>739.1</v>
      </c>
      <c r="W37" s="182">
        <v>149.34</v>
      </c>
      <c r="X37" s="182">
        <v>2670.8490000000002</v>
      </c>
      <c r="Y37" s="182">
        <v>181.92500000000001</v>
      </c>
      <c r="Z37" s="182">
        <v>3741.2140000000004</v>
      </c>
      <c r="AA37" s="219">
        <v>9716.951500000001</v>
      </c>
      <c r="AB37" s="176">
        <v>5642.5249999999996</v>
      </c>
      <c r="AC37" s="176">
        <v>0</v>
      </c>
      <c r="AD37" s="176">
        <v>5642.5249999999996</v>
      </c>
      <c r="AE37" s="182">
        <v>693.5</v>
      </c>
      <c r="AF37" s="182">
        <v>141.0085</v>
      </c>
      <c r="AG37" s="182">
        <v>2527.5605</v>
      </c>
      <c r="AH37" s="182">
        <v>162.86799999999999</v>
      </c>
      <c r="AI37" s="182">
        <v>3524.9369999999999</v>
      </c>
      <c r="AJ37" s="219">
        <v>9167.4619999999995</v>
      </c>
      <c r="AK37" s="176">
        <v>5774.2425000000003</v>
      </c>
      <c r="AL37" s="176">
        <v>0</v>
      </c>
      <c r="AM37" s="176">
        <v>5774.2425000000003</v>
      </c>
      <c r="AN37" s="182">
        <v>711.55</v>
      </c>
      <c r="AO37" s="182">
        <v>144.2955</v>
      </c>
      <c r="AP37" s="182">
        <v>2583.6959999999999</v>
      </c>
      <c r="AQ37" s="182">
        <v>164.65400000000002</v>
      </c>
      <c r="AR37" s="182">
        <v>3604.1954999999998</v>
      </c>
      <c r="AS37" s="219">
        <v>9378.4380000000001</v>
      </c>
      <c r="AT37" s="176">
        <v>5642.5249999999996</v>
      </c>
      <c r="AU37" s="176">
        <v>901.17949999999996</v>
      </c>
      <c r="AV37" s="176">
        <v>6543.7044999999998</v>
      </c>
      <c r="AW37" s="182">
        <v>816.05</v>
      </c>
      <c r="AX37" s="182">
        <v>141.0085</v>
      </c>
      <c r="AY37" s="182">
        <v>2707.7945</v>
      </c>
      <c r="AZ37" s="182">
        <v>141.0275</v>
      </c>
      <c r="BA37" s="182">
        <v>3805.8804999999998</v>
      </c>
      <c r="BB37" s="219">
        <v>10349.584999999999</v>
      </c>
      <c r="BC37" s="176">
        <v>8431.7630000000008</v>
      </c>
      <c r="BD37" s="176">
        <v>0</v>
      </c>
      <c r="BE37" s="176">
        <v>8431.7630000000008</v>
      </c>
      <c r="BF37" s="182">
        <v>1078.25</v>
      </c>
      <c r="BG37" s="182">
        <v>210.73849999999999</v>
      </c>
      <c r="BH37" s="182">
        <v>3716.4095000000002</v>
      </c>
      <c r="BI37" s="182">
        <v>205.5325</v>
      </c>
      <c r="BJ37" s="182">
        <v>5210.9304999999995</v>
      </c>
      <c r="BK37" s="219">
        <v>13642.693500000001</v>
      </c>
      <c r="BL37" s="176">
        <v>5718.8669999999993</v>
      </c>
      <c r="BM37" s="176">
        <v>0</v>
      </c>
      <c r="BN37" s="176">
        <v>5718.8669999999993</v>
      </c>
      <c r="BO37" s="182">
        <v>702.05</v>
      </c>
      <c r="BP37" s="182">
        <v>142.91800000000001</v>
      </c>
      <c r="BQ37" s="182">
        <v>2560.098</v>
      </c>
      <c r="BR37" s="182">
        <v>134.83350000000002</v>
      </c>
      <c r="BS37" s="182">
        <v>3539.8995</v>
      </c>
      <c r="BT37" s="219">
        <v>9258.7664999999997</v>
      </c>
      <c r="BU37" s="176">
        <v>5642.5249999999996</v>
      </c>
      <c r="BV37" s="176">
        <v>0</v>
      </c>
      <c r="BW37" s="176">
        <v>5642.5249999999996</v>
      </c>
      <c r="BX37" s="182">
        <v>692.55</v>
      </c>
      <c r="BY37" s="182">
        <v>141.0085</v>
      </c>
      <c r="BZ37" s="182">
        <v>2527.5605</v>
      </c>
      <c r="CA37" s="182">
        <v>148.333</v>
      </c>
      <c r="CB37" s="182">
        <v>3509.4520000000002</v>
      </c>
      <c r="CC37" s="219">
        <v>9151.976999999999</v>
      </c>
      <c r="CD37" s="176">
        <v>5642.5249999999996</v>
      </c>
      <c r="CE37" s="176">
        <v>0</v>
      </c>
      <c r="CF37" s="176">
        <v>5642.5249999999996</v>
      </c>
      <c r="CG37" s="182">
        <v>649.79999999999995</v>
      </c>
      <c r="CH37" s="182">
        <v>133.04750000000001</v>
      </c>
      <c r="CI37" s="182">
        <v>2391.9004999999997</v>
      </c>
      <c r="CJ37" s="182">
        <v>90.145499999999998</v>
      </c>
      <c r="CK37" s="182">
        <v>3264.8934999999997</v>
      </c>
      <c r="CL37" s="219">
        <v>8907.4184999999998</v>
      </c>
      <c r="CM37" s="176">
        <v>5642.5249999999996</v>
      </c>
      <c r="CN37" s="176">
        <v>0</v>
      </c>
      <c r="CO37" s="176">
        <v>5642.5249999999996</v>
      </c>
      <c r="CP37" s="182">
        <v>701.1</v>
      </c>
      <c r="CQ37" s="182">
        <v>141.0085</v>
      </c>
      <c r="CR37" s="182">
        <v>2532.1205</v>
      </c>
      <c r="CS37" s="182">
        <v>114.41799999999999</v>
      </c>
      <c r="CT37" s="182">
        <v>3488.6469999999999</v>
      </c>
      <c r="CU37" s="219">
        <v>9131.1719999999987</v>
      </c>
      <c r="CV37" s="176">
        <v>5968.8310000000001</v>
      </c>
      <c r="CW37" s="176">
        <v>0</v>
      </c>
      <c r="CX37" s="176">
        <v>5968.8310000000001</v>
      </c>
      <c r="CY37" s="182">
        <v>741</v>
      </c>
      <c r="CZ37" s="182">
        <v>149.15950000000001</v>
      </c>
      <c r="DA37" s="182">
        <v>2689.3454999999999</v>
      </c>
      <c r="DB37" s="182">
        <v>157.60499999999999</v>
      </c>
      <c r="DC37" s="182">
        <v>3737.11</v>
      </c>
      <c r="DD37" s="219">
        <v>9705.9409999999989</v>
      </c>
      <c r="DE37" s="176">
        <v>8759.0285000000003</v>
      </c>
      <c r="DF37" s="176">
        <v>0</v>
      </c>
      <c r="DG37" s="176">
        <v>8759.0285000000003</v>
      </c>
      <c r="DH37" s="182">
        <v>1122.9000000000001</v>
      </c>
      <c r="DI37" s="182">
        <v>960.82050000000004</v>
      </c>
      <c r="DJ37" s="182">
        <v>3855.8979999999997</v>
      </c>
      <c r="DK37" s="182">
        <v>219.65900000000002</v>
      </c>
      <c r="DL37" s="182">
        <v>6159.2775000000001</v>
      </c>
      <c r="DM37" s="219">
        <v>14918.306</v>
      </c>
      <c r="DN37" s="220">
        <f t="shared" si="1"/>
        <v>74536.306500000006</v>
      </c>
      <c r="DO37" s="220">
        <f t="shared" si="2"/>
        <v>901.17949999999996</v>
      </c>
      <c r="DP37" s="220">
        <f t="shared" si="3"/>
        <v>75437.486000000004</v>
      </c>
      <c r="DQ37" s="221">
        <f t="shared" si="4"/>
        <v>9348.9500000000007</v>
      </c>
      <c r="DR37" s="221">
        <f t="shared" si="5"/>
        <v>2596.6730000000002</v>
      </c>
      <c r="DS37" s="221">
        <f t="shared" si="6"/>
        <v>33311.987499999996</v>
      </c>
      <c r="DT37" s="221">
        <f t="shared" si="7"/>
        <v>1811.9065000000003</v>
      </c>
      <c r="DU37" s="221">
        <f t="shared" si="8"/>
        <v>47069.516999999993</v>
      </c>
      <c r="DV37" s="222">
        <f t="shared" si="9"/>
        <v>122507.00299999998</v>
      </c>
      <c r="DW37" s="298">
        <f t="shared" si="10"/>
        <v>403.51249999999709</v>
      </c>
      <c r="DX37" s="298"/>
      <c r="DY37" s="299">
        <f>E37-(DU37-(DO37*PARAM!Q37))</f>
        <v>417.13550000000396</v>
      </c>
      <c r="DZ37" s="299"/>
    </row>
    <row r="38" spans="1:130" ht="14.25" customHeight="1" x14ac:dyDescent="0.25">
      <c r="A38" s="41">
        <v>1718</v>
      </c>
      <c r="B38" s="41" t="s">
        <v>728</v>
      </c>
      <c r="C38" s="41" t="s">
        <v>206</v>
      </c>
      <c r="D38" s="42">
        <v>1</v>
      </c>
      <c r="E38" s="41">
        <v>198.24900000000002</v>
      </c>
      <c r="F38" s="41">
        <v>351.88819999999998</v>
      </c>
      <c r="G38" s="41" t="s">
        <v>157</v>
      </c>
      <c r="H38" s="41" t="s">
        <v>9</v>
      </c>
      <c r="I38" s="41" t="s">
        <v>277</v>
      </c>
      <c r="J38" s="176">
        <v>27.171500000000002</v>
      </c>
      <c r="K38" s="176">
        <v>0</v>
      </c>
      <c r="L38" s="176">
        <v>27.171500000000002</v>
      </c>
      <c r="M38" s="182">
        <v>2.74</v>
      </c>
      <c r="N38" s="182">
        <v>0.66480000000000006</v>
      </c>
      <c r="O38" s="182">
        <v>10.0741</v>
      </c>
      <c r="P38" s="182">
        <v>1.5001</v>
      </c>
      <c r="Q38" s="182">
        <v>14.979000000000001</v>
      </c>
      <c r="R38" s="219">
        <v>42.150500000000001</v>
      </c>
      <c r="S38" s="176">
        <v>26.7637</v>
      </c>
      <c r="T38" s="176">
        <v>0</v>
      </c>
      <c r="U38" s="176">
        <v>26.7637</v>
      </c>
      <c r="V38" s="182">
        <v>2.74</v>
      </c>
      <c r="W38" s="182">
        <v>0.66359999999999997</v>
      </c>
      <c r="X38" s="182">
        <v>10.0685</v>
      </c>
      <c r="Y38" s="182">
        <v>0.4743</v>
      </c>
      <c r="Z38" s="182">
        <v>13.946400000000001</v>
      </c>
      <c r="AA38" s="219">
        <v>40.710100000000004</v>
      </c>
      <c r="AB38" s="176">
        <v>26.573800000000002</v>
      </c>
      <c r="AC38" s="176">
        <v>0</v>
      </c>
      <c r="AD38" s="176">
        <v>26.573800000000002</v>
      </c>
      <c r="AE38" s="182">
        <v>2.74</v>
      </c>
      <c r="AF38" s="182">
        <v>0.66359999999999997</v>
      </c>
      <c r="AG38" s="182">
        <v>10.0634</v>
      </c>
      <c r="AH38" s="182">
        <v>1.6447000000000001</v>
      </c>
      <c r="AI38" s="182">
        <v>15.111700000000001</v>
      </c>
      <c r="AJ38" s="219">
        <v>41.685500000000005</v>
      </c>
      <c r="AK38" s="176">
        <v>26.953600000000002</v>
      </c>
      <c r="AL38" s="176">
        <v>0</v>
      </c>
      <c r="AM38" s="176">
        <v>26.953600000000002</v>
      </c>
      <c r="AN38" s="182">
        <v>2.74</v>
      </c>
      <c r="AO38" s="182">
        <v>0.66359999999999997</v>
      </c>
      <c r="AP38" s="182">
        <v>10.0634</v>
      </c>
      <c r="AQ38" s="182">
        <v>1.2928999999999999</v>
      </c>
      <c r="AR38" s="182">
        <v>14.7599</v>
      </c>
      <c r="AS38" s="219">
        <v>41.713500000000003</v>
      </c>
      <c r="AT38" s="176">
        <v>27.045999999999999</v>
      </c>
      <c r="AU38" s="176">
        <v>9.2014999999999993</v>
      </c>
      <c r="AV38" s="176">
        <v>36.247500000000002</v>
      </c>
      <c r="AW38" s="182">
        <v>4.03</v>
      </c>
      <c r="AX38" s="182">
        <v>0.67069999999999996</v>
      </c>
      <c r="AY38" s="182">
        <v>12.0068</v>
      </c>
      <c r="AZ38" s="182">
        <v>1.5206999999999999</v>
      </c>
      <c r="BA38" s="182">
        <v>18.228200000000001</v>
      </c>
      <c r="BB38" s="219">
        <v>54.475699999999996</v>
      </c>
      <c r="BC38" s="176">
        <v>41.453500000000005</v>
      </c>
      <c r="BD38" s="176">
        <v>0</v>
      </c>
      <c r="BE38" s="176">
        <v>41.453500000000005</v>
      </c>
      <c r="BF38" s="182">
        <v>4.54</v>
      </c>
      <c r="BG38" s="182">
        <v>0.99109999999999998</v>
      </c>
      <c r="BH38" s="182">
        <v>17.224399999999999</v>
      </c>
      <c r="BI38" s="182">
        <v>1.5952999999999999</v>
      </c>
      <c r="BJ38" s="182">
        <v>24.3508</v>
      </c>
      <c r="BK38" s="219">
        <v>65.804299999999998</v>
      </c>
      <c r="BL38" s="176">
        <v>19.347100000000001</v>
      </c>
      <c r="BM38" s="176">
        <v>0</v>
      </c>
      <c r="BN38" s="176">
        <v>19.347100000000001</v>
      </c>
      <c r="BO38" s="182">
        <v>1.74</v>
      </c>
      <c r="BP38" s="182">
        <v>0.48299999999999998</v>
      </c>
      <c r="BQ38" s="182">
        <v>7.5454999999999997</v>
      </c>
      <c r="BR38" s="182">
        <v>1.3634999999999999</v>
      </c>
      <c r="BS38" s="182">
        <v>11.132</v>
      </c>
      <c r="BT38" s="219">
        <v>30.479099999999999</v>
      </c>
      <c r="BU38" s="176">
        <v>4.8936000000000002</v>
      </c>
      <c r="BV38" s="176">
        <v>0</v>
      </c>
      <c r="BW38" s="176">
        <v>4.8936000000000002</v>
      </c>
      <c r="BX38" s="182">
        <v>-0.21</v>
      </c>
      <c r="BY38" s="182">
        <v>0.1216</v>
      </c>
      <c r="BZ38" s="182">
        <v>2.5099999999999998</v>
      </c>
      <c r="CA38" s="182">
        <v>0.95379999999999998</v>
      </c>
      <c r="CB38" s="182">
        <v>3.3754000000000004</v>
      </c>
      <c r="CC38" s="219">
        <v>8.2690000000000001</v>
      </c>
      <c r="CD38" s="176">
        <v>8.4917999999999996</v>
      </c>
      <c r="CE38" s="176">
        <v>0</v>
      </c>
      <c r="CF38" s="176">
        <v>8.4917999999999996</v>
      </c>
      <c r="CG38" s="182">
        <v>0.28000000000000003</v>
      </c>
      <c r="CH38" s="182">
        <v>0.21160000000000001</v>
      </c>
      <c r="CI38" s="182">
        <v>3.7504000000000004</v>
      </c>
      <c r="CJ38" s="182">
        <v>0.15079999999999999</v>
      </c>
      <c r="CK38" s="182">
        <v>4.3927999999999994</v>
      </c>
      <c r="CL38" s="219">
        <v>12.884600000000001</v>
      </c>
      <c r="CM38" s="176">
        <v>8.3500999999999994</v>
      </c>
      <c r="CN38" s="176">
        <v>0</v>
      </c>
      <c r="CO38" s="176">
        <v>8.3500999999999994</v>
      </c>
      <c r="CP38" s="182">
        <v>0.32</v>
      </c>
      <c r="CQ38" s="182">
        <v>0.20809999999999998</v>
      </c>
      <c r="CR38" s="182">
        <v>3.6268000000000002</v>
      </c>
      <c r="CS38" s="182">
        <v>0.1482</v>
      </c>
      <c r="CT38" s="182">
        <v>4.3030999999999997</v>
      </c>
      <c r="CU38" s="219">
        <v>12.6532</v>
      </c>
      <c r="CV38" s="176">
        <v>9.9120000000000008</v>
      </c>
      <c r="CW38" s="176">
        <v>0</v>
      </c>
      <c r="CX38" s="176">
        <v>9.9120000000000008</v>
      </c>
      <c r="CY38" s="182">
        <v>0.45</v>
      </c>
      <c r="CZ38" s="182">
        <v>0.24710000000000001</v>
      </c>
      <c r="DA38" s="182">
        <v>4.1344000000000003</v>
      </c>
      <c r="DB38" s="182">
        <v>0.1759</v>
      </c>
      <c r="DC38" s="182">
        <v>5.0074000000000005</v>
      </c>
      <c r="DD38" s="219">
        <v>14.919400000000001</v>
      </c>
      <c r="DE38" s="176">
        <v>18.6645</v>
      </c>
      <c r="DF38" s="176">
        <v>0</v>
      </c>
      <c r="DG38" s="176">
        <v>18.6645</v>
      </c>
      <c r="DH38" s="182">
        <v>1.66</v>
      </c>
      <c r="DI38" s="182">
        <v>2.8879999999999999</v>
      </c>
      <c r="DJ38" s="182">
        <v>4.8987999999999996</v>
      </c>
      <c r="DK38" s="182">
        <v>0.33140000000000003</v>
      </c>
      <c r="DL38" s="182">
        <v>9.7782</v>
      </c>
      <c r="DM38" s="219">
        <v>28.442699999999999</v>
      </c>
      <c r="DN38" s="220">
        <f t="shared" si="1"/>
        <v>245.62120000000004</v>
      </c>
      <c r="DO38" s="220">
        <f t="shared" si="2"/>
        <v>9.2014999999999993</v>
      </c>
      <c r="DP38" s="220">
        <f t="shared" si="3"/>
        <v>254.82270000000005</v>
      </c>
      <c r="DQ38" s="221">
        <f t="shared" si="4"/>
        <v>23.77</v>
      </c>
      <c r="DR38" s="221">
        <f t="shared" si="5"/>
        <v>8.476799999999999</v>
      </c>
      <c r="DS38" s="221">
        <f t="shared" si="6"/>
        <v>95.966500000000011</v>
      </c>
      <c r="DT38" s="221">
        <f t="shared" si="7"/>
        <v>11.151599999999998</v>
      </c>
      <c r="DU38" s="221">
        <f t="shared" si="8"/>
        <v>139.36490000000001</v>
      </c>
      <c r="DV38" s="222">
        <f t="shared" si="9"/>
        <v>394.18760000000003</v>
      </c>
      <c r="DW38" s="298">
        <f t="shared" si="10"/>
        <v>-97.065499999999929</v>
      </c>
      <c r="DX38" s="298"/>
      <c r="DY38" s="299">
        <f>E38-(DU38-(DO38*PARAM!Q38))</f>
        <v>58.884100000000018</v>
      </c>
      <c r="DZ38" s="299"/>
    </row>
    <row r="39" spans="1:130" ht="14.25" customHeight="1" x14ac:dyDescent="0.25">
      <c r="A39" s="41">
        <v>1722</v>
      </c>
      <c r="B39" s="41" t="s">
        <v>887</v>
      </c>
      <c r="C39" s="41" t="s">
        <v>888</v>
      </c>
      <c r="D39" s="42">
        <v>0</v>
      </c>
      <c r="E39" s="41"/>
      <c r="F39" s="41"/>
      <c r="G39" s="41" t="s">
        <v>157</v>
      </c>
      <c r="H39" s="41" t="s">
        <v>24</v>
      </c>
      <c r="I39" s="41" t="s">
        <v>163</v>
      </c>
      <c r="J39" s="176"/>
      <c r="K39" s="176"/>
      <c r="L39" s="176"/>
      <c r="M39" s="182"/>
      <c r="N39" s="182"/>
      <c r="O39" s="182"/>
      <c r="P39" s="182"/>
      <c r="Q39" s="182"/>
      <c r="R39" s="219"/>
      <c r="S39" s="176"/>
      <c r="T39" s="176"/>
      <c r="U39" s="176"/>
      <c r="V39" s="182"/>
      <c r="W39" s="182"/>
      <c r="X39" s="182"/>
      <c r="Y39" s="182"/>
      <c r="Z39" s="182"/>
      <c r="AA39" s="219"/>
      <c r="AB39" s="176"/>
      <c r="AC39" s="176"/>
      <c r="AD39" s="176"/>
      <c r="AE39" s="182"/>
      <c r="AF39" s="182"/>
      <c r="AG39" s="182"/>
      <c r="AH39" s="182"/>
      <c r="AI39" s="182"/>
      <c r="AJ39" s="219"/>
      <c r="AK39" s="176"/>
      <c r="AL39" s="176"/>
      <c r="AM39" s="176"/>
      <c r="AN39" s="182"/>
      <c r="AO39" s="182"/>
      <c r="AP39" s="182"/>
      <c r="AQ39" s="182"/>
      <c r="AR39" s="182"/>
      <c r="AS39" s="219"/>
      <c r="AT39" s="176">
        <v>0</v>
      </c>
      <c r="AU39" s="176">
        <v>540.7115</v>
      </c>
      <c r="AV39" s="176">
        <v>540.7115</v>
      </c>
      <c r="AW39" s="182">
        <v>22.8</v>
      </c>
      <c r="AX39" s="182">
        <v>0</v>
      </c>
      <c r="AY39" s="182">
        <v>108.148</v>
      </c>
      <c r="AZ39" s="182">
        <v>7.2484999999999999</v>
      </c>
      <c r="BA39" s="182">
        <v>138.19649999999999</v>
      </c>
      <c r="BB39" s="219">
        <v>678.90800000000002</v>
      </c>
      <c r="BC39" s="176"/>
      <c r="BD39" s="176"/>
      <c r="BE39" s="176"/>
      <c r="BF39" s="182"/>
      <c r="BG39" s="182"/>
      <c r="BH39" s="182"/>
      <c r="BI39" s="182"/>
      <c r="BJ39" s="182"/>
      <c r="BK39" s="219"/>
      <c r="BL39" s="176"/>
      <c r="BM39" s="176"/>
      <c r="BN39" s="176"/>
      <c r="BO39" s="182"/>
      <c r="BP39" s="182"/>
      <c r="BQ39" s="182"/>
      <c r="BR39" s="182"/>
      <c r="BS39" s="182"/>
      <c r="BT39" s="219"/>
      <c r="BU39" s="176"/>
      <c r="BV39" s="176"/>
      <c r="BW39" s="176"/>
      <c r="BX39" s="182"/>
      <c r="BY39" s="182"/>
      <c r="BZ39" s="182"/>
      <c r="CA39" s="182"/>
      <c r="CB39" s="182"/>
      <c r="CC39" s="219"/>
      <c r="CD39" s="176"/>
      <c r="CE39" s="176"/>
      <c r="CF39" s="176"/>
      <c r="CG39" s="182"/>
      <c r="CH39" s="182"/>
      <c r="CI39" s="182"/>
      <c r="CJ39" s="182"/>
      <c r="CK39" s="182"/>
      <c r="CL39" s="219"/>
      <c r="CM39" s="176"/>
      <c r="CN39" s="176"/>
      <c r="CO39" s="176"/>
      <c r="CP39" s="182"/>
      <c r="CQ39" s="182"/>
      <c r="CR39" s="182"/>
      <c r="CS39" s="182"/>
      <c r="CT39" s="182"/>
      <c r="CU39" s="219"/>
      <c r="CV39" s="176"/>
      <c r="CW39" s="176"/>
      <c r="CX39" s="176"/>
      <c r="CY39" s="182"/>
      <c r="CZ39" s="182"/>
      <c r="DA39" s="182"/>
      <c r="DB39" s="182"/>
      <c r="DC39" s="182"/>
      <c r="DD39" s="219"/>
      <c r="DE39" s="176"/>
      <c r="DF39" s="176"/>
      <c r="DG39" s="176"/>
      <c r="DH39" s="182"/>
      <c r="DI39" s="182"/>
      <c r="DJ39" s="182"/>
      <c r="DK39" s="182"/>
      <c r="DL39" s="182"/>
      <c r="DM39" s="219"/>
      <c r="DN39" s="220">
        <f t="shared" si="1"/>
        <v>0</v>
      </c>
      <c r="DO39" s="220">
        <f t="shared" si="2"/>
        <v>540.7115</v>
      </c>
      <c r="DP39" s="220">
        <f t="shared" si="3"/>
        <v>540.7115</v>
      </c>
      <c r="DQ39" s="221">
        <f t="shared" si="4"/>
        <v>22.8</v>
      </c>
      <c r="DR39" s="221">
        <f t="shared" si="5"/>
        <v>0</v>
      </c>
      <c r="DS39" s="221">
        <f t="shared" si="6"/>
        <v>108.148</v>
      </c>
      <c r="DT39" s="221">
        <f t="shared" si="7"/>
        <v>7.2484999999999999</v>
      </c>
      <c r="DU39" s="221">
        <f t="shared" si="8"/>
        <v>138.19649999999999</v>
      </c>
      <c r="DV39" s="222">
        <f t="shared" si="9"/>
        <v>678.90800000000002</v>
      </c>
      <c r="DW39" s="298">
        <f t="shared" si="10"/>
        <v>540.7115</v>
      </c>
      <c r="DX39" s="298"/>
      <c r="DY39" s="299">
        <f>E39-(DU39-(DO39*PARAM!Q39))</f>
        <v>-138.19649999999999</v>
      </c>
      <c r="DZ39" s="299"/>
    </row>
    <row r="40" spans="1:130" ht="14.25" customHeight="1" x14ac:dyDescent="0.25">
      <c r="A40" s="41">
        <v>1727</v>
      </c>
      <c r="B40" s="41" t="s">
        <v>185</v>
      </c>
      <c r="C40" s="41" t="s">
        <v>186</v>
      </c>
      <c r="D40" s="42">
        <v>0.6</v>
      </c>
      <c r="E40" s="41">
        <v>27178.765200000002</v>
      </c>
      <c r="F40" s="41">
        <v>43472.367999999995</v>
      </c>
      <c r="G40" s="41" t="s">
        <v>157</v>
      </c>
      <c r="H40" s="41" t="s">
        <v>23</v>
      </c>
      <c r="I40" s="41" t="s">
        <v>163</v>
      </c>
      <c r="J40" s="176">
        <v>3351.2034000000003</v>
      </c>
      <c r="K40" s="176">
        <v>0</v>
      </c>
      <c r="L40" s="176">
        <v>3351.2034000000003</v>
      </c>
      <c r="M40" s="182">
        <v>377.88</v>
      </c>
      <c r="N40" s="182">
        <v>43.531400000000005</v>
      </c>
      <c r="O40" s="182">
        <v>1548.9884</v>
      </c>
      <c r="P40" s="182">
        <v>116.50360000000001</v>
      </c>
      <c r="Q40" s="182">
        <v>2086.9034000000001</v>
      </c>
      <c r="R40" s="219">
        <v>5438.1068000000005</v>
      </c>
      <c r="S40" s="176">
        <v>3666.1034000000004</v>
      </c>
      <c r="T40" s="176">
        <v>0</v>
      </c>
      <c r="U40" s="176">
        <v>3666.1034000000004</v>
      </c>
      <c r="V40" s="182">
        <v>421.12</v>
      </c>
      <c r="W40" s="182">
        <v>47.629799999999996</v>
      </c>
      <c r="X40" s="182">
        <v>1684.5176000000001</v>
      </c>
      <c r="Y40" s="182">
        <v>63.243199999999995</v>
      </c>
      <c r="Z40" s="182">
        <v>2216.5106000000001</v>
      </c>
      <c r="AA40" s="219">
        <v>5882.6140000000005</v>
      </c>
      <c r="AB40" s="176">
        <v>3351.2034000000003</v>
      </c>
      <c r="AC40" s="176">
        <v>0</v>
      </c>
      <c r="AD40" s="176">
        <v>3351.2034000000003</v>
      </c>
      <c r="AE40" s="182">
        <v>377.88</v>
      </c>
      <c r="AF40" s="182">
        <v>43.531400000000005</v>
      </c>
      <c r="AG40" s="182">
        <v>1549.6370000000002</v>
      </c>
      <c r="AH40" s="182">
        <v>126.0916</v>
      </c>
      <c r="AI40" s="182">
        <v>2097.14</v>
      </c>
      <c r="AJ40" s="219">
        <v>5448.3433999999997</v>
      </c>
      <c r="AK40" s="176">
        <v>3351.2034000000003</v>
      </c>
      <c r="AL40" s="176">
        <v>0</v>
      </c>
      <c r="AM40" s="176">
        <v>3351.2034000000003</v>
      </c>
      <c r="AN40" s="182">
        <v>377.88</v>
      </c>
      <c r="AO40" s="182">
        <v>43.531400000000005</v>
      </c>
      <c r="AP40" s="182">
        <v>1549.6370000000002</v>
      </c>
      <c r="AQ40" s="182">
        <v>111.70959999999999</v>
      </c>
      <c r="AR40" s="182">
        <v>2082.7579999999998</v>
      </c>
      <c r="AS40" s="219">
        <v>5433.9614000000001</v>
      </c>
      <c r="AT40" s="176">
        <v>3351.2034000000003</v>
      </c>
      <c r="AU40" s="176">
        <v>436.93080000000003</v>
      </c>
      <c r="AV40" s="176">
        <v>3788.1342</v>
      </c>
      <c r="AW40" s="182">
        <v>438.04</v>
      </c>
      <c r="AX40" s="182">
        <v>43.531400000000005</v>
      </c>
      <c r="AY40" s="182">
        <v>1637.0194000000001</v>
      </c>
      <c r="AZ40" s="182">
        <v>117.5658</v>
      </c>
      <c r="BA40" s="182">
        <v>2236.1566000000003</v>
      </c>
      <c r="BB40" s="219">
        <v>6024.2907999999998</v>
      </c>
      <c r="BC40" s="176">
        <v>5024.4597999999996</v>
      </c>
      <c r="BD40" s="176">
        <v>0</v>
      </c>
      <c r="BE40" s="176">
        <v>5024.4597999999996</v>
      </c>
      <c r="BF40" s="182">
        <v>605.36</v>
      </c>
      <c r="BG40" s="182">
        <v>64.963400000000007</v>
      </c>
      <c r="BH40" s="182">
        <v>2252.4186</v>
      </c>
      <c r="BI40" s="182">
        <v>139.1858</v>
      </c>
      <c r="BJ40" s="182">
        <v>3061.9278000000004</v>
      </c>
      <c r="BK40" s="219">
        <v>8086.3876</v>
      </c>
      <c r="BL40" s="176">
        <v>3351.2034000000003</v>
      </c>
      <c r="BM40" s="176">
        <v>0</v>
      </c>
      <c r="BN40" s="176">
        <v>3351.2034000000003</v>
      </c>
      <c r="BO40" s="182">
        <v>376.94</v>
      </c>
      <c r="BP40" s="182">
        <v>43.531400000000005</v>
      </c>
      <c r="BQ40" s="182">
        <v>1549.6370000000002</v>
      </c>
      <c r="BR40" s="182">
        <v>106.9156</v>
      </c>
      <c r="BS40" s="182">
        <v>2077.0239999999999</v>
      </c>
      <c r="BT40" s="219">
        <v>5428.2273999999998</v>
      </c>
      <c r="BU40" s="176">
        <v>3351.2034000000003</v>
      </c>
      <c r="BV40" s="176">
        <v>0</v>
      </c>
      <c r="BW40" s="176">
        <v>3351.2034000000003</v>
      </c>
      <c r="BX40" s="182">
        <v>377.88</v>
      </c>
      <c r="BY40" s="182">
        <v>43.531400000000005</v>
      </c>
      <c r="BZ40" s="182">
        <v>1549.6370000000002</v>
      </c>
      <c r="CA40" s="182">
        <v>116.50360000000001</v>
      </c>
      <c r="CB40" s="182">
        <v>2087.5520000000001</v>
      </c>
      <c r="CC40" s="219">
        <v>5438.7554</v>
      </c>
      <c r="CD40" s="176">
        <v>3149.9682000000003</v>
      </c>
      <c r="CE40" s="176">
        <v>0</v>
      </c>
      <c r="CF40" s="176">
        <v>3149.9682000000003</v>
      </c>
      <c r="CG40" s="182">
        <v>306.44</v>
      </c>
      <c r="CH40" s="182">
        <v>36.8292</v>
      </c>
      <c r="CI40" s="182">
        <v>1333.6626000000001</v>
      </c>
      <c r="CJ40" s="182">
        <v>123.3092</v>
      </c>
      <c r="CK40" s="182">
        <v>1800.241</v>
      </c>
      <c r="CL40" s="219">
        <v>4950.2092000000002</v>
      </c>
      <c r="CM40" s="176">
        <v>2345.0085999999997</v>
      </c>
      <c r="CN40" s="176">
        <v>0</v>
      </c>
      <c r="CO40" s="176">
        <v>2345.0085999999997</v>
      </c>
      <c r="CP40" s="182">
        <v>249.1</v>
      </c>
      <c r="CQ40" s="182">
        <v>30.456</v>
      </c>
      <c r="CR40" s="182">
        <v>1145.3054</v>
      </c>
      <c r="CS40" s="182">
        <v>78.894199999999998</v>
      </c>
      <c r="CT40" s="182">
        <v>1503.7556</v>
      </c>
      <c r="CU40" s="219">
        <v>3848.7641999999996</v>
      </c>
      <c r="CV40" s="176">
        <v>3351.2034000000003</v>
      </c>
      <c r="CW40" s="176">
        <v>0</v>
      </c>
      <c r="CX40" s="176">
        <v>3351.2034000000003</v>
      </c>
      <c r="CY40" s="182">
        <v>377.88</v>
      </c>
      <c r="CZ40" s="182">
        <v>43.531400000000005</v>
      </c>
      <c r="DA40" s="182">
        <v>1549.6370000000002</v>
      </c>
      <c r="DB40" s="182">
        <v>63.769599999999997</v>
      </c>
      <c r="DC40" s="182">
        <v>2034.818</v>
      </c>
      <c r="DD40" s="219">
        <v>5386.0214000000005</v>
      </c>
      <c r="DE40" s="176">
        <v>5035.8244000000004</v>
      </c>
      <c r="DF40" s="176">
        <v>0</v>
      </c>
      <c r="DG40" s="176">
        <v>5035.8244000000004</v>
      </c>
      <c r="DH40" s="182">
        <v>611</v>
      </c>
      <c r="DI40" s="182">
        <v>488.565</v>
      </c>
      <c r="DJ40" s="182">
        <v>2267.6653999999999</v>
      </c>
      <c r="DK40" s="182">
        <v>81.817599999999999</v>
      </c>
      <c r="DL40" s="182">
        <v>3449.0479999999998</v>
      </c>
      <c r="DM40" s="219">
        <v>8484.8724000000002</v>
      </c>
      <c r="DN40" s="220">
        <f t="shared" si="1"/>
        <v>42679.788199999995</v>
      </c>
      <c r="DO40" s="220">
        <f t="shared" si="2"/>
        <v>436.93080000000003</v>
      </c>
      <c r="DP40" s="220">
        <f t="shared" si="3"/>
        <v>43116.71899999999</v>
      </c>
      <c r="DQ40" s="221">
        <f t="shared" si="4"/>
        <v>4897.4000000000005</v>
      </c>
      <c r="DR40" s="221">
        <f t="shared" si="5"/>
        <v>973.16320000000019</v>
      </c>
      <c r="DS40" s="221">
        <f t="shared" si="6"/>
        <v>19617.7624</v>
      </c>
      <c r="DT40" s="221">
        <f t="shared" si="7"/>
        <v>1245.5094000000001</v>
      </c>
      <c r="DU40" s="221">
        <f t="shared" si="8"/>
        <v>26733.834999999999</v>
      </c>
      <c r="DV40" s="222">
        <f t="shared" si="9"/>
        <v>69850.554000000004</v>
      </c>
      <c r="DW40" s="298">
        <f t="shared" si="10"/>
        <v>-355.64900000000489</v>
      </c>
      <c r="DX40" s="298"/>
      <c r="DY40" s="299">
        <f>E40-(DU40-(DO40*PARAM!Q40))</f>
        <v>444.93020000000251</v>
      </c>
      <c r="DZ40" s="299"/>
    </row>
    <row r="41" spans="1:130" ht="14.25" customHeight="1" x14ac:dyDescent="0.25">
      <c r="A41" s="41">
        <v>1729</v>
      </c>
      <c r="B41" s="41" t="s">
        <v>340</v>
      </c>
      <c r="C41" s="41" t="s">
        <v>341</v>
      </c>
      <c r="D41" s="42">
        <v>0.2</v>
      </c>
      <c r="E41" s="41">
        <v>9273.4195999999993</v>
      </c>
      <c r="F41" s="41">
        <v>14553.521799999999</v>
      </c>
      <c r="G41" s="41" t="s">
        <v>157</v>
      </c>
      <c r="H41" s="41" t="s">
        <v>23</v>
      </c>
      <c r="I41" s="41" t="s">
        <v>163</v>
      </c>
      <c r="J41" s="176">
        <v>1128.2161999999998</v>
      </c>
      <c r="K41" s="176">
        <v>0</v>
      </c>
      <c r="L41" s="176">
        <v>1128.2161999999998</v>
      </c>
      <c r="M41" s="182">
        <v>73.319999999999993</v>
      </c>
      <c r="N41" s="182">
        <v>14.6358</v>
      </c>
      <c r="O41" s="182">
        <v>542.37059999999997</v>
      </c>
      <c r="P41" s="182">
        <v>47.300800000000002</v>
      </c>
      <c r="Q41" s="182">
        <v>677.62720000000002</v>
      </c>
      <c r="R41" s="219">
        <v>1805.8434</v>
      </c>
      <c r="S41" s="176">
        <v>1128.2161999999998</v>
      </c>
      <c r="T41" s="176">
        <v>0</v>
      </c>
      <c r="U41" s="176">
        <v>1128.2161999999998</v>
      </c>
      <c r="V41" s="182">
        <v>73.319999999999993</v>
      </c>
      <c r="W41" s="182">
        <v>14.6358</v>
      </c>
      <c r="X41" s="182">
        <v>542.78419999999994</v>
      </c>
      <c r="Y41" s="182">
        <v>20.022000000000002</v>
      </c>
      <c r="Z41" s="182">
        <v>650.76199999999994</v>
      </c>
      <c r="AA41" s="219">
        <v>1778.9782</v>
      </c>
      <c r="AB41" s="176">
        <v>1128.2161999999998</v>
      </c>
      <c r="AC41" s="176">
        <v>0</v>
      </c>
      <c r="AD41" s="176">
        <v>1128.2161999999998</v>
      </c>
      <c r="AE41" s="182">
        <v>73.319999999999993</v>
      </c>
      <c r="AF41" s="182">
        <v>14.6358</v>
      </c>
      <c r="AG41" s="182">
        <v>542.57740000000001</v>
      </c>
      <c r="AH41" s="182">
        <v>20.022000000000002</v>
      </c>
      <c r="AI41" s="182">
        <v>650.55520000000001</v>
      </c>
      <c r="AJ41" s="219">
        <v>1778.7714000000001</v>
      </c>
      <c r="AK41" s="176">
        <v>1128.2161999999998</v>
      </c>
      <c r="AL41" s="176">
        <v>0</v>
      </c>
      <c r="AM41" s="176">
        <v>1128.2161999999998</v>
      </c>
      <c r="AN41" s="182">
        <v>73.319999999999993</v>
      </c>
      <c r="AO41" s="182">
        <v>14.6358</v>
      </c>
      <c r="AP41" s="182">
        <v>542.57740000000001</v>
      </c>
      <c r="AQ41" s="182">
        <v>20.022000000000002</v>
      </c>
      <c r="AR41" s="182">
        <v>650.55520000000001</v>
      </c>
      <c r="AS41" s="219">
        <v>1778.7714000000001</v>
      </c>
      <c r="AT41" s="176">
        <v>1443.1161999999999</v>
      </c>
      <c r="AU41" s="176">
        <v>356.67360000000002</v>
      </c>
      <c r="AV41" s="176">
        <v>1799.7898</v>
      </c>
      <c r="AW41" s="182">
        <v>146.63999999999999</v>
      </c>
      <c r="AX41" s="182">
        <v>18.724800000000002</v>
      </c>
      <c r="AY41" s="182">
        <v>756.0702</v>
      </c>
      <c r="AZ41" s="182">
        <v>30.409000000000002</v>
      </c>
      <c r="BA41" s="182">
        <v>951.84399999999994</v>
      </c>
      <c r="BB41" s="219">
        <v>2751.6338000000001</v>
      </c>
      <c r="BC41" s="176">
        <v>1682.2992000000002</v>
      </c>
      <c r="BD41" s="176">
        <v>0</v>
      </c>
      <c r="BE41" s="176">
        <v>1682.2992000000002</v>
      </c>
      <c r="BF41" s="182">
        <v>146.63999999999999</v>
      </c>
      <c r="BG41" s="182">
        <v>21.826799999999999</v>
      </c>
      <c r="BH41" s="182">
        <v>792.6644</v>
      </c>
      <c r="BI41" s="182">
        <v>29.863800000000001</v>
      </c>
      <c r="BJ41" s="182">
        <v>990.995</v>
      </c>
      <c r="BK41" s="219">
        <v>2673.2941999999998</v>
      </c>
      <c r="BL41" s="176">
        <v>1128.2161999999998</v>
      </c>
      <c r="BM41" s="176">
        <v>0</v>
      </c>
      <c r="BN41" s="176">
        <v>1128.2161999999998</v>
      </c>
      <c r="BO41" s="182">
        <v>68.62</v>
      </c>
      <c r="BP41" s="182">
        <v>14.6358</v>
      </c>
      <c r="BQ41" s="182">
        <v>542.57740000000001</v>
      </c>
      <c r="BR41" s="182">
        <v>20.022000000000002</v>
      </c>
      <c r="BS41" s="182">
        <v>645.85519999999997</v>
      </c>
      <c r="BT41" s="219">
        <v>1774.0714</v>
      </c>
      <c r="BU41" s="176">
        <v>1128.2161999999998</v>
      </c>
      <c r="BV41" s="176">
        <v>0</v>
      </c>
      <c r="BW41" s="176">
        <v>1128.2161999999998</v>
      </c>
      <c r="BX41" s="182">
        <v>69.56</v>
      </c>
      <c r="BY41" s="182">
        <v>14.6358</v>
      </c>
      <c r="BZ41" s="182">
        <v>542.57740000000001</v>
      </c>
      <c r="CA41" s="182">
        <v>20.022000000000002</v>
      </c>
      <c r="CB41" s="182">
        <v>646.79520000000002</v>
      </c>
      <c r="CC41" s="219">
        <v>1775.0114000000001</v>
      </c>
      <c r="CD41" s="176">
        <v>1474.0892000000001</v>
      </c>
      <c r="CE41" s="176">
        <v>0</v>
      </c>
      <c r="CF41" s="176">
        <v>1474.0892000000001</v>
      </c>
      <c r="CG41" s="182">
        <v>74.260000000000005</v>
      </c>
      <c r="CH41" s="182">
        <v>15.0306</v>
      </c>
      <c r="CI41" s="182">
        <v>466.36220000000003</v>
      </c>
      <c r="CJ41" s="182">
        <v>24.8066</v>
      </c>
      <c r="CK41" s="182">
        <v>580.45940000000007</v>
      </c>
      <c r="CL41" s="219">
        <v>2054.5486000000001</v>
      </c>
      <c r="CM41" s="176">
        <v>1128.2161999999998</v>
      </c>
      <c r="CN41" s="176">
        <v>0</v>
      </c>
      <c r="CO41" s="176">
        <v>1128.2161999999998</v>
      </c>
      <c r="CP41" s="182">
        <v>77.08</v>
      </c>
      <c r="CQ41" s="182">
        <v>14.6358</v>
      </c>
      <c r="CR41" s="182">
        <v>459.31220000000002</v>
      </c>
      <c r="CS41" s="182">
        <v>20.022000000000002</v>
      </c>
      <c r="CT41" s="182">
        <v>571.04999999999995</v>
      </c>
      <c r="CU41" s="219">
        <v>1699.2662</v>
      </c>
      <c r="CV41" s="176">
        <v>1128.2161999999998</v>
      </c>
      <c r="CW41" s="176">
        <v>0</v>
      </c>
      <c r="CX41" s="176">
        <v>1128.2161999999998</v>
      </c>
      <c r="CY41" s="182">
        <v>69.56</v>
      </c>
      <c r="CZ41" s="182">
        <v>14.6358</v>
      </c>
      <c r="DA41" s="182">
        <v>454.80019999999996</v>
      </c>
      <c r="DB41" s="182">
        <v>20.022000000000002</v>
      </c>
      <c r="DC41" s="182">
        <v>559.01800000000003</v>
      </c>
      <c r="DD41" s="219">
        <v>1687.2342000000001</v>
      </c>
      <c r="DE41" s="176">
        <v>8253.5666000000001</v>
      </c>
      <c r="DF41" s="176">
        <v>0</v>
      </c>
      <c r="DG41" s="176">
        <v>8253.5666000000001</v>
      </c>
      <c r="DH41" s="182">
        <v>1059.3800000000001</v>
      </c>
      <c r="DI41" s="182">
        <v>322.59860000000003</v>
      </c>
      <c r="DJ41" s="182">
        <v>3637.2547999999997</v>
      </c>
      <c r="DK41" s="182">
        <v>147.8432</v>
      </c>
      <c r="DL41" s="182">
        <v>5167.0765999999994</v>
      </c>
      <c r="DM41" s="219">
        <v>13420.6432</v>
      </c>
      <c r="DN41" s="220">
        <f t="shared" si="1"/>
        <v>21878.800799999997</v>
      </c>
      <c r="DO41" s="220">
        <f t="shared" si="2"/>
        <v>356.67360000000002</v>
      </c>
      <c r="DP41" s="220">
        <f t="shared" si="3"/>
        <v>22235.474399999999</v>
      </c>
      <c r="DQ41" s="221">
        <f t="shared" si="4"/>
        <v>2005.0200000000002</v>
      </c>
      <c r="DR41" s="221">
        <f t="shared" si="5"/>
        <v>495.2672</v>
      </c>
      <c r="DS41" s="221">
        <f t="shared" si="6"/>
        <v>9821.9284000000007</v>
      </c>
      <c r="DT41" s="221">
        <f t="shared" si="7"/>
        <v>420.37739999999997</v>
      </c>
      <c r="DU41" s="221">
        <f t="shared" si="8"/>
        <v>12742.592999999999</v>
      </c>
      <c r="DV41" s="222">
        <f t="shared" si="9"/>
        <v>34978.0674</v>
      </c>
      <c r="DW41" s="298">
        <f t="shared" si="10"/>
        <v>7681.9526000000005</v>
      </c>
      <c r="DX41" s="298"/>
      <c r="DY41" s="299">
        <f>E41-(DU41-(DO41*PARAM!Q41))</f>
        <v>-3469.1733999999997</v>
      </c>
      <c r="DZ41" s="299"/>
    </row>
    <row r="42" spans="1:130" ht="14.25" customHeight="1" x14ac:dyDescent="0.25">
      <c r="A42" s="41">
        <v>1734</v>
      </c>
      <c r="B42" s="41" t="s">
        <v>526</v>
      </c>
      <c r="C42" s="41" t="s">
        <v>527</v>
      </c>
      <c r="D42" s="42">
        <v>1</v>
      </c>
      <c r="E42" s="41">
        <v>10414.09</v>
      </c>
      <c r="F42" s="41">
        <v>24250.21</v>
      </c>
      <c r="G42" s="41" t="s">
        <v>157</v>
      </c>
      <c r="H42" s="41" t="s">
        <v>19</v>
      </c>
      <c r="I42" s="41" t="s">
        <v>256</v>
      </c>
      <c r="J42" s="176">
        <v>1857.01</v>
      </c>
      <c r="K42" s="176">
        <v>0</v>
      </c>
      <c r="L42" s="176">
        <v>1857.01</v>
      </c>
      <c r="M42" s="182">
        <v>154</v>
      </c>
      <c r="N42" s="182">
        <v>26.79</v>
      </c>
      <c r="O42" s="182">
        <v>309.85000000000002</v>
      </c>
      <c r="P42" s="182">
        <v>114.27</v>
      </c>
      <c r="Q42" s="182">
        <v>604.91</v>
      </c>
      <c r="R42" s="219">
        <v>2461.92</v>
      </c>
      <c r="S42" s="176">
        <v>2779.02</v>
      </c>
      <c r="T42" s="176">
        <v>0</v>
      </c>
      <c r="U42" s="176">
        <v>2779.02</v>
      </c>
      <c r="V42" s="182">
        <v>291</v>
      </c>
      <c r="W42" s="182">
        <v>41.64</v>
      </c>
      <c r="X42" s="182">
        <v>1051.1099999999999</v>
      </c>
      <c r="Y42" s="182">
        <v>141.13999999999999</v>
      </c>
      <c r="Z42" s="182">
        <v>1524.89</v>
      </c>
      <c r="AA42" s="219">
        <v>4303.91</v>
      </c>
      <c r="AB42" s="176">
        <v>1731.53</v>
      </c>
      <c r="AC42" s="176">
        <v>0</v>
      </c>
      <c r="AD42" s="176">
        <v>1731.53</v>
      </c>
      <c r="AE42" s="182">
        <v>146</v>
      </c>
      <c r="AF42" s="182">
        <v>25.93</v>
      </c>
      <c r="AG42" s="182">
        <v>257.62</v>
      </c>
      <c r="AH42" s="182">
        <v>148.04</v>
      </c>
      <c r="AI42" s="182">
        <v>577.59</v>
      </c>
      <c r="AJ42" s="219">
        <v>2309.12</v>
      </c>
      <c r="AK42" s="176">
        <v>1766.27</v>
      </c>
      <c r="AL42" s="176">
        <v>0</v>
      </c>
      <c r="AM42" s="176">
        <v>1766.27</v>
      </c>
      <c r="AN42" s="182">
        <v>151</v>
      </c>
      <c r="AO42" s="182">
        <v>26.45</v>
      </c>
      <c r="AP42" s="182">
        <v>289.20999999999998</v>
      </c>
      <c r="AQ42" s="182">
        <v>138.46</v>
      </c>
      <c r="AR42" s="182">
        <v>605.12</v>
      </c>
      <c r="AS42" s="219">
        <v>2371.39</v>
      </c>
      <c r="AT42" s="176">
        <v>1731.53</v>
      </c>
      <c r="AU42" s="176">
        <v>948.61</v>
      </c>
      <c r="AV42" s="176">
        <v>2680.14</v>
      </c>
      <c r="AW42" s="182">
        <v>275</v>
      </c>
      <c r="AX42" s="182">
        <v>25.93</v>
      </c>
      <c r="AY42" s="182">
        <v>447.34</v>
      </c>
      <c r="AZ42" s="182">
        <v>109.75</v>
      </c>
      <c r="BA42" s="182">
        <v>858.02</v>
      </c>
      <c r="BB42" s="219">
        <v>3538.16</v>
      </c>
      <c r="BC42" s="176">
        <v>2787.02</v>
      </c>
      <c r="BD42" s="176">
        <v>0</v>
      </c>
      <c r="BE42" s="176">
        <v>2787.02</v>
      </c>
      <c r="BF42" s="182">
        <v>267</v>
      </c>
      <c r="BG42" s="182">
        <v>39.07</v>
      </c>
      <c r="BH42" s="182">
        <v>988.15</v>
      </c>
      <c r="BI42" s="182">
        <v>150.69999999999999</v>
      </c>
      <c r="BJ42" s="182">
        <v>1444.92</v>
      </c>
      <c r="BK42" s="219">
        <v>4231.9399999999996</v>
      </c>
      <c r="BL42" s="176">
        <v>1750.58</v>
      </c>
      <c r="BM42" s="176">
        <v>0</v>
      </c>
      <c r="BN42" s="176">
        <v>1750.58</v>
      </c>
      <c r="BO42" s="182">
        <v>147</v>
      </c>
      <c r="BP42" s="182">
        <v>26.22</v>
      </c>
      <c r="BQ42" s="182">
        <v>274.89999999999998</v>
      </c>
      <c r="BR42" s="182">
        <v>133.08000000000001</v>
      </c>
      <c r="BS42" s="182">
        <v>581.20000000000005</v>
      </c>
      <c r="BT42" s="219">
        <v>2331.7800000000002</v>
      </c>
      <c r="BU42" s="176">
        <v>1750.58</v>
      </c>
      <c r="BV42" s="176">
        <v>0</v>
      </c>
      <c r="BW42" s="176">
        <v>1750.58</v>
      </c>
      <c r="BX42" s="182">
        <v>149</v>
      </c>
      <c r="BY42" s="182">
        <v>26.22</v>
      </c>
      <c r="BZ42" s="182">
        <v>274.89999999999998</v>
      </c>
      <c r="CA42" s="182">
        <v>112.68</v>
      </c>
      <c r="CB42" s="182">
        <v>562.79999999999995</v>
      </c>
      <c r="CC42" s="219">
        <v>2313.38</v>
      </c>
      <c r="CD42" s="176">
        <v>1809.16</v>
      </c>
      <c r="CE42" s="176">
        <v>0</v>
      </c>
      <c r="CF42" s="176">
        <v>1809.16</v>
      </c>
      <c r="CG42" s="182">
        <v>156</v>
      </c>
      <c r="CH42" s="182">
        <v>27.09</v>
      </c>
      <c r="CI42" s="182">
        <v>328.03</v>
      </c>
      <c r="CJ42" s="182">
        <v>118.82</v>
      </c>
      <c r="CK42" s="182">
        <v>629.94000000000005</v>
      </c>
      <c r="CL42" s="219">
        <v>2439.1</v>
      </c>
      <c r="CM42" s="176">
        <v>1750.58</v>
      </c>
      <c r="CN42" s="176">
        <v>0</v>
      </c>
      <c r="CO42" s="176">
        <v>1750.58</v>
      </c>
      <c r="CP42" s="182">
        <v>157</v>
      </c>
      <c r="CQ42" s="182">
        <v>26.22</v>
      </c>
      <c r="CR42" s="182">
        <v>249.46</v>
      </c>
      <c r="CS42" s="182">
        <v>87.18</v>
      </c>
      <c r="CT42" s="182">
        <v>519.86</v>
      </c>
      <c r="CU42" s="219">
        <v>2270.44</v>
      </c>
      <c r="CV42" s="176">
        <v>2268.85</v>
      </c>
      <c r="CW42" s="176">
        <v>0</v>
      </c>
      <c r="CX42" s="176">
        <v>2268.85</v>
      </c>
      <c r="CY42" s="182">
        <v>220</v>
      </c>
      <c r="CZ42" s="182">
        <v>33.99</v>
      </c>
      <c r="DA42" s="182">
        <v>714.4</v>
      </c>
      <c r="DB42" s="182">
        <v>132.08000000000001</v>
      </c>
      <c r="DC42" s="182">
        <v>1100.47</v>
      </c>
      <c r="DD42" s="219">
        <v>3369.32</v>
      </c>
      <c r="DE42" s="176">
        <v>2679.03</v>
      </c>
      <c r="DF42" s="176">
        <v>0</v>
      </c>
      <c r="DG42" s="176">
        <v>2679.03</v>
      </c>
      <c r="DH42" s="182">
        <v>278</v>
      </c>
      <c r="DI42" s="182">
        <v>283.94</v>
      </c>
      <c r="DJ42" s="182">
        <v>1305.43</v>
      </c>
      <c r="DK42" s="182">
        <v>161.11000000000001</v>
      </c>
      <c r="DL42" s="182">
        <v>2028.48</v>
      </c>
      <c r="DM42" s="219">
        <v>4707.51</v>
      </c>
      <c r="DN42" s="220">
        <f t="shared" si="1"/>
        <v>24661.159999999996</v>
      </c>
      <c r="DO42" s="220">
        <f t="shared" si="2"/>
        <v>948.61</v>
      </c>
      <c r="DP42" s="220">
        <f t="shared" si="3"/>
        <v>25609.769999999997</v>
      </c>
      <c r="DQ42" s="221">
        <f t="shared" si="4"/>
        <v>2391</v>
      </c>
      <c r="DR42" s="221">
        <f t="shared" si="5"/>
        <v>609.49</v>
      </c>
      <c r="DS42" s="221">
        <f t="shared" si="6"/>
        <v>6490.4000000000005</v>
      </c>
      <c r="DT42" s="221">
        <f t="shared" si="7"/>
        <v>1547.31</v>
      </c>
      <c r="DU42" s="221">
        <f t="shared" si="8"/>
        <v>11038.2</v>
      </c>
      <c r="DV42" s="222">
        <f t="shared" si="9"/>
        <v>36647.969999999994</v>
      </c>
      <c r="DW42" s="298">
        <f t="shared" si="10"/>
        <v>1359.5599999999977</v>
      </c>
      <c r="DX42" s="298"/>
      <c r="DY42" s="299">
        <f>E42-(DU42-(DO42*PARAM!Q42))</f>
        <v>-624.11000000000058</v>
      </c>
      <c r="DZ42" s="299"/>
    </row>
    <row r="43" spans="1:130" ht="14.25" customHeight="1" x14ac:dyDescent="0.25">
      <c r="A43" s="41">
        <v>1756</v>
      </c>
      <c r="B43" s="41" t="s">
        <v>783</v>
      </c>
      <c r="C43" s="41" t="s">
        <v>784</v>
      </c>
      <c r="D43" s="42">
        <v>1</v>
      </c>
      <c r="E43" s="41">
        <v>48048.32</v>
      </c>
      <c r="F43" s="41">
        <v>77078.63</v>
      </c>
      <c r="G43" s="41" t="s">
        <v>157</v>
      </c>
      <c r="H43" s="41" t="s">
        <v>19</v>
      </c>
      <c r="I43" s="41" t="s">
        <v>163</v>
      </c>
      <c r="J43" s="176">
        <v>5939.5</v>
      </c>
      <c r="K43" s="176">
        <v>0</v>
      </c>
      <c r="L43" s="176">
        <v>5939.5</v>
      </c>
      <c r="M43" s="182">
        <v>729</v>
      </c>
      <c r="N43" s="182">
        <v>89.06</v>
      </c>
      <c r="O43" s="182">
        <v>2659.27</v>
      </c>
      <c r="P43" s="182">
        <v>161.24</v>
      </c>
      <c r="Q43" s="182">
        <v>3638.57</v>
      </c>
      <c r="R43" s="219">
        <v>9578.07</v>
      </c>
      <c r="S43" s="176">
        <v>5939.5</v>
      </c>
      <c r="T43" s="176">
        <v>0</v>
      </c>
      <c r="U43" s="176">
        <v>5939.5</v>
      </c>
      <c r="V43" s="182">
        <v>730</v>
      </c>
      <c r="W43" s="182">
        <v>89.06</v>
      </c>
      <c r="X43" s="182">
        <v>2661.91</v>
      </c>
      <c r="Y43" s="182">
        <v>171.44</v>
      </c>
      <c r="Z43" s="182">
        <v>3652.41</v>
      </c>
      <c r="AA43" s="219">
        <v>9591.91</v>
      </c>
      <c r="AB43" s="176">
        <v>5939.5</v>
      </c>
      <c r="AC43" s="176">
        <v>0</v>
      </c>
      <c r="AD43" s="176">
        <v>5939.5</v>
      </c>
      <c r="AE43" s="182">
        <v>730</v>
      </c>
      <c r="AF43" s="182">
        <v>89.06</v>
      </c>
      <c r="AG43" s="182">
        <v>2660.59</v>
      </c>
      <c r="AH43" s="182">
        <v>171.44</v>
      </c>
      <c r="AI43" s="182">
        <v>3651.09</v>
      </c>
      <c r="AJ43" s="219">
        <v>9590.59</v>
      </c>
      <c r="AK43" s="176">
        <v>5939.5</v>
      </c>
      <c r="AL43" s="176">
        <v>0</v>
      </c>
      <c r="AM43" s="176">
        <v>5939.5</v>
      </c>
      <c r="AN43" s="182">
        <v>730</v>
      </c>
      <c r="AO43" s="182">
        <v>89.06</v>
      </c>
      <c r="AP43" s="182">
        <v>2660.59</v>
      </c>
      <c r="AQ43" s="182">
        <v>186.74</v>
      </c>
      <c r="AR43" s="182">
        <v>3666.39</v>
      </c>
      <c r="AS43" s="219">
        <v>9605.89</v>
      </c>
      <c r="AT43" s="176">
        <v>6297.14</v>
      </c>
      <c r="AU43" s="176">
        <v>948.61</v>
      </c>
      <c r="AV43" s="176">
        <v>7245.75</v>
      </c>
      <c r="AW43" s="182">
        <v>908</v>
      </c>
      <c r="AX43" s="182">
        <v>94.42</v>
      </c>
      <c r="AY43" s="182">
        <v>3002.76</v>
      </c>
      <c r="AZ43" s="182">
        <v>189</v>
      </c>
      <c r="BA43" s="182">
        <v>4194.18</v>
      </c>
      <c r="BB43" s="219">
        <v>11439.93</v>
      </c>
      <c r="BC43" s="176">
        <v>8862.94</v>
      </c>
      <c r="BD43" s="176">
        <v>0</v>
      </c>
      <c r="BE43" s="176">
        <v>8862.94</v>
      </c>
      <c r="BF43" s="182">
        <v>1133</v>
      </c>
      <c r="BG43" s="182">
        <v>132.9</v>
      </c>
      <c r="BH43" s="182">
        <v>3906.63</v>
      </c>
      <c r="BI43" s="182">
        <v>236.59</v>
      </c>
      <c r="BJ43" s="182">
        <v>5409.12</v>
      </c>
      <c r="BK43" s="219">
        <v>14272.06</v>
      </c>
      <c r="BL43" s="176">
        <v>5939.5</v>
      </c>
      <c r="BM43" s="176">
        <v>0</v>
      </c>
      <c r="BN43" s="176">
        <v>5939.5</v>
      </c>
      <c r="BO43" s="182">
        <v>726</v>
      </c>
      <c r="BP43" s="182">
        <v>89.06</v>
      </c>
      <c r="BQ43" s="182">
        <v>2660.59</v>
      </c>
      <c r="BR43" s="182">
        <v>176.54</v>
      </c>
      <c r="BS43" s="182">
        <v>3652.19</v>
      </c>
      <c r="BT43" s="219">
        <v>9591.69</v>
      </c>
      <c r="BU43" s="176">
        <v>5939.5</v>
      </c>
      <c r="BV43" s="176">
        <v>0</v>
      </c>
      <c r="BW43" s="176">
        <v>5939.5</v>
      </c>
      <c r="BX43" s="182">
        <v>729</v>
      </c>
      <c r="BY43" s="182">
        <v>89.06</v>
      </c>
      <c r="BZ43" s="182">
        <v>2660.59</v>
      </c>
      <c r="CA43" s="182">
        <v>181.64</v>
      </c>
      <c r="CB43" s="182">
        <v>3660.29</v>
      </c>
      <c r="CC43" s="219">
        <v>9599.7900000000009</v>
      </c>
      <c r="CD43" s="176">
        <v>5969.9</v>
      </c>
      <c r="CE43" s="176">
        <v>0</v>
      </c>
      <c r="CF43" s="176">
        <v>5969.9</v>
      </c>
      <c r="CG43" s="182">
        <v>687</v>
      </c>
      <c r="CH43" s="182">
        <v>84.48</v>
      </c>
      <c r="CI43" s="182">
        <v>2530.7600000000002</v>
      </c>
      <c r="CJ43" s="182">
        <v>202.4</v>
      </c>
      <c r="CK43" s="182">
        <v>3504.64</v>
      </c>
      <c r="CL43" s="219">
        <v>9474.5400000000009</v>
      </c>
      <c r="CM43" s="176">
        <v>5985.09</v>
      </c>
      <c r="CN43" s="176">
        <v>0</v>
      </c>
      <c r="CO43" s="176">
        <v>5985.09</v>
      </c>
      <c r="CP43" s="182">
        <v>744</v>
      </c>
      <c r="CQ43" s="182">
        <v>89.74</v>
      </c>
      <c r="CR43" s="182">
        <v>2684.81</v>
      </c>
      <c r="CS43" s="182">
        <v>95.56</v>
      </c>
      <c r="CT43" s="182">
        <v>3614.11</v>
      </c>
      <c r="CU43" s="219">
        <v>9599.2000000000007</v>
      </c>
      <c r="CV43" s="176">
        <v>5939.5</v>
      </c>
      <c r="CW43" s="176">
        <v>0</v>
      </c>
      <c r="CX43" s="176">
        <v>5939.5</v>
      </c>
      <c r="CY43" s="182">
        <v>729</v>
      </c>
      <c r="CZ43" s="182">
        <v>89.06</v>
      </c>
      <c r="DA43" s="182">
        <v>2660.59</v>
      </c>
      <c r="DB43" s="182">
        <v>166.34</v>
      </c>
      <c r="DC43" s="182">
        <v>3644.99</v>
      </c>
      <c r="DD43" s="219">
        <v>9584.49</v>
      </c>
      <c r="DE43" s="176">
        <v>8862.94</v>
      </c>
      <c r="DF43" s="176">
        <v>0</v>
      </c>
      <c r="DG43" s="176">
        <v>8862.94</v>
      </c>
      <c r="DH43" s="182">
        <v>1139</v>
      </c>
      <c r="DI43" s="182">
        <v>904.8</v>
      </c>
      <c r="DJ43" s="182">
        <v>3906.63</v>
      </c>
      <c r="DK43" s="182">
        <v>236.59</v>
      </c>
      <c r="DL43" s="182">
        <v>6187.02</v>
      </c>
      <c r="DM43" s="219">
        <v>15049.96</v>
      </c>
      <c r="DN43" s="220">
        <f t="shared" si="1"/>
        <v>77554.510000000009</v>
      </c>
      <c r="DO43" s="220">
        <f t="shared" si="2"/>
        <v>948.61</v>
      </c>
      <c r="DP43" s="220">
        <f t="shared" si="3"/>
        <v>78503.12000000001</v>
      </c>
      <c r="DQ43" s="221">
        <f t="shared" si="4"/>
        <v>9714</v>
      </c>
      <c r="DR43" s="221">
        <f t="shared" si="5"/>
        <v>1929.76</v>
      </c>
      <c r="DS43" s="221">
        <f t="shared" si="6"/>
        <v>34655.72</v>
      </c>
      <c r="DT43" s="221">
        <f t="shared" si="7"/>
        <v>2175.52</v>
      </c>
      <c r="DU43" s="221">
        <f t="shared" si="8"/>
        <v>48475</v>
      </c>
      <c r="DV43" s="222">
        <f t="shared" si="9"/>
        <v>126978.12</v>
      </c>
      <c r="DW43" s="298">
        <f t="shared" si="10"/>
        <v>1424.4900000000052</v>
      </c>
      <c r="DX43" s="298"/>
      <c r="DY43" s="299">
        <f>E43-(DU43-(DO43*PARAM!Q43))</f>
        <v>-426.68000000000029</v>
      </c>
      <c r="DZ43" s="299"/>
    </row>
    <row r="44" spans="1:130" ht="14.25" customHeight="1" x14ac:dyDescent="0.25">
      <c r="A44" s="41">
        <v>1758</v>
      </c>
      <c r="B44" s="41" t="s">
        <v>534</v>
      </c>
      <c r="C44" s="41" t="s">
        <v>535</v>
      </c>
      <c r="D44" s="42">
        <v>1</v>
      </c>
      <c r="E44" s="41">
        <v>118.9843</v>
      </c>
      <c r="F44" s="41">
        <v>253.83330000000004</v>
      </c>
      <c r="G44" s="41" t="s">
        <v>157</v>
      </c>
      <c r="H44" s="41" t="s">
        <v>9</v>
      </c>
      <c r="I44" s="41" t="s">
        <v>277</v>
      </c>
      <c r="J44" s="176">
        <v>18.383399999999998</v>
      </c>
      <c r="K44" s="176">
        <v>0</v>
      </c>
      <c r="L44" s="176">
        <v>18.383399999999998</v>
      </c>
      <c r="M44" s="182">
        <v>1.6</v>
      </c>
      <c r="N44" s="182">
        <v>0.45890000000000003</v>
      </c>
      <c r="O44" s="182">
        <v>3.5406999999999997</v>
      </c>
      <c r="P44" s="182">
        <v>1.1423999999999999</v>
      </c>
      <c r="Q44" s="182">
        <v>6.7420000000000009</v>
      </c>
      <c r="R44" s="219">
        <v>25.125399999999999</v>
      </c>
      <c r="S44" s="176">
        <v>20.530799999999999</v>
      </c>
      <c r="T44" s="176">
        <v>0</v>
      </c>
      <c r="U44" s="176">
        <v>20.530799999999999</v>
      </c>
      <c r="V44" s="182">
        <v>1.89</v>
      </c>
      <c r="W44" s="182">
        <v>0.51249999999999996</v>
      </c>
      <c r="X44" s="182">
        <v>7.7911999999999999</v>
      </c>
      <c r="Y44" s="182">
        <v>0.54400000000000004</v>
      </c>
      <c r="Z44" s="182">
        <v>10.7377</v>
      </c>
      <c r="AA44" s="219">
        <v>31.2685</v>
      </c>
      <c r="AB44" s="176">
        <v>18.3629</v>
      </c>
      <c r="AC44" s="176">
        <v>0</v>
      </c>
      <c r="AD44" s="176">
        <v>18.3629</v>
      </c>
      <c r="AE44" s="182">
        <v>1.6</v>
      </c>
      <c r="AF44" s="182">
        <v>0.45840000000000003</v>
      </c>
      <c r="AG44" s="182">
        <v>3.5255999999999998</v>
      </c>
      <c r="AH44" s="182">
        <v>1.4479</v>
      </c>
      <c r="AI44" s="182">
        <v>7.0319000000000003</v>
      </c>
      <c r="AJ44" s="219">
        <v>25.3948</v>
      </c>
      <c r="AK44" s="176">
        <v>18.3629</v>
      </c>
      <c r="AL44" s="176">
        <v>0</v>
      </c>
      <c r="AM44" s="176">
        <v>18.3629</v>
      </c>
      <c r="AN44" s="182">
        <v>1.6</v>
      </c>
      <c r="AO44" s="182">
        <v>0.45840000000000003</v>
      </c>
      <c r="AP44" s="182">
        <v>3.5255999999999998</v>
      </c>
      <c r="AQ44" s="182">
        <v>1.3969</v>
      </c>
      <c r="AR44" s="182">
        <v>6.9809000000000001</v>
      </c>
      <c r="AS44" s="219">
        <v>25.343800000000002</v>
      </c>
      <c r="AT44" s="176">
        <v>18.3629</v>
      </c>
      <c r="AU44" s="176">
        <v>9.0117999999999991</v>
      </c>
      <c r="AV44" s="176">
        <v>27.374699999999997</v>
      </c>
      <c r="AW44" s="182">
        <v>2.83</v>
      </c>
      <c r="AX44" s="182">
        <v>0.45840000000000003</v>
      </c>
      <c r="AY44" s="182">
        <v>5.3279999999999994</v>
      </c>
      <c r="AZ44" s="182">
        <v>1.3647</v>
      </c>
      <c r="BA44" s="182">
        <v>9.9810999999999996</v>
      </c>
      <c r="BB44" s="219">
        <v>37.355800000000002</v>
      </c>
      <c r="BC44" s="176">
        <v>27.041599999999999</v>
      </c>
      <c r="BD44" s="176">
        <v>0</v>
      </c>
      <c r="BE44" s="176">
        <v>27.041599999999999</v>
      </c>
      <c r="BF44" s="182">
        <v>2.61</v>
      </c>
      <c r="BG44" s="182">
        <v>0.63900000000000001</v>
      </c>
      <c r="BH44" s="182">
        <v>9.7322000000000006</v>
      </c>
      <c r="BI44" s="182">
        <v>1.5958000000000001</v>
      </c>
      <c r="BJ44" s="182">
        <v>14.577</v>
      </c>
      <c r="BK44" s="219">
        <v>41.618599999999994</v>
      </c>
      <c r="BL44" s="176">
        <v>18.3629</v>
      </c>
      <c r="BM44" s="176">
        <v>0</v>
      </c>
      <c r="BN44" s="176">
        <v>18.3629</v>
      </c>
      <c r="BO44" s="182">
        <v>1.6</v>
      </c>
      <c r="BP44" s="182">
        <v>0.45840000000000003</v>
      </c>
      <c r="BQ44" s="182">
        <v>3.5255999999999998</v>
      </c>
      <c r="BR44" s="182">
        <v>0.32590000000000002</v>
      </c>
      <c r="BS44" s="182">
        <v>5.9099000000000004</v>
      </c>
      <c r="BT44" s="219">
        <v>24.272800000000004</v>
      </c>
      <c r="BU44" s="176">
        <v>18.552800000000001</v>
      </c>
      <c r="BV44" s="176">
        <v>0</v>
      </c>
      <c r="BW44" s="176">
        <v>18.552800000000001</v>
      </c>
      <c r="BX44" s="182">
        <v>1.6</v>
      </c>
      <c r="BY44" s="182">
        <v>0.45840000000000003</v>
      </c>
      <c r="BZ44" s="182">
        <v>3.5255999999999998</v>
      </c>
      <c r="CA44" s="182">
        <v>1.1445000000000001</v>
      </c>
      <c r="CB44" s="182">
        <v>6.7285000000000004</v>
      </c>
      <c r="CC44" s="219">
        <v>25.281300000000002</v>
      </c>
      <c r="CD44" s="176">
        <v>19.296600000000002</v>
      </c>
      <c r="CE44" s="176">
        <v>0</v>
      </c>
      <c r="CF44" s="176">
        <v>19.296600000000002</v>
      </c>
      <c r="CG44" s="182">
        <v>1.71</v>
      </c>
      <c r="CH44" s="182">
        <v>0.47700000000000004</v>
      </c>
      <c r="CI44" s="182">
        <v>4.1993999999999998</v>
      </c>
      <c r="CJ44" s="182">
        <v>0.34179999999999999</v>
      </c>
      <c r="CK44" s="182">
        <v>6.7282000000000002</v>
      </c>
      <c r="CL44" s="219">
        <v>26.024799999999999</v>
      </c>
      <c r="CM44" s="176">
        <v>18.786999999999999</v>
      </c>
      <c r="CN44" s="176">
        <v>0</v>
      </c>
      <c r="CO44" s="176">
        <v>18.786999999999999</v>
      </c>
      <c r="CP44" s="182">
        <v>1.72</v>
      </c>
      <c r="CQ44" s="182">
        <v>0.4642</v>
      </c>
      <c r="CR44" s="182">
        <v>3.4842</v>
      </c>
      <c r="CS44" s="182">
        <v>1.4037999999999999</v>
      </c>
      <c r="CT44" s="182">
        <v>7.0722000000000005</v>
      </c>
      <c r="CU44" s="219">
        <v>25.859200000000001</v>
      </c>
      <c r="CV44" s="176">
        <v>22.4697</v>
      </c>
      <c r="CW44" s="176">
        <v>0</v>
      </c>
      <c r="CX44" s="176">
        <v>22.4697</v>
      </c>
      <c r="CY44" s="182">
        <v>2.14</v>
      </c>
      <c r="CZ44" s="182">
        <v>0.55630000000000002</v>
      </c>
      <c r="DA44" s="182">
        <v>6.7750000000000004</v>
      </c>
      <c r="DB44" s="182">
        <v>0.3982</v>
      </c>
      <c r="DC44" s="182">
        <v>9.8695000000000004</v>
      </c>
      <c r="DD44" s="219">
        <v>32.339199999999998</v>
      </c>
      <c r="DE44" s="176">
        <v>28.551399999999997</v>
      </c>
      <c r="DF44" s="176">
        <v>0</v>
      </c>
      <c r="DG44" s="176">
        <v>28.551399999999997</v>
      </c>
      <c r="DH44" s="182">
        <v>3.01</v>
      </c>
      <c r="DI44" s="182">
        <v>3.1515</v>
      </c>
      <c r="DJ44" s="182">
        <v>14.486500000000001</v>
      </c>
      <c r="DK44" s="182">
        <v>1.4375</v>
      </c>
      <c r="DL44" s="182">
        <v>22.085500000000003</v>
      </c>
      <c r="DM44" s="219">
        <v>50.636899999999997</v>
      </c>
      <c r="DN44" s="220">
        <f t="shared" si="1"/>
        <v>247.06489999999999</v>
      </c>
      <c r="DO44" s="220">
        <f t="shared" si="2"/>
        <v>9.0117999999999991</v>
      </c>
      <c r="DP44" s="220">
        <f t="shared" si="3"/>
        <v>256.07669999999996</v>
      </c>
      <c r="DQ44" s="221">
        <f t="shared" si="4"/>
        <v>23.909999999999997</v>
      </c>
      <c r="DR44" s="221">
        <f t="shared" si="5"/>
        <v>8.551400000000001</v>
      </c>
      <c r="DS44" s="221">
        <f t="shared" si="6"/>
        <v>69.439599999999999</v>
      </c>
      <c r="DT44" s="221">
        <f t="shared" si="7"/>
        <v>12.543399999999998</v>
      </c>
      <c r="DU44" s="221">
        <f t="shared" si="8"/>
        <v>114.4444</v>
      </c>
      <c r="DV44" s="222">
        <f t="shared" si="9"/>
        <v>370.52109999999993</v>
      </c>
      <c r="DW44" s="298">
        <f t="shared" si="10"/>
        <v>2.243399999999923</v>
      </c>
      <c r="DX44" s="298"/>
      <c r="DY44" s="299">
        <f>E44-(DU44-(DO44*PARAM!Q44))</f>
        <v>4.5399000000000029</v>
      </c>
      <c r="DZ44" s="299"/>
    </row>
    <row r="45" spans="1:130" ht="14.25" customHeight="1" x14ac:dyDescent="0.25">
      <c r="A45" s="41">
        <v>1770</v>
      </c>
      <c r="B45" s="41" t="s">
        <v>417</v>
      </c>
      <c r="C45" s="41" t="s">
        <v>418</v>
      </c>
      <c r="D45" s="42">
        <v>1</v>
      </c>
      <c r="E45" s="41">
        <v>8707.2000000000007</v>
      </c>
      <c r="F45" s="41">
        <v>16925.98</v>
      </c>
      <c r="G45" s="41" t="s">
        <v>157</v>
      </c>
      <c r="H45" s="41" t="s">
        <v>19</v>
      </c>
      <c r="I45" s="41" t="s">
        <v>163</v>
      </c>
      <c r="J45" s="176">
        <v>2498.96</v>
      </c>
      <c r="K45" s="176">
        <v>0</v>
      </c>
      <c r="L45" s="176">
        <v>2498.96</v>
      </c>
      <c r="M45" s="182">
        <v>251</v>
      </c>
      <c r="N45" s="182">
        <v>37.32</v>
      </c>
      <c r="O45" s="182">
        <v>946.02</v>
      </c>
      <c r="P45" s="182">
        <v>49.44</v>
      </c>
      <c r="Q45" s="182">
        <v>1283.78</v>
      </c>
      <c r="R45" s="219">
        <v>3782.74</v>
      </c>
      <c r="S45" s="176">
        <v>2425.4499999999998</v>
      </c>
      <c r="T45" s="176">
        <v>0</v>
      </c>
      <c r="U45" s="176">
        <v>2425.4499999999998</v>
      </c>
      <c r="V45" s="182">
        <v>242</v>
      </c>
      <c r="W45" s="182">
        <v>36.340000000000003</v>
      </c>
      <c r="X45" s="182">
        <v>888.09</v>
      </c>
      <c r="Y45" s="182">
        <v>99.17</v>
      </c>
      <c r="Z45" s="182">
        <v>1265.5999999999999</v>
      </c>
      <c r="AA45" s="219">
        <v>3691.05</v>
      </c>
      <c r="AB45" s="176">
        <v>2414.4899999999998</v>
      </c>
      <c r="AC45" s="176">
        <v>0</v>
      </c>
      <c r="AD45" s="176">
        <v>2414.4899999999998</v>
      </c>
      <c r="AE45" s="182">
        <v>240</v>
      </c>
      <c r="AF45" s="182">
        <v>36.18</v>
      </c>
      <c r="AG45" s="182">
        <v>877.74</v>
      </c>
      <c r="AH45" s="182">
        <v>144.88</v>
      </c>
      <c r="AI45" s="182">
        <v>1298.8</v>
      </c>
      <c r="AJ45" s="219">
        <v>3713.29</v>
      </c>
      <c r="AK45" s="176">
        <v>2467.66</v>
      </c>
      <c r="AL45" s="176">
        <v>0</v>
      </c>
      <c r="AM45" s="176">
        <v>2467.66</v>
      </c>
      <c r="AN45" s="182">
        <v>248</v>
      </c>
      <c r="AO45" s="182">
        <v>36.97</v>
      </c>
      <c r="AP45" s="182">
        <v>925.85</v>
      </c>
      <c r="AQ45" s="182">
        <v>145.81</v>
      </c>
      <c r="AR45" s="182">
        <v>1356.63</v>
      </c>
      <c r="AS45" s="219">
        <v>3824.29</v>
      </c>
      <c r="AT45" s="176">
        <v>7423.54</v>
      </c>
      <c r="AU45" s="176">
        <v>882.21</v>
      </c>
      <c r="AV45" s="176">
        <v>8305.75</v>
      </c>
      <c r="AW45" s="182">
        <v>376</v>
      </c>
      <c r="AX45" s="182">
        <v>283.43</v>
      </c>
      <c r="AY45" s="182">
        <v>3049.19</v>
      </c>
      <c r="AZ45" s="182">
        <v>184.17</v>
      </c>
      <c r="BA45" s="182">
        <v>3892.79</v>
      </c>
      <c r="BB45" s="219">
        <v>12198.54</v>
      </c>
      <c r="BC45" s="176">
        <v>67.599999999999994</v>
      </c>
      <c r="BD45" s="176">
        <v>0</v>
      </c>
      <c r="BE45" s="176">
        <v>67.599999999999994</v>
      </c>
      <c r="BF45" s="182">
        <v>0</v>
      </c>
      <c r="BG45" s="182">
        <v>0</v>
      </c>
      <c r="BH45" s="182">
        <v>0</v>
      </c>
      <c r="BI45" s="182">
        <v>0.91</v>
      </c>
      <c r="BJ45" s="182">
        <v>0.91</v>
      </c>
      <c r="BK45" s="219">
        <v>68.510000000000005</v>
      </c>
      <c r="BL45" s="176">
        <v>0</v>
      </c>
      <c r="BM45" s="176">
        <v>0</v>
      </c>
      <c r="BN45" s="176">
        <v>0</v>
      </c>
      <c r="BO45" s="182">
        <v>-3</v>
      </c>
      <c r="BP45" s="182">
        <v>0</v>
      </c>
      <c r="BQ45" s="182">
        <v>0</v>
      </c>
      <c r="BR45" s="182">
        <v>0</v>
      </c>
      <c r="BS45" s="182">
        <v>-3</v>
      </c>
      <c r="BT45" s="219">
        <v>-3</v>
      </c>
      <c r="BU45" s="176">
        <v>0</v>
      </c>
      <c r="BV45" s="176">
        <v>0</v>
      </c>
      <c r="BW45" s="176">
        <v>0</v>
      </c>
      <c r="BX45" s="182">
        <v>0</v>
      </c>
      <c r="BY45" s="182">
        <v>0</v>
      </c>
      <c r="BZ45" s="182">
        <v>0</v>
      </c>
      <c r="CA45" s="182">
        <v>0</v>
      </c>
      <c r="CB45" s="182">
        <v>0</v>
      </c>
      <c r="CC45" s="219">
        <v>0</v>
      </c>
      <c r="CD45" s="176">
        <v>0</v>
      </c>
      <c r="CE45" s="176">
        <v>0</v>
      </c>
      <c r="CF45" s="176">
        <v>0</v>
      </c>
      <c r="CG45" s="182">
        <v>-4</v>
      </c>
      <c r="CH45" s="182">
        <v>-0.75</v>
      </c>
      <c r="CI45" s="182">
        <v>-10.62</v>
      </c>
      <c r="CJ45" s="182">
        <v>0</v>
      </c>
      <c r="CK45" s="182">
        <v>-15.37</v>
      </c>
      <c r="CL45" s="219">
        <v>-15.37</v>
      </c>
      <c r="CM45" s="176">
        <v>0</v>
      </c>
      <c r="CN45" s="176">
        <v>0</v>
      </c>
      <c r="CO45" s="176">
        <v>0</v>
      </c>
      <c r="CP45" s="182">
        <v>0</v>
      </c>
      <c r="CQ45" s="182">
        <v>0</v>
      </c>
      <c r="CR45" s="182">
        <v>175.44</v>
      </c>
      <c r="CS45" s="182">
        <v>0</v>
      </c>
      <c r="CT45" s="182">
        <v>175.44</v>
      </c>
      <c r="CU45" s="219">
        <v>175.44</v>
      </c>
      <c r="CV45" s="176"/>
      <c r="CW45" s="176"/>
      <c r="CX45" s="176"/>
      <c r="CY45" s="182"/>
      <c r="CZ45" s="182"/>
      <c r="DA45" s="182"/>
      <c r="DB45" s="182"/>
      <c r="DC45" s="182"/>
      <c r="DD45" s="219"/>
      <c r="DE45" s="176"/>
      <c r="DF45" s="176"/>
      <c r="DG45" s="176"/>
      <c r="DH45" s="182"/>
      <c r="DI45" s="182"/>
      <c r="DJ45" s="182"/>
      <c r="DK45" s="182"/>
      <c r="DL45" s="182"/>
      <c r="DM45" s="219"/>
      <c r="DN45" s="220">
        <f t="shared" si="1"/>
        <v>17297.699999999997</v>
      </c>
      <c r="DO45" s="220">
        <f t="shared" si="2"/>
        <v>882.21</v>
      </c>
      <c r="DP45" s="220">
        <f t="shared" si="3"/>
        <v>18179.909999999996</v>
      </c>
      <c r="DQ45" s="221">
        <f t="shared" si="4"/>
        <v>1350</v>
      </c>
      <c r="DR45" s="221">
        <f t="shared" si="5"/>
        <v>429.49</v>
      </c>
      <c r="DS45" s="221">
        <f t="shared" si="6"/>
        <v>6851.71</v>
      </c>
      <c r="DT45" s="221">
        <f t="shared" si="7"/>
        <v>624.38</v>
      </c>
      <c r="DU45" s="221">
        <f t="shared" si="8"/>
        <v>9255.58</v>
      </c>
      <c r="DV45" s="222">
        <f t="shared" si="9"/>
        <v>27435.489999999998</v>
      </c>
      <c r="DW45" s="298">
        <f t="shared" si="10"/>
        <v>1253.9299999999967</v>
      </c>
      <c r="DX45" s="298"/>
      <c r="DY45" s="299">
        <f>E45-(DU45-(DO45*PARAM!Q45))</f>
        <v>-548.3799999999992</v>
      </c>
      <c r="DZ45" s="299"/>
    </row>
    <row r="46" spans="1:130" ht="14.25" customHeight="1" x14ac:dyDescent="0.25">
      <c r="A46" s="41">
        <v>1772</v>
      </c>
      <c r="B46" s="41" t="s">
        <v>691</v>
      </c>
      <c r="C46" s="41" t="s">
        <v>419</v>
      </c>
      <c r="D46" s="42">
        <v>0</v>
      </c>
      <c r="E46" s="41"/>
      <c r="F46" s="41"/>
      <c r="G46" s="41" t="s">
        <v>157</v>
      </c>
      <c r="H46" s="41" t="s">
        <v>19</v>
      </c>
      <c r="I46" s="41" t="s">
        <v>163</v>
      </c>
      <c r="J46" s="176">
        <v>0</v>
      </c>
      <c r="K46" s="176">
        <v>0</v>
      </c>
      <c r="L46" s="176">
        <v>0</v>
      </c>
      <c r="M46" s="182">
        <v>0</v>
      </c>
      <c r="N46" s="182">
        <v>0</v>
      </c>
      <c r="O46" s="182">
        <v>0</v>
      </c>
      <c r="P46" s="182">
        <v>0</v>
      </c>
      <c r="Q46" s="182">
        <v>0</v>
      </c>
      <c r="R46" s="219">
        <v>0</v>
      </c>
      <c r="S46" s="176">
        <v>0</v>
      </c>
      <c r="T46" s="176">
        <v>0</v>
      </c>
      <c r="U46" s="176">
        <v>0</v>
      </c>
      <c r="V46" s="182">
        <v>0</v>
      </c>
      <c r="W46" s="182">
        <v>0</v>
      </c>
      <c r="X46" s="182">
        <v>0</v>
      </c>
      <c r="Y46" s="182">
        <v>0</v>
      </c>
      <c r="Z46" s="182">
        <v>0</v>
      </c>
      <c r="AA46" s="219">
        <v>0</v>
      </c>
      <c r="AB46" s="176">
        <v>0</v>
      </c>
      <c r="AC46" s="176">
        <v>0</v>
      </c>
      <c r="AD46" s="176">
        <v>0</v>
      </c>
      <c r="AE46" s="182">
        <v>0</v>
      </c>
      <c r="AF46" s="182">
        <v>0</v>
      </c>
      <c r="AG46" s="182">
        <v>0</v>
      </c>
      <c r="AH46" s="182">
        <v>0</v>
      </c>
      <c r="AI46" s="182">
        <v>0</v>
      </c>
      <c r="AJ46" s="219">
        <v>0</v>
      </c>
      <c r="AK46" s="176"/>
      <c r="AL46" s="176"/>
      <c r="AM46" s="176"/>
      <c r="AN46" s="182"/>
      <c r="AO46" s="182"/>
      <c r="AP46" s="182"/>
      <c r="AQ46" s="182"/>
      <c r="AR46" s="182"/>
      <c r="AS46" s="219"/>
      <c r="AT46" s="176">
        <v>0</v>
      </c>
      <c r="AU46" s="176">
        <v>882.21</v>
      </c>
      <c r="AV46" s="176">
        <v>882.21</v>
      </c>
      <c r="AW46" s="182">
        <v>37</v>
      </c>
      <c r="AX46" s="182">
        <v>0</v>
      </c>
      <c r="AY46" s="182">
        <v>176.44</v>
      </c>
      <c r="AZ46" s="182">
        <v>11.82</v>
      </c>
      <c r="BA46" s="182">
        <v>225.26</v>
      </c>
      <c r="BB46" s="219">
        <v>1107.47</v>
      </c>
      <c r="BC46" s="176"/>
      <c r="BD46" s="176"/>
      <c r="BE46" s="176"/>
      <c r="BF46" s="182"/>
      <c r="BG46" s="182"/>
      <c r="BH46" s="182"/>
      <c r="BI46" s="182"/>
      <c r="BJ46" s="182"/>
      <c r="BK46" s="219"/>
      <c r="BL46" s="176"/>
      <c r="BM46" s="176"/>
      <c r="BN46" s="176"/>
      <c r="BO46" s="182"/>
      <c r="BP46" s="182"/>
      <c r="BQ46" s="182"/>
      <c r="BR46" s="182"/>
      <c r="BS46" s="182"/>
      <c r="BT46" s="219"/>
      <c r="BU46" s="176"/>
      <c r="BV46" s="176"/>
      <c r="BW46" s="176"/>
      <c r="BX46" s="182"/>
      <c r="BY46" s="182"/>
      <c r="BZ46" s="182"/>
      <c r="CA46" s="182"/>
      <c r="CB46" s="182"/>
      <c r="CC46" s="219"/>
      <c r="CD46" s="176"/>
      <c r="CE46" s="176"/>
      <c r="CF46" s="176"/>
      <c r="CG46" s="182"/>
      <c r="CH46" s="182"/>
      <c r="CI46" s="182"/>
      <c r="CJ46" s="182"/>
      <c r="CK46" s="182"/>
      <c r="CL46" s="219"/>
      <c r="CM46" s="176"/>
      <c r="CN46" s="176"/>
      <c r="CO46" s="176"/>
      <c r="CP46" s="182"/>
      <c r="CQ46" s="182"/>
      <c r="CR46" s="182"/>
      <c r="CS46" s="182"/>
      <c r="CT46" s="182"/>
      <c r="CU46" s="219"/>
      <c r="CV46" s="176"/>
      <c r="CW46" s="176"/>
      <c r="CX46" s="176"/>
      <c r="CY46" s="182"/>
      <c r="CZ46" s="182"/>
      <c r="DA46" s="182"/>
      <c r="DB46" s="182"/>
      <c r="DC46" s="182"/>
      <c r="DD46" s="219"/>
      <c r="DE46" s="176"/>
      <c r="DF46" s="176"/>
      <c r="DG46" s="176"/>
      <c r="DH46" s="182"/>
      <c r="DI46" s="182"/>
      <c r="DJ46" s="182"/>
      <c r="DK46" s="182"/>
      <c r="DL46" s="182"/>
      <c r="DM46" s="219"/>
      <c r="DN46" s="220">
        <f t="shared" si="1"/>
        <v>0</v>
      </c>
      <c r="DO46" s="220">
        <f t="shared" si="2"/>
        <v>882.21</v>
      </c>
      <c r="DP46" s="220">
        <f t="shared" si="3"/>
        <v>882.21</v>
      </c>
      <c r="DQ46" s="221">
        <f t="shared" si="4"/>
        <v>37</v>
      </c>
      <c r="DR46" s="221">
        <f t="shared" si="5"/>
        <v>0</v>
      </c>
      <c r="DS46" s="221">
        <f t="shared" si="6"/>
        <v>176.44</v>
      </c>
      <c r="DT46" s="221">
        <f t="shared" si="7"/>
        <v>11.82</v>
      </c>
      <c r="DU46" s="221">
        <f t="shared" si="8"/>
        <v>225.26</v>
      </c>
      <c r="DV46" s="222">
        <f t="shared" si="9"/>
        <v>1107.47</v>
      </c>
      <c r="DW46" s="298">
        <f t="shared" si="10"/>
        <v>882.21</v>
      </c>
      <c r="DX46" s="298"/>
      <c r="DY46" s="299">
        <f>E46-(DU46-(DO46*PARAM!Q46))</f>
        <v>-225.26</v>
      </c>
      <c r="DZ46" s="299"/>
    </row>
    <row r="47" spans="1:130" ht="14.25" customHeight="1" x14ac:dyDescent="0.25">
      <c r="A47" s="41">
        <v>1840</v>
      </c>
      <c r="B47" s="41" t="s">
        <v>62</v>
      </c>
      <c r="C47" s="41" t="s">
        <v>379</v>
      </c>
      <c r="D47" s="42">
        <v>1</v>
      </c>
      <c r="E47" s="41">
        <v>15568.35</v>
      </c>
      <c r="F47" s="41">
        <v>23943.726000000002</v>
      </c>
      <c r="G47" s="41" t="s">
        <v>157</v>
      </c>
      <c r="H47" s="41" t="s">
        <v>150</v>
      </c>
      <c r="I47" s="41" t="s">
        <v>380</v>
      </c>
      <c r="J47" s="176"/>
      <c r="K47" s="176"/>
      <c r="L47" s="176"/>
      <c r="M47" s="182"/>
      <c r="N47" s="182"/>
      <c r="O47" s="182"/>
      <c r="P47" s="182"/>
      <c r="Q47" s="182"/>
      <c r="R47" s="219"/>
      <c r="S47" s="176"/>
      <c r="T47" s="176"/>
      <c r="U47" s="176"/>
      <c r="V47" s="182"/>
      <c r="W47" s="182"/>
      <c r="X47" s="182"/>
      <c r="Y47" s="182"/>
      <c r="Z47" s="182"/>
      <c r="AA47" s="219"/>
      <c r="AB47" s="176"/>
      <c r="AC47" s="176"/>
      <c r="AD47" s="176"/>
      <c r="AE47" s="182"/>
      <c r="AF47" s="182"/>
      <c r="AG47" s="182"/>
      <c r="AH47" s="182"/>
      <c r="AI47" s="182"/>
      <c r="AJ47" s="219"/>
      <c r="AK47" s="176"/>
      <c r="AL47" s="176"/>
      <c r="AM47" s="176"/>
      <c r="AN47" s="182"/>
      <c r="AO47" s="182"/>
      <c r="AP47" s="182"/>
      <c r="AQ47" s="182"/>
      <c r="AR47" s="182"/>
      <c r="AS47" s="219"/>
      <c r="AT47" s="176"/>
      <c r="AU47" s="176"/>
      <c r="AV47" s="176"/>
      <c r="AW47" s="182"/>
      <c r="AX47" s="182"/>
      <c r="AY47" s="182"/>
      <c r="AZ47" s="182"/>
      <c r="BA47" s="182"/>
      <c r="BB47" s="219"/>
      <c r="BC47" s="176"/>
      <c r="BD47" s="176"/>
      <c r="BE47" s="176"/>
      <c r="BF47" s="182"/>
      <c r="BG47" s="182"/>
      <c r="BH47" s="182"/>
      <c r="BI47" s="182"/>
      <c r="BJ47" s="182"/>
      <c r="BK47" s="219"/>
      <c r="BL47" s="176"/>
      <c r="BM47" s="176"/>
      <c r="BN47" s="176"/>
      <c r="BO47" s="182"/>
      <c r="BP47" s="182"/>
      <c r="BQ47" s="182"/>
      <c r="BR47" s="182"/>
      <c r="BS47" s="182"/>
      <c r="BT47" s="219"/>
      <c r="BU47" s="176"/>
      <c r="BV47" s="176"/>
      <c r="BW47" s="176"/>
      <c r="BX47" s="182"/>
      <c r="BY47" s="182"/>
      <c r="BZ47" s="182"/>
      <c r="CA47" s="182"/>
      <c r="CB47" s="182"/>
      <c r="CC47" s="219"/>
      <c r="CD47" s="176"/>
      <c r="CE47" s="176"/>
      <c r="CF47" s="176"/>
      <c r="CG47" s="182"/>
      <c r="CH47" s="182"/>
      <c r="CI47" s="182"/>
      <c r="CJ47" s="182"/>
      <c r="CK47" s="182"/>
      <c r="CL47" s="219"/>
      <c r="CM47" s="176"/>
      <c r="CN47" s="176"/>
      <c r="CO47" s="176"/>
      <c r="CP47" s="182"/>
      <c r="CQ47" s="182"/>
      <c r="CR47" s="182"/>
      <c r="CS47" s="182"/>
      <c r="CT47" s="182"/>
      <c r="CU47" s="219"/>
      <c r="CV47" s="176">
        <v>1664.1579999999999</v>
      </c>
      <c r="CW47" s="176">
        <v>0</v>
      </c>
      <c r="CX47" s="176">
        <v>1664.1579999999999</v>
      </c>
      <c r="CY47" s="182">
        <v>218.6</v>
      </c>
      <c r="CZ47" s="182">
        <v>42.088000000000001</v>
      </c>
      <c r="DA47" s="182">
        <v>779.91600000000005</v>
      </c>
      <c r="DB47" s="182">
        <v>37.69</v>
      </c>
      <c r="DC47" s="182">
        <v>1078.2939999999999</v>
      </c>
      <c r="DD47" s="219">
        <v>2742.4520000000002</v>
      </c>
      <c r="DE47" s="176">
        <v>2483.1020000000003</v>
      </c>
      <c r="DF47" s="176">
        <v>0</v>
      </c>
      <c r="DG47" s="176">
        <v>2483.1020000000003</v>
      </c>
      <c r="DH47" s="182">
        <v>333.6</v>
      </c>
      <c r="DI47" s="182">
        <v>300.93799999999999</v>
      </c>
      <c r="DJ47" s="182">
        <v>1146.662</v>
      </c>
      <c r="DK47" s="182">
        <v>55.933999999999997</v>
      </c>
      <c r="DL47" s="182">
        <v>1837.134</v>
      </c>
      <c r="DM47" s="219">
        <v>4320.2359999999999</v>
      </c>
      <c r="DN47" s="220">
        <f t="shared" si="1"/>
        <v>4147.26</v>
      </c>
      <c r="DO47" s="220">
        <f t="shared" si="2"/>
        <v>0</v>
      </c>
      <c r="DP47" s="220">
        <f t="shared" si="3"/>
        <v>4147.26</v>
      </c>
      <c r="DQ47" s="221">
        <f t="shared" si="4"/>
        <v>552.20000000000005</v>
      </c>
      <c r="DR47" s="221">
        <f t="shared" si="5"/>
        <v>343.02600000000001</v>
      </c>
      <c r="DS47" s="221">
        <f t="shared" si="6"/>
        <v>1926.578</v>
      </c>
      <c r="DT47" s="221">
        <f t="shared" si="7"/>
        <v>93.623999999999995</v>
      </c>
      <c r="DU47" s="221">
        <f t="shared" si="8"/>
        <v>2915.4279999999999</v>
      </c>
      <c r="DV47" s="222">
        <f t="shared" si="9"/>
        <v>7062.6880000000001</v>
      </c>
      <c r="DW47" s="298">
        <f t="shared" si="10"/>
        <v>-19796.466</v>
      </c>
      <c r="DX47" s="298"/>
      <c r="DY47" s="299">
        <f>E47-(DU47-(DO47*PARAM!Q47))</f>
        <v>12652.922</v>
      </c>
      <c r="DZ47" s="299"/>
    </row>
    <row r="48" spans="1:130" ht="14.25" customHeight="1" x14ac:dyDescent="0.25">
      <c r="A48" s="41">
        <v>1841</v>
      </c>
      <c r="B48" s="41" t="s">
        <v>838</v>
      </c>
      <c r="C48" s="41" t="s">
        <v>839</v>
      </c>
      <c r="D48" s="42">
        <v>0</v>
      </c>
      <c r="E48" s="41"/>
      <c r="F48" s="41"/>
      <c r="G48" s="41" t="s">
        <v>157</v>
      </c>
      <c r="H48" s="41" t="s">
        <v>19</v>
      </c>
      <c r="I48" s="41" t="s">
        <v>163</v>
      </c>
      <c r="J48" s="176"/>
      <c r="K48" s="176"/>
      <c r="L48" s="176"/>
      <c r="M48" s="182"/>
      <c r="N48" s="182"/>
      <c r="O48" s="182"/>
      <c r="P48" s="182"/>
      <c r="Q48" s="182"/>
      <c r="R48" s="219"/>
      <c r="S48" s="176">
        <v>0</v>
      </c>
      <c r="T48" s="176">
        <v>0</v>
      </c>
      <c r="U48" s="176">
        <v>0</v>
      </c>
      <c r="V48" s="182">
        <v>0</v>
      </c>
      <c r="W48" s="182">
        <v>0</v>
      </c>
      <c r="X48" s="182">
        <v>0</v>
      </c>
      <c r="Y48" s="182">
        <v>0</v>
      </c>
      <c r="Z48" s="182">
        <v>0</v>
      </c>
      <c r="AA48" s="219">
        <v>0</v>
      </c>
      <c r="AB48" s="176"/>
      <c r="AC48" s="176"/>
      <c r="AD48" s="176"/>
      <c r="AE48" s="182"/>
      <c r="AF48" s="182"/>
      <c r="AG48" s="182"/>
      <c r="AH48" s="182"/>
      <c r="AI48" s="182"/>
      <c r="AJ48" s="219"/>
      <c r="AK48" s="176"/>
      <c r="AL48" s="176"/>
      <c r="AM48" s="176"/>
      <c r="AN48" s="182"/>
      <c r="AO48" s="182"/>
      <c r="AP48" s="182"/>
      <c r="AQ48" s="182"/>
      <c r="AR48" s="182"/>
      <c r="AS48" s="219"/>
      <c r="AT48" s="176">
        <v>0</v>
      </c>
      <c r="AU48" s="176">
        <v>844.26</v>
      </c>
      <c r="AV48" s="176">
        <v>844.26</v>
      </c>
      <c r="AW48" s="182">
        <v>35</v>
      </c>
      <c r="AX48" s="182">
        <v>0</v>
      </c>
      <c r="AY48" s="182">
        <v>168.85</v>
      </c>
      <c r="AZ48" s="182">
        <v>11.31</v>
      </c>
      <c r="BA48" s="182">
        <v>215.16</v>
      </c>
      <c r="BB48" s="219">
        <v>1059.42</v>
      </c>
      <c r="BC48" s="176"/>
      <c r="BD48" s="176"/>
      <c r="BE48" s="176"/>
      <c r="BF48" s="182"/>
      <c r="BG48" s="182"/>
      <c r="BH48" s="182"/>
      <c r="BI48" s="182"/>
      <c r="BJ48" s="182"/>
      <c r="BK48" s="219"/>
      <c r="BL48" s="176"/>
      <c r="BM48" s="176"/>
      <c r="BN48" s="176"/>
      <c r="BO48" s="182"/>
      <c r="BP48" s="182"/>
      <c r="BQ48" s="182"/>
      <c r="BR48" s="182"/>
      <c r="BS48" s="182"/>
      <c r="BT48" s="219"/>
      <c r="BU48" s="176"/>
      <c r="BV48" s="176"/>
      <c r="BW48" s="176"/>
      <c r="BX48" s="182"/>
      <c r="BY48" s="182"/>
      <c r="BZ48" s="182"/>
      <c r="CA48" s="182"/>
      <c r="CB48" s="182"/>
      <c r="CC48" s="219"/>
      <c r="CD48" s="176"/>
      <c r="CE48" s="176"/>
      <c r="CF48" s="176"/>
      <c r="CG48" s="182"/>
      <c r="CH48" s="182"/>
      <c r="CI48" s="182"/>
      <c r="CJ48" s="182"/>
      <c r="CK48" s="182"/>
      <c r="CL48" s="219"/>
      <c r="CM48" s="176"/>
      <c r="CN48" s="176"/>
      <c r="CO48" s="176"/>
      <c r="CP48" s="182"/>
      <c r="CQ48" s="182"/>
      <c r="CR48" s="182"/>
      <c r="CS48" s="182"/>
      <c r="CT48" s="182"/>
      <c r="CU48" s="219"/>
      <c r="CV48" s="176"/>
      <c r="CW48" s="176"/>
      <c r="CX48" s="176"/>
      <c r="CY48" s="182"/>
      <c r="CZ48" s="182"/>
      <c r="DA48" s="182"/>
      <c r="DB48" s="182"/>
      <c r="DC48" s="182"/>
      <c r="DD48" s="219"/>
      <c r="DE48" s="176"/>
      <c r="DF48" s="176"/>
      <c r="DG48" s="176"/>
      <c r="DH48" s="182"/>
      <c r="DI48" s="182"/>
      <c r="DJ48" s="182"/>
      <c r="DK48" s="182"/>
      <c r="DL48" s="182"/>
      <c r="DM48" s="219"/>
      <c r="DN48" s="220">
        <f t="shared" si="1"/>
        <v>0</v>
      </c>
      <c r="DO48" s="220">
        <f t="shared" si="2"/>
        <v>844.26</v>
      </c>
      <c r="DP48" s="220">
        <f t="shared" si="3"/>
        <v>844.26</v>
      </c>
      <c r="DQ48" s="221">
        <f t="shared" si="4"/>
        <v>35</v>
      </c>
      <c r="DR48" s="221">
        <f t="shared" si="5"/>
        <v>0</v>
      </c>
      <c r="DS48" s="221">
        <f t="shared" si="6"/>
        <v>168.85</v>
      </c>
      <c r="DT48" s="221">
        <f t="shared" si="7"/>
        <v>11.31</v>
      </c>
      <c r="DU48" s="221">
        <f t="shared" si="8"/>
        <v>215.16</v>
      </c>
      <c r="DV48" s="222">
        <f t="shared" si="9"/>
        <v>1059.42</v>
      </c>
      <c r="DW48" s="298">
        <f t="shared" si="10"/>
        <v>844.26</v>
      </c>
      <c r="DX48" s="298"/>
      <c r="DY48" s="299">
        <f>E48-(DU48-(DO48*PARAM!Q48))</f>
        <v>-215.16</v>
      </c>
      <c r="DZ48" s="299"/>
    </row>
    <row r="49" spans="1:130" ht="14.25" customHeight="1" x14ac:dyDescent="0.25">
      <c r="A49" s="41">
        <v>1885</v>
      </c>
      <c r="B49" s="41" t="s">
        <v>266</v>
      </c>
      <c r="C49" s="41" t="s">
        <v>267</v>
      </c>
      <c r="D49" s="42">
        <v>1</v>
      </c>
      <c r="E49" s="41">
        <v>210.36040000000003</v>
      </c>
      <c r="F49" s="41">
        <v>367.65190000000001</v>
      </c>
      <c r="G49" s="41" t="s">
        <v>157</v>
      </c>
      <c r="H49" s="41" t="s">
        <v>9</v>
      </c>
      <c r="I49" s="41" t="s">
        <v>268</v>
      </c>
      <c r="J49" s="176">
        <v>28.331799999999998</v>
      </c>
      <c r="K49" s="176">
        <v>0</v>
      </c>
      <c r="L49" s="176">
        <v>28.331799999999998</v>
      </c>
      <c r="M49" s="182">
        <v>3.01</v>
      </c>
      <c r="N49" s="182">
        <v>0.70760000000000001</v>
      </c>
      <c r="O49" s="182">
        <v>10.930199999999999</v>
      </c>
      <c r="P49" s="182">
        <v>1.4721000000000002</v>
      </c>
      <c r="Q49" s="182">
        <v>16.119900000000001</v>
      </c>
      <c r="R49" s="219">
        <v>44.451700000000002</v>
      </c>
      <c r="S49" s="176">
        <v>28.331799999999998</v>
      </c>
      <c r="T49" s="176">
        <v>0</v>
      </c>
      <c r="U49" s="176">
        <v>28.331799999999998</v>
      </c>
      <c r="V49" s="182">
        <v>3.01</v>
      </c>
      <c r="W49" s="182">
        <v>0.70760000000000001</v>
      </c>
      <c r="X49" s="182">
        <v>10.941400000000002</v>
      </c>
      <c r="Y49" s="182">
        <v>1.4211</v>
      </c>
      <c r="Z49" s="182">
        <v>16.080100000000002</v>
      </c>
      <c r="AA49" s="219">
        <v>44.411899999999996</v>
      </c>
      <c r="AB49" s="176">
        <v>28.331799999999998</v>
      </c>
      <c r="AC49" s="176">
        <v>0</v>
      </c>
      <c r="AD49" s="176">
        <v>28.331799999999998</v>
      </c>
      <c r="AE49" s="182">
        <v>3.01</v>
      </c>
      <c r="AF49" s="182">
        <v>0.70760000000000001</v>
      </c>
      <c r="AG49" s="182">
        <v>10.935799999999999</v>
      </c>
      <c r="AH49" s="182">
        <v>1.0131000000000001</v>
      </c>
      <c r="AI49" s="182">
        <v>15.666500000000001</v>
      </c>
      <c r="AJ49" s="219">
        <v>43.9983</v>
      </c>
      <c r="AK49" s="176">
        <v>28.331799999999998</v>
      </c>
      <c r="AL49" s="176">
        <v>0</v>
      </c>
      <c r="AM49" s="176">
        <v>28.331799999999998</v>
      </c>
      <c r="AN49" s="182">
        <v>3.01</v>
      </c>
      <c r="AO49" s="182">
        <v>0.70760000000000001</v>
      </c>
      <c r="AP49" s="182">
        <v>10.935799999999999</v>
      </c>
      <c r="AQ49" s="182">
        <v>1.5741000000000001</v>
      </c>
      <c r="AR49" s="182">
        <v>16.227499999999999</v>
      </c>
      <c r="AS49" s="219">
        <v>44.5593</v>
      </c>
      <c r="AT49" s="176">
        <v>28.331799999999998</v>
      </c>
      <c r="AU49" s="176">
        <v>3.1304000000000003</v>
      </c>
      <c r="AV49" s="176">
        <v>31.462199999999999</v>
      </c>
      <c r="AW49" s="182">
        <v>3.43</v>
      </c>
      <c r="AX49" s="182">
        <v>0.70760000000000001</v>
      </c>
      <c r="AY49" s="182">
        <v>11.561900000000001</v>
      </c>
      <c r="AZ49" s="182">
        <v>1.1059999999999999</v>
      </c>
      <c r="BA49" s="182">
        <v>16.805499999999999</v>
      </c>
      <c r="BB49" s="219">
        <v>48.267700000000005</v>
      </c>
      <c r="BC49" s="176">
        <v>43.430799999999998</v>
      </c>
      <c r="BD49" s="176">
        <v>0</v>
      </c>
      <c r="BE49" s="176">
        <v>43.430799999999998</v>
      </c>
      <c r="BF49" s="182">
        <v>4.93</v>
      </c>
      <c r="BG49" s="182">
        <v>1.0554000000000001</v>
      </c>
      <c r="BH49" s="182">
        <v>18.659600000000001</v>
      </c>
      <c r="BI49" s="182">
        <v>1.6331</v>
      </c>
      <c r="BJ49" s="182">
        <v>26.278099999999998</v>
      </c>
      <c r="BK49" s="219">
        <v>69.7089</v>
      </c>
      <c r="BL49" s="176">
        <v>28.331799999999998</v>
      </c>
      <c r="BM49" s="176">
        <v>0</v>
      </c>
      <c r="BN49" s="176">
        <v>28.331799999999998</v>
      </c>
      <c r="BO49" s="182">
        <v>2.96</v>
      </c>
      <c r="BP49" s="182">
        <v>0.70760000000000001</v>
      </c>
      <c r="BQ49" s="182">
        <v>10.935799999999999</v>
      </c>
      <c r="BR49" s="182">
        <v>1.4211</v>
      </c>
      <c r="BS49" s="182">
        <v>16.0245</v>
      </c>
      <c r="BT49" s="219">
        <v>44.356300000000005</v>
      </c>
      <c r="BU49" s="176">
        <v>28.331799999999998</v>
      </c>
      <c r="BV49" s="176">
        <v>0</v>
      </c>
      <c r="BW49" s="176">
        <v>28.331799999999998</v>
      </c>
      <c r="BX49" s="182">
        <v>3</v>
      </c>
      <c r="BY49" s="182">
        <v>0.70760000000000001</v>
      </c>
      <c r="BZ49" s="182">
        <v>10.935799999999999</v>
      </c>
      <c r="CA49" s="182">
        <v>1.5741000000000001</v>
      </c>
      <c r="CB49" s="182">
        <v>16.217500000000001</v>
      </c>
      <c r="CC49" s="219">
        <v>44.549300000000002</v>
      </c>
      <c r="CD49" s="176">
        <v>28.331799999999998</v>
      </c>
      <c r="CE49" s="176">
        <v>0</v>
      </c>
      <c r="CF49" s="176">
        <v>28.331799999999998</v>
      </c>
      <c r="CG49" s="182">
        <v>2.96</v>
      </c>
      <c r="CH49" s="182">
        <v>0.70760000000000001</v>
      </c>
      <c r="CI49" s="182">
        <v>10.565999999999999</v>
      </c>
      <c r="CJ49" s="182">
        <v>0.50309999999999999</v>
      </c>
      <c r="CK49" s="182">
        <v>14.736700000000001</v>
      </c>
      <c r="CL49" s="219">
        <v>43.0685</v>
      </c>
      <c r="CM49" s="176">
        <v>28.331799999999998</v>
      </c>
      <c r="CN49" s="176">
        <v>0</v>
      </c>
      <c r="CO49" s="176">
        <v>28.331799999999998</v>
      </c>
      <c r="CP49" s="182">
        <v>3.01</v>
      </c>
      <c r="CQ49" s="182">
        <v>0.70760000000000001</v>
      </c>
      <c r="CR49" s="182">
        <v>10.597999999999999</v>
      </c>
      <c r="CS49" s="182">
        <v>1.0641</v>
      </c>
      <c r="CT49" s="182">
        <v>15.3797</v>
      </c>
      <c r="CU49" s="219">
        <v>43.711499999999994</v>
      </c>
      <c r="CV49" s="176">
        <v>28.331799999999998</v>
      </c>
      <c r="CW49" s="176">
        <v>0</v>
      </c>
      <c r="CX49" s="176">
        <v>28.331799999999998</v>
      </c>
      <c r="CY49" s="182">
        <v>2.96</v>
      </c>
      <c r="CZ49" s="182">
        <v>0.70760000000000001</v>
      </c>
      <c r="DA49" s="182">
        <v>10.565999999999999</v>
      </c>
      <c r="DB49" s="182">
        <v>1.2170999999999998</v>
      </c>
      <c r="DC49" s="182">
        <v>15.450699999999999</v>
      </c>
      <c r="DD49" s="219">
        <v>43.782499999999999</v>
      </c>
      <c r="DE49" s="176">
        <v>42.520499999999998</v>
      </c>
      <c r="DF49" s="176">
        <v>0</v>
      </c>
      <c r="DG49" s="176">
        <v>42.520499999999998</v>
      </c>
      <c r="DH49" s="182">
        <v>4.97</v>
      </c>
      <c r="DI49" s="182">
        <v>4.7401999999999997</v>
      </c>
      <c r="DJ49" s="182">
        <v>13.331</v>
      </c>
      <c r="DK49" s="182">
        <v>1.2649999999999999</v>
      </c>
      <c r="DL49" s="182">
        <v>24.3062</v>
      </c>
      <c r="DM49" s="219">
        <v>66.826700000000002</v>
      </c>
      <c r="DN49" s="220">
        <f t="shared" si="1"/>
        <v>369.26929999999993</v>
      </c>
      <c r="DO49" s="220">
        <f t="shared" si="2"/>
        <v>3.1304000000000003</v>
      </c>
      <c r="DP49" s="220">
        <f t="shared" si="3"/>
        <v>372.39969999999994</v>
      </c>
      <c r="DQ49" s="221">
        <f t="shared" si="4"/>
        <v>40.26</v>
      </c>
      <c r="DR49" s="221">
        <f t="shared" si="5"/>
        <v>12.871600000000001</v>
      </c>
      <c r="DS49" s="221">
        <f t="shared" si="6"/>
        <v>140.8973</v>
      </c>
      <c r="DT49" s="221">
        <f t="shared" si="7"/>
        <v>15.263999999999999</v>
      </c>
      <c r="DU49" s="221">
        <f t="shared" si="8"/>
        <v>209.2929</v>
      </c>
      <c r="DV49" s="222">
        <f t="shared" si="9"/>
        <v>581.69259999999997</v>
      </c>
      <c r="DW49" s="298">
        <f t="shared" si="10"/>
        <v>4.747799999999927</v>
      </c>
      <c r="DX49" s="298"/>
      <c r="DY49" s="299">
        <f>E49-(DU49-(DO49*PARAM!Q49))</f>
        <v>1.0675000000000239</v>
      </c>
      <c r="DZ49" s="299"/>
    </row>
    <row r="50" spans="1:130" ht="14.25" customHeight="1" x14ac:dyDescent="0.25">
      <c r="A50" s="41">
        <v>1908</v>
      </c>
      <c r="B50" s="41" t="s">
        <v>161</v>
      </c>
      <c r="C50" s="41" t="s">
        <v>162</v>
      </c>
      <c r="D50" s="42">
        <v>1</v>
      </c>
      <c r="E50" s="41">
        <v>15614.73</v>
      </c>
      <c r="F50" s="41">
        <v>29227.040000000001</v>
      </c>
      <c r="G50" s="41" t="s">
        <v>157</v>
      </c>
      <c r="H50" s="41" t="s">
        <v>19</v>
      </c>
      <c r="I50" s="41" t="s">
        <v>163</v>
      </c>
      <c r="J50" s="176">
        <v>2358.77</v>
      </c>
      <c r="K50" s="176">
        <v>0</v>
      </c>
      <c r="L50" s="176">
        <v>2358.77</v>
      </c>
      <c r="M50" s="182">
        <v>230</v>
      </c>
      <c r="N50" s="182">
        <v>58.9</v>
      </c>
      <c r="O50" s="182">
        <v>1021.5</v>
      </c>
      <c r="P50" s="182">
        <v>143.88999999999999</v>
      </c>
      <c r="Q50" s="182">
        <v>1454.29</v>
      </c>
      <c r="R50" s="219">
        <v>3813.06</v>
      </c>
      <c r="S50" s="176">
        <v>2252.61</v>
      </c>
      <c r="T50" s="176">
        <v>0</v>
      </c>
      <c r="U50" s="176">
        <v>2252.61</v>
      </c>
      <c r="V50" s="182">
        <v>216</v>
      </c>
      <c r="W50" s="182">
        <v>56.25</v>
      </c>
      <c r="X50" s="182">
        <v>714.58</v>
      </c>
      <c r="Y50" s="182">
        <v>142</v>
      </c>
      <c r="Z50" s="182">
        <v>1128.83</v>
      </c>
      <c r="AA50" s="219">
        <v>3381.44</v>
      </c>
      <c r="AB50" s="176">
        <v>2282.61</v>
      </c>
      <c r="AC50" s="176">
        <v>0</v>
      </c>
      <c r="AD50" s="176">
        <v>2282.61</v>
      </c>
      <c r="AE50" s="182">
        <v>220</v>
      </c>
      <c r="AF50" s="182">
        <v>57</v>
      </c>
      <c r="AG50" s="182">
        <v>741.14</v>
      </c>
      <c r="AH50" s="182">
        <v>157.83000000000001</v>
      </c>
      <c r="AI50" s="182">
        <v>1175.97</v>
      </c>
      <c r="AJ50" s="219">
        <v>3458.58</v>
      </c>
      <c r="AK50" s="176">
        <v>2252.61</v>
      </c>
      <c r="AL50" s="176">
        <v>0</v>
      </c>
      <c r="AM50" s="176">
        <v>2252.61</v>
      </c>
      <c r="AN50" s="182">
        <v>216</v>
      </c>
      <c r="AO50" s="182">
        <v>56.25</v>
      </c>
      <c r="AP50" s="182">
        <v>714.12</v>
      </c>
      <c r="AQ50" s="182">
        <v>142</v>
      </c>
      <c r="AR50" s="182">
        <v>1128.3699999999999</v>
      </c>
      <c r="AS50" s="219">
        <v>3380.98</v>
      </c>
      <c r="AT50" s="176">
        <v>2252.61</v>
      </c>
      <c r="AU50" s="176">
        <v>0</v>
      </c>
      <c r="AV50" s="176">
        <v>2252.61</v>
      </c>
      <c r="AW50" s="182">
        <v>216</v>
      </c>
      <c r="AX50" s="182">
        <v>56.25</v>
      </c>
      <c r="AY50" s="182">
        <v>714.12</v>
      </c>
      <c r="AZ50" s="182">
        <v>126.7</v>
      </c>
      <c r="BA50" s="182">
        <v>1113.07</v>
      </c>
      <c r="BB50" s="219">
        <v>3365.68</v>
      </c>
      <c r="BC50" s="176">
        <v>1626.63</v>
      </c>
      <c r="BD50" s="176">
        <v>0</v>
      </c>
      <c r="BE50" s="176">
        <v>1626.63</v>
      </c>
      <c r="BF50" s="182">
        <v>125</v>
      </c>
      <c r="BG50" s="182">
        <v>39.61</v>
      </c>
      <c r="BH50" s="182">
        <v>729.12</v>
      </c>
      <c r="BI50" s="182">
        <v>140.9</v>
      </c>
      <c r="BJ50" s="182">
        <v>1034.6300000000001</v>
      </c>
      <c r="BK50" s="219">
        <v>2661.26</v>
      </c>
      <c r="BL50" s="176">
        <v>1495.15</v>
      </c>
      <c r="BM50" s="176">
        <v>0</v>
      </c>
      <c r="BN50" s="176">
        <v>1495.15</v>
      </c>
      <c r="BO50" s="182">
        <v>114</v>
      </c>
      <c r="BP50" s="182">
        <v>37.299999999999997</v>
      </c>
      <c r="BQ50" s="182">
        <v>582.34</v>
      </c>
      <c r="BR50" s="182">
        <v>128.54</v>
      </c>
      <c r="BS50" s="182">
        <v>862.18</v>
      </c>
      <c r="BT50" s="219">
        <v>2357.33</v>
      </c>
      <c r="BU50" s="176">
        <v>2252.61</v>
      </c>
      <c r="BV50" s="176">
        <v>0</v>
      </c>
      <c r="BW50" s="176">
        <v>2252.61</v>
      </c>
      <c r="BX50" s="182">
        <v>217</v>
      </c>
      <c r="BY50" s="182">
        <v>56.25</v>
      </c>
      <c r="BZ50" s="182">
        <v>730.85</v>
      </c>
      <c r="CA50" s="182">
        <v>50.2</v>
      </c>
      <c r="CB50" s="182">
        <v>1054.3</v>
      </c>
      <c r="CC50" s="219">
        <v>3306.91</v>
      </c>
      <c r="CD50" s="176">
        <v>2252.61</v>
      </c>
      <c r="CE50" s="176">
        <v>0</v>
      </c>
      <c r="CF50" s="176">
        <v>2252.61</v>
      </c>
      <c r="CG50" s="182">
        <v>214</v>
      </c>
      <c r="CH50" s="182">
        <v>55.5</v>
      </c>
      <c r="CI50" s="182">
        <v>1186.3699999999999</v>
      </c>
      <c r="CJ50" s="182">
        <v>121.47</v>
      </c>
      <c r="CK50" s="182">
        <v>1577.34</v>
      </c>
      <c r="CL50" s="219">
        <v>3829.95</v>
      </c>
      <c r="CM50" s="176">
        <v>2252.61</v>
      </c>
      <c r="CN50" s="176">
        <v>0</v>
      </c>
      <c r="CO50" s="176">
        <v>2252.61</v>
      </c>
      <c r="CP50" s="182">
        <v>226</v>
      </c>
      <c r="CQ50" s="182">
        <v>56.25</v>
      </c>
      <c r="CR50" s="182">
        <v>787.39</v>
      </c>
      <c r="CS50" s="182">
        <v>116.5</v>
      </c>
      <c r="CT50" s="182">
        <v>1186.1400000000001</v>
      </c>
      <c r="CU50" s="219">
        <v>3438.75</v>
      </c>
      <c r="CV50" s="176">
        <v>2252.61</v>
      </c>
      <c r="CW50" s="176">
        <v>0</v>
      </c>
      <c r="CX50" s="176">
        <v>2252.61</v>
      </c>
      <c r="CY50" s="182">
        <v>217</v>
      </c>
      <c r="CZ50" s="182">
        <v>56.25</v>
      </c>
      <c r="DA50" s="182">
        <v>782.59</v>
      </c>
      <c r="DB50" s="182">
        <v>70.599999999999994</v>
      </c>
      <c r="DC50" s="182">
        <v>1126.44</v>
      </c>
      <c r="DD50" s="219">
        <v>3379.05</v>
      </c>
      <c r="DE50" s="176">
        <v>2458.7199999999998</v>
      </c>
      <c r="DF50" s="176">
        <v>0</v>
      </c>
      <c r="DG50" s="176">
        <v>2458.7199999999998</v>
      </c>
      <c r="DH50" s="182">
        <v>249</v>
      </c>
      <c r="DI50" s="182">
        <v>320.27999999999997</v>
      </c>
      <c r="DJ50" s="182">
        <v>1448.57</v>
      </c>
      <c r="DK50" s="182">
        <v>101.1</v>
      </c>
      <c r="DL50" s="182">
        <v>2118.9499999999998</v>
      </c>
      <c r="DM50" s="219">
        <v>4577.67</v>
      </c>
      <c r="DN50" s="220">
        <f t="shared" si="1"/>
        <v>25990.15</v>
      </c>
      <c r="DO50" s="220">
        <f t="shared" si="2"/>
        <v>0</v>
      </c>
      <c r="DP50" s="220">
        <f t="shared" si="3"/>
        <v>25990.15</v>
      </c>
      <c r="DQ50" s="221">
        <f t="shared" si="4"/>
        <v>2460</v>
      </c>
      <c r="DR50" s="221">
        <f t="shared" si="5"/>
        <v>906.08999999999992</v>
      </c>
      <c r="DS50" s="221">
        <f t="shared" si="6"/>
        <v>10152.69</v>
      </c>
      <c r="DT50" s="221">
        <f t="shared" si="7"/>
        <v>1441.7299999999998</v>
      </c>
      <c r="DU50" s="221">
        <f t="shared" si="8"/>
        <v>14960.509999999998</v>
      </c>
      <c r="DV50" s="222">
        <f t="shared" si="9"/>
        <v>40950.660000000003</v>
      </c>
      <c r="DW50" s="298">
        <f t="shared" si="10"/>
        <v>-3236.8899999999994</v>
      </c>
      <c r="DX50" s="298"/>
      <c r="DY50" s="299">
        <f>E50-(DU50-(DO50*PARAM!Q50))</f>
        <v>654.22000000000116</v>
      </c>
      <c r="DZ50" s="299"/>
    </row>
    <row r="51" spans="1:130" ht="14.25" customHeight="1" x14ac:dyDescent="0.25">
      <c r="A51" s="41">
        <v>1911</v>
      </c>
      <c r="B51" s="41" t="s">
        <v>849</v>
      </c>
      <c r="C51" s="41" t="s">
        <v>848</v>
      </c>
      <c r="D51" s="42">
        <v>0</v>
      </c>
      <c r="E51" s="41">
        <v>3221.6244000000002</v>
      </c>
      <c r="F51" s="41">
        <v>5802.8643999999995</v>
      </c>
      <c r="G51" s="41" t="s">
        <v>157</v>
      </c>
      <c r="H51" s="41" t="s">
        <v>23</v>
      </c>
      <c r="I51" s="41" t="s">
        <v>163</v>
      </c>
      <c r="J51" s="176"/>
      <c r="K51" s="176"/>
      <c r="L51" s="176"/>
      <c r="M51" s="182"/>
      <c r="N51" s="182"/>
      <c r="O51" s="182"/>
      <c r="P51" s="182"/>
      <c r="Q51" s="182"/>
      <c r="R51" s="219"/>
      <c r="S51" s="176"/>
      <c r="T51" s="176"/>
      <c r="U51" s="176"/>
      <c r="V51" s="182"/>
      <c r="W51" s="182"/>
      <c r="X51" s="182"/>
      <c r="Y51" s="182"/>
      <c r="Z51" s="182"/>
      <c r="AA51" s="219"/>
      <c r="AB51" s="176">
        <v>4123.5794999999998</v>
      </c>
      <c r="AC51" s="176">
        <v>0</v>
      </c>
      <c r="AD51" s="176">
        <v>4123.5794999999998</v>
      </c>
      <c r="AE51" s="182">
        <v>177.65</v>
      </c>
      <c r="AF51" s="182">
        <v>144.23850000000002</v>
      </c>
      <c r="AG51" s="182">
        <v>1815.0985000000001</v>
      </c>
      <c r="AH51" s="182">
        <v>175.72150000000002</v>
      </c>
      <c r="AI51" s="182">
        <v>2312.7085000000002</v>
      </c>
      <c r="AJ51" s="219">
        <v>6436.2880000000005</v>
      </c>
      <c r="AK51" s="176">
        <v>0</v>
      </c>
      <c r="AL51" s="176">
        <v>0</v>
      </c>
      <c r="AM51" s="176">
        <v>0</v>
      </c>
      <c r="AN51" s="182">
        <v>0</v>
      </c>
      <c r="AO51" s="182">
        <v>0</v>
      </c>
      <c r="AP51" s="182">
        <v>0</v>
      </c>
      <c r="AQ51" s="182">
        <v>0</v>
      </c>
      <c r="AR51" s="182">
        <v>0</v>
      </c>
      <c r="AS51" s="219">
        <v>0</v>
      </c>
      <c r="AT51" s="176">
        <v>0</v>
      </c>
      <c r="AU51" s="176">
        <v>0</v>
      </c>
      <c r="AV51" s="176">
        <v>0</v>
      </c>
      <c r="AW51" s="182">
        <v>0</v>
      </c>
      <c r="AX51" s="182">
        <v>0</v>
      </c>
      <c r="AY51" s="182">
        <v>0</v>
      </c>
      <c r="AZ51" s="182">
        <v>0</v>
      </c>
      <c r="BA51" s="182">
        <v>0</v>
      </c>
      <c r="BB51" s="219">
        <v>0</v>
      </c>
      <c r="BC51" s="176">
        <v>0</v>
      </c>
      <c r="BD51" s="176">
        <v>0</v>
      </c>
      <c r="BE51" s="176">
        <v>0</v>
      </c>
      <c r="BF51" s="182">
        <v>0</v>
      </c>
      <c r="BG51" s="182">
        <v>0</v>
      </c>
      <c r="BH51" s="182">
        <v>0</v>
      </c>
      <c r="BI51" s="182">
        <v>0</v>
      </c>
      <c r="BJ51" s="182">
        <v>0</v>
      </c>
      <c r="BK51" s="219">
        <v>0</v>
      </c>
      <c r="BL51" s="176">
        <v>0</v>
      </c>
      <c r="BM51" s="176">
        <v>0</v>
      </c>
      <c r="BN51" s="176">
        <v>0</v>
      </c>
      <c r="BO51" s="182">
        <v>0</v>
      </c>
      <c r="BP51" s="182">
        <v>0</v>
      </c>
      <c r="BQ51" s="182">
        <v>0</v>
      </c>
      <c r="BR51" s="182">
        <v>0</v>
      </c>
      <c r="BS51" s="182">
        <v>0</v>
      </c>
      <c r="BT51" s="219">
        <v>0</v>
      </c>
      <c r="BU51" s="176"/>
      <c r="BV51" s="176"/>
      <c r="BW51" s="176"/>
      <c r="BX51" s="182"/>
      <c r="BY51" s="182"/>
      <c r="BZ51" s="182"/>
      <c r="CA51" s="182"/>
      <c r="CB51" s="182"/>
      <c r="CC51" s="219"/>
      <c r="CD51" s="176">
        <v>0</v>
      </c>
      <c r="CE51" s="176">
        <v>0</v>
      </c>
      <c r="CF51" s="176">
        <v>0</v>
      </c>
      <c r="CG51" s="182">
        <v>0</v>
      </c>
      <c r="CH51" s="182">
        <v>0</v>
      </c>
      <c r="CI51" s="182">
        <v>0</v>
      </c>
      <c r="CJ51" s="182">
        <v>0</v>
      </c>
      <c r="CK51" s="182">
        <v>0</v>
      </c>
      <c r="CL51" s="219">
        <v>0</v>
      </c>
      <c r="CM51" s="176">
        <v>0</v>
      </c>
      <c r="CN51" s="176">
        <v>0</v>
      </c>
      <c r="CO51" s="176">
        <v>0</v>
      </c>
      <c r="CP51" s="182">
        <v>0</v>
      </c>
      <c r="CQ51" s="182">
        <v>0</v>
      </c>
      <c r="CR51" s="182">
        <v>0</v>
      </c>
      <c r="CS51" s="182">
        <v>0</v>
      </c>
      <c r="CT51" s="182">
        <v>0</v>
      </c>
      <c r="CU51" s="219">
        <v>0</v>
      </c>
      <c r="CV51" s="176"/>
      <c r="CW51" s="176"/>
      <c r="CX51" s="176"/>
      <c r="CY51" s="182"/>
      <c r="CZ51" s="182"/>
      <c r="DA51" s="182"/>
      <c r="DB51" s="182"/>
      <c r="DC51" s="182"/>
      <c r="DD51" s="219"/>
      <c r="DE51" s="176"/>
      <c r="DF51" s="176"/>
      <c r="DG51" s="176"/>
      <c r="DH51" s="182"/>
      <c r="DI51" s="182"/>
      <c r="DJ51" s="182"/>
      <c r="DK51" s="182"/>
      <c r="DL51" s="182"/>
      <c r="DM51" s="219"/>
      <c r="DN51" s="220">
        <f t="shared" si="1"/>
        <v>4123.5794999999998</v>
      </c>
      <c r="DO51" s="220">
        <f t="shared" si="2"/>
        <v>0</v>
      </c>
      <c r="DP51" s="220">
        <f t="shared" si="3"/>
        <v>4123.5794999999998</v>
      </c>
      <c r="DQ51" s="221">
        <f t="shared" si="4"/>
        <v>177.65</v>
      </c>
      <c r="DR51" s="221">
        <f t="shared" si="5"/>
        <v>144.23850000000002</v>
      </c>
      <c r="DS51" s="221">
        <f t="shared" si="6"/>
        <v>1815.0985000000001</v>
      </c>
      <c r="DT51" s="221">
        <f t="shared" si="7"/>
        <v>175.72150000000002</v>
      </c>
      <c r="DU51" s="221">
        <f t="shared" si="8"/>
        <v>2312.7085000000002</v>
      </c>
      <c r="DV51" s="222">
        <f t="shared" si="9"/>
        <v>6436.2880000000005</v>
      </c>
      <c r="DW51" s="298">
        <f t="shared" si="10"/>
        <v>-1679.2848999999997</v>
      </c>
      <c r="DX51" s="298"/>
      <c r="DY51" s="299">
        <f>E51-(DU51-(DO51*PARAM!Q51))</f>
        <v>908.91589999999997</v>
      </c>
      <c r="DZ51" s="299"/>
    </row>
    <row r="52" spans="1:130" ht="14.25" customHeight="1" x14ac:dyDescent="0.25">
      <c r="A52" s="41">
        <v>1917</v>
      </c>
      <c r="B52" s="41" t="s">
        <v>880</v>
      </c>
      <c r="C52" s="41" t="s">
        <v>221</v>
      </c>
      <c r="D52" s="42">
        <v>1</v>
      </c>
      <c r="E52" s="41">
        <v>116.30340000000001</v>
      </c>
      <c r="F52" s="41">
        <v>208.30939999999998</v>
      </c>
      <c r="G52" s="41" t="s">
        <v>173</v>
      </c>
      <c r="H52" s="41" t="s">
        <v>9</v>
      </c>
      <c r="I52" s="41" t="s">
        <v>236</v>
      </c>
      <c r="J52" s="176"/>
      <c r="K52" s="176"/>
      <c r="L52" s="176"/>
      <c r="M52" s="182"/>
      <c r="N52" s="182"/>
      <c r="O52" s="182"/>
      <c r="P52" s="182"/>
      <c r="Q52" s="182"/>
      <c r="R52" s="219"/>
      <c r="S52" s="176"/>
      <c r="T52" s="176"/>
      <c r="U52" s="176"/>
      <c r="V52" s="182"/>
      <c r="W52" s="182"/>
      <c r="X52" s="182"/>
      <c r="Y52" s="182"/>
      <c r="Z52" s="182"/>
      <c r="AA52" s="219"/>
      <c r="AB52" s="176"/>
      <c r="AC52" s="176"/>
      <c r="AD52" s="176"/>
      <c r="AE52" s="182"/>
      <c r="AF52" s="182"/>
      <c r="AG52" s="182"/>
      <c r="AH52" s="182"/>
      <c r="AI52" s="182"/>
      <c r="AJ52" s="219"/>
      <c r="AK52" s="176"/>
      <c r="AL52" s="176"/>
      <c r="AM52" s="176"/>
      <c r="AN52" s="182"/>
      <c r="AO52" s="182"/>
      <c r="AP52" s="182"/>
      <c r="AQ52" s="182"/>
      <c r="AR52" s="182"/>
      <c r="AS52" s="219"/>
      <c r="AT52" s="176">
        <v>6.1271000000000004</v>
      </c>
      <c r="AU52" s="176">
        <v>0</v>
      </c>
      <c r="AV52" s="176">
        <v>6.1271000000000004</v>
      </c>
      <c r="AW52" s="182">
        <v>0.26</v>
      </c>
      <c r="AX52" s="182">
        <v>0.15240000000000001</v>
      </c>
      <c r="AY52" s="182">
        <v>2.1797999999999997</v>
      </c>
      <c r="AZ52" s="182">
        <v>0.10869999999999999</v>
      </c>
      <c r="BA52" s="182">
        <v>2.7008999999999999</v>
      </c>
      <c r="BB52" s="219">
        <v>8.8279999999999994</v>
      </c>
      <c r="BC52" s="176">
        <v>26.925999999999998</v>
      </c>
      <c r="BD52" s="176">
        <v>0</v>
      </c>
      <c r="BE52" s="176">
        <v>26.925999999999998</v>
      </c>
      <c r="BF52" s="182">
        <v>2.3199999999999998</v>
      </c>
      <c r="BG52" s="182">
        <v>0.66379999999999995</v>
      </c>
      <c r="BH52" s="182">
        <v>9.8680000000000003</v>
      </c>
      <c r="BI52" s="182">
        <v>1.8536000000000001</v>
      </c>
      <c r="BJ52" s="182">
        <v>14.705399999999999</v>
      </c>
      <c r="BK52" s="219">
        <v>41.631400000000006</v>
      </c>
      <c r="BL52" s="176">
        <v>24.3752</v>
      </c>
      <c r="BM52" s="176">
        <v>0</v>
      </c>
      <c r="BN52" s="176">
        <v>24.3752</v>
      </c>
      <c r="BO52" s="182">
        <v>2.37</v>
      </c>
      <c r="BP52" s="182">
        <v>0.6018</v>
      </c>
      <c r="BQ52" s="182">
        <v>8.5465</v>
      </c>
      <c r="BR52" s="182">
        <v>1.4516999999999998</v>
      </c>
      <c r="BS52" s="182">
        <v>12.97</v>
      </c>
      <c r="BT52" s="219">
        <v>37.345199999999998</v>
      </c>
      <c r="BU52" s="176">
        <v>13.654000000000002</v>
      </c>
      <c r="BV52" s="176">
        <v>0</v>
      </c>
      <c r="BW52" s="176">
        <v>13.654000000000002</v>
      </c>
      <c r="BX52" s="182">
        <v>0.91</v>
      </c>
      <c r="BY52" s="182">
        <v>0.33360000000000001</v>
      </c>
      <c r="BZ52" s="182">
        <v>4.9019000000000004</v>
      </c>
      <c r="CA52" s="182">
        <v>0.70019999999999993</v>
      </c>
      <c r="CB52" s="182">
        <v>6.8457000000000008</v>
      </c>
      <c r="CC52" s="219">
        <v>20.499699999999997</v>
      </c>
      <c r="CD52" s="176">
        <v>24.3752</v>
      </c>
      <c r="CE52" s="176">
        <v>0</v>
      </c>
      <c r="CF52" s="176">
        <v>24.3752</v>
      </c>
      <c r="CG52" s="182">
        <v>2.37</v>
      </c>
      <c r="CH52" s="182">
        <v>0.6018</v>
      </c>
      <c r="CI52" s="182">
        <v>8.5465</v>
      </c>
      <c r="CJ52" s="182">
        <v>1.5537000000000001</v>
      </c>
      <c r="CK52" s="182">
        <v>13.072000000000001</v>
      </c>
      <c r="CL52" s="219">
        <v>37.447199999999995</v>
      </c>
      <c r="CM52" s="176">
        <v>24.3752</v>
      </c>
      <c r="CN52" s="176">
        <v>0</v>
      </c>
      <c r="CO52" s="176">
        <v>24.3752</v>
      </c>
      <c r="CP52" s="182">
        <v>2.42</v>
      </c>
      <c r="CQ52" s="182">
        <v>0.6018</v>
      </c>
      <c r="CR52" s="182">
        <v>8.2713000000000001</v>
      </c>
      <c r="CS52" s="182">
        <v>0.99269999999999992</v>
      </c>
      <c r="CT52" s="182">
        <v>12.2858</v>
      </c>
      <c r="CU52" s="219">
        <v>36.661000000000001</v>
      </c>
      <c r="CV52" s="176">
        <v>24.3752</v>
      </c>
      <c r="CW52" s="176">
        <v>0</v>
      </c>
      <c r="CX52" s="176">
        <v>24.3752</v>
      </c>
      <c r="CY52" s="182">
        <v>2.37</v>
      </c>
      <c r="CZ52" s="182">
        <v>0.6018</v>
      </c>
      <c r="DA52" s="182">
        <v>8.2432999999999996</v>
      </c>
      <c r="DB52" s="182">
        <v>1.3496999999999999</v>
      </c>
      <c r="DC52" s="182">
        <v>12.5648</v>
      </c>
      <c r="DD52" s="219">
        <v>36.94</v>
      </c>
      <c r="DE52" s="176">
        <v>35.350700000000003</v>
      </c>
      <c r="DF52" s="176">
        <v>0</v>
      </c>
      <c r="DG52" s="176">
        <v>35.350700000000003</v>
      </c>
      <c r="DH52" s="182">
        <v>0.06</v>
      </c>
      <c r="DI52" s="182">
        <v>4.4226000000000001</v>
      </c>
      <c r="DJ52" s="182">
        <v>15.748800000000001</v>
      </c>
      <c r="DK52" s="182">
        <v>1.8129</v>
      </c>
      <c r="DL52" s="182">
        <v>22.0443</v>
      </c>
      <c r="DM52" s="219">
        <v>57.395000000000003</v>
      </c>
      <c r="DN52" s="220">
        <f t="shared" si="1"/>
        <v>179.55860000000001</v>
      </c>
      <c r="DO52" s="220">
        <f t="shared" si="2"/>
        <v>0</v>
      </c>
      <c r="DP52" s="220">
        <f t="shared" si="3"/>
        <v>179.55860000000001</v>
      </c>
      <c r="DQ52" s="221">
        <f t="shared" si="4"/>
        <v>13.08</v>
      </c>
      <c r="DR52" s="221">
        <f t="shared" si="5"/>
        <v>7.9795999999999996</v>
      </c>
      <c r="DS52" s="221">
        <f t="shared" si="6"/>
        <v>66.306100000000001</v>
      </c>
      <c r="DT52" s="221">
        <f t="shared" si="7"/>
        <v>9.8231999999999999</v>
      </c>
      <c r="DU52" s="221">
        <f t="shared" si="8"/>
        <v>97.188900000000018</v>
      </c>
      <c r="DV52" s="222">
        <f t="shared" si="9"/>
        <v>276.74749999999995</v>
      </c>
      <c r="DW52" s="298">
        <f t="shared" si="10"/>
        <v>-28.75079999999997</v>
      </c>
      <c r="DX52" s="298"/>
      <c r="DY52" s="299">
        <f>E52-(DU52-(DO52*PARAM!Q52))</f>
        <v>19.114499999999992</v>
      </c>
      <c r="DZ52" s="299"/>
    </row>
    <row r="53" spans="1:130" ht="14.25" customHeight="1" x14ac:dyDescent="0.25">
      <c r="A53" s="41">
        <v>1923</v>
      </c>
      <c r="B53" s="41" t="s">
        <v>904</v>
      </c>
      <c r="C53" s="41" t="s">
        <v>663</v>
      </c>
      <c r="D53" s="42">
        <v>1</v>
      </c>
      <c r="E53" s="41">
        <v>7204.83</v>
      </c>
      <c r="F53" s="41">
        <v>15588.19</v>
      </c>
      <c r="G53" s="41" t="s">
        <v>157</v>
      </c>
      <c r="H53" s="41" t="s">
        <v>19</v>
      </c>
      <c r="I53" s="41" t="s">
        <v>256</v>
      </c>
      <c r="J53" s="176"/>
      <c r="K53" s="176"/>
      <c r="L53" s="176"/>
      <c r="M53" s="182"/>
      <c r="N53" s="182"/>
      <c r="O53" s="182"/>
      <c r="P53" s="182"/>
      <c r="Q53" s="182"/>
      <c r="R53" s="219"/>
      <c r="S53" s="176"/>
      <c r="T53" s="176"/>
      <c r="U53" s="176"/>
      <c r="V53" s="182"/>
      <c r="W53" s="182"/>
      <c r="X53" s="182"/>
      <c r="Y53" s="182"/>
      <c r="Z53" s="182"/>
      <c r="AA53" s="219"/>
      <c r="AB53" s="176"/>
      <c r="AC53" s="176"/>
      <c r="AD53" s="176"/>
      <c r="AE53" s="182"/>
      <c r="AF53" s="182"/>
      <c r="AG53" s="182"/>
      <c r="AH53" s="182"/>
      <c r="AI53" s="182"/>
      <c r="AJ53" s="219"/>
      <c r="AK53" s="176"/>
      <c r="AL53" s="176"/>
      <c r="AM53" s="176"/>
      <c r="AN53" s="182"/>
      <c r="AO53" s="182"/>
      <c r="AP53" s="182"/>
      <c r="AQ53" s="182"/>
      <c r="AR53" s="182"/>
      <c r="AS53" s="219"/>
      <c r="AT53" s="176"/>
      <c r="AU53" s="176"/>
      <c r="AV53" s="176"/>
      <c r="AW53" s="182"/>
      <c r="AX53" s="182"/>
      <c r="AY53" s="182"/>
      <c r="AZ53" s="182"/>
      <c r="BA53" s="182"/>
      <c r="BB53" s="219"/>
      <c r="BC53" s="176">
        <v>1443.84</v>
      </c>
      <c r="BD53" s="176">
        <v>0</v>
      </c>
      <c r="BE53" s="176">
        <v>1443.84</v>
      </c>
      <c r="BF53" s="182">
        <v>101</v>
      </c>
      <c r="BG53" s="182">
        <v>21.61</v>
      </c>
      <c r="BH53" s="182">
        <v>500.21</v>
      </c>
      <c r="BI53" s="182">
        <v>25.63</v>
      </c>
      <c r="BJ53" s="182">
        <v>648.45000000000005</v>
      </c>
      <c r="BK53" s="219">
        <v>2092.29</v>
      </c>
      <c r="BL53" s="176">
        <v>2252.61</v>
      </c>
      <c r="BM53" s="176">
        <v>0</v>
      </c>
      <c r="BN53" s="176">
        <v>2252.61</v>
      </c>
      <c r="BO53" s="182">
        <v>216</v>
      </c>
      <c r="BP53" s="182">
        <v>33.75</v>
      </c>
      <c r="BQ53" s="182">
        <v>714.12</v>
      </c>
      <c r="BR53" s="182">
        <v>213.4</v>
      </c>
      <c r="BS53" s="182">
        <v>1177.27</v>
      </c>
      <c r="BT53" s="219">
        <v>3429.88</v>
      </c>
      <c r="BU53" s="176">
        <v>2252.61</v>
      </c>
      <c r="BV53" s="176">
        <v>0</v>
      </c>
      <c r="BW53" s="176">
        <v>2252.61</v>
      </c>
      <c r="BX53" s="182">
        <v>216</v>
      </c>
      <c r="BY53" s="182">
        <v>33.75</v>
      </c>
      <c r="BZ53" s="182">
        <v>714.12</v>
      </c>
      <c r="CA53" s="182">
        <v>147.1</v>
      </c>
      <c r="CB53" s="182">
        <v>1110.97</v>
      </c>
      <c r="CC53" s="219">
        <v>3363.58</v>
      </c>
      <c r="CD53" s="176">
        <v>2252.61</v>
      </c>
      <c r="CE53" s="176">
        <v>0</v>
      </c>
      <c r="CF53" s="176">
        <v>2252.61</v>
      </c>
      <c r="CG53" s="182">
        <v>216</v>
      </c>
      <c r="CH53" s="182">
        <v>33.75</v>
      </c>
      <c r="CI53" s="182">
        <v>714.12</v>
      </c>
      <c r="CJ53" s="182">
        <v>136.9</v>
      </c>
      <c r="CK53" s="182">
        <v>1100.77</v>
      </c>
      <c r="CL53" s="219">
        <v>3353.38</v>
      </c>
      <c r="CM53" s="176">
        <v>2252.61</v>
      </c>
      <c r="CN53" s="176">
        <v>0</v>
      </c>
      <c r="CO53" s="176">
        <v>2252.61</v>
      </c>
      <c r="CP53" s="182">
        <v>220</v>
      </c>
      <c r="CQ53" s="182">
        <v>33.75</v>
      </c>
      <c r="CR53" s="182">
        <v>686.37</v>
      </c>
      <c r="CS53" s="182">
        <v>136.9</v>
      </c>
      <c r="CT53" s="182">
        <v>1077.02</v>
      </c>
      <c r="CU53" s="219">
        <v>3329.63</v>
      </c>
      <c r="CV53" s="176">
        <v>2252.61</v>
      </c>
      <c r="CW53" s="176">
        <v>0</v>
      </c>
      <c r="CX53" s="176">
        <v>2252.61</v>
      </c>
      <c r="CY53" s="182">
        <v>216</v>
      </c>
      <c r="CZ53" s="182">
        <v>33.75</v>
      </c>
      <c r="DA53" s="182">
        <v>683.97</v>
      </c>
      <c r="DB53" s="182">
        <v>96.1</v>
      </c>
      <c r="DC53" s="182">
        <v>1029.82</v>
      </c>
      <c r="DD53" s="219">
        <v>3282.43</v>
      </c>
      <c r="DE53" s="176">
        <v>3861.93</v>
      </c>
      <c r="DF53" s="176">
        <v>0</v>
      </c>
      <c r="DG53" s="176">
        <v>3861.93</v>
      </c>
      <c r="DH53" s="182">
        <v>-47</v>
      </c>
      <c r="DI53" s="182">
        <v>223.39</v>
      </c>
      <c r="DJ53" s="182">
        <v>2130.67</v>
      </c>
      <c r="DK53" s="182">
        <v>156.62</v>
      </c>
      <c r="DL53" s="182">
        <v>2463.6799999999998</v>
      </c>
      <c r="DM53" s="219">
        <v>6325.61</v>
      </c>
      <c r="DN53" s="220">
        <f t="shared" si="1"/>
        <v>16568.82</v>
      </c>
      <c r="DO53" s="220">
        <f t="shared" si="2"/>
        <v>0</v>
      </c>
      <c r="DP53" s="220">
        <f t="shared" si="3"/>
        <v>16568.82</v>
      </c>
      <c r="DQ53" s="221">
        <f t="shared" si="4"/>
        <v>1138</v>
      </c>
      <c r="DR53" s="221">
        <f t="shared" si="5"/>
        <v>413.75</v>
      </c>
      <c r="DS53" s="221">
        <f t="shared" si="6"/>
        <v>6143.58</v>
      </c>
      <c r="DT53" s="221">
        <f t="shared" si="7"/>
        <v>912.65</v>
      </c>
      <c r="DU53" s="221">
        <f t="shared" si="8"/>
        <v>8607.98</v>
      </c>
      <c r="DV53" s="222">
        <f t="shared" si="9"/>
        <v>25176.800000000003</v>
      </c>
      <c r="DW53" s="298">
        <f t="shared" si="10"/>
        <v>980.6299999999992</v>
      </c>
      <c r="DX53" s="298"/>
      <c r="DY53" s="299">
        <f>E53-(DU53-(DO53*PARAM!Q53))</f>
        <v>-1403.1499999999996</v>
      </c>
      <c r="DZ53" s="299"/>
    </row>
    <row r="54" spans="1:130" ht="14.25" customHeight="1" x14ac:dyDescent="0.25">
      <c r="A54" s="41">
        <v>1966</v>
      </c>
      <c r="B54" s="41" t="s">
        <v>942</v>
      </c>
      <c r="C54" s="41" t="s">
        <v>943</v>
      </c>
      <c r="D54" s="42">
        <v>0</v>
      </c>
      <c r="E54" s="41"/>
      <c r="F54" s="41"/>
      <c r="G54" s="41" t="s">
        <v>173</v>
      </c>
      <c r="H54" s="41" t="s">
        <v>9</v>
      </c>
      <c r="I54" s="41" t="s">
        <v>277</v>
      </c>
      <c r="J54" s="176"/>
      <c r="K54" s="176"/>
      <c r="L54" s="176"/>
      <c r="M54" s="182"/>
      <c r="N54" s="182"/>
      <c r="O54" s="182"/>
      <c r="P54" s="182"/>
      <c r="Q54" s="182"/>
      <c r="R54" s="219"/>
      <c r="S54" s="176"/>
      <c r="T54" s="176"/>
      <c r="U54" s="176"/>
      <c r="V54" s="182"/>
      <c r="W54" s="182"/>
      <c r="X54" s="182"/>
      <c r="Y54" s="182"/>
      <c r="Z54" s="182"/>
      <c r="AA54" s="219"/>
      <c r="AB54" s="176"/>
      <c r="AC54" s="176"/>
      <c r="AD54" s="176"/>
      <c r="AE54" s="182"/>
      <c r="AF54" s="182"/>
      <c r="AG54" s="182"/>
      <c r="AH54" s="182"/>
      <c r="AI54" s="182"/>
      <c r="AJ54" s="219"/>
      <c r="AK54" s="176"/>
      <c r="AL54" s="176"/>
      <c r="AM54" s="176"/>
      <c r="AN54" s="182"/>
      <c r="AO54" s="182"/>
      <c r="AP54" s="182"/>
      <c r="AQ54" s="182"/>
      <c r="AR54" s="182"/>
      <c r="AS54" s="219"/>
      <c r="AT54" s="176"/>
      <c r="AU54" s="176"/>
      <c r="AV54" s="176"/>
      <c r="AW54" s="182"/>
      <c r="AX54" s="182"/>
      <c r="AY54" s="182"/>
      <c r="AZ54" s="182"/>
      <c r="BA54" s="182"/>
      <c r="BB54" s="219"/>
      <c r="BC54" s="176"/>
      <c r="BD54" s="176"/>
      <c r="BE54" s="176"/>
      <c r="BF54" s="182"/>
      <c r="BG54" s="182"/>
      <c r="BH54" s="182"/>
      <c r="BI54" s="182"/>
      <c r="BJ54" s="182"/>
      <c r="BK54" s="219"/>
      <c r="BL54" s="176"/>
      <c r="BM54" s="176"/>
      <c r="BN54" s="176"/>
      <c r="BO54" s="182"/>
      <c r="BP54" s="182"/>
      <c r="BQ54" s="182"/>
      <c r="BR54" s="182"/>
      <c r="BS54" s="182"/>
      <c r="BT54" s="219"/>
      <c r="BU54" s="176"/>
      <c r="BV54" s="176"/>
      <c r="BW54" s="176"/>
      <c r="BX54" s="182"/>
      <c r="BY54" s="182"/>
      <c r="BZ54" s="182"/>
      <c r="CA54" s="182"/>
      <c r="CB54" s="182"/>
      <c r="CC54" s="219"/>
      <c r="CD54" s="176"/>
      <c r="CE54" s="176"/>
      <c r="CF54" s="176"/>
      <c r="CG54" s="182"/>
      <c r="CH54" s="182"/>
      <c r="CI54" s="182"/>
      <c r="CJ54" s="182"/>
      <c r="CK54" s="182"/>
      <c r="CL54" s="219"/>
      <c r="CM54" s="176">
        <v>8.0371000000000006</v>
      </c>
      <c r="CN54" s="176">
        <v>0</v>
      </c>
      <c r="CO54" s="176">
        <v>8.0371000000000006</v>
      </c>
      <c r="CP54" s="182">
        <v>0.4</v>
      </c>
      <c r="CQ54" s="182">
        <v>0.20010000000000003</v>
      </c>
      <c r="CR54" s="182">
        <v>0.64219999999999999</v>
      </c>
      <c r="CS54" s="182">
        <v>0.65260000000000007</v>
      </c>
      <c r="CT54" s="182">
        <v>1.8949</v>
      </c>
      <c r="CU54" s="219">
        <v>9.9320000000000004</v>
      </c>
      <c r="CV54" s="176"/>
      <c r="CW54" s="176"/>
      <c r="CX54" s="176"/>
      <c r="CY54" s="182"/>
      <c r="CZ54" s="182"/>
      <c r="DA54" s="182"/>
      <c r="DB54" s="182"/>
      <c r="DC54" s="182"/>
      <c r="DD54" s="219"/>
      <c r="DE54" s="176">
        <v>0</v>
      </c>
      <c r="DF54" s="176">
        <v>0</v>
      </c>
      <c r="DG54" s="176">
        <v>0</v>
      </c>
      <c r="DH54" s="182">
        <v>-0.06</v>
      </c>
      <c r="DI54" s="182">
        <v>0</v>
      </c>
      <c r="DJ54" s="182">
        <v>0</v>
      </c>
      <c r="DK54" s="182">
        <v>1.34E-2</v>
      </c>
      <c r="DL54" s="182">
        <v>-4.6600000000000003E-2</v>
      </c>
      <c r="DM54" s="219">
        <v>-4.6600000000000003E-2</v>
      </c>
      <c r="DN54" s="220">
        <f t="shared" si="1"/>
        <v>8.0371000000000006</v>
      </c>
      <c r="DO54" s="220">
        <f t="shared" si="2"/>
        <v>0</v>
      </c>
      <c r="DP54" s="220">
        <f t="shared" si="3"/>
        <v>8.0371000000000006</v>
      </c>
      <c r="DQ54" s="221">
        <f t="shared" si="4"/>
        <v>0.34</v>
      </c>
      <c r="DR54" s="221">
        <f t="shared" si="5"/>
        <v>0.20010000000000003</v>
      </c>
      <c r="DS54" s="221">
        <f t="shared" si="6"/>
        <v>0.64219999999999999</v>
      </c>
      <c r="DT54" s="221">
        <f t="shared" si="7"/>
        <v>0.66600000000000004</v>
      </c>
      <c r="DU54" s="221">
        <f t="shared" si="8"/>
        <v>1.8483000000000001</v>
      </c>
      <c r="DV54" s="222">
        <f t="shared" si="9"/>
        <v>9.8854000000000006</v>
      </c>
      <c r="DW54" s="298">
        <f t="shared" si="10"/>
        <v>8.0371000000000006</v>
      </c>
      <c r="DX54" s="298"/>
      <c r="DY54" s="299">
        <f>E54-(DU54-(DO54*PARAM!Q54))</f>
        <v>-1.8483000000000001</v>
      </c>
      <c r="DZ54" s="299"/>
    </row>
    <row r="55" spans="1:130" ht="14.25" customHeight="1" x14ac:dyDescent="0.25">
      <c r="A55" s="41">
        <v>1968</v>
      </c>
      <c r="B55" s="41" t="s">
        <v>974</v>
      </c>
      <c r="C55" s="41" t="s">
        <v>212</v>
      </c>
      <c r="D55" s="42">
        <v>1</v>
      </c>
      <c r="E55" s="41"/>
      <c r="F55" s="41"/>
      <c r="G55" s="41" t="s">
        <v>173</v>
      </c>
      <c r="H55" s="41" t="s">
        <v>9</v>
      </c>
      <c r="I55" s="41" t="s">
        <v>277</v>
      </c>
      <c r="J55" s="176"/>
      <c r="K55" s="176"/>
      <c r="L55" s="176"/>
      <c r="M55" s="182"/>
      <c r="N55" s="182"/>
      <c r="O55" s="182"/>
      <c r="P55" s="182"/>
      <c r="Q55" s="182"/>
      <c r="R55" s="219"/>
      <c r="S55" s="176"/>
      <c r="T55" s="176"/>
      <c r="U55" s="176"/>
      <c r="V55" s="182"/>
      <c r="W55" s="182"/>
      <c r="X55" s="182"/>
      <c r="Y55" s="182"/>
      <c r="Z55" s="182"/>
      <c r="AA55" s="219"/>
      <c r="AB55" s="176"/>
      <c r="AC55" s="176"/>
      <c r="AD55" s="176"/>
      <c r="AE55" s="182"/>
      <c r="AF55" s="182"/>
      <c r="AG55" s="182"/>
      <c r="AH55" s="182"/>
      <c r="AI55" s="182"/>
      <c r="AJ55" s="219"/>
      <c r="AK55" s="176"/>
      <c r="AL55" s="176"/>
      <c r="AM55" s="176"/>
      <c r="AN55" s="182"/>
      <c r="AO55" s="182"/>
      <c r="AP55" s="182"/>
      <c r="AQ55" s="182"/>
      <c r="AR55" s="182"/>
      <c r="AS55" s="219"/>
      <c r="AT55" s="176"/>
      <c r="AU55" s="176"/>
      <c r="AV55" s="176"/>
      <c r="AW55" s="182"/>
      <c r="AX55" s="182"/>
      <c r="AY55" s="182"/>
      <c r="AZ55" s="182"/>
      <c r="BA55" s="182"/>
      <c r="BB55" s="219"/>
      <c r="BC55" s="176"/>
      <c r="BD55" s="176"/>
      <c r="BE55" s="176"/>
      <c r="BF55" s="182"/>
      <c r="BG55" s="182"/>
      <c r="BH55" s="182"/>
      <c r="BI55" s="182"/>
      <c r="BJ55" s="182"/>
      <c r="BK55" s="219"/>
      <c r="BL55" s="176"/>
      <c r="BM55" s="176"/>
      <c r="BN55" s="176"/>
      <c r="BO55" s="182"/>
      <c r="BP55" s="182"/>
      <c r="BQ55" s="182"/>
      <c r="BR55" s="182"/>
      <c r="BS55" s="182"/>
      <c r="BT55" s="219"/>
      <c r="BU55" s="176"/>
      <c r="BV55" s="176"/>
      <c r="BW55" s="176"/>
      <c r="BX55" s="182"/>
      <c r="BY55" s="182"/>
      <c r="BZ55" s="182"/>
      <c r="CA55" s="182"/>
      <c r="CB55" s="182"/>
      <c r="CC55" s="219"/>
      <c r="CD55" s="176"/>
      <c r="CE55" s="176"/>
      <c r="CF55" s="176"/>
      <c r="CG55" s="182"/>
      <c r="CH55" s="182"/>
      <c r="CI55" s="182"/>
      <c r="CJ55" s="182"/>
      <c r="CK55" s="182"/>
      <c r="CL55" s="219"/>
      <c r="CM55" s="176"/>
      <c r="CN55" s="176"/>
      <c r="CO55" s="176"/>
      <c r="CP55" s="182"/>
      <c r="CQ55" s="182"/>
      <c r="CR55" s="182"/>
      <c r="CS55" s="182"/>
      <c r="CT55" s="182"/>
      <c r="CU55" s="219"/>
      <c r="CV55" s="176">
        <v>16.551500000000001</v>
      </c>
      <c r="CW55" s="176">
        <v>0</v>
      </c>
      <c r="CX55" s="176">
        <v>16.551500000000001</v>
      </c>
      <c r="CY55" s="182">
        <v>1.3</v>
      </c>
      <c r="CZ55" s="182">
        <v>0.41299999999999998</v>
      </c>
      <c r="DA55" s="182">
        <v>1.7150999999999998</v>
      </c>
      <c r="DB55" s="182">
        <v>1.2627999999999999</v>
      </c>
      <c r="DC55" s="182">
        <v>4.6909000000000001</v>
      </c>
      <c r="DD55" s="219">
        <v>21.242399999999996</v>
      </c>
      <c r="DE55" s="176">
        <v>20.678800000000003</v>
      </c>
      <c r="DF55" s="176">
        <v>0</v>
      </c>
      <c r="DG55" s="176">
        <v>20.678800000000003</v>
      </c>
      <c r="DH55" s="182">
        <v>0.27</v>
      </c>
      <c r="DI55" s="182">
        <v>1.2426000000000001</v>
      </c>
      <c r="DJ55" s="182">
        <v>4.4589999999999996</v>
      </c>
      <c r="DK55" s="182">
        <v>1.5384</v>
      </c>
      <c r="DL55" s="182">
        <v>7.51</v>
      </c>
      <c r="DM55" s="219">
        <v>28.188800000000001</v>
      </c>
      <c r="DN55" s="220">
        <f t="shared" si="1"/>
        <v>37.2303</v>
      </c>
      <c r="DO55" s="220">
        <f t="shared" si="2"/>
        <v>0</v>
      </c>
      <c r="DP55" s="220">
        <f t="shared" si="3"/>
        <v>37.2303</v>
      </c>
      <c r="DQ55" s="221">
        <f t="shared" si="4"/>
        <v>1.57</v>
      </c>
      <c r="DR55" s="221">
        <f t="shared" si="5"/>
        <v>1.6556000000000002</v>
      </c>
      <c r="DS55" s="221">
        <f t="shared" si="6"/>
        <v>6.1740999999999993</v>
      </c>
      <c r="DT55" s="221">
        <f t="shared" si="7"/>
        <v>2.8011999999999997</v>
      </c>
      <c r="DU55" s="221">
        <f t="shared" si="8"/>
        <v>12.200900000000001</v>
      </c>
      <c r="DV55" s="222">
        <f t="shared" si="9"/>
        <v>49.431199999999997</v>
      </c>
      <c r="DW55" s="298">
        <f t="shared" si="10"/>
        <v>37.2303</v>
      </c>
      <c r="DX55" s="298"/>
      <c r="DY55" s="299">
        <f>E55-(DU55-(DO55*PARAM!Q55))</f>
        <v>-12.200900000000001</v>
      </c>
      <c r="DZ55" s="299"/>
    </row>
    <row r="56" spans="1:130" ht="14.25" customHeight="1" x14ac:dyDescent="0.25">
      <c r="A56" s="41"/>
      <c r="B56" s="41"/>
      <c r="C56" s="41"/>
      <c r="D56" s="42"/>
      <c r="E56" s="41"/>
      <c r="F56" s="41"/>
      <c r="G56" s="41"/>
      <c r="H56" s="41"/>
      <c r="I56" s="41"/>
      <c r="J56" s="176"/>
      <c r="K56" s="176"/>
      <c r="L56" s="176"/>
      <c r="M56" s="182"/>
      <c r="N56" s="182"/>
      <c r="O56" s="182"/>
      <c r="P56" s="182"/>
      <c r="Q56" s="182"/>
      <c r="R56" s="219"/>
      <c r="S56" s="176"/>
      <c r="T56" s="176"/>
      <c r="U56" s="176"/>
      <c r="V56" s="182"/>
      <c r="W56" s="182"/>
      <c r="X56" s="182"/>
      <c r="Y56" s="182"/>
      <c r="Z56" s="182"/>
      <c r="AA56" s="219"/>
      <c r="AB56" s="176"/>
      <c r="AC56" s="176"/>
      <c r="AD56" s="176"/>
      <c r="AE56" s="182"/>
      <c r="AF56" s="182"/>
      <c r="AG56" s="182"/>
      <c r="AH56" s="182"/>
      <c r="AI56" s="182"/>
      <c r="AJ56" s="219"/>
      <c r="AK56" s="176"/>
      <c r="AL56" s="176"/>
      <c r="AM56" s="176"/>
      <c r="AN56" s="182"/>
      <c r="AO56" s="182"/>
      <c r="AP56" s="182"/>
      <c r="AQ56" s="182"/>
      <c r="AR56" s="182"/>
      <c r="AS56" s="219"/>
      <c r="AT56" s="176"/>
      <c r="AU56" s="176"/>
      <c r="AV56" s="176"/>
      <c r="AW56" s="182"/>
      <c r="AX56" s="182"/>
      <c r="AY56" s="182"/>
      <c r="AZ56" s="182"/>
      <c r="BA56" s="182"/>
      <c r="BB56" s="219"/>
      <c r="BC56" s="176"/>
      <c r="BD56" s="176"/>
      <c r="BE56" s="176"/>
      <c r="BF56" s="182"/>
      <c r="BG56" s="182"/>
      <c r="BH56" s="182"/>
      <c r="BI56" s="182"/>
      <c r="BJ56" s="182"/>
      <c r="BK56" s="219"/>
      <c r="BL56" s="176"/>
      <c r="BM56" s="176"/>
      <c r="BN56" s="176"/>
      <c r="BO56" s="182"/>
      <c r="BP56" s="182"/>
      <c r="BQ56" s="182"/>
      <c r="BR56" s="182"/>
      <c r="BS56" s="182"/>
      <c r="BT56" s="219"/>
      <c r="BU56" s="176"/>
      <c r="BV56" s="176"/>
      <c r="BW56" s="176"/>
      <c r="BX56" s="182"/>
      <c r="BY56" s="182"/>
      <c r="BZ56" s="182"/>
      <c r="CA56" s="182"/>
      <c r="CB56" s="182"/>
      <c r="CC56" s="219"/>
      <c r="CD56" s="176"/>
      <c r="CE56" s="176"/>
      <c r="CF56" s="176"/>
      <c r="CG56" s="182"/>
      <c r="CH56" s="182"/>
      <c r="CI56" s="182"/>
      <c r="CJ56" s="182"/>
      <c r="CK56" s="182"/>
      <c r="CL56" s="219"/>
      <c r="CM56" s="176"/>
      <c r="CN56" s="176"/>
      <c r="CO56" s="176"/>
      <c r="CP56" s="182"/>
      <c r="CQ56" s="182"/>
      <c r="CR56" s="182"/>
      <c r="CS56" s="182"/>
      <c r="CT56" s="182"/>
      <c r="CU56" s="219"/>
      <c r="CV56" s="176"/>
      <c r="CW56" s="176"/>
      <c r="CX56" s="176"/>
      <c r="CY56" s="182"/>
      <c r="CZ56" s="182"/>
      <c r="DA56" s="182"/>
      <c r="DB56" s="182"/>
      <c r="DC56" s="182"/>
      <c r="DD56" s="219"/>
      <c r="DE56" s="176"/>
      <c r="DF56" s="176"/>
      <c r="DG56" s="176"/>
      <c r="DH56" s="182"/>
      <c r="DI56" s="182"/>
      <c r="DJ56" s="182"/>
      <c r="DK56" s="182"/>
      <c r="DL56" s="182"/>
      <c r="DM56" s="219"/>
      <c r="DN56" s="223"/>
      <c r="DO56" s="223"/>
      <c r="DP56" s="223"/>
      <c r="DQ56" s="223"/>
      <c r="DR56" s="223"/>
      <c r="DS56" s="223"/>
      <c r="DT56" s="223"/>
      <c r="DU56" s="223"/>
      <c r="DV56" s="223"/>
      <c r="DW56" s="223"/>
      <c r="DX56" s="223"/>
      <c r="DY56" s="223"/>
      <c r="DZ56" s="223"/>
    </row>
    <row r="57" spans="1:130" ht="14.25" customHeight="1" x14ac:dyDescent="0.25">
      <c r="A57" s="41"/>
      <c r="B57" s="41"/>
      <c r="C57" s="41"/>
      <c r="D57" s="42"/>
      <c r="E57" s="41"/>
      <c r="F57" s="41"/>
      <c r="G57" s="41"/>
      <c r="H57" s="41"/>
      <c r="I57" s="41"/>
      <c r="J57" s="176"/>
      <c r="K57" s="176"/>
      <c r="L57" s="176"/>
      <c r="M57" s="182"/>
      <c r="N57" s="182"/>
      <c r="O57" s="182"/>
      <c r="P57" s="182"/>
      <c r="Q57" s="182"/>
      <c r="R57" s="219"/>
      <c r="S57" s="176"/>
      <c r="T57" s="176"/>
      <c r="U57" s="176"/>
      <c r="V57" s="182"/>
      <c r="W57" s="182"/>
      <c r="X57" s="182"/>
      <c r="Y57" s="182"/>
      <c r="Z57" s="182"/>
      <c r="AA57" s="219"/>
      <c r="AB57" s="176"/>
      <c r="AC57" s="176"/>
      <c r="AD57" s="176"/>
      <c r="AE57" s="182"/>
      <c r="AF57" s="182"/>
      <c r="AG57" s="182"/>
      <c r="AH57" s="182"/>
      <c r="AI57" s="182"/>
      <c r="AJ57" s="219"/>
      <c r="AK57" s="176"/>
      <c r="AL57" s="176"/>
      <c r="AM57" s="176"/>
      <c r="AN57" s="182"/>
      <c r="AO57" s="182"/>
      <c r="AP57" s="182"/>
      <c r="AQ57" s="182"/>
      <c r="AR57" s="182"/>
      <c r="AS57" s="219"/>
      <c r="AT57" s="176"/>
      <c r="AU57" s="176"/>
      <c r="AV57" s="176"/>
      <c r="AW57" s="182"/>
      <c r="AX57" s="182"/>
      <c r="AY57" s="182"/>
      <c r="AZ57" s="182"/>
      <c r="BA57" s="182"/>
      <c r="BB57" s="219"/>
      <c r="BC57" s="176"/>
      <c r="BD57" s="176"/>
      <c r="BE57" s="176"/>
      <c r="BF57" s="182"/>
      <c r="BG57" s="182"/>
      <c r="BH57" s="182"/>
      <c r="BI57" s="182"/>
      <c r="BJ57" s="182"/>
      <c r="BK57" s="219"/>
      <c r="BL57" s="176"/>
      <c r="BM57" s="176"/>
      <c r="BN57" s="176"/>
      <c r="BO57" s="182"/>
      <c r="BP57" s="182"/>
      <c r="BQ57" s="182"/>
      <c r="BR57" s="182"/>
      <c r="BS57" s="182"/>
      <c r="BT57" s="219"/>
      <c r="BU57" s="176"/>
      <c r="BV57" s="176"/>
      <c r="BW57" s="176"/>
      <c r="BX57" s="182"/>
      <c r="BY57" s="182"/>
      <c r="BZ57" s="182"/>
      <c r="CA57" s="182"/>
      <c r="CB57" s="182"/>
      <c r="CC57" s="219"/>
      <c r="CD57" s="176"/>
      <c r="CE57" s="176"/>
      <c r="CF57" s="176"/>
      <c r="CG57" s="182"/>
      <c r="CH57" s="182"/>
      <c r="CI57" s="182"/>
      <c r="CJ57" s="182"/>
      <c r="CK57" s="182"/>
      <c r="CL57" s="219"/>
      <c r="CM57" s="176"/>
      <c r="CN57" s="176"/>
      <c r="CO57" s="176"/>
      <c r="CP57" s="182"/>
      <c r="CQ57" s="182"/>
      <c r="CR57" s="182"/>
      <c r="CS57" s="182"/>
      <c r="CT57" s="182"/>
      <c r="CU57" s="219"/>
      <c r="CV57" s="176"/>
      <c r="CW57" s="176"/>
      <c r="CX57" s="176"/>
      <c r="CY57" s="182"/>
      <c r="CZ57" s="182"/>
      <c r="DA57" s="182"/>
      <c r="DB57" s="182"/>
      <c r="DC57" s="182"/>
      <c r="DD57" s="219"/>
      <c r="DE57" s="176"/>
      <c r="DF57" s="176"/>
      <c r="DG57" s="176"/>
      <c r="DH57" s="182"/>
      <c r="DI57" s="182"/>
      <c r="DJ57" s="182"/>
      <c r="DK57" s="182"/>
      <c r="DL57" s="182"/>
      <c r="DM57" s="219"/>
      <c r="DN57" s="223"/>
      <c r="DO57" s="223"/>
      <c r="DP57" s="223"/>
      <c r="DQ57" s="223"/>
      <c r="DR57" s="223"/>
      <c r="DS57" s="223"/>
      <c r="DT57" s="223"/>
      <c r="DU57" s="223"/>
      <c r="DV57" s="223"/>
      <c r="DW57" s="223"/>
      <c r="DX57" s="223"/>
      <c r="DY57" s="223"/>
      <c r="DZ57" s="223"/>
    </row>
    <row r="58" spans="1:130" s="28" customFormat="1" ht="18.75" x14ac:dyDescent="0.3">
      <c r="A58" s="26" t="s">
        <v>45</v>
      </c>
      <c r="B58" s="27"/>
      <c r="C58" s="27"/>
      <c r="D58" s="27"/>
      <c r="E58" s="27"/>
      <c r="F58" s="27"/>
      <c r="G58" s="27"/>
      <c r="H58" s="27"/>
      <c r="I58" s="27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  <c r="AA58" s="224"/>
      <c r="AB58" s="224"/>
      <c r="AC58" s="224"/>
      <c r="AD58" s="224"/>
      <c r="AE58" s="224"/>
      <c r="AF58" s="224"/>
      <c r="AG58" s="224"/>
      <c r="AH58" s="224"/>
      <c r="AI58" s="224"/>
      <c r="AJ58" s="224"/>
      <c r="AK58" s="224"/>
      <c r="AL58" s="224"/>
      <c r="AM58" s="224"/>
      <c r="AN58" s="224"/>
      <c r="AO58" s="224"/>
      <c r="AP58" s="224"/>
      <c r="AQ58" s="224"/>
      <c r="AR58" s="224"/>
      <c r="AS58" s="224"/>
      <c r="AT58" s="224"/>
      <c r="AU58" s="224"/>
      <c r="AV58" s="224"/>
      <c r="AW58" s="224"/>
      <c r="AX58" s="224"/>
      <c r="AY58" s="224"/>
      <c r="AZ58" s="224"/>
      <c r="BA58" s="224"/>
      <c r="BB58" s="224"/>
      <c r="BC58" s="224"/>
      <c r="BD58" s="224"/>
      <c r="BE58" s="224"/>
      <c r="BF58" s="224"/>
      <c r="BG58" s="224"/>
      <c r="BH58" s="224"/>
      <c r="BI58" s="224"/>
      <c r="BJ58" s="224"/>
      <c r="BK58" s="224"/>
      <c r="BL58" s="224"/>
      <c r="BM58" s="224"/>
      <c r="BN58" s="224"/>
      <c r="BO58" s="224"/>
      <c r="BP58" s="224"/>
      <c r="BQ58" s="224"/>
      <c r="BR58" s="224"/>
      <c r="BS58" s="224"/>
      <c r="BT58" s="224"/>
      <c r="BU58" s="224"/>
      <c r="BV58" s="224"/>
      <c r="BW58" s="224"/>
      <c r="BX58" s="224"/>
      <c r="BY58" s="224"/>
      <c r="BZ58" s="224"/>
      <c r="CA58" s="224"/>
      <c r="CB58" s="224"/>
      <c r="CC58" s="224"/>
      <c r="CD58" s="224"/>
      <c r="CE58" s="224"/>
      <c r="CF58" s="224"/>
      <c r="CG58" s="224"/>
      <c r="CH58" s="224"/>
      <c r="CI58" s="224"/>
      <c r="CJ58" s="224"/>
      <c r="CK58" s="224"/>
      <c r="CL58" s="224"/>
      <c r="CM58" s="224"/>
      <c r="CN58" s="224"/>
      <c r="CO58" s="224"/>
      <c r="CP58" s="224"/>
      <c r="CQ58" s="224"/>
      <c r="CR58" s="224"/>
      <c r="CS58" s="224"/>
      <c r="CT58" s="224"/>
      <c r="CU58" s="224"/>
      <c r="CV58" s="224"/>
      <c r="CW58" s="224"/>
      <c r="CX58" s="224"/>
      <c r="CY58" s="224"/>
      <c r="CZ58" s="224"/>
      <c r="DA58" s="224"/>
      <c r="DB58" s="224"/>
      <c r="DC58" s="224"/>
      <c r="DD58" s="224"/>
      <c r="DE58" s="224"/>
      <c r="DF58" s="224"/>
      <c r="DG58" s="224"/>
      <c r="DH58" s="224"/>
      <c r="DI58" s="224"/>
      <c r="DJ58" s="224"/>
      <c r="DK58" s="224"/>
      <c r="DL58" s="224"/>
      <c r="DM58" s="224"/>
      <c r="DN58" s="220"/>
      <c r="DO58" s="223"/>
      <c r="DP58" s="223"/>
      <c r="DQ58" s="223"/>
      <c r="DR58" s="223"/>
      <c r="DS58" s="223"/>
      <c r="DT58" s="223"/>
      <c r="DU58" s="223"/>
      <c r="DV58" s="223"/>
      <c r="DW58" s="225"/>
      <c r="DX58" s="225"/>
      <c r="DY58" s="225"/>
      <c r="DZ58" s="225"/>
    </row>
    <row r="59" spans="1:130" x14ac:dyDescent="0.25">
      <c r="A59" s="24">
        <v>633</v>
      </c>
      <c r="B59" s="18" t="s">
        <v>46</v>
      </c>
      <c r="J59" s="226"/>
      <c r="K59" s="226"/>
      <c r="L59" s="226"/>
      <c r="M59" s="226"/>
      <c r="N59" s="227"/>
      <c r="O59" s="226"/>
      <c r="P59" s="226"/>
      <c r="Q59" s="228">
        <f>N59</f>
        <v>0</v>
      </c>
      <c r="R59" s="154">
        <f>Q59</f>
        <v>0</v>
      </c>
      <c r="S59" s="226"/>
      <c r="T59" s="226"/>
      <c r="U59" s="226"/>
      <c r="V59" s="226"/>
      <c r="W59" s="227"/>
      <c r="X59" s="226"/>
      <c r="Y59" s="226"/>
      <c r="Z59" s="228">
        <f>W59</f>
        <v>0</v>
      </c>
      <c r="AA59" s="154">
        <f>Z59</f>
        <v>0</v>
      </c>
      <c r="AB59" s="226"/>
      <c r="AC59" s="226"/>
      <c r="AD59" s="226"/>
      <c r="AE59" s="226"/>
      <c r="AF59" s="227"/>
      <c r="AG59" s="226"/>
      <c r="AH59" s="226"/>
      <c r="AI59" s="228">
        <f>AF59</f>
        <v>0</v>
      </c>
      <c r="AJ59" s="154">
        <f>AI59</f>
        <v>0</v>
      </c>
      <c r="AK59" s="226"/>
      <c r="AL59" s="226"/>
      <c r="AM59" s="226"/>
      <c r="AN59" s="226"/>
      <c r="AO59" s="227"/>
      <c r="AP59" s="226"/>
      <c r="AQ59" s="226"/>
      <c r="AR59" s="228">
        <f>AO59</f>
        <v>0</v>
      </c>
      <c r="AS59" s="154">
        <f>AR59</f>
        <v>0</v>
      </c>
      <c r="AT59" s="226"/>
      <c r="AU59" s="226"/>
      <c r="AV59" s="226"/>
      <c r="AW59" s="226"/>
      <c r="AX59" s="227"/>
      <c r="AY59" s="226"/>
      <c r="AZ59" s="226"/>
      <c r="BA59" s="228">
        <f>AX59</f>
        <v>0</v>
      </c>
      <c r="BB59" s="154">
        <f>BA59</f>
        <v>0</v>
      </c>
      <c r="BC59" s="226"/>
      <c r="BD59" s="226"/>
      <c r="BE59" s="226"/>
      <c r="BF59" s="226"/>
      <c r="BG59" s="227"/>
      <c r="BH59" s="226"/>
      <c r="BI59" s="226"/>
      <c r="BJ59" s="228">
        <f>BG59</f>
        <v>0</v>
      </c>
      <c r="BK59" s="154">
        <f>BJ59</f>
        <v>0</v>
      </c>
      <c r="BL59" s="226"/>
      <c r="BM59" s="226"/>
      <c r="BN59" s="226"/>
      <c r="BO59" s="226"/>
      <c r="BP59" s="227"/>
      <c r="BQ59" s="226"/>
      <c r="BR59" s="226"/>
      <c r="BS59" s="228">
        <f>BP59</f>
        <v>0</v>
      </c>
      <c r="BT59" s="154">
        <f>BS59</f>
        <v>0</v>
      </c>
      <c r="BU59" s="226"/>
      <c r="BV59" s="226"/>
      <c r="BW59" s="226"/>
      <c r="BX59" s="226"/>
      <c r="BY59" s="227"/>
      <c r="BZ59" s="226"/>
      <c r="CA59" s="226"/>
      <c r="CB59" s="228">
        <f>BY59</f>
        <v>0</v>
      </c>
      <c r="CC59" s="154">
        <f>CB59</f>
        <v>0</v>
      </c>
      <c r="CD59" s="226"/>
      <c r="CE59" s="226"/>
      <c r="CF59" s="226"/>
      <c r="CG59" s="226"/>
      <c r="CH59" s="227"/>
      <c r="CI59" s="226"/>
      <c r="CJ59" s="226"/>
      <c r="CK59" s="228">
        <f>CH59</f>
        <v>0</v>
      </c>
      <c r="CL59" s="154">
        <f>CK59</f>
        <v>0</v>
      </c>
      <c r="CM59" s="226"/>
      <c r="CN59" s="226"/>
      <c r="CO59" s="226"/>
      <c r="CP59" s="226"/>
      <c r="CQ59" s="227"/>
      <c r="CR59" s="226"/>
      <c r="CS59" s="226"/>
      <c r="CT59" s="228">
        <f>CQ59</f>
        <v>0</v>
      </c>
      <c r="CU59" s="154">
        <f>CT59</f>
        <v>0</v>
      </c>
      <c r="CV59" s="226"/>
      <c r="CW59" s="226"/>
      <c r="CX59" s="226"/>
      <c r="CY59" s="226"/>
      <c r="CZ59" s="227"/>
      <c r="DA59" s="226"/>
      <c r="DB59" s="226"/>
      <c r="DC59" s="228">
        <f>CZ59</f>
        <v>0</v>
      </c>
      <c r="DD59" s="154">
        <f>DC59</f>
        <v>0</v>
      </c>
      <c r="DE59" s="226"/>
      <c r="DF59" s="226"/>
      <c r="DG59" s="226"/>
      <c r="DH59" s="226"/>
      <c r="DI59" s="227"/>
      <c r="DJ59" s="226"/>
      <c r="DK59" s="226"/>
      <c r="DL59" s="228">
        <f>DI59</f>
        <v>0</v>
      </c>
      <c r="DM59" s="154">
        <f>DL59</f>
        <v>0</v>
      </c>
      <c r="DN59" s="226"/>
      <c r="DO59" s="226"/>
      <c r="DP59" s="226"/>
      <c r="DQ59" s="226"/>
      <c r="DR59" s="227">
        <f t="shared" ref="DR59:DS66" si="11">N59+W59+AF59+AO59+AX59+BG59+BP59+BP59+BY59+CH59+CQ59+CZ59+DI59</f>
        <v>0</v>
      </c>
      <c r="DS59" s="226"/>
      <c r="DT59" s="226"/>
      <c r="DU59" s="229">
        <f t="shared" ref="DT59:DV73" si="12">Q59+Z59+AI59+AR59+BA59+BJ59+BS59+BS59+CB59+CK59+CT59+DC59+DL59</f>
        <v>0</v>
      </c>
      <c r="DV59" s="229">
        <f t="shared" si="12"/>
        <v>0</v>
      </c>
      <c r="DW59" s="223"/>
      <c r="DX59" s="223"/>
      <c r="DY59" s="223"/>
      <c r="DZ59" s="223"/>
    </row>
    <row r="60" spans="1:130" x14ac:dyDescent="0.25">
      <c r="A60" s="24">
        <v>633</v>
      </c>
      <c r="B60" s="18" t="s">
        <v>47</v>
      </c>
      <c r="J60" s="226"/>
      <c r="K60" s="226"/>
      <c r="L60" s="226"/>
      <c r="M60" s="226"/>
      <c r="N60" s="227"/>
      <c r="O60" s="226"/>
      <c r="P60" s="226"/>
      <c r="Q60" s="228">
        <f t="shared" ref="Q60:Q61" si="13">N60</f>
        <v>0</v>
      </c>
      <c r="R60" s="154">
        <f>Q60</f>
        <v>0</v>
      </c>
      <c r="S60" s="226"/>
      <c r="T60" s="226"/>
      <c r="U60" s="226"/>
      <c r="V60" s="226"/>
      <c r="W60" s="227"/>
      <c r="X60" s="226"/>
      <c r="Y60" s="226"/>
      <c r="Z60" s="228">
        <f t="shared" ref="Z60:Z61" si="14">W60</f>
        <v>0</v>
      </c>
      <c r="AA60" s="154">
        <f>Z60</f>
        <v>0</v>
      </c>
      <c r="AB60" s="226"/>
      <c r="AC60" s="226"/>
      <c r="AD60" s="226"/>
      <c r="AE60" s="226"/>
      <c r="AF60" s="227"/>
      <c r="AG60" s="226"/>
      <c r="AH60" s="226"/>
      <c r="AI60" s="228">
        <f t="shared" ref="AI60:AI61" si="15">AF60</f>
        <v>0</v>
      </c>
      <c r="AJ60" s="154">
        <f>AI60</f>
        <v>0</v>
      </c>
      <c r="AK60" s="226"/>
      <c r="AL60" s="226"/>
      <c r="AM60" s="226"/>
      <c r="AN60" s="226"/>
      <c r="AO60" s="227"/>
      <c r="AP60" s="226"/>
      <c r="AQ60" s="226"/>
      <c r="AR60" s="228">
        <f t="shared" ref="AR60:AR61" si="16">AO60</f>
        <v>0</v>
      </c>
      <c r="AS60" s="154">
        <f>AR60</f>
        <v>0</v>
      </c>
      <c r="AT60" s="226"/>
      <c r="AU60" s="226"/>
      <c r="AV60" s="226"/>
      <c r="AW60" s="226"/>
      <c r="AX60" s="227"/>
      <c r="AY60" s="226"/>
      <c r="AZ60" s="226"/>
      <c r="BA60" s="228">
        <f t="shared" ref="BA60:BA61" si="17">AX60</f>
        <v>0</v>
      </c>
      <c r="BB60" s="154">
        <f>BA60</f>
        <v>0</v>
      </c>
      <c r="BC60" s="226"/>
      <c r="BD60" s="226"/>
      <c r="BE60" s="226"/>
      <c r="BF60" s="226"/>
      <c r="BG60" s="227"/>
      <c r="BH60" s="226"/>
      <c r="BI60" s="226"/>
      <c r="BJ60" s="228">
        <f t="shared" ref="BJ60:BJ61" si="18">BG60</f>
        <v>0</v>
      </c>
      <c r="BK60" s="154">
        <f>BJ60</f>
        <v>0</v>
      </c>
      <c r="BL60" s="226"/>
      <c r="BM60" s="226"/>
      <c r="BN60" s="226"/>
      <c r="BO60" s="226"/>
      <c r="BP60" s="227"/>
      <c r="BQ60" s="226"/>
      <c r="BR60" s="226"/>
      <c r="BS60" s="228">
        <f t="shared" ref="BS60:BS61" si="19">BP60</f>
        <v>0</v>
      </c>
      <c r="BT60" s="154">
        <f>BS60</f>
        <v>0</v>
      </c>
      <c r="BU60" s="226"/>
      <c r="BV60" s="226"/>
      <c r="BW60" s="226"/>
      <c r="BX60" s="226"/>
      <c r="BY60" s="227"/>
      <c r="BZ60" s="226"/>
      <c r="CA60" s="226"/>
      <c r="CB60" s="228">
        <f t="shared" ref="CB60:CB61" si="20">BY60</f>
        <v>0</v>
      </c>
      <c r="CC60" s="154">
        <f>CB60</f>
        <v>0</v>
      </c>
      <c r="CD60" s="226"/>
      <c r="CE60" s="226"/>
      <c r="CF60" s="226"/>
      <c r="CG60" s="226"/>
      <c r="CH60" s="227"/>
      <c r="CI60" s="226"/>
      <c r="CJ60" s="226"/>
      <c r="CK60" s="228">
        <f t="shared" ref="CK60:CK61" si="21">CH60</f>
        <v>0</v>
      </c>
      <c r="CL60" s="154">
        <f>CK60</f>
        <v>0</v>
      </c>
      <c r="CM60" s="226"/>
      <c r="CN60" s="226"/>
      <c r="CO60" s="226"/>
      <c r="CP60" s="226"/>
      <c r="CQ60" s="227"/>
      <c r="CR60" s="226"/>
      <c r="CS60" s="226"/>
      <c r="CT60" s="228">
        <f t="shared" ref="CT60:CT61" si="22">CQ60</f>
        <v>0</v>
      </c>
      <c r="CU60" s="154">
        <f>CT60</f>
        <v>0</v>
      </c>
      <c r="CV60" s="226"/>
      <c r="CW60" s="226"/>
      <c r="CX60" s="226"/>
      <c r="CY60" s="226"/>
      <c r="CZ60" s="227"/>
      <c r="DA60" s="226"/>
      <c r="DB60" s="226"/>
      <c r="DC60" s="228">
        <f t="shared" ref="DC60:DC61" si="23">CZ60</f>
        <v>0</v>
      </c>
      <c r="DD60" s="154">
        <f>DC60</f>
        <v>0</v>
      </c>
      <c r="DE60" s="226"/>
      <c r="DF60" s="226"/>
      <c r="DG60" s="226"/>
      <c r="DH60" s="226"/>
      <c r="DI60" s="227">
        <v>308.12</v>
      </c>
      <c r="DJ60" s="226"/>
      <c r="DK60" s="226"/>
      <c r="DL60" s="228">
        <f t="shared" ref="DL60:DL61" si="24">DI60</f>
        <v>308.12</v>
      </c>
      <c r="DM60" s="154">
        <f>DL60</f>
        <v>308.12</v>
      </c>
      <c r="DN60" s="226"/>
      <c r="DO60" s="226"/>
      <c r="DP60" s="226"/>
      <c r="DQ60" s="226"/>
      <c r="DR60" s="227">
        <f t="shared" si="11"/>
        <v>308.12</v>
      </c>
      <c r="DS60" s="226"/>
      <c r="DT60" s="226"/>
      <c r="DU60" s="228">
        <f t="shared" si="12"/>
        <v>308.12</v>
      </c>
      <c r="DV60" s="229">
        <f t="shared" si="12"/>
        <v>308.12</v>
      </c>
      <c r="DW60" s="223"/>
      <c r="DX60" s="223"/>
      <c r="DY60" s="223"/>
      <c r="DZ60" s="223"/>
    </row>
    <row r="61" spans="1:130" x14ac:dyDescent="0.25">
      <c r="A61" s="24">
        <v>633</v>
      </c>
      <c r="B61" s="18" t="s">
        <v>48</v>
      </c>
      <c r="J61" s="226"/>
      <c r="K61" s="226"/>
      <c r="L61" s="226"/>
      <c r="M61" s="226"/>
      <c r="N61" s="227"/>
      <c r="O61" s="226"/>
      <c r="P61" s="226"/>
      <c r="Q61" s="228">
        <f t="shared" si="13"/>
        <v>0</v>
      </c>
      <c r="R61" s="154">
        <f>Q61</f>
        <v>0</v>
      </c>
      <c r="S61" s="226"/>
      <c r="T61" s="226"/>
      <c r="U61" s="226"/>
      <c r="V61" s="226"/>
      <c r="W61" s="227"/>
      <c r="X61" s="226"/>
      <c r="Y61" s="226"/>
      <c r="Z61" s="228">
        <f t="shared" si="14"/>
        <v>0</v>
      </c>
      <c r="AA61" s="154">
        <f>Z61</f>
        <v>0</v>
      </c>
      <c r="AB61" s="226"/>
      <c r="AC61" s="226"/>
      <c r="AD61" s="226"/>
      <c r="AE61" s="226"/>
      <c r="AF61" s="227"/>
      <c r="AG61" s="226"/>
      <c r="AH61" s="226"/>
      <c r="AI61" s="228">
        <f t="shared" si="15"/>
        <v>0</v>
      </c>
      <c r="AJ61" s="154">
        <f>AI61</f>
        <v>0</v>
      </c>
      <c r="AK61" s="226"/>
      <c r="AL61" s="226"/>
      <c r="AM61" s="226"/>
      <c r="AN61" s="226"/>
      <c r="AO61" s="227"/>
      <c r="AP61" s="226"/>
      <c r="AQ61" s="226"/>
      <c r="AR61" s="228">
        <f t="shared" si="16"/>
        <v>0</v>
      </c>
      <c r="AS61" s="154">
        <f>AR61</f>
        <v>0</v>
      </c>
      <c r="AT61" s="226"/>
      <c r="AU61" s="226"/>
      <c r="AV61" s="226"/>
      <c r="AW61" s="226"/>
      <c r="AX61" s="227"/>
      <c r="AY61" s="226"/>
      <c r="AZ61" s="226"/>
      <c r="BA61" s="228">
        <f t="shared" si="17"/>
        <v>0</v>
      </c>
      <c r="BB61" s="154">
        <f>BA61</f>
        <v>0</v>
      </c>
      <c r="BC61" s="226"/>
      <c r="BD61" s="226"/>
      <c r="BE61" s="226"/>
      <c r="BF61" s="226"/>
      <c r="BG61" s="227"/>
      <c r="BH61" s="226"/>
      <c r="BI61" s="226"/>
      <c r="BJ61" s="228">
        <f t="shared" si="18"/>
        <v>0</v>
      </c>
      <c r="BK61" s="154">
        <f>BJ61</f>
        <v>0</v>
      </c>
      <c r="BL61" s="226"/>
      <c r="BM61" s="226"/>
      <c r="BN61" s="226"/>
      <c r="BO61" s="226"/>
      <c r="BP61" s="227"/>
      <c r="BQ61" s="226"/>
      <c r="BR61" s="226"/>
      <c r="BS61" s="228">
        <f t="shared" si="19"/>
        <v>0</v>
      </c>
      <c r="BT61" s="154">
        <f>BS61</f>
        <v>0</v>
      </c>
      <c r="BU61" s="226"/>
      <c r="BV61" s="226"/>
      <c r="BW61" s="226"/>
      <c r="BX61" s="226"/>
      <c r="BY61" s="227"/>
      <c r="BZ61" s="226"/>
      <c r="CA61" s="226"/>
      <c r="CB61" s="228">
        <f t="shared" si="20"/>
        <v>0</v>
      </c>
      <c r="CC61" s="154">
        <f>CB61</f>
        <v>0</v>
      </c>
      <c r="CD61" s="226"/>
      <c r="CE61" s="226"/>
      <c r="CF61" s="226"/>
      <c r="CG61" s="226"/>
      <c r="CH61" s="227"/>
      <c r="CI61" s="226"/>
      <c r="CJ61" s="226"/>
      <c r="CK61" s="228">
        <f t="shared" si="21"/>
        <v>0</v>
      </c>
      <c r="CL61" s="154">
        <f>CK61</f>
        <v>0</v>
      </c>
      <c r="CM61" s="226"/>
      <c r="CN61" s="226"/>
      <c r="CO61" s="226"/>
      <c r="CP61" s="226"/>
      <c r="CQ61" s="227"/>
      <c r="CR61" s="226"/>
      <c r="CS61" s="226"/>
      <c r="CT61" s="228">
        <f t="shared" si="22"/>
        <v>0</v>
      </c>
      <c r="CU61" s="154">
        <f>CT61</f>
        <v>0</v>
      </c>
      <c r="CV61" s="226"/>
      <c r="CW61" s="226"/>
      <c r="CX61" s="226"/>
      <c r="CY61" s="226"/>
      <c r="CZ61" s="227"/>
      <c r="DA61" s="226"/>
      <c r="DB61" s="226"/>
      <c r="DC61" s="228">
        <f t="shared" si="23"/>
        <v>0</v>
      </c>
      <c r="DD61" s="154">
        <f>DC61</f>
        <v>0</v>
      </c>
      <c r="DE61" s="226"/>
      <c r="DF61" s="226"/>
      <c r="DG61" s="226"/>
      <c r="DH61" s="226"/>
      <c r="DI61" s="227"/>
      <c r="DJ61" s="226"/>
      <c r="DK61" s="226"/>
      <c r="DL61" s="228">
        <f t="shared" si="24"/>
        <v>0</v>
      </c>
      <c r="DM61" s="154">
        <f>DL61</f>
        <v>0</v>
      </c>
      <c r="DN61" s="226"/>
      <c r="DO61" s="226"/>
      <c r="DP61" s="226"/>
      <c r="DQ61" s="226"/>
      <c r="DR61" s="227">
        <f t="shared" si="11"/>
        <v>0</v>
      </c>
      <c r="DS61" s="226"/>
      <c r="DT61" s="226"/>
      <c r="DU61" s="228">
        <f t="shared" si="12"/>
        <v>0</v>
      </c>
      <c r="DV61" s="229">
        <f t="shared" si="12"/>
        <v>0</v>
      </c>
      <c r="DW61" s="223"/>
      <c r="DX61" s="223"/>
      <c r="DY61" s="223"/>
      <c r="DZ61" s="223"/>
    </row>
    <row r="62" spans="1:130" x14ac:dyDescent="0.25">
      <c r="A62" s="34">
        <v>6283</v>
      </c>
      <c r="B62" s="35" t="s">
        <v>60</v>
      </c>
      <c r="J62" s="226"/>
      <c r="K62" s="226"/>
      <c r="L62" s="226"/>
      <c r="M62" s="226"/>
      <c r="N62" s="226"/>
      <c r="O62" s="226"/>
      <c r="P62" s="226"/>
      <c r="Q62" s="226"/>
      <c r="R62" s="142">
        <v>0</v>
      </c>
      <c r="S62" s="226"/>
      <c r="T62" s="226"/>
      <c r="U62" s="226"/>
      <c r="V62" s="226"/>
      <c r="W62" s="226"/>
      <c r="X62" s="226"/>
      <c r="Y62" s="226"/>
      <c r="Z62" s="226"/>
      <c r="AA62" s="142">
        <v>0</v>
      </c>
      <c r="AB62" s="226"/>
      <c r="AC62" s="226"/>
      <c r="AD62" s="226"/>
      <c r="AE62" s="226"/>
      <c r="AF62" s="226"/>
      <c r="AG62" s="226"/>
      <c r="AH62" s="226"/>
      <c r="AI62" s="226"/>
      <c r="AJ62" s="142">
        <v>6.6</v>
      </c>
      <c r="AK62" s="226"/>
      <c r="AL62" s="226"/>
      <c r="AM62" s="226"/>
      <c r="AN62" s="226"/>
      <c r="AO62" s="226"/>
      <c r="AP62" s="226"/>
      <c r="AQ62" s="226"/>
      <c r="AR62" s="226"/>
      <c r="AS62" s="142">
        <v>15.37</v>
      </c>
      <c r="AT62" s="226"/>
      <c r="AU62" s="226"/>
      <c r="AV62" s="226"/>
      <c r="AW62" s="226"/>
      <c r="AX62" s="226"/>
      <c r="AY62" s="226"/>
      <c r="AZ62" s="226"/>
      <c r="BA62" s="226"/>
      <c r="BB62" s="142">
        <v>2.4300000000000002</v>
      </c>
      <c r="BC62" s="226"/>
      <c r="BD62" s="226"/>
      <c r="BE62" s="226"/>
      <c r="BF62" s="226"/>
      <c r="BG62" s="226"/>
      <c r="BH62" s="226"/>
      <c r="BI62" s="226"/>
      <c r="BJ62" s="226"/>
      <c r="BK62" s="142">
        <v>1330</v>
      </c>
      <c r="BL62" s="226"/>
      <c r="BM62" s="226"/>
      <c r="BN62" s="226"/>
      <c r="BO62" s="226"/>
      <c r="BP62" s="226"/>
      <c r="BQ62" s="226"/>
      <c r="BR62" s="226"/>
      <c r="BS62" s="226"/>
      <c r="BT62" s="142">
        <v>203.41</v>
      </c>
      <c r="BU62" s="226"/>
      <c r="BV62" s="226"/>
      <c r="BW62" s="226"/>
      <c r="BX62" s="226"/>
      <c r="BY62" s="226"/>
      <c r="BZ62" s="226"/>
      <c r="CA62" s="226"/>
      <c r="CB62" s="226"/>
      <c r="CC62" s="142">
        <v>0</v>
      </c>
      <c r="CD62" s="226"/>
      <c r="CE62" s="226"/>
      <c r="CF62" s="226"/>
      <c r="CG62" s="226"/>
      <c r="CH62" s="226"/>
      <c r="CI62" s="226"/>
      <c r="CJ62" s="226"/>
      <c r="CK62" s="226"/>
      <c r="CL62" s="142">
        <v>77.89</v>
      </c>
      <c r="CM62" s="226"/>
      <c r="CN62" s="226"/>
      <c r="CO62" s="226"/>
      <c r="CP62" s="226"/>
      <c r="CQ62" s="226"/>
      <c r="CR62" s="226"/>
      <c r="CS62" s="226"/>
      <c r="CT62" s="226"/>
      <c r="CU62" s="142">
        <v>1106.2</v>
      </c>
      <c r="CV62" s="226"/>
      <c r="CW62" s="226"/>
      <c r="CX62" s="226"/>
      <c r="CY62" s="226"/>
      <c r="CZ62" s="226"/>
      <c r="DA62" s="226"/>
      <c r="DB62" s="226"/>
      <c r="DC62" s="226"/>
      <c r="DD62" s="142">
        <v>1323.55</v>
      </c>
      <c r="DE62" s="226"/>
      <c r="DF62" s="226"/>
      <c r="DG62" s="226"/>
      <c r="DH62" s="226"/>
      <c r="DI62" s="226"/>
      <c r="DJ62" s="226"/>
      <c r="DK62" s="226"/>
      <c r="DL62" s="226"/>
      <c r="DM62" s="142">
        <v>8823.25</v>
      </c>
      <c r="DN62" s="226"/>
      <c r="DO62" s="226"/>
      <c r="DP62" s="226"/>
      <c r="DQ62" s="226"/>
      <c r="DR62" s="226"/>
      <c r="DS62" s="226"/>
      <c r="DT62" s="226"/>
      <c r="DU62" s="226"/>
      <c r="DV62" s="234">
        <f>R62+AA62+AJ62+AS62+BB62+BK62+BT62+CC62+CL62+CU62+DD62+DM62</f>
        <v>12888.7</v>
      </c>
      <c r="DW62" s="223"/>
      <c r="DX62" s="223"/>
      <c r="DY62" s="223"/>
      <c r="DZ62" s="223"/>
    </row>
    <row r="63" spans="1:130" x14ac:dyDescent="0.25">
      <c r="A63" s="34">
        <v>6284</v>
      </c>
      <c r="B63" s="35" t="s">
        <v>61</v>
      </c>
      <c r="J63" s="226"/>
      <c r="K63" s="226"/>
      <c r="L63" s="226"/>
      <c r="M63" s="226"/>
      <c r="N63" s="226"/>
      <c r="O63" s="226"/>
      <c r="P63" s="226"/>
      <c r="Q63" s="226"/>
      <c r="R63" s="142">
        <v>5764</v>
      </c>
      <c r="S63" s="226"/>
      <c r="T63" s="226"/>
      <c r="U63" s="226"/>
      <c r="V63" s="226"/>
      <c r="W63" s="226"/>
      <c r="X63" s="226"/>
      <c r="Y63" s="226"/>
      <c r="Z63" s="226"/>
      <c r="AA63" s="142"/>
      <c r="AB63" s="226"/>
      <c r="AC63" s="226"/>
      <c r="AD63" s="226"/>
      <c r="AE63" s="226"/>
      <c r="AF63" s="226"/>
      <c r="AG63" s="226"/>
      <c r="AH63" s="226"/>
      <c r="AI63" s="226"/>
      <c r="AJ63" s="142"/>
      <c r="AK63" s="226"/>
      <c r="AL63" s="226"/>
      <c r="AM63" s="226"/>
      <c r="AN63" s="226"/>
      <c r="AO63" s="226"/>
      <c r="AP63" s="226"/>
      <c r="AQ63" s="226"/>
      <c r="AR63" s="226"/>
      <c r="AS63" s="142"/>
      <c r="AT63" s="226"/>
      <c r="AU63" s="226"/>
      <c r="AV63" s="226"/>
      <c r="AW63" s="226"/>
      <c r="AX63" s="226"/>
      <c r="AY63" s="226"/>
      <c r="AZ63" s="226"/>
      <c r="BA63" s="226"/>
      <c r="BB63" s="142">
        <v>2232</v>
      </c>
      <c r="BC63" s="226"/>
      <c r="BD63" s="226"/>
      <c r="BE63" s="226"/>
      <c r="BF63" s="226"/>
      <c r="BG63" s="226"/>
      <c r="BH63" s="226"/>
      <c r="BI63" s="226"/>
      <c r="BJ63" s="226"/>
      <c r="BK63" s="142"/>
      <c r="BL63" s="226"/>
      <c r="BM63" s="226"/>
      <c r="BN63" s="226"/>
      <c r="BO63" s="226"/>
      <c r="BP63" s="226"/>
      <c r="BQ63" s="226"/>
      <c r="BR63" s="226"/>
      <c r="BS63" s="226"/>
      <c r="BT63" s="142"/>
      <c r="BU63" s="226"/>
      <c r="BV63" s="226"/>
      <c r="BW63" s="226"/>
      <c r="BX63" s="226"/>
      <c r="BY63" s="226"/>
      <c r="BZ63" s="226"/>
      <c r="CA63" s="226"/>
      <c r="CB63" s="226"/>
      <c r="CC63" s="142">
        <v>0</v>
      </c>
      <c r="CD63" s="226"/>
      <c r="CE63" s="226"/>
      <c r="CF63" s="226"/>
      <c r="CG63" s="226"/>
      <c r="CH63" s="226"/>
      <c r="CI63" s="226"/>
      <c r="CJ63" s="226"/>
      <c r="CK63" s="226"/>
      <c r="CL63" s="142"/>
      <c r="CM63" s="226"/>
      <c r="CN63" s="226"/>
      <c r="CO63" s="226"/>
      <c r="CP63" s="226"/>
      <c r="CQ63" s="226"/>
      <c r="CR63" s="226"/>
      <c r="CS63" s="226"/>
      <c r="CT63" s="226"/>
      <c r="CU63" s="142"/>
      <c r="CV63" s="226"/>
      <c r="CW63" s="226"/>
      <c r="CX63" s="226"/>
      <c r="CY63" s="226"/>
      <c r="CZ63" s="226"/>
      <c r="DA63" s="226"/>
      <c r="DB63" s="226"/>
      <c r="DC63" s="226"/>
      <c r="DD63" s="142"/>
      <c r="DE63" s="226"/>
      <c r="DF63" s="226"/>
      <c r="DG63" s="226"/>
      <c r="DH63" s="226"/>
      <c r="DI63" s="226"/>
      <c r="DJ63" s="226"/>
      <c r="DK63" s="226"/>
      <c r="DL63" s="226"/>
      <c r="DM63" s="142"/>
      <c r="DN63" s="226"/>
      <c r="DO63" s="226"/>
      <c r="DP63" s="226"/>
      <c r="DQ63" s="226"/>
      <c r="DR63" s="226"/>
      <c r="DS63" s="226"/>
      <c r="DT63" s="226"/>
      <c r="DU63" s="226"/>
      <c r="DV63" s="234">
        <f t="shared" si="12"/>
        <v>7996</v>
      </c>
      <c r="DW63" s="223"/>
      <c r="DX63" s="223"/>
      <c r="DY63" s="223"/>
      <c r="DZ63" s="223"/>
    </row>
    <row r="64" spans="1:130" x14ac:dyDescent="0.25">
      <c r="A64" s="24" t="s">
        <v>56</v>
      </c>
      <c r="B64" s="18" t="s">
        <v>49</v>
      </c>
      <c r="F64" s="20"/>
      <c r="J64" s="226"/>
      <c r="K64" s="226"/>
      <c r="L64" s="226"/>
      <c r="M64" s="227"/>
      <c r="N64" s="226"/>
      <c r="O64" s="226"/>
      <c r="P64" s="226"/>
      <c r="Q64" s="228">
        <f>M64</f>
        <v>0</v>
      </c>
      <c r="R64" s="229">
        <f>Q64</f>
        <v>0</v>
      </c>
      <c r="S64" s="226"/>
      <c r="T64" s="226"/>
      <c r="U64" s="226"/>
      <c r="V64" s="227"/>
      <c r="W64" s="226"/>
      <c r="X64" s="226"/>
      <c r="Y64" s="226"/>
      <c r="Z64" s="228">
        <f>V64</f>
        <v>0</v>
      </c>
      <c r="AA64" s="229">
        <f>Z64</f>
        <v>0</v>
      </c>
      <c r="AB64" s="226"/>
      <c r="AC64" s="226"/>
      <c r="AD64" s="226"/>
      <c r="AE64" s="227"/>
      <c r="AF64" s="226"/>
      <c r="AG64" s="226"/>
      <c r="AH64" s="226"/>
      <c r="AI64" s="228">
        <f>AE64</f>
        <v>0</v>
      </c>
      <c r="AJ64" s="229">
        <f>AI64</f>
        <v>0</v>
      </c>
      <c r="AK64" s="226"/>
      <c r="AL64" s="226"/>
      <c r="AM64" s="226"/>
      <c r="AN64" s="227"/>
      <c r="AO64" s="226"/>
      <c r="AP64" s="226"/>
      <c r="AQ64" s="226"/>
      <c r="AR64" s="228">
        <f>AN64</f>
        <v>0</v>
      </c>
      <c r="AS64" s="229">
        <f>AR64</f>
        <v>0</v>
      </c>
      <c r="AT64" s="226"/>
      <c r="AU64" s="226"/>
      <c r="AV64" s="226"/>
      <c r="AW64" s="227"/>
      <c r="AX64" s="226"/>
      <c r="AY64" s="226"/>
      <c r="AZ64" s="226"/>
      <c r="BA64" s="228">
        <f>AW64</f>
        <v>0</v>
      </c>
      <c r="BB64" s="229">
        <f>BA64</f>
        <v>0</v>
      </c>
      <c r="BC64" s="226"/>
      <c r="BD64" s="226"/>
      <c r="BE64" s="226"/>
      <c r="BF64" s="227"/>
      <c r="BG64" s="226"/>
      <c r="BH64" s="226"/>
      <c r="BI64" s="226"/>
      <c r="BJ64" s="228">
        <f>BF64</f>
        <v>0</v>
      </c>
      <c r="BK64" s="229">
        <f>BJ64</f>
        <v>0</v>
      </c>
      <c r="BL64" s="226"/>
      <c r="BM64" s="226"/>
      <c r="BN64" s="226"/>
      <c r="BO64" s="227"/>
      <c r="BP64" s="226"/>
      <c r="BQ64" s="226"/>
      <c r="BR64" s="226"/>
      <c r="BS64" s="228">
        <f>BO64</f>
        <v>0</v>
      </c>
      <c r="BT64" s="229">
        <f>BS64</f>
        <v>0</v>
      </c>
      <c r="BU64" s="226"/>
      <c r="BV64" s="226"/>
      <c r="BW64" s="226"/>
      <c r="BX64" s="227"/>
      <c r="BY64" s="226"/>
      <c r="BZ64" s="226"/>
      <c r="CA64" s="226"/>
      <c r="CB64" s="228">
        <f>BX64</f>
        <v>0</v>
      </c>
      <c r="CC64" s="229">
        <f>CB64</f>
        <v>0</v>
      </c>
      <c r="CD64" s="226"/>
      <c r="CE64" s="226"/>
      <c r="CF64" s="226"/>
      <c r="CG64" s="227"/>
      <c r="CH64" s="226"/>
      <c r="CI64" s="226"/>
      <c r="CJ64" s="226"/>
      <c r="CK64" s="228">
        <f>CG64</f>
        <v>0</v>
      </c>
      <c r="CL64" s="229">
        <f>CK64</f>
        <v>0</v>
      </c>
      <c r="CM64" s="226"/>
      <c r="CN64" s="226"/>
      <c r="CO64" s="226"/>
      <c r="CP64" s="227"/>
      <c r="CQ64" s="226"/>
      <c r="CR64" s="226"/>
      <c r="CS64" s="226"/>
      <c r="CT64" s="228">
        <f>CP64</f>
        <v>0</v>
      </c>
      <c r="CU64" s="229">
        <f>CT64</f>
        <v>0</v>
      </c>
      <c r="CV64" s="226"/>
      <c r="CW64" s="226"/>
      <c r="CX64" s="226"/>
      <c r="CY64" s="227"/>
      <c r="CZ64" s="226"/>
      <c r="DA64" s="226"/>
      <c r="DB64" s="226"/>
      <c r="DC64" s="228">
        <f>CY64</f>
        <v>0</v>
      </c>
      <c r="DD64" s="229">
        <f>DC64</f>
        <v>0</v>
      </c>
      <c r="DE64" s="226"/>
      <c r="DF64" s="226"/>
      <c r="DG64" s="226"/>
      <c r="DH64" s="227"/>
      <c r="DI64" s="226"/>
      <c r="DJ64" s="226"/>
      <c r="DK64" s="226"/>
      <c r="DL64" s="228">
        <f>DH64</f>
        <v>0</v>
      </c>
      <c r="DM64" s="229">
        <f>DL64</f>
        <v>0</v>
      </c>
      <c r="DN64" s="226"/>
      <c r="DO64" s="226"/>
      <c r="DP64" s="226"/>
      <c r="DQ64" s="227">
        <f t="shared" ref="DQ64" si="25">M64+V64+AE64+AN64+AW64+BF64+BO64+BO64+BX64+CG64+CP64+CY64+DH64</f>
        <v>0</v>
      </c>
      <c r="DR64" s="226"/>
      <c r="DS64" s="226"/>
      <c r="DT64" s="226"/>
      <c r="DU64" s="228">
        <f t="shared" si="12"/>
        <v>0</v>
      </c>
      <c r="DV64" s="229">
        <f t="shared" si="12"/>
        <v>0</v>
      </c>
      <c r="DW64" s="223"/>
      <c r="DX64" s="223"/>
      <c r="DY64" s="223"/>
      <c r="DZ64" s="223"/>
    </row>
    <row r="65" spans="1:130" x14ac:dyDescent="0.25">
      <c r="A65" s="24" t="s">
        <v>57</v>
      </c>
      <c r="B65" s="18" t="s">
        <v>50</v>
      </c>
      <c r="J65" s="227"/>
      <c r="K65" s="226"/>
      <c r="L65" s="228">
        <f>J65</f>
        <v>0</v>
      </c>
      <c r="M65" s="226"/>
      <c r="N65" s="226"/>
      <c r="O65" s="228"/>
      <c r="P65" s="226"/>
      <c r="Q65" s="228">
        <f>O65</f>
        <v>0</v>
      </c>
      <c r="R65" s="229">
        <f>Q65+L65</f>
        <v>0</v>
      </c>
      <c r="S65" s="227"/>
      <c r="T65" s="226"/>
      <c r="U65" s="228">
        <f>S65</f>
        <v>0</v>
      </c>
      <c r="V65" s="226"/>
      <c r="W65" s="226"/>
      <c r="X65" s="228"/>
      <c r="Y65" s="226"/>
      <c r="Z65" s="228">
        <f>X65</f>
        <v>0</v>
      </c>
      <c r="AA65" s="229">
        <f>Z65+U65</f>
        <v>0</v>
      </c>
      <c r="AB65" s="227"/>
      <c r="AC65" s="226"/>
      <c r="AD65" s="228">
        <f>AB65</f>
        <v>0</v>
      </c>
      <c r="AE65" s="226"/>
      <c r="AF65" s="226"/>
      <c r="AG65" s="228"/>
      <c r="AH65" s="226"/>
      <c r="AI65" s="228">
        <f>AG65</f>
        <v>0</v>
      </c>
      <c r="AJ65" s="229">
        <f>AI65+AD65</f>
        <v>0</v>
      </c>
      <c r="AK65" s="227"/>
      <c r="AL65" s="226"/>
      <c r="AM65" s="228">
        <f>AK65</f>
        <v>0</v>
      </c>
      <c r="AN65" s="226"/>
      <c r="AO65" s="226"/>
      <c r="AP65" s="228"/>
      <c r="AQ65" s="226"/>
      <c r="AR65" s="228">
        <f>AP65</f>
        <v>0</v>
      </c>
      <c r="AS65" s="229">
        <f>AR65+AM65</f>
        <v>0</v>
      </c>
      <c r="AT65" s="227"/>
      <c r="AU65" s="226"/>
      <c r="AV65" s="228">
        <f>AT65</f>
        <v>0</v>
      </c>
      <c r="AW65" s="226"/>
      <c r="AX65" s="226"/>
      <c r="AY65" s="228"/>
      <c r="AZ65" s="226"/>
      <c r="BA65" s="228">
        <f>AY65</f>
        <v>0</v>
      </c>
      <c r="BB65" s="229">
        <f>BA65+AV65</f>
        <v>0</v>
      </c>
      <c r="BC65" s="227"/>
      <c r="BD65" s="226"/>
      <c r="BE65" s="228">
        <f>BC65</f>
        <v>0</v>
      </c>
      <c r="BF65" s="226"/>
      <c r="BG65" s="226"/>
      <c r="BH65" s="228"/>
      <c r="BI65" s="226"/>
      <c r="BJ65" s="228">
        <f>BH65</f>
        <v>0</v>
      </c>
      <c r="BK65" s="229">
        <f>BJ65+BE65</f>
        <v>0</v>
      </c>
      <c r="BL65" s="227"/>
      <c r="BM65" s="226"/>
      <c r="BN65" s="228">
        <f>BL65</f>
        <v>0</v>
      </c>
      <c r="BO65" s="226"/>
      <c r="BP65" s="226"/>
      <c r="BQ65" s="228"/>
      <c r="BR65" s="226"/>
      <c r="BS65" s="228">
        <f>BQ65</f>
        <v>0</v>
      </c>
      <c r="BT65" s="229">
        <f>BS65+BN65</f>
        <v>0</v>
      </c>
      <c r="BU65" s="227"/>
      <c r="BV65" s="226"/>
      <c r="BW65" s="228">
        <f>BU65</f>
        <v>0</v>
      </c>
      <c r="BX65" s="226"/>
      <c r="BY65" s="226"/>
      <c r="BZ65" s="228"/>
      <c r="CA65" s="226"/>
      <c r="CB65" s="228">
        <f>BZ65</f>
        <v>0</v>
      </c>
      <c r="CC65" s="229">
        <f>CB65+BW65</f>
        <v>0</v>
      </c>
      <c r="CD65" s="227"/>
      <c r="CE65" s="226"/>
      <c r="CF65" s="228">
        <f>CD65</f>
        <v>0</v>
      </c>
      <c r="CG65" s="226"/>
      <c r="CH65" s="226"/>
      <c r="CI65" s="228"/>
      <c r="CJ65" s="226"/>
      <c r="CK65" s="228">
        <f>CI65</f>
        <v>0</v>
      </c>
      <c r="CL65" s="229">
        <f>CK65+CF65</f>
        <v>0</v>
      </c>
      <c r="CM65" s="227"/>
      <c r="CN65" s="226"/>
      <c r="CO65" s="228">
        <f>CM65</f>
        <v>0</v>
      </c>
      <c r="CP65" s="226"/>
      <c r="CQ65" s="226"/>
      <c r="CR65" s="228"/>
      <c r="CS65" s="226"/>
      <c r="CT65" s="228">
        <f>CR65</f>
        <v>0</v>
      </c>
      <c r="CU65" s="229">
        <f>CT65+CO65</f>
        <v>0</v>
      </c>
      <c r="CV65" s="227"/>
      <c r="CW65" s="226"/>
      <c r="CX65" s="228">
        <f>CV65</f>
        <v>0</v>
      </c>
      <c r="CY65" s="226"/>
      <c r="CZ65" s="226"/>
      <c r="DA65" s="228"/>
      <c r="DB65" s="226"/>
      <c r="DC65" s="228">
        <f>DA65</f>
        <v>0</v>
      </c>
      <c r="DD65" s="229">
        <f>DC65+CX65</f>
        <v>0</v>
      </c>
      <c r="DE65" s="227">
        <f>5341+80539+38875</f>
        <v>124755</v>
      </c>
      <c r="DF65" s="226"/>
      <c r="DG65" s="228">
        <f>DE65</f>
        <v>124755</v>
      </c>
      <c r="DH65" s="228">
        <f>730+11002+5310</f>
        <v>17042</v>
      </c>
      <c r="DI65" s="226"/>
      <c r="DJ65" s="228">
        <f>2196+33110+15981</f>
        <v>51287</v>
      </c>
      <c r="DK65" s="226"/>
      <c r="DL65" s="228">
        <f>DJ65+DH65</f>
        <v>68329</v>
      </c>
      <c r="DM65" s="229">
        <f>DL65+DG65</f>
        <v>193084</v>
      </c>
      <c r="DN65" s="227">
        <f>J65+S65+AB65+AK65+AT65+BC65+BL65+BL65+BU65+CD65+CM65+CV65+DE65</f>
        <v>124755</v>
      </c>
      <c r="DO65" s="226"/>
      <c r="DP65" s="227">
        <f t="shared" ref="DP65:DP70" si="26">L65+U65+AD65+AM65+AV65+BE65+BN65+BN65+BW65+CF65+CO65+CX65+DG65</f>
        <v>124755</v>
      </c>
      <c r="DQ65" s="226"/>
      <c r="DR65" s="226"/>
      <c r="DS65" s="227">
        <f t="shared" si="11"/>
        <v>51287</v>
      </c>
      <c r="DT65" s="226"/>
      <c r="DU65" s="228">
        <f t="shared" si="12"/>
        <v>68329</v>
      </c>
      <c r="DV65" s="229">
        <f t="shared" si="12"/>
        <v>193084</v>
      </c>
      <c r="DW65" s="223"/>
      <c r="DX65" s="223"/>
      <c r="DY65" s="223"/>
      <c r="DZ65" s="223"/>
    </row>
    <row r="66" spans="1:130" x14ac:dyDescent="0.25">
      <c r="A66" s="24" t="s">
        <v>57</v>
      </c>
      <c r="B66" s="18" t="s">
        <v>51</v>
      </c>
      <c r="J66" s="227"/>
      <c r="K66" s="226"/>
      <c r="L66" s="228">
        <f t="shared" ref="L66:L70" si="27">J66</f>
        <v>0</v>
      </c>
      <c r="M66" s="226"/>
      <c r="N66" s="226"/>
      <c r="O66" s="228"/>
      <c r="P66" s="226"/>
      <c r="Q66" s="228">
        <f>O66</f>
        <v>0</v>
      </c>
      <c r="R66" s="229">
        <f>L66+Q66</f>
        <v>0</v>
      </c>
      <c r="S66" s="227"/>
      <c r="T66" s="226"/>
      <c r="U66" s="228">
        <f t="shared" ref="U66:U70" si="28">S66</f>
        <v>0</v>
      </c>
      <c r="V66" s="226"/>
      <c r="W66" s="226"/>
      <c r="X66" s="228"/>
      <c r="Y66" s="226"/>
      <c r="Z66" s="228">
        <f>X66</f>
        <v>0</v>
      </c>
      <c r="AA66" s="229">
        <f>U66+Z66</f>
        <v>0</v>
      </c>
      <c r="AB66" s="227"/>
      <c r="AC66" s="226"/>
      <c r="AD66" s="228">
        <f t="shared" ref="AD66:AD70" si="29">AB66</f>
        <v>0</v>
      </c>
      <c r="AE66" s="226"/>
      <c r="AF66" s="226"/>
      <c r="AG66" s="228"/>
      <c r="AH66" s="226"/>
      <c r="AI66" s="228">
        <f>AG66</f>
        <v>0</v>
      </c>
      <c r="AJ66" s="229">
        <f>AD66+AI66</f>
        <v>0</v>
      </c>
      <c r="AK66" s="227"/>
      <c r="AL66" s="226"/>
      <c r="AM66" s="228">
        <f t="shared" ref="AM66:AM70" si="30">AK66</f>
        <v>0</v>
      </c>
      <c r="AN66" s="226"/>
      <c r="AO66" s="226"/>
      <c r="AP66" s="228"/>
      <c r="AQ66" s="226"/>
      <c r="AR66" s="228">
        <f>AP66</f>
        <v>0</v>
      </c>
      <c r="AS66" s="229">
        <f>AM66+AR66</f>
        <v>0</v>
      </c>
      <c r="AT66" s="227"/>
      <c r="AU66" s="226"/>
      <c r="AV66" s="228">
        <f t="shared" ref="AV66:AV70" si="31">AT66</f>
        <v>0</v>
      </c>
      <c r="AW66" s="226"/>
      <c r="AX66" s="226"/>
      <c r="AY66" s="228"/>
      <c r="AZ66" s="226"/>
      <c r="BA66" s="228">
        <f>AY66</f>
        <v>0</v>
      </c>
      <c r="BB66" s="229">
        <f>AV66+BA66</f>
        <v>0</v>
      </c>
      <c r="BC66" s="227"/>
      <c r="BD66" s="226"/>
      <c r="BE66" s="228">
        <f t="shared" ref="BE66:BE70" si="32">BC66</f>
        <v>0</v>
      </c>
      <c r="BF66" s="226"/>
      <c r="BG66" s="226"/>
      <c r="BH66" s="228"/>
      <c r="BI66" s="226"/>
      <c r="BJ66" s="228">
        <f>BH66</f>
        <v>0</v>
      </c>
      <c r="BK66" s="229">
        <f>BE66+BJ66</f>
        <v>0</v>
      </c>
      <c r="BL66" s="227"/>
      <c r="BM66" s="226"/>
      <c r="BN66" s="228">
        <f t="shared" ref="BN66:BN70" si="33">BL66</f>
        <v>0</v>
      </c>
      <c r="BO66" s="226"/>
      <c r="BP66" s="226"/>
      <c r="BQ66" s="228"/>
      <c r="BR66" s="226"/>
      <c r="BS66" s="228">
        <f>BQ66</f>
        <v>0</v>
      </c>
      <c r="BT66" s="229">
        <f>BN66+BS66</f>
        <v>0</v>
      </c>
      <c r="BU66" s="227"/>
      <c r="BV66" s="226"/>
      <c r="BW66" s="228">
        <f t="shared" ref="BW66:BW70" si="34">BU66</f>
        <v>0</v>
      </c>
      <c r="BX66" s="226"/>
      <c r="BY66" s="226"/>
      <c r="BZ66" s="228"/>
      <c r="CA66" s="226"/>
      <c r="CB66" s="228">
        <f>BZ66</f>
        <v>0</v>
      </c>
      <c r="CC66" s="229">
        <f>BW66+CB66</f>
        <v>0</v>
      </c>
      <c r="CD66" s="227"/>
      <c r="CE66" s="226"/>
      <c r="CF66" s="228">
        <f t="shared" ref="CF66:CF70" si="35">CD66</f>
        <v>0</v>
      </c>
      <c r="CG66" s="226"/>
      <c r="CH66" s="226"/>
      <c r="CI66" s="228"/>
      <c r="CJ66" s="226"/>
      <c r="CK66" s="228">
        <f>CI66</f>
        <v>0</v>
      </c>
      <c r="CL66" s="229">
        <f>CF66+CK66</f>
        <v>0</v>
      </c>
      <c r="CM66" s="227"/>
      <c r="CN66" s="226"/>
      <c r="CO66" s="228">
        <f t="shared" ref="CO66:CO70" si="36">CM66</f>
        <v>0</v>
      </c>
      <c r="CP66" s="226"/>
      <c r="CQ66" s="226"/>
      <c r="CR66" s="228"/>
      <c r="CS66" s="226"/>
      <c r="CT66" s="228">
        <f>CR66</f>
        <v>0</v>
      </c>
      <c r="CU66" s="229">
        <f>CO66+CT66</f>
        <v>0</v>
      </c>
      <c r="CV66" s="227"/>
      <c r="CW66" s="226"/>
      <c r="CX66" s="228">
        <f t="shared" ref="CX66:CX70" si="37">CV66</f>
        <v>0</v>
      </c>
      <c r="CY66" s="226"/>
      <c r="CZ66" s="226"/>
      <c r="DA66" s="228"/>
      <c r="DB66" s="226"/>
      <c r="DC66" s="228">
        <f>DA66</f>
        <v>0</v>
      </c>
      <c r="DD66" s="229">
        <f>CX66+DC66</f>
        <v>0</v>
      </c>
      <c r="DE66" s="227"/>
      <c r="DF66" s="226"/>
      <c r="DG66" s="228">
        <f t="shared" ref="DG66:DG70" si="38">DE66</f>
        <v>0</v>
      </c>
      <c r="DH66" s="226"/>
      <c r="DI66" s="226"/>
      <c r="DJ66" s="228"/>
      <c r="DK66" s="226"/>
      <c r="DL66" s="228">
        <f>DJ66</f>
        <v>0</v>
      </c>
      <c r="DM66" s="229">
        <f>DG66+DL66</f>
        <v>0</v>
      </c>
      <c r="DN66" s="227">
        <f>J66+S66+AB66+AK66+AT66+BC66+BL66+BL66+BU66+CD66+CM66+CV66+DE66</f>
        <v>0</v>
      </c>
      <c r="DO66" s="226"/>
      <c r="DP66" s="227">
        <f t="shared" si="26"/>
        <v>0</v>
      </c>
      <c r="DQ66" s="226"/>
      <c r="DR66" s="226"/>
      <c r="DS66" s="227">
        <f t="shared" si="11"/>
        <v>0</v>
      </c>
      <c r="DT66" s="226"/>
      <c r="DU66" s="228">
        <f t="shared" si="12"/>
        <v>0</v>
      </c>
      <c r="DV66" s="229">
        <f t="shared" si="12"/>
        <v>0</v>
      </c>
      <c r="DW66" s="223"/>
      <c r="DX66" s="223"/>
      <c r="DY66" s="223"/>
      <c r="DZ66" s="223"/>
    </row>
    <row r="67" spans="1:130" x14ac:dyDescent="0.25">
      <c r="A67" s="24" t="s">
        <v>58</v>
      </c>
      <c r="B67" s="18" t="s">
        <v>52</v>
      </c>
      <c r="J67" s="228"/>
      <c r="K67" s="226"/>
      <c r="L67" s="228">
        <f t="shared" si="27"/>
        <v>0</v>
      </c>
      <c r="M67" s="226"/>
      <c r="N67" s="226"/>
      <c r="O67" s="226"/>
      <c r="P67" s="226"/>
      <c r="Q67" s="226"/>
      <c r="R67" s="229">
        <f>L67</f>
        <v>0</v>
      </c>
      <c r="S67" s="228"/>
      <c r="T67" s="226"/>
      <c r="U67" s="228">
        <f t="shared" si="28"/>
        <v>0</v>
      </c>
      <c r="V67" s="226"/>
      <c r="W67" s="226"/>
      <c r="X67" s="226"/>
      <c r="Y67" s="226"/>
      <c r="Z67" s="226"/>
      <c r="AA67" s="229">
        <f>U67</f>
        <v>0</v>
      </c>
      <c r="AB67" s="228"/>
      <c r="AC67" s="226"/>
      <c r="AD67" s="228">
        <f t="shared" si="29"/>
        <v>0</v>
      </c>
      <c r="AE67" s="226"/>
      <c r="AF67" s="226"/>
      <c r="AG67" s="226"/>
      <c r="AH67" s="226"/>
      <c r="AI67" s="226"/>
      <c r="AJ67" s="229">
        <f>AD67</f>
        <v>0</v>
      </c>
      <c r="AK67" s="228"/>
      <c r="AL67" s="226"/>
      <c r="AM67" s="228">
        <f t="shared" si="30"/>
        <v>0</v>
      </c>
      <c r="AN67" s="226"/>
      <c r="AO67" s="226"/>
      <c r="AP67" s="226"/>
      <c r="AQ67" s="226"/>
      <c r="AR67" s="226"/>
      <c r="AS67" s="229">
        <f>AM67</f>
        <v>0</v>
      </c>
      <c r="AT67" s="228"/>
      <c r="AU67" s="226"/>
      <c r="AV67" s="228">
        <f t="shared" si="31"/>
        <v>0</v>
      </c>
      <c r="AW67" s="226"/>
      <c r="AX67" s="226"/>
      <c r="AY67" s="226"/>
      <c r="AZ67" s="226"/>
      <c r="BA67" s="226"/>
      <c r="BB67" s="229">
        <f>AV67</f>
        <v>0</v>
      </c>
      <c r="BC67" s="228"/>
      <c r="BD67" s="226"/>
      <c r="BE67" s="228">
        <f t="shared" si="32"/>
        <v>0</v>
      </c>
      <c r="BF67" s="226"/>
      <c r="BG67" s="226"/>
      <c r="BH67" s="226"/>
      <c r="BI67" s="226"/>
      <c r="BJ67" s="226"/>
      <c r="BK67" s="229">
        <f>BE67</f>
        <v>0</v>
      </c>
      <c r="BL67" s="228"/>
      <c r="BM67" s="226"/>
      <c r="BN67" s="228">
        <f t="shared" si="33"/>
        <v>0</v>
      </c>
      <c r="BO67" s="226"/>
      <c r="BP67" s="226"/>
      <c r="BQ67" s="226"/>
      <c r="BR67" s="226"/>
      <c r="BS67" s="226"/>
      <c r="BT67" s="229">
        <f>BN67</f>
        <v>0</v>
      </c>
      <c r="BU67" s="228"/>
      <c r="BV67" s="226"/>
      <c r="BW67" s="228">
        <f t="shared" si="34"/>
        <v>0</v>
      </c>
      <c r="BX67" s="226"/>
      <c r="BY67" s="226"/>
      <c r="BZ67" s="226"/>
      <c r="CA67" s="226"/>
      <c r="CB67" s="226"/>
      <c r="CC67" s="229">
        <f>BW67</f>
        <v>0</v>
      </c>
      <c r="CD67" s="228"/>
      <c r="CE67" s="226"/>
      <c r="CF67" s="228">
        <f t="shared" si="35"/>
        <v>0</v>
      </c>
      <c r="CG67" s="226"/>
      <c r="CH67" s="226"/>
      <c r="CI67" s="226"/>
      <c r="CJ67" s="226"/>
      <c r="CK67" s="226"/>
      <c r="CL67" s="229">
        <f>CF67</f>
        <v>0</v>
      </c>
      <c r="CM67" s="228"/>
      <c r="CN67" s="226"/>
      <c r="CO67" s="228">
        <f t="shared" si="36"/>
        <v>0</v>
      </c>
      <c r="CP67" s="226"/>
      <c r="CQ67" s="226"/>
      <c r="CR67" s="226"/>
      <c r="CS67" s="226"/>
      <c r="CT67" s="226"/>
      <c r="CU67" s="229">
        <f>CO67</f>
        <v>0</v>
      </c>
      <c r="CV67" s="228"/>
      <c r="CW67" s="226"/>
      <c r="CX67" s="228">
        <f t="shared" si="37"/>
        <v>0</v>
      </c>
      <c r="CY67" s="226"/>
      <c r="CZ67" s="226"/>
      <c r="DA67" s="226"/>
      <c r="DB67" s="226"/>
      <c r="DC67" s="226"/>
      <c r="DD67" s="229">
        <f>CX67</f>
        <v>0</v>
      </c>
      <c r="DE67" s="228"/>
      <c r="DF67" s="226"/>
      <c r="DG67" s="228">
        <f t="shared" si="38"/>
        <v>0</v>
      </c>
      <c r="DH67" s="226"/>
      <c r="DI67" s="226"/>
      <c r="DJ67" s="226"/>
      <c r="DK67" s="226"/>
      <c r="DL67" s="226"/>
      <c r="DM67" s="229">
        <f>DG67</f>
        <v>0</v>
      </c>
      <c r="DN67" s="228">
        <f>J67+S67+AB67+AK67+AT67+BC67+BL67+BL67+BU67+CD67+CM67+CV67+DE67</f>
        <v>0</v>
      </c>
      <c r="DO67" s="226"/>
      <c r="DP67" s="227">
        <f t="shared" si="26"/>
        <v>0</v>
      </c>
      <c r="DQ67" s="226"/>
      <c r="DR67" s="226"/>
      <c r="DS67" s="226"/>
      <c r="DT67" s="226"/>
      <c r="DU67" s="226"/>
      <c r="DV67" s="229">
        <f t="shared" si="12"/>
        <v>0</v>
      </c>
      <c r="DW67" s="223"/>
      <c r="DX67" s="223"/>
      <c r="DY67" s="223"/>
      <c r="DZ67" s="223"/>
    </row>
    <row r="68" spans="1:130" x14ac:dyDescent="0.25">
      <c r="A68" s="24"/>
      <c r="B68" s="18" t="s">
        <v>997</v>
      </c>
      <c r="J68" s="228"/>
      <c r="K68" s="226"/>
      <c r="L68" s="228"/>
      <c r="M68" s="226"/>
      <c r="N68" s="226"/>
      <c r="O68" s="226"/>
      <c r="P68" s="226"/>
      <c r="Q68" s="226"/>
      <c r="R68" s="229"/>
      <c r="S68" s="228"/>
      <c r="T68" s="226"/>
      <c r="U68" s="228"/>
      <c r="V68" s="226"/>
      <c r="W68" s="226"/>
      <c r="X68" s="226"/>
      <c r="Y68" s="226"/>
      <c r="Z68" s="226"/>
      <c r="AA68" s="229"/>
      <c r="AB68" s="228"/>
      <c r="AC68" s="226"/>
      <c r="AD68" s="228"/>
      <c r="AE68" s="226"/>
      <c r="AF68" s="226"/>
      <c r="AG68" s="226"/>
      <c r="AH68" s="226"/>
      <c r="AI68" s="226"/>
      <c r="AJ68" s="229"/>
      <c r="AK68" s="228"/>
      <c r="AL68" s="226"/>
      <c r="AM68" s="228"/>
      <c r="AN68" s="226"/>
      <c r="AO68" s="226"/>
      <c r="AP68" s="226"/>
      <c r="AQ68" s="226"/>
      <c r="AR68" s="226"/>
      <c r="AS68" s="229"/>
      <c r="AT68" s="228"/>
      <c r="AU68" s="226"/>
      <c r="AV68" s="228"/>
      <c r="AW68" s="226"/>
      <c r="AX68" s="226"/>
      <c r="AY68" s="226"/>
      <c r="AZ68" s="226"/>
      <c r="BA68" s="226"/>
      <c r="BB68" s="229"/>
      <c r="BC68" s="228"/>
      <c r="BD68" s="226"/>
      <c r="BE68" s="228"/>
      <c r="BF68" s="226"/>
      <c r="BG68" s="226"/>
      <c r="BH68" s="226"/>
      <c r="BI68" s="226"/>
      <c r="BJ68" s="226"/>
      <c r="BK68" s="229"/>
      <c r="BL68" s="228"/>
      <c r="BM68" s="226"/>
      <c r="BN68" s="228"/>
      <c r="BO68" s="226"/>
      <c r="BP68" s="226"/>
      <c r="BQ68" s="226"/>
      <c r="BR68" s="226"/>
      <c r="BS68" s="226"/>
      <c r="BT68" s="229"/>
      <c r="BU68" s="228"/>
      <c r="BV68" s="226"/>
      <c r="BW68" s="228"/>
      <c r="BX68" s="226"/>
      <c r="BY68" s="226"/>
      <c r="BZ68" s="226"/>
      <c r="CA68" s="226"/>
      <c r="CB68" s="226"/>
      <c r="CC68" s="229"/>
      <c r="CD68" s="228"/>
      <c r="CE68" s="226"/>
      <c r="CF68" s="228"/>
      <c r="CG68" s="226"/>
      <c r="CH68" s="226"/>
      <c r="CI68" s="226"/>
      <c r="CJ68" s="226"/>
      <c r="CK68" s="226"/>
      <c r="CL68" s="229"/>
      <c r="CM68" s="228"/>
      <c r="CN68" s="226"/>
      <c r="CO68" s="228"/>
      <c r="CP68" s="226"/>
      <c r="CQ68" s="226"/>
      <c r="CR68" s="226"/>
      <c r="CS68" s="226"/>
      <c r="CT68" s="226"/>
      <c r="CU68" s="229"/>
      <c r="CV68" s="228"/>
      <c r="CW68" s="226"/>
      <c r="CX68" s="228"/>
      <c r="CY68" s="226"/>
      <c r="CZ68" s="226"/>
      <c r="DA68" s="226"/>
      <c r="DB68" s="226"/>
      <c r="DC68" s="226"/>
      <c r="DD68" s="229"/>
      <c r="DE68" s="228">
        <v>9437.5300000000007</v>
      </c>
      <c r="DF68" s="226"/>
      <c r="DG68" s="228">
        <f>DE68</f>
        <v>9437.5300000000007</v>
      </c>
      <c r="DH68" s="228">
        <v>1463.6</v>
      </c>
      <c r="DI68" s="228">
        <f>221.03+55.26</f>
        <v>276.29000000000002</v>
      </c>
      <c r="DJ68" s="228">
        <v>6543.88</v>
      </c>
      <c r="DK68" s="228">
        <v>248.26</v>
      </c>
      <c r="DL68" s="228">
        <f>DH68+DI68+DJ68+DK68</f>
        <v>8532.0300000000007</v>
      </c>
      <c r="DM68" s="229">
        <f>DL68+DG68</f>
        <v>17969.560000000001</v>
      </c>
      <c r="DN68" s="228"/>
      <c r="DO68" s="226"/>
      <c r="DP68" s="227"/>
      <c r="DQ68" s="226"/>
      <c r="DR68" s="226"/>
      <c r="DS68" s="226"/>
      <c r="DT68" s="226"/>
      <c r="DU68" s="226"/>
      <c r="DV68" s="229"/>
      <c r="DW68" s="223"/>
      <c r="DX68" s="223"/>
      <c r="DY68" s="223"/>
      <c r="DZ68" s="223"/>
    </row>
    <row r="69" spans="1:130" x14ac:dyDescent="0.25">
      <c r="A69" s="24" t="s">
        <v>58</v>
      </c>
      <c r="B69" s="18" t="s">
        <v>985</v>
      </c>
      <c r="J69" s="228"/>
      <c r="K69" s="226"/>
      <c r="L69" s="228">
        <f t="shared" si="27"/>
        <v>0</v>
      </c>
      <c r="M69" s="226"/>
      <c r="N69" s="226"/>
      <c r="O69" s="226"/>
      <c r="P69" s="226"/>
      <c r="Q69" s="226"/>
      <c r="R69" s="229">
        <f>L69</f>
        <v>0</v>
      </c>
      <c r="S69" s="228"/>
      <c r="T69" s="226"/>
      <c r="U69" s="228">
        <f t="shared" si="28"/>
        <v>0</v>
      </c>
      <c r="V69" s="226"/>
      <c r="W69" s="226"/>
      <c r="X69" s="226"/>
      <c r="Y69" s="226"/>
      <c r="Z69" s="226"/>
      <c r="AA69" s="229">
        <f>U69</f>
        <v>0</v>
      </c>
      <c r="AB69" s="228"/>
      <c r="AC69" s="226"/>
      <c r="AD69" s="228">
        <f t="shared" si="29"/>
        <v>0</v>
      </c>
      <c r="AE69" s="226"/>
      <c r="AF69" s="226"/>
      <c r="AG69" s="226"/>
      <c r="AH69" s="226"/>
      <c r="AI69" s="226"/>
      <c r="AJ69" s="229">
        <f>AD69</f>
        <v>0</v>
      </c>
      <c r="AK69" s="228"/>
      <c r="AL69" s="226"/>
      <c r="AM69" s="228">
        <f t="shared" si="30"/>
        <v>0</v>
      </c>
      <c r="AN69" s="226"/>
      <c r="AO69" s="226"/>
      <c r="AP69" s="226"/>
      <c r="AQ69" s="226"/>
      <c r="AR69" s="226"/>
      <c r="AS69" s="229">
        <f>AM69</f>
        <v>0</v>
      </c>
      <c r="AT69" s="228"/>
      <c r="AU69" s="226"/>
      <c r="AV69" s="228">
        <f t="shared" si="31"/>
        <v>0</v>
      </c>
      <c r="AW69" s="226"/>
      <c r="AX69" s="226"/>
      <c r="AY69" s="226"/>
      <c r="AZ69" s="226"/>
      <c r="BA69" s="226"/>
      <c r="BB69" s="229">
        <f>AV69</f>
        <v>0</v>
      </c>
      <c r="BC69" s="228"/>
      <c r="BD69" s="226"/>
      <c r="BE69" s="228">
        <f t="shared" si="32"/>
        <v>0</v>
      </c>
      <c r="BF69" s="226"/>
      <c r="BG69" s="226"/>
      <c r="BH69" s="226"/>
      <c r="BI69" s="226"/>
      <c r="BJ69" s="226"/>
      <c r="BK69" s="229">
        <f>BE69</f>
        <v>0</v>
      </c>
      <c r="BL69" s="228"/>
      <c r="BM69" s="226"/>
      <c r="BN69" s="228">
        <f t="shared" si="33"/>
        <v>0</v>
      </c>
      <c r="BO69" s="226"/>
      <c r="BP69" s="226"/>
      <c r="BQ69" s="226"/>
      <c r="BR69" s="226"/>
      <c r="BS69" s="226"/>
      <c r="BT69" s="229">
        <f>BN69</f>
        <v>0</v>
      </c>
      <c r="BU69" s="228"/>
      <c r="BV69" s="226"/>
      <c r="BW69" s="228">
        <f t="shared" si="34"/>
        <v>0</v>
      </c>
      <c r="BX69" s="226"/>
      <c r="BY69" s="226"/>
      <c r="BZ69" s="226"/>
      <c r="CA69" s="226"/>
      <c r="CB69" s="226"/>
      <c r="CC69" s="229">
        <f>BW69</f>
        <v>0</v>
      </c>
      <c r="CD69" s="228"/>
      <c r="CE69" s="226"/>
      <c r="CF69" s="228">
        <f t="shared" si="35"/>
        <v>0</v>
      </c>
      <c r="CG69" s="226"/>
      <c r="CH69" s="226"/>
      <c r="CI69" s="226"/>
      <c r="CJ69" s="226"/>
      <c r="CK69" s="226"/>
      <c r="CL69" s="229">
        <f>CF69</f>
        <v>0</v>
      </c>
      <c r="CM69" s="228"/>
      <c r="CN69" s="226"/>
      <c r="CO69" s="228">
        <f t="shared" si="36"/>
        <v>0</v>
      </c>
      <c r="CP69" s="226"/>
      <c r="CQ69" s="226"/>
      <c r="CR69" s="226"/>
      <c r="CS69" s="226"/>
      <c r="CT69" s="226"/>
      <c r="CU69" s="229">
        <f>CO69</f>
        <v>0</v>
      </c>
      <c r="CV69" s="228"/>
      <c r="CW69" s="226"/>
      <c r="CX69" s="228">
        <f t="shared" si="37"/>
        <v>0</v>
      </c>
      <c r="CY69" s="226"/>
      <c r="CZ69" s="226"/>
      <c r="DA69" s="226"/>
      <c r="DB69" s="226"/>
      <c r="DC69" s="226"/>
      <c r="DD69" s="229">
        <f>CX69</f>
        <v>0</v>
      </c>
      <c r="DE69" s="228"/>
      <c r="DF69" s="226"/>
      <c r="DG69" s="228">
        <f t="shared" si="38"/>
        <v>0</v>
      </c>
      <c r="DH69" s="226"/>
      <c r="DI69" s="226"/>
      <c r="DJ69" s="226"/>
      <c r="DK69" s="226"/>
      <c r="DL69" s="226"/>
      <c r="DM69" s="229">
        <f>DG69</f>
        <v>0</v>
      </c>
      <c r="DN69" s="228">
        <f>J69+S69+AB69+AK69+AT69+BC69+BL69+BL69+BU69+CD69+CM69+CV69+DE69</f>
        <v>0</v>
      </c>
      <c r="DO69" s="226"/>
      <c r="DP69" s="227">
        <f t="shared" si="26"/>
        <v>0</v>
      </c>
      <c r="DQ69" s="226"/>
      <c r="DR69" s="226"/>
      <c r="DS69" s="226"/>
      <c r="DT69" s="226"/>
      <c r="DU69" s="226"/>
      <c r="DV69" s="229">
        <f t="shared" si="12"/>
        <v>0</v>
      </c>
      <c r="DW69" s="223"/>
      <c r="DX69" s="223"/>
      <c r="DY69" s="223"/>
      <c r="DZ69" s="223"/>
    </row>
    <row r="70" spans="1:130" x14ac:dyDescent="0.25">
      <c r="A70" s="24" t="s">
        <v>12</v>
      </c>
      <c r="B70" s="18" t="s">
        <v>53</v>
      </c>
      <c r="J70" s="227"/>
      <c r="K70" s="226"/>
      <c r="L70" s="228">
        <f t="shared" si="27"/>
        <v>0</v>
      </c>
      <c r="M70" s="226"/>
      <c r="N70" s="226"/>
      <c r="O70" s="226"/>
      <c r="P70" s="226"/>
      <c r="Q70" s="226"/>
      <c r="R70" s="229">
        <f>L70</f>
        <v>0</v>
      </c>
      <c r="S70" s="227">
        <f>24+266.25</f>
        <v>290.25</v>
      </c>
      <c r="T70" s="226"/>
      <c r="U70" s="228">
        <f t="shared" si="28"/>
        <v>290.25</v>
      </c>
      <c r="V70" s="226"/>
      <c r="W70" s="226"/>
      <c r="X70" s="226"/>
      <c r="Y70" s="226"/>
      <c r="Z70" s="226"/>
      <c r="AA70" s="229">
        <f>U70</f>
        <v>290.25</v>
      </c>
      <c r="AB70" s="227">
        <f>33.92+59.12+66.9-77.28+164.36+53.6+55.9+77.28+77.28+152.23+155.64+11.77</f>
        <v>830.71999999999991</v>
      </c>
      <c r="AC70" s="226"/>
      <c r="AD70" s="228">
        <f t="shared" si="29"/>
        <v>830.71999999999991</v>
      </c>
      <c r="AE70" s="226"/>
      <c r="AF70" s="226"/>
      <c r="AG70" s="226"/>
      <c r="AH70" s="226"/>
      <c r="AI70" s="226"/>
      <c r="AJ70" s="229">
        <f>AD70</f>
        <v>830.71999999999991</v>
      </c>
      <c r="AK70" s="227"/>
      <c r="AL70" s="226"/>
      <c r="AM70" s="228">
        <f t="shared" si="30"/>
        <v>0</v>
      </c>
      <c r="AN70" s="226"/>
      <c r="AO70" s="226"/>
      <c r="AP70" s="226"/>
      <c r="AQ70" s="226"/>
      <c r="AR70" s="226"/>
      <c r="AS70" s="229">
        <f>AM70</f>
        <v>0</v>
      </c>
      <c r="AT70" s="227"/>
      <c r="AU70" s="226"/>
      <c r="AV70" s="228">
        <f t="shared" si="31"/>
        <v>0</v>
      </c>
      <c r="AW70" s="226"/>
      <c r="AX70" s="226"/>
      <c r="AY70" s="226"/>
      <c r="AZ70" s="226"/>
      <c r="BA70" s="226"/>
      <c r="BB70" s="229">
        <f>AV70</f>
        <v>0</v>
      </c>
      <c r="BC70" s="227">
        <f>44.87+483.91</f>
        <v>528.78</v>
      </c>
      <c r="BD70" s="226"/>
      <c r="BE70" s="228">
        <f t="shared" si="32"/>
        <v>528.78</v>
      </c>
      <c r="BF70" s="226"/>
      <c r="BG70" s="226"/>
      <c r="BH70" s="226"/>
      <c r="BI70" s="226"/>
      <c r="BJ70" s="226"/>
      <c r="BK70" s="229">
        <f>BE70</f>
        <v>528.78</v>
      </c>
      <c r="BL70" s="227"/>
      <c r="BM70" s="226"/>
      <c r="BN70" s="228">
        <f t="shared" si="33"/>
        <v>0</v>
      </c>
      <c r="BO70" s="226"/>
      <c r="BP70" s="226"/>
      <c r="BQ70" s="226"/>
      <c r="BR70" s="226"/>
      <c r="BS70" s="226"/>
      <c r="BT70" s="229">
        <f>BN70</f>
        <v>0</v>
      </c>
      <c r="BU70" s="227"/>
      <c r="BV70" s="226"/>
      <c r="BW70" s="228">
        <f t="shared" si="34"/>
        <v>0</v>
      </c>
      <c r="BX70" s="226"/>
      <c r="BY70" s="226"/>
      <c r="BZ70" s="226"/>
      <c r="CA70" s="226"/>
      <c r="CB70" s="226"/>
      <c r="CC70" s="229">
        <f>BW70</f>
        <v>0</v>
      </c>
      <c r="CD70" s="227"/>
      <c r="CE70" s="226"/>
      <c r="CF70" s="228">
        <f t="shared" si="35"/>
        <v>0</v>
      </c>
      <c r="CG70" s="226"/>
      <c r="CH70" s="226"/>
      <c r="CI70" s="226"/>
      <c r="CJ70" s="226"/>
      <c r="CK70" s="226"/>
      <c r="CL70" s="229">
        <f>CF70</f>
        <v>0</v>
      </c>
      <c r="CM70" s="227">
        <f>22.3+45.62</f>
        <v>67.92</v>
      </c>
      <c r="CN70" s="226"/>
      <c r="CO70" s="228">
        <f t="shared" si="36"/>
        <v>67.92</v>
      </c>
      <c r="CP70" s="226"/>
      <c r="CQ70" s="226"/>
      <c r="CR70" s="226"/>
      <c r="CS70" s="226"/>
      <c r="CT70" s="226"/>
      <c r="CU70" s="229">
        <f>CO70</f>
        <v>67.92</v>
      </c>
      <c r="CV70" s="227">
        <v>69.510000000000005</v>
      </c>
      <c r="CW70" s="226"/>
      <c r="CX70" s="228">
        <f t="shared" si="37"/>
        <v>69.510000000000005</v>
      </c>
      <c r="CY70" s="226"/>
      <c r="CZ70" s="226"/>
      <c r="DA70" s="226"/>
      <c r="DB70" s="226"/>
      <c r="DC70" s="226"/>
      <c r="DD70" s="229">
        <f>CX70</f>
        <v>69.510000000000005</v>
      </c>
      <c r="DE70" s="227">
        <f>39.77+44.22</f>
        <v>83.990000000000009</v>
      </c>
      <c r="DF70" s="226"/>
      <c r="DG70" s="228">
        <f t="shared" si="38"/>
        <v>83.990000000000009</v>
      </c>
      <c r="DH70" s="226"/>
      <c r="DI70" s="226"/>
      <c r="DJ70" s="226"/>
      <c r="DK70" s="226"/>
      <c r="DL70" s="226"/>
      <c r="DM70" s="229">
        <f>DG70</f>
        <v>83.990000000000009</v>
      </c>
      <c r="DN70" s="227">
        <f>J70+S70+AB70+AK70+AT70+BC70+BL70+BL70+BU70+CD70+CM70+CV70+DE70</f>
        <v>1871.1699999999998</v>
      </c>
      <c r="DO70" s="226"/>
      <c r="DP70" s="227">
        <f t="shared" si="26"/>
        <v>1871.1699999999998</v>
      </c>
      <c r="DQ70" s="226"/>
      <c r="DR70" s="226"/>
      <c r="DS70" s="226"/>
      <c r="DT70" s="226"/>
      <c r="DU70" s="226"/>
      <c r="DV70" s="229">
        <f t="shared" si="12"/>
        <v>1871.1699999999998</v>
      </c>
      <c r="DW70" s="223"/>
      <c r="DX70" s="223"/>
      <c r="DY70" s="223"/>
      <c r="DZ70" s="223"/>
    </row>
    <row r="71" spans="1:130" x14ac:dyDescent="0.25">
      <c r="A71" s="24">
        <v>647</v>
      </c>
      <c r="B71" s="18" t="s">
        <v>54</v>
      </c>
      <c r="J71" s="226"/>
      <c r="K71" s="226"/>
      <c r="L71" s="226"/>
      <c r="M71" s="226"/>
      <c r="N71" s="226"/>
      <c r="O71" s="226"/>
      <c r="P71" s="227"/>
      <c r="Q71" s="227">
        <f>P71</f>
        <v>0</v>
      </c>
      <c r="R71" s="229">
        <f>Q71</f>
        <v>0</v>
      </c>
      <c r="S71" s="226"/>
      <c r="T71" s="226"/>
      <c r="U71" s="226"/>
      <c r="V71" s="226"/>
      <c r="W71" s="226"/>
      <c r="X71" s="226"/>
      <c r="Y71" s="227"/>
      <c r="Z71" s="227">
        <f>Y71</f>
        <v>0</v>
      </c>
      <c r="AA71" s="229">
        <f>Z71</f>
        <v>0</v>
      </c>
      <c r="AB71" s="226"/>
      <c r="AC71" s="226"/>
      <c r="AD71" s="226"/>
      <c r="AE71" s="226"/>
      <c r="AF71" s="226"/>
      <c r="AG71" s="226"/>
      <c r="AH71" s="227">
        <v>51.59</v>
      </c>
      <c r="AI71" s="227">
        <f>AH71</f>
        <v>51.59</v>
      </c>
      <c r="AJ71" s="229">
        <f>AI71</f>
        <v>51.59</v>
      </c>
      <c r="AK71" s="226"/>
      <c r="AL71" s="226"/>
      <c r="AM71" s="226"/>
      <c r="AN71" s="226"/>
      <c r="AO71" s="226"/>
      <c r="AP71" s="226"/>
      <c r="AQ71" s="227"/>
      <c r="AR71" s="227">
        <f>AQ71</f>
        <v>0</v>
      </c>
      <c r="AS71" s="229">
        <f>AR71</f>
        <v>0</v>
      </c>
      <c r="AT71" s="226"/>
      <c r="AU71" s="226"/>
      <c r="AV71" s="226"/>
      <c r="AW71" s="226"/>
      <c r="AX71" s="226"/>
      <c r="AY71" s="226"/>
      <c r="AZ71" s="227"/>
      <c r="BA71" s="227">
        <f>AZ71</f>
        <v>0</v>
      </c>
      <c r="BB71" s="229">
        <f>BA71</f>
        <v>0</v>
      </c>
      <c r="BC71" s="226"/>
      <c r="BD71" s="226"/>
      <c r="BE71" s="226"/>
      <c r="BF71" s="226"/>
      <c r="BG71" s="226"/>
      <c r="BH71" s="226"/>
      <c r="BI71" s="227">
        <v>99.71</v>
      </c>
      <c r="BJ71" s="227">
        <f>BI71</f>
        <v>99.71</v>
      </c>
      <c r="BK71" s="229">
        <f>BJ71</f>
        <v>99.71</v>
      </c>
      <c r="BL71" s="226"/>
      <c r="BM71" s="226"/>
      <c r="BN71" s="226"/>
      <c r="BO71" s="226"/>
      <c r="BP71" s="226"/>
      <c r="BQ71" s="226"/>
      <c r="BR71" s="227"/>
      <c r="BS71" s="227">
        <f>BR71</f>
        <v>0</v>
      </c>
      <c r="BT71" s="229">
        <f>BS71</f>
        <v>0</v>
      </c>
      <c r="BU71" s="226"/>
      <c r="BV71" s="226"/>
      <c r="BW71" s="226"/>
      <c r="BX71" s="226"/>
      <c r="BY71" s="226"/>
      <c r="BZ71" s="226"/>
      <c r="CA71" s="227"/>
      <c r="CB71" s="227">
        <f>CA71</f>
        <v>0</v>
      </c>
      <c r="CC71" s="229">
        <f>CB71</f>
        <v>0</v>
      </c>
      <c r="CD71" s="226"/>
      <c r="CE71" s="226"/>
      <c r="CF71" s="226"/>
      <c r="CG71" s="226"/>
      <c r="CH71" s="226"/>
      <c r="CI71" s="226"/>
      <c r="CJ71" s="227"/>
      <c r="CK71" s="227">
        <f>CJ71</f>
        <v>0</v>
      </c>
      <c r="CL71" s="229">
        <f>CK71</f>
        <v>0</v>
      </c>
      <c r="CM71" s="226"/>
      <c r="CN71" s="226"/>
      <c r="CO71" s="226"/>
      <c r="CP71" s="226"/>
      <c r="CQ71" s="226"/>
      <c r="CR71" s="226"/>
      <c r="CS71" s="227"/>
      <c r="CT71" s="227">
        <f>CS71</f>
        <v>0</v>
      </c>
      <c r="CU71" s="229">
        <f>CT71</f>
        <v>0</v>
      </c>
      <c r="CV71" s="226"/>
      <c r="CW71" s="226"/>
      <c r="CX71" s="226"/>
      <c r="CY71" s="226"/>
      <c r="CZ71" s="226"/>
      <c r="DA71" s="226"/>
      <c r="DB71" s="227"/>
      <c r="DC71" s="227">
        <f>DB71</f>
        <v>0</v>
      </c>
      <c r="DD71" s="229">
        <f>DC71</f>
        <v>0</v>
      </c>
      <c r="DE71" s="226"/>
      <c r="DF71" s="226"/>
      <c r="DG71" s="226"/>
      <c r="DH71" s="226"/>
      <c r="DI71" s="226"/>
      <c r="DJ71" s="226"/>
      <c r="DK71" s="227"/>
      <c r="DL71" s="227">
        <f>DK71</f>
        <v>0</v>
      </c>
      <c r="DM71" s="229">
        <f>DL71</f>
        <v>0</v>
      </c>
      <c r="DN71" s="226"/>
      <c r="DO71" s="226"/>
      <c r="DP71" s="226"/>
      <c r="DQ71" s="226"/>
      <c r="DR71" s="226"/>
      <c r="DS71" s="226"/>
      <c r="DT71" s="227">
        <f>P71+Y71+AH71+AQ71+AZ71+BI71+BR71+BR71+CA71+CJ71+CS71+DB71+DK71</f>
        <v>151.30000000000001</v>
      </c>
      <c r="DU71" s="227">
        <f t="shared" si="12"/>
        <v>151.30000000000001</v>
      </c>
      <c r="DV71" s="229">
        <f t="shared" si="12"/>
        <v>151.30000000000001</v>
      </c>
      <c r="DW71" s="223"/>
      <c r="DX71" s="223"/>
      <c r="DY71" s="223"/>
      <c r="DZ71" s="223"/>
    </row>
    <row r="72" spans="1:130" x14ac:dyDescent="0.25">
      <c r="A72" s="24">
        <v>647</v>
      </c>
      <c r="B72" s="18" t="s">
        <v>975</v>
      </c>
      <c r="J72" s="226"/>
      <c r="K72" s="226"/>
      <c r="L72" s="226"/>
      <c r="M72" s="226"/>
      <c r="N72" s="226"/>
      <c r="O72" s="226"/>
      <c r="P72" s="227"/>
      <c r="Q72" s="227">
        <f>P72</f>
        <v>0</v>
      </c>
      <c r="R72" s="229">
        <f>Q72</f>
        <v>0</v>
      </c>
      <c r="S72" s="226"/>
      <c r="T72" s="226"/>
      <c r="U72" s="226"/>
      <c r="V72" s="226"/>
      <c r="W72" s="226"/>
      <c r="X72" s="226"/>
      <c r="Y72" s="227"/>
      <c r="Z72" s="227">
        <f>Y72</f>
        <v>0</v>
      </c>
      <c r="AA72" s="229">
        <f>Z72</f>
        <v>0</v>
      </c>
      <c r="AB72" s="226"/>
      <c r="AC72" s="226"/>
      <c r="AD72" s="226"/>
      <c r="AE72" s="226"/>
      <c r="AF72" s="226"/>
      <c r="AG72" s="226"/>
      <c r="AH72" s="227"/>
      <c r="AI72" s="227">
        <f>AH72</f>
        <v>0</v>
      </c>
      <c r="AJ72" s="229">
        <f>AI72</f>
        <v>0</v>
      </c>
      <c r="AK72" s="226"/>
      <c r="AL72" s="226"/>
      <c r="AM72" s="226"/>
      <c r="AN72" s="226"/>
      <c r="AO72" s="226"/>
      <c r="AP72" s="226"/>
      <c r="AQ72" s="227"/>
      <c r="AR72" s="227">
        <f>AQ72</f>
        <v>0</v>
      </c>
      <c r="AS72" s="229">
        <f>AR72</f>
        <v>0</v>
      </c>
      <c r="AT72" s="226"/>
      <c r="AU72" s="226"/>
      <c r="AV72" s="226"/>
      <c r="AW72" s="226"/>
      <c r="AX72" s="226"/>
      <c r="AY72" s="226"/>
      <c r="AZ72" s="227">
        <v>-78.34</v>
      </c>
      <c r="BA72" s="227">
        <f>AZ72</f>
        <v>-78.34</v>
      </c>
      <c r="BB72" s="229">
        <f>BA72</f>
        <v>-78.34</v>
      </c>
      <c r="BC72" s="226"/>
      <c r="BD72" s="226"/>
      <c r="BE72" s="226"/>
      <c r="BF72" s="226"/>
      <c r="BG72" s="226"/>
      <c r="BH72" s="226"/>
      <c r="BI72" s="227"/>
      <c r="BJ72" s="227">
        <f>BI72</f>
        <v>0</v>
      </c>
      <c r="BK72" s="229">
        <f>BJ72</f>
        <v>0</v>
      </c>
      <c r="BL72" s="226"/>
      <c r="BM72" s="226"/>
      <c r="BN72" s="226"/>
      <c r="BO72" s="226"/>
      <c r="BP72" s="226"/>
      <c r="BQ72" s="226"/>
      <c r="BR72" s="227"/>
      <c r="BS72" s="227">
        <f>BR72</f>
        <v>0</v>
      </c>
      <c r="BT72" s="229">
        <f>BS72</f>
        <v>0</v>
      </c>
      <c r="BU72" s="226"/>
      <c r="BV72" s="226"/>
      <c r="BW72" s="226"/>
      <c r="BX72" s="226"/>
      <c r="BY72" s="226"/>
      <c r="BZ72" s="226"/>
      <c r="CA72" s="227"/>
      <c r="CB72" s="227">
        <f>CA72</f>
        <v>0</v>
      </c>
      <c r="CC72" s="229">
        <f>CB72</f>
        <v>0</v>
      </c>
      <c r="CD72" s="226"/>
      <c r="CE72" s="226"/>
      <c r="CF72" s="226"/>
      <c r="CG72" s="226"/>
      <c r="CH72" s="226"/>
      <c r="CI72" s="226"/>
      <c r="CJ72" s="227"/>
      <c r="CK72" s="227">
        <f>CJ72</f>
        <v>0</v>
      </c>
      <c r="CL72" s="229">
        <f>CK72</f>
        <v>0</v>
      </c>
      <c r="CM72" s="226"/>
      <c r="CN72" s="226"/>
      <c r="CO72" s="226"/>
      <c r="CP72" s="226"/>
      <c r="CQ72" s="226"/>
      <c r="CR72" s="226"/>
      <c r="CS72" s="227">
        <f>-3.21-6.22-26.37-8.84</f>
        <v>-44.64</v>
      </c>
      <c r="CT72" s="227">
        <f>CS72</f>
        <v>-44.64</v>
      </c>
      <c r="CU72" s="229">
        <f>CT72</f>
        <v>-44.64</v>
      </c>
      <c r="CV72" s="226"/>
      <c r="CW72" s="226"/>
      <c r="CX72" s="226"/>
      <c r="CY72" s="226"/>
      <c r="CZ72" s="226"/>
      <c r="DA72" s="226"/>
      <c r="DB72" s="227"/>
      <c r="DC72" s="227">
        <f>DB72</f>
        <v>0</v>
      </c>
      <c r="DD72" s="229">
        <f>DC72</f>
        <v>0</v>
      </c>
      <c r="DE72" s="226"/>
      <c r="DF72" s="226"/>
      <c r="DG72" s="226"/>
      <c r="DH72" s="226"/>
      <c r="DI72" s="226"/>
      <c r="DJ72" s="226"/>
      <c r="DK72" s="227"/>
      <c r="DL72" s="227">
        <f>DK72</f>
        <v>0</v>
      </c>
      <c r="DM72" s="229">
        <f>DL72</f>
        <v>0</v>
      </c>
      <c r="DN72" s="226"/>
      <c r="DO72" s="226"/>
      <c r="DP72" s="226"/>
      <c r="DQ72" s="226"/>
      <c r="DR72" s="226"/>
      <c r="DS72" s="226"/>
      <c r="DT72" s="227">
        <f t="shared" si="12"/>
        <v>-122.98</v>
      </c>
      <c r="DU72" s="227">
        <f t="shared" si="12"/>
        <v>-122.98</v>
      </c>
      <c r="DV72" s="229">
        <f t="shared" si="12"/>
        <v>-122.98</v>
      </c>
      <c r="DW72" s="223"/>
      <c r="DX72" s="223"/>
      <c r="DY72" s="223"/>
      <c r="DZ72" s="223"/>
    </row>
    <row r="73" spans="1:130" x14ac:dyDescent="0.25">
      <c r="A73" s="24"/>
      <c r="B73" s="18" t="s">
        <v>55</v>
      </c>
      <c r="J73" s="228"/>
      <c r="K73" s="228"/>
      <c r="L73" s="228">
        <f>J73+K73</f>
        <v>0</v>
      </c>
      <c r="M73" s="228"/>
      <c r="N73" s="228"/>
      <c r="O73" s="228"/>
      <c r="P73" s="228"/>
      <c r="Q73" s="228">
        <f>M73+N73+O73+P73</f>
        <v>0</v>
      </c>
      <c r="R73" s="229">
        <f>L73+Q73</f>
        <v>0</v>
      </c>
      <c r="S73" s="228"/>
      <c r="T73" s="228"/>
      <c r="U73" s="228">
        <f>S73+T73</f>
        <v>0</v>
      </c>
      <c r="V73" s="228"/>
      <c r="W73" s="228"/>
      <c r="X73" s="228"/>
      <c r="Y73" s="228"/>
      <c r="Z73" s="228">
        <f>V73+W73+X73+Y73</f>
        <v>0</v>
      </c>
      <c r="AA73" s="229">
        <f>U73+Z73</f>
        <v>0</v>
      </c>
      <c r="AB73" s="228"/>
      <c r="AC73" s="228"/>
      <c r="AD73" s="228"/>
      <c r="AE73" s="228"/>
      <c r="AF73" s="228"/>
      <c r="AG73" s="228"/>
      <c r="AH73" s="228"/>
      <c r="AI73" s="228">
        <f>AE73+AF73+AG73+AH73</f>
        <v>0</v>
      </c>
      <c r="AJ73" s="229">
        <f>AD73+AI73</f>
        <v>0</v>
      </c>
      <c r="AK73" s="228"/>
      <c r="AL73" s="228"/>
      <c r="AM73" s="228">
        <f>AK73+AL73</f>
        <v>0</v>
      </c>
      <c r="AN73" s="228"/>
      <c r="AO73" s="228"/>
      <c r="AP73" s="228"/>
      <c r="AQ73" s="228"/>
      <c r="AR73" s="228">
        <f>AN73+AO73+AP73+AQ73</f>
        <v>0</v>
      </c>
      <c r="AS73" s="229">
        <f>AM73+AR73</f>
        <v>0</v>
      </c>
      <c r="AT73" s="228">
        <v>352.5</v>
      </c>
      <c r="AU73" s="228">
        <v>0</v>
      </c>
      <c r="AV73" s="228">
        <f>AT73+AU73</f>
        <v>352.5</v>
      </c>
      <c r="AW73" s="228">
        <v>47.69</v>
      </c>
      <c r="AX73" s="228"/>
      <c r="AY73" s="228">
        <v>144.44999999999999</v>
      </c>
      <c r="AZ73" s="228"/>
      <c r="BA73" s="228">
        <f>AW73+AX73+AY73+AZ73</f>
        <v>192.14</v>
      </c>
      <c r="BB73" s="229">
        <f>AV73+BA73</f>
        <v>544.64</v>
      </c>
      <c r="BC73" s="228"/>
      <c r="BD73" s="228"/>
      <c r="BE73" s="228">
        <f>BC73+BD73</f>
        <v>0</v>
      </c>
      <c r="BF73" s="228"/>
      <c r="BG73" s="228"/>
      <c r="BH73" s="228"/>
      <c r="BI73" s="228"/>
      <c r="BJ73" s="228">
        <f>BF73+BG73+BH73+BI73</f>
        <v>0</v>
      </c>
      <c r="BK73" s="229">
        <f>BE73+BJ73</f>
        <v>0</v>
      </c>
      <c r="BL73" s="228"/>
      <c r="BM73" s="228"/>
      <c r="BN73" s="228">
        <f>BL73+BM73</f>
        <v>0</v>
      </c>
      <c r="BO73" s="228"/>
      <c r="BP73" s="228"/>
      <c r="BQ73" s="228"/>
      <c r="BR73" s="228"/>
      <c r="BS73" s="228">
        <f>BO73+BP73+BQ73+BR73</f>
        <v>0</v>
      </c>
      <c r="BT73" s="229">
        <f>BN73+BS73</f>
        <v>0</v>
      </c>
      <c r="BU73" s="228"/>
      <c r="BV73" s="228"/>
      <c r="BW73" s="228">
        <f>BU73+BV73</f>
        <v>0</v>
      </c>
      <c r="BX73" s="228"/>
      <c r="BY73" s="228"/>
      <c r="BZ73" s="228"/>
      <c r="CA73" s="228"/>
      <c r="CB73" s="228">
        <f>BX73+BY73+BZ73+CA73</f>
        <v>0</v>
      </c>
      <c r="CC73" s="229">
        <f>BW73+CB73</f>
        <v>0</v>
      </c>
      <c r="CD73" s="228"/>
      <c r="CE73" s="228"/>
      <c r="CF73" s="228">
        <f>CD73+CE73</f>
        <v>0</v>
      </c>
      <c r="CG73" s="228"/>
      <c r="CH73" s="228"/>
      <c r="CI73" s="228"/>
      <c r="CJ73" s="228"/>
      <c r="CK73" s="228">
        <f>CG73+CH73+CI73+CJ73</f>
        <v>0</v>
      </c>
      <c r="CL73" s="229">
        <f>CF73+CK73</f>
        <v>0</v>
      </c>
      <c r="CM73" s="228"/>
      <c r="CN73" s="228"/>
      <c r="CO73" s="228">
        <f>CM73+CN73</f>
        <v>0</v>
      </c>
      <c r="CP73" s="228"/>
      <c r="CQ73" s="228"/>
      <c r="CR73" s="228"/>
      <c r="CS73" s="228"/>
      <c r="CT73" s="228">
        <f>CP73+CQ73+CR73+CS73</f>
        <v>0</v>
      </c>
      <c r="CU73" s="229">
        <f>CO73+CT73</f>
        <v>0</v>
      </c>
      <c r="CV73" s="228"/>
      <c r="CW73" s="228"/>
      <c r="CX73" s="228">
        <f>CV73+CW73</f>
        <v>0</v>
      </c>
      <c r="CY73" s="228"/>
      <c r="CZ73" s="228"/>
      <c r="DA73" s="228"/>
      <c r="DB73" s="228"/>
      <c r="DC73" s="228">
        <f>CY73+CZ73+DA73+DB73</f>
        <v>0</v>
      </c>
      <c r="DD73" s="229">
        <f>CX73+DC73</f>
        <v>0</v>
      </c>
      <c r="DE73" s="228">
        <f>-336.54-57822-3740-62430</f>
        <v>-124328.54000000001</v>
      </c>
      <c r="DF73" s="228"/>
      <c r="DG73" s="228">
        <f>DE73+DF73</f>
        <v>-124328.54000000001</v>
      </c>
      <c r="DH73" s="228">
        <f>-7823-506-8447</f>
        <v>-16776</v>
      </c>
      <c r="DI73" s="228"/>
      <c r="DJ73" s="228">
        <f>-23696-1533-25584</f>
        <v>-50813</v>
      </c>
      <c r="DK73" s="228"/>
      <c r="DL73" s="228">
        <f>DH73+DI73+DJ73+DK73</f>
        <v>-67589</v>
      </c>
      <c r="DM73" s="229">
        <f>DG73+DL73</f>
        <v>-191917.54</v>
      </c>
      <c r="DN73" s="228">
        <f t="shared" ref="DN73:DS73" si="39">J73+S73+AB73+AK73+AT73+BC73+BL73+BL73+BU73+CD73+CM73+CV73+DE73</f>
        <v>-123976.04000000001</v>
      </c>
      <c r="DO73" s="228">
        <f t="shared" si="39"/>
        <v>0</v>
      </c>
      <c r="DP73" s="228">
        <f t="shared" si="39"/>
        <v>-123976.04000000001</v>
      </c>
      <c r="DQ73" s="228">
        <f t="shared" si="39"/>
        <v>-16728.310000000001</v>
      </c>
      <c r="DR73" s="228">
        <f t="shared" si="39"/>
        <v>0</v>
      </c>
      <c r="DS73" s="228">
        <f t="shared" si="39"/>
        <v>-50668.55</v>
      </c>
      <c r="DT73" s="228">
        <f t="shared" si="12"/>
        <v>0</v>
      </c>
      <c r="DU73" s="228">
        <f t="shared" si="12"/>
        <v>-67396.86</v>
      </c>
      <c r="DV73" s="229">
        <f>R73+AA73+AJ73+AS73+BB73+BK73+BT73+BT73+CC73+CL73+CU73+DD73+DM73</f>
        <v>-191372.9</v>
      </c>
      <c r="DW73" s="223"/>
      <c r="DX73" s="223"/>
      <c r="DY73" s="223"/>
      <c r="DZ73" s="223"/>
    </row>
    <row r="74" spans="1:130" x14ac:dyDescent="0.25">
      <c r="A74" s="156"/>
      <c r="B74" s="28"/>
      <c r="C74" s="28"/>
      <c r="D74" s="28"/>
      <c r="E74" s="28"/>
      <c r="F74" s="28"/>
      <c r="G74" s="28"/>
      <c r="H74" s="28"/>
      <c r="I74" s="28"/>
      <c r="J74" s="230"/>
      <c r="K74" s="230"/>
      <c r="L74" s="230"/>
      <c r="M74" s="231"/>
      <c r="N74" s="231"/>
      <c r="O74" s="231"/>
      <c r="P74" s="231"/>
      <c r="Q74" s="231"/>
      <c r="R74" s="232"/>
      <c r="S74" s="230"/>
      <c r="T74" s="230"/>
      <c r="U74" s="230"/>
      <c r="V74" s="231"/>
      <c r="W74" s="231"/>
      <c r="X74" s="231"/>
      <c r="Y74" s="231"/>
      <c r="Z74" s="231"/>
      <c r="AA74" s="232"/>
      <c r="AB74" s="230"/>
      <c r="AC74" s="230"/>
      <c r="AD74" s="230"/>
      <c r="AE74" s="231"/>
      <c r="AF74" s="231"/>
      <c r="AG74" s="231"/>
      <c r="AH74" s="231"/>
      <c r="AI74" s="231"/>
      <c r="AJ74" s="232"/>
      <c r="AK74" s="230"/>
      <c r="AL74" s="230"/>
      <c r="AM74" s="230"/>
      <c r="AN74" s="231"/>
      <c r="AO74" s="231"/>
      <c r="AP74" s="231"/>
      <c r="AQ74" s="231"/>
      <c r="AR74" s="231"/>
      <c r="AS74" s="232"/>
      <c r="AT74" s="230"/>
      <c r="AU74" s="230"/>
      <c r="AV74" s="230"/>
      <c r="AW74" s="231"/>
      <c r="AX74" s="231"/>
      <c r="AY74" s="231"/>
      <c r="AZ74" s="231"/>
      <c r="BA74" s="231"/>
      <c r="BB74" s="232"/>
      <c r="BC74" s="230"/>
      <c r="BD74" s="230"/>
      <c r="BE74" s="230"/>
      <c r="BF74" s="231"/>
      <c r="BG74" s="231"/>
      <c r="BH74" s="231"/>
      <c r="BI74" s="231"/>
      <c r="BJ74" s="231"/>
      <c r="BK74" s="232"/>
      <c r="BL74" s="230"/>
      <c r="BM74" s="230"/>
      <c r="BN74" s="230"/>
      <c r="BO74" s="231"/>
      <c r="BP74" s="231"/>
      <c r="BQ74" s="231"/>
      <c r="BR74" s="231"/>
      <c r="BS74" s="231"/>
      <c r="BT74" s="232"/>
      <c r="BU74" s="230"/>
      <c r="BV74" s="230"/>
      <c r="BW74" s="230"/>
      <c r="BX74" s="231"/>
      <c r="BY74" s="231"/>
      <c r="BZ74" s="231"/>
      <c r="CA74" s="231"/>
      <c r="CB74" s="231"/>
      <c r="CC74" s="232"/>
      <c r="CD74" s="230"/>
      <c r="CE74" s="230"/>
      <c r="CF74" s="230"/>
      <c r="CG74" s="231"/>
      <c r="CH74" s="231"/>
      <c r="CI74" s="231"/>
      <c r="CJ74" s="231"/>
      <c r="CK74" s="231"/>
      <c r="CL74" s="232"/>
      <c r="CM74" s="230"/>
      <c r="CN74" s="230"/>
      <c r="CO74" s="230"/>
      <c r="CP74" s="231"/>
      <c r="CQ74" s="231"/>
      <c r="CR74" s="231"/>
      <c r="CS74" s="231"/>
      <c r="CT74" s="231"/>
      <c r="CU74" s="232"/>
      <c r="CV74" s="230"/>
      <c r="CW74" s="230"/>
      <c r="CX74" s="230"/>
      <c r="CY74" s="231"/>
      <c r="CZ74" s="231"/>
      <c r="DA74" s="231"/>
      <c r="DB74" s="231"/>
      <c r="DC74" s="231"/>
      <c r="DD74" s="232"/>
      <c r="DE74" s="230"/>
      <c r="DF74" s="230"/>
      <c r="DG74" s="230"/>
      <c r="DH74" s="231"/>
      <c r="DI74" s="231"/>
      <c r="DJ74" s="231"/>
      <c r="DK74" s="231"/>
      <c r="DL74" s="231"/>
      <c r="DM74" s="232"/>
      <c r="DN74" s="225"/>
      <c r="DO74" s="225"/>
      <c r="DP74" s="225"/>
      <c r="DQ74" s="225"/>
      <c r="DR74" s="225"/>
      <c r="DS74" s="225"/>
      <c r="DT74" s="225"/>
      <c r="DU74" s="225"/>
      <c r="DV74" s="225"/>
      <c r="DW74" s="173"/>
      <c r="DX74" s="223"/>
      <c r="DY74" s="223"/>
      <c r="DZ74" s="223"/>
    </row>
    <row r="75" spans="1:130" s="64" customFormat="1" x14ac:dyDescent="0.25">
      <c r="A75" s="281" t="s">
        <v>911</v>
      </c>
      <c r="B75" s="281"/>
      <c r="C75" s="63" t="s">
        <v>981</v>
      </c>
      <c r="J75" s="171">
        <f>SUM(J4:J73)</f>
        <v>69645.576300000001</v>
      </c>
      <c r="K75" s="171">
        <f t="shared" ref="K75:BV75" si="40">SUM(K4:K73)</f>
        <v>0</v>
      </c>
      <c r="L75" s="171">
        <f t="shared" si="40"/>
        <v>69645.576300000001</v>
      </c>
      <c r="M75" s="171">
        <f t="shared" si="40"/>
        <v>7713.79</v>
      </c>
      <c r="N75" s="171">
        <f t="shared" si="40"/>
        <v>1299.6045000000001</v>
      </c>
      <c r="O75" s="171">
        <f t="shared" si="40"/>
        <v>28471.840199999995</v>
      </c>
      <c r="P75" s="171">
        <f t="shared" si="40"/>
        <v>2371.6336999999999</v>
      </c>
      <c r="Q75" s="171">
        <f t="shared" si="40"/>
        <v>39856.868399999999</v>
      </c>
      <c r="R75" s="171">
        <f t="shared" si="40"/>
        <v>115266.44469999999</v>
      </c>
      <c r="S75" s="171">
        <f t="shared" si="40"/>
        <v>71071.928</v>
      </c>
      <c r="T75" s="171">
        <f t="shared" si="40"/>
        <v>0</v>
      </c>
      <c r="U75" s="171">
        <f t="shared" si="40"/>
        <v>71071.928</v>
      </c>
      <c r="V75" s="171">
        <f t="shared" si="40"/>
        <v>7921.81</v>
      </c>
      <c r="W75" s="171">
        <f t="shared" si="40"/>
        <v>1322.4450000000002</v>
      </c>
      <c r="X75" s="171">
        <f t="shared" si="40"/>
        <v>29146.067800000004</v>
      </c>
      <c r="Y75" s="171">
        <f t="shared" si="40"/>
        <v>2201.5699</v>
      </c>
      <c r="Z75" s="171">
        <f t="shared" si="40"/>
        <v>40591.892699999997</v>
      </c>
      <c r="AA75" s="171">
        <f t="shared" si="40"/>
        <v>111663.82070000001</v>
      </c>
      <c r="AB75" s="171">
        <f t="shared" si="40"/>
        <v>98654.17319999999</v>
      </c>
      <c r="AC75" s="171">
        <f t="shared" si="40"/>
        <v>0</v>
      </c>
      <c r="AD75" s="171">
        <f t="shared" si="40"/>
        <v>98654.17319999999</v>
      </c>
      <c r="AE75" s="171">
        <f t="shared" si="40"/>
        <v>10437.169999999998</v>
      </c>
      <c r="AF75" s="171">
        <f t="shared" si="40"/>
        <v>2530.6841999999997</v>
      </c>
      <c r="AG75" s="171">
        <f t="shared" si="40"/>
        <v>40026.426500000001</v>
      </c>
      <c r="AH75" s="171">
        <f t="shared" si="40"/>
        <v>3304.8005000000003</v>
      </c>
      <c r="AI75" s="171">
        <f t="shared" si="40"/>
        <v>56299.081200000015</v>
      </c>
      <c r="AJ75" s="171">
        <f t="shared" si="40"/>
        <v>154959.85439999998</v>
      </c>
      <c r="AK75" s="171">
        <f t="shared" si="40"/>
        <v>61863.860799999995</v>
      </c>
      <c r="AL75" s="171">
        <f t="shared" si="40"/>
        <v>0</v>
      </c>
      <c r="AM75" s="171">
        <f t="shared" si="40"/>
        <v>61863.860799999995</v>
      </c>
      <c r="AN75" s="171">
        <f t="shared" si="40"/>
        <v>6779.02</v>
      </c>
      <c r="AO75" s="171">
        <f t="shared" si="40"/>
        <v>1113.7748999999999</v>
      </c>
      <c r="AP75" s="171">
        <f t="shared" si="40"/>
        <v>24965.665299999993</v>
      </c>
      <c r="AQ75" s="171">
        <f t="shared" si="40"/>
        <v>2453.7606000000001</v>
      </c>
      <c r="AR75" s="171">
        <f t="shared" si="40"/>
        <v>35312.220800000003</v>
      </c>
      <c r="AS75" s="171">
        <f t="shared" si="40"/>
        <v>97191.451599999971</v>
      </c>
      <c r="AT75" s="171">
        <f t="shared" si="40"/>
        <v>65704.162400000001</v>
      </c>
      <c r="AU75" s="171">
        <f t="shared" si="40"/>
        <v>18518.151899999997</v>
      </c>
      <c r="AV75" s="171">
        <f t="shared" si="40"/>
        <v>84222.314299999998</v>
      </c>
      <c r="AW75" s="171">
        <f t="shared" si="40"/>
        <v>8884.9500000000007</v>
      </c>
      <c r="AX75" s="171">
        <f t="shared" si="40"/>
        <v>1341.8488999999997</v>
      </c>
      <c r="AY75" s="171">
        <f t="shared" si="40"/>
        <v>30269.426999999992</v>
      </c>
      <c r="AZ75" s="171">
        <f t="shared" si="40"/>
        <v>2357.1663000000003</v>
      </c>
      <c r="BA75" s="171">
        <f t="shared" si="40"/>
        <v>42853.392200000017</v>
      </c>
      <c r="BB75" s="171">
        <f t="shared" si="40"/>
        <v>129310.13650000001</v>
      </c>
      <c r="BC75" s="171">
        <f t="shared" si="40"/>
        <v>89519.480700000015</v>
      </c>
      <c r="BD75" s="171">
        <f t="shared" si="40"/>
        <v>0</v>
      </c>
      <c r="BE75" s="171">
        <f t="shared" si="40"/>
        <v>89519.480700000015</v>
      </c>
      <c r="BF75" s="171">
        <f t="shared" si="40"/>
        <v>10341.049999999999</v>
      </c>
      <c r="BG75" s="171">
        <f t="shared" si="40"/>
        <v>1574.5684999999999</v>
      </c>
      <c r="BH75" s="171">
        <f t="shared" si="40"/>
        <v>37071.469000000012</v>
      </c>
      <c r="BI75" s="171">
        <f t="shared" si="40"/>
        <v>2613.8050000000003</v>
      </c>
      <c r="BJ75" s="171">
        <f t="shared" si="40"/>
        <v>51600.892499999994</v>
      </c>
      <c r="BK75" s="171">
        <f t="shared" si="40"/>
        <v>142450.37320000003</v>
      </c>
      <c r="BL75" s="171">
        <f t="shared" si="40"/>
        <v>79504.021499999973</v>
      </c>
      <c r="BM75" s="171">
        <f t="shared" si="40"/>
        <v>0</v>
      </c>
      <c r="BN75" s="171">
        <f t="shared" si="40"/>
        <v>79504.021499999973</v>
      </c>
      <c r="BO75" s="171">
        <f t="shared" si="40"/>
        <v>8712.4699999999993</v>
      </c>
      <c r="BP75" s="171">
        <f t="shared" si="40"/>
        <v>2117.8440999999998</v>
      </c>
      <c r="BQ75" s="171">
        <f t="shared" si="40"/>
        <v>32455.584299999995</v>
      </c>
      <c r="BR75" s="171">
        <f t="shared" si="40"/>
        <v>2651.5954999999999</v>
      </c>
      <c r="BS75" s="171">
        <f t="shared" si="40"/>
        <v>45937.493899999994</v>
      </c>
      <c r="BT75" s="171">
        <f t="shared" si="40"/>
        <v>125644.92540000002</v>
      </c>
      <c r="BU75" s="171">
        <f t="shared" si="40"/>
        <v>56163.717900000011</v>
      </c>
      <c r="BV75" s="171">
        <f t="shared" si="40"/>
        <v>0</v>
      </c>
      <c r="BW75" s="171">
        <f t="shared" ref="BW75:DV75" si="41">SUM(BW4:BW73)</f>
        <v>56163.717900000011</v>
      </c>
      <c r="BX75" s="171">
        <f t="shared" si="41"/>
        <v>6064.5200000000013</v>
      </c>
      <c r="BY75" s="171">
        <f t="shared" si="41"/>
        <v>978.36559999999974</v>
      </c>
      <c r="BZ75" s="171">
        <f t="shared" si="41"/>
        <v>22225.891899999995</v>
      </c>
      <c r="CA75" s="171">
        <f t="shared" si="41"/>
        <v>2185.1259</v>
      </c>
      <c r="CB75" s="171">
        <f t="shared" si="41"/>
        <v>31453.903400000003</v>
      </c>
      <c r="CC75" s="171">
        <f t="shared" si="41"/>
        <v>87617.621300000013</v>
      </c>
      <c r="CD75" s="171">
        <f t="shared" si="41"/>
        <v>57090.760500000019</v>
      </c>
      <c r="CE75" s="171">
        <f t="shared" si="41"/>
        <v>0</v>
      </c>
      <c r="CF75" s="171">
        <f t="shared" si="41"/>
        <v>57090.760500000019</v>
      </c>
      <c r="CG75" s="171">
        <f t="shared" si="41"/>
        <v>5905.4</v>
      </c>
      <c r="CH75" s="171">
        <f t="shared" si="41"/>
        <v>960.4235000000001</v>
      </c>
      <c r="CI75" s="171">
        <f t="shared" si="41"/>
        <v>22233.240099999999</v>
      </c>
      <c r="CJ75" s="171">
        <f t="shared" si="41"/>
        <v>2003.3942999999995</v>
      </c>
      <c r="CK75" s="171">
        <f t="shared" si="41"/>
        <v>31102.457900000005</v>
      </c>
      <c r="CL75" s="171">
        <f t="shared" si="41"/>
        <v>88271.108400000012</v>
      </c>
      <c r="CM75" s="171">
        <f t="shared" si="41"/>
        <v>55320.631400000006</v>
      </c>
      <c r="CN75" s="171">
        <f t="shared" si="41"/>
        <v>0</v>
      </c>
      <c r="CO75" s="171">
        <f t="shared" si="41"/>
        <v>55320.631400000006</v>
      </c>
      <c r="CP75" s="171">
        <f t="shared" si="41"/>
        <v>6076.0700000000006</v>
      </c>
      <c r="CQ75" s="171">
        <f t="shared" si="41"/>
        <v>966.51599999999996</v>
      </c>
      <c r="CR75" s="171">
        <f t="shared" si="41"/>
        <v>21869.666999999994</v>
      </c>
      <c r="CS75" s="171">
        <f t="shared" si="41"/>
        <v>1775.6560999999999</v>
      </c>
      <c r="CT75" s="171">
        <f t="shared" si="41"/>
        <v>30687.909100000004</v>
      </c>
      <c r="CU75" s="171">
        <f t="shared" si="41"/>
        <v>87114.7405</v>
      </c>
      <c r="CV75" s="171">
        <f t="shared" si="41"/>
        <v>64844.129099999998</v>
      </c>
      <c r="CW75" s="171">
        <f t="shared" si="41"/>
        <v>0</v>
      </c>
      <c r="CX75" s="171">
        <f t="shared" si="41"/>
        <v>64844.129099999998</v>
      </c>
      <c r="CY75" s="171">
        <f t="shared" si="41"/>
        <v>7239.0300000000007</v>
      </c>
      <c r="CZ75" s="171">
        <f t="shared" si="41"/>
        <v>1147.2921999999996</v>
      </c>
      <c r="DA75" s="171">
        <f t="shared" si="41"/>
        <v>26275.778800000004</v>
      </c>
      <c r="DB75" s="171">
        <f t="shared" si="41"/>
        <v>2084.9947999999995</v>
      </c>
      <c r="DC75" s="171">
        <f t="shared" si="41"/>
        <v>36747.09580000001</v>
      </c>
      <c r="DD75" s="171">
        <f t="shared" si="41"/>
        <v>102914.77490000002</v>
      </c>
      <c r="DE75" s="171">
        <f t="shared" si="41"/>
        <v>104048.01419999998</v>
      </c>
      <c r="DF75" s="171">
        <f t="shared" si="41"/>
        <v>0</v>
      </c>
      <c r="DG75" s="171">
        <f t="shared" si="41"/>
        <v>104048.01419999998</v>
      </c>
      <c r="DH75" s="171">
        <f t="shared" si="41"/>
        <v>12571.720000000001</v>
      </c>
      <c r="DI75" s="171">
        <f t="shared" si="41"/>
        <v>9725.1920000000009</v>
      </c>
      <c r="DJ75" s="171">
        <f t="shared" si="41"/>
        <v>48214.406100000007</v>
      </c>
      <c r="DK75" s="171">
        <f t="shared" si="41"/>
        <v>3046.8708999999999</v>
      </c>
      <c r="DL75" s="171">
        <f t="shared" si="41"/>
        <v>73558.188999999984</v>
      </c>
      <c r="DM75" s="171">
        <f t="shared" si="41"/>
        <v>186429.45319999996</v>
      </c>
      <c r="DN75" s="171">
        <f t="shared" si="41"/>
        <v>863992.92600000009</v>
      </c>
      <c r="DO75" s="171">
        <f t="shared" si="41"/>
        <v>18518.151899999997</v>
      </c>
      <c r="DP75" s="171">
        <f t="shared" si="41"/>
        <v>882511.07790000003</v>
      </c>
      <c r="DQ75" s="171">
        <f t="shared" si="41"/>
        <v>80141.400000000009</v>
      </c>
      <c r="DR75" s="171">
        <f t="shared" si="41"/>
        <v>24802.269399999994</v>
      </c>
      <c r="DS75" s="171">
        <f t="shared" si="41"/>
        <v>356681.58399999992</v>
      </c>
      <c r="DT75" s="171">
        <f t="shared" si="41"/>
        <v>28802.11350000001</v>
      </c>
      <c r="DU75" s="171">
        <f t="shared" si="41"/>
        <v>507469.36690000014</v>
      </c>
      <c r="DV75" s="171">
        <f t="shared" si="41"/>
        <v>1410865.1448000004</v>
      </c>
      <c r="DW75" s="173"/>
      <c r="DX75" s="173"/>
      <c r="DY75" s="173"/>
      <c r="DZ75" s="173"/>
    </row>
    <row r="76" spans="1:130" s="64" customFormat="1" x14ac:dyDescent="0.25">
      <c r="A76" s="281"/>
      <c r="B76" s="281"/>
      <c r="C76" s="65" t="s">
        <v>982</v>
      </c>
      <c r="J76" s="175">
        <v>69645.600000000006</v>
      </c>
      <c r="K76" s="176">
        <v>0</v>
      </c>
      <c r="L76" s="176">
        <f>J76+K76</f>
        <v>69645.600000000006</v>
      </c>
      <c r="M76" s="176">
        <v>7713.79</v>
      </c>
      <c r="N76" s="176">
        <v>1299.6400000000001</v>
      </c>
      <c r="O76" s="176">
        <v>28471.93</v>
      </c>
      <c r="P76" s="176">
        <v>2371.64</v>
      </c>
      <c r="Q76" s="176">
        <f>SUM(M76:P76)</f>
        <v>39857</v>
      </c>
      <c r="R76" s="184">
        <f>L76+Q76+R63+R62</f>
        <v>115266.6</v>
      </c>
      <c r="S76" s="178">
        <v>71071.95</v>
      </c>
      <c r="T76" s="178">
        <v>0</v>
      </c>
      <c r="U76" s="178">
        <f>S76+T76</f>
        <v>71071.95</v>
      </c>
      <c r="V76" s="179">
        <v>7921.81</v>
      </c>
      <c r="W76" s="179">
        <v>1322.46</v>
      </c>
      <c r="X76" s="179">
        <v>29146.21</v>
      </c>
      <c r="Y76" s="179">
        <v>2201.58</v>
      </c>
      <c r="Z76" s="179">
        <f>SUM(V76:Y76)</f>
        <v>40592.06</v>
      </c>
      <c r="AA76" s="206">
        <f>U76+Z76+AA62+AA63</f>
        <v>111664.01</v>
      </c>
      <c r="AB76" s="178">
        <v>98654.23</v>
      </c>
      <c r="AC76" s="178">
        <v>0</v>
      </c>
      <c r="AD76" s="178">
        <f>AB76+AC76</f>
        <v>98654.23</v>
      </c>
      <c r="AE76" s="179">
        <v>10437.17</v>
      </c>
      <c r="AF76" s="179">
        <v>2530.6999999999998</v>
      </c>
      <c r="AG76" s="179">
        <v>40026.589999999997</v>
      </c>
      <c r="AH76" s="179">
        <v>3304.8</v>
      </c>
      <c r="AI76" s="179">
        <f>AE76+AF76+AG76+AH76</f>
        <v>56299.259999999995</v>
      </c>
      <c r="AJ76" s="206">
        <f>AD76+AI76+AJ62+AJ63</f>
        <v>154960.09</v>
      </c>
      <c r="AK76" s="178">
        <v>61863.93</v>
      </c>
      <c r="AL76" s="178">
        <v>0</v>
      </c>
      <c r="AM76" s="178">
        <f>AK76+AL76</f>
        <v>61863.93</v>
      </c>
      <c r="AN76" s="179">
        <v>6779.02</v>
      </c>
      <c r="AO76" s="179">
        <v>1113.77</v>
      </c>
      <c r="AP76" s="179">
        <v>24965.77</v>
      </c>
      <c r="AQ76" s="179">
        <v>2453.7600000000002</v>
      </c>
      <c r="AR76" s="179">
        <f>AN76+AO76+AP76+AQ76</f>
        <v>35312.32</v>
      </c>
      <c r="AS76" s="206">
        <f>AM76+AR76+AS62+AS63</f>
        <v>97191.62</v>
      </c>
      <c r="AT76" s="178">
        <v>65704.240000000005</v>
      </c>
      <c r="AU76" s="178">
        <v>18636.73</v>
      </c>
      <c r="AV76" s="178">
        <f>AT76+AU76</f>
        <v>84340.97</v>
      </c>
      <c r="AW76" s="179">
        <v>8889.9500000000007</v>
      </c>
      <c r="AX76" s="179">
        <v>1341.86</v>
      </c>
      <c r="AY76" s="179">
        <v>30293.279999999999</v>
      </c>
      <c r="AZ76" s="179">
        <v>2358.6999999999998</v>
      </c>
      <c r="BA76" s="179">
        <f>AW76+AX76+AY76+AZ76</f>
        <v>42883.789999999994</v>
      </c>
      <c r="BB76" s="206">
        <f>AV76+BA76+BB62+BB63</f>
        <v>129459.18999999999</v>
      </c>
      <c r="BC76" s="178">
        <v>89519.55</v>
      </c>
      <c r="BD76" s="178">
        <v>0</v>
      </c>
      <c r="BE76" s="178">
        <f>BC76+BD76</f>
        <v>89519.55</v>
      </c>
      <c r="BF76" s="179">
        <v>10341.049999999999</v>
      </c>
      <c r="BG76" s="179">
        <v>1574.56</v>
      </c>
      <c r="BH76" s="179">
        <v>37071.54</v>
      </c>
      <c r="BI76" s="179">
        <v>2613.85</v>
      </c>
      <c r="BJ76" s="179">
        <f>BF76+BG76+BH76+BI76</f>
        <v>51601</v>
      </c>
      <c r="BK76" s="206">
        <f>BE76+BJ76+BK62+BK63</f>
        <v>142450.54999999999</v>
      </c>
      <c r="BL76" s="178">
        <v>79504.05</v>
      </c>
      <c r="BM76" s="178">
        <v>0</v>
      </c>
      <c r="BN76" s="178">
        <f>BL76+BM76</f>
        <v>79504.05</v>
      </c>
      <c r="BO76" s="179">
        <v>8712.4699999999993</v>
      </c>
      <c r="BP76" s="179">
        <v>2117.86</v>
      </c>
      <c r="BQ76" s="179">
        <v>32455.7</v>
      </c>
      <c r="BR76" s="179">
        <v>2651.6</v>
      </c>
      <c r="BS76" s="179">
        <f>BO76+BP76+BQ76+BR76</f>
        <v>45937.63</v>
      </c>
      <c r="BT76" s="206">
        <f>BN76+BS76+BT62+BT63</f>
        <v>125645.09</v>
      </c>
      <c r="BU76" s="178">
        <v>56163.76</v>
      </c>
      <c r="BV76" s="178">
        <v>0</v>
      </c>
      <c r="BW76" s="178">
        <f>BU76+BV76</f>
        <v>56163.76</v>
      </c>
      <c r="BX76" s="179">
        <v>6064.52</v>
      </c>
      <c r="BY76" s="179">
        <v>978.38</v>
      </c>
      <c r="BZ76" s="179">
        <v>22225.95</v>
      </c>
      <c r="CA76" s="179">
        <v>2185.12</v>
      </c>
      <c r="CB76" s="179">
        <f>BX76+BY76+BZ76+CA76</f>
        <v>31453.97</v>
      </c>
      <c r="CC76" s="206">
        <f>BW76+CB76+CC62+CC63</f>
        <v>87617.73000000001</v>
      </c>
      <c r="CD76" s="178">
        <v>57090.8</v>
      </c>
      <c r="CE76" s="178">
        <v>0</v>
      </c>
      <c r="CF76" s="178">
        <f>CD76+CE76</f>
        <v>57090.8</v>
      </c>
      <c r="CG76" s="179">
        <v>5905.4</v>
      </c>
      <c r="CH76" s="179">
        <v>960.41</v>
      </c>
      <c r="CI76" s="179">
        <v>22233.33</v>
      </c>
      <c r="CJ76" s="179">
        <v>2003.41</v>
      </c>
      <c r="CK76" s="179">
        <f>CG76+CH76+CI76+CJ76</f>
        <v>31102.55</v>
      </c>
      <c r="CL76" s="206">
        <f>CF76+CK76+CL62+CL63</f>
        <v>88271.24</v>
      </c>
      <c r="CM76" s="178">
        <v>55320.69</v>
      </c>
      <c r="CN76" s="178">
        <v>0</v>
      </c>
      <c r="CO76" s="178">
        <f>CM76+CN76</f>
        <v>55320.69</v>
      </c>
      <c r="CP76" s="179">
        <v>6076.07</v>
      </c>
      <c r="CQ76" s="179">
        <v>966.5</v>
      </c>
      <c r="CR76" s="179">
        <v>21869.8</v>
      </c>
      <c r="CS76" s="179">
        <v>1775.63</v>
      </c>
      <c r="CT76" s="179">
        <f>CP76+CQ76+CR76+CS76</f>
        <v>30688</v>
      </c>
      <c r="CU76" s="206">
        <f>CO76+CT76+CU62+CU63</f>
        <v>87114.89</v>
      </c>
      <c r="CV76" s="178">
        <v>64845.05</v>
      </c>
      <c r="CW76" s="178">
        <v>0</v>
      </c>
      <c r="CX76" s="178">
        <f>CV76+CW76</f>
        <v>64845.05</v>
      </c>
      <c r="CY76" s="179">
        <v>7239.03</v>
      </c>
      <c r="CZ76" s="179">
        <v>1147.3399999999999</v>
      </c>
      <c r="DA76" s="179">
        <v>26276.18</v>
      </c>
      <c r="DB76" s="179">
        <v>2085.02</v>
      </c>
      <c r="DC76" s="179">
        <f>CY76+CZ76+DA76+DB76</f>
        <v>36747.57</v>
      </c>
      <c r="DD76" s="206">
        <f>CX76+DC76+DD62+DD63</f>
        <v>102916.17</v>
      </c>
      <c r="DE76" s="178">
        <v>104048.03</v>
      </c>
      <c r="DF76" s="178">
        <v>0</v>
      </c>
      <c r="DG76" s="178">
        <f>DE76+DF76</f>
        <v>104048.03</v>
      </c>
      <c r="DH76" s="179">
        <v>12571.72</v>
      </c>
      <c r="DI76" s="179">
        <v>9725.2000000000007</v>
      </c>
      <c r="DJ76" s="179">
        <v>48214.53</v>
      </c>
      <c r="DK76" s="179">
        <v>3046.91</v>
      </c>
      <c r="DL76" s="179">
        <f>DH76+DI76+DJ76+DK76</f>
        <v>73558.36</v>
      </c>
      <c r="DM76" s="206">
        <f>DG76+DL76+DM62+DM63</f>
        <v>186429.64</v>
      </c>
      <c r="DN76" s="200">
        <f>J76+S76+AB76+AT76+BC76+AK76+BL76+BU76+CD76+CM76+CV76+DE76</f>
        <v>873431.88000000012</v>
      </c>
      <c r="DO76" s="200">
        <f>K76+T76+AC76+AU76+BD76+AL76+BM76+BV76+CE76+CN76+CW76+DF76</f>
        <v>18636.73</v>
      </c>
      <c r="DP76" s="200">
        <f t="shared" ref="DP76:DU76" si="42">L76+U76+AD76+AV76+BE76+AM76+BN76+BW76+CF76+CO76+CX76+DG76</f>
        <v>892068.6100000001</v>
      </c>
      <c r="DQ76" s="200">
        <f t="shared" si="42"/>
        <v>98652</v>
      </c>
      <c r="DR76" s="200">
        <f t="shared" si="42"/>
        <v>25078.68</v>
      </c>
      <c r="DS76" s="200">
        <f t="shared" si="42"/>
        <v>363250.80999999994</v>
      </c>
      <c r="DT76" s="200">
        <f t="shared" si="42"/>
        <v>29052.02</v>
      </c>
      <c r="DU76" s="200">
        <f t="shared" si="42"/>
        <v>516033.51</v>
      </c>
      <c r="DV76" s="200">
        <f>DU76+DP76+12888.7+7996</f>
        <v>1428986.82</v>
      </c>
      <c r="DW76" s="173" t="s">
        <v>980</v>
      </c>
      <c r="DX76" s="173"/>
      <c r="DY76" s="173"/>
      <c r="DZ76" s="173"/>
    </row>
    <row r="77" spans="1:130" s="64" customFormat="1" x14ac:dyDescent="0.25">
      <c r="A77" s="281"/>
      <c r="B77" s="281"/>
      <c r="C77" s="161" t="s">
        <v>910</v>
      </c>
      <c r="D77" s="162"/>
      <c r="E77" s="162"/>
      <c r="F77" s="162"/>
      <c r="G77" s="162"/>
      <c r="H77" s="162"/>
      <c r="I77" s="162"/>
      <c r="J77" s="180">
        <f>J75-J76</f>
        <v>-2.3700000005192123E-2</v>
      </c>
      <c r="K77" s="180">
        <f t="shared" ref="K77:R77" si="43">K75-K76</f>
        <v>0</v>
      </c>
      <c r="L77" s="180">
        <f t="shared" si="43"/>
        <v>-2.3700000005192123E-2</v>
      </c>
      <c r="M77" s="180">
        <f t="shared" si="43"/>
        <v>0</v>
      </c>
      <c r="N77" s="180">
        <f t="shared" si="43"/>
        <v>-3.5499999999956344E-2</v>
      </c>
      <c r="O77" s="180">
        <f t="shared" si="43"/>
        <v>-8.9800000005197944E-2</v>
      </c>
      <c r="P77" s="180">
        <f t="shared" si="43"/>
        <v>-6.3000000000101863E-3</v>
      </c>
      <c r="Q77" s="180">
        <f t="shared" si="43"/>
        <v>-0.131600000000617</v>
      </c>
      <c r="R77" s="180">
        <f t="shared" si="43"/>
        <v>-0.15530000001308508</v>
      </c>
      <c r="S77" s="235">
        <f>S75-S76</f>
        <v>-2.1999999997206032E-2</v>
      </c>
      <c r="T77" s="235">
        <f t="shared" ref="T77:CE77" si="44">T75-T76</f>
        <v>0</v>
      </c>
      <c r="U77" s="235">
        <f t="shared" si="44"/>
        <v>-2.1999999997206032E-2</v>
      </c>
      <c r="V77" s="235">
        <f t="shared" si="44"/>
        <v>0</v>
      </c>
      <c r="W77" s="235">
        <f t="shared" si="44"/>
        <v>-1.4999999999872671E-2</v>
      </c>
      <c r="X77" s="235">
        <f t="shared" si="44"/>
        <v>-0.14219999999477295</v>
      </c>
      <c r="Y77" s="235">
        <f t="shared" si="44"/>
        <v>-1.0099999999965803E-2</v>
      </c>
      <c r="Z77" s="235">
        <f t="shared" si="44"/>
        <v>-0.16730000000097789</v>
      </c>
      <c r="AA77" s="235">
        <f t="shared" si="44"/>
        <v>-0.18929999998363201</v>
      </c>
      <c r="AB77" s="235">
        <f t="shared" si="44"/>
        <v>-5.6800000005750917E-2</v>
      </c>
      <c r="AC77" s="235">
        <f t="shared" si="44"/>
        <v>0</v>
      </c>
      <c r="AD77" s="235">
        <f t="shared" si="44"/>
        <v>-5.6800000005750917E-2</v>
      </c>
      <c r="AE77" s="235">
        <f t="shared" si="44"/>
        <v>0</v>
      </c>
      <c r="AF77" s="235">
        <f t="shared" si="44"/>
        <v>-1.5800000000126602E-2</v>
      </c>
      <c r="AG77" s="235">
        <f t="shared" si="44"/>
        <v>-0.16349999999511056</v>
      </c>
      <c r="AH77" s="235">
        <f t="shared" si="44"/>
        <v>5.0000000010186341E-4</v>
      </c>
      <c r="AI77" s="235">
        <f t="shared" si="44"/>
        <v>-0.17879999997967388</v>
      </c>
      <c r="AJ77" s="235">
        <f t="shared" si="44"/>
        <v>-0.23560000001452863</v>
      </c>
      <c r="AK77" s="235">
        <f t="shared" si="44"/>
        <v>-6.9200000005366746E-2</v>
      </c>
      <c r="AL77" s="235">
        <f t="shared" si="44"/>
        <v>0</v>
      </c>
      <c r="AM77" s="235">
        <f t="shared" si="44"/>
        <v>-6.9200000005366746E-2</v>
      </c>
      <c r="AN77" s="235">
        <f t="shared" si="44"/>
        <v>0</v>
      </c>
      <c r="AO77" s="235">
        <f t="shared" si="44"/>
        <v>4.8999999999068677E-3</v>
      </c>
      <c r="AP77" s="235">
        <f t="shared" si="44"/>
        <v>-0.10470000000714208</v>
      </c>
      <c r="AQ77" s="235">
        <f t="shared" si="44"/>
        <v>5.9999999984938768E-4</v>
      </c>
      <c r="AR77" s="235">
        <f t="shared" si="44"/>
        <v>-9.9199999996926636E-2</v>
      </c>
      <c r="AS77" s="235">
        <f t="shared" si="44"/>
        <v>-0.16840000002412125</v>
      </c>
      <c r="AT77" s="235">
        <f t="shared" si="44"/>
        <v>-7.7600000004167669E-2</v>
      </c>
      <c r="AU77" s="235">
        <f t="shared" si="44"/>
        <v>-118.57810000000245</v>
      </c>
      <c r="AV77" s="235">
        <f t="shared" si="44"/>
        <v>-118.65570000000298</v>
      </c>
      <c r="AW77" s="235">
        <f t="shared" si="44"/>
        <v>-5</v>
      </c>
      <c r="AX77" s="235">
        <f t="shared" si="44"/>
        <v>-1.110000000016953E-2</v>
      </c>
      <c r="AY77" s="235">
        <f t="shared" si="44"/>
        <v>-23.853000000006432</v>
      </c>
      <c r="AZ77" s="235">
        <f t="shared" si="44"/>
        <v>-1.5336999999994987</v>
      </c>
      <c r="BA77" s="235">
        <f t="shared" si="44"/>
        <v>-30.397799999976996</v>
      </c>
      <c r="BB77" s="235">
        <f t="shared" si="44"/>
        <v>-149.05349999997998</v>
      </c>
      <c r="BC77" s="235">
        <f t="shared" si="44"/>
        <v>-6.9299999988288619E-2</v>
      </c>
      <c r="BD77" s="235">
        <f t="shared" si="44"/>
        <v>0</v>
      </c>
      <c r="BE77" s="235">
        <f t="shared" si="44"/>
        <v>-6.9299999988288619E-2</v>
      </c>
      <c r="BF77" s="235">
        <f t="shared" si="44"/>
        <v>0</v>
      </c>
      <c r="BG77" s="235">
        <f t="shared" si="44"/>
        <v>8.4999999999126885E-3</v>
      </c>
      <c r="BH77" s="235">
        <f t="shared" si="44"/>
        <v>-7.0999999988998752E-2</v>
      </c>
      <c r="BI77" s="235">
        <f t="shared" si="44"/>
        <v>-4.4999999999618012E-2</v>
      </c>
      <c r="BJ77" s="235">
        <f t="shared" si="44"/>
        <v>-0.10750000000552973</v>
      </c>
      <c r="BK77" s="235">
        <f t="shared" si="44"/>
        <v>-0.17679999995743856</v>
      </c>
      <c r="BL77" s="235">
        <f t="shared" si="44"/>
        <v>-2.8500000029453076E-2</v>
      </c>
      <c r="BM77" s="235">
        <f t="shared" si="44"/>
        <v>0</v>
      </c>
      <c r="BN77" s="235">
        <f t="shared" si="44"/>
        <v>-2.8500000029453076E-2</v>
      </c>
      <c r="BO77" s="235">
        <f t="shared" si="44"/>
        <v>0</v>
      </c>
      <c r="BP77" s="235">
        <f t="shared" si="44"/>
        <v>-1.5900000000328873E-2</v>
      </c>
      <c r="BQ77" s="235">
        <f t="shared" si="44"/>
        <v>-0.1157000000057451</v>
      </c>
      <c r="BR77" s="235">
        <f t="shared" si="44"/>
        <v>-4.500000000007276E-3</v>
      </c>
      <c r="BS77" s="235">
        <f t="shared" si="44"/>
        <v>-0.13610000000335276</v>
      </c>
      <c r="BT77" s="235">
        <f t="shared" si="44"/>
        <v>-0.16459999997459818</v>
      </c>
      <c r="BU77" s="235">
        <f t="shared" si="44"/>
        <v>-4.2099999991478398E-2</v>
      </c>
      <c r="BV77" s="235">
        <f t="shared" si="44"/>
        <v>0</v>
      </c>
      <c r="BW77" s="235">
        <f t="shared" si="44"/>
        <v>-4.2099999991478398E-2</v>
      </c>
      <c r="BX77" s="235">
        <f t="shared" si="44"/>
        <v>0</v>
      </c>
      <c r="BY77" s="235">
        <f t="shared" si="44"/>
        <v>-1.4400000000250657E-2</v>
      </c>
      <c r="BZ77" s="235">
        <f t="shared" si="44"/>
        <v>-5.8100000005651964E-2</v>
      </c>
      <c r="CA77" s="235">
        <f t="shared" si="44"/>
        <v>5.9000000001105946E-3</v>
      </c>
      <c r="CB77" s="235">
        <f t="shared" si="44"/>
        <v>-6.6599999998288695E-2</v>
      </c>
      <c r="CC77" s="235">
        <f t="shared" si="44"/>
        <v>-0.10869999999704305</v>
      </c>
      <c r="CD77" s="235">
        <f t="shared" si="44"/>
        <v>-3.9499999984400347E-2</v>
      </c>
      <c r="CE77" s="235">
        <f t="shared" si="44"/>
        <v>0</v>
      </c>
      <c r="CF77" s="235">
        <f t="shared" ref="CF77:DM77" si="45">CF75-CF76</f>
        <v>-3.9499999984400347E-2</v>
      </c>
      <c r="CG77" s="235">
        <f t="shared" si="45"/>
        <v>0</v>
      </c>
      <c r="CH77" s="235">
        <f t="shared" si="45"/>
        <v>1.3500000000135515E-2</v>
      </c>
      <c r="CI77" s="235">
        <f t="shared" si="45"/>
        <v>-8.9900000002671732E-2</v>
      </c>
      <c r="CJ77" s="235">
        <f t="shared" si="45"/>
        <v>-1.5700000000606451E-2</v>
      </c>
      <c r="CK77" s="235">
        <f t="shared" si="45"/>
        <v>-9.2099999994388781E-2</v>
      </c>
      <c r="CL77" s="235">
        <f t="shared" si="45"/>
        <v>-0.13159999999334104</v>
      </c>
      <c r="CM77" s="235">
        <f t="shared" si="45"/>
        <v>-5.859999999665888E-2</v>
      </c>
      <c r="CN77" s="235">
        <f t="shared" si="45"/>
        <v>0</v>
      </c>
      <c r="CO77" s="235">
        <f t="shared" si="45"/>
        <v>-5.859999999665888E-2</v>
      </c>
      <c r="CP77" s="235">
        <f t="shared" si="45"/>
        <v>0</v>
      </c>
      <c r="CQ77" s="235">
        <f t="shared" si="45"/>
        <v>1.5999999999962711E-2</v>
      </c>
      <c r="CR77" s="235">
        <f t="shared" si="45"/>
        <v>-0.13300000000526779</v>
      </c>
      <c r="CS77" s="235">
        <f t="shared" si="45"/>
        <v>2.6099999999814827E-2</v>
      </c>
      <c r="CT77" s="235">
        <f t="shared" si="45"/>
        <v>-9.0899999995599501E-2</v>
      </c>
      <c r="CU77" s="235">
        <f t="shared" si="45"/>
        <v>-0.14949999999953434</v>
      </c>
      <c r="CV77" s="235">
        <f t="shared" si="45"/>
        <v>-0.92090000000462169</v>
      </c>
      <c r="CW77" s="235">
        <f t="shared" si="45"/>
        <v>0</v>
      </c>
      <c r="CX77" s="235">
        <f t="shared" si="45"/>
        <v>-0.92090000000462169</v>
      </c>
      <c r="CY77" s="235">
        <f t="shared" si="45"/>
        <v>0</v>
      </c>
      <c r="CZ77" s="235">
        <f t="shared" si="45"/>
        <v>-4.7800000000279397E-2</v>
      </c>
      <c r="DA77" s="235">
        <f t="shared" si="45"/>
        <v>-0.40119999999660649</v>
      </c>
      <c r="DB77" s="235">
        <f t="shared" si="45"/>
        <v>-2.5200000000495493E-2</v>
      </c>
      <c r="DC77" s="235">
        <f t="shared" si="45"/>
        <v>-0.47419999998965068</v>
      </c>
      <c r="DD77" s="235">
        <f t="shared" si="45"/>
        <v>-1.3950999999797205</v>
      </c>
      <c r="DE77" s="235">
        <f t="shared" si="45"/>
        <v>-1.5800000022863969E-2</v>
      </c>
      <c r="DF77" s="235">
        <f t="shared" si="45"/>
        <v>0</v>
      </c>
      <c r="DG77" s="235">
        <f t="shared" si="45"/>
        <v>-1.5800000022863969E-2</v>
      </c>
      <c r="DH77" s="235">
        <f t="shared" si="45"/>
        <v>0</v>
      </c>
      <c r="DI77" s="235">
        <f t="shared" si="45"/>
        <v>-7.9999999998108251E-3</v>
      </c>
      <c r="DJ77" s="235">
        <f t="shared" si="45"/>
        <v>-0.12389999999140855</v>
      </c>
      <c r="DK77" s="235">
        <f t="shared" si="45"/>
        <v>-3.9099999999962165E-2</v>
      </c>
      <c r="DL77" s="235">
        <f t="shared" si="45"/>
        <v>-0.17100000001664739</v>
      </c>
      <c r="DM77" s="235">
        <f t="shared" si="45"/>
        <v>-0.18680000005406328</v>
      </c>
      <c r="DN77" s="173"/>
      <c r="DO77" s="173"/>
      <c r="DP77" s="173"/>
      <c r="DQ77" s="173"/>
      <c r="DR77" s="173"/>
      <c r="DS77" s="173"/>
      <c r="DT77" s="173"/>
      <c r="DU77" s="173"/>
      <c r="DV77" s="173"/>
      <c r="DW77" s="173"/>
      <c r="DX77" s="173"/>
      <c r="DY77" s="173"/>
      <c r="DZ77" s="173"/>
    </row>
    <row r="78" spans="1:130" s="64" customFormat="1" x14ac:dyDescent="0.25">
      <c r="C78" s="65"/>
      <c r="J78" s="175"/>
      <c r="K78" s="176"/>
      <c r="L78" s="176"/>
      <c r="M78" s="182"/>
      <c r="N78" s="182"/>
      <c r="O78" s="182"/>
      <c r="P78" s="179"/>
      <c r="Q78" s="179"/>
      <c r="R78" s="177"/>
      <c r="S78" s="178"/>
      <c r="T78" s="179"/>
      <c r="U78" s="179"/>
      <c r="V78" s="179"/>
      <c r="W78" s="179"/>
      <c r="X78" s="179"/>
      <c r="Y78" s="179"/>
      <c r="Z78" s="179"/>
      <c r="AA78" s="205"/>
      <c r="AB78" s="178"/>
      <c r="AC78" s="179"/>
      <c r="AD78" s="179"/>
      <c r="AE78" s="179"/>
      <c r="AF78" s="179"/>
      <c r="AG78" s="179"/>
      <c r="AH78" s="179"/>
      <c r="AI78" s="179"/>
      <c r="AJ78" s="205"/>
      <c r="AK78" s="178"/>
      <c r="AL78" s="179"/>
      <c r="AM78" s="179"/>
      <c r="AN78" s="179"/>
      <c r="AO78" s="179"/>
      <c r="AP78" s="179"/>
      <c r="AQ78" s="179"/>
      <c r="AR78" s="179"/>
      <c r="AS78" s="205"/>
      <c r="AT78" s="178"/>
      <c r="AU78" s="179"/>
      <c r="AV78" s="179"/>
      <c r="AW78" s="179"/>
      <c r="AX78" s="179"/>
      <c r="AY78" s="179"/>
      <c r="AZ78" s="179"/>
      <c r="BA78" s="179"/>
      <c r="BB78" s="205"/>
      <c r="BC78" s="178"/>
      <c r="BD78" s="179"/>
      <c r="BE78" s="179"/>
      <c r="BF78" s="179"/>
      <c r="BG78" s="179"/>
      <c r="BH78" s="179"/>
      <c r="BI78" s="179"/>
      <c r="BJ78" s="179"/>
      <c r="BK78" s="205"/>
      <c r="BL78" s="178"/>
      <c r="BM78" s="179"/>
      <c r="BN78" s="179"/>
      <c r="BO78" s="179"/>
      <c r="BP78" s="179"/>
      <c r="BQ78" s="179"/>
      <c r="BR78" s="179"/>
      <c r="BS78" s="179"/>
      <c r="BT78" s="205"/>
      <c r="BU78" s="178"/>
      <c r="BV78" s="179"/>
      <c r="BW78" s="179"/>
      <c r="BX78" s="179"/>
      <c r="BY78" s="179"/>
      <c r="BZ78" s="179"/>
      <c r="CA78" s="179"/>
      <c r="CB78" s="179"/>
      <c r="CC78" s="205"/>
      <c r="CD78" s="178"/>
      <c r="CE78" s="179"/>
      <c r="CF78" s="179"/>
      <c r="CG78" s="179"/>
      <c r="CH78" s="179"/>
      <c r="CI78" s="179"/>
      <c r="CJ78" s="179"/>
      <c r="CK78" s="179"/>
      <c r="CL78" s="205"/>
      <c r="CM78" s="178"/>
      <c r="CN78" s="179"/>
      <c r="CO78" s="179"/>
      <c r="CP78" s="179"/>
      <c r="CQ78" s="179"/>
      <c r="CR78" s="179"/>
      <c r="CS78" s="179"/>
      <c r="CT78" s="179"/>
      <c r="CU78" s="205"/>
      <c r="CV78" s="178"/>
      <c r="CW78" s="179"/>
      <c r="CX78" s="179"/>
      <c r="CY78" s="179"/>
      <c r="CZ78" s="179"/>
      <c r="DA78" s="179"/>
      <c r="DB78" s="179"/>
      <c r="DC78" s="179"/>
      <c r="DD78" s="205"/>
      <c r="DE78" s="178"/>
      <c r="DF78" s="179"/>
      <c r="DG78" s="179"/>
      <c r="DH78" s="179"/>
      <c r="DI78" s="179"/>
      <c r="DJ78" s="179"/>
      <c r="DK78" s="179"/>
      <c r="DL78" s="179"/>
      <c r="DM78" s="205"/>
      <c r="DN78" s="173"/>
      <c r="DO78" s="173"/>
      <c r="DP78" s="173"/>
      <c r="DQ78" s="173"/>
      <c r="DR78" s="173"/>
      <c r="DS78" s="173"/>
      <c r="DT78" s="173"/>
      <c r="DU78" s="173"/>
      <c r="DV78" s="173"/>
      <c r="DW78" s="173"/>
      <c r="DX78" s="173"/>
      <c r="DY78" s="173"/>
      <c r="DZ78" s="173"/>
    </row>
    <row r="79" spans="1:130" s="64" customFormat="1" x14ac:dyDescent="0.25">
      <c r="A79" s="282" t="s">
        <v>977</v>
      </c>
      <c r="B79" s="282"/>
      <c r="C79" s="65" t="s">
        <v>983</v>
      </c>
      <c r="J79" s="179">
        <f>J76</f>
        <v>69645.600000000006</v>
      </c>
      <c r="K79" s="179">
        <f t="shared" ref="K79:R79" si="46">K76</f>
        <v>0</v>
      </c>
      <c r="L79" s="179">
        <f t="shared" si="46"/>
        <v>69645.600000000006</v>
      </c>
      <c r="M79" s="179">
        <f t="shared" si="46"/>
        <v>7713.79</v>
      </c>
      <c r="N79" s="179">
        <f t="shared" si="46"/>
        <v>1299.6400000000001</v>
      </c>
      <c r="O79" s="179">
        <f t="shared" si="46"/>
        <v>28471.93</v>
      </c>
      <c r="P79" s="179">
        <f t="shared" si="46"/>
        <v>2371.64</v>
      </c>
      <c r="Q79" s="179">
        <f t="shared" si="46"/>
        <v>39857</v>
      </c>
      <c r="R79" s="212">
        <f t="shared" si="46"/>
        <v>115266.6</v>
      </c>
      <c r="S79" s="179">
        <f>S76+J79</f>
        <v>140717.54999999999</v>
      </c>
      <c r="T79" s="179">
        <f t="shared" ref="T79:Z79" si="47">T76+K79</f>
        <v>0</v>
      </c>
      <c r="U79" s="179">
        <f>U76+L79</f>
        <v>140717.54999999999</v>
      </c>
      <c r="V79" s="179">
        <f t="shared" si="47"/>
        <v>15635.6</v>
      </c>
      <c r="W79" s="179">
        <f t="shared" si="47"/>
        <v>2622.1000000000004</v>
      </c>
      <c r="X79" s="179">
        <f t="shared" si="47"/>
        <v>57618.14</v>
      </c>
      <c r="Y79" s="179">
        <f t="shared" si="47"/>
        <v>4573.2199999999993</v>
      </c>
      <c r="Z79" s="179">
        <f t="shared" si="47"/>
        <v>80449.06</v>
      </c>
      <c r="AA79" s="179">
        <f>AA76+R79</f>
        <v>226930.61</v>
      </c>
      <c r="AB79" s="179">
        <f>AB76+S79</f>
        <v>239371.77999999997</v>
      </c>
      <c r="AC79" s="179">
        <f t="shared" ref="AC79:AH79" si="48">AC76+T79</f>
        <v>0</v>
      </c>
      <c r="AD79" s="179">
        <f>AB79+AC79</f>
        <v>239371.77999999997</v>
      </c>
      <c r="AE79" s="179">
        <f t="shared" si="48"/>
        <v>26072.77</v>
      </c>
      <c r="AF79" s="179">
        <f t="shared" si="48"/>
        <v>5152.8</v>
      </c>
      <c r="AG79" s="179">
        <f t="shared" si="48"/>
        <v>97644.73</v>
      </c>
      <c r="AH79" s="179">
        <f t="shared" si="48"/>
        <v>7878.0199999999995</v>
      </c>
      <c r="AI79" s="179">
        <f>+AH79+AE79+AF79+AG79</f>
        <v>136748.32</v>
      </c>
      <c r="AJ79" s="179">
        <f>AA79+AJ76</f>
        <v>381890.69999999995</v>
      </c>
      <c r="AK79" s="179">
        <f>AK76+AB79</f>
        <v>301235.70999999996</v>
      </c>
      <c r="AL79" s="179">
        <f t="shared" ref="AL79:BB79" si="49">AL76+AC79</f>
        <v>0</v>
      </c>
      <c r="AM79" s="179">
        <f>AD79+AM76</f>
        <v>301235.70999999996</v>
      </c>
      <c r="AN79" s="179">
        <f t="shared" si="49"/>
        <v>32851.79</v>
      </c>
      <c r="AO79" s="179">
        <f t="shared" si="49"/>
        <v>6266.57</v>
      </c>
      <c r="AP79" s="179">
        <f t="shared" si="49"/>
        <v>122610.5</v>
      </c>
      <c r="AQ79" s="179">
        <f t="shared" si="49"/>
        <v>10331.779999999999</v>
      </c>
      <c r="AR79" s="179">
        <f t="shared" si="49"/>
        <v>172060.64</v>
      </c>
      <c r="AS79" s="179">
        <f t="shared" si="49"/>
        <v>479082.31999999995</v>
      </c>
      <c r="AT79" s="179">
        <f t="shared" si="49"/>
        <v>366939.94999999995</v>
      </c>
      <c r="AU79" s="179">
        <f t="shared" si="49"/>
        <v>18636.73</v>
      </c>
      <c r="AV79" s="179">
        <f>AM79+AV76</f>
        <v>385576.67999999993</v>
      </c>
      <c r="AW79" s="179">
        <f t="shared" si="49"/>
        <v>41741.740000000005</v>
      </c>
      <c r="AX79" s="179">
        <f t="shared" si="49"/>
        <v>7608.4299999999994</v>
      </c>
      <c r="AY79" s="179">
        <f t="shared" si="49"/>
        <v>152903.78</v>
      </c>
      <c r="AZ79" s="179">
        <f t="shared" si="49"/>
        <v>12690.48</v>
      </c>
      <c r="BA79" s="179">
        <f t="shared" si="49"/>
        <v>214944.43</v>
      </c>
      <c r="BB79" s="179">
        <f t="shared" si="49"/>
        <v>608541.50999999989</v>
      </c>
      <c r="BC79" s="179">
        <f>BC76+AT79</f>
        <v>456459.49999999994</v>
      </c>
      <c r="BD79" s="179">
        <f t="shared" ref="BD79:BJ79" si="50">BD76+AU79</f>
        <v>18636.73</v>
      </c>
      <c r="BE79" s="179">
        <f t="shared" si="50"/>
        <v>475096.22999999992</v>
      </c>
      <c r="BF79" s="179">
        <f t="shared" si="50"/>
        <v>52082.790000000008</v>
      </c>
      <c r="BG79" s="179">
        <f t="shared" si="50"/>
        <v>9182.99</v>
      </c>
      <c r="BH79" s="179">
        <f t="shared" si="50"/>
        <v>189975.32</v>
      </c>
      <c r="BI79" s="179">
        <f t="shared" si="50"/>
        <v>15304.33</v>
      </c>
      <c r="BJ79" s="179">
        <f t="shared" si="50"/>
        <v>266545.43</v>
      </c>
      <c r="BK79" s="179">
        <f>BK76+BB79</f>
        <v>750992.05999999982</v>
      </c>
      <c r="BL79" s="179">
        <f>BL76+BC79</f>
        <v>535963.54999999993</v>
      </c>
      <c r="BM79" s="179">
        <f t="shared" ref="BM79:BS79" si="51">BM76+BD79</f>
        <v>18636.73</v>
      </c>
      <c r="BN79" s="179">
        <f t="shared" si="51"/>
        <v>554600.27999999991</v>
      </c>
      <c r="BO79" s="179">
        <f t="shared" si="51"/>
        <v>60795.260000000009</v>
      </c>
      <c r="BP79" s="179">
        <f t="shared" si="51"/>
        <v>11300.85</v>
      </c>
      <c r="BQ79" s="179">
        <f t="shared" si="51"/>
        <v>222431.02000000002</v>
      </c>
      <c r="BR79" s="179">
        <f t="shared" si="51"/>
        <v>17955.93</v>
      </c>
      <c r="BS79" s="179">
        <f t="shared" si="51"/>
        <v>312483.06</v>
      </c>
      <c r="BT79" s="179">
        <f>BK79+BT76</f>
        <v>876637.14999999979</v>
      </c>
      <c r="BU79" s="179">
        <f>BU76+BL79</f>
        <v>592127.30999999994</v>
      </c>
      <c r="BV79" s="179">
        <f t="shared" ref="BV79:CC79" si="52">BV76+BM79</f>
        <v>18636.73</v>
      </c>
      <c r="BW79" s="179">
        <f t="shared" si="52"/>
        <v>610764.03999999992</v>
      </c>
      <c r="BX79" s="179">
        <f t="shared" si="52"/>
        <v>66859.780000000013</v>
      </c>
      <c r="BY79" s="179">
        <f t="shared" si="52"/>
        <v>12279.23</v>
      </c>
      <c r="BZ79" s="179">
        <f t="shared" si="52"/>
        <v>244656.97000000003</v>
      </c>
      <c r="CA79" s="179">
        <f t="shared" si="52"/>
        <v>20141.05</v>
      </c>
      <c r="CB79" s="179">
        <f t="shared" si="52"/>
        <v>343937.03</v>
      </c>
      <c r="CC79" s="179">
        <f t="shared" si="52"/>
        <v>964254.87999999977</v>
      </c>
      <c r="CD79" s="179">
        <f>CD76+BU79</f>
        <v>649218.11</v>
      </c>
      <c r="CE79" s="179">
        <f t="shared" ref="CE79:CL79" si="53">CE76+BV79</f>
        <v>18636.73</v>
      </c>
      <c r="CF79" s="179">
        <f t="shared" si="53"/>
        <v>667854.84</v>
      </c>
      <c r="CG79" s="179">
        <f t="shared" si="53"/>
        <v>72765.180000000008</v>
      </c>
      <c r="CH79" s="179">
        <f t="shared" si="53"/>
        <v>13239.64</v>
      </c>
      <c r="CI79" s="179">
        <f t="shared" si="53"/>
        <v>266890.30000000005</v>
      </c>
      <c r="CJ79" s="179">
        <f t="shared" si="53"/>
        <v>22144.46</v>
      </c>
      <c r="CK79" s="179">
        <f t="shared" si="53"/>
        <v>375039.58</v>
      </c>
      <c r="CL79" s="179">
        <f t="shared" si="53"/>
        <v>1052526.1199999999</v>
      </c>
      <c r="CM79" s="179">
        <f>CM76+CD79</f>
        <v>704538.8</v>
      </c>
      <c r="CN79" s="179">
        <f t="shared" ref="CN79:CU79" si="54">CN76+CE79</f>
        <v>18636.73</v>
      </c>
      <c r="CO79" s="179">
        <f t="shared" si="54"/>
        <v>723175.53</v>
      </c>
      <c r="CP79" s="179">
        <f t="shared" si="54"/>
        <v>78841.25</v>
      </c>
      <c r="CQ79" s="179">
        <f t="shared" si="54"/>
        <v>14206.14</v>
      </c>
      <c r="CR79" s="179">
        <f t="shared" si="54"/>
        <v>288760.10000000003</v>
      </c>
      <c r="CS79" s="179">
        <f t="shared" si="54"/>
        <v>23920.09</v>
      </c>
      <c r="CT79" s="179">
        <f t="shared" si="54"/>
        <v>405727.58</v>
      </c>
      <c r="CU79" s="179">
        <f t="shared" si="54"/>
        <v>1139641.0099999998</v>
      </c>
      <c r="CV79" s="179">
        <f>CV76+CM79</f>
        <v>769383.85000000009</v>
      </c>
      <c r="CW79" s="179">
        <f t="shared" ref="CW79:DD79" si="55">CW76+CN79</f>
        <v>18636.73</v>
      </c>
      <c r="CX79" s="179">
        <f t="shared" si="55"/>
        <v>788020.58000000007</v>
      </c>
      <c r="CY79" s="179">
        <f t="shared" si="55"/>
        <v>86080.28</v>
      </c>
      <c r="CZ79" s="179">
        <f t="shared" si="55"/>
        <v>15353.48</v>
      </c>
      <c r="DA79" s="179">
        <f t="shared" si="55"/>
        <v>315036.28000000003</v>
      </c>
      <c r="DB79" s="179">
        <f t="shared" si="55"/>
        <v>26005.11</v>
      </c>
      <c r="DC79" s="179">
        <f t="shared" si="55"/>
        <v>442475.15</v>
      </c>
      <c r="DD79" s="179">
        <f t="shared" si="55"/>
        <v>1242557.1799999997</v>
      </c>
      <c r="DE79" s="179">
        <f>DE76+CV79</f>
        <v>873431.88000000012</v>
      </c>
      <c r="DF79" s="179">
        <f t="shared" ref="DF79:DM79" si="56">DF76+CW79</f>
        <v>18636.73</v>
      </c>
      <c r="DG79" s="179">
        <f t="shared" si="56"/>
        <v>892068.6100000001</v>
      </c>
      <c r="DH79" s="179">
        <f t="shared" si="56"/>
        <v>98652</v>
      </c>
      <c r="DI79" s="179">
        <f t="shared" si="56"/>
        <v>25078.68</v>
      </c>
      <c r="DJ79" s="179">
        <f t="shared" si="56"/>
        <v>363250.81000000006</v>
      </c>
      <c r="DK79" s="179">
        <f t="shared" si="56"/>
        <v>29052.02</v>
      </c>
      <c r="DL79" s="179">
        <f t="shared" si="56"/>
        <v>516033.51</v>
      </c>
      <c r="DM79" s="212">
        <f t="shared" si="56"/>
        <v>1428986.8199999998</v>
      </c>
      <c r="DN79" s="173" t="s">
        <v>999</v>
      </c>
      <c r="DO79" s="173"/>
      <c r="DP79" s="173"/>
      <c r="DQ79" s="173"/>
      <c r="DR79" s="173"/>
      <c r="DS79" s="173"/>
      <c r="DT79" s="173"/>
      <c r="DU79" s="173"/>
      <c r="DV79" s="173"/>
      <c r="DW79" s="173"/>
      <c r="DX79" s="173"/>
      <c r="DY79" s="173"/>
      <c r="DZ79" s="173"/>
    </row>
    <row r="80" spans="1:130" s="64" customFormat="1" x14ac:dyDescent="0.25">
      <c r="A80" s="282"/>
      <c r="B80" s="282"/>
      <c r="C80" s="65" t="s">
        <v>986</v>
      </c>
      <c r="J80" s="179">
        <v>69646</v>
      </c>
      <c r="K80" s="179">
        <v>0</v>
      </c>
      <c r="L80" s="179">
        <f>J80+K80</f>
        <v>69646</v>
      </c>
      <c r="M80" s="179">
        <v>7714</v>
      </c>
      <c r="N80" s="179">
        <v>1300</v>
      </c>
      <c r="O80" s="179">
        <v>28472</v>
      </c>
      <c r="P80" s="179">
        <v>2372</v>
      </c>
      <c r="Q80" s="179">
        <f>M80+N80+O80+P80</f>
        <v>39858</v>
      </c>
      <c r="R80" s="179">
        <f>L80+Q80+5764</f>
        <v>115268</v>
      </c>
      <c r="S80" s="179">
        <v>140718</v>
      </c>
      <c r="T80" s="179">
        <v>0</v>
      </c>
      <c r="U80" s="179">
        <f>S80+T80</f>
        <v>140718</v>
      </c>
      <c r="V80" s="179">
        <v>15636</v>
      </c>
      <c r="W80" s="179">
        <v>2622</v>
      </c>
      <c r="X80" s="179">
        <v>57618</v>
      </c>
      <c r="Y80" s="179">
        <v>4573</v>
      </c>
      <c r="Z80" s="179">
        <f>V80+W80+X80+Y80</f>
        <v>80449</v>
      </c>
      <c r="AA80" s="179">
        <f>U80+Z80+5764</f>
        <v>226931</v>
      </c>
      <c r="AB80" s="179">
        <v>239372</v>
      </c>
      <c r="AC80" s="179">
        <v>0</v>
      </c>
      <c r="AD80" s="179">
        <f>AB80+AC80</f>
        <v>239372</v>
      </c>
      <c r="AE80" s="179">
        <v>26073</v>
      </c>
      <c r="AF80" s="179">
        <v>5153</v>
      </c>
      <c r="AG80" s="179">
        <v>97645</v>
      </c>
      <c r="AH80" s="179">
        <v>7878</v>
      </c>
      <c r="AI80" s="179">
        <f>+AH80+AE80+AF80+AG80</f>
        <v>136749</v>
      </c>
      <c r="AJ80" s="179">
        <f>AD80+AI80+5764+7</f>
        <v>381892</v>
      </c>
      <c r="AK80" s="179">
        <v>301236</v>
      </c>
      <c r="AL80" s="179">
        <v>0</v>
      </c>
      <c r="AM80" s="179">
        <f t="shared" ref="AM80" si="57">AK80+AL80</f>
        <v>301236</v>
      </c>
      <c r="AN80" s="179">
        <v>32852</v>
      </c>
      <c r="AO80" s="179">
        <v>6267</v>
      </c>
      <c r="AP80" s="179">
        <v>122611</v>
      </c>
      <c r="AQ80" s="179">
        <v>10332</v>
      </c>
      <c r="AR80" s="179">
        <f t="shared" ref="AR80:AR81" si="58">+AQ80+AP80+AO80+AN80</f>
        <v>172062</v>
      </c>
      <c r="AS80" s="179">
        <f>AM80+AR80+5764+22</f>
        <v>479084</v>
      </c>
      <c r="AT80" s="179">
        <v>366940</v>
      </c>
      <c r="AU80" s="179">
        <v>18637</v>
      </c>
      <c r="AV80" s="179">
        <f>AT80+AU80</f>
        <v>385577</v>
      </c>
      <c r="AW80" s="179">
        <v>41742</v>
      </c>
      <c r="AX80" s="179">
        <v>7608</v>
      </c>
      <c r="AY80" s="179">
        <v>152904</v>
      </c>
      <c r="AZ80" s="179">
        <v>12690</v>
      </c>
      <c r="BA80" s="179">
        <f>AW80+AX80+AY80+AZ80</f>
        <v>214944</v>
      </c>
      <c r="BB80" s="179">
        <f>AV80+BA80+7996+24</f>
        <v>608541</v>
      </c>
      <c r="BC80" s="179">
        <v>456459</v>
      </c>
      <c r="BD80" s="179">
        <v>18637</v>
      </c>
      <c r="BE80" s="179">
        <f>BC80+BD80</f>
        <v>475096</v>
      </c>
      <c r="BF80" s="179">
        <v>52083</v>
      </c>
      <c r="BG80" s="179">
        <v>9183</v>
      </c>
      <c r="BH80" s="179">
        <v>189975</v>
      </c>
      <c r="BI80" s="179">
        <v>15304</v>
      </c>
      <c r="BJ80" s="179">
        <f>BF80+BG80+BH80+BI80</f>
        <v>266545</v>
      </c>
      <c r="BK80" s="179">
        <f>BE80+BJ80+7996+1354</f>
        <v>750991</v>
      </c>
      <c r="BL80" s="179">
        <v>535964</v>
      </c>
      <c r="BM80" s="179">
        <v>18637</v>
      </c>
      <c r="BN80" s="179">
        <f>BL80+BM80</f>
        <v>554601</v>
      </c>
      <c r="BO80" s="179">
        <v>60795</v>
      </c>
      <c r="BP80" s="179">
        <v>11301</v>
      </c>
      <c r="BQ80" s="179">
        <v>222431</v>
      </c>
      <c r="BR80" s="179">
        <v>17956</v>
      </c>
      <c r="BS80" s="179">
        <f>BO80+BP80+BQ80+BR80</f>
        <v>312483</v>
      </c>
      <c r="BT80" s="179">
        <f>BN80+BS80+7996+1558</f>
        <v>876638</v>
      </c>
      <c r="BU80" s="179">
        <v>592127</v>
      </c>
      <c r="BV80" s="179">
        <v>18637</v>
      </c>
      <c r="BW80" s="179">
        <f>BU80+BV80</f>
        <v>610764</v>
      </c>
      <c r="BX80" s="179">
        <v>66860</v>
      </c>
      <c r="BY80" s="179">
        <v>12279</v>
      </c>
      <c r="BZ80" s="179">
        <v>244657</v>
      </c>
      <c r="CA80" s="179">
        <v>20141</v>
      </c>
      <c r="CB80" s="179">
        <f>BX80+BY80+BZ80+CA80</f>
        <v>343937</v>
      </c>
      <c r="CC80" s="179">
        <f>BW80+CB80+7996+1558</f>
        <v>964255</v>
      </c>
      <c r="CD80" s="179">
        <v>649218</v>
      </c>
      <c r="CE80" s="179">
        <v>18637</v>
      </c>
      <c r="CF80" s="179">
        <f>CD80+CE80</f>
        <v>667855</v>
      </c>
      <c r="CG80" s="179">
        <v>72765</v>
      </c>
      <c r="CH80" s="179">
        <v>13240</v>
      </c>
      <c r="CI80" s="179">
        <v>266890</v>
      </c>
      <c r="CJ80" s="179">
        <v>22144</v>
      </c>
      <c r="CK80" s="179">
        <f>CG80+CH80+CI80+CJ80</f>
        <v>375039</v>
      </c>
      <c r="CL80" s="179">
        <f>CK80+CF80+7996+1636</f>
        <v>1052526</v>
      </c>
      <c r="CM80" s="179">
        <v>704539</v>
      </c>
      <c r="CN80" s="179">
        <v>18637</v>
      </c>
      <c r="CO80" s="179">
        <f>CM80+CN80</f>
        <v>723176</v>
      </c>
      <c r="CP80" s="179">
        <v>78841</v>
      </c>
      <c r="CQ80" s="179">
        <v>14206</v>
      </c>
      <c r="CR80" s="179">
        <v>288760</v>
      </c>
      <c r="CS80" s="179">
        <v>23920</v>
      </c>
      <c r="CT80" s="179">
        <f>CS80+CR80+CQ80+CP80</f>
        <v>405727</v>
      </c>
      <c r="CU80" s="179">
        <f>CT80+CO80+7996+2742</f>
        <v>1139641</v>
      </c>
      <c r="CV80" s="179">
        <v>769384</v>
      </c>
      <c r="CW80" s="179">
        <v>18637</v>
      </c>
      <c r="CX80" s="179">
        <f>CV80+CW80</f>
        <v>788021</v>
      </c>
      <c r="CY80" s="179">
        <v>86080</v>
      </c>
      <c r="CZ80" s="179">
        <v>15353</v>
      </c>
      <c r="DA80" s="179">
        <v>315036</v>
      </c>
      <c r="DB80" s="179">
        <v>26005</v>
      </c>
      <c r="DC80" s="179">
        <f>DB80+DA80+CZ80+CY80</f>
        <v>442474</v>
      </c>
      <c r="DD80" s="179">
        <f>DC80+CX80+7996+4065</f>
        <v>1242556</v>
      </c>
      <c r="DE80" s="179">
        <v>873432</v>
      </c>
      <c r="DF80" s="179">
        <v>18637</v>
      </c>
      <c r="DG80" s="179">
        <f>DE80+DF80</f>
        <v>892069</v>
      </c>
      <c r="DH80" s="179">
        <v>98652</v>
      </c>
      <c r="DI80" s="179">
        <v>25079</v>
      </c>
      <c r="DJ80" s="179">
        <v>363251</v>
      </c>
      <c r="DK80" s="179">
        <v>29052</v>
      </c>
      <c r="DL80" s="179">
        <f>DK80+DJ80+DI80+DH80</f>
        <v>516034</v>
      </c>
      <c r="DM80" s="179">
        <f>DL80+DG80+7996+12889</f>
        <v>1428988</v>
      </c>
      <c r="DN80" s="173"/>
      <c r="DO80" s="173"/>
      <c r="DP80" s="173"/>
      <c r="DQ80" s="173"/>
      <c r="DR80" s="173"/>
      <c r="DS80" s="173"/>
      <c r="DT80" s="173"/>
      <c r="DU80" s="173"/>
      <c r="DV80" s="173"/>
      <c r="DW80" s="173"/>
      <c r="DX80" s="173"/>
      <c r="DY80" s="173"/>
      <c r="DZ80" s="173"/>
    </row>
    <row r="81" spans="1:130" s="64" customFormat="1" x14ac:dyDescent="0.25">
      <c r="A81" s="282"/>
      <c r="B81" s="282"/>
      <c r="C81" s="161" t="s">
        <v>63</v>
      </c>
      <c r="D81" s="162"/>
      <c r="E81" s="162"/>
      <c r="F81" s="162"/>
      <c r="G81" s="162"/>
      <c r="H81" s="162"/>
      <c r="I81" s="162"/>
      <c r="J81" s="183">
        <f t="shared" ref="J81:Q81" si="59">J79-J80</f>
        <v>-0.39999999999417923</v>
      </c>
      <c r="K81" s="183">
        <f t="shared" si="59"/>
        <v>0</v>
      </c>
      <c r="L81" s="183">
        <f t="shared" si="59"/>
        <v>-0.39999999999417923</v>
      </c>
      <c r="M81" s="183">
        <f t="shared" si="59"/>
        <v>-0.21000000000003638</v>
      </c>
      <c r="N81" s="183">
        <f t="shared" si="59"/>
        <v>-0.35999999999989996</v>
      </c>
      <c r="O81" s="183">
        <f t="shared" si="59"/>
        <v>-6.9999999999708962E-2</v>
      </c>
      <c r="P81" s="183">
        <f t="shared" si="59"/>
        <v>-0.36000000000012733</v>
      </c>
      <c r="Q81" s="183">
        <f t="shared" si="59"/>
        <v>-1</v>
      </c>
      <c r="R81" s="183">
        <f>R79-R80</f>
        <v>-1.3999999999941792</v>
      </c>
      <c r="S81" s="183">
        <f>S79-S80</f>
        <v>-0.45000000001164153</v>
      </c>
      <c r="T81" s="183">
        <f t="shared" ref="T81:AC81" si="60">T79-T80</f>
        <v>0</v>
      </c>
      <c r="U81" s="183">
        <f t="shared" si="60"/>
        <v>-0.45000000001164153</v>
      </c>
      <c r="V81" s="183">
        <f t="shared" si="60"/>
        <v>-0.3999999999996362</v>
      </c>
      <c r="W81" s="183">
        <f t="shared" si="60"/>
        <v>0.1000000000003638</v>
      </c>
      <c r="X81" s="183">
        <f t="shared" si="60"/>
        <v>0.13999999999941792</v>
      </c>
      <c r="Y81" s="183">
        <f t="shared" si="60"/>
        <v>0.21999999999934516</v>
      </c>
      <c r="Z81" s="183">
        <f t="shared" si="60"/>
        <v>5.9999999997671694E-2</v>
      </c>
      <c r="AA81" s="183">
        <f t="shared" si="60"/>
        <v>-0.39000000001396984</v>
      </c>
      <c r="AB81" s="183">
        <f t="shared" si="60"/>
        <v>-0.22000000003026798</v>
      </c>
      <c r="AC81" s="183">
        <f t="shared" si="60"/>
        <v>0</v>
      </c>
      <c r="AD81" s="183">
        <f>AD79-AD80</f>
        <v>-0.22000000003026798</v>
      </c>
      <c r="AE81" s="183">
        <f t="shared" ref="AE81:AI81" si="61">AE79-AE80</f>
        <v>-0.22999999999956344</v>
      </c>
      <c r="AF81" s="183">
        <f t="shared" si="61"/>
        <v>-0.1999999999998181</v>
      </c>
      <c r="AG81" s="183">
        <f t="shared" si="61"/>
        <v>-0.27000000000407454</v>
      </c>
      <c r="AH81" s="183">
        <f t="shared" si="61"/>
        <v>1.9999999999527063E-2</v>
      </c>
      <c r="AI81" s="183">
        <f t="shared" si="61"/>
        <v>-0.67999999999301508</v>
      </c>
      <c r="AJ81" s="183">
        <f t="shared" ref="AJ81" si="62">AD81+AI81</f>
        <v>-0.90000000002328306</v>
      </c>
      <c r="AK81" s="183">
        <f>AK79-AK80</f>
        <v>-0.2900000000372529</v>
      </c>
      <c r="AL81" s="183">
        <f>AL79-AL80</f>
        <v>0</v>
      </c>
      <c r="AM81" s="183">
        <f>AM79-AM80</f>
        <v>-0.2900000000372529</v>
      </c>
      <c r="AN81" s="183">
        <f>AN79-AN80</f>
        <v>-0.20999999999912689</v>
      </c>
      <c r="AO81" s="183">
        <f t="shared" ref="AO81:AQ81" si="63">AO79-AO80</f>
        <v>-0.43000000000029104</v>
      </c>
      <c r="AP81" s="183">
        <f t="shared" si="63"/>
        <v>-0.5</v>
      </c>
      <c r="AQ81" s="183">
        <f t="shared" si="63"/>
        <v>-0.22000000000116415</v>
      </c>
      <c r="AR81" s="183">
        <f t="shared" si="58"/>
        <v>-1.3600000000005821</v>
      </c>
      <c r="AS81" s="183">
        <f>AS79-AS80</f>
        <v>-1.6800000000512227</v>
      </c>
      <c r="AT81" s="183">
        <f t="shared" ref="AT81:AZ81" si="64">AT79-AT80</f>
        <v>-5.0000000046566129E-2</v>
      </c>
      <c r="AU81" s="183">
        <f t="shared" si="64"/>
        <v>-0.27000000000043656</v>
      </c>
      <c r="AV81" s="183">
        <f t="shared" si="64"/>
        <v>-0.32000000006519258</v>
      </c>
      <c r="AW81" s="183">
        <f t="shared" si="64"/>
        <v>-0.25999999999476131</v>
      </c>
      <c r="AX81" s="183">
        <f t="shared" si="64"/>
        <v>0.42999999999938154</v>
      </c>
      <c r="AY81" s="183">
        <f t="shared" si="64"/>
        <v>-0.22000000000116415</v>
      </c>
      <c r="AZ81" s="183">
        <f t="shared" si="64"/>
        <v>0.47999999999956344</v>
      </c>
      <c r="BA81" s="183">
        <f>BA79-BA80</f>
        <v>0.42999999999301508</v>
      </c>
      <c r="BB81" s="183">
        <f>BB79-BB80</f>
        <v>0.5099999998928979</v>
      </c>
      <c r="BC81" s="183">
        <f>BC79-BC80</f>
        <v>0.49999999994179234</v>
      </c>
      <c r="BD81" s="183">
        <f t="shared" ref="BD81:BR81" si="65">BD79-BD80</f>
        <v>-0.27000000000043656</v>
      </c>
      <c r="BE81" s="183">
        <f t="shared" si="65"/>
        <v>0.22999999992316589</v>
      </c>
      <c r="BF81" s="183">
        <f t="shared" si="65"/>
        <v>-0.20999999999185093</v>
      </c>
      <c r="BG81" s="183">
        <f t="shared" si="65"/>
        <v>-1.0000000000218279E-2</v>
      </c>
      <c r="BH81" s="183">
        <f t="shared" si="65"/>
        <v>0.32000000000698492</v>
      </c>
      <c r="BI81" s="183">
        <f t="shared" si="65"/>
        <v>0.32999999999992724</v>
      </c>
      <c r="BJ81" s="183">
        <f t="shared" si="65"/>
        <v>0.42999999999301508</v>
      </c>
      <c r="BK81" s="183">
        <f t="shared" si="65"/>
        <v>1.0599999998230487</v>
      </c>
      <c r="BL81" s="183">
        <f t="shared" si="65"/>
        <v>-0.45000000006984919</v>
      </c>
      <c r="BM81" s="183">
        <f t="shared" si="65"/>
        <v>-0.27000000000043656</v>
      </c>
      <c r="BN81" s="183">
        <f t="shared" si="65"/>
        <v>-0.72000000008847564</v>
      </c>
      <c r="BO81" s="183">
        <f t="shared" si="65"/>
        <v>0.26000000000931323</v>
      </c>
      <c r="BP81" s="183">
        <f t="shared" si="65"/>
        <v>-0.1499999999996362</v>
      </c>
      <c r="BQ81" s="183">
        <f t="shared" si="65"/>
        <v>2.0000000018626451E-2</v>
      </c>
      <c r="BR81" s="183">
        <f t="shared" si="65"/>
        <v>-6.9999999999708962E-2</v>
      </c>
      <c r="BS81" s="183">
        <f>BS79-BS80</f>
        <v>5.9999999997671694E-2</v>
      </c>
      <c r="BT81" s="183">
        <f>BT79-BT80</f>
        <v>-0.85000000020954758</v>
      </c>
      <c r="BU81" s="183">
        <f t="shared" ref="BU81:CB81" si="66">BU79-BU80</f>
        <v>0.30999999993946403</v>
      </c>
      <c r="BV81" s="183">
        <f t="shared" si="66"/>
        <v>-0.27000000000043656</v>
      </c>
      <c r="BW81" s="183">
        <f t="shared" si="66"/>
        <v>3.9999999920837581E-2</v>
      </c>
      <c r="BX81" s="183">
        <f t="shared" si="66"/>
        <v>-0.21999999998661224</v>
      </c>
      <c r="BY81" s="183">
        <f t="shared" si="66"/>
        <v>0.22999999999956344</v>
      </c>
      <c r="BZ81" s="183">
        <f t="shared" si="66"/>
        <v>-2.9999999969732016E-2</v>
      </c>
      <c r="CA81" s="183">
        <f t="shared" si="66"/>
        <v>4.9999999999272404E-2</v>
      </c>
      <c r="CB81" s="183">
        <f t="shared" si="66"/>
        <v>3.0000000027939677E-2</v>
      </c>
      <c r="CC81" s="183">
        <f>CC79-CC80</f>
        <v>-0.12000000022817403</v>
      </c>
      <c r="CD81" s="183">
        <f t="shared" ref="CD81:CK81" si="67">CD79-CD80</f>
        <v>0.10999999998603016</v>
      </c>
      <c r="CE81" s="183">
        <f t="shared" si="67"/>
        <v>-0.27000000000043656</v>
      </c>
      <c r="CF81" s="183">
        <f t="shared" si="67"/>
        <v>-0.16000000003259629</v>
      </c>
      <c r="CG81" s="183">
        <f t="shared" si="67"/>
        <v>0.180000000007567</v>
      </c>
      <c r="CH81" s="183">
        <f t="shared" si="67"/>
        <v>-0.36000000000058208</v>
      </c>
      <c r="CI81" s="183">
        <f t="shared" si="67"/>
        <v>0.30000000004656613</v>
      </c>
      <c r="CJ81" s="183">
        <f t="shared" si="67"/>
        <v>0.45999999999912689</v>
      </c>
      <c r="CK81" s="183">
        <f t="shared" si="67"/>
        <v>0.58000000001629815</v>
      </c>
      <c r="CL81" s="183">
        <f>CL79-CL80</f>
        <v>0.11999999987892807</v>
      </c>
      <c r="CM81" s="183">
        <f t="shared" ref="CM81:CT81" si="68">CM79-CM80</f>
        <v>-0.19999999995343387</v>
      </c>
      <c r="CN81" s="183">
        <f t="shared" si="68"/>
        <v>-0.27000000000043656</v>
      </c>
      <c r="CO81" s="183">
        <f t="shared" si="68"/>
        <v>-0.46999999997206032</v>
      </c>
      <c r="CP81" s="183">
        <f t="shared" si="68"/>
        <v>0.25</v>
      </c>
      <c r="CQ81" s="183">
        <f t="shared" si="68"/>
        <v>0.13999999999941792</v>
      </c>
      <c r="CR81" s="183">
        <f t="shared" si="68"/>
        <v>0.1000000000349246</v>
      </c>
      <c r="CS81" s="183">
        <f t="shared" si="68"/>
        <v>9.0000000000145519E-2</v>
      </c>
      <c r="CT81" s="183">
        <f t="shared" si="68"/>
        <v>0.58000000001629815</v>
      </c>
      <c r="CU81" s="183">
        <f>CU79-CU80</f>
        <v>9.9999997764825821E-3</v>
      </c>
      <c r="CV81" s="183">
        <f t="shared" ref="CV81:DC81" si="69">CV79-CV80</f>
        <v>-0.14999999990686774</v>
      </c>
      <c r="CW81" s="183">
        <f t="shared" si="69"/>
        <v>-0.27000000000043656</v>
      </c>
      <c r="CX81" s="183">
        <f t="shared" si="69"/>
        <v>-0.41999999992549419</v>
      </c>
      <c r="CY81" s="183">
        <f t="shared" si="69"/>
        <v>0.27999999999883585</v>
      </c>
      <c r="CZ81" s="183">
        <f t="shared" si="69"/>
        <v>0.47999999999956344</v>
      </c>
      <c r="DA81" s="183">
        <f t="shared" si="69"/>
        <v>0.28000000002793968</v>
      </c>
      <c r="DB81" s="183">
        <f t="shared" si="69"/>
        <v>0.11000000000058208</v>
      </c>
      <c r="DC81" s="183">
        <f t="shared" si="69"/>
        <v>1.1500000000232831</v>
      </c>
      <c r="DD81" s="183">
        <f>DD79-DD80</f>
        <v>1.1799999997019768</v>
      </c>
      <c r="DE81" s="183">
        <f t="shared" ref="DE81:DM81" si="70">DE79-DE80</f>
        <v>-0.11999999987892807</v>
      </c>
      <c r="DF81" s="183">
        <f t="shared" si="70"/>
        <v>-0.27000000000043656</v>
      </c>
      <c r="DG81" s="183">
        <f t="shared" si="70"/>
        <v>-0.38999999989755452</v>
      </c>
      <c r="DH81" s="183">
        <f t="shared" si="70"/>
        <v>0</v>
      </c>
      <c r="DI81" s="183">
        <f t="shared" si="70"/>
        <v>-0.31999999999970896</v>
      </c>
      <c r="DJ81" s="183">
        <f t="shared" si="70"/>
        <v>-0.18999999994412065</v>
      </c>
      <c r="DK81" s="183">
        <f t="shared" si="70"/>
        <v>2.0000000000436557E-2</v>
      </c>
      <c r="DL81" s="183">
        <f t="shared" si="70"/>
        <v>-0.48999999999068677</v>
      </c>
      <c r="DM81" s="183">
        <f t="shared" si="70"/>
        <v>-1.1800000001676381</v>
      </c>
      <c r="DN81" s="173"/>
      <c r="DO81" s="173"/>
      <c r="DP81" s="173"/>
      <c r="DQ81" s="173"/>
      <c r="DR81" s="173"/>
      <c r="DS81" s="173"/>
      <c r="DT81" s="173"/>
      <c r="DU81" s="173"/>
      <c r="DV81" s="173"/>
      <c r="DW81" s="173"/>
      <c r="DX81" s="173"/>
      <c r="DY81" s="173"/>
      <c r="DZ81" s="173"/>
    </row>
    <row r="82" spans="1:130" x14ac:dyDescent="0.25">
      <c r="J82" s="233"/>
      <c r="K82" s="233"/>
      <c r="L82" s="233"/>
      <c r="M82" s="221"/>
      <c r="N82" s="221"/>
      <c r="O82" s="221"/>
      <c r="P82" s="221"/>
      <c r="Q82" s="221"/>
      <c r="R82" s="222"/>
      <c r="S82" s="233"/>
      <c r="T82" s="233"/>
      <c r="U82" s="233"/>
      <c r="V82" s="221"/>
      <c r="W82" s="221"/>
      <c r="X82" s="221"/>
      <c r="Y82" s="221"/>
      <c r="Z82" s="221"/>
      <c r="AA82" s="222"/>
      <c r="AB82" s="233"/>
      <c r="AC82" s="233"/>
      <c r="AD82" s="233"/>
      <c r="AE82" s="221"/>
      <c r="AF82" s="221"/>
      <c r="AG82" s="221"/>
      <c r="AH82" s="221"/>
      <c r="AI82" s="221"/>
      <c r="AJ82" s="222"/>
      <c r="AK82" s="233"/>
      <c r="AL82" s="233"/>
      <c r="AM82" s="233"/>
      <c r="AN82" s="221"/>
      <c r="AO82" s="221"/>
      <c r="AP82" s="221"/>
      <c r="AQ82" s="221"/>
      <c r="AR82" s="221"/>
      <c r="AS82" s="222"/>
      <c r="AT82" s="233"/>
      <c r="AU82" s="233"/>
      <c r="AV82" s="233"/>
      <c r="AW82" s="221"/>
      <c r="AX82" s="221"/>
      <c r="AY82" s="221"/>
      <c r="AZ82" s="221"/>
      <c r="BA82" s="221"/>
      <c r="BB82" s="222"/>
      <c r="BC82" s="233"/>
      <c r="BD82" s="233"/>
      <c r="BE82" s="233"/>
      <c r="BF82" s="221"/>
      <c r="BG82" s="221"/>
      <c r="BH82" s="221"/>
      <c r="BI82" s="221"/>
      <c r="BJ82" s="221"/>
      <c r="BK82" s="222"/>
      <c r="BL82" s="233"/>
      <c r="BM82" s="233"/>
      <c r="BN82" s="233"/>
      <c r="BO82" s="221"/>
      <c r="BP82" s="221"/>
      <c r="BQ82" s="221"/>
      <c r="BR82" s="221"/>
      <c r="BS82" s="221"/>
      <c r="BT82" s="222"/>
      <c r="BU82" s="233"/>
      <c r="BV82" s="233"/>
      <c r="BW82" s="233"/>
      <c r="BX82" s="221"/>
      <c r="BY82" s="221"/>
      <c r="BZ82" s="221"/>
      <c r="CA82" s="221"/>
      <c r="CB82" s="221"/>
      <c r="CC82" s="222"/>
      <c r="CD82" s="233"/>
      <c r="CE82" s="233"/>
      <c r="CF82" s="233"/>
      <c r="CG82" s="221"/>
      <c r="CH82" s="221"/>
      <c r="CI82" s="221"/>
      <c r="CJ82" s="221"/>
      <c r="CK82" s="221"/>
      <c r="CL82" s="222"/>
      <c r="CM82" s="233"/>
      <c r="CN82" s="233"/>
      <c r="CO82" s="233"/>
      <c r="CP82" s="221"/>
      <c r="CQ82" s="221"/>
      <c r="CR82" s="221"/>
      <c r="CS82" s="221"/>
      <c r="CT82" s="221"/>
      <c r="CU82" s="222"/>
      <c r="CV82" s="233"/>
      <c r="CW82" s="233"/>
      <c r="CX82" s="233"/>
      <c r="CY82" s="221"/>
      <c r="CZ82" s="221"/>
      <c r="DA82" s="221"/>
      <c r="DB82" s="221"/>
      <c r="DC82" s="221"/>
      <c r="DD82" s="222"/>
      <c r="DE82" s="233"/>
      <c r="DF82" s="233"/>
      <c r="DG82" s="233"/>
      <c r="DH82" s="221"/>
      <c r="DI82" s="221"/>
      <c r="DJ82" s="221"/>
      <c r="DK82" s="221"/>
      <c r="DL82" s="221"/>
      <c r="DM82" s="222"/>
      <c r="DN82" s="223"/>
      <c r="DO82" s="223"/>
      <c r="DP82" s="223"/>
      <c r="DQ82" s="223"/>
      <c r="DR82" s="223"/>
      <c r="DS82" s="223"/>
      <c r="DT82" s="223"/>
      <c r="DU82" s="223"/>
      <c r="DV82" s="223"/>
      <c r="DW82" s="223"/>
      <c r="DX82" s="223"/>
      <c r="DY82" s="223"/>
      <c r="DZ82" s="223"/>
    </row>
    <row r="83" spans="1:130" x14ac:dyDescent="0.25">
      <c r="J83" s="270" t="s">
        <v>984</v>
      </c>
      <c r="K83" s="270"/>
      <c r="L83" s="270"/>
      <c r="M83" s="270"/>
      <c r="N83" s="270"/>
      <c r="O83" s="270"/>
      <c r="P83" s="270"/>
      <c r="Q83" s="270"/>
      <c r="R83" s="270"/>
      <c r="S83" s="270" t="s">
        <v>984</v>
      </c>
      <c r="T83" s="270"/>
      <c r="U83" s="270"/>
      <c r="V83" s="270"/>
      <c r="W83" s="270"/>
      <c r="X83" s="270"/>
      <c r="Y83" s="270"/>
      <c r="Z83" s="270"/>
      <c r="AA83" s="270"/>
      <c r="AB83" s="270" t="s">
        <v>984</v>
      </c>
      <c r="AC83" s="270"/>
      <c r="AD83" s="270"/>
      <c r="AE83" s="270"/>
      <c r="AF83" s="270"/>
      <c r="AG83" s="270"/>
      <c r="AH83" s="270"/>
      <c r="AI83" s="270"/>
      <c r="AJ83" s="270"/>
      <c r="AK83" s="270" t="s">
        <v>984</v>
      </c>
      <c r="AL83" s="270"/>
      <c r="AM83" s="270"/>
      <c r="AN83" s="270"/>
      <c r="AO83" s="270"/>
      <c r="AP83" s="270"/>
      <c r="AQ83" s="270"/>
      <c r="AR83" s="270"/>
      <c r="AS83" s="270"/>
      <c r="BC83" s="270" t="s">
        <v>984</v>
      </c>
      <c r="BD83" s="270"/>
      <c r="BE83" s="270"/>
      <c r="BF83" s="270"/>
      <c r="BG83" s="270"/>
      <c r="BH83" s="270"/>
      <c r="BI83" s="270"/>
      <c r="BJ83" s="270"/>
      <c r="BK83" s="270"/>
      <c r="BL83" s="270" t="s">
        <v>984</v>
      </c>
      <c r="BM83" s="270"/>
      <c r="BN83" s="270"/>
      <c r="BO83" s="270"/>
      <c r="BP83" s="270"/>
      <c r="BQ83" s="270"/>
      <c r="BR83" s="270"/>
      <c r="BS83" s="270"/>
      <c r="BT83" s="270"/>
      <c r="BU83" s="270" t="s">
        <v>984</v>
      </c>
      <c r="BV83" s="270"/>
      <c r="BW83" s="270"/>
      <c r="BX83" s="270"/>
      <c r="BY83" s="270"/>
      <c r="BZ83" s="270"/>
      <c r="CA83" s="270"/>
      <c r="CB83" s="270"/>
      <c r="CC83" s="270"/>
      <c r="CD83" s="270" t="s">
        <v>984</v>
      </c>
      <c r="CE83" s="270"/>
      <c r="CF83" s="270"/>
      <c r="CG83" s="270"/>
      <c r="CH83" s="270"/>
      <c r="CI83" s="270"/>
      <c r="CJ83" s="270"/>
      <c r="CK83" s="270"/>
      <c r="CL83" s="270"/>
      <c r="CM83" s="270" t="s">
        <v>984</v>
      </c>
      <c r="CN83" s="270"/>
      <c r="CO83" s="270"/>
      <c r="CP83" s="270"/>
      <c r="CQ83" s="270"/>
      <c r="CR83" s="270"/>
      <c r="CS83" s="270"/>
      <c r="CT83" s="270"/>
      <c r="CU83" s="270"/>
      <c r="CV83" s="270" t="s">
        <v>984</v>
      </c>
      <c r="CW83" s="270"/>
      <c r="CX83" s="270"/>
      <c r="CY83" s="270"/>
      <c r="CZ83" s="270"/>
      <c r="DA83" s="270"/>
      <c r="DB83" s="270"/>
      <c r="DC83" s="270"/>
      <c r="DD83" s="270"/>
      <c r="DE83" s="270" t="s">
        <v>984</v>
      </c>
      <c r="DF83" s="270"/>
      <c r="DG83" s="270"/>
      <c r="DH83" s="270"/>
      <c r="DI83" s="270"/>
      <c r="DJ83" s="270"/>
      <c r="DK83" s="270"/>
      <c r="DL83" s="270"/>
      <c r="DM83" s="270"/>
    </row>
  </sheetData>
  <mergeCells count="133">
    <mergeCell ref="A75:B77"/>
    <mergeCell ref="A79:B81"/>
    <mergeCell ref="DW13:DX13"/>
    <mergeCell ref="DY13:DZ13"/>
    <mergeCell ref="DW17:DX17"/>
    <mergeCell ref="DY17:DZ17"/>
    <mergeCell ref="DW18:DX18"/>
    <mergeCell ref="DY18:DZ18"/>
    <mergeCell ref="DW19:DX19"/>
    <mergeCell ref="DY19:DZ19"/>
    <mergeCell ref="DW14:DX14"/>
    <mergeCell ref="DY14:DZ14"/>
    <mergeCell ref="DW15:DX15"/>
    <mergeCell ref="DY15:DZ15"/>
    <mergeCell ref="DW16:DX16"/>
    <mergeCell ref="DY16:DZ16"/>
    <mergeCell ref="DW23:DX23"/>
    <mergeCell ref="DY23:DZ23"/>
    <mergeCell ref="DW24:DX24"/>
    <mergeCell ref="DY24:DZ24"/>
    <mergeCell ref="DW25:DX25"/>
    <mergeCell ref="DY25:DZ25"/>
    <mergeCell ref="DW20:DX20"/>
    <mergeCell ref="DY20:DZ20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2:DZ2"/>
    <mergeCell ref="DW3:DX3"/>
    <mergeCell ref="DY3:DZ3"/>
    <mergeCell ref="DW4:DX4"/>
    <mergeCell ref="DY4:DZ4"/>
    <mergeCell ref="DW11:DX11"/>
    <mergeCell ref="DY11:DZ11"/>
    <mergeCell ref="DW12:DX12"/>
    <mergeCell ref="DY12:DZ12"/>
    <mergeCell ref="DW8:DX8"/>
    <mergeCell ref="DY8:DZ8"/>
    <mergeCell ref="DW9:DX9"/>
    <mergeCell ref="DY9:DZ9"/>
    <mergeCell ref="DW10:DX10"/>
    <mergeCell ref="DY10:DZ10"/>
    <mergeCell ref="DW5:DX5"/>
    <mergeCell ref="DY5:DZ5"/>
    <mergeCell ref="DW6:DX6"/>
    <mergeCell ref="DY6:DZ6"/>
    <mergeCell ref="DW7:DX7"/>
    <mergeCell ref="DY7:DZ7"/>
    <mergeCell ref="DW21:DX21"/>
    <mergeCell ref="DY21:DZ21"/>
    <mergeCell ref="DW22:DX22"/>
    <mergeCell ref="DY22:DZ22"/>
    <mergeCell ref="DW29:DX29"/>
    <mergeCell ref="DY29:DZ29"/>
    <mergeCell ref="DW30:DX30"/>
    <mergeCell ref="DY30:DZ30"/>
    <mergeCell ref="DW31:DX31"/>
    <mergeCell ref="DY31:DZ31"/>
    <mergeCell ref="DW26:DX26"/>
    <mergeCell ref="DY26:DZ26"/>
    <mergeCell ref="DW27:DX27"/>
    <mergeCell ref="DY27:DZ27"/>
    <mergeCell ref="DW28:DX28"/>
    <mergeCell ref="DY28:DZ28"/>
    <mergeCell ref="DW35:DX35"/>
    <mergeCell ref="DY35:DZ35"/>
    <mergeCell ref="DW36:DX36"/>
    <mergeCell ref="DY36:DZ36"/>
    <mergeCell ref="DW37:DX37"/>
    <mergeCell ref="DY37:DZ37"/>
    <mergeCell ref="DW32:DX32"/>
    <mergeCell ref="DY32:DZ32"/>
    <mergeCell ref="DW33:DX33"/>
    <mergeCell ref="DY33:DZ33"/>
    <mergeCell ref="DW34:DX34"/>
    <mergeCell ref="DY34:DZ34"/>
    <mergeCell ref="DW41:DX41"/>
    <mergeCell ref="DY41:DZ41"/>
    <mergeCell ref="DW42:DX42"/>
    <mergeCell ref="DY42:DZ42"/>
    <mergeCell ref="DW43:DX43"/>
    <mergeCell ref="DY43:DZ43"/>
    <mergeCell ref="DW38:DX38"/>
    <mergeCell ref="DY38:DZ38"/>
    <mergeCell ref="DW39:DX39"/>
    <mergeCell ref="DY39:DZ39"/>
    <mergeCell ref="DW40:DX40"/>
    <mergeCell ref="DY40:DZ40"/>
    <mergeCell ref="DW47:DX47"/>
    <mergeCell ref="DY47:DZ47"/>
    <mergeCell ref="DW48:DX48"/>
    <mergeCell ref="DY48:DZ48"/>
    <mergeCell ref="DW49:DX49"/>
    <mergeCell ref="DY49:DZ49"/>
    <mergeCell ref="DW44:DX44"/>
    <mergeCell ref="DY44:DZ44"/>
    <mergeCell ref="DW45:DX45"/>
    <mergeCell ref="DY45:DZ45"/>
    <mergeCell ref="DW46:DX46"/>
    <mergeCell ref="DY46:DZ46"/>
    <mergeCell ref="DW53:DX53"/>
    <mergeCell ref="DY53:DZ53"/>
    <mergeCell ref="DW54:DX54"/>
    <mergeCell ref="DY54:DZ54"/>
    <mergeCell ref="DW55:DX55"/>
    <mergeCell ref="DY55:DZ55"/>
    <mergeCell ref="DW50:DX50"/>
    <mergeCell ref="DY50:DZ50"/>
    <mergeCell ref="DW51:DX51"/>
    <mergeCell ref="DY51:DZ51"/>
    <mergeCell ref="DW52:DX52"/>
    <mergeCell ref="DY52:DZ52"/>
    <mergeCell ref="CV83:DD83"/>
    <mergeCell ref="DE83:DM83"/>
    <mergeCell ref="J83:R83"/>
    <mergeCell ref="S83:AA83"/>
    <mergeCell ref="AB83:AJ83"/>
    <mergeCell ref="AK83:AS83"/>
    <mergeCell ref="BC83:BK83"/>
    <mergeCell ref="BL83:BT83"/>
    <mergeCell ref="BU83:CC83"/>
    <mergeCell ref="CD83:CL83"/>
    <mergeCell ref="CM83:CU83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>
    <tabColor rgb="FF00B050"/>
  </sheetPr>
  <dimension ref="A1:DZ70"/>
  <sheetViews>
    <sheetView zoomScale="70" zoomScaleNormal="70" workbookViewId="0">
      <pane xSplit="9" ySplit="3" topLeftCell="AK13" activePane="bottomRight" state="frozen"/>
      <selection activeCell="H24" sqref="H24"/>
      <selection pane="topRight" activeCell="H24" sqref="H24"/>
      <selection pane="bottomLeft" activeCell="H24" sqref="H24"/>
      <selection pane="bottomRight" activeCell="A41" sqref="A41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22" width="11.42578125" style="18" customWidth="1"/>
    <col min="123" max="123" width="13.28515625" style="18" customWidth="1"/>
    <col min="124" max="124" width="11.42578125" style="18" customWidth="1"/>
    <col min="125" max="125" width="13" style="18" customWidth="1"/>
    <col min="126" max="126" width="13.42578125" style="18" customWidth="1"/>
    <col min="127" max="127" width="20.42578125" style="18" customWidth="1"/>
    <col min="128" max="128" width="8.85546875" style="18" customWidth="1"/>
    <col min="129" max="131" width="11.42578125" style="18" customWidth="1"/>
    <col min="132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x14ac:dyDescent="0.25">
      <c r="A4" s="18">
        <v>469</v>
      </c>
      <c r="B4" s="18" t="s">
        <v>270</v>
      </c>
      <c r="C4" s="18" t="s">
        <v>250</v>
      </c>
      <c r="D4" s="20">
        <v>1</v>
      </c>
      <c r="E4" s="18">
        <v>109.61142</v>
      </c>
      <c r="F4" s="18">
        <v>198.61967999999999</v>
      </c>
      <c r="G4" s="18" t="s">
        <v>157</v>
      </c>
      <c r="H4" s="18" t="s">
        <v>9</v>
      </c>
      <c r="I4" s="18" t="s">
        <v>272</v>
      </c>
      <c r="J4" s="9">
        <v>15.643380000000001</v>
      </c>
      <c r="K4" s="9">
        <v>0</v>
      </c>
      <c r="L4" s="9">
        <v>15.643380000000001</v>
      </c>
      <c r="M4" s="11">
        <v>1.554</v>
      </c>
      <c r="N4" s="11">
        <v>0.19889999999999999</v>
      </c>
      <c r="O4" s="11">
        <v>5.8052999999999999</v>
      </c>
      <c r="P4" s="11">
        <v>0.88829999999999998</v>
      </c>
      <c r="Q4" s="11">
        <v>8.4465000000000003</v>
      </c>
      <c r="R4" s="23">
        <v>24.089879999999997</v>
      </c>
      <c r="S4" s="9">
        <v>15.31578</v>
      </c>
      <c r="T4" s="9">
        <v>0</v>
      </c>
      <c r="U4" s="9">
        <v>15.31578</v>
      </c>
      <c r="V4" s="11">
        <v>1.554</v>
      </c>
      <c r="W4" s="11">
        <v>0.19889999999999999</v>
      </c>
      <c r="X4" s="11">
        <v>5.8113000000000001</v>
      </c>
      <c r="Y4" s="11">
        <v>0.76158000000000003</v>
      </c>
      <c r="Z4" s="11">
        <v>8.32578</v>
      </c>
      <c r="AA4" s="23">
        <v>23.641559999999998</v>
      </c>
      <c r="AB4" s="9">
        <v>15.31578</v>
      </c>
      <c r="AC4" s="9">
        <v>0</v>
      </c>
      <c r="AD4" s="9">
        <v>15.31578</v>
      </c>
      <c r="AE4" s="11">
        <v>1.554</v>
      </c>
      <c r="AF4" s="11">
        <v>0.19889999999999999</v>
      </c>
      <c r="AG4" s="11">
        <v>5.8082999999999991</v>
      </c>
      <c r="AH4" s="11">
        <v>0.88397999999999999</v>
      </c>
      <c r="AI4" s="11">
        <v>8.4451799999999988</v>
      </c>
      <c r="AJ4" s="23">
        <v>23.760960000000001</v>
      </c>
      <c r="AK4" s="9">
        <v>15.641640000000001</v>
      </c>
      <c r="AL4" s="9">
        <v>0</v>
      </c>
      <c r="AM4" s="9">
        <v>15.641640000000001</v>
      </c>
      <c r="AN4" s="11">
        <v>1.6019999999999999</v>
      </c>
      <c r="AO4" s="11">
        <v>0.20309999999999997</v>
      </c>
      <c r="AP4" s="11">
        <v>5.9275199999999995</v>
      </c>
      <c r="AQ4" s="11">
        <v>0.92033999999999994</v>
      </c>
      <c r="AR4" s="11">
        <v>8.6529600000000002</v>
      </c>
      <c r="AS4" s="23">
        <v>24.294599999999999</v>
      </c>
      <c r="AT4" s="9">
        <v>15.49044</v>
      </c>
      <c r="AU4" s="9">
        <v>5.6916599999999997</v>
      </c>
      <c r="AV4" s="9">
        <v>21.182100000000002</v>
      </c>
      <c r="AW4" s="11">
        <v>2.3579999999999997</v>
      </c>
      <c r="AX4" s="11">
        <v>0.20118</v>
      </c>
      <c r="AY4" s="11">
        <v>7.010699999999999</v>
      </c>
      <c r="AZ4" s="11">
        <v>0.6573</v>
      </c>
      <c r="BA4" s="11">
        <v>10.227179999999999</v>
      </c>
      <c r="BB4" s="23">
        <v>31.409279999999999</v>
      </c>
      <c r="BC4" s="9">
        <v>23.972579999999997</v>
      </c>
      <c r="BD4" s="9">
        <v>0</v>
      </c>
      <c r="BE4" s="9">
        <v>23.972579999999997</v>
      </c>
      <c r="BF4" s="11">
        <v>2.5920000000000001</v>
      </c>
      <c r="BG4" s="11">
        <v>0.29705999999999999</v>
      </c>
      <c r="BH4" s="11">
        <v>8.5657800000000002</v>
      </c>
      <c r="BI4" s="11">
        <v>0.8798999999999999</v>
      </c>
      <c r="BJ4" s="11">
        <v>12.33474</v>
      </c>
      <c r="BK4" s="23">
        <v>36.307319999999997</v>
      </c>
      <c r="BL4" s="9">
        <v>15.31578</v>
      </c>
      <c r="BM4" s="9">
        <v>0</v>
      </c>
      <c r="BN4" s="9">
        <v>15.31578</v>
      </c>
      <c r="BO4" s="11">
        <v>1.5479999999999998</v>
      </c>
      <c r="BP4" s="11">
        <v>0.19889999999999999</v>
      </c>
      <c r="BQ4" s="11">
        <v>5.8082999999999991</v>
      </c>
      <c r="BR4" s="11">
        <v>0.79218</v>
      </c>
      <c r="BS4" s="11">
        <v>8.3473799999999994</v>
      </c>
      <c r="BT4" s="23">
        <v>23.663159999999998</v>
      </c>
      <c r="BU4" s="9">
        <v>15.31578</v>
      </c>
      <c r="BV4" s="9">
        <v>0</v>
      </c>
      <c r="BW4" s="9">
        <v>15.31578</v>
      </c>
      <c r="BX4" s="11">
        <v>1.554</v>
      </c>
      <c r="BY4" s="11">
        <v>0.19889999999999999</v>
      </c>
      <c r="BZ4" s="11">
        <v>5.8082999999999991</v>
      </c>
      <c r="CA4" s="11">
        <v>0.94518000000000002</v>
      </c>
      <c r="CB4" s="11">
        <v>8.5063800000000001</v>
      </c>
      <c r="CC4" s="23">
        <v>23.82216</v>
      </c>
      <c r="CD4" s="9">
        <v>15.751440000000001</v>
      </c>
      <c r="CE4" s="9">
        <v>0</v>
      </c>
      <c r="CF4" s="9">
        <v>15.751440000000001</v>
      </c>
      <c r="CG4" s="11">
        <v>1.6140000000000001</v>
      </c>
      <c r="CH4" s="11">
        <v>0.20454</v>
      </c>
      <c r="CI4" s="11">
        <v>5.9674799999999992</v>
      </c>
      <c r="CJ4" s="11">
        <v>0.83045999999999998</v>
      </c>
      <c r="CK4" s="11">
        <v>8.616480000000001</v>
      </c>
      <c r="CL4" s="23">
        <v>24.367919999999998</v>
      </c>
      <c r="CM4" s="9">
        <v>15.2202</v>
      </c>
      <c r="CN4" s="9">
        <v>0</v>
      </c>
      <c r="CO4" s="9">
        <v>15.2202</v>
      </c>
      <c r="CP4" s="11">
        <v>1.59</v>
      </c>
      <c r="CQ4" s="11">
        <v>0.19763999999999998</v>
      </c>
      <c r="CR4" s="11">
        <v>5.8024799999999992</v>
      </c>
      <c r="CS4" s="11">
        <v>0.45384000000000002</v>
      </c>
      <c r="CT4" s="11">
        <v>8.0439600000000002</v>
      </c>
      <c r="CU4" s="23">
        <v>23.264159999999997</v>
      </c>
      <c r="CV4" s="9">
        <v>15.31578</v>
      </c>
      <c r="CW4" s="9">
        <v>0</v>
      </c>
      <c r="CX4" s="9">
        <v>15.31578</v>
      </c>
      <c r="CY4" s="11">
        <v>1.554</v>
      </c>
      <c r="CZ4" s="11">
        <v>0.19889999999999999</v>
      </c>
      <c r="DA4" s="11">
        <v>5.8082999999999991</v>
      </c>
      <c r="DB4" s="11">
        <v>0.82277999999999996</v>
      </c>
      <c r="DC4" s="11">
        <v>8.3839800000000011</v>
      </c>
      <c r="DD4" s="19">
        <v>23.699760000000001</v>
      </c>
      <c r="DE4" s="9">
        <v>22.84986</v>
      </c>
      <c r="DF4" s="9">
        <v>0</v>
      </c>
      <c r="DG4" s="9">
        <v>22.84986</v>
      </c>
      <c r="DH4" s="11">
        <v>2.6039999999999996</v>
      </c>
      <c r="DI4" s="11">
        <v>2.2921199999999997</v>
      </c>
      <c r="DJ4" s="11">
        <v>8.5604399999999998</v>
      </c>
      <c r="DK4" s="11">
        <v>0.95657999999999999</v>
      </c>
      <c r="DL4" s="11">
        <v>14.413139999999999</v>
      </c>
      <c r="DM4" s="19">
        <v>37.262999999999998</v>
      </c>
      <c r="DN4" s="73">
        <f>J4+S4+AB4+AK4+AT4+BC4+BL4+BU4+CD4+CM4+CV4+DE4</f>
        <v>201.14843999999999</v>
      </c>
      <c r="DO4" s="73">
        <f t="shared" ref="DO4:DV4" si="0">K4+T4+AC4+AL4+AU4+BD4+BM4+BV4+CE4+CN4+CW4+DF4</f>
        <v>5.6916599999999997</v>
      </c>
      <c r="DP4" s="73">
        <f t="shared" si="0"/>
        <v>206.84010000000001</v>
      </c>
      <c r="DQ4" s="22">
        <f t="shared" si="0"/>
        <v>21.678000000000001</v>
      </c>
      <c r="DR4" s="22">
        <f t="shared" si="0"/>
        <v>4.5890399999999998</v>
      </c>
      <c r="DS4" s="22">
        <f t="shared" si="0"/>
        <v>76.684200000000004</v>
      </c>
      <c r="DT4" s="22">
        <f t="shared" si="0"/>
        <v>9.7924199999999999</v>
      </c>
      <c r="DU4" s="22">
        <f t="shared" si="0"/>
        <v>112.74366000000001</v>
      </c>
      <c r="DV4" s="23">
        <f t="shared" si="0"/>
        <v>319.58375999999998</v>
      </c>
      <c r="DW4" s="262">
        <f>DP4-F4</f>
        <v>8.2204200000000185</v>
      </c>
      <c r="DX4" s="262"/>
      <c r="DY4" s="263">
        <f>E4-(DU4-(DO4*PARAM!Q4))</f>
        <v>-1.1475581580000096</v>
      </c>
      <c r="DZ4" s="263"/>
    </row>
    <row r="5" spans="1:130" x14ac:dyDescent="0.25">
      <c r="A5" s="18">
        <v>471</v>
      </c>
      <c r="B5" s="18" t="s">
        <v>273</v>
      </c>
      <c r="C5" s="18" t="s">
        <v>184</v>
      </c>
      <c r="D5" s="20">
        <v>1</v>
      </c>
      <c r="E5" s="18">
        <v>117.68832</v>
      </c>
      <c r="F5" s="18">
        <v>213.47477999999998</v>
      </c>
      <c r="G5" s="18" t="s">
        <v>157</v>
      </c>
      <c r="H5" s="18" t="s">
        <v>9</v>
      </c>
      <c r="I5" s="18" t="s">
        <v>274</v>
      </c>
      <c r="J5" s="9">
        <v>18.434759999999997</v>
      </c>
      <c r="K5" s="9">
        <v>0</v>
      </c>
      <c r="L5" s="9">
        <v>18.434759999999997</v>
      </c>
      <c r="M5" s="11">
        <v>1.98</v>
      </c>
      <c r="N5" s="11">
        <v>0.23928000000000002</v>
      </c>
      <c r="O5" s="11">
        <v>6.9383999999999988</v>
      </c>
      <c r="P5" s="11">
        <v>0.69444000000000006</v>
      </c>
      <c r="Q5" s="11">
        <v>9.8521199999999993</v>
      </c>
      <c r="R5" s="23">
        <v>28.28688</v>
      </c>
      <c r="S5" s="9">
        <v>16.172819999999998</v>
      </c>
      <c r="T5" s="9">
        <v>0</v>
      </c>
      <c r="U5" s="9">
        <v>16.172819999999998</v>
      </c>
      <c r="V5" s="11">
        <v>1.6740000000000002</v>
      </c>
      <c r="W5" s="11">
        <v>0.21</v>
      </c>
      <c r="X5" s="11">
        <v>6.1252800000000001</v>
      </c>
      <c r="Y5" s="11">
        <v>0.83795999999999993</v>
      </c>
      <c r="Z5" s="11">
        <v>8.8472399999999993</v>
      </c>
      <c r="AA5" s="23">
        <v>25.020059999999997</v>
      </c>
      <c r="AB5" s="9">
        <v>16.172819999999998</v>
      </c>
      <c r="AC5" s="9">
        <v>0</v>
      </c>
      <c r="AD5" s="9">
        <v>16.172819999999998</v>
      </c>
      <c r="AE5" s="11">
        <v>1.6740000000000002</v>
      </c>
      <c r="AF5" s="11">
        <v>0.21</v>
      </c>
      <c r="AG5" s="11">
        <v>6.1216199999999992</v>
      </c>
      <c r="AH5" s="11">
        <v>0.83795999999999993</v>
      </c>
      <c r="AI5" s="11">
        <v>8.8435799999999993</v>
      </c>
      <c r="AJ5" s="23">
        <v>25.016399999999997</v>
      </c>
      <c r="AK5" s="9">
        <v>16.172819999999998</v>
      </c>
      <c r="AL5" s="9">
        <v>0</v>
      </c>
      <c r="AM5" s="9">
        <v>16.172819999999998</v>
      </c>
      <c r="AN5" s="11">
        <v>1.6740000000000002</v>
      </c>
      <c r="AO5" s="11">
        <v>0.21</v>
      </c>
      <c r="AP5" s="11">
        <v>6.1216199999999992</v>
      </c>
      <c r="AQ5" s="11">
        <v>0.77676000000000001</v>
      </c>
      <c r="AR5" s="11">
        <v>8.7823799999999999</v>
      </c>
      <c r="AS5" s="23">
        <v>24.955200000000001</v>
      </c>
      <c r="AT5" s="9">
        <v>16.280639999999998</v>
      </c>
      <c r="AU5" s="9">
        <v>5.6916599999999997</v>
      </c>
      <c r="AV5" s="9">
        <v>21.972300000000001</v>
      </c>
      <c r="AW5" s="11">
        <v>2.46</v>
      </c>
      <c r="AX5" s="11">
        <v>0.21143999999999999</v>
      </c>
      <c r="AY5" s="11">
        <v>7.2991799999999998</v>
      </c>
      <c r="AZ5" s="11">
        <v>0.6101399999999999</v>
      </c>
      <c r="BA5" s="11">
        <v>10.58076</v>
      </c>
      <c r="BB5" s="23">
        <v>32.553060000000002</v>
      </c>
      <c r="BC5" s="9">
        <v>24.538499999999999</v>
      </c>
      <c r="BD5" s="9">
        <v>0</v>
      </c>
      <c r="BE5" s="9">
        <v>24.538499999999999</v>
      </c>
      <c r="BF5" s="11">
        <v>2.7719999999999998</v>
      </c>
      <c r="BG5" s="11">
        <v>0.31373999999999996</v>
      </c>
      <c r="BH5" s="11">
        <v>10.482719999999999</v>
      </c>
      <c r="BI5" s="11">
        <v>0.43403999999999998</v>
      </c>
      <c r="BJ5" s="11">
        <v>14.0025</v>
      </c>
      <c r="BK5" s="23">
        <v>38.540999999999997</v>
      </c>
      <c r="BL5" s="9">
        <v>16.172819999999998</v>
      </c>
      <c r="BM5" s="9">
        <v>0</v>
      </c>
      <c r="BN5" s="9">
        <v>16.172819999999998</v>
      </c>
      <c r="BO5" s="11">
        <v>1.65</v>
      </c>
      <c r="BP5" s="11">
        <v>0.21</v>
      </c>
      <c r="BQ5" s="11">
        <v>6.1216199999999992</v>
      </c>
      <c r="BR5" s="11">
        <v>0.77676000000000001</v>
      </c>
      <c r="BS5" s="11">
        <v>8.7583799999999989</v>
      </c>
      <c r="BT5" s="23">
        <v>24.9312</v>
      </c>
      <c r="BU5" s="9">
        <v>16.172819999999998</v>
      </c>
      <c r="BV5" s="9">
        <v>0</v>
      </c>
      <c r="BW5" s="9">
        <v>16.172819999999998</v>
      </c>
      <c r="BX5" s="11">
        <v>1.6679999999999999</v>
      </c>
      <c r="BY5" s="11">
        <v>0.21</v>
      </c>
      <c r="BZ5" s="11">
        <v>6.1216199999999992</v>
      </c>
      <c r="CA5" s="11">
        <v>0.96035999999999999</v>
      </c>
      <c r="CB5" s="11">
        <v>8.9599799999999998</v>
      </c>
      <c r="CC5" s="23">
        <v>25.132799999999996</v>
      </c>
      <c r="CD5" s="9">
        <v>16.7439</v>
      </c>
      <c r="CE5" s="9">
        <v>0</v>
      </c>
      <c r="CF5" s="9">
        <v>16.7439</v>
      </c>
      <c r="CG5" s="11">
        <v>1.746</v>
      </c>
      <c r="CH5" s="11">
        <v>0.21743999999999999</v>
      </c>
      <c r="CI5" s="11">
        <v>6.3300599999999996</v>
      </c>
      <c r="CJ5" s="11">
        <v>0.54210000000000003</v>
      </c>
      <c r="CK5" s="11">
        <v>8.8355999999999995</v>
      </c>
      <c r="CL5" s="23">
        <v>25.579499999999999</v>
      </c>
      <c r="CM5" s="9">
        <v>16.071839999999998</v>
      </c>
      <c r="CN5" s="9">
        <v>0</v>
      </c>
      <c r="CO5" s="9">
        <v>16.071839999999998</v>
      </c>
      <c r="CP5" s="11">
        <v>1.704</v>
      </c>
      <c r="CQ5" s="11">
        <v>0.20873999999999998</v>
      </c>
      <c r="CR5" s="11">
        <v>6.1134599999999999</v>
      </c>
      <c r="CS5" s="11">
        <v>0.74441999999999997</v>
      </c>
      <c r="CT5" s="11">
        <v>8.770620000000001</v>
      </c>
      <c r="CU5" s="23">
        <v>24.842460000000003</v>
      </c>
      <c r="CV5" s="9">
        <v>19.336979999999997</v>
      </c>
      <c r="CW5" s="9">
        <v>0</v>
      </c>
      <c r="CX5" s="9">
        <v>19.336979999999997</v>
      </c>
      <c r="CY5" s="11">
        <v>2.1059999999999999</v>
      </c>
      <c r="CZ5" s="11">
        <v>0.25115999999999999</v>
      </c>
      <c r="DA5" s="11">
        <v>7.2772199999999998</v>
      </c>
      <c r="DB5" s="11">
        <v>0.86363999999999985</v>
      </c>
      <c r="DC5" s="11">
        <v>10.498019999999999</v>
      </c>
      <c r="DD5" s="19">
        <v>29.835000000000001</v>
      </c>
      <c r="DE5" s="9">
        <v>24.563279999999999</v>
      </c>
      <c r="DF5" s="9">
        <v>0</v>
      </c>
      <c r="DG5" s="9">
        <v>24.563279999999999</v>
      </c>
      <c r="DH5" s="11">
        <v>2.8739999999999997</v>
      </c>
      <c r="DI5" s="11">
        <v>2.4815399999999999</v>
      </c>
      <c r="DJ5" s="11">
        <v>7.7379599999999993</v>
      </c>
      <c r="DK5" s="11">
        <v>1.0482</v>
      </c>
      <c r="DL5" s="11">
        <v>14.141699999999998</v>
      </c>
      <c r="DM5" s="19">
        <v>38.704979999999999</v>
      </c>
      <c r="DN5" s="73">
        <f t="shared" ref="DN5:DN43" si="1">J5+S5+AB5+AK5+AT5+BC5+BL5+BU5+CD5+CM5+CV5+DE5</f>
        <v>216.83399999999997</v>
      </c>
      <c r="DO5" s="73">
        <f t="shared" ref="DO5:DO43" si="2">K5+T5+AC5+AL5+AU5+BD5+BM5+BV5+CE5+CN5+CW5+DF5</f>
        <v>5.6916599999999997</v>
      </c>
      <c r="DP5" s="73">
        <f t="shared" ref="DP5:DP43" si="3">L5+U5+AD5+AM5+AV5+BE5+BN5+BW5+CF5+CO5+CX5+DG5</f>
        <v>222.52565999999999</v>
      </c>
      <c r="DQ5" s="22">
        <f t="shared" ref="DQ5:DQ43" si="4">M5+V5+AE5+AN5+AW5+BF5+BO5+BX5+CG5+CP5+CY5+DH5</f>
        <v>23.981999999999996</v>
      </c>
      <c r="DR5" s="22">
        <f t="shared" ref="DR5:DR43" si="5">N5+W5+AF5+AO5+AX5+BG5+BP5+BY5+CH5+CQ5+CZ5+DI5</f>
        <v>4.9733400000000003</v>
      </c>
      <c r="DS5" s="22">
        <f t="shared" ref="DS5:DS43" si="6">O5+X5+AG5+AP5+AY5+BH5+BQ5+BZ5+CI5+CR5+DA5+DJ5</f>
        <v>82.790760000000006</v>
      </c>
      <c r="DT5" s="22">
        <f t="shared" ref="DT5:DT43" si="7">P5+Y5+AH5+AQ5+AZ5+BI5+BR5+CA5+CJ5+CS5+DB5+DK5</f>
        <v>9.1267800000000001</v>
      </c>
      <c r="DU5" s="22">
        <f t="shared" ref="DU5:DU43" si="8">Q5+Z5+AI5+AR5+BA5+BJ5+BS5+CB5+CK5+CT5+DC5+DL5</f>
        <v>120.87287999999999</v>
      </c>
      <c r="DV5" s="23">
        <f t="shared" ref="DV5:DV43" si="9">R5+AA5+AJ5+AS5+BB5+BK5+BT5+CC5+CL5+CU5+DD5+DM5</f>
        <v>343.39853999999997</v>
      </c>
      <c r="DW5" s="262">
        <f t="shared" ref="DW5:DW43" si="10">DP5-F5</f>
        <v>9.0508800000000065</v>
      </c>
      <c r="DX5" s="262"/>
      <c r="DY5" s="263">
        <f>E5-(DU5-(DO5*PARAM!Q5))</f>
        <v>-3.1845599999999905</v>
      </c>
      <c r="DZ5" s="263"/>
    </row>
    <row r="6" spans="1:130" x14ac:dyDescent="0.25">
      <c r="A6" s="18">
        <v>493</v>
      </c>
      <c r="B6" s="18" t="s">
        <v>389</v>
      </c>
      <c r="C6" s="18" t="s">
        <v>390</v>
      </c>
      <c r="D6" s="20">
        <v>0</v>
      </c>
      <c r="E6" s="18">
        <v>7157.2059999999992</v>
      </c>
      <c r="F6" s="18">
        <v>12415.0214</v>
      </c>
      <c r="G6" s="18" t="s">
        <v>157</v>
      </c>
      <c r="H6" s="18" t="s">
        <v>20</v>
      </c>
      <c r="I6" s="18" t="s">
        <v>254</v>
      </c>
      <c r="J6" s="9">
        <v>2913.87</v>
      </c>
      <c r="K6" s="9">
        <v>0</v>
      </c>
      <c r="L6" s="9">
        <v>2913.87</v>
      </c>
      <c r="M6" s="11">
        <v>328</v>
      </c>
      <c r="N6" s="11">
        <v>37.859400000000001</v>
      </c>
      <c r="O6" s="11">
        <v>1120.0544</v>
      </c>
      <c r="P6" s="11">
        <v>51.323799999999999</v>
      </c>
      <c r="Q6" s="11">
        <v>1537.2376000000002</v>
      </c>
      <c r="R6" s="23">
        <v>4451.1076000000003</v>
      </c>
      <c r="S6" s="9">
        <v>9729.2261999999992</v>
      </c>
      <c r="T6" s="9">
        <v>0</v>
      </c>
      <c r="U6" s="9">
        <v>9729.2261999999992</v>
      </c>
      <c r="V6" s="11">
        <v>486.26</v>
      </c>
      <c r="W6" s="11">
        <v>252.88800000000001</v>
      </c>
      <c r="X6" s="11">
        <v>4315.8567999999996</v>
      </c>
      <c r="Y6" s="11">
        <v>131.9298</v>
      </c>
      <c r="Z6" s="11">
        <v>5186.9346000000005</v>
      </c>
      <c r="AA6" s="23">
        <v>14916.160800000001</v>
      </c>
      <c r="AB6" s="9">
        <v>0</v>
      </c>
      <c r="AC6" s="9">
        <v>0</v>
      </c>
      <c r="AD6" s="9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23">
        <v>0</v>
      </c>
      <c r="AK6" s="9">
        <v>0</v>
      </c>
      <c r="AL6" s="9">
        <v>0</v>
      </c>
      <c r="AM6" s="9">
        <v>0</v>
      </c>
      <c r="AN6" s="11">
        <v>0</v>
      </c>
      <c r="AO6" s="11">
        <v>0</v>
      </c>
      <c r="AP6" s="11">
        <v>0</v>
      </c>
      <c r="AQ6" s="11">
        <v>0</v>
      </c>
      <c r="AR6" s="11">
        <v>0</v>
      </c>
      <c r="AS6" s="23">
        <v>0</v>
      </c>
      <c r="AT6" s="9">
        <v>0</v>
      </c>
      <c r="AU6" s="9">
        <v>777.86020000000008</v>
      </c>
      <c r="AV6" s="9">
        <v>777.86020000000008</v>
      </c>
      <c r="AW6" s="11">
        <v>93.48</v>
      </c>
      <c r="AX6" s="11">
        <v>0</v>
      </c>
      <c r="AY6" s="11">
        <v>155.57040000000001</v>
      </c>
      <c r="AZ6" s="11">
        <v>10.4222</v>
      </c>
      <c r="BA6" s="11">
        <v>259.4726</v>
      </c>
      <c r="BB6" s="23">
        <v>1037.3327999999999</v>
      </c>
      <c r="BC6" s="9">
        <v>0</v>
      </c>
      <c r="BD6" s="9">
        <v>0</v>
      </c>
      <c r="BE6" s="9">
        <v>0</v>
      </c>
      <c r="BF6" s="11">
        <v>0</v>
      </c>
      <c r="BG6" s="11">
        <v>0</v>
      </c>
      <c r="BH6" s="11">
        <v>0</v>
      </c>
      <c r="BI6" s="11">
        <v>0</v>
      </c>
      <c r="BJ6" s="11">
        <v>0</v>
      </c>
      <c r="BK6" s="23">
        <v>0</v>
      </c>
      <c r="BL6" s="9">
        <v>0</v>
      </c>
      <c r="BM6" s="9">
        <v>0</v>
      </c>
      <c r="BN6" s="9">
        <v>0</v>
      </c>
      <c r="BO6" s="11">
        <v>-2.46</v>
      </c>
      <c r="BP6" s="11">
        <v>0</v>
      </c>
      <c r="BQ6" s="11">
        <v>0</v>
      </c>
      <c r="BR6" s="11">
        <v>0</v>
      </c>
      <c r="BS6" s="11">
        <v>-2.46</v>
      </c>
      <c r="BT6" s="23">
        <v>-2.46</v>
      </c>
      <c r="CC6" s="23"/>
      <c r="CD6" s="9">
        <v>0</v>
      </c>
      <c r="CE6" s="9">
        <v>0</v>
      </c>
      <c r="CF6" s="9">
        <v>0</v>
      </c>
      <c r="CG6" s="11">
        <v>0</v>
      </c>
      <c r="CH6" s="11">
        <v>0</v>
      </c>
      <c r="CI6" s="11">
        <v>0</v>
      </c>
      <c r="CJ6" s="11">
        <v>0</v>
      </c>
      <c r="CK6" s="11">
        <v>0</v>
      </c>
      <c r="CL6" s="23">
        <v>0</v>
      </c>
      <c r="CM6" s="9">
        <v>0</v>
      </c>
      <c r="CN6" s="9">
        <v>0</v>
      </c>
      <c r="CO6" s="9">
        <v>0</v>
      </c>
      <c r="CP6" s="11">
        <v>0</v>
      </c>
      <c r="CQ6" s="11">
        <v>0</v>
      </c>
      <c r="CR6" s="11">
        <v>0</v>
      </c>
      <c r="CS6" s="11">
        <v>0</v>
      </c>
      <c r="CT6" s="11">
        <v>0</v>
      </c>
      <c r="CU6" s="23">
        <v>0</v>
      </c>
      <c r="DN6" s="73">
        <f t="shared" si="1"/>
        <v>12643.0962</v>
      </c>
      <c r="DO6" s="73">
        <f t="shared" si="2"/>
        <v>777.86020000000008</v>
      </c>
      <c r="DP6" s="73">
        <f t="shared" si="3"/>
        <v>13420.956399999999</v>
      </c>
      <c r="DQ6" s="22">
        <f t="shared" si="4"/>
        <v>905.28</v>
      </c>
      <c r="DR6" s="22">
        <f t="shared" si="5"/>
        <v>290.74740000000003</v>
      </c>
      <c r="DS6" s="22">
        <f t="shared" si="6"/>
        <v>5591.4815999999992</v>
      </c>
      <c r="DT6" s="22">
        <f t="shared" si="7"/>
        <v>193.67580000000001</v>
      </c>
      <c r="DU6" s="22">
        <f t="shared" si="8"/>
        <v>6981.1848000000009</v>
      </c>
      <c r="DV6" s="23">
        <f t="shared" si="9"/>
        <v>20402.141200000002</v>
      </c>
      <c r="DW6" s="262">
        <f t="shared" si="10"/>
        <v>1005.9349999999995</v>
      </c>
      <c r="DX6" s="262"/>
      <c r="DY6" s="263">
        <f>E6-(DU6-(DO6*PARAM!Q6))</f>
        <v>176.02119999999832</v>
      </c>
      <c r="DZ6" s="263"/>
    </row>
    <row r="7" spans="1:130" x14ac:dyDescent="0.25">
      <c r="A7" s="18">
        <v>533</v>
      </c>
      <c r="B7" s="18" t="s">
        <v>833</v>
      </c>
      <c r="C7" s="18" t="s">
        <v>184</v>
      </c>
      <c r="D7" s="20">
        <v>0</v>
      </c>
      <c r="G7" s="18" t="s">
        <v>157</v>
      </c>
      <c r="H7" s="18" t="s">
        <v>9</v>
      </c>
      <c r="I7" s="18" t="s">
        <v>834</v>
      </c>
      <c r="R7" s="23"/>
      <c r="S7" s="9">
        <v>0.23364000000000001</v>
      </c>
      <c r="T7" s="9">
        <v>0</v>
      </c>
      <c r="U7" s="9">
        <v>0.23364000000000001</v>
      </c>
      <c r="V7" s="11">
        <v>6.0000000000000001E-3</v>
      </c>
      <c r="W7" s="11">
        <v>5.3400000000000001E-3</v>
      </c>
      <c r="X7" s="11">
        <v>5.058E-2</v>
      </c>
      <c r="Y7" s="11">
        <v>3.1800000000000001E-3</v>
      </c>
      <c r="Z7" s="11">
        <v>6.5099999999999991E-2</v>
      </c>
      <c r="AA7" s="23">
        <v>0.29874000000000001</v>
      </c>
      <c r="AB7" s="9">
        <v>0</v>
      </c>
      <c r="AC7" s="9">
        <v>0</v>
      </c>
      <c r="AD7" s="9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23">
        <v>0</v>
      </c>
      <c r="AS7" s="23"/>
      <c r="AT7" s="9">
        <v>0</v>
      </c>
      <c r="AU7" s="9">
        <v>3.7337399999999996</v>
      </c>
      <c r="AV7" s="9">
        <v>3.7337399999999996</v>
      </c>
      <c r="AW7" s="11">
        <v>0.16200000000000001</v>
      </c>
      <c r="AX7" s="11">
        <v>0</v>
      </c>
      <c r="AY7" s="11">
        <v>0.74675999999999998</v>
      </c>
      <c r="AZ7" s="11">
        <v>4.9980000000000004E-2</v>
      </c>
      <c r="BA7" s="11">
        <v>0.95873999999999993</v>
      </c>
      <c r="BB7" s="23">
        <v>4.6924799999999998</v>
      </c>
      <c r="BK7" s="23"/>
      <c r="BT7" s="23"/>
      <c r="CC7" s="23"/>
      <c r="CL7" s="23"/>
      <c r="CU7" s="23"/>
      <c r="DN7" s="73">
        <f t="shared" si="1"/>
        <v>0.23364000000000001</v>
      </c>
      <c r="DO7" s="73">
        <f t="shared" si="2"/>
        <v>3.7337399999999996</v>
      </c>
      <c r="DP7" s="73">
        <f t="shared" si="3"/>
        <v>3.9673799999999995</v>
      </c>
      <c r="DQ7" s="22">
        <f t="shared" si="4"/>
        <v>0.16800000000000001</v>
      </c>
      <c r="DR7" s="22">
        <f t="shared" si="5"/>
        <v>5.3400000000000001E-3</v>
      </c>
      <c r="DS7" s="22">
        <f t="shared" si="6"/>
        <v>0.79733999999999994</v>
      </c>
      <c r="DT7" s="22">
        <f t="shared" si="7"/>
        <v>5.3160000000000006E-2</v>
      </c>
      <c r="DU7" s="22">
        <f t="shared" si="8"/>
        <v>1.0238399999999999</v>
      </c>
      <c r="DV7" s="23">
        <f t="shared" si="9"/>
        <v>4.9912200000000002</v>
      </c>
      <c r="DW7" s="262">
        <f t="shared" si="10"/>
        <v>3.9673799999999995</v>
      </c>
      <c r="DX7" s="262"/>
      <c r="DY7" s="263">
        <f>E7-(DU7-(DO7*PARAM!Q7))</f>
        <v>-1.0238399999999999</v>
      </c>
      <c r="DZ7" s="263"/>
    </row>
    <row r="8" spans="1:130" x14ac:dyDescent="0.25">
      <c r="A8" s="18">
        <v>534</v>
      </c>
      <c r="B8" s="18" t="s">
        <v>552</v>
      </c>
      <c r="C8" s="18" t="s">
        <v>478</v>
      </c>
      <c r="D8" s="20">
        <v>1</v>
      </c>
      <c r="E8" s="18">
        <v>113.99826</v>
      </c>
      <c r="F8" s="18">
        <v>189.55788000000001</v>
      </c>
      <c r="G8" s="18" t="s">
        <v>157</v>
      </c>
      <c r="H8" s="18" t="s">
        <v>9</v>
      </c>
      <c r="I8" s="18" t="s">
        <v>553</v>
      </c>
      <c r="J8" s="9">
        <v>21.516120000000001</v>
      </c>
      <c r="K8" s="9">
        <v>0</v>
      </c>
      <c r="L8" s="9">
        <v>21.516120000000001</v>
      </c>
      <c r="M8" s="11">
        <v>2.4300000000000002</v>
      </c>
      <c r="N8" s="11">
        <v>0.27954000000000001</v>
      </c>
      <c r="O8" s="11">
        <v>8.2635000000000005</v>
      </c>
      <c r="P8" s="11">
        <v>0.37811999999999996</v>
      </c>
      <c r="Q8" s="11">
        <v>11.35116</v>
      </c>
      <c r="R8" s="23">
        <v>32.867280000000001</v>
      </c>
      <c r="S8" s="9">
        <v>23.24286</v>
      </c>
      <c r="T8" s="9">
        <v>0</v>
      </c>
      <c r="U8" s="9">
        <v>23.24286</v>
      </c>
      <c r="V8" s="11">
        <v>2.67</v>
      </c>
      <c r="W8" s="11">
        <v>0.30198000000000003</v>
      </c>
      <c r="X8" s="11">
        <v>8.8732199999999999</v>
      </c>
      <c r="Y8" s="11">
        <v>0.40157999999999999</v>
      </c>
      <c r="Z8" s="11">
        <v>12.246779999999999</v>
      </c>
      <c r="AA8" s="23">
        <v>35.489640000000001</v>
      </c>
      <c r="AB8" s="9">
        <v>21.51276</v>
      </c>
      <c r="AC8" s="9">
        <v>0</v>
      </c>
      <c r="AD8" s="9">
        <v>21.51276</v>
      </c>
      <c r="AE8" s="11">
        <v>2.4300000000000002</v>
      </c>
      <c r="AF8" s="11">
        <v>0.27948000000000001</v>
      </c>
      <c r="AG8" s="11">
        <v>8.2665000000000006</v>
      </c>
      <c r="AH8" s="11">
        <v>0.37805999999999995</v>
      </c>
      <c r="AI8" s="11">
        <v>11.354039999999999</v>
      </c>
      <c r="AJ8" s="23">
        <v>32.866799999999998</v>
      </c>
      <c r="AK8" s="9">
        <v>21.51276</v>
      </c>
      <c r="AL8" s="9">
        <v>0</v>
      </c>
      <c r="AM8" s="9">
        <v>21.51276</v>
      </c>
      <c r="AN8" s="11">
        <v>2.4300000000000002</v>
      </c>
      <c r="AO8" s="11">
        <v>0.27948000000000001</v>
      </c>
      <c r="AP8" s="11">
        <v>8.2665000000000006</v>
      </c>
      <c r="AQ8" s="11">
        <v>0.37805999999999995</v>
      </c>
      <c r="AR8" s="11">
        <v>11.354039999999999</v>
      </c>
      <c r="AS8" s="23">
        <v>32.866799999999998</v>
      </c>
      <c r="AT8" s="9">
        <v>104.42016</v>
      </c>
      <c r="AU8" s="9">
        <v>5.6916599999999997</v>
      </c>
      <c r="AV8" s="9">
        <v>110.11181999999999</v>
      </c>
      <c r="AW8" s="11">
        <v>10.602</v>
      </c>
      <c r="AX8" s="11">
        <v>3.2785799999999998</v>
      </c>
      <c r="AY8" s="11">
        <v>53.253539999999994</v>
      </c>
      <c r="AZ8" s="11">
        <v>1.5785399999999998</v>
      </c>
      <c r="BA8" s="11">
        <v>68.71266</v>
      </c>
      <c r="BB8" s="23">
        <v>178.82447999999999</v>
      </c>
      <c r="BC8" s="9">
        <v>0.10920000000000001</v>
      </c>
      <c r="BD8" s="9">
        <v>0</v>
      </c>
      <c r="BE8" s="9">
        <v>0.10920000000000001</v>
      </c>
      <c r="BF8" s="11">
        <v>0</v>
      </c>
      <c r="BG8" s="11">
        <v>0</v>
      </c>
      <c r="BH8" s="11">
        <v>0</v>
      </c>
      <c r="BI8" s="11">
        <v>1.5E-3</v>
      </c>
      <c r="BJ8" s="11">
        <v>1.5E-3</v>
      </c>
      <c r="BK8" s="23">
        <v>0.11070000000000001</v>
      </c>
      <c r="BL8" s="9">
        <v>0</v>
      </c>
      <c r="BM8" s="9">
        <v>0</v>
      </c>
      <c r="BN8" s="9">
        <v>0</v>
      </c>
      <c r="BO8" s="11">
        <v>-1.7999999999999999E-2</v>
      </c>
      <c r="BP8" s="11">
        <v>0</v>
      </c>
      <c r="BQ8" s="11">
        <v>0</v>
      </c>
      <c r="BR8" s="11">
        <v>0</v>
      </c>
      <c r="BS8" s="11">
        <v>-1.7999999999999999E-2</v>
      </c>
      <c r="BT8" s="23">
        <v>-1.7999999999999999E-2</v>
      </c>
      <c r="BU8" s="9">
        <v>0</v>
      </c>
      <c r="BV8" s="9">
        <v>0</v>
      </c>
      <c r="BW8" s="9">
        <v>0</v>
      </c>
      <c r="BX8" s="11">
        <v>0</v>
      </c>
      <c r="BY8" s="11">
        <v>0</v>
      </c>
      <c r="BZ8" s="11">
        <v>0</v>
      </c>
      <c r="CA8" s="11">
        <v>0</v>
      </c>
      <c r="CB8" s="11">
        <v>0</v>
      </c>
      <c r="CC8" s="23">
        <v>0</v>
      </c>
      <c r="CD8" s="9">
        <v>0</v>
      </c>
      <c r="CE8" s="9">
        <v>0</v>
      </c>
      <c r="CF8" s="9">
        <v>0</v>
      </c>
      <c r="CG8" s="11">
        <v>0</v>
      </c>
      <c r="CH8" s="11">
        <v>0</v>
      </c>
      <c r="CI8" s="11">
        <v>0</v>
      </c>
      <c r="CJ8" s="11">
        <v>0</v>
      </c>
      <c r="CK8" s="11">
        <v>0</v>
      </c>
      <c r="CL8" s="23">
        <v>0</v>
      </c>
      <c r="CM8" s="9">
        <v>0</v>
      </c>
      <c r="CN8" s="9">
        <v>0</v>
      </c>
      <c r="CO8" s="9">
        <v>0</v>
      </c>
      <c r="CP8" s="11">
        <v>0</v>
      </c>
      <c r="CQ8" s="11">
        <v>0</v>
      </c>
      <c r="CR8" s="11">
        <v>0</v>
      </c>
      <c r="CS8" s="11">
        <v>0</v>
      </c>
      <c r="CT8" s="11">
        <v>0</v>
      </c>
      <c r="CU8" s="23">
        <v>0</v>
      </c>
      <c r="DN8" s="73">
        <f t="shared" si="1"/>
        <v>192.31385999999998</v>
      </c>
      <c r="DO8" s="73">
        <f t="shared" si="2"/>
        <v>5.6916599999999997</v>
      </c>
      <c r="DP8" s="73">
        <f t="shared" si="3"/>
        <v>198.00551999999999</v>
      </c>
      <c r="DQ8" s="22">
        <f t="shared" si="4"/>
        <v>20.543999999999997</v>
      </c>
      <c r="DR8" s="22">
        <f t="shared" si="5"/>
        <v>4.41906</v>
      </c>
      <c r="DS8" s="22">
        <f t="shared" si="6"/>
        <v>86.923259999999999</v>
      </c>
      <c r="DT8" s="22">
        <f t="shared" si="7"/>
        <v>3.1158599999999996</v>
      </c>
      <c r="DU8" s="22">
        <f t="shared" si="8"/>
        <v>115.00217999999998</v>
      </c>
      <c r="DV8" s="23">
        <f t="shared" si="9"/>
        <v>313.0077</v>
      </c>
      <c r="DW8" s="262">
        <f t="shared" si="10"/>
        <v>8.4476399999999785</v>
      </c>
      <c r="DX8" s="262"/>
      <c r="DY8" s="263">
        <f>E8-(DU8-(DO8*PARAM!Q8))</f>
        <v>-1.0039199999999795</v>
      </c>
      <c r="DZ8" s="263"/>
    </row>
    <row r="9" spans="1:130" x14ac:dyDescent="0.25">
      <c r="A9" s="18">
        <v>571</v>
      </c>
      <c r="B9" s="18" t="s">
        <v>626</v>
      </c>
      <c r="C9" s="18" t="s">
        <v>245</v>
      </c>
      <c r="D9" s="20">
        <v>0.6</v>
      </c>
      <c r="E9" s="18">
        <v>8577.0208000000002</v>
      </c>
      <c r="F9" s="18">
        <v>15362.876700000001</v>
      </c>
      <c r="G9" s="18" t="s">
        <v>157</v>
      </c>
      <c r="H9" s="18" t="s">
        <v>22</v>
      </c>
      <c r="I9" s="18" t="s">
        <v>256</v>
      </c>
      <c r="J9" s="9">
        <v>855.89600000000007</v>
      </c>
      <c r="K9" s="9">
        <v>0</v>
      </c>
      <c r="L9" s="9">
        <v>855.89600000000007</v>
      </c>
      <c r="M9" s="11">
        <v>49.8</v>
      </c>
      <c r="N9" s="11">
        <v>10.640599999999999</v>
      </c>
      <c r="O9" s="11">
        <v>316.1968</v>
      </c>
      <c r="P9" s="11">
        <v>65.835599999999999</v>
      </c>
      <c r="Q9" s="11">
        <v>442.47300000000001</v>
      </c>
      <c r="R9" s="23">
        <v>1298.3689999999999</v>
      </c>
      <c r="S9" s="9">
        <v>1185.9455</v>
      </c>
      <c r="T9" s="9">
        <v>0</v>
      </c>
      <c r="U9" s="9">
        <v>1185.9455</v>
      </c>
      <c r="V9" s="11">
        <v>80.510000000000005</v>
      </c>
      <c r="W9" s="11">
        <v>15.388199999999999</v>
      </c>
      <c r="X9" s="11">
        <v>433.10230000000001</v>
      </c>
      <c r="Y9" s="11">
        <v>33.756100000000004</v>
      </c>
      <c r="Z9" s="11">
        <v>562.75660000000005</v>
      </c>
      <c r="AA9" s="23">
        <v>1748.7021</v>
      </c>
      <c r="AB9" s="9">
        <v>1185.9455</v>
      </c>
      <c r="AC9" s="9">
        <v>0</v>
      </c>
      <c r="AD9" s="9">
        <v>1185.9455</v>
      </c>
      <c r="AE9" s="11">
        <v>80.510000000000005</v>
      </c>
      <c r="AF9" s="11">
        <v>15.388199999999999</v>
      </c>
      <c r="AG9" s="11">
        <v>432.86160000000001</v>
      </c>
      <c r="AH9" s="11">
        <v>80.319099999999992</v>
      </c>
      <c r="AI9" s="11">
        <v>609.07889999999998</v>
      </c>
      <c r="AJ9" s="23">
        <v>1795.0244</v>
      </c>
      <c r="AK9" s="9">
        <v>1185.9455</v>
      </c>
      <c r="AL9" s="9">
        <v>0</v>
      </c>
      <c r="AM9" s="9">
        <v>1185.9455</v>
      </c>
      <c r="AN9" s="11">
        <v>87.15</v>
      </c>
      <c r="AO9" s="11">
        <v>15.388199999999999</v>
      </c>
      <c r="AP9" s="11">
        <v>432.86160000000001</v>
      </c>
      <c r="AQ9" s="11">
        <v>80.319099999999992</v>
      </c>
      <c r="AR9" s="11">
        <v>615.71889999999996</v>
      </c>
      <c r="AS9" s="23">
        <v>1801.6644000000001</v>
      </c>
      <c r="AT9" s="9">
        <v>1214.5888</v>
      </c>
      <c r="AU9" s="9">
        <v>448.78930000000003</v>
      </c>
      <c r="AV9" s="9">
        <v>1663.3780999999999</v>
      </c>
      <c r="AW9" s="11">
        <v>151.06</v>
      </c>
      <c r="AX9" s="11">
        <v>15.753399999999999</v>
      </c>
      <c r="AY9" s="11">
        <v>548.61339999999996</v>
      </c>
      <c r="AZ9" s="11">
        <v>103.7666</v>
      </c>
      <c r="BA9" s="11">
        <v>819.1934</v>
      </c>
      <c r="BB9" s="23">
        <v>2482.5715</v>
      </c>
      <c r="BC9" s="9">
        <v>1886.5567999999998</v>
      </c>
      <c r="BD9" s="9">
        <v>0</v>
      </c>
      <c r="BE9" s="9">
        <v>1886.5567999999998</v>
      </c>
      <c r="BF9" s="11">
        <v>167.66</v>
      </c>
      <c r="BG9" s="11">
        <v>23.007600000000004</v>
      </c>
      <c r="BH9" s="11">
        <v>676.91480000000001</v>
      </c>
      <c r="BI9" s="11">
        <v>62.631800000000005</v>
      </c>
      <c r="BJ9" s="11">
        <v>930.21420000000001</v>
      </c>
      <c r="BK9" s="23">
        <v>2816.7709999999997</v>
      </c>
      <c r="BL9" s="9">
        <v>1185.9455</v>
      </c>
      <c r="BM9" s="9">
        <v>0</v>
      </c>
      <c r="BN9" s="9">
        <v>1185.9455</v>
      </c>
      <c r="BO9" s="11">
        <v>83.83</v>
      </c>
      <c r="BP9" s="11">
        <v>15.388199999999999</v>
      </c>
      <c r="BQ9" s="11">
        <v>432.86160000000001</v>
      </c>
      <c r="BR9" s="11">
        <v>63.387100000000004</v>
      </c>
      <c r="BS9" s="11">
        <v>595.46690000000001</v>
      </c>
      <c r="BT9" s="23">
        <v>1781.4123999999999</v>
      </c>
      <c r="BU9" s="9">
        <v>1185.9455</v>
      </c>
      <c r="BV9" s="9">
        <v>0</v>
      </c>
      <c r="BW9" s="9">
        <v>1185.9455</v>
      </c>
      <c r="BX9" s="11">
        <v>86.32</v>
      </c>
      <c r="BY9" s="11">
        <v>15.388199999999999</v>
      </c>
      <c r="BZ9" s="11">
        <v>432.86160000000001</v>
      </c>
      <c r="CA9" s="11">
        <v>80.319099999999992</v>
      </c>
      <c r="CB9" s="11">
        <v>614.88890000000004</v>
      </c>
      <c r="CC9" s="23">
        <v>1800.8344</v>
      </c>
      <c r="CD9" s="9">
        <v>1244.1949</v>
      </c>
      <c r="CE9" s="9">
        <v>0</v>
      </c>
      <c r="CF9" s="9">
        <v>1244.1949</v>
      </c>
      <c r="CG9" s="11">
        <v>94.62</v>
      </c>
      <c r="CH9" s="11">
        <v>16.1435</v>
      </c>
      <c r="CI9" s="11">
        <v>484.08089999999999</v>
      </c>
      <c r="CJ9" s="11">
        <v>22.086300000000001</v>
      </c>
      <c r="CK9" s="11">
        <v>616.9307</v>
      </c>
      <c r="CL9" s="23">
        <v>1861.1256000000001</v>
      </c>
      <c r="CM9" s="9">
        <v>1185.9455</v>
      </c>
      <c r="CN9" s="9">
        <v>0</v>
      </c>
      <c r="CO9" s="9">
        <v>1185.9455</v>
      </c>
      <c r="CP9" s="11">
        <v>92.96</v>
      </c>
      <c r="CQ9" s="11">
        <v>15.388199999999999</v>
      </c>
      <c r="CR9" s="11">
        <v>421.8143</v>
      </c>
      <c r="CS9" s="11">
        <v>76.086100000000002</v>
      </c>
      <c r="CT9" s="11">
        <v>606.24860000000001</v>
      </c>
      <c r="CU9" s="23">
        <v>1792.1940999999999</v>
      </c>
      <c r="CV9" s="9">
        <v>1185.9455</v>
      </c>
      <c r="CW9" s="9">
        <v>0</v>
      </c>
      <c r="CX9" s="9">
        <v>1185.9455</v>
      </c>
      <c r="CY9" s="11">
        <v>86.32</v>
      </c>
      <c r="CZ9" s="11">
        <v>15.388199999999999</v>
      </c>
      <c r="DA9" s="11">
        <v>417.83029999999997</v>
      </c>
      <c r="DB9" s="11">
        <v>76.086100000000002</v>
      </c>
      <c r="DC9" s="11">
        <v>595.62459999999999</v>
      </c>
      <c r="DD9" s="19">
        <v>1781.5701000000001</v>
      </c>
      <c r="DE9" s="9">
        <v>1779.8354000000002</v>
      </c>
      <c r="DF9" s="9">
        <v>0</v>
      </c>
      <c r="DG9" s="9">
        <v>1779.8354000000002</v>
      </c>
      <c r="DH9" s="11">
        <v>171.81</v>
      </c>
      <c r="DI9" s="11">
        <v>174.14230000000001</v>
      </c>
      <c r="DJ9" s="11">
        <v>953.18029999999999</v>
      </c>
      <c r="DK9" s="11">
        <v>32.710300000000004</v>
      </c>
      <c r="DL9" s="11">
        <v>1331.8429000000001</v>
      </c>
      <c r="DM9" s="19">
        <v>3111.6783</v>
      </c>
      <c r="DN9" s="73">
        <f t="shared" si="1"/>
        <v>15282.690399999999</v>
      </c>
      <c r="DO9" s="73">
        <f t="shared" si="2"/>
        <v>448.78930000000003</v>
      </c>
      <c r="DP9" s="73">
        <f t="shared" si="3"/>
        <v>15731.4797</v>
      </c>
      <c r="DQ9" s="22">
        <f t="shared" si="4"/>
        <v>1232.5500000000002</v>
      </c>
      <c r="DR9" s="22">
        <f t="shared" si="5"/>
        <v>347.40480000000002</v>
      </c>
      <c r="DS9" s="22">
        <f t="shared" si="6"/>
        <v>5983.1795000000002</v>
      </c>
      <c r="DT9" s="22">
        <f t="shared" si="7"/>
        <v>777.30329999999992</v>
      </c>
      <c r="DU9" s="22">
        <f t="shared" si="8"/>
        <v>8340.4375999999993</v>
      </c>
      <c r="DV9" s="23">
        <f t="shared" si="9"/>
        <v>24071.917300000001</v>
      </c>
      <c r="DW9" s="262">
        <f t="shared" si="10"/>
        <v>368.60299999999916</v>
      </c>
      <c r="DX9" s="262"/>
      <c r="DY9" s="263">
        <f>E9-(DU9-(DO9*PARAM!Q9))</f>
        <v>236.58320000000094</v>
      </c>
      <c r="DZ9" s="263"/>
    </row>
    <row r="10" spans="1:130" x14ac:dyDescent="0.25">
      <c r="A10" s="18">
        <v>796</v>
      </c>
      <c r="B10" s="18" t="s">
        <v>310</v>
      </c>
      <c r="C10" s="18" t="s">
        <v>311</v>
      </c>
      <c r="D10" s="20">
        <v>1</v>
      </c>
      <c r="E10" s="18">
        <v>2811.0495000000001</v>
      </c>
      <c r="F10" s="18">
        <v>5011.62</v>
      </c>
      <c r="G10" s="18" t="s">
        <v>157</v>
      </c>
      <c r="H10" s="18" t="s">
        <v>25</v>
      </c>
      <c r="I10" s="18" t="s">
        <v>312</v>
      </c>
      <c r="J10" s="9">
        <v>391.66800000000001</v>
      </c>
      <c r="K10" s="9">
        <v>0</v>
      </c>
      <c r="L10" s="9">
        <v>391.66800000000001</v>
      </c>
      <c r="M10" s="11">
        <v>38.4</v>
      </c>
      <c r="N10" s="11">
        <v>4.9035000000000002</v>
      </c>
      <c r="O10" s="11">
        <v>146.28149999999999</v>
      </c>
      <c r="P10" s="11">
        <v>22.192499999999999</v>
      </c>
      <c r="Q10" s="11">
        <v>211.7775</v>
      </c>
      <c r="R10" s="23">
        <v>603.44550000000004</v>
      </c>
      <c r="S10" s="9">
        <v>376.85849999999999</v>
      </c>
      <c r="T10" s="9">
        <v>0</v>
      </c>
      <c r="U10" s="9">
        <v>376.85849999999999</v>
      </c>
      <c r="V10" s="11">
        <v>38.4</v>
      </c>
      <c r="W10" s="11">
        <v>4.8944999999999999</v>
      </c>
      <c r="X10" s="11">
        <v>146.1405</v>
      </c>
      <c r="Y10" s="11">
        <v>18.164999999999999</v>
      </c>
      <c r="Z10" s="11">
        <v>207.6</v>
      </c>
      <c r="AA10" s="23">
        <v>584.45849999999996</v>
      </c>
      <c r="AB10" s="9">
        <v>376.85849999999999</v>
      </c>
      <c r="AC10" s="9">
        <v>0</v>
      </c>
      <c r="AD10" s="9">
        <v>376.85849999999999</v>
      </c>
      <c r="AE10" s="11">
        <v>38.4</v>
      </c>
      <c r="AF10" s="11">
        <v>4.8944999999999999</v>
      </c>
      <c r="AG10" s="11">
        <v>146.06549999999999</v>
      </c>
      <c r="AH10" s="11">
        <v>24.285</v>
      </c>
      <c r="AI10" s="11">
        <v>213.64500000000001</v>
      </c>
      <c r="AJ10" s="23">
        <v>590.50350000000003</v>
      </c>
      <c r="AK10" s="9">
        <v>376.85849999999999</v>
      </c>
      <c r="AL10" s="9">
        <v>0</v>
      </c>
      <c r="AM10" s="9">
        <v>376.85849999999999</v>
      </c>
      <c r="AN10" s="11">
        <v>38.4</v>
      </c>
      <c r="AO10" s="11">
        <v>4.8944999999999999</v>
      </c>
      <c r="AP10" s="11">
        <v>146.06549999999999</v>
      </c>
      <c r="AQ10" s="11">
        <v>18.93</v>
      </c>
      <c r="AR10" s="11">
        <v>208.29</v>
      </c>
      <c r="AS10" s="23">
        <v>585.14850000000001</v>
      </c>
      <c r="AT10" s="9">
        <v>385.005</v>
      </c>
      <c r="AU10" s="9">
        <v>142.29149999999998</v>
      </c>
      <c r="AV10" s="9">
        <v>527.29650000000004</v>
      </c>
      <c r="AW10" s="11">
        <v>58.95</v>
      </c>
      <c r="AX10" s="11">
        <v>4.9995000000000003</v>
      </c>
      <c r="AY10" s="11">
        <v>177.56849999999997</v>
      </c>
      <c r="AZ10" s="11">
        <v>19.452000000000002</v>
      </c>
      <c r="BA10" s="11">
        <v>260.97000000000003</v>
      </c>
      <c r="BB10" s="23">
        <v>788.26649999999995</v>
      </c>
      <c r="BC10" s="9">
        <v>585.78750000000002</v>
      </c>
      <c r="BD10" s="9">
        <v>0</v>
      </c>
      <c r="BE10" s="9">
        <v>585.78750000000002</v>
      </c>
      <c r="BF10" s="11">
        <v>64.349999999999994</v>
      </c>
      <c r="BG10" s="11">
        <v>7.3274999999999997</v>
      </c>
      <c r="BH10" s="11">
        <v>215.9265</v>
      </c>
      <c r="BI10" s="11">
        <v>21.016500000000001</v>
      </c>
      <c r="BJ10" s="11">
        <v>308.62049999999999</v>
      </c>
      <c r="BK10" s="23">
        <v>894.40800000000002</v>
      </c>
      <c r="BL10" s="9">
        <v>376.85849999999999</v>
      </c>
      <c r="BM10" s="9">
        <v>0</v>
      </c>
      <c r="BN10" s="9">
        <v>376.85849999999999</v>
      </c>
      <c r="BO10" s="11">
        <v>38.4</v>
      </c>
      <c r="BP10" s="11">
        <v>4.8944999999999999</v>
      </c>
      <c r="BQ10" s="11">
        <v>146.06549999999999</v>
      </c>
      <c r="BR10" s="11">
        <v>19.695</v>
      </c>
      <c r="BS10" s="11">
        <v>209.05500000000001</v>
      </c>
      <c r="BT10" s="23">
        <v>585.9135</v>
      </c>
      <c r="BU10" s="9">
        <v>376.85849999999999</v>
      </c>
      <c r="BV10" s="9">
        <v>0</v>
      </c>
      <c r="BW10" s="9">
        <v>376.85849999999999</v>
      </c>
      <c r="BX10" s="11">
        <v>38.4</v>
      </c>
      <c r="BY10" s="11">
        <v>4.8944999999999999</v>
      </c>
      <c r="BZ10" s="11">
        <v>146.06549999999999</v>
      </c>
      <c r="CA10" s="11">
        <v>23.52</v>
      </c>
      <c r="CB10" s="11">
        <v>212.88</v>
      </c>
      <c r="CC10" s="23">
        <v>589.73849999999993</v>
      </c>
      <c r="CD10" s="9">
        <v>394.404</v>
      </c>
      <c r="CE10" s="9">
        <v>0</v>
      </c>
      <c r="CF10" s="9">
        <v>394.404</v>
      </c>
      <c r="CG10" s="11">
        <v>40.799999999999997</v>
      </c>
      <c r="CH10" s="11">
        <v>5.1210000000000004</v>
      </c>
      <c r="CI10" s="11">
        <v>152.62200000000001</v>
      </c>
      <c r="CJ10" s="11">
        <v>7.0020000000000007</v>
      </c>
      <c r="CK10" s="11">
        <v>205.54499999999999</v>
      </c>
      <c r="CL10" s="23">
        <v>599.94900000000007</v>
      </c>
      <c r="CM10" s="9">
        <v>379.71449999999999</v>
      </c>
      <c r="CN10" s="9">
        <v>0</v>
      </c>
      <c r="CO10" s="9">
        <v>379.71449999999999</v>
      </c>
      <c r="CP10" s="11">
        <v>40.049999999999997</v>
      </c>
      <c r="CQ10" s="11">
        <v>4.9305000000000003</v>
      </c>
      <c r="CR10" s="11">
        <v>147.8535</v>
      </c>
      <c r="CS10" s="11">
        <v>17.451000000000001</v>
      </c>
      <c r="CT10" s="11">
        <v>210.285</v>
      </c>
      <c r="CU10" s="23">
        <v>589.99950000000001</v>
      </c>
      <c r="CV10" s="9">
        <v>470.61449999999996</v>
      </c>
      <c r="CW10" s="9">
        <v>0</v>
      </c>
      <c r="CX10" s="9">
        <v>470.61449999999996</v>
      </c>
      <c r="CY10" s="11">
        <v>51.3</v>
      </c>
      <c r="CZ10" s="11">
        <v>6.1124999999999998</v>
      </c>
      <c r="DA10" s="11">
        <v>181.07550000000001</v>
      </c>
      <c r="DB10" s="11">
        <v>21.361499999999999</v>
      </c>
      <c r="DC10" s="11">
        <v>259.84950000000003</v>
      </c>
      <c r="DD10" s="19">
        <v>730.46399999999994</v>
      </c>
      <c r="DE10" s="9">
        <v>579.69000000000005</v>
      </c>
      <c r="DF10" s="9">
        <v>0</v>
      </c>
      <c r="DG10" s="9">
        <v>579.69000000000005</v>
      </c>
      <c r="DH10" s="11">
        <v>66.900000000000006</v>
      </c>
      <c r="DI10" s="11">
        <v>57.836999999999996</v>
      </c>
      <c r="DJ10" s="11">
        <v>221.80200000000002</v>
      </c>
      <c r="DK10" s="11">
        <v>22.534499999999998</v>
      </c>
      <c r="DL10" s="11">
        <v>369.07349999999997</v>
      </c>
      <c r="DM10" s="19">
        <v>948.76350000000002</v>
      </c>
      <c r="DN10" s="73">
        <f t="shared" si="1"/>
        <v>5071.1759999999995</v>
      </c>
      <c r="DO10" s="73">
        <f t="shared" si="2"/>
        <v>142.29149999999998</v>
      </c>
      <c r="DP10" s="73">
        <f t="shared" si="3"/>
        <v>5213.4674999999988</v>
      </c>
      <c r="DQ10" s="22">
        <f t="shared" si="4"/>
        <v>552.75</v>
      </c>
      <c r="DR10" s="22">
        <f t="shared" si="5"/>
        <v>115.70400000000001</v>
      </c>
      <c r="DS10" s="22">
        <f t="shared" si="6"/>
        <v>1973.5319999999997</v>
      </c>
      <c r="DT10" s="22">
        <f t="shared" si="7"/>
        <v>235.60500000000002</v>
      </c>
      <c r="DU10" s="22">
        <f t="shared" si="8"/>
        <v>2877.5909999999999</v>
      </c>
      <c r="DV10" s="23">
        <f t="shared" si="9"/>
        <v>8091.0585000000001</v>
      </c>
      <c r="DW10" s="262">
        <f t="shared" si="10"/>
        <v>201.84749999999894</v>
      </c>
      <c r="DX10" s="262"/>
      <c r="DY10" s="263">
        <f>E10-(DU10-(DO10*PARAM!Q10))</f>
        <v>-66.541499999999814</v>
      </c>
      <c r="DZ10" s="263"/>
    </row>
    <row r="11" spans="1:130" x14ac:dyDescent="0.25">
      <c r="A11" s="18">
        <v>1001</v>
      </c>
      <c r="B11" s="18" t="s">
        <v>361</v>
      </c>
      <c r="C11" s="18" t="s">
        <v>181</v>
      </c>
      <c r="D11" s="20">
        <v>1</v>
      </c>
      <c r="E11" s="18">
        <v>112.73501999999999</v>
      </c>
      <c r="F11" s="18">
        <v>199.95024000000001</v>
      </c>
      <c r="G11" s="18" t="s">
        <v>157</v>
      </c>
      <c r="H11" s="18" t="s">
        <v>9</v>
      </c>
      <c r="I11" s="18" t="s">
        <v>277</v>
      </c>
      <c r="J11" s="9">
        <v>15.510539999999999</v>
      </c>
      <c r="K11" s="9">
        <v>0</v>
      </c>
      <c r="L11" s="9">
        <v>15.510539999999999</v>
      </c>
      <c r="M11" s="11">
        <v>1.5479999999999998</v>
      </c>
      <c r="N11" s="11">
        <v>0.38153999999999999</v>
      </c>
      <c r="O11" s="11">
        <v>5.7917999999999994</v>
      </c>
      <c r="P11" s="11">
        <v>0.85577999999999999</v>
      </c>
      <c r="Q11" s="11">
        <v>8.5771200000000007</v>
      </c>
      <c r="R11" s="23">
        <v>24.08766</v>
      </c>
      <c r="S11" s="9">
        <v>15.363899999999999</v>
      </c>
      <c r="T11" s="9">
        <v>0</v>
      </c>
      <c r="U11" s="9">
        <v>15.363899999999999</v>
      </c>
      <c r="V11" s="11">
        <v>1.53</v>
      </c>
      <c r="W11" s="11">
        <v>0.37787999999999999</v>
      </c>
      <c r="X11" s="11">
        <v>5.7440999999999995</v>
      </c>
      <c r="Y11" s="11">
        <v>0.82253999999999994</v>
      </c>
      <c r="Z11" s="11">
        <v>8.4745200000000001</v>
      </c>
      <c r="AA11" s="23">
        <v>23.838419999999999</v>
      </c>
      <c r="AB11" s="9">
        <v>15.131459999999999</v>
      </c>
      <c r="AC11" s="9">
        <v>0</v>
      </c>
      <c r="AD11" s="9">
        <v>15.131459999999999</v>
      </c>
      <c r="AE11" s="11">
        <v>1.53</v>
      </c>
      <c r="AF11" s="11">
        <v>0.37787999999999999</v>
      </c>
      <c r="AG11" s="11">
        <v>5.7411000000000003</v>
      </c>
      <c r="AH11" s="11">
        <v>0.97241999999999995</v>
      </c>
      <c r="AI11" s="11">
        <v>8.6213999999999995</v>
      </c>
      <c r="AJ11" s="23">
        <v>23.752860000000002</v>
      </c>
      <c r="AK11" s="9">
        <v>15.498119999999998</v>
      </c>
      <c r="AL11" s="9">
        <v>0</v>
      </c>
      <c r="AM11" s="9">
        <v>15.498119999999998</v>
      </c>
      <c r="AN11" s="11">
        <v>1.5779999999999998</v>
      </c>
      <c r="AO11" s="11">
        <v>0.38705999999999996</v>
      </c>
      <c r="AP11" s="11">
        <v>5.87514</v>
      </c>
      <c r="AQ11" s="11">
        <v>0.27521999999999996</v>
      </c>
      <c r="AR11" s="11">
        <v>8.1154199999999985</v>
      </c>
      <c r="AS11" s="23">
        <v>23.613539999999997</v>
      </c>
      <c r="AT11" s="9">
        <v>15.131459999999999</v>
      </c>
      <c r="AU11" s="9">
        <v>5.6916599999999997</v>
      </c>
      <c r="AV11" s="9">
        <v>20.823119999999999</v>
      </c>
      <c r="AW11" s="11">
        <v>2.3039999999999998</v>
      </c>
      <c r="AX11" s="11">
        <v>0.37787999999999999</v>
      </c>
      <c r="AY11" s="11">
        <v>6.8794199999999996</v>
      </c>
      <c r="AZ11" s="11">
        <v>0.74268000000000001</v>
      </c>
      <c r="BA11" s="11">
        <v>10.303979999999999</v>
      </c>
      <c r="BB11" s="23">
        <v>31.127099999999999</v>
      </c>
      <c r="BC11" s="9">
        <v>23.415659999999999</v>
      </c>
      <c r="BD11" s="9">
        <v>0</v>
      </c>
      <c r="BE11" s="9">
        <v>23.415659999999999</v>
      </c>
      <c r="BF11" s="11">
        <v>2.5619999999999998</v>
      </c>
      <c r="BG11" s="11">
        <v>0.56513999999999998</v>
      </c>
      <c r="BH11" s="11">
        <v>8.4763199999999994</v>
      </c>
      <c r="BI11" s="11">
        <v>0.41237999999999997</v>
      </c>
      <c r="BJ11" s="11">
        <v>12.015840000000001</v>
      </c>
      <c r="BK11" s="23">
        <v>35.4315</v>
      </c>
      <c r="BL11" s="9">
        <v>15.363899999999999</v>
      </c>
      <c r="BM11" s="9">
        <v>0</v>
      </c>
      <c r="BN11" s="9">
        <v>15.363899999999999</v>
      </c>
      <c r="BO11" s="11">
        <v>1.53</v>
      </c>
      <c r="BP11" s="11">
        <v>0.37787999999999999</v>
      </c>
      <c r="BQ11" s="11">
        <v>5.7411000000000003</v>
      </c>
      <c r="BR11" s="11">
        <v>0.82253999999999994</v>
      </c>
      <c r="BS11" s="11">
        <v>8.4715199999999999</v>
      </c>
      <c r="BT11" s="23">
        <v>23.835419999999999</v>
      </c>
      <c r="BU11" s="9">
        <v>15.363899999999999</v>
      </c>
      <c r="BV11" s="9">
        <v>0</v>
      </c>
      <c r="BW11" s="9">
        <v>15.363899999999999</v>
      </c>
      <c r="BX11" s="11">
        <v>1.53</v>
      </c>
      <c r="BY11" s="11">
        <v>0.37787999999999999</v>
      </c>
      <c r="BZ11" s="11">
        <v>5.7411000000000003</v>
      </c>
      <c r="CA11" s="11">
        <v>0.94494</v>
      </c>
      <c r="CB11" s="11">
        <v>8.5939199999999989</v>
      </c>
      <c r="CC11" s="23">
        <v>23.957819999999998</v>
      </c>
      <c r="CD11" s="9">
        <v>15.860159999999999</v>
      </c>
      <c r="CE11" s="9">
        <v>0</v>
      </c>
      <c r="CF11" s="9">
        <v>15.860159999999999</v>
      </c>
      <c r="CG11" s="11">
        <v>1.5959999999999999</v>
      </c>
      <c r="CH11" s="11">
        <v>0.39030000000000004</v>
      </c>
      <c r="CI11" s="11">
        <v>5.9224199999999998</v>
      </c>
      <c r="CJ11" s="11">
        <v>0.86202000000000001</v>
      </c>
      <c r="CK11" s="11">
        <v>8.77074</v>
      </c>
      <c r="CL11" s="23">
        <v>24.630899999999997</v>
      </c>
      <c r="CM11" s="9">
        <v>15.48798</v>
      </c>
      <c r="CN11" s="9">
        <v>0</v>
      </c>
      <c r="CO11" s="9">
        <v>15.48798</v>
      </c>
      <c r="CP11" s="11">
        <v>1.5959999999999999</v>
      </c>
      <c r="CQ11" s="11">
        <v>0.38100000000000001</v>
      </c>
      <c r="CR11" s="11">
        <v>5.8045799999999996</v>
      </c>
      <c r="CS11" s="11">
        <v>0.45762000000000003</v>
      </c>
      <c r="CT11" s="11">
        <v>8.2392000000000003</v>
      </c>
      <c r="CU11" s="23">
        <v>23.727179999999997</v>
      </c>
      <c r="CV11" s="9">
        <v>18.185700000000001</v>
      </c>
      <c r="CW11" s="9">
        <v>0</v>
      </c>
      <c r="CX11" s="9">
        <v>18.185700000000001</v>
      </c>
      <c r="CY11" s="11">
        <v>1.95</v>
      </c>
      <c r="CZ11" s="11">
        <v>0.45479999999999998</v>
      </c>
      <c r="DA11" s="11">
        <v>6.8645399999999999</v>
      </c>
      <c r="DB11" s="11">
        <v>0.7819799999999999</v>
      </c>
      <c r="DC11" s="11">
        <v>10.051319999999999</v>
      </c>
      <c r="DD11" s="19">
        <v>28.237019999999998</v>
      </c>
      <c r="DE11" s="9">
        <v>23.670479999999998</v>
      </c>
      <c r="DF11" s="9">
        <v>0</v>
      </c>
      <c r="DG11" s="9">
        <v>23.670479999999998</v>
      </c>
      <c r="DH11" s="11">
        <v>2.6459999999999995</v>
      </c>
      <c r="DI11" s="11">
        <v>2.5906799999999999</v>
      </c>
      <c r="DJ11" s="11">
        <v>8.6932200000000002</v>
      </c>
      <c r="DK11" s="11">
        <v>1.1220000000000001</v>
      </c>
      <c r="DL11" s="11">
        <v>15.0519</v>
      </c>
      <c r="DM11" s="19">
        <v>38.722380000000001</v>
      </c>
      <c r="DN11" s="73">
        <f t="shared" si="1"/>
        <v>203.98326</v>
      </c>
      <c r="DO11" s="73">
        <f t="shared" si="2"/>
        <v>5.6916599999999997</v>
      </c>
      <c r="DP11" s="73">
        <f t="shared" si="3"/>
        <v>209.67491999999999</v>
      </c>
      <c r="DQ11" s="22">
        <f t="shared" si="4"/>
        <v>21.9</v>
      </c>
      <c r="DR11" s="22">
        <f t="shared" si="5"/>
        <v>7.0399199999999995</v>
      </c>
      <c r="DS11" s="22">
        <f t="shared" si="6"/>
        <v>77.274839999999998</v>
      </c>
      <c r="DT11" s="22">
        <f t="shared" si="7"/>
        <v>9.07212</v>
      </c>
      <c r="DU11" s="22">
        <f t="shared" si="8"/>
        <v>115.28688</v>
      </c>
      <c r="DV11" s="23">
        <f t="shared" si="9"/>
        <v>324.96179999999993</v>
      </c>
      <c r="DW11" s="262">
        <f t="shared" si="10"/>
        <v>9.724679999999978</v>
      </c>
      <c r="DX11" s="262"/>
      <c r="DY11" s="263">
        <f>E11-(DU11-(DO11*PARAM!Q11))</f>
        <v>-2.5518600000000049</v>
      </c>
      <c r="DZ11" s="263"/>
    </row>
    <row r="12" spans="1:130" x14ac:dyDescent="0.25">
      <c r="A12" s="18">
        <v>1012</v>
      </c>
      <c r="B12" s="18" t="s">
        <v>383</v>
      </c>
      <c r="C12" s="18" t="s">
        <v>384</v>
      </c>
      <c r="D12" s="20">
        <v>1</v>
      </c>
      <c r="E12" s="18">
        <v>14944.418999999998</v>
      </c>
      <c r="F12" s="18">
        <v>26118.217999999997</v>
      </c>
      <c r="G12" s="18" t="s">
        <v>157</v>
      </c>
      <c r="H12" s="18" t="s">
        <v>7</v>
      </c>
      <c r="I12" s="18" t="s">
        <v>254</v>
      </c>
      <c r="J12" s="9">
        <v>2003.442</v>
      </c>
      <c r="K12" s="9">
        <v>0</v>
      </c>
      <c r="L12" s="9">
        <v>2003.442</v>
      </c>
      <c r="M12" s="11">
        <v>212.8</v>
      </c>
      <c r="N12" s="11">
        <v>50.042999999999999</v>
      </c>
      <c r="O12" s="11">
        <v>772.67399999999998</v>
      </c>
      <c r="P12" s="11">
        <v>35.573999999999998</v>
      </c>
      <c r="Q12" s="11">
        <v>1071.0910000000001</v>
      </c>
      <c r="R12" s="23">
        <v>3074.5329999999999</v>
      </c>
      <c r="S12" s="9">
        <v>2006.7179999999998</v>
      </c>
      <c r="T12" s="9">
        <v>0</v>
      </c>
      <c r="U12" s="9">
        <v>2006.7179999999998</v>
      </c>
      <c r="V12" s="11">
        <v>214.2</v>
      </c>
      <c r="W12" s="11">
        <v>50.12</v>
      </c>
      <c r="X12" s="11">
        <v>774.66899999999998</v>
      </c>
      <c r="Y12" s="11">
        <v>60.62</v>
      </c>
      <c r="Z12" s="11">
        <v>1099.6089999999999</v>
      </c>
      <c r="AA12" s="23">
        <v>3106.3270000000002</v>
      </c>
      <c r="AB12" s="9">
        <v>2003.442</v>
      </c>
      <c r="AC12" s="9">
        <v>0</v>
      </c>
      <c r="AD12" s="9">
        <v>2003.442</v>
      </c>
      <c r="AE12" s="11">
        <v>212.8</v>
      </c>
      <c r="AF12" s="11">
        <v>50.042999999999999</v>
      </c>
      <c r="AG12" s="11">
        <v>773.05899999999997</v>
      </c>
      <c r="AH12" s="11">
        <v>35.573999999999998</v>
      </c>
      <c r="AI12" s="11">
        <v>1071.4760000000001</v>
      </c>
      <c r="AJ12" s="23">
        <v>3074.9179999999997</v>
      </c>
      <c r="AK12" s="9">
        <v>2026.6960000000001</v>
      </c>
      <c r="AL12" s="9">
        <v>0</v>
      </c>
      <c r="AM12" s="9">
        <v>2026.6960000000001</v>
      </c>
      <c r="AN12" s="11">
        <v>216.3</v>
      </c>
      <c r="AO12" s="11">
        <v>50.616999999999997</v>
      </c>
      <c r="AP12" s="11">
        <v>781.73899999999992</v>
      </c>
      <c r="AQ12" s="11">
        <v>96.677000000000007</v>
      </c>
      <c r="AR12" s="11">
        <v>1145.3330000000001</v>
      </c>
      <c r="AS12" s="23">
        <v>3172.0290000000005</v>
      </c>
      <c r="AT12" s="9">
        <v>2064.5309999999999</v>
      </c>
      <c r="AU12" s="9">
        <v>664.02699999999993</v>
      </c>
      <c r="AV12" s="9">
        <v>2728.558</v>
      </c>
      <c r="AW12" s="11">
        <v>311.5</v>
      </c>
      <c r="AX12" s="11">
        <v>51.561999999999998</v>
      </c>
      <c r="AY12" s="11">
        <v>928.65499999999997</v>
      </c>
      <c r="AZ12" s="11">
        <v>95.542999999999992</v>
      </c>
      <c r="BA12" s="11">
        <v>1387.26</v>
      </c>
      <c r="BB12" s="23">
        <v>4115.8180000000002</v>
      </c>
      <c r="BC12" s="9">
        <v>3012.4780000000001</v>
      </c>
      <c r="BD12" s="9">
        <v>0</v>
      </c>
      <c r="BE12" s="9">
        <v>3012.4780000000001</v>
      </c>
      <c r="BF12" s="11">
        <v>353.5</v>
      </c>
      <c r="BG12" s="11">
        <v>75.278000000000006</v>
      </c>
      <c r="BH12" s="11">
        <v>1330.4760000000001</v>
      </c>
      <c r="BI12" s="11">
        <v>124.90100000000001</v>
      </c>
      <c r="BJ12" s="11">
        <v>1884.155</v>
      </c>
      <c r="BK12" s="23">
        <v>4896.6329999999998</v>
      </c>
      <c r="BL12" s="9">
        <v>2016.77</v>
      </c>
      <c r="BM12" s="9">
        <v>0</v>
      </c>
      <c r="BN12" s="9">
        <v>2016.77</v>
      </c>
      <c r="BO12" s="11">
        <v>214.9</v>
      </c>
      <c r="BP12" s="11">
        <v>50.372</v>
      </c>
      <c r="BQ12" s="11">
        <v>778.03600000000006</v>
      </c>
      <c r="BR12" s="11">
        <v>78.644999999999996</v>
      </c>
      <c r="BS12" s="11">
        <v>1121.953</v>
      </c>
      <c r="BT12" s="23">
        <v>3138.723</v>
      </c>
      <c r="BU12" s="9">
        <v>2016.77</v>
      </c>
      <c r="BV12" s="9">
        <v>0</v>
      </c>
      <c r="BW12" s="9">
        <v>2016.77</v>
      </c>
      <c r="BX12" s="11">
        <v>214.9</v>
      </c>
      <c r="BY12" s="11">
        <v>50.372</v>
      </c>
      <c r="BZ12" s="11">
        <v>778.03600000000006</v>
      </c>
      <c r="CA12" s="11">
        <v>85.784999999999997</v>
      </c>
      <c r="CB12" s="11">
        <v>1129.0930000000001</v>
      </c>
      <c r="CC12" s="23">
        <v>3145.8629999999998</v>
      </c>
      <c r="CD12" s="9">
        <v>2098.4179999999997</v>
      </c>
      <c r="CE12" s="9">
        <v>0</v>
      </c>
      <c r="CF12" s="9">
        <v>2098.4179999999997</v>
      </c>
      <c r="CG12" s="11">
        <v>226.1</v>
      </c>
      <c r="CH12" s="11">
        <v>52.416000000000004</v>
      </c>
      <c r="CI12" s="11">
        <v>808.5139999999999</v>
      </c>
      <c r="CJ12" s="11">
        <v>69.391000000000005</v>
      </c>
      <c r="CK12" s="11">
        <v>1156.421</v>
      </c>
      <c r="CL12" s="23">
        <v>3254.8390000000004</v>
      </c>
      <c r="CM12" s="9">
        <v>2016.77</v>
      </c>
      <c r="CN12" s="9">
        <v>0</v>
      </c>
      <c r="CO12" s="9">
        <v>2016.77</v>
      </c>
      <c r="CP12" s="11">
        <v>221.2</v>
      </c>
      <c r="CQ12" s="11">
        <v>50.372</v>
      </c>
      <c r="CR12" s="11">
        <v>781.39600000000007</v>
      </c>
      <c r="CS12" s="11">
        <v>35.805</v>
      </c>
      <c r="CT12" s="11">
        <v>1088.7730000000001</v>
      </c>
      <c r="CU12" s="23">
        <v>3105.5429999999997</v>
      </c>
      <c r="CV12" s="9">
        <v>2018.2539999999999</v>
      </c>
      <c r="CW12" s="9">
        <v>0</v>
      </c>
      <c r="CX12" s="9">
        <v>2018.2539999999999</v>
      </c>
      <c r="CY12" s="11">
        <v>214.9</v>
      </c>
      <c r="CZ12" s="11">
        <v>50.406999999999996</v>
      </c>
      <c r="DA12" s="11">
        <v>778.56799999999998</v>
      </c>
      <c r="DB12" s="11">
        <v>35.840000000000003</v>
      </c>
      <c r="DC12" s="11">
        <v>1079.7149999999999</v>
      </c>
      <c r="DD12" s="19">
        <v>3097.9690000000001</v>
      </c>
      <c r="DE12" s="9">
        <v>3009.9790000000003</v>
      </c>
      <c r="DF12" s="9">
        <v>0</v>
      </c>
      <c r="DG12" s="9">
        <v>3009.9790000000003</v>
      </c>
      <c r="DH12" s="11">
        <v>354.2</v>
      </c>
      <c r="DI12" s="11">
        <v>337.94599999999997</v>
      </c>
      <c r="DJ12" s="11">
        <v>968.21899999999994</v>
      </c>
      <c r="DK12" s="11">
        <v>53.451999999999998</v>
      </c>
      <c r="DL12" s="11">
        <v>1713.817</v>
      </c>
      <c r="DM12" s="19">
        <v>4723.7959999999994</v>
      </c>
      <c r="DN12" s="73">
        <f t="shared" si="1"/>
        <v>26294.268</v>
      </c>
      <c r="DO12" s="73">
        <f t="shared" si="2"/>
        <v>664.02699999999993</v>
      </c>
      <c r="DP12" s="73">
        <f t="shared" si="3"/>
        <v>26958.295000000002</v>
      </c>
      <c r="DQ12" s="22">
        <f t="shared" si="4"/>
        <v>2967.2999999999997</v>
      </c>
      <c r="DR12" s="22">
        <f t="shared" si="5"/>
        <v>919.548</v>
      </c>
      <c r="DS12" s="22">
        <f t="shared" si="6"/>
        <v>10254.040999999999</v>
      </c>
      <c r="DT12" s="22">
        <f t="shared" si="7"/>
        <v>807.8069999999999</v>
      </c>
      <c r="DU12" s="22">
        <f t="shared" si="8"/>
        <v>14948.696</v>
      </c>
      <c r="DV12" s="23">
        <f t="shared" si="9"/>
        <v>41906.991000000002</v>
      </c>
      <c r="DW12" s="262">
        <f t="shared" si="10"/>
        <v>840.07700000000477</v>
      </c>
      <c r="DX12" s="262"/>
      <c r="DY12" s="263">
        <f>E12-(DU12-(DO12*PARAM!Q12))</f>
        <v>-4.2770000000018626</v>
      </c>
      <c r="DZ12" s="263"/>
    </row>
    <row r="13" spans="1:130" x14ac:dyDescent="0.25">
      <c r="A13" s="18">
        <v>1013</v>
      </c>
      <c r="B13" s="18" t="s">
        <v>385</v>
      </c>
      <c r="C13" s="18" t="s">
        <v>386</v>
      </c>
      <c r="D13" s="20">
        <v>1</v>
      </c>
      <c r="E13" s="18">
        <v>3215.5169999999998</v>
      </c>
      <c r="F13" s="18">
        <v>5753.8845000000001</v>
      </c>
      <c r="G13" s="18" t="s">
        <v>157</v>
      </c>
      <c r="H13" s="18" t="s">
        <v>25</v>
      </c>
      <c r="I13" s="18" t="s">
        <v>312</v>
      </c>
      <c r="J13" s="9">
        <v>459.84300000000002</v>
      </c>
      <c r="K13" s="9">
        <v>0</v>
      </c>
      <c r="L13" s="9">
        <v>459.84300000000002</v>
      </c>
      <c r="M13" s="11">
        <v>47.4</v>
      </c>
      <c r="N13" s="11">
        <v>11.154000000000002</v>
      </c>
      <c r="O13" s="11">
        <v>166.46849999999998</v>
      </c>
      <c r="P13" s="11">
        <v>22.642499999999998</v>
      </c>
      <c r="Q13" s="11">
        <v>247.66499999999999</v>
      </c>
      <c r="R13" s="23">
        <v>707.50800000000004</v>
      </c>
      <c r="S13" s="9">
        <v>443.59350000000001</v>
      </c>
      <c r="T13" s="9">
        <v>0</v>
      </c>
      <c r="U13" s="9">
        <v>443.59350000000001</v>
      </c>
      <c r="V13" s="11">
        <v>46.95</v>
      </c>
      <c r="W13" s="11">
        <v>11.079000000000001</v>
      </c>
      <c r="X13" s="11">
        <v>165.52650000000003</v>
      </c>
      <c r="Y13" s="11">
        <v>18.585000000000001</v>
      </c>
      <c r="Z13" s="11">
        <v>242.1405</v>
      </c>
      <c r="AA13" s="23">
        <v>685.73399999999992</v>
      </c>
      <c r="AB13" s="9">
        <v>443.85</v>
      </c>
      <c r="AC13" s="9">
        <v>0</v>
      </c>
      <c r="AD13" s="9">
        <v>443.85</v>
      </c>
      <c r="AE13" s="11">
        <v>46.95</v>
      </c>
      <c r="AF13" s="11">
        <v>11.086500000000001</v>
      </c>
      <c r="AG13" s="11">
        <v>165.53400000000002</v>
      </c>
      <c r="AH13" s="11">
        <v>24.710999999999999</v>
      </c>
      <c r="AI13" s="11">
        <v>248.28150000000002</v>
      </c>
      <c r="AJ13" s="23">
        <v>692.13149999999996</v>
      </c>
      <c r="AK13" s="9">
        <v>449.20050000000003</v>
      </c>
      <c r="AL13" s="9">
        <v>0</v>
      </c>
      <c r="AM13" s="9">
        <v>449.20050000000003</v>
      </c>
      <c r="AN13" s="11">
        <v>47.85</v>
      </c>
      <c r="AO13" s="11">
        <v>11.22</v>
      </c>
      <c r="AP13" s="11">
        <v>167.53799999999998</v>
      </c>
      <c r="AQ13" s="11">
        <v>22.511999999999997</v>
      </c>
      <c r="AR13" s="11">
        <v>249.12</v>
      </c>
      <c r="AS13" s="23">
        <v>698.32050000000004</v>
      </c>
      <c r="AT13" s="9">
        <v>447.57150000000001</v>
      </c>
      <c r="AU13" s="9">
        <v>139.44450000000001</v>
      </c>
      <c r="AV13" s="9">
        <v>587.01599999999996</v>
      </c>
      <c r="AW13" s="11">
        <v>66.599999999999994</v>
      </c>
      <c r="AX13" s="11">
        <v>11.179500000000001</v>
      </c>
      <c r="AY13" s="11">
        <v>194.81400000000002</v>
      </c>
      <c r="AZ13" s="11">
        <v>21.291</v>
      </c>
      <c r="BA13" s="11">
        <v>293.8845</v>
      </c>
      <c r="BB13" s="23">
        <v>880.90050000000008</v>
      </c>
      <c r="BC13" s="9">
        <v>692.202</v>
      </c>
      <c r="BD13" s="9">
        <v>0</v>
      </c>
      <c r="BE13" s="9">
        <v>692.202</v>
      </c>
      <c r="BF13" s="11">
        <v>77.25</v>
      </c>
      <c r="BG13" s="11">
        <v>16.546500000000002</v>
      </c>
      <c r="BH13" s="11">
        <v>286.76549999999997</v>
      </c>
      <c r="BI13" s="11">
        <v>25.931999999999999</v>
      </c>
      <c r="BJ13" s="11">
        <v>406.49400000000003</v>
      </c>
      <c r="BK13" s="23">
        <v>1098.6960000000001</v>
      </c>
      <c r="BL13" s="9">
        <v>443.59350000000001</v>
      </c>
      <c r="BM13" s="9">
        <v>0</v>
      </c>
      <c r="BN13" s="9">
        <v>443.59350000000001</v>
      </c>
      <c r="BO13" s="11">
        <v>46.8</v>
      </c>
      <c r="BP13" s="11">
        <v>11.079000000000001</v>
      </c>
      <c r="BQ13" s="11">
        <v>165.4425</v>
      </c>
      <c r="BR13" s="11">
        <v>21.645</v>
      </c>
      <c r="BS13" s="11">
        <v>244.96650000000002</v>
      </c>
      <c r="BT13" s="23">
        <v>688.56</v>
      </c>
      <c r="BU13" s="9">
        <v>443.59350000000001</v>
      </c>
      <c r="BV13" s="9">
        <v>0</v>
      </c>
      <c r="BW13" s="9">
        <v>443.59350000000001</v>
      </c>
      <c r="BX13" s="11">
        <v>46.95</v>
      </c>
      <c r="BY13" s="11">
        <v>11.079000000000001</v>
      </c>
      <c r="BZ13" s="11">
        <v>165.4425</v>
      </c>
      <c r="CA13" s="11">
        <v>23.94</v>
      </c>
      <c r="CB13" s="11">
        <v>247.41150000000002</v>
      </c>
      <c r="CC13" s="23">
        <v>691.005</v>
      </c>
      <c r="CD13" s="9">
        <v>460.24199999999996</v>
      </c>
      <c r="CE13" s="9">
        <v>0</v>
      </c>
      <c r="CF13" s="9">
        <v>460.24199999999996</v>
      </c>
      <c r="CG13" s="11">
        <v>49.35</v>
      </c>
      <c r="CH13" s="11">
        <v>11.495999999999999</v>
      </c>
      <c r="CI13" s="11">
        <v>171.65849999999998</v>
      </c>
      <c r="CJ13" s="11">
        <v>24.238499999999998</v>
      </c>
      <c r="CK13" s="11">
        <v>256.74299999999999</v>
      </c>
      <c r="CL13" s="23">
        <v>716.98500000000001</v>
      </c>
      <c r="CM13" s="9">
        <v>440.91300000000001</v>
      </c>
      <c r="CN13" s="9">
        <v>0</v>
      </c>
      <c r="CO13" s="9">
        <v>440.91300000000001</v>
      </c>
      <c r="CP13" s="11">
        <v>46.5</v>
      </c>
      <c r="CQ13" s="11">
        <v>11.013</v>
      </c>
      <c r="CR13" s="11">
        <v>164.44049999999999</v>
      </c>
      <c r="CS13" s="11">
        <v>10.888499999999999</v>
      </c>
      <c r="CT13" s="11">
        <v>232.84200000000001</v>
      </c>
      <c r="CU13" s="23">
        <v>673.755</v>
      </c>
      <c r="CV13" s="9">
        <v>443.59350000000001</v>
      </c>
      <c r="CW13" s="9">
        <v>0</v>
      </c>
      <c r="CX13" s="9">
        <v>443.59350000000001</v>
      </c>
      <c r="CY13" s="11">
        <v>46.95</v>
      </c>
      <c r="CZ13" s="11">
        <v>11.079000000000001</v>
      </c>
      <c r="DA13" s="11">
        <v>165.4425</v>
      </c>
      <c r="DB13" s="11">
        <v>19.350000000000001</v>
      </c>
      <c r="DC13" s="11">
        <v>242.82150000000001</v>
      </c>
      <c r="DD13" s="19">
        <v>686.41499999999996</v>
      </c>
      <c r="DE13" s="9">
        <v>661.91699999999992</v>
      </c>
      <c r="DF13" s="9">
        <v>0</v>
      </c>
      <c r="DG13" s="9">
        <v>661.91699999999992</v>
      </c>
      <c r="DH13" s="11">
        <v>77.400000000000006</v>
      </c>
      <c r="DI13" s="11">
        <v>74.362499999999997</v>
      </c>
      <c r="DJ13" s="11">
        <v>207.24900000000002</v>
      </c>
      <c r="DK13" s="11">
        <v>25.526999999999997</v>
      </c>
      <c r="DL13" s="11">
        <v>384.5385</v>
      </c>
      <c r="DM13" s="19">
        <v>1046.4555</v>
      </c>
      <c r="DN13" s="73">
        <f t="shared" si="1"/>
        <v>5830.1130000000012</v>
      </c>
      <c r="DO13" s="73">
        <f t="shared" si="2"/>
        <v>139.44450000000001</v>
      </c>
      <c r="DP13" s="73">
        <f t="shared" si="3"/>
        <v>5969.5575000000008</v>
      </c>
      <c r="DQ13" s="22">
        <f t="shared" si="4"/>
        <v>646.95000000000005</v>
      </c>
      <c r="DR13" s="22">
        <f t="shared" si="5"/>
        <v>202.37400000000002</v>
      </c>
      <c r="DS13" s="22">
        <f t="shared" si="6"/>
        <v>2186.3220000000001</v>
      </c>
      <c r="DT13" s="22">
        <f t="shared" si="7"/>
        <v>261.26249999999999</v>
      </c>
      <c r="DU13" s="22">
        <f t="shared" si="8"/>
        <v>3296.9085000000005</v>
      </c>
      <c r="DV13" s="23">
        <f t="shared" si="9"/>
        <v>9266.4660000000003</v>
      </c>
      <c r="DW13" s="262">
        <f t="shared" si="10"/>
        <v>215.67300000000068</v>
      </c>
      <c r="DX13" s="262"/>
      <c r="DY13" s="263">
        <f>E13-(DU13-(DO13*PARAM!Q13))</f>
        <v>-81.391500000000633</v>
      </c>
      <c r="DZ13" s="263"/>
    </row>
    <row r="14" spans="1:130" x14ac:dyDescent="0.25">
      <c r="A14" s="18">
        <v>1033</v>
      </c>
      <c r="B14" s="18" t="s">
        <v>628</v>
      </c>
      <c r="C14" s="18" t="s">
        <v>562</v>
      </c>
      <c r="D14" s="20">
        <v>1</v>
      </c>
      <c r="E14" s="18">
        <v>20624.953999999998</v>
      </c>
      <c r="F14" s="18">
        <v>32803.029000000002</v>
      </c>
      <c r="G14" s="18" t="s">
        <v>157</v>
      </c>
      <c r="H14" s="18" t="s">
        <v>7</v>
      </c>
      <c r="I14" s="18" t="s">
        <v>629</v>
      </c>
      <c r="J14" s="9">
        <v>2578.569</v>
      </c>
      <c r="K14" s="9">
        <v>0</v>
      </c>
      <c r="L14" s="9">
        <v>2578.569</v>
      </c>
      <c r="M14" s="11">
        <v>285.60000000000002</v>
      </c>
      <c r="N14" s="11">
        <v>63.056000000000004</v>
      </c>
      <c r="O14" s="11">
        <v>968.87</v>
      </c>
      <c r="P14" s="11">
        <v>109.29799999999999</v>
      </c>
      <c r="Q14" s="11">
        <v>1426.8239999999998</v>
      </c>
      <c r="R14" s="23">
        <v>4005.393</v>
      </c>
      <c r="S14" s="9">
        <v>2488.4160000000002</v>
      </c>
      <c r="T14" s="9">
        <v>0</v>
      </c>
      <c r="U14" s="9">
        <v>2488.4160000000002</v>
      </c>
      <c r="V14" s="11">
        <v>280</v>
      </c>
      <c r="W14" s="11">
        <v>62.167000000000002</v>
      </c>
      <c r="X14" s="11">
        <v>957.47399999999993</v>
      </c>
      <c r="Y14" s="11">
        <v>108.087</v>
      </c>
      <c r="Z14" s="11">
        <v>1407.7279999999998</v>
      </c>
      <c r="AA14" s="23">
        <v>3896.1440000000002</v>
      </c>
      <c r="AB14" s="9">
        <v>2488.4160000000002</v>
      </c>
      <c r="AC14" s="9">
        <v>0</v>
      </c>
      <c r="AD14" s="9">
        <v>2488.4160000000002</v>
      </c>
      <c r="AE14" s="11">
        <v>280</v>
      </c>
      <c r="AF14" s="11">
        <v>62.167000000000002</v>
      </c>
      <c r="AG14" s="11">
        <v>956.97699999999998</v>
      </c>
      <c r="AH14" s="11">
        <v>125.93700000000001</v>
      </c>
      <c r="AI14" s="11">
        <v>1425.0810000000001</v>
      </c>
      <c r="AJ14" s="23">
        <v>3913.4970000000003</v>
      </c>
      <c r="AK14" s="9">
        <v>2488.4160000000002</v>
      </c>
      <c r="AL14" s="9">
        <v>0</v>
      </c>
      <c r="AM14" s="9">
        <v>2488.4160000000002</v>
      </c>
      <c r="AN14" s="11">
        <v>280</v>
      </c>
      <c r="AO14" s="11">
        <v>62.167000000000002</v>
      </c>
      <c r="AP14" s="11">
        <v>956.97699999999998</v>
      </c>
      <c r="AQ14" s="11">
        <v>115.227</v>
      </c>
      <c r="AR14" s="11">
        <v>1414.3710000000001</v>
      </c>
      <c r="AS14" s="23">
        <v>3902.7870000000003</v>
      </c>
      <c r="AT14" s="9">
        <v>2516.1639999999998</v>
      </c>
      <c r="AU14" s="9">
        <v>664.02699999999993</v>
      </c>
      <c r="AV14" s="9">
        <v>3180.1909999999998</v>
      </c>
      <c r="AW14" s="11">
        <v>374.5</v>
      </c>
      <c r="AX14" s="11">
        <v>62.86</v>
      </c>
      <c r="AY14" s="11">
        <v>1099.441</v>
      </c>
      <c r="AZ14" s="11">
        <v>99.504999999999995</v>
      </c>
      <c r="BA14" s="11">
        <v>1636.306</v>
      </c>
      <c r="BB14" s="23">
        <v>4816.4970000000003</v>
      </c>
      <c r="BC14" s="9">
        <v>3830.7009999999996</v>
      </c>
      <c r="BD14" s="9">
        <v>0</v>
      </c>
      <c r="BE14" s="9">
        <v>3830.7009999999996</v>
      </c>
      <c r="BF14" s="11">
        <v>449.4</v>
      </c>
      <c r="BG14" s="11">
        <v>92.812999999999988</v>
      </c>
      <c r="BH14" s="11">
        <v>1606.57</v>
      </c>
      <c r="BI14" s="11">
        <v>101.27600000000001</v>
      </c>
      <c r="BJ14" s="11">
        <v>2250.0589999999997</v>
      </c>
      <c r="BK14" s="23">
        <v>6080.76</v>
      </c>
      <c r="BL14" s="9">
        <v>2488.4160000000002</v>
      </c>
      <c r="BM14" s="9">
        <v>0</v>
      </c>
      <c r="BN14" s="9">
        <v>2488.4160000000002</v>
      </c>
      <c r="BO14" s="11">
        <v>280</v>
      </c>
      <c r="BP14" s="11">
        <v>62.167000000000002</v>
      </c>
      <c r="BQ14" s="11">
        <v>956.97699999999998</v>
      </c>
      <c r="BR14" s="11">
        <v>118.79700000000001</v>
      </c>
      <c r="BS14" s="11">
        <v>1417.941</v>
      </c>
      <c r="BT14" s="23">
        <v>3906.357</v>
      </c>
      <c r="BU14" s="9">
        <v>2488.4160000000002</v>
      </c>
      <c r="BV14" s="9">
        <v>0</v>
      </c>
      <c r="BW14" s="9">
        <v>2488.4160000000002</v>
      </c>
      <c r="BX14" s="11">
        <v>280</v>
      </c>
      <c r="BY14" s="11">
        <v>62.167000000000002</v>
      </c>
      <c r="BZ14" s="11">
        <v>956.97699999999998</v>
      </c>
      <c r="CA14" s="11">
        <v>111.65700000000001</v>
      </c>
      <c r="CB14" s="11">
        <v>1410.8010000000002</v>
      </c>
      <c r="CC14" s="23">
        <v>3899.2170000000001</v>
      </c>
      <c r="CD14" s="9">
        <v>2609.4670000000001</v>
      </c>
      <c r="CE14" s="9">
        <v>0</v>
      </c>
      <c r="CF14" s="9">
        <v>2609.4670000000001</v>
      </c>
      <c r="CG14" s="11">
        <v>292.60000000000002</v>
      </c>
      <c r="CH14" s="11">
        <v>64.406999999999996</v>
      </c>
      <c r="CI14" s="11">
        <v>1142.7429999999999</v>
      </c>
      <c r="CJ14" s="11">
        <v>99.015000000000001</v>
      </c>
      <c r="CK14" s="11">
        <v>1598.7650000000001</v>
      </c>
      <c r="CL14" s="23">
        <v>4208.232</v>
      </c>
      <c r="CM14" s="9">
        <v>2519.8739999999998</v>
      </c>
      <c r="CN14" s="9">
        <v>0</v>
      </c>
      <c r="CO14" s="9">
        <v>2519.8739999999998</v>
      </c>
      <c r="CP14" s="11">
        <v>286.3</v>
      </c>
      <c r="CQ14" s="11">
        <v>62.167000000000002</v>
      </c>
      <c r="CR14" s="11">
        <v>960.33699999999999</v>
      </c>
      <c r="CS14" s="11">
        <v>62.097000000000001</v>
      </c>
      <c r="CT14" s="11">
        <v>1370.9010000000001</v>
      </c>
      <c r="CU14" s="23">
        <v>3890.7750000000001</v>
      </c>
      <c r="CV14" s="9">
        <v>2925.0549999999998</v>
      </c>
      <c r="CW14" s="9">
        <v>0</v>
      </c>
      <c r="CX14" s="9">
        <v>2925.0549999999998</v>
      </c>
      <c r="CY14" s="11">
        <v>340.9</v>
      </c>
      <c r="CZ14" s="11">
        <v>73.143000000000001</v>
      </c>
      <c r="DA14" s="11">
        <v>1285.4169999999999</v>
      </c>
      <c r="DB14" s="11">
        <v>81.878999999999991</v>
      </c>
      <c r="DC14" s="11">
        <v>1781.3389999999999</v>
      </c>
      <c r="DD14" s="19">
        <v>4706.3940000000002</v>
      </c>
      <c r="DE14" s="9">
        <v>3783.4509999999996</v>
      </c>
      <c r="DF14" s="9">
        <v>0</v>
      </c>
      <c r="DG14" s="9">
        <v>3783.4509999999996</v>
      </c>
      <c r="DH14" s="11">
        <v>462</v>
      </c>
      <c r="DI14" s="11">
        <v>424.16500000000002</v>
      </c>
      <c r="DJ14" s="11">
        <v>2833.2640000000001</v>
      </c>
      <c r="DK14" s="11">
        <v>107.79299999999999</v>
      </c>
      <c r="DL14" s="11">
        <v>3827.2220000000002</v>
      </c>
      <c r="DM14" s="19">
        <v>7610.6730000000007</v>
      </c>
      <c r="DN14" s="73">
        <f t="shared" si="1"/>
        <v>33205.361000000004</v>
      </c>
      <c r="DO14" s="73">
        <f t="shared" si="2"/>
        <v>664.02699999999993</v>
      </c>
      <c r="DP14" s="73">
        <f t="shared" si="3"/>
        <v>33869.388000000006</v>
      </c>
      <c r="DQ14" s="22">
        <f t="shared" si="4"/>
        <v>3891.3</v>
      </c>
      <c r="DR14" s="22">
        <f t="shared" si="5"/>
        <v>1153.4460000000001</v>
      </c>
      <c r="DS14" s="22">
        <f t="shared" si="6"/>
        <v>14682.023999999998</v>
      </c>
      <c r="DT14" s="22">
        <f t="shared" si="7"/>
        <v>1240.5679999999998</v>
      </c>
      <c r="DU14" s="22">
        <f t="shared" si="8"/>
        <v>20967.338</v>
      </c>
      <c r="DV14" s="23">
        <f t="shared" si="9"/>
        <v>54836.72600000001</v>
      </c>
      <c r="DW14" s="262">
        <f t="shared" si="10"/>
        <v>1066.359000000004</v>
      </c>
      <c r="DX14" s="262"/>
      <c r="DY14" s="263">
        <f>E14-(DU14-(DO14*PARAM!Q14))</f>
        <v>-342.38400000000183</v>
      </c>
      <c r="DZ14" s="263"/>
    </row>
    <row r="15" spans="1:130" x14ac:dyDescent="0.25">
      <c r="A15" s="18">
        <v>1035</v>
      </c>
      <c r="B15" s="18" t="s">
        <v>463</v>
      </c>
      <c r="C15" s="18" t="s">
        <v>464</v>
      </c>
      <c r="D15" s="20">
        <v>1</v>
      </c>
      <c r="E15" s="18">
        <v>138.91398000000001</v>
      </c>
      <c r="F15" s="18">
        <v>247.55508</v>
      </c>
      <c r="G15" s="18" t="s">
        <v>157</v>
      </c>
      <c r="H15" s="18" t="s">
        <v>9</v>
      </c>
      <c r="I15" s="18" t="s">
        <v>236</v>
      </c>
      <c r="J15" s="9">
        <v>17.313599999999997</v>
      </c>
      <c r="K15" s="9">
        <v>0</v>
      </c>
      <c r="L15" s="9">
        <v>17.313599999999997</v>
      </c>
      <c r="M15" s="11">
        <v>1.746</v>
      </c>
      <c r="N15" s="11">
        <v>0.41759999999999997</v>
      </c>
      <c r="O15" s="11">
        <v>6.3183600000000002</v>
      </c>
      <c r="P15" s="11">
        <v>0.9168599999999999</v>
      </c>
      <c r="Q15" s="11">
        <v>9.3988199999999988</v>
      </c>
      <c r="R15" s="23">
        <v>26.712419999999998</v>
      </c>
      <c r="S15" s="9">
        <v>16.629899999999999</v>
      </c>
      <c r="T15" s="9">
        <v>0</v>
      </c>
      <c r="U15" s="9">
        <v>16.629899999999999</v>
      </c>
      <c r="V15" s="11">
        <v>1.74</v>
      </c>
      <c r="W15" s="11">
        <v>0.41537999999999997</v>
      </c>
      <c r="X15" s="11">
        <v>6.2917200000000006</v>
      </c>
      <c r="Y15" s="11">
        <v>0.87665999999999999</v>
      </c>
      <c r="Z15" s="11">
        <v>9.32376</v>
      </c>
      <c r="AA15" s="23">
        <v>25.953659999999999</v>
      </c>
      <c r="AB15" s="9">
        <v>16.629899999999999</v>
      </c>
      <c r="AC15" s="9">
        <v>0</v>
      </c>
      <c r="AD15" s="9">
        <v>16.629899999999999</v>
      </c>
      <c r="AE15" s="11">
        <v>1.74</v>
      </c>
      <c r="AF15" s="11">
        <v>0.41537999999999997</v>
      </c>
      <c r="AG15" s="11">
        <v>6.2884799999999998</v>
      </c>
      <c r="AH15" s="11">
        <v>0.99905999999999995</v>
      </c>
      <c r="AI15" s="11">
        <v>9.4429199999999991</v>
      </c>
      <c r="AJ15" s="23">
        <v>26.072819999999997</v>
      </c>
      <c r="AK15" s="9">
        <v>16.675319999999999</v>
      </c>
      <c r="AL15" s="9">
        <v>0</v>
      </c>
      <c r="AM15" s="9">
        <v>16.675319999999999</v>
      </c>
      <c r="AN15" s="11">
        <v>1.746</v>
      </c>
      <c r="AO15" s="11">
        <v>0.41646</v>
      </c>
      <c r="AP15" s="11">
        <v>6.3049799999999996</v>
      </c>
      <c r="AQ15" s="11">
        <v>0.93863999999999992</v>
      </c>
      <c r="AR15" s="11">
        <v>9.4060799999999993</v>
      </c>
      <c r="AS15" s="23">
        <v>26.081399999999999</v>
      </c>
      <c r="AT15" s="9">
        <v>16.68798</v>
      </c>
      <c r="AU15" s="9">
        <v>5.5209000000000001</v>
      </c>
      <c r="AV15" s="9">
        <v>22.208880000000001</v>
      </c>
      <c r="AW15" s="11">
        <v>2.496</v>
      </c>
      <c r="AX15" s="11">
        <v>0.41676000000000002</v>
      </c>
      <c r="AY15" s="11">
        <v>7.4137799999999991</v>
      </c>
      <c r="AZ15" s="11">
        <v>0.79866000000000004</v>
      </c>
      <c r="BA15" s="11">
        <v>11.1252</v>
      </c>
      <c r="BB15" s="23">
        <v>33.33408</v>
      </c>
      <c r="BC15" s="9">
        <v>26.328420000000001</v>
      </c>
      <c r="BD15" s="9">
        <v>0</v>
      </c>
      <c r="BE15" s="9">
        <v>26.328420000000001</v>
      </c>
      <c r="BF15" s="11">
        <v>2.8739999999999997</v>
      </c>
      <c r="BG15" s="11">
        <v>0.6212399999999999</v>
      </c>
      <c r="BH15" s="11">
        <v>10.78608</v>
      </c>
      <c r="BI15" s="11">
        <v>0.46116000000000001</v>
      </c>
      <c r="BJ15" s="11">
        <v>14.74248</v>
      </c>
      <c r="BK15" s="23">
        <v>41.070900000000002</v>
      </c>
      <c r="BL15" s="9">
        <v>16.629899999999999</v>
      </c>
      <c r="BM15" s="9">
        <v>0</v>
      </c>
      <c r="BN15" s="9">
        <v>16.629899999999999</v>
      </c>
      <c r="BO15" s="11">
        <v>1.734</v>
      </c>
      <c r="BP15" s="11">
        <v>0.41537999999999997</v>
      </c>
      <c r="BQ15" s="11">
        <v>6.2884799999999998</v>
      </c>
      <c r="BR15" s="11">
        <v>0.29526000000000002</v>
      </c>
      <c r="BS15" s="11">
        <v>8.7331199999999995</v>
      </c>
      <c r="BT15" s="23">
        <v>25.363019999999995</v>
      </c>
      <c r="BU15" s="9">
        <v>16.629899999999999</v>
      </c>
      <c r="BV15" s="9">
        <v>0</v>
      </c>
      <c r="BW15" s="9">
        <v>16.629899999999999</v>
      </c>
      <c r="BX15" s="11">
        <v>1.74</v>
      </c>
      <c r="BY15" s="11">
        <v>0.41537999999999997</v>
      </c>
      <c r="BZ15" s="11">
        <v>6.2884799999999998</v>
      </c>
      <c r="CA15" s="11">
        <v>0.29526000000000002</v>
      </c>
      <c r="CB15" s="11">
        <v>8.7391199999999998</v>
      </c>
      <c r="CC15" s="23">
        <v>25.369019999999999</v>
      </c>
      <c r="CD15" s="9">
        <v>16.629899999999999</v>
      </c>
      <c r="CE15" s="9">
        <v>0</v>
      </c>
      <c r="CF15" s="9">
        <v>16.629899999999999</v>
      </c>
      <c r="CG15" s="11">
        <v>1.74</v>
      </c>
      <c r="CH15" s="11">
        <v>0.41537999999999997</v>
      </c>
      <c r="CI15" s="11">
        <v>6.2884799999999998</v>
      </c>
      <c r="CJ15" s="11">
        <v>0.29526000000000002</v>
      </c>
      <c r="CK15" s="11">
        <v>8.7391199999999998</v>
      </c>
      <c r="CL15" s="23">
        <v>25.369019999999999</v>
      </c>
      <c r="CM15" s="9">
        <v>16.773959999999999</v>
      </c>
      <c r="CN15" s="9">
        <v>0</v>
      </c>
      <c r="CO15" s="9">
        <v>16.773959999999999</v>
      </c>
      <c r="CP15" s="11">
        <v>1.8</v>
      </c>
      <c r="CQ15" s="11">
        <v>0.41897999999999996</v>
      </c>
      <c r="CR15" s="11">
        <v>6.3674999999999997</v>
      </c>
      <c r="CS15" s="11">
        <v>0.29783999999999999</v>
      </c>
      <c r="CT15" s="11">
        <v>8.8843200000000007</v>
      </c>
      <c r="CU15" s="23">
        <v>25.658280000000001</v>
      </c>
      <c r="CV15" s="9">
        <v>74.38494</v>
      </c>
      <c r="CW15" s="9">
        <v>0</v>
      </c>
      <c r="CX15" s="9">
        <v>74.38494</v>
      </c>
      <c r="CY15" s="11">
        <v>9.0960000000000001</v>
      </c>
      <c r="CZ15" s="11">
        <v>4.3504199999999997</v>
      </c>
      <c r="DA15" s="11">
        <v>26.096279999999997</v>
      </c>
      <c r="DB15" s="11">
        <v>1.2250799999999999</v>
      </c>
      <c r="DC15" s="11">
        <v>40.767779999999995</v>
      </c>
      <c r="DD15" s="19">
        <v>115.15271999999999</v>
      </c>
      <c r="DE15" s="9">
        <v>0</v>
      </c>
      <c r="DF15" s="9">
        <v>0</v>
      </c>
      <c r="DG15" s="9">
        <v>0</v>
      </c>
      <c r="DH15" s="11">
        <v>0</v>
      </c>
      <c r="DI15" s="11">
        <v>0</v>
      </c>
      <c r="DJ15" s="11">
        <v>0</v>
      </c>
      <c r="DK15" s="11">
        <v>0</v>
      </c>
      <c r="DL15" s="11">
        <v>0</v>
      </c>
      <c r="DM15" s="19">
        <v>0</v>
      </c>
      <c r="DN15" s="73">
        <f t="shared" si="1"/>
        <v>251.31371999999996</v>
      </c>
      <c r="DO15" s="73">
        <f t="shared" si="2"/>
        <v>5.5209000000000001</v>
      </c>
      <c r="DP15" s="73">
        <f t="shared" si="3"/>
        <v>256.83461999999997</v>
      </c>
      <c r="DQ15" s="22">
        <f t="shared" si="4"/>
        <v>28.451999999999998</v>
      </c>
      <c r="DR15" s="22">
        <f t="shared" si="5"/>
        <v>8.7183599999999988</v>
      </c>
      <c r="DS15" s="22">
        <f t="shared" si="6"/>
        <v>94.732619999999983</v>
      </c>
      <c r="DT15" s="22">
        <f t="shared" si="7"/>
        <v>7.3997399999999995</v>
      </c>
      <c r="DU15" s="22">
        <f t="shared" si="8"/>
        <v>139.30271999999999</v>
      </c>
      <c r="DV15" s="23">
        <f t="shared" si="9"/>
        <v>396.13733999999999</v>
      </c>
      <c r="DW15" s="262">
        <f t="shared" si="10"/>
        <v>9.2795399999999688</v>
      </c>
      <c r="DX15" s="262"/>
      <c r="DY15" s="263">
        <f>E15-(DU15-(DO15*PARAM!Q15))</f>
        <v>-0.38873999999998432</v>
      </c>
      <c r="DZ15" s="263"/>
    </row>
    <row r="16" spans="1:130" x14ac:dyDescent="0.25">
      <c r="A16" s="18">
        <v>1036</v>
      </c>
      <c r="B16" s="18" t="s">
        <v>474</v>
      </c>
      <c r="C16" s="18" t="s">
        <v>475</v>
      </c>
      <c r="D16" s="20">
        <v>1</v>
      </c>
      <c r="E16" s="18">
        <v>142.48895999999999</v>
      </c>
      <c r="F16" s="18">
        <v>252.73182</v>
      </c>
      <c r="G16" s="18" t="s">
        <v>157</v>
      </c>
      <c r="H16" s="18" t="s">
        <v>9</v>
      </c>
      <c r="I16" s="18" t="s">
        <v>476</v>
      </c>
      <c r="J16" s="9">
        <v>18.68478</v>
      </c>
      <c r="K16" s="9">
        <v>0</v>
      </c>
      <c r="L16" s="9">
        <v>18.68478</v>
      </c>
      <c r="M16" s="11">
        <v>1.9379999999999997</v>
      </c>
      <c r="N16" s="11">
        <v>0.45150000000000001</v>
      </c>
      <c r="O16" s="11">
        <v>6.813299999999999</v>
      </c>
      <c r="P16" s="11">
        <v>0.94110000000000005</v>
      </c>
      <c r="Q16" s="11">
        <v>10.1439</v>
      </c>
      <c r="R16" s="23">
        <v>28.828679999999999</v>
      </c>
      <c r="S16" s="9">
        <v>15.829980000000001</v>
      </c>
      <c r="T16" s="9">
        <v>0</v>
      </c>
      <c r="U16" s="9">
        <v>15.829980000000001</v>
      </c>
      <c r="V16" s="11">
        <v>1.6259999999999999</v>
      </c>
      <c r="W16" s="11">
        <v>0.39533999999999997</v>
      </c>
      <c r="X16" s="11">
        <v>5.9999400000000005</v>
      </c>
      <c r="Y16" s="11">
        <v>0.8012999999999999</v>
      </c>
      <c r="Z16" s="11">
        <v>8.8225799999999985</v>
      </c>
      <c r="AA16" s="23">
        <v>24.652559999999998</v>
      </c>
      <c r="AB16" s="9">
        <v>15.829980000000001</v>
      </c>
      <c r="AC16" s="9">
        <v>0</v>
      </c>
      <c r="AD16" s="9">
        <v>15.829980000000001</v>
      </c>
      <c r="AE16" s="11">
        <v>1.6259999999999999</v>
      </c>
      <c r="AF16" s="11">
        <v>0.39533999999999997</v>
      </c>
      <c r="AG16" s="11">
        <v>5.9963999999999995</v>
      </c>
      <c r="AH16" s="11">
        <v>0.95429999999999993</v>
      </c>
      <c r="AI16" s="11">
        <v>8.9720399999999998</v>
      </c>
      <c r="AJ16" s="23">
        <v>24.802019999999999</v>
      </c>
      <c r="AK16" s="9">
        <v>12.385680000000001</v>
      </c>
      <c r="AL16" s="9">
        <v>0</v>
      </c>
      <c r="AM16" s="9">
        <v>12.385680000000001</v>
      </c>
      <c r="AN16" s="11">
        <v>1.1579999999999999</v>
      </c>
      <c r="AO16" s="11">
        <v>0.30924000000000001</v>
      </c>
      <c r="AP16" s="11">
        <v>4.79718</v>
      </c>
      <c r="AQ16" s="11">
        <v>0.77069999999999994</v>
      </c>
      <c r="AR16" s="11">
        <v>7.0351199999999992</v>
      </c>
      <c r="AS16" s="23">
        <v>19.4208</v>
      </c>
      <c r="AT16" s="9">
        <v>15.86436</v>
      </c>
      <c r="AU16" s="9">
        <v>5.6916599999999997</v>
      </c>
      <c r="AV16" s="9">
        <v>21.55602</v>
      </c>
      <c r="AW16" s="11">
        <v>2.4</v>
      </c>
      <c r="AX16" s="11">
        <v>0.39623999999999993</v>
      </c>
      <c r="AY16" s="11">
        <v>7.1472000000000007</v>
      </c>
      <c r="AZ16" s="11">
        <v>0.66395999999999999</v>
      </c>
      <c r="BA16" s="11">
        <v>10.6074</v>
      </c>
      <c r="BB16" s="23">
        <v>32.163420000000002</v>
      </c>
      <c r="BC16" s="9">
        <v>18.95628</v>
      </c>
      <c r="BD16" s="9">
        <v>0</v>
      </c>
      <c r="BE16" s="9">
        <v>18.95628</v>
      </c>
      <c r="BF16" s="11">
        <v>1.8959999999999999</v>
      </c>
      <c r="BG16" s="11">
        <v>0.44274000000000002</v>
      </c>
      <c r="BH16" s="11">
        <v>7.8063599999999997</v>
      </c>
      <c r="BI16" s="11">
        <v>0.97385999999999995</v>
      </c>
      <c r="BJ16" s="11">
        <v>11.11896</v>
      </c>
      <c r="BK16" s="23">
        <v>30.075239999999997</v>
      </c>
      <c r="BL16" s="9">
        <v>15.829980000000001</v>
      </c>
      <c r="BM16" s="9">
        <v>0</v>
      </c>
      <c r="BN16" s="9">
        <v>15.829980000000001</v>
      </c>
      <c r="BO16" s="11">
        <v>1.6079999999999999</v>
      </c>
      <c r="BP16" s="11">
        <v>0.39533999999999997</v>
      </c>
      <c r="BQ16" s="11">
        <v>5.9963999999999995</v>
      </c>
      <c r="BR16" s="11">
        <v>0.34229999999999999</v>
      </c>
      <c r="BS16" s="11">
        <v>8.342039999999999</v>
      </c>
      <c r="BT16" s="23">
        <v>24.172019999999996</v>
      </c>
      <c r="BU16" s="9">
        <v>15.829980000000001</v>
      </c>
      <c r="BV16" s="9">
        <v>0</v>
      </c>
      <c r="BW16" s="9">
        <v>15.829980000000001</v>
      </c>
      <c r="BX16" s="11">
        <v>1.6259999999999999</v>
      </c>
      <c r="BY16" s="11">
        <v>0.39533999999999997</v>
      </c>
      <c r="BZ16" s="11">
        <v>5.9963999999999995</v>
      </c>
      <c r="CA16" s="11">
        <v>0.28110000000000002</v>
      </c>
      <c r="CB16" s="11">
        <v>8.2988400000000002</v>
      </c>
      <c r="CC16" s="23">
        <v>24.128820000000001</v>
      </c>
      <c r="CD16" s="9">
        <v>15.99972</v>
      </c>
      <c r="CE16" s="9">
        <v>0</v>
      </c>
      <c r="CF16" s="9">
        <v>15.99972</v>
      </c>
      <c r="CG16" s="11">
        <v>1.65</v>
      </c>
      <c r="CH16" s="11">
        <v>0.39960000000000001</v>
      </c>
      <c r="CI16" s="11">
        <v>6.0582600000000006</v>
      </c>
      <c r="CJ16" s="11">
        <v>0.28410000000000002</v>
      </c>
      <c r="CK16" s="11">
        <v>8.3919599999999992</v>
      </c>
      <c r="CL16" s="23">
        <v>24.391680000000001</v>
      </c>
      <c r="CM16" s="9">
        <v>15.829980000000001</v>
      </c>
      <c r="CN16" s="9">
        <v>0</v>
      </c>
      <c r="CO16" s="9">
        <v>15.829980000000001</v>
      </c>
      <c r="CP16" s="11">
        <v>1.6740000000000002</v>
      </c>
      <c r="CQ16" s="11">
        <v>0.39533999999999997</v>
      </c>
      <c r="CR16" s="11">
        <v>6.0251999999999999</v>
      </c>
      <c r="CS16" s="11">
        <v>0.28110000000000002</v>
      </c>
      <c r="CT16" s="11">
        <v>8.3756399999999989</v>
      </c>
      <c r="CU16" s="23">
        <v>24.20562</v>
      </c>
      <c r="CV16" s="9">
        <v>15.829980000000001</v>
      </c>
      <c r="CW16" s="9">
        <v>0</v>
      </c>
      <c r="CX16" s="9">
        <v>15.829980000000001</v>
      </c>
      <c r="CY16" s="11">
        <v>1.6259999999999999</v>
      </c>
      <c r="CZ16" s="11">
        <v>0.39533999999999997</v>
      </c>
      <c r="DA16" s="11">
        <v>5.9963999999999995</v>
      </c>
      <c r="DB16" s="11">
        <v>0.28110000000000002</v>
      </c>
      <c r="DC16" s="11">
        <v>8.2988400000000002</v>
      </c>
      <c r="DD16" s="19">
        <v>24.128820000000001</v>
      </c>
      <c r="DE16" s="9">
        <v>73.844759999999994</v>
      </c>
      <c r="DF16" s="9">
        <v>0</v>
      </c>
      <c r="DG16" s="9">
        <v>73.844759999999994</v>
      </c>
      <c r="DH16" s="11">
        <v>9.6359999999999992</v>
      </c>
      <c r="DI16" s="11">
        <v>4.3330799999999998</v>
      </c>
      <c r="DJ16" s="11">
        <v>26.648159999999997</v>
      </c>
      <c r="DK16" s="11">
        <v>1.3035600000000001</v>
      </c>
      <c r="DL16" s="11">
        <v>41.9208</v>
      </c>
      <c r="DM16" s="19">
        <v>115.76555999999999</v>
      </c>
      <c r="DN16" s="73">
        <f t="shared" si="1"/>
        <v>250.71546000000001</v>
      </c>
      <c r="DO16" s="73">
        <f t="shared" si="2"/>
        <v>5.6916599999999997</v>
      </c>
      <c r="DP16" s="73">
        <f t="shared" si="3"/>
        <v>256.40712000000002</v>
      </c>
      <c r="DQ16" s="22">
        <f t="shared" si="4"/>
        <v>28.463999999999999</v>
      </c>
      <c r="DR16" s="22">
        <f t="shared" si="5"/>
        <v>8.70444</v>
      </c>
      <c r="DS16" s="22">
        <f t="shared" si="6"/>
        <v>95.281199999999984</v>
      </c>
      <c r="DT16" s="22">
        <f t="shared" si="7"/>
        <v>7.8784800000000006</v>
      </c>
      <c r="DU16" s="22">
        <f t="shared" si="8"/>
        <v>140.32812000000001</v>
      </c>
      <c r="DV16" s="23">
        <f t="shared" si="9"/>
        <v>396.73524000000003</v>
      </c>
      <c r="DW16" s="262">
        <f t="shared" si="10"/>
        <v>3.6753000000000213</v>
      </c>
      <c r="DX16" s="262"/>
      <c r="DY16" s="263">
        <f>E16-(DU16-(DO16*PARAM!Q16))</f>
        <v>2.160839999999979</v>
      </c>
      <c r="DZ16" s="263"/>
    </row>
    <row r="17" spans="1:130" x14ac:dyDescent="0.25">
      <c r="A17" s="18">
        <v>1050</v>
      </c>
      <c r="B17" s="18" t="s">
        <v>873</v>
      </c>
      <c r="C17" s="18" t="s">
        <v>874</v>
      </c>
      <c r="D17" s="20">
        <v>0</v>
      </c>
      <c r="G17" s="18" t="s">
        <v>157</v>
      </c>
      <c r="H17" s="18" t="s">
        <v>9</v>
      </c>
      <c r="I17" s="18" t="s">
        <v>769</v>
      </c>
      <c r="R17" s="23"/>
      <c r="AA17" s="23"/>
      <c r="AJ17" s="23"/>
      <c r="AS17" s="23"/>
      <c r="AT17" s="9">
        <v>0</v>
      </c>
      <c r="AU17" s="9">
        <v>4.2687599999999994</v>
      </c>
      <c r="AV17" s="9">
        <v>4.2687599999999994</v>
      </c>
      <c r="AW17" s="11">
        <v>0.18</v>
      </c>
      <c r="AX17" s="11">
        <v>0</v>
      </c>
      <c r="AY17" s="11">
        <v>0.8538</v>
      </c>
      <c r="AZ17" s="11">
        <v>5.7180000000000002E-2</v>
      </c>
      <c r="BA17" s="11">
        <v>1.0909800000000001</v>
      </c>
      <c r="BB17" s="23">
        <v>5.3597399999999995</v>
      </c>
      <c r="BK17" s="23"/>
      <c r="BT17" s="23"/>
      <c r="CC17" s="23"/>
      <c r="CL17" s="23"/>
      <c r="CU17" s="23"/>
      <c r="DN17" s="73">
        <f t="shared" si="1"/>
        <v>0</v>
      </c>
      <c r="DO17" s="73">
        <f t="shared" si="2"/>
        <v>4.2687599999999994</v>
      </c>
      <c r="DP17" s="73">
        <f t="shared" si="3"/>
        <v>4.2687599999999994</v>
      </c>
      <c r="DQ17" s="22">
        <f t="shared" si="4"/>
        <v>0.18</v>
      </c>
      <c r="DR17" s="22">
        <f t="shared" si="5"/>
        <v>0</v>
      </c>
      <c r="DS17" s="22">
        <f t="shared" si="6"/>
        <v>0.8538</v>
      </c>
      <c r="DT17" s="22">
        <f t="shared" si="7"/>
        <v>5.7180000000000002E-2</v>
      </c>
      <c r="DU17" s="22">
        <f t="shared" si="8"/>
        <v>1.0909800000000001</v>
      </c>
      <c r="DV17" s="23">
        <f t="shared" si="9"/>
        <v>5.3597399999999995</v>
      </c>
      <c r="DW17" s="262">
        <f t="shared" si="10"/>
        <v>4.2687599999999994</v>
      </c>
      <c r="DX17" s="262"/>
      <c r="DY17" s="263">
        <f>E17-(DU17-(DO17*PARAM!Q17))</f>
        <v>-1.0909800000000001</v>
      </c>
      <c r="DZ17" s="263"/>
    </row>
    <row r="18" spans="1:130" x14ac:dyDescent="0.25">
      <c r="A18" s="18">
        <v>1052</v>
      </c>
      <c r="B18" s="18" t="s">
        <v>518</v>
      </c>
      <c r="C18" s="18" t="s">
        <v>315</v>
      </c>
      <c r="D18" s="20">
        <v>1</v>
      </c>
      <c r="E18" s="18">
        <v>13335.847500000002</v>
      </c>
      <c r="F18" s="18">
        <v>23672.1787</v>
      </c>
      <c r="G18" s="18" t="s">
        <v>157</v>
      </c>
      <c r="H18" s="18" t="s">
        <v>21</v>
      </c>
      <c r="I18" s="18" t="s">
        <v>256</v>
      </c>
      <c r="J18" s="9">
        <v>1843.5518999999999</v>
      </c>
      <c r="K18" s="9">
        <v>0</v>
      </c>
      <c r="L18" s="9">
        <v>1843.5518999999999</v>
      </c>
      <c r="M18" s="11">
        <v>190.95</v>
      </c>
      <c r="N18" s="11">
        <v>45.915100000000002</v>
      </c>
      <c r="O18" s="11">
        <v>695.02449999999999</v>
      </c>
      <c r="P18" s="11">
        <v>97.632400000000004</v>
      </c>
      <c r="Q18" s="11">
        <v>1029.5219999999999</v>
      </c>
      <c r="R18" s="23">
        <v>2873.0739000000003</v>
      </c>
      <c r="S18" s="9">
        <v>1826.8287</v>
      </c>
      <c r="T18" s="9">
        <v>0</v>
      </c>
      <c r="U18" s="9">
        <v>1826.8287</v>
      </c>
      <c r="V18" s="11">
        <v>190.28</v>
      </c>
      <c r="W18" s="11">
        <v>45.626999999999995</v>
      </c>
      <c r="X18" s="11">
        <v>691.54050000000007</v>
      </c>
      <c r="Y18" s="11">
        <v>97.357700000000008</v>
      </c>
      <c r="Z18" s="11">
        <v>1024.8052</v>
      </c>
      <c r="AA18" s="23">
        <v>2851.6339000000003</v>
      </c>
      <c r="AB18" s="9">
        <v>1825.1001000000001</v>
      </c>
      <c r="AC18" s="9">
        <v>0</v>
      </c>
      <c r="AD18" s="9">
        <v>1825.1001000000001</v>
      </c>
      <c r="AE18" s="11">
        <v>189.61</v>
      </c>
      <c r="AF18" s="11">
        <v>45.586800000000004</v>
      </c>
      <c r="AG18" s="11">
        <v>690.56899999999996</v>
      </c>
      <c r="AH18" s="11">
        <v>110.99889999999999</v>
      </c>
      <c r="AI18" s="11">
        <v>1036.7646999999999</v>
      </c>
      <c r="AJ18" s="23">
        <v>2861.8647999999998</v>
      </c>
      <c r="AK18" s="9">
        <v>1837.7229</v>
      </c>
      <c r="AL18" s="9">
        <v>0</v>
      </c>
      <c r="AM18" s="9">
        <v>1837.7229</v>
      </c>
      <c r="AN18" s="11">
        <v>190.95</v>
      </c>
      <c r="AO18" s="11">
        <v>45.895000000000003</v>
      </c>
      <c r="AP18" s="11">
        <v>695.17190000000005</v>
      </c>
      <c r="AQ18" s="11">
        <v>100.9757</v>
      </c>
      <c r="AR18" s="11">
        <v>1032.9926</v>
      </c>
      <c r="AS18" s="23">
        <v>2870.7154999999998</v>
      </c>
      <c r="AT18" s="9">
        <v>375.07940000000002</v>
      </c>
      <c r="AU18" s="9">
        <v>635.56870000000004</v>
      </c>
      <c r="AV18" s="9">
        <v>1010.6481</v>
      </c>
      <c r="AW18" s="11">
        <v>79.06</v>
      </c>
      <c r="AX18" s="11">
        <v>9.3331</v>
      </c>
      <c r="AY18" s="11">
        <v>312.52819999999997</v>
      </c>
      <c r="AZ18" s="11">
        <v>73.264499999999998</v>
      </c>
      <c r="BA18" s="11">
        <v>474.18580000000003</v>
      </c>
      <c r="BB18" s="23">
        <v>1484.8339000000001</v>
      </c>
      <c r="BC18" s="9">
        <v>2024.3245999999999</v>
      </c>
      <c r="BD18" s="9">
        <v>0</v>
      </c>
      <c r="BE18" s="9">
        <v>2024.3245999999999</v>
      </c>
      <c r="BF18" s="11">
        <v>212.39</v>
      </c>
      <c r="BG18" s="11">
        <v>49.479500000000002</v>
      </c>
      <c r="BH18" s="11">
        <v>878.7251</v>
      </c>
      <c r="BI18" s="11">
        <v>76.755200000000002</v>
      </c>
      <c r="BJ18" s="11">
        <v>1217.3498</v>
      </c>
      <c r="BK18" s="23">
        <v>3241.6743999999999</v>
      </c>
      <c r="BL18" s="9">
        <v>1825.1001000000001</v>
      </c>
      <c r="BM18" s="9">
        <v>0</v>
      </c>
      <c r="BN18" s="9">
        <v>1825.1001000000001</v>
      </c>
      <c r="BO18" s="11">
        <v>187.6</v>
      </c>
      <c r="BP18" s="11">
        <v>45.586800000000004</v>
      </c>
      <c r="BQ18" s="11">
        <v>690.56899999999996</v>
      </c>
      <c r="BR18" s="11">
        <v>42.658900000000003</v>
      </c>
      <c r="BS18" s="11">
        <v>966.41470000000004</v>
      </c>
      <c r="BT18" s="23">
        <v>2791.5147999999999</v>
      </c>
      <c r="BU18" s="9">
        <v>1825.1001000000001</v>
      </c>
      <c r="BV18" s="9">
        <v>0</v>
      </c>
      <c r="BW18" s="9">
        <v>1825.1001000000001</v>
      </c>
      <c r="BX18" s="11">
        <v>189.61</v>
      </c>
      <c r="BY18" s="11">
        <v>45.586800000000004</v>
      </c>
      <c r="BZ18" s="11">
        <v>690.56899999999996</v>
      </c>
      <c r="CA18" s="11">
        <v>49.492899999999999</v>
      </c>
      <c r="CB18" s="11">
        <v>975.25869999999998</v>
      </c>
      <c r="CC18" s="23">
        <v>2800.3588</v>
      </c>
      <c r="CD18" s="9">
        <v>1857.1998000000001</v>
      </c>
      <c r="CE18" s="9">
        <v>0</v>
      </c>
      <c r="CF18" s="9">
        <v>1857.1998000000001</v>
      </c>
      <c r="CG18" s="11">
        <v>194.3</v>
      </c>
      <c r="CH18" s="11">
        <v>46.390799999999999</v>
      </c>
      <c r="CI18" s="11">
        <v>702.28059999999994</v>
      </c>
      <c r="CJ18" s="11">
        <v>108.1447</v>
      </c>
      <c r="CK18" s="11">
        <v>1051.1161</v>
      </c>
      <c r="CL18" s="23">
        <v>2908.3159000000001</v>
      </c>
      <c r="CM18" s="9">
        <v>1816.1823999999999</v>
      </c>
      <c r="CN18" s="9">
        <v>0</v>
      </c>
      <c r="CO18" s="9">
        <v>1816.1823999999999</v>
      </c>
      <c r="CP18" s="11">
        <v>193.63</v>
      </c>
      <c r="CQ18" s="11">
        <v>45.358999999999995</v>
      </c>
      <c r="CR18" s="11">
        <v>690.50869999999998</v>
      </c>
      <c r="CS18" s="11">
        <v>52.742399999999996</v>
      </c>
      <c r="CT18" s="11">
        <v>982.24009999999998</v>
      </c>
      <c r="CU18" s="23">
        <v>2798.4225000000001</v>
      </c>
      <c r="CV18" s="9">
        <v>1825.5959</v>
      </c>
      <c r="CW18" s="9">
        <v>0</v>
      </c>
      <c r="CX18" s="9">
        <v>1825.5959</v>
      </c>
      <c r="CY18" s="11">
        <v>189.61</v>
      </c>
      <c r="CZ18" s="11">
        <v>45.593500000000006</v>
      </c>
      <c r="DA18" s="11">
        <v>690.73649999999998</v>
      </c>
      <c r="DB18" s="11">
        <v>87.086600000000004</v>
      </c>
      <c r="DC18" s="11">
        <v>1013.0266</v>
      </c>
      <c r="DD18" s="19">
        <v>2838.6224999999999</v>
      </c>
      <c r="DE18" s="9">
        <v>2728.7022999999999</v>
      </c>
      <c r="DF18" s="9">
        <v>0</v>
      </c>
      <c r="DG18" s="9">
        <v>2728.7022999999999</v>
      </c>
      <c r="DH18" s="11">
        <v>314.89999999999998</v>
      </c>
      <c r="DI18" s="11">
        <v>283.59089999999998</v>
      </c>
      <c r="DJ18" s="11">
        <v>901.84679999999992</v>
      </c>
      <c r="DK18" s="11">
        <v>113.3841</v>
      </c>
      <c r="DL18" s="11">
        <v>1613.7218</v>
      </c>
      <c r="DM18" s="19">
        <v>4342.4241000000002</v>
      </c>
      <c r="DN18" s="73">
        <f t="shared" si="1"/>
        <v>21610.4882</v>
      </c>
      <c r="DO18" s="73">
        <f t="shared" si="2"/>
        <v>635.56870000000004</v>
      </c>
      <c r="DP18" s="73">
        <f t="shared" si="3"/>
        <v>22246.0569</v>
      </c>
      <c r="DQ18" s="22">
        <f t="shared" si="4"/>
        <v>2322.89</v>
      </c>
      <c r="DR18" s="22">
        <f t="shared" si="5"/>
        <v>753.9443</v>
      </c>
      <c r="DS18" s="22">
        <f t="shared" si="6"/>
        <v>8330.0698000000011</v>
      </c>
      <c r="DT18" s="22">
        <f t="shared" si="7"/>
        <v>1010.4939999999999</v>
      </c>
      <c r="DU18" s="22">
        <f t="shared" si="8"/>
        <v>12417.398099999997</v>
      </c>
      <c r="DV18" s="23">
        <f t="shared" si="9"/>
        <v>34663.455000000002</v>
      </c>
      <c r="DW18" s="262">
        <f t="shared" si="10"/>
        <v>-1426.1218000000008</v>
      </c>
      <c r="DX18" s="262"/>
      <c r="DY18" s="263">
        <f>E18-(DU18-(DO18*PARAM!Q18))</f>
        <v>918.44940000000497</v>
      </c>
      <c r="DZ18" s="263"/>
    </row>
    <row r="19" spans="1:130" x14ac:dyDescent="0.25">
      <c r="A19" s="18">
        <v>1086</v>
      </c>
      <c r="B19" s="18" t="s">
        <v>591</v>
      </c>
      <c r="C19" s="18" t="s">
        <v>347</v>
      </c>
      <c r="D19" s="20">
        <v>1</v>
      </c>
      <c r="E19" s="18">
        <v>111.49679999999999</v>
      </c>
      <c r="F19" s="18">
        <v>197.72201999999999</v>
      </c>
      <c r="G19" s="18" t="s">
        <v>157</v>
      </c>
      <c r="H19" s="18" t="s">
        <v>9</v>
      </c>
      <c r="I19" s="18" t="s">
        <v>277</v>
      </c>
      <c r="J19" s="9">
        <v>15.573419999999999</v>
      </c>
      <c r="K19" s="9">
        <v>0</v>
      </c>
      <c r="L19" s="9">
        <v>15.573419999999999</v>
      </c>
      <c r="M19" s="11">
        <v>1.5659999999999998</v>
      </c>
      <c r="N19" s="11">
        <v>0.38423999999999997</v>
      </c>
      <c r="O19" s="11">
        <v>5.8312799999999996</v>
      </c>
      <c r="P19" s="11">
        <v>0.88769999999999993</v>
      </c>
      <c r="Q19" s="11">
        <v>8.6692199999999993</v>
      </c>
      <c r="R19" s="23">
        <v>24.242640000000002</v>
      </c>
      <c r="S19" s="9">
        <v>15.245760000000001</v>
      </c>
      <c r="T19" s="9">
        <v>0</v>
      </c>
      <c r="U19" s="9">
        <v>15.245760000000001</v>
      </c>
      <c r="V19" s="11">
        <v>1.5479999999999998</v>
      </c>
      <c r="W19" s="11">
        <v>0.38069999999999998</v>
      </c>
      <c r="X19" s="11">
        <v>5.78592</v>
      </c>
      <c r="Y19" s="11">
        <v>0.85211999999999999</v>
      </c>
      <c r="Z19" s="11">
        <v>8.5667399999999994</v>
      </c>
      <c r="AA19" s="23">
        <v>23.8125</v>
      </c>
      <c r="AB19" s="9">
        <v>15.245760000000001</v>
      </c>
      <c r="AC19" s="9">
        <v>0</v>
      </c>
      <c r="AD19" s="9">
        <v>15.245760000000001</v>
      </c>
      <c r="AE19" s="11">
        <v>1.5479999999999998</v>
      </c>
      <c r="AF19" s="11">
        <v>0.38069999999999998</v>
      </c>
      <c r="AG19" s="11">
        <v>5.7829800000000002</v>
      </c>
      <c r="AH19" s="11">
        <v>0.97451999999999994</v>
      </c>
      <c r="AI19" s="11">
        <v>8.6861999999999995</v>
      </c>
      <c r="AJ19" s="23">
        <v>23.93196</v>
      </c>
      <c r="AK19" s="9">
        <v>15.456420000000001</v>
      </c>
      <c r="AL19" s="9">
        <v>0</v>
      </c>
      <c r="AM19" s="9">
        <v>15.456420000000001</v>
      </c>
      <c r="AN19" s="11">
        <v>1.5719999999999998</v>
      </c>
      <c r="AO19" s="11">
        <v>0.38603999999999999</v>
      </c>
      <c r="AP19" s="11">
        <v>5.8598399999999993</v>
      </c>
      <c r="AQ19" s="11">
        <v>0.91703999999999997</v>
      </c>
      <c r="AR19" s="11">
        <v>8.7349199999999989</v>
      </c>
      <c r="AS19" s="23">
        <v>24.19134</v>
      </c>
      <c r="AT19" s="9">
        <v>15.42624</v>
      </c>
      <c r="AU19" s="9">
        <v>5.6347799999999992</v>
      </c>
      <c r="AV19" s="9">
        <v>21.061019999999999</v>
      </c>
      <c r="AW19" s="11">
        <v>2.34</v>
      </c>
      <c r="AX19" s="11">
        <v>0.38525999999999994</v>
      </c>
      <c r="AY19" s="11">
        <v>6.9757799999999994</v>
      </c>
      <c r="AZ19" s="11">
        <v>0.74724000000000002</v>
      </c>
      <c r="BA19" s="11">
        <v>10.44828</v>
      </c>
      <c r="BB19" s="23">
        <v>31.5093</v>
      </c>
      <c r="BC19" s="9">
        <v>23.429879999999997</v>
      </c>
      <c r="BD19" s="9">
        <v>0</v>
      </c>
      <c r="BE19" s="9">
        <v>23.429879999999997</v>
      </c>
      <c r="BF19" s="11">
        <v>2.5859999999999999</v>
      </c>
      <c r="BG19" s="11">
        <v>0.5686199999999999</v>
      </c>
      <c r="BH19" s="11">
        <v>8.5270799999999998</v>
      </c>
      <c r="BI19" s="11">
        <v>1.08636</v>
      </c>
      <c r="BJ19" s="11">
        <v>12.76806</v>
      </c>
      <c r="BK19" s="23">
        <v>36.197939999999996</v>
      </c>
      <c r="BL19" s="9">
        <v>15.245760000000001</v>
      </c>
      <c r="BM19" s="9">
        <v>0</v>
      </c>
      <c r="BN19" s="9">
        <v>15.245760000000001</v>
      </c>
      <c r="BO19" s="11">
        <v>1.536</v>
      </c>
      <c r="BP19" s="11">
        <v>0.38069999999999998</v>
      </c>
      <c r="BQ19" s="11">
        <v>5.7829800000000002</v>
      </c>
      <c r="BR19" s="11">
        <v>0.91331999999999991</v>
      </c>
      <c r="BS19" s="11">
        <v>8.6129999999999995</v>
      </c>
      <c r="BT19" s="23">
        <v>23.858759999999997</v>
      </c>
      <c r="BU19" s="9">
        <v>15.245760000000001</v>
      </c>
      <c r="BV19" s="9">
        <v>0</v>
      </c>
      <c r="BW19" s="9">
        <v>15.245760000000001</v>
      </c>
      <c r="BX19" s="11">
        <v>1.5479999999999998</v>
      </c>
      <c r="BY19" s="11">
        <v>0.38069999999999998</v>
      </c>
      <c r="BZ19" s="11">
        <v>5.7829800000000002</v>
      </c>
      <c r="CA19" s="11">
        <v>0.94391999999999998</v>
      </c>
      <c r="CB19" s="11">
        <v>8.6555999999999997</v>
      </c>
      <c r="CC19" s="23">
        <v>23.90136</v>
      </c>
      <c r="CD19" s="9">
        <v>15.749279999999999</v>
      </c>
      <c r="CE19" s="9">
        <v>0</v>
      </c>
      <c r="CF19" s="9">
        <v>15.749279999999999</v>
      </c>
      <c r="CG19" s="11">
        <v>1.6140000000000001</v>
      </c>
      <c r="CH19" s="11">
        <v>0.39329999999999998</v>
      </c>
      <c r="CI19" s="11">
        <v>5.9668200000000002</v>
      </c>
      <c r="CJ19" s="11">
        <v>0.5855999999999999</v>
      </c>
      <c r="CK19" s="11">
        <v>8.5597200000000004</v>
      </c>
      <c r="CL19" s="23">
        <v>24.309000000000001</v>
      </c>
      <c r="CM19" s="9">
        <v>15.15414</v>
      </c>
      <c r="CN19" s="9">
        <v>0</v>
      </c>
      <c r="CO19" s="9">
        <v>15.15414</v>
      </c>
      <c r="CP19" s="11">
        <v>1.5840000000000001</v>
      </c>
      <c r="CQ19" s="11">
        <v>0.37841999999999998</v>
      </c>
      <c r="CR19" s="11">
        <v>5.7630599999999994</v>
      </c>
      <c r="CS19" s="11">
        <v>0.75863999999999987</v>
      </c>
      <c r="CT19" s="11">
        <v>8.484119999999999</v>
      </c>
      <c r="CU19" s="23">
        <v>23.638259999999999</v>
      </c>
      <c r="CV19" s="9">
        <v>15.245760000000001</v>
      </c>
      <c r="CW19" s="9">
        <v>0</v>
      </c>
      <c r="CX19" s="9">
        <v>15.245760000000001</v>
      </c>
      <c r="CY19" s="11">
        <v>1.5479999999999998</v>
      </c>
      <c r="CZ19" s="11">
        <v>0.38069999999999998</v>
      </c>
      <c r="DA19" s="11">
        <v>5.7677399999999999</v>
      </c>
      <c r="DB19" s="11">
        <v>0.82152000000000003</v>
      </c>
      <c r="DC19" s="11">
        <v>8.5179599999999986</v>
      </c>
      <c r="DD19" s="19">
        <v>23.763719999999999</v>
      </c>
      <c r="DE19" s="9">
        <v>22.9194</v>
      </c>
      <c r="DF19" s="9">
        <v>0</v>
      </c>
      <c r="DG19" s="9">
        <v>22.9194</v>
      </c>
      <c r="DH19" s="11">
        <v>2.5920000000000001</v>
      </c>
      <c r="DI19" s="11">
        <v>2.5615199999999998</v>
      </c>
      <c r="DJ19" s="11">
        <v>8.6161200000000004</v>
      </c>
      <c r="DK19" s="11">
        <v>1.0802400000000001</v>
      </c>
      <c r="DL19" s="11">
        <v>14.849880000000001</v>
      </c>
      <c r="DM19" s="19">
        <v>37.769280000000002</v>
      </c>
      <c r="DN19" s="73">
        <f t="shared" si="1"/>
        <v>199.93758</v>
      </c>
      <c r="DO19" s="73">
        <f t="shared" si="2"/>
        <v>5.6347799999999992</v>
      </c>
      <c r="DP19" s="73">
        <f t="shared" si="3"/>
        <v>205.57236</v>
      </c>
      <c r="DQ19" s="22">
        <f t="shared" si="4"/>
        <v>21.581999999999997</v>
      </c>
      <c r="DR19" s="22">
        <f t="shared" si="5"/>
        <v>6.9608999999999996</v>
      </c>
      <c r="DS19" s="22">
        <f t="shared" si="6"/>
        <v>76.442579999999992</v>
      </c>
      <c r="DT19" s="22">
        <f t="shared" si="7"/>
        <v>10.568219999999998</v>
      </c>
      <c r="DU19" s="22">
        <f t="shared" si="8"/>
        <v>115.55369999999998</v>
      </c>
      <c r="DV19" s="23">
        <f t="shared" si="9"/>
        <v>321.12605999999994</v>
      </c>
      <c r="DW19" s="262">
        <f t="shared" si="10"/>
        <v>7.850340000000017</v>
      </c>
      <c r="DX19" s="262"/>
      <c r="DY19" s="263">
        <f>E19-(DU19-(DO19*PARAM!Q19))</f>
        <v>-4.0568999999999846</v>
      </c>
      <c r="DZ19" s="263"/>
    </row>
    <row r="20" spans="1:130" x14ac:dyDescent="0.25">
      <c r="A20" s="18">
        <v>1115</v>
      </c>
      <c r="B20" s="18" t="s">
        <v>252</v>
      </c>
      <c r="C20" s="18" t="s">
        <v>253</v>
      </c>
      <c r="D20" s="20">
        <v>1</v>
      </c>
      <c r="E20" s="18">
        <v>28350.901399999995</v>
      </c>
      <c r="F20" s="18">
        <v>45467.368199999997</v>
      </c>
      <c r="G20" s="18" t="s">
        <v>157</v>
      </c>
      <c r="H20" s="18" t="s">
        <v>20</v>
      </c>
      <c r="I20" s="18" t="s">
        <v>254</v>
      </c>
      <c r="J20" s="9">
        <v>2865.8262</v>
      </c>
      <c r="K20" s="9">
        <v>0</v>
      </c>
      <c r="L20" s="9">
        <v>2865.8262</v>
      </c>
      <c r="M20" s="11">
        <v>318.98</v>
      </c>
      <c r="N20" s="11">
        <v>71.118600000000001</v>
      </c>
      <c r="O20" s="11">
        <v>1096.6680000000001</v>
      </c>
      <c r="P20" s="11">
        <v>134.30780000000001</v>
      </c>
      <c r="Q20" s="11">
        <v>1621.0744</v>
      </c>
      <c r="R20" s="23">
        <v>4486.9005999999999</v>
      </c>
      <c r="S20" s="9">
        <v>2846.6381999999999</v>
      </c>
      <c r="T20" s="9">
        <v>0</v>
      </c>
      <c r="U20" s="9">
        <v>2846.6381999999999</v>
      </c>
      <c r="V20" s="11">
        <v>318.98</v>
      </c>
      <c r="W20" s="11">
        <v>71.118600000000001</v>
      </c>
      <c r="X20" s="11">
        <v>1097.7832000000001</v>
      </c>
      <c r="Y20" s="11">
        <v>117.32559999999999</v>
      </c>
      <c r="Z20" s="11">
        <v>1605.2074</v>
      </c>
      <c r="AA20" s="23">
        <v>4451.8455999999996</v>
      </c>
      <c r="AB20" s="9">
        <v>2846.6381999999999</v>
      </c>
      <c r="AC20" s="9">
        <v>0</v>
      </c>
      <c r="AD20" s="9">
        <v>2846.6381999999999</v>
      </c>
      <c r="AE20" s="11">
        <v>318.98</v>
      </c>
      <c r="AF20" s="11">
        <v>71.118600000000001</v>
      </c>
      <c r="AG20" s="11">
        <v>1097.2256</v>
      </c>
      <c r="AH20" s="11">
        <v>146.59959999999998</v>
      </c>
      <c r="AI20" s="11">
        <v>1633.9238</v>
      </c>
      <c r="AJ20" s="23">
        <v>4480.5619999999999</v>
      </c>
      <c r="AK20" s="9">
        <v>2977.2806</v>
      </c>
      <c r="AL20" s="9">
        <v>0</v>
      </c>
      <c r="AM20" s="9">
        <v>2977.2806</v>
      </c>
      <c r="AN20" s="11">
        <v>337.84</v>
      </c>
      <c r="AO20" s="11">
        <v>74.382199999999997</v>
      </c>
      <c r="AP20" s="11">
        <v>1142.7356</v>
      </c>
      <c r="AQ20" s="11">
        <v>127.4526</v>
      </c>
      <c r="AR20" s="11">
        <v>1682.4104</v>
      </c>
      <c r="AS20" s="23">
        <v>4659.6909999999998</v>
      </c>
      <c r="AT20" s="9">
        <v>2943.3407999999999</v>
      </c>
      <c r="AU20" s="9">
        <v>777.86020000000008</v>
      </c>
      <c r="AV20" s="9">
        <v>3721.2009999999996</v>
      </c>
      <c r="AW20" s="11">
        <v>437.88</v>
      </c>
      <c r="AX20" s="11">
        <v>73.529399999999995</v>
      </c>
      <c r="AY20" s="11">
        <v>1286.4652000000001</v>
      </c>
      <c r="AZ20" s="11">
        <v>62.139600000000002</v>
      </c>
      <c r="BA20" s="11">
        <v>1860.0142000000001</v>
      </c>
      <c r="BB20" s="23">
        <v>5581.2152000000006</v>
      </c>
      <c r="BC20" s="9">
        <v>4273.4956000000002</v>
      </c>
      <c r="BD20" s="9">
        <v>0</v>
      </c>
      <c r="BE20" s="9">
        <v>4273.4956000000002</v>
      </c>
      <c r="BF20" s="11">
        <v>513.32000000000005</v>
      </c>
      <c r="BG20" s="11">
        <v>106.2556</v>
      </c>
      <c r="BH20" s="11">
        <v>1841.6872000000001</v>
      </c>
      <c r="BI20" s="11">
        <v>69.749200000000002</v>
      </c>
      <c r="BJ20" s="11">
        <v>2531.0120000000002</v>
      </c>
      <c r="BK20" s="23">
        <v>6804.5075999999999</v>
      </c>
      <c r="BL20" s="9">
        <v>2846.6381999999999</v>
      </c>
      <c r="BM20" s="9">
        <v>0</v>
      </c>
      <c r="BN20" s="9">
        <v>2846.6381999999999</v>
      </c>
      <c r="BO20" s="11">
        <v>318.16000000000003</v>
      </c>
      <c r="BP20" s="11">
        <v>71.118600000000001</v>
      </c>
      <c r="BQ20" s="11">
        <v>1097.2256</v>
      </c>
      <c r="BR20" s="11">
        <v>50.413599999999995</v>
      </c>
      <c r="BS20" s="11">
        <v>1536.9177999999999</v>
      </c>
      <c r="BT20" s="23">
        <v>4383.5559999999996</v>
      </c>
      <c r="BU20" s="9">
        <v>2846.6381999999999</v>
      </c>
      <c r="BV20" s="9">
        <v>0</v>
      </c>
      <c r="BW20" s="9">
        <v>2846.6381999999999</v>
      </c>
      <c r="BX20" s="11">
        <v>318.98</v>
      </c>
      <c r="BY20" s="11">
        <v>71.118600000000001</v>
      </c>
      <c r="BZ20" s="11">
        <v>1097.2256</v>
      </c>
      <c r="CA20" s="11">
        <v>50.413599999999995</v>
      </c>
      <c r="CB20" s="11">
        <v>1537.7377999999999</v>
      </c>
      <c r="CC20" s="23">
        <v>4384.3760000000002</v>
      </c>
      <c r="CD20" s="9">
        <v>2846.6381999999999</v>
      </c>
      <c r="CE20" s="9">
        <v>0</v>
      </c>
      <c r="CF20" s="9">
        <v>2846.6381999999999</v>
      </c>
      <c r="CG20" s="11">
        <v>318.98</v>
      </c>
      <c r="CH20" s="11">
        <v>71.118600000000001</v>
      </c>
      <c r="CI20" s="11">
        <v>1097.2256</v>
      </c>
      <c r="CJ20" s="11">
        <v>50.413599999999995</v>
      </c>
      <c r="CK20" s="11">
        <v>1537.7377999999999</v>
      </c>
      <c r="CL20" s="23">
        <v>4384.3760000000002</v>
      </c>
      <c r="CM20" s="9">
        <v>2846.6381999999999</v>
      </c>
      <c r="CN20" s="9">
        <v>0</v>
      </c>
      <c r="CO20" s="9">
        <v>2846.6381999999999</v>
      </c>
      <c r="CP20" s="11">
        <v>325.54000000000002</v>
      </c>
      <c r="CQ20" s="11">
        <v>71.118600000000001</v>
      </c>
      <c r="CR20" s="11">
        <v>1101.1616000000001</v>
      </c>
      <c r="CS20" s="11">
        <v>50.413599999999995</v>
      </c>
      <c r="CT20" s="11">
        <v>1548.2338</v>
      </c>
      <c r="CU20" s="23">
        <v>4394.8720000000003</v>
      </c>
      <c r="CV20" s="9">
        <v>2853.1490000000003</v>
      </c>
      <c r="CW20" s="9">
        <v>0</v>
      </c>
      <c r="CX20" s="9">
        <v>2853.1490000000003</v>
      </c>
      <c r="CY20" s="11">
        <v>319.8</v>
      </c>
      <c r="CZ20" s="11">
        <v>71.282600000000002</v>
      </c>
      <c r="DA20" s="11">
        <v>1099.4888000000001</v>
      </c>
      <c r="DB20" s="11">
        <v>50.503799999999998</v>
      </c>
      <c r="DC20" s="11">
        <v>1541.0752</v>
      </c>
      <c r="DD20" s="19">
        <v>4394.2241999999997</v>
      </c>
      <c r="DE20" s="9">
        <v>13052.243400000001</v>
      </c>
      <c r="DF20" s="9">
        <v>0</v>
      </c>
      <c r="DG20" s="9">
        <v>13052.243400000001</v>
      </c>
      <c r="DH20" s="11">
        <v>1728.56</v>
      </c>
      <c r="DI20" s="11">
        <v>786.06020000000001</v>
      </c>
      <c r="DJ20" s="11">
        <v>7154.2212</v>
      </c>
      <c r="DK20" s="11">
        <v>188.79679999999999</v>
      </c>
      <c r="DL20" s="11">
        <v>9857.6381999999994</v>
      </c>
      <c r="DM20" s="19">
        <v>22909.881600000001</v>
      </c>
      <c r="DN20" s="73">
        <f t="shared" si="1"/>
        <v>46045.164800000006</v>
      </c>
      <c r="DO20" s="73">
        <f t="shared" si="2"/>
        <v>777.86020000000008</v>
      </c>
      <c r="DP20" s="73">
        <f t="shared" si="3"/>
        <v>46823.025000000001</v>
      </c>
      <c r="DQ20" s="22">
        <f t="shared" si="4"/>
        <v>5576</v>
      </c>
      <c r="DR20" s="22">
        <f t="shared" si="5"/>
        <v>1609.3402000000001</v>
      </c>
      <c r="DS20" s="22">
        <f t="shared" si="6"/>
        <v>20209.1132</v>
      </c>
      <c r="DT20" s="22">
        <f t="shared" si="7"/>
        <v>1098.5293999999997</v>
      </c>
      <c r="DU20" s="22">
        <f t="shared" si="8"/>
        <v>28492.982799999998</v>
      </c>
      <c r="DV20" s="23">
        <f t="shared" si="9"/>
        <v>75316.007799999992</v>
      </c>
      <c r="DW20" s="262">
        <f t="shared" si="10"/>
        <v>1355.6568000000043</v>
      </c>
      <c r="DX20" s="262"/>
      <c r="DY20" s="263">
        <f>E20-(DU20-(DO20*PARAM!Q20))</f>
        <v>-142.08140000000276</v>
      </c>
      <c r="DZ20" s="263"/>
    </row>
    <row r="21" spans="1:130" x14ac:dyDescent="0.25">
      <c r="A21" s="18">
        <v>1146</v>
      </c>
      <c r="B21" s="18" t="s">
        <v>768</v>
      </c>
      <c r="C21" s="18" t="s">
        <v>300</v>
      </c>
      <c r="D21" s="20">
        <v>1</v>
      </c>
      <c r="E21" s="18">
        <v>208.67784</v>
      </c>
      <c r="F21" s="18">
        <v>334.80498</v>
      </c>
      <c r="G21" s="18" t="s">
        <v>157</v>
      </c>
      <c r="H21" s="18" t="s">
        <v>9</v>
      </c>
      <c r="I21" s="18" t="s">
        <v>769</v>
      </c>
      <c r="J21" s="9">
        <v>22.483739999999997</v>
      </c>
      <c r="K21" s="9">
        <v>0</v>
      </c>
      <c r="L21" s="9">
        <v>22.483739999999997</v>
      </c>
      <c r="M21" s="11">
        <v>2.5499999999999998</v>
      </c>
      <c r="N21" s="11">
        <v>0.55889999999999995</v>
      </c>
      <c r="O21" s="11">
        <v>8.5606200000000001</v>
      </c>
      <c r="P21" s="11">
        <v>1.00326</v>
      </c>
      <c r="Q21" s="11">
        <v>12.672779999999999</v>
      </c>
      <c r="R21" s="23">
        <v>35.15652</v>
      </c>
      <c r="S21" s="9">
        <v>22.483739999999997</v>
      </c>
      <c r="T21" s="9">
        <v>0</v>
      </c>
      <c r="U21" s="9">
        <v>22.483739999999997</v>
      </c>
      <c r="V21" s="11">
        <v>2.5499999999999998</v>
      </c>
      <c r="W21" s="11">
        <v>0.55889999999999995</v>
      </c>
      <c r="X21" s="11">
        <v>8.5692599999999999</v>
      </c>
      <c r="Y21" s="11">
        <v>1.00326</v>
      </c>
      <c r="Z21" s="11">
        <v>12.681420000000001</v>
      </c>
      <c r="AA21" s="23">
        <v>35.16516</v>
      </c>
      <c r="AB21" s="9">
        <v>21.841560000000001</v>
      </c>
      <c r="AC21" s="9">
        <v>0</v>
      </c>
      <c r="AD21" s="9">
        <v>21.841560000000001</v>
      </c>
      <c r="AE21" s="11">
        <v>2.46</v>
      </c>
      <c r="AF21" s="11">
        <v>0.54281999999999997</v>
      </c>
      <c r="AG21" s="11">
        <v>8.354099999999999</v>
      </c>
      <c r="AH21" s="11">
        <v>1.08636</v>
      </c>
      <c r="AI21" s="11">
        <v>12.44328</v>
      </c>
      <c r="AJ21" s="23">
        <v>34.284840000000003</v>
      </c>
      <c r="AK21" s="9">
        <v>22.369800000000001</v>
      </c>
      <c r="AL21" s="9">
        <v>0</v>
      </c>
      <c r="AM21" s="9">
        <v>22.369800000000001</v>
      </c>
      <c r="AN21" s="11">
        <v>2.5499999999999998</v>
      </c>
      <c r="AO21" s="11">
        <v>0.55889999999999995</v>
      </c>
      <c r="AP21" s="11">
        <v>8.56494</v>
      </c>
      <c r="AQ21" s="11">
        <v>0.72636000000000001</v>
      </c>
      <c r="AR21" s="11">
        <v>12.4002</v>
      </c>
      <c r="AS21" s="23">
        <v>34.770000000000003</v>
      </c>
      <c r="AT21" s="9">
        <v>23.51268</v>
      </c>
      <c r="AU21" s="9">
        <v>5.6916599999999997</v>
      </c>
      <c r="AV21" s="9">
        <v>29.204339999999998</v>
      </c>
      <c r="AW21" s="11">
        <v>3.48</v>
      </c>
      <c r="AX21" s="11">
        <v>0.58745999999999998</v>
      </c>
      <c r="AY21" s="11">
        <v>11.511119999999998</v>
      </c>
      <c r="AZ21" s="11">
        <v>1.0323</v>
      </c>
      <c r="BA21" s="11">
        <v>16.610879999999998</v>
      </c>
      <c r="BB21" s="23">
        <v>45.815219999999997</v>
      </c>
      <c r="BC21" s="9">
        <v>33.939479999999996</v>
      </c>
      <c r="BD21" s="9">
        <v>0</v>
      </c>
      <c r="BE21" s="9">
        <v>33.939479999999996</v>
      </c>
      <c r="BF21" s="11">
        <v>4.1280000000000001</v>
      </c>
      <c r="BG21" s="11">
        <v>0.84527999999999992</v>
      </c>
      <c r="BH21" s="11">
        <v>15.191399999999998</v>
      </c>
      <c r="BI21" s="11">
        <v>1.0362</v>
      </c>
      <c r="BJ21" s="11">
        <v>21.200879999999998</v>
      </c>
      <c r="BK21" s="23">
        <v>55.140360000000001</v>
      </c>
      <c r="BL21" s="9">
        <v>22.769459999999999</v>
      </c>
      <c r="BM21" s="9">
        <v>0</v>
      </c>
      <c r="BN21" s="9">
        <v>22.769459999999999</v>
      </c>
      <c r="BO21" s="11">
        <v>2.58</v>
      </c>
      <c r="BP21" s="11">
        <v>0.56603999999999999</v>
      </c>
      <c r="BQ21" s="11">
        <v>8.6646000000000001</v>
      </c>
      <c r="BR21" s="11">
        <v>0.94590000000000007</v>
      </c>
      <c r="BS21" s="11">
        <v>12.756539999999999</v>
      </c>
      <c r="BT21" s="23">
        <v>35.525999999999996</v>
      </c>
      <c r="BU21" s="9">
        <v>22.769459999999999</v>
      </c>
      <c r="BV21" s="9">
        <v>0</v>
      </c>
      <c r="BW21" s="9">
        <v>22.769459999999999</v>
      </c>
      <c r="BX21" s="11">
        <v>2.5859999999999999</v>
      </c>
      <c r="BY21" s="11">
        <v>0.56603999999999999</v>
      </c>
      <c r="BZ21" s="11">
        <v>8.6646000000000001</v>
      </c>
      <c r="CA21" s="11">
        <v>1.0377000000000001</v>
      </c>
      <c r="CB21" s="11">
        <v>12.854340000000001</v>
      </c>
      <c r="CC21" s="23">
        <v>35.623799999999996</v>
      </c>
      <c r="CD21" s="9">
        <v>23.194319999999998</v>
      </c>
      <c r="CE21" s="9">
        <v>0</v>
      </c>
      <c r="CF21" s="9">
        <v>23.194319999999998</v>
      </c>
      <c r="CG21" s="11">
        <v>2.6459999999999995</v>
      </c>
      <c r="CH21" s="11">
        <v>0.57665999999999995</v>
      </c>
      <c r="CI21" s="11">
        <v>10.19622</v>
      </c>
      <c r="CJ21" s="11">
        <v>0.89051999999999998</v>
      </c>
      <c r="CK21" s="11">
        <v>14.3094</v>
      </c>
      <c r="CL21" s="23">
        <v>37.503720000000001</v>
      </c>
      <c r="CM21" s="9">
        <v>22.769459999999999</v>
      </c>
      <c r="CN21" s="9">
        <v>0</v>
      </c>
      <c r="CO21" s="9">
        <v>22.769459999999999</v>
      </c>
      <c r="CP21" s="11">
        <v>2.6339999999999999</v>
      </c>
      <c r="CQ21" s="11">
        <v>0.56603999999999999</v>
      </c>
      <c r="CR21" s="11">
        <v>10.05186</v>
      </c>
      <c r="CS21" s="11">
        <v>0.67049999999999998</v>
      </c>
      <c r="CT21" s="11">
        <v>13.9224</v>
      </c>
      <c r="CU21" s="23">
        <v>36.691859999999998</v>
      </c>
      <c r="CV21" s="9">
        <v>58.482659999999996</v>
      </c>
      <c r="CW21" s="9">
        <v>0</v>
      </c>
      <c r="CX21" s="9">
        <v>58.482659999999996</v>
      </c>
      <c r="CY21" s="11">
        <v>7.5179999999999998</v>
      </c>
      <c r="CZ21" s="11">
        <v>1.4588399999999999</v>
      </c>
      <c r="DA21" s="11">
        <v>25.652460000000001</v>
      </c>
      <c r="DB21" s="11">
        <v>1.3996199999999999</v>
      </c>
      <c r="DC21" s="11">
        <v>36.028919999999999</v>
      </c>
      <c r="DD21" s="19">
        <v>94.511579999999995</v>
      </c>
      <c r="DE21" s="9">
        <v>38.65314</v>
      </c>
      <c r="DF21" s="9">
        <v>0</v>
      </c>
      <c r="DG21" s="9">
        <v>38.65314</v>
      </c>
      <c r="DH21" s="11">
        <v>4.7759999999999998</v>
      </c>
      <c r="DI21" s="11">
        <v>4.3026599999999995</v>
      </c>
      <c r="DJ21" s="11">
        <v>22.891559999999998</v>
      </c>
      <c r="DK21" s="11">
        <v>1.0695000000000001</v>
      </c>
      <c r="DL21" s="11">
        <v>33.039719999999996</v>
      </c>
      <c r="DM21" s="19">
        <v>71.692859999999996</v>
      </c>
      <c r="DN21" s="73">
        <f t="shared" si="1"/>
        <v>335.26950000000005</v>
      </c>
      <c r="DO21" s="73">
        <f t="shared" si="2"/>
        <v>5.6916599999999997</v>
      </c>
      <c r="DP21" s="73">
        <f t="shared" si="3"/>
        <v>340.96116000000001</v>
      </c>
      <c r="DQ21" s="22">
        <f t="shared" si="4"/>
        <v>40.457999999999998</v>
      </c>
      <c r="DR21" s="22">
        <f t="shared" si="5"/>
        <v>11.688539999999998</v>
      </c>
      <c r="DS21" s="22">
        <f t="shared" si="6"/>
        <v>146.87273999999999</v>
      </c>
      <c r="DT21" s="22">
        <f t="shared" si="7"/>
        <v>11.901480000000001</v>
      </c>
      <c r="DU21" s="22">
        <f t="shared" si="8"/>
        <v>210.92075999999997</v>
      </c>
      <c r="DV21" s="23">
        <f t="shared" si="9"/>
        <v>551.88192000000004</v>
      </c>
      <c r="DW21" s="262">
        <f t="shared" si="10"/>
        <v>6.1561800000000062</v>
      </c>
      <c r="DX21" s="262"/>
      <c r="DY21" s="263">
        <f>E21-(DU21-(DO21*PARAM!Q21))</f>
        <v>-2.2429199999999696</v>
      </c>
      <c r="DZ21" s="263"/>
    </row>
    <row r="22" spans="1:130" x14ac:dyDescent="0.25">
      <c r="A22" s="18">
        <v>1173</v>
      </c>
      <c r="B22" s="18" t="s">
        <v>275</v>
      </c>
      <c r="C22" s="18" t="s">
        <v>276</v>
      </c>
      <c r="D22" s="20">
        <v>1</v>
      </c>
      <c r="E22" s="18">
        <v>112.73532000000002</v>
      </c>
      <c r="F22" s="18">
        <v>199.95077999999998</v>
      </c>
      <c r="G22" s="18" t="s">
        <v>157</v>
      </c>
      <c r="H22" s="18" t="s">
        <v>9</v>
      </c>
      <c r="I22" s="18" t="s">
        <v>277</v>
      </c>
      <c r="J22" s="9">
        <v>15.53106</v>
      </c>
      <c r="K22" s="9">
        <v>0</v>
      </c>
      <c r="L22" s="9">
        <v>15.53106</v>
      </c>
      <c r="M22" s="11">
        <v>1.5719999999999998</v>
      </c>
      <c r="N22" s="11">
        <v>0.38501999999999997</v>
      </c>
      <c r="O22" s="11">
        <v>5.8425000000000002</v>
      </c>
      <c r="P22" s="11">
        <v>0.70367999999999997</v>
      </c>
      <c r="Q22" s="11">
        <v>8.5031999999999996</v>
      </c>
      <c r="R22" s="23">
        <v>24.03426</v>
      </c>
      <c r="S22" s="9">
        <v>15.53106</v>
      </c>
      <c r="T22" s="9">
        <v>0</v>
      </c>
      <c r="U22" s="9">
        <v>15.53106</v>
      </c>
      <c r="V22" s="11">
        <v>1.5719999999999998</v>
      </c>
      <c r="W22" s="11">
        <v>0.38501999999999997</v>
      </c>
      <c r="X22" s="11">
        <v>5.8483799999999997</v>
      </c>
      <c r="Y22" s="11">
        <v>0.82607999999999993</v>
      </c>
      <c r="Z22" s="11">
        <v>8.6314799999999998</v>
      </c>
      <c r="AA22" s="23">
        <v>24.16254</v>
      </c>
      <c r="AB22" s="9">
        <v>15.417120000000001</v>
      </c>
      <c r="AC22" s="9">
        <v>0</v>
      </c>
      <c r="AD22" s="9">
        <v>15.417120000000001</v>
      </c>
      <c r="AE22" s="11">
        <v>1.5719999999999998</v>
      </c>
      <c r="AF22" s="11">
        <v>0.38501999999999997</v>
      </c>
      <c r="AG22" s="11">
        <v>5.84544</v>
      </c>
      <c r="AH22" s="11">
        <v>0.97751999999999994</v>
      </c>
      <c r="AI22" s="11">
        <v>8.7799800000000001</v>
      </c>
      <c r="AJ22" s="23">
        <v>24.197099999999999</v>
      </c>
      <c r="AK22" s="9">
        <v>15.732539999999998</v>
      </c>
      <c r="AL22" s="9">
        <v>0</v>
      </c>
      <c r="AM22" s="9">
        <v>15.732539999999998</v>
      </c>
      <c r="AN22" s="11">
        <v>1.6140000000000001</v>
      </c>
      <c r="AO22" s="11">
        <v>0.39293999999999996</v>
      </c>
      <c r="AP22" s="11">
        <v>5.9607600000000005</v>
      </c>
      <c r="AQ22" s="11">
        <v>0.89129999999999998</v>
      </c>
      <c r="AR22" s="11">
        <v>8.859</v>
      </c>
      <c r="AS22" s="23">
        <v>24.591539999999998</v>
      </c>
      <c r="AT22" s="9">
        <v>15.417120000000001</v>
      </c>
      <c r="AU22" s="9">
        <v>5.6916599999999997</v>
      </c>
      <c r="AV22" s="9">
        <v>21.108779999999996</v>
      </c>
      <c r="AW22" s="11">
        <v>2.34</v>
      </c>
      <c r="AX22" s="11">
        <v>0.38501999999999997</v>
      </c>
      <c r="AY22" s="11">
        <v>6.9837600000000002</v>
      </c>
      <c r="AZ22" s="11">
        <v>0.74783999999999995</v>
      </c>
      <c r="BA22" s="11">
        <v>10.456620000000001</v>
      </c>
      <c r="BB22" s="23">
        <v>31.5654</v>
      </c>
      <c r="BC22" s="9">
        <v>24.045780000000001</v>
      </c>
      <c r="BD22" s="9">
        <v>0</v>
      </c>
      <c r="BE22" s="9">
        <v>24.045780000000001</v>
      </c>
      <c r="BF22" s="11">
        <v>2.6159999999999997</v>
      </c>
      <c r="BG22" s="11">
        <v>0.57504</v>
      </c>
      <c r="BH22" s="11">
        <v>8.6209799999999994</v>
      </c>
      <c r="BI22" s="11">
        <v>1.09572</v>
      </c>
      <c r="BJ22" s="11">
        <v>12.907739999999999</v>
      </c>
      <c r="BK22" s="23">
        <v>36.953519999999997</v>
      </c>
      <c r="BL22" s="9">
        <v>15.417120000000001</v>
      </c>
      <c r="BM22" s="9">
        <v>0</v>
      </c>
      <c r="BN22" s="9">
        <v>15.417120000000001</v>
      </c>
      <c r="BO22" s="11">
        <v>1.536</v>
      </c>
      <c r="BP22" s="11">
        <v>0.38501999999999997</v>
      </c>
      <c r="BQ22" s="11">
        <v>5.84544</v>
      </c>
      <c r="BR22" s="11">
        <v>0.79391999999999996</v>
      </c>
      <c r="BS22" s="11">
        <v>8.5603800000000003</v>
      </c>
      <c r="BT22" s="23">
        <v>23.977499999999999</v>
      </c>
      <c r="BU22" s="9">
        <v>15.53106</v>
      </c>
      <c r="BV22" s="9">
        <v>0</v>
      </c>
      <c r="BW22" s="9">
        <v>15.53106</v>
      </c>
      <c r="BX22" s="11">
        <v>1.5659999999999998</v>
      </c>
      <c r="BY22" s="11">
        <v>0.38501999999999997</v>
      </c>
      <c r="BZ22" s="11">
        <v>5.84544</v>
      </c>
      <c r="CA22" s="11">
        <v>0.94847999999999999</v>
      </c>
      <c r="CB22" s="11">
        <v>8.7449399999999997</v>
      </c>
      <c r="CC22" s="23">
        <v>24.276</v>
      </c>
      <c r="CD22" s="9">
        <v>16.18674</v>
      </c>
      <c r="CE22" s="9">
        <v>0</v>
      </c>
      <c r="CF22" s="9">
        <v>16.18674</v>
      </c>
      <c r="CG22" s="11">
        <v>1.6619999999999999</v>
      </c>
      <c r="CH22" s="11">
        <v>0.40139999999999998</v>
      </c>
      <c r="CI22" s="11">
        <v>6.0850199999999992</v>
      </c>
      <c r="CJ22" s="11">
        <v>0.96011999999999997</v>
      </c>
      <c r="CK22" s="11">
        <v>9.1085399999999996</v>
      </c>
      <c r="CL22" s="23">
        <v>25.295279999999998</v>
      </c>
      <c r="CM22" s="9">
        <v>15.53106</v>
      </c>
      <c r="CN22" s="9">
        <v>0</v>
      </c>
      <c r="CO22" s="9">
        <v>15.53106</v>
      </c>
      <c r="CP22" s="11">
        <v>1.6140000000000001</v>
      </c>
      <c r="CQ22" s="11">
        <v>0.38501999999999997</v>
      </c>
      <c r="CR22" s="11">
        <v>5.8742399999999995</v>
      </c>
      <c r="CS22" s="11">
        <v>0.39768000000000003</v>
      </c>
      <c r="CT22" s="11">
        <v>8.2709399999999995</v>
      </c>
      <c r="CU22" s="23">
        <v>23.802</v>
      </c>
      <c r="CV22" s="9">
        <v>15.53106</v>
      </c>
      <c r="CW22" s="9">
        <v>0</v>
      </c>
      <c r="CX22" s="9">
        <v>15.53106</v>
      </c>
      <c r="CY22" s="11">
        <v>1.5659999999999998</v>
      </c>
      <c r="CZ22" s="11">
        <v>0.38501999999999997</v>
      </c>
      <c r="DA22" s="11">
        <v>5.84544</v>
      </c>
      <c r="DB22" s="11">
        <v>0.76488</v>
      </c>
      <c r="DC22" s="11">
        <v>8.5613399999999995</v>
      </c>
      <c r="DD22" s="19">
        <v>24.092399999999998</v>
      </c>
      <c r="DE22" s="9">
        <v>23.130119999999998</v>
      </c>
      <c r="DF22" s="9">
        <v>0</v>
      </c>
      <c r="DG22" s="9">
        <v>23.130119999999998</v>
      </c>
      <c r="DH22" s="11">
        <v>2.6459999999999995</v>
      </c>
      <c r="DI22" s="11">
        <v>2.5848599999999999</v>
      </c>
      <c r="DJ22" s="11">
        <v>8.6209799999999994</v>
      </c>
      <c r="DK22" s="11">
        <v>0.99161999999999995</v>
      </c>
      <c r="DL22" s="11">
        <v>14.84346</v>
      </c>
      <c r="DM22" s="19">
        <v>37.973579999999998</v>
      </c>
      <c r="DN22" s="73">
        <f t="shared" si="1"/>
        <v>203.00183999999999</v>
      </c>
      <c r="DO22" s="73">
        <f t="shared" si="2"/>
        <v>5.6916599999999997</v>
      </c>
      <c r="DP22" s="73">
        <f t="shared" si="3"/>
        <v>208.6935</v>
      </c>
      <c r="DQ22" s="22">
        <f t="shared" si="4"/>
        <v>21.875999999999998</v>
      </c>
      <c r="DR22" s="22">
        <f t="shared" si="5"/>
        <v>7.0343999999999998</v>
      </c>
      <c r="DS22" s="22">
        <f t="shared" si="6"/>
        <v>77.218379999999996</v>
      </c>
      <c r="DT22" s="22">
        <f t="shared" si="7"/>
        <v>10.098839999999999</v>
      </c>
      <c r="DU22" s="22">
        <f t="shared" si="8"/>
        <v>116.22762</v>
      </c>
      <c r="DV22" s="23">
        <f t="shared" si="9"/>
        <v>324.92111999999997</v>
      </c>
      <c r="DW22" s="262">
        <f t="shared" si="10"/>
        <v>8.7427200000000198</v>
      </c>
      <c r="DX22" s="262"/>
      <c r="DY22" s="263">
        <f>E22-(DU22-(DO22*PARAM!Q22))</f>
        <v>-3.492299999999986</v>
      </c>
      <c r="DZ22" s="263"/>
    </row>
    <row r="23" spans="1:130" x14ac:dyDescent="0.25">
      <c r="A23" s="18">
        <v>1259</v>
      </c>
      <c r="B23" s="18" t="s">
        <v>572</v>
      </c>
      <c r="C23" s="18" t="s">
        <v>181</v>
      </c>
      <c r="D23" s="20">
        <v>0.9</v>
      </c>
      <c r="E23" s="18">
        <v>112.56413999999999</v>
      </c>
      <c r="F23" s="18">
        <v>203.3022</v>
      </c>
      <c r="G23" s="18" t="s">
        <v>157</v>
      </c>
      <c r="H23" s="18" t="s">
        <v>9</v>
      </c>
      <c r="I23" s="18" t="s">
        <v>573</v>
      </c>
      <c r="J23" s="9">
        <v>15.746639999999999</v>
      </c>
      <c r="K23" s="9">
        <v>0</v>
      </c>
      <c r="L23" s="9">
        <v>15.746639999999999</v>
      </c>
      <c r="M23" s="11">
        <v>1.5479999999999998</v>
      </c>
      <c r="N23" s="11">
        <v>0.22823999999999997</v>
      </c>
      <c r="O23" s="11">
        <v>5.7747599999999997</v>
      </c>
      <c r="P23" s="11">
        <v>0.88938000000000006</v>
      </c>
      <c r="Q23" s="11">
        <v>8.4403799999999993</v>
      </c>
      <c r="R23" s="23">
        <v>24.187019999999997</v>
      </c>
      <c r="S23" s="9">
        <v>15.23184</v>
      </c>
      <c r="T23" s="9">
        <v>0</v>
      </c>
      <c r="U23" s="9">
        <v>15.23184</v>
      </c>
      <c r="V23" s="11">
        <v>1.5479999999999998</v>
      </c>
      <c r="W23" s="11">
        <v>0.22823999999999997</v>
      </c>
      <c r="X23" s="11">
        <v>5.7807599999999999</v>
      </c>
      <c r="Y23" s="11">
        <v>0.76007999999999998</v>
      </c>
      <c r="Z23" s="11">
        <v>8.3170799999999989</v>
      </c>
      <c r="AA23" s="23">
        <v>23.548919999999999</v>
      </c>
      <c r="AB23" s="9">
        <v>15.23184</v>
      </c>
      <c r="AC23" s="9">
        <v>0</v>
      </c>
      <c r="AD23" s="9">
        <v>15.23184</v>
      </c>
      <c r="AE23" s="11">
        <v>1.5479999999999998</v>
      </c>
      <c r="AF23" s="11">
        <v>0.22823999999999997</v>
      </c>
      <c r="AG23" s="11">
        <v>5.7777599999999998</v>
      </c>
      <c r="AH23" s="11">
        <v>0.97427999999999992</v>
      </c>
      <c r="AI23" s="11">
        <v>8.5282800000000005</v>
      </c>
      <c r="AJ23" s="23">
        <v>23.760119999999997</v>
      </c>
      <c r="AK23" s="9">
        <v>15.23184</v>
      </c>
      <c r="AL23" s="9">
        <v>0</v>
      </c>
      <c r="AM23" s="9">
        <v>15.23184</v>
      </c>
      <c r="AN23" s="11">
        <v>1.5479999999999998</v>
      </c>
      <c r="AO23" s="11">
        <v>0.22823999999999997</v>
      </c>
      <c r="AP23" s="11">
        <v>5.7777599999999998</v>
      </c>
      <c r="AQ23" s="11">
        <v>0.27048</v>
      </c>
      <c r="AR23" s="11">
        <v>7.8244799999999994</v>
      </c>
      <c r="AS23" s="23">
        <v>23.056319999999999</v>
      </c>
      <c r="AT23" s="9">
        <v>15.23184</v>
      </c>
      <c r="AU23" s="9">
        <v>4.66716</v>
      </c>
      <c r="AV23" s="9">
        <v>19.898999999999997</v>
      </c>
      <c r="AW23" s="11">
        <v>2.1779999999999999</v>
      </c>
      <c r="AX23" s="11">
        <v>0.22823999999999997</v>
      </c>
      <c r="AY23" s="11">
        <v>6.7112400000000001</v>
      </c>
      <c r="AZ23" s="11">
        <v>0.82259999999999989</v>
      </c>
      <c r="BA23" s="11">
        <v>9.94008</v>
      </c>
      <c r="BB23" s="23">
        <v>29.839079999999999</v>
      </c>
      <c r="BC23" s="9">
        <v>24.146339999999999</v>
      </c>
      <c r="BD23" s="9">
        <v>0</v>
      </c>
      <c r="BE23" s="9">
        <v>24.146339999999999</v>
      </c>
      <c r="BF23" s="11">
        <v>2.5739999999999998</v>
      </c>
      <c r="BG23" s="11">
        <v>0.34092</v>
      </c>
      <c r="BH23" s="11">
        <v>9.884879999999999</v>
      </c>
      <c r="BI23" s="11">
        <v>0.94289999999999996</v>
      </c>
      <c r="BJ23" s="11">
        <v>13.742699999999999</v>
      </c>
      <c r="BK23" s="23">
        <v>37.889040000000001</v>
      </c>
      <c r="BL23" s="9">
        <v>15.23184</v>
      </c>
      <c r="BM23" s="9">
        <v>0</v>
      </c>
      <c r="BN23" s="9">
        <v>15.23184</v>
      </c>
      <c r="BO23" s="11">
        <v>1.5479999999999998</v>
      </c>
      <c r="BP23" s="11">
        <v>0.22823999999999997</v>
      </c>
      <c r="BQ23" s="11">
        <v>5.7777599999999998</v>
      </c>
      <c r="BR23" s="11">
        <v>0.91307999999999989</v>
      </c>
      <c r="BS23" s="11">
        <v>8.4670799999999993</v>
      </c>
      <c r="BT23" s="23">
        <v>23.698919999999998</v>
      </c>
      <c r="BU23" s="9">
        <v>15.23184</v>
      </c>
      <c r="BV23" s="9">
        <v>0</v>
      </c>
      <c r="BW23" s="9">
        <v>15.23184</v>
      </c>
      <c r="BX23" s="11">
        <v>1.5479999999999998</v>
      </c>
      <c r="BY23" s="11">
        <v>0.22823999999999997</v>
      </c>
      <c r="BZ23" s="11">
        <v>5.7777599999999998</v>
      </c>
      <c r="CA23" s="11">
        <v>0.27048</v>
      </c>
      <c r="CB23" s="11">
        <v>7.8244799999999994</v>
      </c>
      <c r="CC23" s="23">
        <v>23.056319999999999</v>
      </c>
      <c r="CD23" s="9">
        <v>15.300359999999998</v>
      </c>
      <c r="CE23" s="9">
        <v>0</v>
      </c>
      <c r="CF23" s="9">
        <v>15.300359999999998</v>
      </c>
      <c r="CG23" s="11">
        <v>1.554</v>
      </c>
      <c r="CH23" s="11">
        <v>0.22925999999999999</v>
      </c>
      <c r="CI23" s="11">
        <v>5.8027800000000003</v>
      </c>
      <c r="CJ23" s="11">
        <v>0.27167999999999998</v>
      </c>
      <c r="CK23" s="11">
        <v>7.8577199999999996</v>
      </c>
      <c r="CL23" s="23">
        <v>23.158079999999998</v>
      </c>
      <c r="CM23" s="9">
        <v>16.102919999999997</v>
      </c>
      <c r="CN23" s="9">
        <v>0</v>
      </c>
      <c r="CO23" s="9">
        <v>16.102919999999997</v>
      </c>
      <c r="CP23" s="11">
        <v>1.71</v>
      </c>
      <c r="CQ23" s="11">
        <v>0.24131999999999998</v>
      </c>
      <c r="CR23" s="11">
        <v>6.1247399999999992</v>
      </c>
      <c r="CS23" s="11">
        <v>0.31656000000000001</v>
      </c>
      <c r="CT23" s="11">
        <v>8.3926199999999991</v>
      </c>
      <c r="CU23" s="23">
        <v>24.495540000000002</v>
      </c>
      <c r="CV23" s="9">
        <v>19.47336</v>
      </c>
      <c r="CW23" s="9">
        <v>0</v>
      </c>
      <c r="CX23" s="9">
        <v>19.47336</v>
      </c>
      <c r="CY23" s="11">
        <v>2.1240000000000001</v>
      </c>
      <c r="CZ23" s="11">
        <v>0.29189999999999999</v>
      </c>
      <c r="DA23" s="11">
        <v>7.3271399999999991</v>
      </c>
      <c r="DB23" s="11">
        <v>0.89658000000000004</v>
      </c>
      <c r="DC23" s="11">
        <v>10.639620000000001</v>
      </c>
      <c r="DD23" s="19">
        <v>30.112979999999997</v>
      </c>
      <c r="DE23" s="9">
        <v>23.1279</v>
      </c>
      <c r="DF23" s="9">
        <v>0</v>
      </c>
      <c r="DG23" s="9">
        <v>23.1279</v>
      </c>
      <c r="DH23" s="11">
        <v>2.6159999999999997</v>
      </c>
      <c r="DI23" s="11">
        <v>2.37846</v>
      </c>
      <c r="DJ23" s="11">
        <v>7.2983999999999991</v>
      </c>
      <c r="DK23" s="11">
        <v>1.0839000000000001</v>
      </c>
      <c r="DL23" s="11">
        <v>13.376759999999999</v>
      </c>
      <c r="DM23" s="19">
        <v>36.504660000000001</v>
      </c>
      <c r="DN23" s="73">
        <f t="shared" si="1"/>
        <v>205.28856000000002</v>
      </c>
      <c r="DO23" s="73">
        <f t="shared" si="2"/>
        <v>4.66716</v>
      </c>
      <c r="DP23" s="73">
        <f t="shared" si="3"/>
        <v>209.95571999999999</v>
      </c>
      <c r="DQ23" s="22">
        <f t="shared" si="4"/>
        <v>22.043999999999997</v>
      </c>
      <c r="DR23" s="22">
        <f t="shared" si="5"/>
        <v>5.0795399999999997</v>
      </c>
      <c r="DS23" s="22">
        <f t="shared" si="6"/>
        <v>77.815740000000005</v>
      </c>
      <c r="DT23" s="22">
        <f t="shared" si="7"/>
        <v>8.4120000000000008</v>
      </c>
      <c r="DU23" s="22">
        <f t="shared" si="8"/>
        <v>113.35127999999999</v>
      </c>
      <c r="DV23" s="23">
        <f t="shared" si="9"/>
        <v>323.30699999999996</v>
      </c>
      <c r="DW23" s="262">
        <f t="shared" si="10"/>
        <v>6.6535199999999861</v>
      </c>
      <c r="DX23" s="262"/>
      <c r="DY23" s="263">
        <f>E23-(DU23-(DO23*PARAM!Q23))</f>
        <v>-0.78713999999999373</v>
      </c>
      <c r="DZ23" s="263"/>
    </row>
    <row r="24" spans="1:130" x14ac:dyDescent="0.25">
      <c r="A24" s="18">
        <v>1305</v>
      </c>
      <c r="B24" s="18" t="s">
        <v>705</v>
      </c>
      <c r="C24" s="18" t="s">
        <v>706</v>
      </c>
      <c r="D24" s="20">
        <v>1</v>
      </c>
      <c r="E24" s="18">
        <v>128.95884000000001</v>
      </c>
      <c r="F24" s="18">
        <v>233.34498000000002</v>
      </c>
      <c r="G24" s="18" t="s">
        <v>157</v>
      </c>
      <c r="H24" s="18" t="s">
        <v>9</v>
      </c>
      <c r="I24" s="18" t="s">
        <v>707</v>
      </c>
      <c r="J24" s="9">
        <v>20.649059999999999</v>
      </c>
      <c r="K24" s="9">
        <v>0</v>
      </c>
      <c r="L24" s="9">
        <v>20.649059999999999</v>
      </c>
      <c r="M24" s="11">
        <v>2.2440000000000002</v>
      </c>
      <c r="N24" s="11">
        <v>0.30437999999999998</v>
      </c>
      <c r="O24" s="11">
        <v>7.6272000000000002</v>
      </c>
      <c r="P24" s="11">
        <v>0.97709999999999997</v>
      </c>
      <c r="Q24" s="11">
        <v>11.15268</v>
      </c>
      <c r="R24" s="23">
        <v>31.801739999999999</v>
      </c>
      <c r="S24" s="9">
        <v>16.744140000000002</v>
      </c>
      <c r="T24" s="9">
        <v>0</v>
      </c>
      <c r="U24" s="9">
        <v>16.744140000000002</v>
      </c>
      <c r="V24" s="11">
        <v>1.7519999999999998</v>
      </c>
      <c r="W24" s="11">
        <v>0.25091999999999998</v>
      </c>
      <c r="X24" s="11">
        <v>6.3341999999999992</v>
      </c>
      <c r="Y24" s="11">
        <v>0.78689999999999993</v>
      </c>
      <c r="Z24" s="11">
        <v>9.1240199999999998</v>
      </c>
      <c r="AA24" s="23">
        <v>25.86816</v>
      </c>
      <c r="AB24" s="9">
        <v>16.744140000000002</v>
      </c>
      <c r="AC24" s="9">
        <v>0</v>
      </c>
      <c r="AD24" s="9">
        <v>16.744140000000002</v>
      </c>
      <c r="AE24" s="11">
        <v>1.7519999999999998</v>
      </c>
      <c r="AF24" s="11">
        <v>0.25091999999999998</v>
      </c>
      <c r="AG24" s="11">
        <v>6.3302399999999999</v>
      </c>
      <c r="AH24" s="11">
        <v>1.0011000000000001</v>
      </c>
      <c r="AI24" s="11">
        <v>9.3342599999999987</v>
      </c>
      <c r="AJ24" s="23">
        <v>26.078399999999998</v>
      </c>
      <c r="AK24" s="9">
        <v>16.77516</v>
      </c>
      <c r="AL24" s="9">
        <v>0</v>
      </c>
      <c r="AM24" s="9">
        <v>16.77516</v>
      </c>
      <c r="AN24" s="11">
        <v>1.7579999999999998</v>
      </c>
      <c r="AO24" s="11">
        <v>0.25140000000000001</v>
      </c>
      <c r="AP24" s="11">
        <v>6.3416399999999999</v>
      </c>
      <c r="AQ24" s="11">
        <v>0.94043999999999994</v>
      </c>
      <c r="AR24" s="11">
        <v>9.29148</v>
      </c>
      <c r="AS24" s="23">
        <v>26.066639999999996</v>
      </c>
      <c r="AT24" s="9">
        <v>16.744140000000002</v>
      </c>
      <c r="AU24" s="9">
        <v>5.2932600000000001</v>
      </c>
      <c r="AV24" s="9">
        <v>22.037399999999998</v>
      </c>
      <c r="AW24" s="11">
        <v>2.472</v>
      </c>
      <c r="AX24" s="11">
        <v>0.25091999999999998</v>
      </c>
      <c r="AY24" s="11">
        <v>7.3888799999999994</v>
      </c>
      <c r="AZ24" s="11">
        <v>0.76608000000000009</v>
      </c>
      <c r="BA24" s="11">
        <v>10.877879999999999</v>
      </c>
      <c r="BB24" s="23">
        <v>32.915279999999996</v>
      </c>
      <c r="BC24" s="9">
        <v>26.154600000000002</v>
      </c>
      <c r="BD24" s="9">
        <v>0</v>
      </c>
      <c r="BE24" s="9">
        <v>26.154600000000002</v>
      </c>
      <c r="BF24" s="11">
        <v>2.8919999999999999</v>
      </c>
      <c r="BG24" s="11">
        <v>0.37475999999999998</v>
      </c>
      <c r="BH24" s="11">
        <v>10.844939999999999</v>
      </c>
      <c r="BI24" s="11">
        <v>1.0408199999999999</v>
      </c>
      <c r="BJ24" s="11">
        <v>15.152519999999999</v>
      </c>
      <c r="BK24" s="23">
        <v>41.307119999999998</v>
      </c>
      <c r="BL24" s="9">
        <v>16.869</v>
      </c>
      <c r="BM24" s="9">
        <v>0</v>
      </c>
      <c r="BN24" s="9">
        <v>16.869</v>
      </c>
      <c r="BO24" s="11">
        <v>1.7519999999999998</v>
      </c>
      <c r="BP24" s="11">
        <v>0.25278</v>
      </c>
      <c r="BQ24" s="11">
        <v>6.3758399999999993</v>
      </c>
      <c r="BR24" s="11">
        <v>0.94212000000000007</v>
      </c>
      <c r="BS24" s="11">
        <v>9.3227399999999996</v>
      </c>
      <c r="BT24" s="23">
        <v>26.191739999999999</v>
      </c>
      <c r="BU24" s="9">
        <v>16.744140000000002</v>
      </c>
      <c r="BV24" s="9">
        <v>0</v>
      </c>
      <c r="BW24" s="9">
        <v>16.744140000000002</v>
      </c>
      <c r="BX24" s="11">
        <v>1.746</v>
      </c>
      <c r="BY24" s="11">
        <v>0.25091999999999998</v>
      </c>
      <c r="BZ24" s="11">
        <v>6.3302399999999999</v>
      </c>
      <c r="CA24" s="11">
        <v>0.87869999999999993</v>
      </c>
      <c r="CB24" s="11">
        <v>9.2058599999999995</v>
      </c>
      <c r="CC24" s="23">
        <v>25.95</v>
      </c>
      <c r="CD24" s="9">
        <v>17.035439999999998</v>
      </c>
      <c r="CE24" s="9">
        <v>0</v>
      </c>
      <c r="CF24" s="9">
        <v>17.035439999999998</v>
      </c>
      <c r="CG24" s="11">
        <v>1.794</v>
      </c>
      <c r="CH24" s="11">
        <v>0.25529999999999997</v>
      </c>
      <c r="CI24" s="11">
        <v>6.4365599999999992</v>
      </c>
      <c r="CJ24" s="11">
        <v>0.91445999999999994</v>
      </c>
      <c r="CK24" s="11">
        <v>9.4003199999999989</v>
      </c>
      <c r="CL24" s="23">
        <v>26.435760000000002</v>
      </c>
      <c r="CM24" s="9">
        <v>18.746939999999999</v>
      </c>
      <c r="CN24" s="9">
        <v>0</v>
      </c>
      <c r="CO24" s="9">
        <v>18.746939999999999</v>
      </c>
      <c r="CP24" s="11">
        <v>2.0760000000000001</v>
      </c>
      <c r="CQ24" s="11">
        <v>0.28098000000000001</v>
      </c>
      <c r="CR24" s="11">
        <v>7.0905599999999991</v>
      </c>
      <c r="CS24" s="11">
        <v>0.60827999999999993</v>
      </c>
      <c r="CT24" s="11">
        <v>10.055820000000001</v>
      </c>
      <c r="CU24" s="23">
        <v>28.802759999999999</v>
      </c>
      <c r="CV24" s="9">
        <v>28.419719999999998</v>
      </c>
      <c r="CW24" s="9">
        <v>0</v>
      </c>
      <c r="CX24" s="9">
        <v>28.419719999999998</v>
      </c>
      <c r="CY24" s="11">
        <v>3.5639999999999996</v>
      </c>
      <c r="CZ24" s="11">
        <v>0.42612</v>
      </c>
      <c r="DA24" s="11">
        <v>13.941299999999998</v>
      </c>
      <c r="DB24" s="11">
        <v>0.96372000000000002</v>
      </c>
      <c r="DC24" s="11">
        <v>18.895139999999998</v>
      </c>
      <c r="DD24" s="19">
        <v>47.314859999999996</v>
      </c>
      <c r="DE24" s="9">
        <v>26.277179999999998</v>
      </c>
      <c r="DF24" s="9">
        <v>0</v>
      </c>
      <c r="DG24" s="9">
        <v>26.277179999999998</v>
      </c>
      <c r="DH24" s="11">
        <v>3.1080000000000001</v>
      </c>
      <c r="DI24" s="11">
        <v>2.7562200000000003</v>
      </c>
      <c r="DJ24" s="11">
        <v>6.8223000000000003</v>
      </c>
      <c r="DK24" s="11">
        <v>1.13988</v>
      </c>
      <c r="DL24" s="11">
        <v>13.8264</v>
      </c>
      <c r="DM24" s="19">
        <v>40.103579999999994</v>
      </c>
      <c r="DN24" s="73">
        <f t="shared" si="1"/>
        <v>237.90365999999995</v>
      </c>
      <c r="DO24" s="73">
        <f t="shared" si="2"/>
        <v>5.2932600000000001</v>
      </c>
      <c r="DP24" s="73">
        <f t="shared" si="3"/>
        <v>243.19691999999998</v>
      </c>
      <c r="DQ24" s="22">
        <f t="shared" si="4"/>
        <v>26.91</v>
      </c>
      <c r="DR24" s="22">
        <f t="shared" si="5"/>
        <v>5.9056200000000008</v>
      </c>
      <c r="DS24" s="22">
        <f t="shared" si="6"/>
        <v>91.863899999999987</v>
      </c>
      <c r="DT24" s="22">
        <f t="shared" si="7"/>
        <v>10.9596</v>
      </c>
      <c r="DU24" s="22">
        <f t="shared" si="8"/>
        <v>135.63911999999999</v>
      </c>
      <c r="DV24" s="23">
        <f t="shared" si="9"/>
        <v>378.83603999999991</v>
      </c>
      <c r="DW24" s="262">
        <f t="shared" si="10"/>
        <v>9.8519399999999564</v>
      </c>
      <c r="DX24" s="262"/>
      <c r="DY24" s="263">
        <f>E24-(DU24-(DO24*PARAM!Q24))</f>
        <v>-6.680279999999982</v>
      </c>
      <c r="DZ24" s="263"/>
    </row>
    <row r="25" spans="1:130" x14ac:dyDescent="0.25">
      <c r="A25" s="18">
        <v>1325</v>
      </c>
      <c r="B25" s="18" t="s">
        <v>736</v>
      </c>
      <c r="C25" s="18" t="s">
        <v>315</v>
      </c>
      <c r="D25" s="20">
        <v>1</v>
      </c>
      <c r="E25" s="18">
        <v>12402.209199999999</v>
      </c>
      <c r="F25" s="18">
        <v>23008.650900000001</v>
      </c>
      <c r="G25" s="18" t="s">
        <v>157</v>
      </c>
      <c r="H25" s="18" t="s">
        <v>21</v>
      </c>
      <c r="I25" s="18" t="s">
        <v>256</v>
      </c>
      <c r="J25" s="9">
        <v>1832.4902</v>
      </c>
      <c r="K25" s="9">
        <v>0</v>
      </c>
      <c r="L25" s="9">
        <v>1832.4902</v>
      </c>
      <c r="M25" s="11">
        <v>181.57</v>
      </c>
      <c r="N25" s="11">
        <v>26.833500000000001</v>
      </c>
      <c r="O25" s="11">
        <v>652.84800000000007</v>
      </c>
      <c r="P25" s="11">
        <v>66.524299999999997</v>
      </c>
      <c r="Q25" s="11">
        <v>927.7758</v>
      </c>
      <c r="R25" s="23">
        <v>2760.2659999999996</v>
      </c>
      <c r="S25" s="9">
        <v>1775.0376999999999</v>
      </c>
      <c r="T25" s="9">
        <v>0</v>
      </c>
      <c r="U25" s="9">
        <v>1775.0376999999999</v>
      </c>
      <c r="V25" s="11">
        <v>179.56</v>
      </c>
      <c r="W25" s="11">
        <v>26.599</v>
      </c>
      <c r="X25" s="11">
        <v>647.84980000000007</v>
      </c>
      <c r="Y25" s="11">
        <v>79.354799999999997</v>
      </c>
      <c r="Z25" s="11">
        <v>933.36360000000002</v>
      </c>
      <c r="AA25" s="23">
        <v>2708.4013</v>
      </c>
      <c r="AB25" s="9">
        <v>1774.0595000000001</v>
      </c>
      <c r="AC25" s="9">
        <v>0</v>
      </c>
      <c r="AD25" s="9">
        <v>1774.0595000000001</v>
      </c>
      <c r="AE25" s="11">
        <v>179.56</v>
      </c>
      <c r="AF25" s="11">
        <v>26.585599999999999</v>
      </c>
      <c r="AG25" s="11">
        <v>647.1463</v>
      </c>
      <c r="AH25" s="11">
        <v>99.843400000000003</v>
      </c>
      <c r="AI25" s="11">
        <v>953.13530000000003</v>
      </c>
      <c r="AJ25" s="23">
        <v>2727.1947999999998</v>
      </c>
      <c r="AK25" s="9">
        <v>1823.9276</v>
      </c>
      <c r="AL25" s="9">
        <v>0</v>
      </c>
      <c r="AM25" s="9">
        <v>1823.9276</v>
      </c>
      <c r="AN25" s="11">
        <v>186.26</v>
      </c>
      <c r="AO25" s="11">
        <v>27.335999999999999</v>
      </c>
      <c r="AP25" s="11">
        <v>665.35020000000009</v>
      </c>
      <c r="AQ25" s="11">
        <v>104.13809999999999</v>
      </c>
      <c r="AR25" s="11">
        <v>983.08429999999998</v>
      </c>
      <c r="AS25" s="23">
        <v>2807.0119</v>
      </c>
      <c r="AT25" s="9">
        <v>1776.4648000000002</v>
      </c>
      <c r="AU25" s="9">
        <v>635.56870000000004</v>
      </c>
      <c r="AV25" s="9">
        <v>2412.0335</v>
      </c>
      <c r="AW25" s="11">
        <v>265.99</v>
      </c>
      <c r="AX25" s="11">
        <v>26.6191</v>
      </c>
      <c r="AY25" s="11">
        <v>775.13639999999998</v>
      </c>
      <c r="AZ25" s="11">
        <v>74.2226</v>
      </c>
      <c r="BA25" s="11">
        <v>1141.9681</v>
      </c>
      <c r="BB25" s="23">
        <v>3554.0015999999996</v>
      </c>
      <c r="BC25" s="9">
        <v>2764.2993999999999</v>
      </c>
      <c r="BD25" s="9">
        <v>0</v>
      </c>
      <c r="BE25" s="9">
        <v>2764.2993999999999</v>
      </c>
      <c r="BF25" s="11">
        <v>300.16000000000003</v>
      </c>
      <c r="BG25" s="11">
        <v>39.744399999999999</v>
      </c>
      <c r="BH25" s="11">
        <v>1126.4308000000001</v>
      </c>
      <c r="BI25" s="11">
        <v>82.758399999999995</v>
      </c>
      <c r="BJ25" s="11">
        <v>1549.0935999999999</v>
      </c>
      <c r="BK25" s="23">
        <v>4313.393</v>
      </c>
      <c r="BL25" s="9">
        <v>1774.0595000000001</v>
      </c>
      <c r="BM25" s="9">
        <v>0</v>
      </c>
      <c r="BN25" s="9">
        <v>1774.0595000000001</v>
      </c>
      <c r="BO25" s="11">
        <v>179.56</v>
      </c>
      <c r="BP25" s="11">
        <v>26.585599999999999</v>
      </c>
      <c r="BQ25" s="11">
        <v>647.1463</v>
      </c>
      <c r="BR25" s="11">
        <v>93.009399999999999</v>
      </c>
      <c r="BS25" s="11">
        <v>946.30130000000008</v>
      </c>
      <c r="BT25" s="23">
        <v>2720.3608000000004</v>
      </c>
      <c r="BU25" s="9">
        <v>1774.0595000000001</v>
      </c>
      <c r="BV25" s="9">
        <v>0</v>
      </c>
      <c r="BW25" s="9">
        <v>1774.0595000000001</v>
      </c>
      <c r="BX25" s="11">
        <v>179.56</v>
      </c>
      <c r="BY25" s="11">
        <v>26.585599999999999</v>
      </c>
      <c r="BZ25" s="11">
        <v>647.1463</v>
      </c>
      <c r="CA25" s="11">
        <v>99.843400000000003</v>
      </c>
      <c r="CB25" s="11">
        <v>953.13530000000003</v>
      </c>
      <c r="CC25" s="23">
        <v>2727.1947999999998</v>
      </c>
      <c r="CD25" s="9">
        <v>1774.0595000000001</v>
      </c>
      <c r="CE25" s="9">
        <v>0</v>
      </c>
      <c r="CF25" s="9">
        <v>1774.0595000000001</v>
      </c>
      <c r="CG25" s="11">
        <v>179.56</v>
      </c>
      <c r="CH25" s="11">
        <v>26.585599999999999</v>
      </c>
      <c r="CI25" s="11">
        <v>647.1463</v>
      </c>
      <c r="CJ25" s="11">
        <v>99.843400000000003</v>
      </c>
      <c r="CK25" s="11">
        <v>953.13530000000003</v>
      </c>
      <c r="CL25" s="23">
        <v>2727.1947999999998</v>
      </c>
      <c r="CM25" s="9">
        <v>1817.7233999999999</v>
      </c>
      <c r="CN25" s="9">
        <v>0</v>
      </c>
      <c r="CO25" s="9">
        <v>1817.7233999999999</v>
      </c>
      <c r="CP25" s="11">
        <v>185.59</v>
      </c>
      <c r="CQ25" s="11">
        <v>27.235500000000002</v>
      </c>
      <c r="CR25" s="11">
        <v>663.0856</v>
      </c>
      <c r="CS25" s="11">
        <v>69.860900000000001</v>
      </c>
      <c r="CT25" s="11">
        <v>945.77199999999993</v>
      </c>
      <c r="CU25" s="23">
        <v>2763.4953999999998</v>
      </c>
      <c r="CV25" s="9">
        <v>1774.0595000000001</v>
      </c>
      <c r="CW25" s="9">
        <v>0</v>
      </c>
      <c r="CX25" s="9">
        <v>1774.0595000000001</v>
      </c>
      <c r="CY25" s="11">
        <v>179.56</v>
      </c>
      <c r="CZ25" s="11">
        <v>26.585599999999999</v>
      </c>
      <c r="DA25" s="11">
        <v>647.1463</v>
      </c>
      <c r="DB25" s="11">
        <v>62.256400000000006</v>
      </c>
      <c r="DC25" s="11">
        <v>915.54830000000004</v>
      </c>
      <c r="DD25" s="19">
        <v>2689.6078000000002</v>
      </c>
      <c r="DE25" s="9">
        <v>2647.2303000000002</v>
      </c>
      <c r="DF25" s="9">
        <v>0</v>
      </c>
      <c r="DG25" s="9">
        <v>2647.2303000000002</v>
      </c>
      <c r="DH25" s="11">
        <v>298.14999999999998</v>
      </c>
      <c r="DI25" s="11">
        <v>270.99490000000003</v>
      </c>
      <c r="DJ25" s="11">
        <v>807.0886999999999</v>
      </c>
      <c r="DK25" s="11">
        <v>115.34719999999999</v>
      </c>
      <c r="DL25" s="11">
        <v>1491.5808</v>
      </c>
      <c r="DM25" s="19">
        <v>4138.8110999999999</v>
      </c>
      <c r="DN25" s="73">
        <f t="shared" si="1"/>
        <v>23307.470899999997</v>
      </c>
      <c r="DO25" s="73">
        <f t="shared" si="2"/>
        <v>635.56870000000004</v>
      </c>
      <c r="DP25" s="73">
        <f t="shared" si="3"/>
        <v>23943.039599999996</v>
      </c>
      <c r="DQ25" s="22">
        <f t="shared" si="4"/>
        <v>2495.08</v>
      </c>
      <c r="DR25" s="22">
        <f t="shared" si="5"/>
        <v>578.29040000000009</v>
      </c>
      <c r="DS25" s="22">
        <f t="shared" si="6"/>
        <v>8573.5210000000025</v>
      </c>
      <c r="DT25" s="22">
        <f t="shared" si="7"/>
        <v>1047.0022999999999</v>
      </c>
      <c r="DU25" s="22">
        <f t="shared" si="8"/>
        <v>12693.893700000002</v>
      </c>
      <c r="DV25" s="23">
        <f t="shared" si="9"/>
        <v>36636.933300000004</v>
      </c>
      <c r="DW25" s="262">
        <f t="shared" si="10"/>
        <v>934.38869999999588</v>
      </c>
      <c r="DX25" s="262"/>
      <c r="DY25" s="263">
        <f>E25-(DU25-(DO25*PARAM!Q25))</f>
        <v>-291.68450000000303</v>
      </c>
      <c r="DZ25" s="263"/>
    </row>
    <row r="26" spans="1:130" x14ac:dyDescent="0.25">
      <c r="A26" s="18">
        <v>1327</v>
      </c>
      <c r="B26" s="18" t="s">
        <v>743</v>
      </c>
      <c r="C26" s="18" t="s">
        <v>300</v>
      </c>
      <c r="D26" s="20">
        <v>0.8</v>
      </c>
      <c r="E26" s="18">
        <v>92.951700000000002</v>
      </c>
      <c r="F26" s="18">
        <v>167.36304000000001</v>
      </c>
      <c r="G26" s="18" t="s">
        <v>157</v>
      </c>
      <c r="H26" s="18" t="s">
        <v>9</v>
      </c>
      <c r="I26" s="18" t="s">
        <v>744</v>
      </c>
      <c r="J26" s="9">
        <v>13.285439999999999</v>
      </c>
      <c r="K26" s="9">
        <v>0</v>
      </c>
      <c r="L26" s="9">
        <v>13.285439999999999</v>
      </c>
      <c r="M26" s="11">
        <v>1.23</v>
      </c>
      <c r="N26" s="11">
        <v>0.19386</v>
      </c>
      <c r="O26" s="11">
        <v>4.9389599999999998</v>
      </c>
      <c r="P26" s="11">
        <v>0.69335999999999998</v>
      </c>
      <c r="Q26" s="11">
        <v>7.0561799999999995</v>
      </c>
      <c r="R26" s="23">
        <v>20.341619999999999</v>
      </c>
      <c r="S26" s="9">
        <v>12.679559999999999</v>
      </c>
      <c r="T26" s="9">
        <v>0</v>
      </c>
      <c r="U26" s="9">
        <v>12.679559999999999</v>
      </c>
      <c r="V26" s="11">
        <v>1.1879999999999999</v>
      </c>
      <c r="W26" s="11">
        <v>0.18989999999999999</v>
      </c>
      <c r="X26" s="11">
        <v>4.8480600000000003</v>
      </c>
      <c r="Y26" s="11">
        <v>0.59231999999999996</v>
      </c>
      <c r="Z26" s="11">
        <v>6.8182799999999997</v>
      </c>
      <c r="AA26" s="23">
        <v>19.49784</v>
      </c>
      <c r="AB26" s="9">
        <v>12.679559999999999</v>
      </c>
      <c r="AC26" s="9">
        <v>0</v>
      </c>
      <c r="AD26" s="9">
        <v>12.679559999999999</v>
      </c>
      <c r="AE26" s="11">
        <v>1.1879999999999999</v>
      </c>
      <c r="AF26" s="11">
        <v>0.18989999999999999</v>
      </c>
      <c r="AG26" s="11">
        <v>4.8455399999999997</v>
      </c>
      <c r="AH26" s="11">
        <v>0.77591999999999994</v>
      </c>
      <c r="AI26" s="11">
        <v>6.9993599999999994</v>
      </c>
      <c r="AJ26" s="23">
        <v>19.678919999999998</v>
      </c>
      <c r="AK26" s="9">
        <v>12.830039999999999</v>
      </c>
      <c r="AL26" s="9">
        <v>0</v>
      </c>
      <c r="AM26" s="9">
        <v>12.830039999999999</v>
      </c>
      <c r="AN26" s="11">
        <v>1.212</v>
      </c>
      <c r="AO26" s="11">
        <v>0.19217999999999999</v>
      </c>
      <c r="AP26" s="11">
        <v>4.9005599999999996</v>
      </c>
      <c r="AQ26" s="11">
        <v>0.68681999999999999</v>
      </c>
      <c r="AR26" s="11">
        <v>6.9915599999999998</v>
      </c>
      <c r="AS26" s="23">
        <v>19.8216</v>
      </c>
      <c r="AT26" s="9">
        <v>12.767459999999998</v>
      </c>
      <c r="AU26" s="9">
        <v>4.55328</v>
      </c>
      <c r="AV26" s="9">
        <v>17.320739999999997</v>
      </c>
      <c r="AW26" s="11">
        <v>1.8240000000000001</v>
      </c>
      <c r="AX26" s="11">
        <v>0.19128000000000001</v>
      </c>
      <c r="AY26" s="11">
        <v>5.7881999999999998</v>
      </c>
      <c r="AZ26" s="11">
        <v>0.74670000000000003</v>
      </c>
      <c r="BA26" s="11">
        <v>8.5501799999999992</v>
      </c>
      <c r="BB26" s="23">
        <v>25.870920000000002</v>
      </c>
      <c r="BC26" s="9">
        <v>19.90146</v>
      </c>
      <c r="BD26" s="9">
        <v>0</v>
      </c>
      <c r="BE26" s="9">
        <v>19.90146</v>
      </c>
      <c r="BF26" s="11">
        <v>2.052</v>
      </c>
      <c r="BG26" s="11">
        <v>0.2838</v>
      </c>
      <c r="BH26" s="11">
        <v>8.2652400000000004</v>
      </c>
      <c r="BI26" s="11">
        <v>0.77747999999999995</v>
      </c>
      <c r="BJ26" s="11">
        <v>11.378519999999998</v>
      </c>
      <c r="BK26" s="23">
        <v>31.279980000000002</v>
      </c>
      <c r="BL26" s="9">
        <v>12.679559999999999</v>
      </c>
      <c r="BM26" s="9">
        <v>0</v>
      </c>
      <c r="BN26" s="9">
        <v>12.679559999999999</v>
      </c>
      <c r="BO26" s="11">
        <v>1.1819999999999999</v>
      </c>
      <c r="BP26" s="11">
        <v>0.18989999999999999</v>
      </c>
      <c r="BQ26" s="11">
        <v>4.8455399999999997</v>
      </c>
      <c r="BR26" s="11">
        <v>0.65351999999999999</v>
      </c>
      <c r="BS26" s="11">
        <v>6.8709600000000002</v>
      </c>
      <c r="BT26" s="23">
        <v>19.550519999999999</v>
      </c>
      <c r="BU26" s="9">
        <v>12.679559999999999</v>
      </c>
      <c r="BV26" s="9">
        <v>0</v>
      </c>
      <c r="BW26" s="9">
        <v>12.679559999999999</v>
      </c>
      <c r="BX26" s="11">
        <v>1.1879999999999999</v>
      </c>
      <c r="BY26" s="11">
        <v>0.18989999999999999</v>
      </c>
      <c r="BZ26" s="11">
        <v>4.8455399999999997</v>
      </c>
      <c r="CA26" s="11">
        <v>0.62291999999999992</v>
      </c>
      <c r="CB26" s="11">
        <v>6.8463599999999998</v>
      </c>
      <c r="CC26" s="23">
        <v>19.525919999999999</v>
      </c>
      <c r="CD26" s="9">
        <v>12.9954</v>
      </c>
      <c r="CE26" s="9">
        <v>0</v>
      </c>
      <c r="CF26" s="9">
        <v>12.9954</v>
      </c>
      <c r="CG26" s="11">
        <v>1.236</v>
      </c>
      <c r="CH26" s="11">
        <v>0.19469999999999998</v>
      </c>
      <c r="CI26" s="11">
        <v>4.9608599999999994</v>
      </c>
      <c r="CJ26" s="11">
        <v>0.50609999999999999</v>
      </c>
      <c r="CK26" s="11">
        <v>6.8976599999999992</v>
      </c>
      <c r="CL26" s="23">
        <v>19.893060000000002</v>
      </c>
      <c r="CM26" s="9">
        <v>12.60228</v>
      </c>
      <c r="CN26" s="9">
        <v>0</v>
      </c>
      <c r="CO26" s="9">
        <v>12.60228</v>
      </c>
      <c r="CP26" s="11">
        <v>1.23</v>
      </c>
      <c r="CQ26" s="11">
        <v>0.18881999999999999</v>
      </c>
      <c r="CR26" s="11">
        <v>4.8461400000000001</v>
      </c>
      <c r="CS26" s="11">
        <v>0.62153999999999998</v>
      </c>
      <c r="CT26" s="11">
        <v>6.8864999999999998</v>
      </c>
      <c r="CU26" s="23">
        <v>19.488779999999998</v>
      </c>
      <c r="CV26" s="9">
        <v>15.193619999999999</v>
      </c>
      <c r="CW26" s="9">
        <v>0</v>
      </c>
      <c r="CX26" s="9">
        <v>15.193619999999999</v>
      </c>
      <c r="CY26" s="11">
        <v>1.536</v>
      </c>
      <c r="CZ26" s="11">
        <v>0.22769999999999999</v>
      </c>
      <c r="DA26" s="11">
        <v>5.76396</v>
      </c>
      <c r="DB26" s="11">
        <v>0.69810000000000005</v>
      </c>
      <c r="DC26" s="11">
        <v>8.2257600000000011</v>
      </c>
      <c r="DD26" s="19">
        <v>23.41938</v>
      </c>
      <c r="DE26" s="9">
        <v>19.279679999999999</v>
      </c>
      <c r="DF26" s="9">
        <v>0</v>
      </c>
      <c r="DG26" s="9">
        <v>19.279679999999999</v>
      </c>
      <c r="DH26" s="11">
        <v>2.1240000000000001</v>
      </c>
      <c r="DI26" s="11">
        <v>1.96956</v>
      </c>
      <c r="DJ26" s="11">
        <v>6.1210799999999992</v>
      </c>
      <c r="DK26" s="11">
        <v>0.90119999999999989</v>
      </c>
      <c r="DL26" s="11">
        <v>11.11584</v>
      </c>
      <c r="DM26" s="19">
        <v>30.395519999999998</v>
      </c>
      <c r="DN26" s="73">
        <f t="shared" si="1"/>
        <v>169.57362000000001</v>
      </c>
      <c r="DO26" s="73">
        <f t="shared" si="2"/>
        <v>4.55328</v>
      </c>
      <c r="DP26" s="73">
        <f t="shared" si="3"/>
        <v>174.12689999999998</v>
      </c>
      <c r="DQ26" s="22">
        <f t="shared" si="4"/>
        <v>17.190000000000001</v>
      </c>
      <c r="DR26" s="22">
        <f t="shared" si="5"/>
        <v>4.2015000000000002</v>
      </c>
      <c r="DS26" s="22">
        <f t="shared" si="6"/>
        <v>64.969679999999983</v>
      </c>
      <c r="DT26" s="22">
        <f t="shared" si="7"/>
        <v>8.2759799999999988</v>
      </c>
      <c r="DU26" s="22">
        <f t="shared" si="8"/>
        <v>94.63715999999998</v>
      </c>
      <c r="DV26" s="23">
        <f t="shared" si="9"/>
        <v>268.76405999999997</v>
      </c>
      <c r="DW26" s="262">
        <f t="shared" si="10"/>
        <v>6.7638599999999656</v>
      </c>
      <c r="DX26" s="262"/>
      <c r="DY26" s="263">
        <f>E26-(DU26-(DO26*PARAM!Q26))</f>
        <v>-1.6854599999999778</v>
      </c>
      <c r="DZ26" s="263"/>
    </row>
    <row r="27" spans="1:130" x14ac:dyDescent="0.25">
      <c r="A27" s="18">
        <v>1335</v>
      </c>
      <c r="B27" s="18" t="s">
        <v>758</v>
      </c>
      <c r="C27" s="18" t="s">
        <v>341</v>
      </c>
      <c r="D27" s="20">
        <v>1</v>
      </c>
      <c r="E27" s="18">
        <v>2857.4745000000003</v>
      </c>
      <c r="F27" s="18">
        <v>5069.1120000000001</v>
      </c>
      <c r="G27" s="18" t="s">
        <v>157</v>
      </c>
      <c r="H27" s="18" t="s">
        <v>25</v>
      </c>
      <c r="I27" s="18" t="s">
        <v>312</v>
      </c>
      <c r="J27" s="9">
        <v>403.71</v>
      </c>
      <c r="K27" s="9">
        <v>0</v>
      </c>
      <c r="L27" s="9">
        <v>403.71</v>
      </c>
      <c r="M27" s="11">
        <v>39.9</v>
      </c>
      <c r="N27" s="11">
        <v>9.7605000000000004</v>
      </c>
      <c r="O27" s="11">
        <v>148.03799999999998</v>
      </c>
      <c r="P27" s="11">
        <v>20.881500000000003</v>
      </c>
      <c r="Q27" s="11">
        <v>218.58</v>
      </c>
      <c r="R27" s="23">
        <v>622.29</v>
      </c>
      <c r="S27" s="9">
        <v>390.84</v>
      </c>
      <c r="T27" s="9">
        <v>0</v>
      </c>
      <c r="U27" s="9">
        <v>390.84</v>
      </c>
      <c r="V27" s="11">
        <v>39.9</v>
      </c>
      <c r="W27" s="11">
        <v>9.7605000000000004</v>
      </c>
      <c r="X27" s="11">
        <v>148.191</v>
      </c>
      <c r="Y27" s="11">
        <v>18.414000000000001</v>
      </c>
      <c r="Z27" s="11">
        <v>216.2655</v>
      </c>
      <c r="AA27" s="23">
        <v>607.10550000000001</v>
      </c>
      <c r="AB27" s="9">
        <v>390.84</v>
      </c>
      <c r="AC27" s="9">
        <v>0</v>
      </c>
      <c r="AD27" s="9">
        <v>390.84</v>
      </c>
      <c r="AE27" s="11">
        <v>39.9</v>
      </c>
      <c r="AF27" s="11">
        <v>9.7605000000000004</v>
      </c>
      <c r="AG27" s="11">
        <v>148.11450000000002</v>
      </c>
      <c r="AH27" s="11">
        <v>24.534000000000002</v>
      </c>
      <c r="AI27" s="11">
        <v>222.30900000000003</v>
      </c>
      <c r="AJ27" s="23">
        <v>613.149</v>
      </c>
      <c r="AK27" s="9">
        <v>390.84</v>
      </c>
      <c r="AL27" s="9">
        <v>0</v>
      </c>
      <c r="AM27" s="9">
        <v>390.84</v>
      </c>
      <c r="AN27" s="11">
        <v>39.9</v>
      </c>
      <c r="AO27" s="11">
        <v>9.7605000000000004</v>
      </c>
      <c r="AP27" s="11">
        <v>148.11450000000002</v>
      </c>
      <c r="AQ27" s="11">
        <v>23.004000000000001</v>
      </c>
      <c r="AR27" s="11">
        <v>220.77900000000002</v>
      </c>
      <c r="AS27" s="23">
        <v>611.61900000000003</v>
      </c>
      <c r="AT27" s="9">
        <v>390.84</v>
      </c>
      <c r="AU27" s="9">
        <v>142.29149999999998</v>
      </c>
      <c r="AV27" s="9">
        <v>533.13149999999996</v>
      </c>
      <c r="AW27" s="11">
        <v>59.4</v>
      </c>
      <c r="AX27" s="11">
        <v>9.7605000000000004</v>
      </c>
      <c r="AY27" s="11">
        <v>176.57249999999999</v>
      </c>
      <c r="AZ27" s="11">
        <v>21.851999999999997</v>
      </c>
      <c r="BA27" s="11">
        <v>267.58499999999998</v>
      </c>
      <c r="BB27" s="23">
        <v>800.7165</v>
      </c>
      <c r="BC27" s="9">
        <v>622.13250000000005</v>
      </c>
      <c r="BD27" s="9">
        <v>0</v>
      </c>
      <c r="BE27" s="9">
        <v>622.13250000000005</v>
      </c>
      <c r="BF27" s="11">
        <v>66.599999999999994</v>
      </c>
      <c r="BG27" s="11">
        <v>14.58</v>
      </c>
      <c r="BH27" s="11">
        <v>253.47900000000001</v>
      </c>
      <c r="BI27" s="11">
        <v>27.709499999999998</v>
      </c>
      <c r="BJ27" s="11">
        <v>362.36849999999998</v>
      </c>
      <c r="BK27" s="23">
        <v>984.50100000000009</v>
      </c>
      <c r="BL27" s="9">
        <v>397.67849999999999</v>
      </c>
      <c r="BM27" s="9">
        <v>0</v>
      </c>
      <c r="BN27" s="9">
        <v>397.67849999999999</v>
      </c>
      <c r="BO27" s="11">
        <v>39.9</v>
      </c>
      <c r="BP27" s="11">
        <v>9.7605000000000004</v>
      </c>
      <c r="BQ27" s="11">
        <v>148.11450000000002</v>
      </c>
      <c r="BR27" s="11">
        <v>21.5655</v>
      </c>
      <c r="BS27" s="11">
        <v>219.34049999999999</v>
      </c>
      <c r="BT27" s="23">
        <v>617.01900000000001</v>
      </c>
      <c r="BU27" s="9">
        <v>397.67849999999999</v>
      </c>
      <c r="BV27" s="9">
        <v>0</v>
      </c>
      <c r="BW27" s="9">
        <v>397.67849999999999</v>
      </c>
      <c r="BX27" s="11">
        <v>39.9</v>
      </c>
      <c r="BY27" s="11">
        <v>9.7605000000000004</v>
      </c>
      <c r="BZ27" s="11">
        <v>148.11450000000002</v>
      </c>
      <c r="CA27" s="11">
        <v>23.860500000000002</v>
      </c>
      <c r="CB27" s="11">
        <v>221.63549999999998</v>
      </c>
      <c r="CC27" s="23">
        <v>619.31399999999996</v>
      </c>
      <c r="CD27" s="9">
        <v>414.41399999999999</v>
      </c>
      <c r="CE27" s="9">
        <v>0</v>
      </c>
      <c r="CF27" s="9">
        <v>414.41399999999999</v>
      </c>
      <c r="CG27" s="11">
        <v>42.15</v>
      </c>
      <c r="CH27" s="11">
        <v>10.179</v>
      </c>
      <c r="CI27" s="11">
        <v>154.22549999999998</v>
      </c>
      <c r="CJ27" s="11">
        <v>11.919</v>
      </c>
      <c r="CK27" s="11">
        <v>218.47349999999997</v>
      </c>
      <c r="CL27" s="23">
        <v>632.88750000000005</v>
      </c>
      <c r="CM27" s="9">
        <v>397.67849999999999</v>
      </c>
      <c r="CN27" s="9">
        <v>0</v>
      </c>
      <c r="CO27" s="9">
        <v>397.67849999999999</v>
      </c>
      <c r="CP27" s="11">
        <v>41.1</v>
      </c>
      <c r="CQ27" s="11">
        <v>9.7605000000000004</v>
      </c>
      <c r="CR27" s="11">
        <v>148.83450000000002</v>
      </c>
      <c r="CS27" s="11">
        <v>21.5655</v>
      </c>
      <c r="CT27" s="11">
        <v>221.26049999999998</v>
      </c>
      <c r="CU27" s="23">
        <v>618.93899999999996</v>
      </c>
      <c r="CV27" s="9">
        <v>397.67849999999999</v>
      </c>
      <c r="CW27" s="9">
        <v>0</v>
      </c>
      <c r="CX27" s="9">
        <v>397.67849999999999</v>
      </c>
      <c r="CY27" s="11">
        <v>39.9</v>
      </c>
      <c r="CZ27" s="11">
        <v>9.7605000000000004</v>
      </c>
      <c r="DA27" s="11">
        <v>148.11450000000002</v>
      </c>
      <c r="DB27" s="11">
        <v>20.800500000000003</v>
      </c>
      <c r="DC27" s="11">
        <v>218.57550000000001</v>
      </c>
      <c r="DD27" s="19">
        <v>616.25400000000002</v>
      </c>
      <c r="DE27" s="9">
        <v>590.36099999999999</v>
      </c>
      <c r="DF27" s="9">
        <v>0</v>
      </c>
      <c r="DG27" s="9">
        <v>590.36099999999999</v>
      </c>
      <c r="DH27" s="11">
        <v>67.05</v>
      </c>
      <c r="DI27" s="11">
        <v>65.453999999999994</v>
      </c>
      <c r="DJ27" s="11">
        <v>183.49799999999999</v>
      </c>
      <c r="DK27" s="11">
        <v>26.5185</v>
      </c>
      <c r="DL27" s="11">
        <v>342.52050000000003</v>
      </c>
      <c r="DM27" s="19">
        <v>932.88149999999996</v>
      </c>
      <c r="DN27" s="73">
        <f t="shared" si="1"/>
        <v>5184.6914999999999</v>
      </c>
      <c r="DO27" s="73">
        <f t="shared" si="2"/>
        <v>142.29149999999998</v>
      </c>
      <c r="DP27" s="73">
        <f t="shared" si="3"/>
        <v>5326.9830000000002</v>
      </c>
      <c r="DQ27" s="22">
        <f t="shared" si="4"/>
        <v>555.59999999999991</v>
      </c>
      <c r="DR27" s="22">
        <f t="shared" si="5"/>
        <v>178.0575</v>
      </c>
      <c r="DS27" s="22">
        <f t="shared" si="6"/>
        <v>1953.4110000000005</v>
      </c>
      <c r="DT27" s="22">
        <f t="shared" si="7"/>
        <v>262.62450000000007</v>
      </c>
      <c r="DU27" s="22">
        <f t="shared" si="8"/>
        <v>2949.6930000000002</v>
      </c>
      <c r="DV27" s="23">
        <f t="shared" si="9"/>
        <v>8276.6760000000013</v>
      </c>
      <c r="DW27" s="262">
        <f t="shared" si="10"/>
        <v>257.87100000000009</v>
      </c>
      <c r="DX27" s="262"/>
      <c r="DY27" s="263">
        <f>E27-(DU27-(DO27*PARAM!Q27))</f>
        <v>-92.218499999999949</v>
      </c>
      <c r="DZ27" s="263"/>
    </row>
    <row r="28" spans="1:130" x14ac:dyDescent="0.25">
      <c r="A28" s="18">
        <v>1376</v>
      </c>
      <c r="B28" s="18" t="s">
        <v>303</v>
      </c>
      <c r="C28" s="18" t="s">
        <v>305</v>
      </c>
      <c r="D28" s="20">
        <v>1</v>
      </c>
      <c r="E28" s="18">
        <v>24091.911599999999</v>
      </c>
      <c r="F28" s="18">
        <v>38966.285199999998</v>
      </c>
      <c r="G28" s="18" t="s">
        <v>157</v>
      </c>
      <c r="H28" s="18" t="s">
        <v>20</v>
      </c>
      <c r="I28" s="18" t="s">
        <v>254</v>
      </c>
      <c r="J28" s="9">
        <v>3140.1982000000003</v>
      </c>
      <c r="K28" s="9">
        <v>0</v>
      </c>
      <c r="L28" s="9">
        <v>3140.1982000000003</v>
      </c>
      <c r="M28" s="11">
        <v>354.24</v>
      </c>
      <c r="N28" s="11">
        <v>46.469399999999993</v>
      </c>
      <c r="O28" s="11">
        <v>1184.7196000000001</v>
      </c>
      <c r="P28" s="11">
        <v>138.0224</v>
      </c>
      <c r="Q28" s="11">
        <v>1723.4514000000001</v>
      </c>
      <c r="R28" s="23">
        <v>4863.6496000000006</v>
      </c>
      <c r="S28" s="9">
        <v>3002.8071999999997</v>
      </c>
      <c r="T28" s="9">
        <v>0</v>
      </c>
      <c r="U28" s="9">
        <v>3002.8071999999997</v>
      </c>
      <c r="V28" s="11">
        <v>340.3</v>
      </c>
      <c r="W28" s="11">
        <v>45.018000000000001</v>
      </c>
      <c r="X28" s="11">
        <v>1152.2311999999999</v>
      </c>
      <c r="Y28" s="11">
        <v>98.531200000000013</v>
      </c>
      <c r="Z28" s="11">
        <v>1636.0804000000001</v>
      </c>
      <c r="AA28" s="23">
        <v>4638.8876</v>
      </c>
      <c r="AB28" s="9">
        <v>3002.8071999999997</v>
      </c>
      <c r="AC28" s="9">
        <v>0</v>
      </c>
      <c r="AD28" s="9">
        <v>3002.8071999999997</v>
      </c>
      <c r="AE28" s="11">
        <v>340.3</v>
      </c>
      <c r="AF28" s="11">
        <v>45.018000000000001</v>
      </c>
      <c r="AG28" s="11">
        <v>1151.6161999999999</v>
      </c>
      <c r="AH28" s="11">
        <v>136.16919999999999</v>
      </c>
      <c r="AI28" s="11">
        <v>1673.1034</v>
      </c>
      <c r="AJ28" s="23">
        <v>4675.9106000000002</v>
      </c>
      <c r="AK28" s="9">
        <v>3002.8071999999997</v>
      </c>
      <c r="AL28" s="9">
        <v>0</v>
      </c>
      <c r="AM28" s="9">
        <v>3002.8071999999997</v>
      </c>
      <c r="AN28" s="11">
        <v>340.3</v>
      </c>
      <c r="AO28" s="11">
        <v>45.018000000000001</v>
      </c>
      <c r="AP28" s="11">
        <v>1151.6161999999999</v>
      </c>
      <c r="AQ28" s="11">
        <v>115.25920000000001</v>
      </c>
      <c r="AR28" s="11">
        <v>1652.1933999999999</v>
      </c>
      <c r="AS28" s="23">
        <v>4655.0006000000003</v>
      </c>
      <c r="AT28" s="9">
        <v>3002.8071999999997</v>
      </c>
      <c r="AU28" s="9">
        <v>777.86020000000008</v>
      </c>
      <c r="AV28" s="9">
        <v>3780.6673999999998</v>
      </c>
      <c r="AW28" s="11">
        <v>446.08</v>
      </c>
      <c r="AX28" s="11">
        <v>45.018000000000001</v>
      </c>
      <c r="AY28" s="11">
        <v>1307.1866</v>
      </c>
      <c r="AZ28" s="11">
        <v>113.1354</v>
      </c>
      <c r="BA28" s="11">
        <v>1911.42</v>
      </c>
      <c r="BB28" s="23">
        <v>5692.0874000000003</v>
      </c>
      <c r="BC28" s="9">
        <v>4617.174</v>
      </c>
      <c r="BD28" s="9">
        <v>0</v>
      </c>
      <c r="BE28" s="9">
        <v>4617.174</v>
      </c>
      <c r="BF28" s="11">
        <v>545.29999999999995</v>
      </c>
      <c r="BG28" s="11">
        <v>67.281000000000006</v>
      </c>
      <c r="BH28" s="11">
        <v>2018.2988</v>
      </c>
      <c r="BI28" s="11">
        <v>166.40259999999998</v>
      </c>
      <c r="BJ28" s="11">
        <v>2797.2824000000001</v>
      </c>
      <c r="BK28" s="23">
        <v>7414.4564</v>
      </c>
      <c r="BL28" s="9">
        <v>3002.8071999999997</v>
      </c>
      <c r="BM28" s="9">
        <v>0</v>
      </c>
      <c r="BN28" s="9">
        <v>3002.8071999999997</v>
      </c>
      <c r="BO28" s="11">
        <v>339.48</v>
      </c>
      <c r="BP28" s="11">
        <v>45.018000000000001</v>
      </c>
      <c r="BQ28" s="11">
        <v>1151.6161999999999</v>
      </c>
      <c r="BR28" s="11">
        <v>127.8052</v>
      </c>
      <c r="BS28" s="11">
        <v>1663.9194</v>
      </c>
      <c r="BT28" s="23">
        <v>4666.7266</v>
      </c>
      <c r="BU28" s="9">
        <v>3002.8071999999997</v>
      </c>
      <c r="BV28" s="9">
        <v>0</v>
      </c>
      <c r="BW28" s="9">
        <v>3002.8071999999997</v>
      </c>
      <c r="BX28" s="11">
        <v>340.3</v>
      </c>
      <c r="BY28" s="11">
        <v>45.018000000000001</v>
      </c>
      <c r="BZ28" s="11">
        <v>1151.6161999999999</v>
      </c>
      <c r="CA28" s="11">
        <v>119.44120000000001</v>
      </c>
      <c r="CB28" s="11">
        <v>1656.3754000000001</v>
      </c>
      <c r="CC28" s="23">
        <v>4659.1826000000001</v>
      </c>
      <c r="CD28" s="9">
        <v>3059.1165999999998</v>
      </c>
      <c r="CE28" s="9">
        <v>0</v>
      </c>
      <c r="CF28" s="9">
        <v>3059.1165999999998</v>
      </c>
      <c r="CG28" s="11">
        <v>348.5</v>
      </c>
      <c r="CH28" s="11">
        <v>45.854399999999998</v>
      </c>
      <c r="CI28" s="11">
        <v>1354.6235999999999</v>
      </c>
      <c r="CJ28" s="11">
        <v>136.93180000000001</v>
      </c>
      <c r="CK28" s="11">
        <v>1885.9098000000001</v>
      </c>
      <c r="CL28" s="23">
        <v>4945.0263999999997</v>
      </c>
      <c r="CM28" s="9">
        <v>3026.9397999999997</v>
      </c>
      <c r="CN28" s="9">
        <v>0</v>
      </c>
      <c r="CO28" s="9">
        <v>3026.9397999999997</v>
      </c>
      <c r="CP28" s="11">
        <v>350.96</v>
      </c>
      <c r="CQ28" s="11">
        <v>45.370600000000003</v>
      </c>
      <c r="CR28" s="11">
        <v>1163.9489999999998</v>
      </c>
      <c r="CS28" s="11">
        <v>69.576999999999998</v>
      </c>
      <c r="CT28" s="11">
        <v>1629.8566000000001</v>
      </c>
      <c r="CU28" s="23">
        <v>4656.7964000000002</v>
      </c>
      <c r="CV28" s="9">
        <v>3002.8071999999997</v>
      </c>
      <c r="CW28" s="9">
        <v>0</v>
      </c>
      <c r="CX28" s="9">
        <v>3002.8071999999997</v>
      </c>
      <c r="CY28" s="11">
        <v>340.3</v>
      </c>
      <c r="CZ28" s="11">
        <v>45.018000000000001</v>
      </c>
      <c r="DA28" s="11">
        <v>1151.6161999999999</v>
      </c>
      <c r="DB28" s="11">
        <v>102.7132</v>
      </c>
      <c r="DC28" s="11">
        <v>1639.6473999999998</v>
      </c>
      <c r="DD28" s="19">
        <v>4642.4546</v>
      </c>
      <c r="DE28" s="9">
        <v>4486.4332000000004</v>
      </c>
      <c r="DF28" s="9">
        <v>0</v>
      </c>
      <c r="DG28" s="9">
        <v>4486.4332000000004</v>
      </c>
      <c r="DH28" s="11">
        <v>547.76</v>
      </c>
      <c r="DI28" s="11">
        <v>458.81459999999998</v>
      </c>
      <c r="DJ28" s="11">
        <v>3484.2784000000001</v>
      </c>
      <c r="DK28" s="11">
        <v>143.73779999999999</v>
      </c>
      <c r="DL28" s="11">
        <v>4634.5907999999999</v>
      </c>
      <c r="DM28" s="19">
        <v>9121.0239999999994</v>
      </c>
      <c r="DN28" s="73">
        <f t="shared" si="1"/>
        <v>39349.512199999997</v>
      </c>
      <c r="DO28" s="73">
        <f t="shared" si="2"/>
        <v>777.86020000000008</v>
      </c>
      <c r="DP28" s="73">
        <f t="shared" si="3"/>
        <v>40127.3724</v>
      </c>
      <c r="DQ28" s="22">
        <f t="shared" si="4"/>
        <v>4633.82</v>
      </c>
      <c r="DR28" s="22">
        <f t="shared" si="5"/>
        <v>978.91600000000017</v>
      </c>
      <c r="DS28" s="22">
        <f t="shared" si="6"/>
        <v>17423.368200000001</v>
      </c>
      <c r="DT28" s="22">
        <f t="shared" si="7"/>
        <v>1467.7262000000001</v>
      </c>
      <c r="DU28" s="22">
        <f t="shared" si="8"/>
        <v>24503.830399999999</v>
      </c>
      <c r="DV28" s="23">
        <f t="shared" si="9"/>
        <v>64631.202799999999</v>
      </c>
      <c r="DW28" s="262">
        <f t="shared" si="10"/>
        <v>1161.0872000000018</v>
      </c>
      <c r="DX28" s="262"/>
      <c r="DY28" s="263">
        <f>E28-(DU28-(DO28*PARAM!Q28))</f>
        <v>-411.91879999999946</v>
      </c>
      <c r="DZ28" s="263"/>
    </row>
    <row r="29" spans="1:130" x14ac:dyDescent="0.25">
      <c r="A29" s="18">
        <v>1400</v>
      </c>
      <c r="B29" s="18" t="s">
        <v>683</v>
      </c>
      <c r="C29" s="18" t="s">
        <v>245</v>
      </c>
      <c r="D29" s="20">
        <v>1</v>
      </c>
      <c r="E29" s="18">
        <v>101.59067999999999</v>
      </c>
      <c r="F29" s="18">
        <v>179.89620000000002</v>
      </c>
      <c r="G29" s="18" t="s">
        <v>157</v>
      </c>
      <c r="H29" s="18" t="s">
        <v>9</v>
      </c>
      <c r="I29" s="18" t="s">
        <v>277</v>
      </c>
      <c r="J29" s="9">
        <v>4.0199400000000001</v>
      </c>
      <c r="K29" s="9">
        <v>0</v>
      </c>
      <c r="L29" s="9">
        <v>4.0199400000000001</v>
      </c>
      <c r="M29" s="11">
        <v>0.19800000000000001</v>
      </c>
      <c r="N29" s="11">
        <v>0.10007999999999999</v>
      </c>
      <c r="O29" s="11">
        <v>1.5959999999999999</v>
      </c>
      <c r="P29" s="11">
        <v>7.1340000000000001E-2</v>
      </c>
      <c r="Q29" s="11">
        <v>1.9654199999999999</v>
      </c>
      <c r="R29" s="23">
        <v>5.9853599999999991</v>
      </c>
      <c r="S29" s="9">
        <v>5.7489599999999994</v>
      </c>
      <c r="T29" s="9">
        <v>0</v>
      </c>
      <c r="U29" s="9">
        <v>5.7489599999999994</v>
      </c>
      <c r="V29" s="11">
        <v>0.34799999999999998</v>
      </c>
      <c r="W29" s="11">
        <v>0.14334</v>
      </c>
      <c r="X29" s="11">
        <v>2.1404999999999998</v>
      </c>
      <c r="Y29" s="11">
        <v>0.10199999999999999</v>
      </c>
      <c r="Z29" s="11">
        <v>2.7338400000000003</v>
      </c>
      <c r="AA29" s="23">
        <v>8.4827999999999992</v>
      </c>
      <c r="AB29" s="9">
        <v>4.8844200000000004</v>
      </c>
      <c r="AC29" s="9">
        <v>0</v>
      </c>
      <c r="AD29" s="9">
        <v>4.8844200000000004</v>
      </c>
      <c r="AE29" s="11">
        <v>0.27</v>
      </c>
      <c r="AF29" s="11">
        <v>0.12174</v>
      </c>
      <c r="AG29" s="11">
        <v>1.8683400000000001</v>
      </c>
      <c r="AH29" s="11">
        <v>8.6699999999999999E-2</v>
      </c>
      <c r="AI29" s="11">
        <v>2.3467799999999999</v>
      </c>
      <c r="AJ29" s="23">
        <v>7.2312000000000003</v>
      </c>
      <c r="AK29" s="9">
        <v>5.1726000000000001</v>
      </c>
      <c r="AL29" s="9">
        <v>0</v>
      </c>
      <c r="AM29" s="9">
        <v>5.1726000000000001</v>
      </c>
      <c r="AN29" s="11">
        <v>0.29399999999999998</v>
      </c>
      <c r="AO29" s="11">
        <v>0.12894</v>
      </c>
      <c r="AP29" s="11">
        <v>1.9581</v>
      </c>
      <c r="AQ29" s="11">
        <v>9.1799999999999993E-2</v>
      </c>
      <c r="AR29" s="11">
        <v>2.4728399999999997</v>
      </c>
      <c r="AS29" s="23">
        <v>7.6454399999999998</v>
      </c>
      <c r="AT29" s="9">
        <v>4.8844200000000004</v>
      </c>
      <c r="AU29" s="9">
        <v>4.95174</v>
      </c>
      <c r="AV29" s="9">
        <v>9.8361599999999996</v>
      </c>
      <c r="AW29" s="11">
        <v>0.69</v>
      </c>
      <c r="AX29" s="11">
        <v>0.12174</v>
      </c>
      <c r="AY29" s="11">
        <v>2.8586399999999998</v>
      </c>
      <c r="AZ29" s="11">
        <v>0.15306</v>
      </c>
      <c r="BA29" s="11">
        <v>3.8234399999999997</v>
      </c>
      <c r="BB29" s="23">
        <v>13.659600000000001</v>
      </c>
      <c r="BC29" s="9">
        <v>11.9718</v>
      </c>
      <c r="BD29" s="9">
        <v>0</v>
      </c>
      <c r="BE29" s="9">
        <v>11.9718</v>
      </c>
      <c r="BF29" s="11">
        <v>0.88200000000000001</v>
      </c>
      <c r="BG29" s="11">
        <v>0.29892000000000002</v>
      </c>
      <c r="BH29" s="11">
        <v>4.6684799999999997</v>
      </c>
      <c r="BI29" s="11">
        <v>0.21257999999999999</v>
      </c>
      <c r="BJ29" s="11">
        <v>6.0619800000000001</v>
      </c>
      <c r="BK29" s="23">
        <v>18.03378</v>
      </c>
      <c r="BL29" s="9">
        <v>4.9985400000000002</v>
      </c>
      <c r="BM29" s="9">
        <v>0</v>
      </c>
      <c r="BN29" s="9">
        <v>4.9985400000000002</v>
      </c>
      <c r="BO29" s="11">
        <v>0.28199999999999997</v>
      </c>
      <c r="BP29" s="11">
        <v>0.12455999999999999</v>
      </c>
      <c r="BQ29" s="11">
        <v>1.9288800000000001</v>
      </c>
      <c r="BR29" s="11">
        <v>8.8739999999999999E-2</v>
      </c>
      <c r="BS29" s="11">
        <v>2.4241799999999998</v>
      </c>
      <c r="BT29" s="23">
        <v>7.4227199999999991</v>
      </c>
      <c r="BU29" s="9">
        <v>4.9425599999999994</v>
      </c>
      <c r="BV29" s="9">
        <v>0</v>
      </c>
      <c r="BW29" s="9">
        <v>4.9425599999999994</v>
      </c>
      <c r="BX29" s="11">
        <v>0.27599999999999997</v>
      </c>
      <c r="BY29" s="11">
        <v>0.12311999999999999</v>
      </c>
      <c r="BZ29" s="11">
        <v>1.9111799999999999</v>
      </c>
      <c r="CA29" s="11">
        <v>8.7720000000000006E-2</v>
      </c>
      <c r="CB29" s="11">
        <v>2.3980199999999998</v>
      </c>
      <c r="CC29" s="23">
        <v>7.3405800000000001</v>
      </c>
      <c r="CD29" s="9">
        <v>-0.13878000000000001</v>
      </c>
      <c r="CE29" s="9">
        <v>0</v>
      </c>
      <c r="CF29" s="9">
        <v>-0.13878000000000001</v>
      </c>
      <c r="CG29" s="11">
        <v>0.10799999999999998</v>
      </c>
      <c r="CH29" s="11">
        <v>7.3800000000000004E-2</v>
      </c>
      <c r="CI29" s="11">
        <v>1.2857399999999999</v>
      </c>
      <c r="CJ29" s="11">
        <v>1.1039999999999999E-2</v>
      </c>
      <c r="CK29" s="11">
        <v>1.47858</v>
      </c>
      <c r="CL29" s="23">
        <v>1.3397999999999999</v>
      </c>
      <c r="CM29" s="9">
        <v>4.9985400000000002</v>
      </c>
      <c r="CN29" s="9">
        <v>0</v>
      </c>
      <c r="CO29" s="9">
        <v>4.9985400000000002</v>
      </c>
      <c r="CP29" s="11">
        <v>0.312</v>
      </c>
      <c r="CQ29" s="11">
        <v>0.12455999999999999</v>
      </c>
      <c r="CR29" s="11">
        <v>1.8924599999999998</v>
      </c>
      <c r="CS29" s="11">
        <v>8.8739999999999999E-2</v>
      </c>
      <c r="CT29" s="11">
        <v>2.4177599999999999</v>
      </c>
      <c r="CU29" s="23">
        <v>7.4162999999999997</v>
      </c>
      <c r="CV29" s="9">
        <v>5.2868399999999998</v>
      </c>
      <c r="CW29" s="9">
        <v>0</v>
      </c>
      <c r="CX29" s="9">
        <v>5.2868399999999998</v>
      </c>
      <c r="CY29" s="11">
        <v>0.30599999999999999</v>
      </c>
      <c r="CZ29" s="11">
        <v>0.13175999999999999</v>
      </c>
      <c r="DA29" s="11">
        <v>1.9511400000000001</v>
      </c>
      <c r="DB29" s="11">
        <v>9.3780000000000002E-2</v>
      </c>
      <c r="DC29" s="11">
        <v>2.4826800000000002</v>
      </c>
      <c r="DD29" s="19">
        <v>7.76952</v>
      </c>
      <c r="DE29" s="9">
        <v>-15.38772</v>
      </c>
      <c r="DF29" s="9">
        <v>0</v>
      </c>
      <c r="DG29" s="9">
        <v>-15.38772</v>
      </c>
      <c r="DH29" s="11">
        <v>-0.156</v>
      </c>
      <c r="DI29" s="11">
        <v>0.59814000000000001</v>
      </c>
      <c r="DJ29" s="11">
        <v>2.2169399999999997</v>
      </c>
      <c r="DK29" s="11">
        <v>-0.19806000000000001</v>
      </c>
      <c r="DL29" s="11">
        <v>2.46102</v>
      </c>
      <c r="DM29" s="19">
        <v>-12.926699999999999</v>
      </c>
      <c r="DN29" s="73">
        <f t="shared" si="1"/>
        <v>41.38212</v>
      </c>
      <c r="DO29" s="73">
        <f t="shared" si="2"/>
        <v>4.95174</v>
      </c>
      <c r="DP29" s="73">
        <f t="shared" si="3"/>
        <v>46.333859999999994</v>
      </c>
      <c r="DQ29" s="22">
        <f t="shared" si="4"/>
        <v>3.8099999999999996</v>
      </c>
      <c r="DR29" s="22">
        <f t="shared" si="5"/>
        <v>2.0907</v>
      </c>
      <c r="DS29" s="22">
        <f t="shared" si="6"/>
        <v>26.276399999999995</v>
      </c>
      <c r="DT29" s="22">
        <f t="shared" si="7"/>
        <v>0.88944000000000012</v>
      </c>
      <c r="DU29" s="22">
        <f t="shared" si="8"/>
        <v>33.066539999999996</v>
      </c>
      <c r="DV29" s="23">
        <f t="shared" si="9"/>
        <v>79.400400000000005</v>
      </c>
      <c r="DW29" s="262">
        <f t="shared" si="10"/>
        <v>-133.56234000000003</v>
      </c>
      <c r="DX29" s="262"/>
      <c r="DY29" s="263">
        <f>E29-(DU29-(DO29*PARAM!Q29))</f>
        <v>68.524139999999989</v>
      </c>
      <c r="DZ29" s="263"/>
    </row>
    <row r="30" spans="1:130" x14ac:dyDescent="0.25">
      <c r="A30" s="18">
        <v>1461</v>
      </c>
      <c r="B30" s="18" t="s">
        <v>378</v>
      </c>
      <c r="C30" s="18" t="s">
        <v>343</v>
      </c>
      <c r="D30" s="20">
        <v>1</v>
      </c>
      <c r="E30" s="18">
        <v>2829.7979999999998</v>
      </c>
      <c r="F30" s="18">
        <v>5027.3414999999995</v>
      </c>
      <c r="G30" s="18" t="s">
        <v>157</v>
      </c>
      <c r="H30" s="18" t="s">
        <v>25</v>
      </c>
      <c r="I30" s="18" t="s">
        <v>312</v>
      </c>
      <c r="J30" s="9">
        <v>395.04599999999999</v>
      </c>
      <c r="K30" s="9">
        <v>0</v>
      </c>
      <c r="L30" s="9">
        <v>395.04599999999999</v>
      </c>
      <c r="M30" s="11">
        <v>39.75</v>
      </c>
      <c r="N30" s="11">
        <v>5.7960000000000003</v>
      </c>
      <c r="O30" s="11">
        <v>149.72549999999998</v>
      </c>
      <c r="P30" s="11">
        <v>20.748000000000001</v>
      </c>
      <c r="Q30" s="11">
        <v>216.01949999999999</v>
      </c>
      <c r="R30" s="23">
        <v>611.06550000000004</v>
      </c>
      <c r="S30" s="9">
        <v>386.85599999999999</v>
      </c>
      <c r="T30" s="9">
        <v>0</v>
      </c>
      <c r="U30" s="9">
        <v>386.85599999999999</v>
      </c>
      <c r="V30" s="11">
        <v>39.75</v>
      </c>
      <c r="W30" s="11">
        <v>5.7960000000000003</v>
      </c>
      <c r="X30" s="11">
        <v>149.8725</v>
      </c>
      <c r="Y30" s="11">
        <v>6.8685</v>
      </c>
      <c r="Z30" s="11">
        <v>202.28700000000001</v>
      </c>
      <c r="AA30" s="23">
        <v>589.14300000000003</v>
      </c>
      <c r="AB30" s="9">
        <v>386.85599999999999</v>
      </c>
      <c r="AC30" s="9">
        <v>0</v>
      </c>
      <c r="AD30" s="9">
        <v>386.85599999999999</v>
      </c>
      <c r="AE30" s="11">
        <v>39.75</v>
      </c>
      <c r="AF30" s="11">
        <v>5.7960000000000003</v>
      </c>
      <c r="AG30" s="11">
        <v>149.79900000000001</v>
      </c>
      <c r="AH30" s="11">
        <v>24.4635</v>
      </c>
      <c r="AI30" s="11">
        <v>219.80849999999998</v>
      </c>
      <c r="AJ30" s="23">
        <v>606.66449999999998</v>
      </c>
      <c r="AK30" s="9">
        <v>386.85599999999999</v>
      </c>
      <c r="AL30" s="9">
        <v>0</v>
      </c>
      <c r="AM30" s="9">
        <v>386.85599999999999</v>
      </c>
      <c r="AN30" s="11">
        <v>39.75</v>
      </c>
      <c r="AO30" s="11">
        <v>5.7960000000000003</v>
      </c>
      <c r="AP30" s="11">
        <v>149.79900000000001</v>
      </c>
      <c r="AQ30" s="11">
        <v>19.108499999999999</v>
      </c>
      <c r="AR30" s="11">
        <v>214.45349999999999</v>
      </c>
      <c r="AS30" s="23">
        <v>601.30949999999996</v>
      </c>
      <c r="AT30" s="9">
        <v>386.85599999999999</v>
      </c>
      <c r="AU30" s="9">
        <v>142.29149999999998</v>
      </c>
      <c r="AV30" s="9">
        <v>529.14750000000004</v>
      </c>
      <c r="AW30" s="11">
        <v>59.1</v>
      </c>
      <c r="AX30" s="11">
        <v>5.7960000000000003</v>
      </c>
      <c r="AY30" s="11">
        <v>178.2585</v>
      </c>
      <c r="AZ30" s="11">
        <v>8.7765000000000004</v>
      </c>
      <c r="BA30" s="11">
        <v>251.93099999999998</v>
      </c>
      <c r="BB30" s="23">
        <v>781.07850000000008</v>
      </c>
      <c r="BC30" s="9">
        <v>592.75649999999996</v>
      </c>
      <c r="BD30" s="9">
        <v>0</v>
      </c>
      <c r="BE30" s="9">
        <v>592.75649999999996</v>
      </c>
      <c r="BF30" s="11">
        <v>66.3</v>
      </c>
      <c r="BG30" s="11">
        <v>8.6579999999999995</v>
      </c>
      <c r="BH30" s="11">
        <v>221.00549999999998</v>
      </c>
      <c r="BI30" s="11">
        <v>23.464499999999997</v>
      </c>
      <c r="BJ30" s="11">
        <v>319.428</v>
      </c>
      <c r="BK30" s="23">
        <v>912.18449999999996</v>
      </c>
      <c r="BL30" s="9">
        <v>386.85599999999999</v>
      </c>
      <c r="BM30" s="9">
        <v>0</v>
      </c>
      <c r="BN30" s="9">
        <v>386.85599999999999</v>
      </c>
      <c r="BO30" s="11">
        <v>39.6</v>
      </c>
      <c r="BP30" s="11">
        <v>5.7960000000000003</v>
      </c>
      <c r="BQ30" s="11">
        <v>149.79900000000001</v>
      </c>
      <c r="BR30" s="11">
        <v>22.933499999999999</v>
      </c>
      <c r="BS30" s="11">
        <v>218.12849999999997</v>
      </c>
      <c r="BT30" s="23">
        <v>604.98450000000003</v>
      </c>
      <c r="BU30" s="9">
        <v>386.85599999999999</v>
      </c>
      <c r="BV30" s="9">
        <v>0</v>
      </c>
      <c r="BW30" s="9">
        <v>386.85599999999999</v>
      </c>
      <c r="BX30" s="11">
        <v>39.75</v>
      </c>
      <c r="BY30" s="11">
        <v>5.7960000000000003</v>
      </c>
      <c r="BZ30" s="11">
        <v>149.79900000000001</v>
      </c>
      <c r="CA30" s="11">
        <v>22.933499999999999</v>
      </c>
      <c r="CB30" s="11">
        <v>218.27849999999998</v>
      </c>
      <c r="CC30" s="23">
        <v>605.1345</v>
      </c>
      <c r="CD30" s="9">
        <v>396.26099999999997</v>
      </c>
      <c r="CE30" s="9">
        <v>0</v>
      </c>
      <c r="CF30" s="9">
        <v>396.26099999999997</v>
      </c>
      <c r="CG30" s="11">
        <v>41.1</v>
      </c>
      <c r="CH30" s="11">
        <v>5.9385000000000003</v>
      </c>
      <c r="CI30" s="11">
        <v>153.31649999999999</v>
      </c>
      <c r="CJ30" s="11">
        <v>23.1</v>
      </c>
      <c r="CK30" s="11">
        <v>223.45500000000001</v>
      </c>
      <c r="CL30" s="23">
        <v>619.71600000000001</v>
      </c>
      <c r="CM30" s="9">
        <v>389.71350000000001</v>
      </c>
      <c r="CN30" s="9">
        <v>0</v>
      </c>
      <c r="CO30" s="9">
        <v>389.71350000000001</v>
      </c>
      <c r="CP30" s="11">
        <v>41.4</v>
      </c>
      <c r="CQ30" s="11">
        <v>5.8395000000000001</v>
      </c>
      <c r="CR30" s="11">
        <v>151.58700000000002</v>
      </c>
      <c r="CS30" s="11">
        <v>6.9210000000000003</v>
      </c>
      <c r="CT30" s="11">
        <v>205.7475</v>
      </c>
      <c r="CU30" s="23">
        <v>595.46100000000001</v>
      </c>
      <c r="CV30" s="9">
        <v>389.71350000000001</v>
      </c>
      <c r="CW30" s="9">
        <v>0</v>
      </c>
      <c r="CX30" s="9">
        <v>389.71350000000001</v>
      </c>
      <c r="CY30" s="11">
        <v>40.200000000000003</v>
      </c>
      <c r="CZ30" s="11">
        <v>5.8395000000000001</v>
      </c>
      <c r="DA30" s="11">
        <v>150.86700000000002</v>
      </c>
      <c r="DB30" s="11">
        <v>20.690999999999999</v>
      </c>
      <c r="DC30" s="11">
        <v>217.5975</v>
      </c>
      <c r="DD30" s="19">
        <v>607.31100000000004</v>
      </c>
      <c r="DE30" s="9">
        <v>583.452</v>
      </c>
      <c r="DF30" s="9">
        <v>0</v>
      </c>
      <c r="DG30" s="9">
        <v>583.452</v>
      </c>
      <c r="DH30" s="11">
        <v>67.5</v>
      </c>
      <c r="DI30" s="11">
        <v>59.145000000000003</v>
      </c>
      <c r="DJ30" s="11">
        <v>223.20599999999999</v>
      </c>
      <c r="DK30" s="11">
        <v>24.130500000000001</v>
      </c>
      <c r="DL30" s="11">
        <v>373.98150000000004</v>
      </c>
      <c r="DM30" s="19">
        <v>957.43350000000009</v>
      </c>
      <c r="DN30" s="73">
        <f t="shared" si="1"/>
        <v>5068.0784999999996</v>
      </c>
      <c r="DO30" s="73">
        <f t="shared" si="2"/>
        <v>142.29149999999998</v>
      </c>
      <c r="DP30" s="73">
        <f t="shared" si="3"/>
        <v>5210.37</v>
      </c>
      <c r="DQ30" s="22">
        <f t="shared" si="4"/>
        <v>553.95000000000005</v>
      </c>
      <c r="DR30" s="22">
        <f t="shared" si="5"/>
        <v>125.99250000000001</v>
      </c>
      <c r="DS30" s="22">
        <f t="shared" si="6"/>
        <v>1977.0344999999998</v>
      </c>
      <c r="DT30" s="22">
        <f t="shared" si="7"/>
        <v>224.13900000000001</v>
      </c>
      <c r="DU30" s="22">
        <f t="shared" si="8"/>
        <v>2881.1159999999995</v>
      </c>
      <c r="DV30" s="23">
        <f t="shared" si="9"/>
        <v>8091.4860000000008</v>
      </c>
      <c r="DW30" s="262">
        <f t="shared" si="10"/>
        <v>183.02850000000035</v>
      </c>
      <c r="DX30" s="262"/>
      <c r="DY30" s="263">
        <f>E30-(DU30-(DO30*PARAM!Q30))</f>
        <v>-51.317999999999756</v>
      </c>
      <c r="DZ30" s="263"/>
    </row>
    <row r="31" spans="1:130" x14ac:dyDescent="0.25">
      <c r="A31" s="18">
        <v>1509</v>
      </c>
      <c r="B31" s="18" t="s">
        <v>337</v>
      </c>
      <c r="C31" s="18" t="s">
        <v>168</v>
      </c>
      <c r="D31" s="20">
        <v>1</v>
      </c>
      <c r="E31" s="18">
        <v>96.944040000000001</v>
      </c>
      <c r="F31" s="18">
        <v>175.61112</v>
      </c>
      <c r="G31" s="18" t="s">
        <v>157</v>
      </c>
      <c r="H31" s="18" t="s">
        <v>9</v>
      </c>
      <c r="I31" s="18" t="s">
        <v>236</v>
      </c>
      <c r="J31" s="9">
        <v>13.667159999999999</v>
      </c>
      <c r="K31" s="9">
        <v>0</v>
      </c>
      <c r="L31" s="9">
        <v>13.667159999999999</v>
      </c>
      <c r="M31" s="11">
        <v>1.266</v>
      </c>
      <c r="N31" s="11">
        <v>0.33071999999999996</v>
      </c>
      <c r="O31" s="11">
        <v>4.1331600000000002</v>
      </c>
      <c r="P31" s="11">
        <v>0.85283999999999993</v>
      </c>
      <c r="Q31" s="11">
        <v>6.5827199999999992</v>
      </c>
      <c r="R31" s="23">
        <v>20.249879999999997</v>
      </c>
      <c r="S31" s="9">
        <v>13.24596</v>
      </c>
      <c r="T31" s="9">
        <v>0</v>
      </c>
      <c r="U31" s="9">
        <v>13.24596</v>
      </c>
      <c r="V31" s="11">
        <v>1.266</v>
      </c>
      <c r="W31" s="11">
        <v>0.33071999999999996</v>
      </c>
      <c r="X31" s="11">
        <v>4.1383200000000002</v>
      </c>
      <c r="Y31" s="11">
        <v>0.81659999999999999</v>
      </c>
      <c r="Z31" s="11">
        <v>6.5516399999999999</v>
      </c>
      <c r="AA31" s="23">
        <v>19.797599999999999</v>
      </c>
      <c r="AB31" s="9">
        <v>13.24596</v>
      </c>
      <c r="AC31" s="9">
        <v>0</v>
      </c>
      <c r="AD31" s="9">
        <v>13.24596</v>
      </c>
      <c r="AE31" s="11">
        <v>1.266</v>
      </c>
      <c r="AF31" s="11">
        <v>0.33071999999999996</v>
      </c>
      <c r="AG31" s="11">
        <v>4.1357400000000002</v>
      </c>
      <c r="AH31" s="11">
        <v>0.90839999999999999</v>
      </c>
      <c r="AI31" s="11">
        <v>6.64086</v>
      </c>
      <c r="AJ31" s="23">
        <v>19.88682</v>
      </c>
      <c r="AK31" s="9">
        <v>13.24596</v>
      </c>
      <c r="AL31" s="9">
        <v>0</v>
      </c>
      <c r="AM31" s="9">
        <v>13.24596</v>
      </c>
      <c r="AN31" s="11">
        <v>1.266</v>
      </c>
      <c r="AO31" s="11">
        <v>0.33071999999999996</v>
      </c>
      <c r="AP31" s="11">
        <v>4.1357400000000002</v>
      </c>
      <c r="AQ31" s="11">
        <v>0.69420000000000004</v>
      </c>
      <c r="AR31" s="11">
        <v>6.4266599999999992</v>
      </c>
      <c r="AS31" s="23">
        <v>19.672619999999998</v>
      </c>
      <c r="AT31" s="9">
        <v>13.24596</v>
      </c>
      <c r="AU31" s="9">
        <v>5.6347799999999992</v>
      </c>
      <c r="AV31" s="9">
        <v>18.880739999999999</v>
      </c>
      <c r="AW31" s="11">
        <v>2.0340000000000003</v>
      </c>
      <c r="AX31" s="11">
        <v>0.33071999999999996</v>
      </c>
      <c r="AY31" s="11">
        <v>5.262719999999999</v>
      </c>
      <c r="AZ31" s="11">
        <v>0.83081999999999989</v>
      </c>
      <c r="BA31" s="11">
        <v>8.458260000000001</v>
      </c>
      <c r="BB31" s="23">
        <v>27.339000000000002</v>
      </c>
      <c r="BC31" s="9">
        <v>20.773440000000001</v>
      </c>
      <c r="BD31" s="9">
        <v>0</v>
      </c>
      <c r="BE31" s="9">
        <v>20.773440000000001</v>
      </c>
      <c r="BF31" s="11">
        <v>2.1659999999999999</v>
      </c>
      <c r="BG31" s="11">
        <v>0.49361999999999995</v>
      </c>
      <c r="BH31" s="11">
        <v>7.43154</v>
      </c>
      <c r="BI31" s="11">
        <v>1.0376399999999999</v>
      </c>
      <c r="BJ31" s="11">
        <v>11.128799999999998</v>
      </c>
      <c r="BK31" s="23">
        <v>31.902239999999995</v>
      </c>
      <c r="BL31" s="9">
        <v>13.24596</v>
      </c>
      <c r="BM31" s="9">
        <v>0</v>
      </c>
      <c r="BN31" s="9">
        <v>13.24596</v>
      </c>
      <c r="BO31" s="11">
        <v>1.266</v>
      </c>
      <c r="BP31" s="11">
        <v>0.33071999999999996</v>
      </c>
      <c r="BQ31" s="11">
        <v>4.1357400000000002</v>
      </c>
      <c r="BR31" s="11">
        <v>0.7248</v>
      </c>
      <c r="BS31" s="11">
        <v>6.4572599999999998</v>
      </c>
      <c r="BT31" s="23">
        <v>19.703219999999998</v>
      </c>
      <c r="BU31" s="9">
        <v>13.24596</v>
      </c>
      <c r="BV31" s="9">
        <v>0</v>
      </c>
      <c r="BW31" s="9">
        <v>13.24596</v>
      </c>
      <c r="BX31" s="11">
        <v>1.266</v>
      </c>
      <c r="BY31" s="11">
        <v>0.33071999999999996</v>
      </c>
      <c r="BZ31" s="11">
        <v>4.1357400000000002</v>
      </c>
      <c r="CA31" s="11">
        <v>0.75539999999999996</v>
      </c>
      <c r="CB31" s="11">
        <v>6.4878599999999995</v>
      </c>
      <c r="CC31" s="23">
        <v>19.733819999999998</v>
      </c>
      <c r="CD31" s="9">
        <v>13.463279999999999</v>
      </c>
      <c r="CE31" s="9">
        <v>0</v>
      </c>
      <c r="CF31" s="9">
        <v>13.463279999999999</v>
      </c>
      <c r="CG31" s="11">
        <v>1.3019999999999998</v>
      </c>
      <c r="CH31" s="11">
        <v>0.33618000000000003</v>
      </c>
      <c r="CI31" s="11">
        <v>4.3330799999999998</v>
      </c>
      <c r="CJ31" s="11">
        <v>0.75923999999999991</v>
      </c>
      <c r="CK31" s="11">
        <v>6.7304999999999993</v>
      </c>
      <c r="CL31" s="23">
        <v>20.19378</v>
      </c>
      <c r="CM31" s="9">
        <v>13.339079999999999</v>
      </c>
      <c r="CN31" s="9">
        <v>0</v>
      </c>
      <c r="CO31" s="9">
        <v>13.339079999999999</v>
      </c>
      <c r="CP31" s="11">
        <v>1.3319999999999999</v>
      </c>
      <c r="CQ31" s="11">
        <v>0.33305999999999997</v>
      </c>
      <c r="CR31" s="11">
        <v>4.0681200000000004</v>
      </c>
      <c r="CS31" s="11">
        <v>0.51228000000000007</v>
      </c>
      <c r="CT31" s="11">
        <v>6.2454599999999996</v>
      </c>
      <c r="CU31" s="23">
        <v>19.584540000000001</v>
      </c>
      <c r="CV31" s="9">
        <v>17.101140000000001</v>
      </c>
      <c r="CW31" s="9">
        <v>0</v>
      </c>
      <c r="CX31" s="9">
        <v>17.101140000000001</v>
      </c>
      <c r="CY31" s="11">
        <v>1.8</v>
      </c>
      <c r="CZ31" s="11">
        <v>0.42713999999999996</v>
      </c>
      <c r="DA31" s="11">
        <v>6.4605599999999992</v>
      </c>
      <c r="DB31" s="11">
        <v>0.76265999999999989</v>
      </c>
      <c r="DC31" s="11">
        <v>9.4503599999999999</v>
      </c>
      <c r="DD31" s="19">
        <v>26.551500000000001</v>
      </c>
      <c r="DE31" s="9">
        <v>19.523399999999999</v>
      </c>
      <c r="DF31" s="9">
        <v>0</v>
      </c>
      <c r="DG31" s="9">
        <v>19.523399999999999</v>
      </c>
      <c r="DH31" s="11">
        <v>2.16</v>
      </c>
      <c r="DI31" s="11">
        <v>2.2448399999999999</v>
      </c>
      <c r="DJ31" s="11">
        <v>13.675439999999998</v>
      </c>
      <c r="DK31" s="11">
        <v>1.0585199999999999</v>
      </c>
      <c r="DL31" s="11">
        <v>19.1388</v>
      </c>
      <c r="DM31" s="19">
        <v>38.662199999999999</v>
      </c>
      <c r="DN31" s="73">
        <f t="shared" si="1"/>
        <v>177.34326000000001</v>
      </c>
      <c r="DO31" s="73">
        <f t="shared" si="2"/>
        <v>5.6347799999999992</v>
      </c>
      <c r="DP31" s="73">
        <f t="shared" si="3"/>
        <v>182.97803999999999</v>
      </c>
      <c r="DQ31" s="22">
        <f t="shared" si="4"/>
        <v>18.39</v>
      </c>
      <c r="DR31" s="22">
        <f t="shared" si="5"/>
        <v>6.1498799999999996</v>
      </c>
      <c r="DS31" s="22">
        <f t="shared" si="6"/>
        <v>66.045900000000003</v>
      </c>
      <c r="DT31" s="22">
        <f t="shared" si="7"/>
        <v>9.7134</v>
      </c>
      <c r="DU31" s="22">
        <f t="shared" si="8"/>
        <v>100.29917999999999</v>
      </c>
      <c r="DV31" s="23">
        <f t="shared" si="9"/>
        <v>283.27722</v>
      </c>
      <c r="DW31" s="262">
        <f t="shared" si="10"/>
        <v>7.3669199999999933</v>
      </c>
      <c r="DX31" s="262"/>
      <c r="DY31" s="263">
        <f>E31-(DU31-(DO31*PARAM!Q31))</f>
        <v>-3.3551399999999916</v>
      </c>
      <c r="DZ31" s="263"/>
    </row>
    <row r="32" spans="1:130" x14ac:dyDescent="0.25">
      <c r="A32" s="18">
        <v>1635</v>
      </c>
      <c r="B32" s="18" t="s">
        <v>234</v>
      </c>
      <c r="C32" s="18" t="s">
        <v>235</v>
      </c>
      <c r="D32" s="20">
        <v>1</v>
      </c>
      <c r="E32" s="18">
        <v>114.62100000000001</v>
      </c>
      <c r="F32" s="18">
        <v>203.34402</v>
      </c>
      <c r="G32" s="18" t="s">
        <v>157</v>
      </c>
      <c r="H32" s="18" t="s">
        <v>9</v>
      </c>
      <c r="I32" s="18" t="s">
        <v>236</v>
      </c>
      <c r="J32" s="9">
        <v>13.210139999999999</v>
      </c>
      <c r="K32" s="9">
        <v>0</v>
      </c>
      <c r="L32" s="9">
        <v>13.210139999999999</v>
      </c>
      <c r="M32" s="11">
        <v>1.206</v>
      </c>
      <c r="N32" s="11">
        <v>0.31890000000000002</v>
      </c>
      <c r="O32" s="11">
        <v>3.7036199999999995</v>
      </c>
      <c r="P32" s="11">
        <v>0.75281999999999993</v>
      </c>
      <c r="Q32" s="11">
        <v>5.9813400000000003</v>
      </c>
      <c r="R32" s="23">
        <v>19.191479999999999</v>
      </c>
      <c r="S32" s="9">
        <v>12.794700000000001</v>
      </c>
      <c r="T32" s="9">
        <v>0</v>
      </c>
      <c r="U32" s="9">
        <v>12.794700000000001</v>
      </c>
      <c r="V32" s="11">
        <v>1.2</v>
      </c>
      <c r="W32" s="11">
        <v>0.31788</v>
      </c>
      <c r="X32" s="11">
        <v>3.6718799999999998</v>
      </c>
      <c r="Y32" s="11">
        <v>0.80825999999999998</v>
      </c>
      <c r="Z32" s="11">
        <v>5.9980200000000004</v>
      </c>
      <c r="AA32" s="23">
        <v>18.792719999999999</v>
      </c>
      <c r="AB32" s="9">
        <v>11.098319999999999</v>
      </c>
      <c r="AC32" s="9">
        <v>0</v>
      </c>
      <c r="AD32" s="9">
        <v>11.098319999999999</v>
      </c>
      <c r="AE32" s="11">
        <v>0.97799999999999998</v>
      </c>
      <c r="AF32" s="11">
        <v>0.27701999999999999</v>
      </c>
      <c r="AG32" s="11">
        <v>3.2539199999999999</v>
      </c>
      <c r="AH32" s="11">
        <v>0.87029999999999996</v>
      </c>
      <c r="AI32" s="11">
        <v>5.3792399999999994</v>
      </c>
      <c r="AJ32" s="23">
        <v>16.477559999999997</v>
      </c>
      <c r="AK32" s="9">
        <v>12.794700000000001</v>
      </c>
      <c r="AL32" s="9">
        <v>0</v>
      </c>
      <c r="AM32" s="9">
        <v>12.794700000000001</v>
      </c>
      <c r="AN32" s="11">
        <v>1.2</v>
      </c>
      <c r="AO32" s="11">
        <v>0.31788</v>
      </c>
      <c r="AP32" s="11">
        <v>3.6694200000000001</v>
      </c>
      <c r="AQ32" s="11">
        <v>0.71645999999999999</v>
      </c>
      <c r="AR32" s="11">
        <v>5.9037600000000001</v>
      </c>
      <c r="AS32" s="23">
        <v>18.698460000000001</v>
      </c>
      <c r="AT32" s="9">
        <v>12.73176</v>
      </c>
      <c r="AU32" s="9">
        <v>5.6347799999999992</v>
      </c>
      <c r="AV32" s="9">
        <v>18.366540000000001</v>
      </c>
      <c r="AW32" s="11">
        <v>1.9679999999999997</v>
      </c>
      <c r="AX32" s="11">
        <v>0.31788</v>
      </c>
      <c r="AY32" s="11">
        <v>4.7963399999999998</v>
      </c>
      <c r="AZ32" s="11">
        <v>0.8523599999999999</v>
      </c>
      <c r="BA32" s="11">
        <v>7.9345799999999995</v>
      </c>
      <c r="BB32" s="23">
        <v>26.301120000000001</v>
      </c>
      <c r="BC32" s="9">
        <v>20.391599999999997</v>
      </c>
      <c r="BD32" s="9">
        <v>0</v>
      </c>
      <c r="BE32" s="9">
        <v>20.391599999999997</v>
      </c>
      <c r="BF32" s="11">
        <v>2.0640000000000001</v>
      </c>
      <c r="BG32" s="11">
        <v>0.4743</v>
      </c>
      <c r="BH32" s="11">
        <v>7.1498399999999993</v>
      </c>
      <c r="BI32" s="11">
        <v>0.63137999999999994</v>
      </c>
      <c r="BJ32" s="11">
        <v>10.319520000000001</v>
      </c>
      <c r="BK32" s="23">
        <v>30.711120000000001</v>
      </c>
      <c r="BL32" s="9">
        <v>12.794700000000001</v>
      </c>
      <c r="BM32" s="9">
        <v>0</v>
      </c>
      <c r="BN32" s="9">
        <v>12.794700000000001</v>
      </c>
      <c r="BO32" s="11">
        <v>1.2</v>
      </c>
      <c r="BP32" s="11">
        <v>0.31788</v>
      </c>
      <c r="BQ32" s="11">
        <v>3.6694200000000001</v>
      </c>
      <c r="BR32" s="11">
        <v>0.22686000000000001</v>
      </c>
      <c r="BS32" s="11">
        <v>5.414159999999999</v>
      </c>
      <c r="BT32" s="23">
        <v>18.208860000000001</v>
      </c>
      <c r="BU32" s="9">
        <v>12.73176</v>
      </c>
      <c r="BV32" s="9">
        <v>0</v>
      </c>
      <c r="BW32" s="9">
        <v>12.73176</v>
      </c>
      <c r="BX32" s="11">
        <v>1.2</v>
      </c>
      <c r="BY32" s="11">
        <v>0.31788</v>
      </c>
      <c r="BZ32" s="11">
        <v>3.6694200000000001</v>
      </c>
      <c r="CA32" s="11">
        <v>0.22602</v>
      </c>
      <c r="CB32" s="11">
        <v>5.4133199999999997</v>
      </c>
      <c r="CC32" s="23">
        <v>18.14508</v>
      </c>
      <c r="CD32" s="9">
        <v>12.73176</v>
      </c>
      <c r="CE32" s="9">
        <v>0</v>
      </c>
      <c r="CF32" s="9">
        <v>12.73176</v>
      </c>
      <c r="CG32" s="11">
        <v>1.2</v>
      </c>
      <c r="CH32" s="11">
        <v>0.31788</v>
      </c>
      <c r="CI32" s="11">
        <v>3.6694200000000001</v>
      </c>
      <c r="CJ32" s="11">
        <v>0.22602</v>
      </c>
      <c r="CK32" s="11">
        <v>5.4133199999999997</v>
      </c>
      <c r="CL32" s="23">
        <v>18.14508</v>
      </c>
      <c r="CM32" s="9">
        <v>12.73176</v>
      </c>
      <c r="CN32" s="9">
        <v>0</v>
      </c>
      <c r="CO32" s="9">
        <v>12.73176</v>
      </c>
      <c r="CP32" s="11">
        <v>1.248</v>
      </c>
      <c r="CQ32" s="11">
        <v>0.31788</v>
      </c>
      <c r="CR32" s="11">
        <v>3.5164200000000001</v>
      </c>
      <c r="CS32" s="11">
        <v>0.22602</v>
      </c>
      <c r="CT32" s="11">
        <v>5.3083200000000001</v>
      </c>
      <c r="CU32" s="23">
        <v>18.04008</v>
      </c>
      <c r="CV32" s="9">
        <v>12.735239999999999</v>
      </c>
      <c r="CW32" s="9">
        <v>0</v>
      </c>
      <c r="CX32" s="9">
        <v>12.735239999999999</v>
      </c>
      <c r="CY32" s="11">
        <v>1.2</v>
      </c>
      <c r="CZ32" s="11">
        <v>0.31794</v>
      </c>
      <c r="DA32" s="11">
        <v>3.4910399999999999</v>
      </c>
      <c r="DB32" s="11">
        <v>0.22614000000000001</v>
      </c>
      <c r="DC32" s="11">
        <v>5.2351199999999993</v>
      </c>
      <c r="DD32" s="19">
        <v>17.970359999999999</v>
      </c>
      <c r="DE32" s="9">
        <v>60.183599999999998</v>
      </c>
      <c r="DF32" s="9">
        <v>0</v>
      </c>
      <c r="DG32" s="9">
        <v>60.183599999999998</v>
      </c>
      <c r="DH32" s="11">
        <v>7.7219999999999995</v>
      </c>
      <c r="DI32" s="11">
        <v>3.5516399999999999</v>
      </c>
      <c r="DJ32" s="11">
        <v>34.335059999999999</v>
      </c>
      <c r="DK32" s="11">
        <v>1.0768800000000001</v>
      </c>
      <c r="DL32" s="11">
        <v>46.685580000000002</v>
      </c>
      <c r="DM32" s="19">
        <v>106.86918</v>
      </c>
      <c r="DN32" s="73">
        <f t="shared" si="1"/>
        <v>206.93004000000002</v>
      </c>
      <c r="DO32" s="73">
        <f t="shared" si="2"/>
        <v>5.6347799999999992</v>
      </c>
      <c r="DP32" s="73">
        <f t="shared" si="3"/>
        <v>212.56482</v>
      </c>
      <c r="DQ32" s="22">
        <f t="shared" si="4"/>
        <v>22.385999999999996</v>
      </c>
      <c r="DR32" s="22">
        <f t="shared" si="5"/>
        <v>7.1649600000000007</v>
      </c>
      <c r="DS32" s="22">
        <f t="shared" si="6"/>
        <v>78.595799999999997</v>
      </c>
      <c r="DT32" s="22">
        <f t="shared" si="7"/>
        <v>6.8395200000000003</v>
      </c>
      <c r="DU32" s="22">
        <f t="shared" si="8"/>
        <v>114.98628000000001</v>
      </c>
      <c r="DV32" s="23">
        <f t="shared" si="9"/>
        <v>327.55110000000002</v>
      </c>
      <c r="DW32" s="262">
        <f t="shared" si="10"/>
        <v>9.220799999999997</v>
      </c>
      <c r="DX32" s="262"/>
      <c r="DY32" s="263">
        <f>E32-(DU32-(DO32*PARAM!Q32))</f>
        <v>-0.36527999999999849</v>
      </c>
      <c r="DZ32" s="263"/>
    </row>
    <row r="33" spans="1:130" x14ac:dyDescent="0.25">
      <c r="A33" s="18">
        <v>1707</v>
      </c>
      <c r="B33" s="18" t="s">
        <v>466</v>
      </c>
      <c r="C33" s="18" t="s">
        <v>467</v>
      </c>
      <c r="D33" s="20">
        <v>1</v>
      </c>
      <c r="E33" s="18">
        <v>16497.1126</v>
      </c>
      <c r="F33" s="18">
        <v>28815.300199999998</v>
      </c>
      <c r="G33" s="18" t="s">
        <v>157</v>
      </c>
      <c r="H33" s="18" t="s">
        <v>20</v>
      </c>
      <c r="I33" s="18" t="s">
        <v>254</v>
      </c>
      <c r="J33" s="9">
        <v>2277.386</v>
      </c>
      <c r="K33" s="9">
        <v>0</v>
      </c>
      <c r="L33" s="9">
        <v>2277.386</v>
      </c>
      <c r="M33" s="11">
        <v>232.88</v>
      </c>
      <c r="N33" s="11">
        <v>55.497600000000006</v>
      </c>
      <c r="O33" s="11">
        <v>858.46619999999996</v>
      </c>
      <c r="P33" s="11">
        <v>115.46420000000001</v>
      </c>
      <c r="Q33" s="11">
        <v>1262.308</v>
      </c>
      <c r="R33" s="23">
        <v>3539.6940000000004</v>
      </c>
      <c r="S33" s="9">
        <v>2221.9539999999997</v>
      </c>
      <c r="T33" s="9">
        <v>0</v>
      </c>
      <c r="U33" s="9">
        <v>2221.9539999999997</v>
      </c>
      <c r="V33" s="11">
        <v>232.88</v>
      </c>
      <c r="W33" s="11">
        <v>55.497600000000006</v>
      </c>
      <c r="X33" s="11">
        <v>859.35179999999991</v>
      </c>
      <c r="Y33" s="11">
        <v>89.634200000000007</v>
      </c>
      <c r="Z33" s="11">
        <v>1237.3635999999999</v>
      </c>
      <c r="AA33" s="23">
        <v>3459.3176000000003</v>
      </c>
      <c r="AB33" s="9">
        <v>2221.9539999999997</v>
      </c>
      <c r="AC33" s="9">
        <v>0</v>
      </c>
      <c r="AD33" s="9">
        <v>2221.9539999999997</v>
      </c>
      <c r="AE33" s="11">
        <v>232.88</v>
      </c>
      <c r="AF33" s="11">
        <v>55.497600000000006</v>
      </c>
      <c r="AG33" s="11">
        <v>858.90899999999999</v>
      </c>
      <c r="AH33" s="11">
        <v>135.6362</v>
      </c>
      <c r="AI33" s="11">
        <v>1282.9228000000001</v>
      </c>
      <c r="AJ33" s="23">
        <v>3504.8768</v>
      </c>
      <c r="AK33" s="9">
        <v>2196.7964000000002</v>
      </c>
      <c r="AL33" s="9">
        <v>0</v>
      </c>
      <c r="AM33" s="9">
        <v>2196.7964000000002</v>
      </c>
      <c r="AN33" s="11">
        <v>228.78</v>
      </c>
      <c r="AO33" s="11">
        <v>54.866199999999999</v>
      </c>
      <c r="AP33" s="11">
        <v>849.51179999999988</v>
      </c>
      <c r="AQ33" s="11">
        <v>105.91940000000001</v>
      </c>
      <c r="AR33" s="11">
        <v>1239.0774000000001</v>
      </c>
      <c r="AS33" s="23">
        <v>3435.8737999999998</v>
      </c>
      <c r="AT33" s="9">
        <v>2228.4402</v>
      </c>
      <c r="AU33" s="9">
        <v>777.86020000000008</v>
      </c>
      <c r="AV33" s="9">
        <v>3006.3003999999996</v>
      </c>
      <c r="AW33" s="11">
        <v>338.66</v>
      </c>
      <c r="AX33" s="11">
        <v>55.653400000000005</v>
      </c>
      <c r="AY33" s="11">
        <v>1016.9148</v>
      </c>
      <c r="AZ33" s="11">
        <v>87.617000000000004</v>
      </c>
      <c r="BA33" s="11">
        <v>1498.8452</v>
      </c>
      <c r="BB33" s="23">
        <v>4505.1455999999998</v>
      </c>
      <c r="BC33" s="9">
        <v>3430.2814000000003</v>
      </c>
      <c r="BD33" s="9">
        <v>0</v>
      </c>
      <c r="BE33" s="9">
        <v>3430.2814000000003</v>
      </c>
      <c r="BF33" s="11">
        <v>384.58</v>
      </c>
      <c r="BG33" s="11">
        <v>82.828199999999995</v>
      </c>
      <c r="BH33" s="11">
        <v>1465.8976</v>
      </c>
      <c r="BI33" s="11">
        <v>60.4176</v>
      </c>
      <c r="BJ33" s="11">
        <v>1993.7233999999999</v>
      </c>
      <c r="BK33" s="23">
        <v>5424.0047999999997</v>
      </c>
      <c r="BL33" s="9">
        <v>2221.9539999999997</v>
      </c>
      <c r="BM33" s="9">
        <v>0</v>
      </c>
      <c r="BN33" s="9">
        <v>2221.9539999999997</v>
      </c>
      <c r="BO33" s="11">
        <v>232.88</v>
      </c>
      <c r="BP33" s="11">
        <v>55.497600000000006</v>
      </c>
      <c r="BQ33" s="11">
        <v>858.90899999999999</v>
      </c>
      <c r="BR33" s="11">
        <v>39.450200000000002</v>
      </c>
      <c r="BS33" s="11">
        <v>1186.7367999999999</v>
      </c>
      <c r="BT33" s="23">
        <v>3408.6908000000003</v>
      </c>
      <c r="BU33" s="9">
        <v>2221.9539999999997</v>
      </c>
      <c r="BV33" s="9">
        <v>0</v>
      </c>
      <c r="BW33" s="9">
        <v>2221.9539999999997</v>
      </c>
      <c r="BX33" s="11">
        <v>232.88</v>
      </c>
      <c r="BY33" s="11">
        <v>55.497600000000006</v>
      </c>
      <c r="BZ33" s="11">
        <v>858.90899999999999</v>
      </c>
      <c r="CA33" s="11">
        <v>118.90819999999999</v>
      </c>
      <c r="CB33" s="11">
        <v>1266.1948</v>
      </c>
      <c r="CC33" s="23">
        <v>3488.1487999999999</v>
      </c>
      <c r="CD33" s="9">
        <v>2238.6902</v>
      </c>
      <c r="CE33" s="9">
        <v>0</v>
      </c>
      <c r="CF33" s="9">
        <v>2238.6902</v>
      </c>
      <c r="CG33" s="11">
        <v>235.34</v>
      </c>
      <c r="CH33" s="11">
        <v>55.915799999999997</v>
      </c>
      <c r="CI33" s="11">
        <v>865.16559999999993</v>
      </c>
      <c r="CJ33" s="11">
        <v>102.48360000000001</v>
      </c>
      <c r="CK33" s="11">
        <v>1258.905</v>
      </c>
      <c r="CL33" s="23">
        <v>3497.5952000000002</v>
      </c>
      <c r="CM33" s="9">
        <v>2221.9539999999997</v>
      </c>
      <c r="CN33" s="9">
        <v>0</v>
      </c>
      <c r="CO33" s="9">
        <v>2221.9539999999997</v>
      </c>
      <c r="CP33" s="11">
        <v>238.62</v>
      </c>
      <c r="CQ33" s="11">
        <v>55.497600000000006</v>
      </c>
      <c r="CR33" s="11">
        <v>862.84500000000003</v>
      </c>
      <c r="CS33" s="11">
        <v>43.632200000000005</v>
      </c>
      <c r="CT33" s="11">
        <v>1200.5947999999999</v>
      </c>
      <c r="CU33" s="23">
        <v>3422.5488</v>
      </c>
      <c r="CV33" s="9">
        <v>2221.9539999999997</v>
      </c>
      <c r="CW33" s="9">
        <v>0</v>
      </c>
      <c r="CX33" s="9">
        <v>2221.9539999999997</v>
      </c>
      <c r="CY33" s="11">
        <v>232.88</v>
      </c>
      <c r="CZ33" s="11">
        <v>55.497600000000006</v>
      </c>
      <c r="DA33" s="11">
        <v>858.90899999999999</v>
      </c>
      <c r="DB33" s="11">
        <v>85.452199999999991</v>
      </c>
      <c r="DC33" s="11">
        <v>1232.7388000000001</v>
      </c>
      <c r="DD33" s="19">
        <v>3454.6928000000003</v>
      </c>
      <c r="DE33" s="9">
        <v>3315.1534000000001</v>
      </c>
      <c r="DF33" s="9">
        <v>0</v>
      </c>
      <c r="DG33" s="9">
        <v>3315.1534000000001</v>
      </c>
      <c r="DH33" s="11">
        <v>381.3</v>
      </c>
      <c r="DI33" s="11">
        <v>371.05</v>
      </c>
      <c r="DJ33" s="11">
        <v>1068.296</v>
      </c>
      <c r="DK33" s="11">
        <v>113.242</v>
      </c>
      <c r="DL33" s="11">
        <v>1933.8879999999999</v>
      </c>
      <c r="DM33" s="19">
        <v>5249.0414000000001</v>
      </c>
      <c r="DN33" s="73">
        <f t="shared" si="1"/>
        <v>29018.471600000001</v>
      </c>
      <c r="DO33" s="73">
        <f t="shared" si="2"/>
        <v>777.86020000000008</v>
      </c>
      <c r="DP33" s="73">
        <f t="shared" si="3"/>
        <v>29796.331799999996</v>
      </c>
      <c r="DQ33" s="22">
        <f t="shared" si="4"/>
        <v>3204.5600000000004</v>
      </c>
      <c r="DR33" s="22">
        <f t="shared" si="5"/>
        <v>1008.7968000000001</v>
      </c>
      <c r="DS33" s="22">
        <f t="shared" si="6"/>
        <v>11282.084799999999</v>
      </c>
      <c r="DT33" s="22">
        <f t="shared" si="7"/>
        <v>1097.857</v>
      </c>
      <c r="DU33" s="22">
        <f t="shared" si="8"/>
        <v>16593.298599999998</v>
      </c>
      <c r="DV33" s="23">
        <f t="shared" si="9"/>
        <v>46389.630399999995</v>
      </c>
      <c r="DW33" s="262">
        <f t="shared" si="10"/>
        <v>981.03159999999843</v>
      </c>
      <c r="DX33" s="262"/>
      <c r="DY33" s="263">
        <f>E33-(DU33-(DO33*PARAM!Q33))</f>
        <v>-96.185999999997875</v>
      </c>
      <c r="DZ33" s="263"/>
    </row>
    <row r="34" spans="1:130" x14ac:dyDescent="0.25">
      <c r="A34" s="18">
        <v>1718</v>
      </c>
      <c r="B34" s="18" t="s">
        <v>728</v>
      </c>
      <c r="C34" s="18" t="s">
        <v>206</v>
      </c>
      <c r="D34" s="20">
        <v>1</v>
      </c>
      <c r="E34" s="18">
        <v>118.94940000000001</v>
      </c>
      <c r="F34" s="18">
        <v>211.13292000000001</v>
      </c>
      <c r="G34" s="18" t="s">
        <v>157</v>
      </c>
      <c r="H34" s="18" t="s">
        <v>9</v>
      </c>
      <c r="I34" s="18" t="s">
        <v>277</v>
      </c>
      <c r="J34" s="9">
        <v>16.302900000000001</v>
      </c>
      <c r="K34" s="9">
        <v>0</v>
      </c>
      <c r="L34" s="9">
        <v>16.302900000000001</v>
      </c>
      <c r="M34" s="11">
        <v>1.6440000000000001</v>
      </c>
      <c r="N34" s="11">
        <v>0.39887999999999996</v>
      </c>
      <c r="O34" s="11">
        <v>6.0444599999999999</v>
      </c>
      <c r="P34" s="11">
        <v>0.90005999999999997</v>
      </c>
      <c r="Q34" s="11">
        <v>8.9874000000000009</v>
      </c>
      <c r="R34" s="23">
        <v>25.290299999999998</v>
      </c>
      <c r="S34" s="9">
        <v>16.058219999999999</v>
      </c>
      <c r="T34" s="9">
        <v>0</v>
      </c>
      <c r="U34" s="9">
        <v>16.058219999999999</v>
      </c>
      <c r="V34" s="11">
        <v>1.6440000000000001</v>
      </c>
      <c r="W34" s="11">
        <v>0.39815999999999996</v>
      </c>
      <c r="X34" s="11">
        <v>6.0411000000000001</v>
      </c>
      <c r="Y34" s="11">
        <v>0.28458</v>
      </c>
      <c r="Z34" s="11">
        <v>8.3678399999999993</v>
      </c>
      <c r="AA34" s="23">
        <v>24.426059999999996</v>
      </c>
      <c r="AB34" s="9">
        <v>15.944279999999999</v>
      </c>
      <c r="AC34" s="9">
        <v>0</v>
      </c>
      <c r="AD34" s="9">
        <v>15.944279999999999</v>
      </c>
      <c r="AE34" s="11">
        <v>1.6440000000000001</v>
      </c>
      <c r="AF34" s="11">
        <v>0.39815999999999996</v>
      </c>
      <c r="AG34" s="11">
        <v>6.0380399999999996</v>
      </c>
      <c r="AH34" s="11">
        <v>0.98682000000000003</v>
      </c>
      <c r="AI34" s="11">
        <v>9.0670199999999994</v>
      </c>
      <c r="AJ34" s="23">
        <v>25.011300000000002</v>
      </c>
      <c r="AK34" s="9">
        <v>16.172159999999998</v>
      </c>
      <c r="AL34" s="9">
        <v>0</v>
      </c>
      <c r="AM34" s="9">
        <v>16.172159999999998</v>
      </c>
      <c r="AN34" s="11">
        <v>1.6440000000000001</v>
      </c>
      <c r="AO34" s="11">
        <v>0.39815999999999996</v>
      </c>
      <c r="AP34" s="11">
        <v>6.0380399999999996</v>
      </c>
      <c r="AQ34" s="11">
        <v>0.77573999999999999</v>
      </c>
      <c r="AR34" s="11">
        <v>8.8559399999999986</v>
      </c>
      <c r="AS34" s="23">
        <v>25.028099999999998</v>
      </c>
      <c r="AT34" s="9">
        <v>16.227599999999999</v>
      </c>
      <c r="AU34" s="9">
        <v>5.5209000000000001</v>
      </c>
      <c r="AV34" s="9">
        <v>21.7485</v>
      </c>
      <c r="AW34" s="11">
        <v>2.4179999999999997</v>
      </c>
      <c r="AX34" s="11">
        <v>0.40242</v>
      </c>
      <c r="AY34" s="11">
        <v>7.2040800000000003</v>
      </c>
      <c r="AZ34" s="11">
        <v>0.9124199999999999</v>
      </c>
      <c r="BA34" s="11">
        <v>10.936920000000001</v>
      </c>
      <c r="BB34" s="23">
        <v>32.685420000000001</v>
      </c>
      <c r="BC34" s="9">
        <v>24.8721</v>
      </c>
      <c r="BD34" s="9">
        <v>0</v>
      </c>
      <c r="BE34" s="9">
        <v>24.8721</v>
      </c>
      <c r="BF34" s="11">
        <v>2.7239999999999998</v>
      </c>
      <c r="BG34" s="11">
        <v>0.59465999999999997</v>
      </c>
      <c r="BH34" s="11">
        <v>10.33464</v>
      </c>
      <c r="BI34" s="11">
        <v>0.95718000000000003</v>
      </c>
      <c r="BJ34" s="11">
        <v>14.610480000000001</v>
      </c>
      <c r="BK34" s="23">
        <v>39.482579999999999</v>
      </c>
      <c r="BL34" s="9">
        <v>11.60826</v>
      </c>
      <c r="BM34" s="9">
        <v>0</v>
      </c>
      <c r="BN34" s="9">
        <v>11.60826</v>
      </c>
      <c r="BO34" s="11">
        <v>1.0439999999999998</v>
      </c>
      <c r="BP34" s="11">
        <v>0.2898</v>
      </c>
      <c r="BQ34" s="11">
        <v>4.5272999999999994</v>
      </c>
      <c r="BR34" s="11">
        <v>0.81810000000000005</v>
      </c>
      <c r="BS34" s="11">
        <v>6.6791999999999998</v>
      </c>
      <c r="BT34" s="23">
        <v>18.287459999999999</v>
      </c>
      <c r="BU34" s="9">
        <v>2.9361599999999997</v>
      </c>
      <c r="BV34" s="9">
        <v>0</v>
      </c>
      <c r="BW34" s="9">
        <v>2.9361599999999997</v>
      </c>
      <c r="BX34" s="11">
        <v>-0.126</v>
      </c>
      <c r="BY34" s="11">
        <v>7.2959999999999997E-2</v>
      </c>
      <c r="BZ34" s="11">
        <v>1.506</v>
      </c>
      <c r="CA34" s="11">
        <v>0.5722799999999999</v>
      </c>
      <c r="CB34" s="11">
        <v>2.0252400000000002</v>
      </c>
      <c r="CC34" s="23">
        <v>4.9614000000000003</v>
      </c>
      <c r="CD34" s="9">
        <v>5.0950799999999994</v>
      </c>
      <c r="CE34" s="9">
        <v>0</v>
      </c>
      <c r="CF34" s="9">
        <v>5.0950799999999994</v>
      </c>
      <c r="CG34" s="11">
        <v>0.16800000000000001</v>
      </c>
      <c r="CH34" s="11">
        <v>0.12695999999999999</v>
      </c>
      <c r="CI34" s="11">
        <v>2.2502399999999998</v>
      </c>
      <c r="CJ34" s="11">
        <v>9.0480000000000005E-2</v>
      </c>
      <c r="CK34" s="11">
        <v>2.6356799999999998</v>
      </c>
      <c r="CL34" s="23">
        <v>7.7307600000000001</v>
      </c>
      <c r="CM34" s="9">
        <v>5.0100599999999993</v>
      </c>
      <c r="CN34" s="9">
        <v>0</v>
      </c>
      <c r="CO34" s="9">
        <v>5.0100599999999993</v>
      </c>
      <c r="CP34" s="11">
        <v>0.192</v>
      </c>
      <c r="CQ34" s="11">
        <v>0.12485999999999998</v>
      </c>
      <c r="CR34" s="11">
        <v>2.1760800000000002</v>
      </c>
      <c r="CS34" s="11">
        <v>8.8919999999999999E-2</v>
      </c>
      <c r="CT34" s="11">
        <v>2.5818599999999998</v>
      </c>
      <c r="CU34" s="23">
        <v>7.59192</v>
      </c>
      <c r="CV34" s="9">
        <v>5.9472000000000005</v>
      </c>
      <c r="CW34" s="9">
        <v>0</v>
      </c>
      <c r="CX34" s="9">
        <v>5.9472000000000005</v>
      </c>
      <c r="CY34" s="11">
        <v>0.27</v>
      </c>
      <c r="CZ34" s="11">
        <v>0.14825999999999998</v>
      </c>
      <c r="DA34" s="11">
        <v>2.4806399999999997</v>
      </c>
      <c r="DB34" s="11">
        <v>0.10554000000000001</v>
      </c>
      <c r="DC34" s="11">
        <v>3.0044400000000002</v>
      </c>
      <c r="DD34" s="19">
        <v>8.9516399999999994</v>
      </c>
      <c r="DE34" s="9">
        <v>11.198699999999999</v>
      </c>
      <c r="DF34" s="9">
        <v>0</v>
      </c>
      <c r="DG34" s="9">
        <v>11.198699999999999</v>
      </c>
      <c r="DH34" s="11">
        <v>0.996</v>
      </c>
      <c r="DI34" s="11">
        <v>1.7328000000000001</v>
      </c>
      <c r="DJ34" s="11">
        <v>2.9392800000000001</v>
      </c>
      <c r="DK34" s="11">
        <v>0.19884000000000002</v>
      </c>
      <c r="DL34" s="11">
        <v>5.8669200000000004</v>
      </c>
      <c r="DM34" s="19">
        <v>17.065619999999999</v>
      </c>
      <c r="DN34" s="73">
        <f t="shared" si="1"/>
        <v>147.37272000000002</v>
      </c>
      <c r="DO34" s="73">
        <f t="shared" si="2"/>
        <v>5.5209000000000001</v>
      </c>
      <c r="DP34" s="73">
        <f t="shared" si="3"/>
        <v>152.89362000000003</v>
      </c>
      <c r="DQ34" s="22">
        <f t="shared" si="4"/>
        <v>14.262</v>
      </c>
      <c r="DR34" s="22">
        <f t="shared" si="5"/>
        <v>5.0860799999999999</v>
      </c>
      <c r="DS34" s="22">
        <f t="shared" si="6"/>
        <v>57.579899999999995</v>
      </c>
      <c r="DT34" s="22">
        <f t="shared" si="7"/>
        <v>6.6909600000000005</v>
      </c>
      <c r="DU34" s="22">
        <f t="shared" si="8"/>
        <v>83.618940000000009</v>
      </c>
      <c r="DV34" s="23">
        <f t="shared" si="9"/>
        <v>236.51256000000001</v>
      </c>
      <c r="DW34" s="262">
        <f t="shared" si="10"/>
        <v>-58.239299999999986</v>
      </c>
      <c r="DX34" s="262"/>
      <c r="DY34" s="263">
        <f>E34-(DU34-(DO34*PARAM!Q34))</f>
        <v>35.330460000000002</v>
      </c>
      <c r="DZ34" s="263"/>
    </row>
    <row r="35" spans="1:130" x14ac:dyDescent="0.25">
      <c r="A35" s="18">
        <v>1758</v>
      </c>
      <c r="B35" s="18" t="s">
        <v>534</v>
      </c>
      <c r="C35" s="18" t="s">
        <v>535</v>
      </c>
      <c r="D35" s="20">
        <v>1</v>
      </c>
      <c r="E35" s="18">
        <v>71.39058</v>
      </c>
      <c r="F35" s="18">
        <v>152.29998000000001</v>
      </c>
      <c r="G35" s="18" t="s">
        <v>157</v>
      </c>
      <c r="H35" s="18" t="s">
        <v>9</v>
      </c>
      <c r="I35" s="18" t="s">
        <v>277</v>
      </c>
      <c r="J35" s="9">
        <v>11.03004</v>
      </c>
      <c r="K35" s="9">
        <v>0</v>
      </c>
      <c r="L35" s="9">
        <v>11.03004</v>
      </c>
      <c r="M35" s="11">
        <v>0.96</v>
      </c>
      <c r="N35" s="11">
        <v>0.27533999999999997</v>
      </c>
      <c r="O35" s="11">
        <v>2.1244199999999998</v>
      </c>
      <c r="P35" s="11">
        <v>0.68543999999999994</v>
      </c>
      <c r="Q35" s="11">
        <v>4.0451999999999995</v>
      </c>
      <c r="R35" s="23">
        <v>15.075239999999999</v>
      </c>
      <c r="S35" s="9">
        <v>12.318479999999999</v>
      </c>
      <c r="T35" s="9">
        <v>0</v>
      </c>
      <c r="U35" s="9">
        <v>12.318479999999999</v>
      </c>
      <c r="V35" s="11">
        <v>1.1339999999999999</v>
      </c>
      <c r="W35" s="11">
        <v>0.3075</v>
      </c>
      <c r="X35" s="11">
        <v>4.6747199999999998</v>
      </c>
      <c r="Y35" s="11">
        <v>0.32640000000000002</v>
      </c>
      <c r="Z35" s="11">
        <v>6.4426199999999998</v>
      </c>
      <c r="AA35" s="23">
        <v>18.761099999999999</v>
      </c>
      <c r="AB35" s="9">
        <v>11.017739999999998</v>
      </c>
      <c r="AC35" s="9">
        <v>0</v>
      </c>
      <c r="AD35" s="9">
        <v>11.017739999999998</v>
      </c>
      <c r="AE35" s="11">
        <v>0.96</v>
      </c>
      <c r="AF35" s="11">
        <v>0.27503999999999995</v>
      </c>
      <c r="AG35" s="11">
        <v>2.1153599999999999</v>
      </c>
      <c r="AH35" s="11">
        <v>0.86873999999999996</v>
      </c>
      <c r="AI35" s="11">
        <v>4.2191399999999994</v>
      </c>
      <c r="AJ35" s="23">
        <v>15.236879999999999</v>
      </c>
      <c r="AK35" s="9">
        <v>11.017739999999998</v>
      </c>
      <c r="AL35" s="9">
        <v>0</v>
      </c>
      <c r="AM35" s="9">
        <v>11.017739999999998</v>
      </c>
      <c r="AN35" s="11">
        <v>0.96</v>
      </c>
      <c r="AO35" s="11">
        <v>0.27503999999999995</v>
      </c>
      <c r="AP35" s="11">
        <v>2.1153599999999999</v>
      </c>
      <c r="AQ35" s="11">
        <v>0.83813999999999989</v>
      </c>
      <c r="AR35" s="11">
        <v>4.1885399999999997</v>
      </c>
      <c r="AS35" s="23">
        <v>15.20628</v>
      </c>
      <c r="AT35" s="9">
        <v>11.017739999999998</v>
      </c>
      <c r="AU35" s="9">
        <v>5.4070799999999997</v>
      </c>
      <c r="AV35" s="9">
        <v>16.42482</v>
      </c>
      <c r="AW35" s="11">
        <v>1.6979999999999997</v>
      </c>
      <c r="AX35" s="11">
        <v>0.27503999999999995</v>
      </c>
      <c r="AY35" s="11">
        <v>3.1968000000000001</v>
      </c>
      <c r="AZ35" s="11">
        <v>0.81881999999999988</v>
      </c>
      <c r="BA35" s="11">
        <v>5.9886599999999994</v>
      </c>
      <c r="BB35" s="23">
        <v>22.41348</v>
      </c>
      <c r="BC35" s="9">
        <v>16.224959999999999</v>
      </c>
      <c r="BD35" s="9">
        <v>0</v>
      </c>
      <c r="BE35" s="9">
        <v>16.224959999999999</v>
      </c>
      <c r="BF35" s="11">
        <v>1.5659999999999998</v>
      </c>
      <c r="BG35" s="11">
        <v>0.38339999999999996</v>
      </c>
      <c r="BH35" s="11">
        <v>5.8393199999999998</v>
      </c>
      <c r="BI35" s="11">
        <v>0.95747999999999989</v>
      </c>
      <c r="BJ35" s="11">
        <v>8.7462</v>
      </c>
      <c r="BK35" s="23">
        <v>24.971160000000001</v>
      </c>
      <c r="BL35" s="9">
        <v>11.017739999999998</v>
      </c>
      <c r="BM35" s="9">
        <v>0</v>
      </c>
      <c r="BN35" s="9">
        <v>11.017739999999998</v>
      </c>
      <c r="BO35" s="11">
        <v>0.96</v>
      </c>
      <c r="BP35" s="11">
        <v>0.27503999999999995</v>
      </c>
      <c r="BQ35" s="11">
        <v>2.1153599999999999</v>
      </c>
      <c r="BR35" s="11">
        <v>0.19553999999999999</v>
      </c>
      <c r="BS35" s="11">
        <v>3.5459399999999999</v>
      </c>
      <c r="BT35" s="23">
        <v>14.56368</v>
      </c>
      <c r="BU35" s="9">
        <v>11.131679999999999</v>
      </c>
      <c r="BV35" s="9">
        <v>0</v>
      </c>
      <c r="BW35" s="9">
        <v>11.131679999999999</v>
      </c>
      <c r="BX35" s="11">
        <v>0.96</v>
      </c>
      <c r="BY35" s="11">
        <v>0.27503999999999995</v>
      </c>
      <c r="BZ35" s="11">
        <v>2.1153599999999999</v>
      </c>
      <c r="CA35" s="11">
        <v>0.68669999999999998</v>
      </c>
      <c r="CB35" s="11">
        <v>4.0370999999999997</v>
      </c>
      <c r="CC35" s="23">
        <v>15.16878</v>
      </c>
      <c r="CD35" s="9">
        <v>11.577960000000001</v>
      </c>
      <c r="CE35" s="9">
        <v>0</v>
      </c>
      <c r="CF35" s="9">
        <v>11.577960000000001</v>
      </c>
      <c r="CG35" s="11">
        <v>1.026</v>
      </c>
      <c r="CH35" s="11">
        <v>0.28619999999999995</v>
      </c>
      <c r="CI35" s="11">
        <v>2.5196399999999999</v>
      </c>
      <c r="CJ35" s="11">
        <v>0.20507999999999998</v>
      </c>
      <c r="CK35" s="11">
        <v>4.0369200000000003</v>
      </c>
      <c r="CL35" s="23">
        <v>15.614879999999998</v>
      </c>
      <c r="CM35" s="9">
        <v>11.2722</v>
      </c>
      <c r="CN35" s="9">
        <v>0</v>
      </c>
      <c r="CO35" s="9">
        <v>11.2722</v>
      </c>
      <c r="CP35" s="11">
        <v>1.032</v>
      </c>
      <c r="CQ35" s="11">
        <v>0.27851999999999999</v>
      </c>
      <c r="CR35" s="11">
        <v>2.0905199999999997</v>
      </c>
      <c r="CS35" s="11">
        <v>0.84227999999999992</v>
      </c>
      <c r="CT35" s="11">
        <v>4.2433199999999998</v>
      </c>
      <c r="CU35" s="23">
        <v>15.515519999999999</v>
      </c>
      <c r="CV35" s="9">
        <v>13.481820000000001</v>
      </c>
      <c r="CW35" s="9">
        <v>0</v>
      </c>
      <c r="CX35" s="9">
        <v>13.481820000000001</v>
      </c>
      <c r="CY35" s="11">
        <v>1.284</v>
      </c>
      <c r="CZ35" s="11">
        <v>0.33378000000000002</v>
      </c>
      <c r="DA35" s="11">
        <v>4.0650000000000004</v>
      </c>
      <c r="DB35" s="11">
        <v>0.23891999999999999</v>
      </c>
      <c r="DC35" s="11">
        <v>5.9216999999999995</v>
      </c>
      <c r="DD35" s="19">
        <v>19.40352</v>
      </c>
      <c r="DE35" s="9">
        <v>17.130839999999999</v>
      </c>
      <c r="DF35" s="9">
        <v>0</v>
      </c>
      <c r="DG35" s="9">
        <v>17.130839999999999</v>
      </c>
      <c r="DH35" s="11">
        <v>1.806</v>
      </c>
      <c r="DI35" s="11">
        <v>1.8909</v>
      </c>
      <c r="DJ35" s="11">
        <v>8.6918999999999986</v>
      </c>
      <c r="DK35" s="11">
        <v>0.86250000000000004</v>
      </c>
      <c r="DL35" s="11">
        <v>13.251299999999999</v>
      </c>
      <c r="DM35" s="19">
        <v>30.38214</v>
      </c>
      <c r="DN35" s="73">
        <f t="shared" si="1"/>
        <v>148.23894000000001</v>
      </c>
      <c r="DO35" s="73">
        <f t="shared" si="2"/>
        <v>5.4070799999999997</v>
      </c>
      <c r="DP35" s="73">
        <f t="shared" si="3"/>
        <v>153.64602000000002</v>
      </c>
      <c r="DQ35" s="22">
        <f t="shared" si="4"/>
        <v>14.346</v>
      </c>
      <c r="DR35" s="22">
        <f t="shared" si="5"/>
        <v>5.1308399999999992</v>
      </c>
      <c r="DS35" s="22">
        <f t="shared" si="6"/>
        <v>41.663759999999989</v>
      </c>
      <c r="DT35" s="22">
        <f t="shared" si="7"/>
        <v>7.5260399999999983</v>
      </c>
      <c r="DU35" s="22">
        <f t="shared" si="8"/>
        <v>68.666640000000001</v>
      </c>
      <c r="DV35" s="23">
        <f t="shared" si="9"/>
        <v>222.31265999999999</v>
      </c>
      <c r="DW35" s="262">
        <f t="shared" si="10"/>
        <v>1.3460400000000163</v>
      </c>
      <c r="DX35" s="262"/>
      <c r="DY35" s="263">
        <f>E35-(DU35-(DO35*PARAM!Q35))</f>
        <v>2.7239399999999989</v>
      </c>
      <c r="DZ35" s="263"/>
    </row>
    <row r="36" spans="1:130" x14ac:dyDescent="0.25">
      <c r="A36" s="18">
        <v>1824</v>
      </c>
      <c r="B36" s="18" t="s">
        <v>678</v>
      </c>
      <c r="C36" s="18" t="s">
        <v>679</v>
      </c>
      <c r="D36" s="20">
        <v>1</v>
      </c>
      <c r="E36" s="18">
        <v>12777.6008</v>
      </c>
      <c r="F36" s="18">
        <v>23587.455799999996</v>
      </c>
      <c r="G36" s="18" t="s">
        <v>157</v>
      </c>
      <c r="H36" s="18" t="s">
        <v>20</v>
      </c>
      <c r="I36" s="18" t="s">
        <v>254</v>
      </c>
      <c r="J36" s="9">
        <v>1863.3023999999998</v>
      </c>
      <c r="K36" s="9">
        <v>0</v>
      </c>
      <c r="L36" s="9">
        <v>1863.3023999999998</v>
      </c>
      <c r="M36" s="11">
        <v>173.84</v>
      </c>
      <c r="N36" s="11">
        <v>26.953400000000002</v>
      </c>
      <c r="O36" s="11">
        <v>569.58839999999998</v>
      </c>
      <c r="P36" s="11">
        <v>108.06780000000001</v>
      </c>
      <c r="Q36" s="11">
        <v>878.44960000000003</v>
      </c>
      <c r="R36" s="23">
        <v>2741.752</v>
      </c>
      <c r="S36" s="9">
        <v>1761.2451999999998</v>
      </c>
      <c r="T36" s="9">
        <v>0</v>
      </c>
      <c r="U36" s="9">
        <v>1761.2451999999998</v>
      </c>
      <c r="V36" s="11">
        <v>168.1</v>
      </c>
      <c r="W36" s="11">
        <v>26.387600000000003</v>
      </c>
      <c r="X36" s="11">
        <v>535.46</v>
      </c>
      <c r="Y36" s="11">
        <v>81.458799999999997</v>
      </c>
      <c r="Z36" s="11">
        <v>811.40639999999996</v>
      </c>
      <c r="AA36" s="23">
        <v>2572.6516000000001</v>
      </c>
      <c r="AB36" s="9">
        <v>1761.2451999999998</v>
      </c>
      <c r="AC36" s="9">
        <v>0</v>
      </c>
      <c r="AD36" s="9">
        <v>1761.2451999999998</v>
      </c>
      <c r="AE36" s="11">
        <v>168.1</v>
      </c>
      <c r="AF36" s="11">
        <v>26.387600000000003</v>
      </c>
      <c r="AG36" s="11">
        <v>535.10739999999998</v>
      </c>
      <c r="AH36" s="11">
        <v>119.0968</v>
      </c>
      <c r="AI36" s="11">
        <v>848.69179999999994</v>
      </c>
      <c r="AJ36" s="23">
        <v>2609.9369999999999</v>
      </c>
      <c r="AK36" s="9">
        <v>1775.5295999999998</v>
      </c>
      <c r="AL36" s="9">
        <v>0</v>
      </c>
      <c r="AM36" s="9">
        <v>1775.5295999999998</v>
      </c>
      <c r="AN36" s="11">
        <v>170.56</v>
      </c>
      <c r="AO36" s="11">
        <v>26.592600000000001</v>
      </c>
      <c r="AP36" s="11">
        <v>548.0634</v>
      </c>
      <c r="AQ36" s="11">
        <v>106.7968</v>
      </c>
      <c r="AR36" s="11">
        <v>852.01279999999997</v>
      </c>
      <c r="AS36" s="23">
        <v>2627.5423999999998</v>
      </c>
      <c r="AT36" s="9">
        <v>1879.85</v>
      </c>
      <c r="AU36" s="9">
        <v>777.86020000000008</v>
      </c>
      <c r="AV36" s="9">
        <v>2657.7102</v>
      </c>
      <c r="AW36" s="11">
        <v>290.27999999999997</v>
      </c>
      <c r="AX36" s="11">
        <v>28.166999999999998</v>
      </c>
      <c r="AY36" s="11">
        <v>796.35940000000005</v>
      </c>
      <c r="AZ36" s="11">
        <v>93.988399999999999</v>
      </c>
      <c r="BA36" s="11">
        <v>1208.7947999999999</v>
      </c>
      <c r="BB36" s="23">
        <v>3866.5050000000001</v>
      </c>
      <c r="BC36" s="9">
        <v>2788.2541999999999</v>
      </c>
      <c r="BD36" s="9">
        <v>0</v>
      </c>
      <c r="BE36" s="9">
        <v>2788.2541999999999</v>
      </c>
      <c r="BF36" s="11">
        <v>288.64</v>
      </c>
      <c r="BG36" s="11">
        <v>39.3354</v>
      </c>
      <c r="BH36" s="11">
        <v>1009.0674</v>
      </c>
      <c r="BI36" s="11">
        <v>111.52</v>
      </c>
      <c r="BJ36" s="11">
        <v>1448.5627999999999</v>
      </c>
      <c r="BK36" s="23">
        <v>4236.817</v>
      </c>
      <c r="BL36" s="9">
        <v>1761.2451999999998</v>
      </c>
      <c r="BM36" s="9">
        <v>0</v>
      </c>
      <c r="BN36" s="9">
        <v>1761.2451999999998</v>
      </c>
      <c r="BO36" s="11">
        <v>168.1</v>
      </c>
      <c r="BP36" s="11">
        <v>26.387600000000003</v>
      </c>
      <c r="BQ36" s="11">
        <v>535.10739999999998</v>
      </c>
      <c r="BR36" s="11">
        <v>102.36879999999999</v>
      </c>
      <c r="BS36" s="11">
        <v>831.96379999999999</v>
      </c>
      <c r="BT36" s="23">
        <v>2593.2089999999998</v>
      </c>
      <c r="BU36" s="9">
        <v>1761.2451999999998</v>
      </c>
      <c r="BV36" s="9">
        <v>0</v>
      </c>
      <c r="BW36" s="9">
        <v>1761.2451999999998</v>
      </c>
      <c r="BX36" s="11">
        <v>168.1</v>
      </c>
      <c r="BY36" s="11">
        <v>26.387600000000003</v>
      </c>
      <c r="BZ36" s="11">
        <v>535.10739999999998</v>
      </c>
      <c r="CA36" s="11">
        <v>98.186800000000005</v>
      </c>
      <c r="CB36" s="11">
        <v>827.78179999999998</v>
      </c>
      <c r="CC36" s="23">
        <v>2589.027</v>
      </c>
      <c r="CD36" s="9">
        <v>1769.1828</v>
      </c>
      <c r="CE36" s="9">
        <v>0</v>
      </c>
      <c r="CF36" s="9">
        <v>1769.1828</v>
      </c>
      <c r="CG36" s="11">
        <v>169.74</v>
      </c>
      <c r="CH36" s="11">
        <v>26.502399999999998</v>
      </c>
      <c r="CI36" s="11">
        <v>739.63179999999988</v>
      </c>
      <c r="CJ36" s="11">
        <v>85.780200000000008</v>
      </c>
      <c r="CK36" s="11">
        <v>1021.6544</v>
      </c>
      <c r="CL36" s="23">
        <v>2790.8371999999999</v>
      </c>
      <c r="CM36" s="9">
        <v>1754.4638</v>
      </c>
      <c r="CN36" s="9">
        <v>0</v>
      </c>
      <c r="CO36" s="9">
        <v>1754.4638</v>
      </c>
      <c r="CP36" s="11">
        <v>174.66</v>
      </c>
      <c r="CQ36" s="11">
        <v>26.280999999999999</v>
      </c>
      <c r="CR36" s="11">
        <v>588.25160000000005</v>
      </c>
      <c r="CS36" s="11">
        <v>64.599599999999995</v>
      </c>
      <c r="CT36" s="11">
        <v>853.79219999999998</v>
      </c>
      <c r="CU36" s="23">
        <v>2608.2559999999999</v>
      </c>
      <c r="CV36" s="9">
        <v>1761.5732</v>
      </c>
      <c r="CW36" s="9">
        <v>0</v>
      </c>
      <c r="CX36" s="9">
        <v>1761.5732</v>
      </c>
      <c r="CY36" s="11">
        <v>168.1</v>
      </c>
      <c r="CZ36" s="11">
        <v>26.387600000000003</v>
      </c>
      <c r="DA36" s="11">
        <v>577.94420000000002</v>
      </c>
      <c r="DB36" s="11">
        <v>64.730800000000002</v>
      </c>
      <c r="DC36" s="11">
        <v>837.1626</v>
      </c>
      <c r="DD36" s="19">
        <v>2598.7357999999999</v>
      </c>
      <c r="DE36" s="9">
        <v>3371.5202000000004</v>
      </c>
      <c r="DF36" s="9">
        <v>0</v>
      </c>
      <c r="DG36" s="9">
        <v>3371.5202000000004</v>
      </c>
      <c r="DH36" s="11">
        <v>393.6</v>
      </c>
      <c r="DI36" s="11">
        <v>288.07419999999996</v>
      </c>
      <c r="DJ36" s="11">
        <v>2365.4621999999999</v>
      </c>
      <c r="DK36" s="11">
        <v>102.78700000000001</v>
      </c>
      <c r="DL36" s="11">
        <v>3149.9234000000001</v>
      </c>
      <c r="DM36" s="19">
        <v>6521.4435999999996</v>
      </c>
      <c r="DN36" s="73">
        <f t="shared" si="1"/>
        <v>24008.656999999996</v>
      </c>
      <c r="DO36" s="73">
        <f t="shared" si="2"/>
        <v>777.86020000000008</v>
      </c>
      <c r="DP36" s="73">
        <f t="shared" si="3"/>
        <v>24786.517199999995</v>
      </c>
      <c r="DQ36" s="22">
        <f t="shared" si="4"/>
        <v>2501.8199999999997</v>
      </c>
      <c r="DR36" s="22">
        <f t="shared" si="5"/>
        <v>593.84399999999994</v>
      </c>
      <c r="DS36" s="22">
        <f t="shared" si="6"/>
        <v>9335.150599999999</v>
      </c>
      <c r="DT36" s="22">
        <f t="shared" si="7"/>
        <v>1139.3818000000001</v>
      </c>
      <c r="DU36" s="22">
        <f t="shared" si="8"/>
        <v>13570.196399999999</v>
      </c>
      <c r="DV36" s="23">
        <f t="shared" si="9"/>
        <v>38356.713600000003</v>
      </c>
      <c r="DW36" s="262">
        <f t="shared" si="10"/>
        <v>1199.0613999999987</v>
      </c>
      <c r="DX36" s="262"/>
      <c r="DY36" s="263">
        <f>E36-(DU36-(DO36*PARAM!Q36))</f>
        <v>-792.59559999999874</v>
      </c>
      <c r="DZ36" s="263"/>
    </row>
    <row r="37" spans="1:130" x14ac:dyDescent="0.25">
      <c r="A37" s="18">
        <v>1840</v>
      </c>
      <c r="B37" s="18" t="s">
        <v>62</v>
      </c>
      <c r="C37" s="18" t="s">
        <v>379</v>
      </c>
      <c r="D37" s="20">
        <v>1</v>
      </c>
      <c r="E37" s="18">
        <v>6227.34</v>
      </c>
      <c r="F37" s="18">
        <v>9577.4904000000006</v>
      </c>
      <c r="G37" s="18" t="s">
        <v>157</v>
      </c>
      <c r="H37" s="18" t="s">
        <v>26</v>
      </c>
      <c r="I37" s="18" t="s">
        <v>380</v>
      </c>
      <c r="J37" s="9">
        <v>692.32640000000004</v>
      </c>
      <c r="K37" s="9">
        <v>0</v>
      </c>
      <c r="L37" s="9">
        <v>692.32640000000004</v>
      </c>
      <c r="M37" s="11">
        <v>91.68</v>
      </c>
      <c r="N37" s="11">
        <v>17.6008</v>
      </c>
      <c r="O37" s="11">
        <v>325.51759999999996</v>
      </c>
      <c r="P37" s="11">
        <v>17.886400000000002</v>
      </c>
      <c r="Q37" s="11">
        <v>452.68480000000005</v>
      </c>
      <c r="R37" s="23">
        <v>1145.0111999999999</v>
      </c>
      <c r="S37" s="9">
        <v>692.32640000000004</v>
      </c>
      <c r="T37" s="9">
        <v>0</v>
      </c>
      <c r="U37" s="9">
        <v>692.32640000000004</v>
      </c>
      <c r="V37" s="11">
        <v>91.68</v>
      </c>
      <c r="W37" s="11">
        <v>17.6008</v>
      </c>
      <c r="X37" s="11">
        <v>325.84879999999998</v>
      </c>
      <c r="Y37" s="11">
        <v>17.478400000000001</v>
      </c>
      <c r="Z37" s="11">
        <v>452.608</v>
      </c>
      <c r="AA37" s="23">
        <v>1144.9344000000001</v>
      </c>
      <c r="AB37" s="9">
        <v>665.66320000000007</v>
      </c>
      <c r="AC37" s="9">
        <v>0</v>
      </c>
      <c r="AD37" s="9">
        <v>665.66320000000007</v>
      </c>
      <c r="AE37" s="11">
        <v>88</v>
      </c>
      <c r="AF37" s="11">
        <v>16.9344</v>
      </c>
      <c r="AG37" s="11">
        <v>313.7432</v>
      </c>
      <c r="AH37" s="11">
        <v>17.524000000000001</v>
      </c>
      <c r="AI37" s="11">
        <v>436.20160000000004</v>
      </c>
      <c r="AJ37" s="23">
        <v>1101.8648000000001</v>
      </c>
      <c r="AK37" s="9">
        <v>665.66320000000007</v>
      </c>
      <c r="AL37" s="9">
        <v>0</v>
      </c>
      <c r="AM37" s="9">
        <v>665.66320000000007</v>
      </c>
      <c r="AN37" s="11">
        <v>88</v>
      </c>
      <c r="AO37" s="11">
        <v>16.9344</v>
      </c>
      <c r="AP37" s="11">
        <v>313.7432</v>
      </c>
      <c r="AQ37" s="11">
        <v>17.932000000000002</v>
      </c>
      <c r="AR37" s="11">
        <v>436.6096</v>
      </c>
      <c r="AS37" s="23">
        <v>1102.2728</v>
      </c>
      <c r="AT37" s="9">
        <v>665.66320000000007</v>
      </c>
      <c r="AU37" s="9">
        <v>75.888800000000003</v>
      </c>
      <c r="AV37" s="9">
        <v>741.55200000000002</v>
      </c>
      <c r="AW37" s="11">
        <v>98.24</v>
      </c>
      <c r="AX37" s="11">
        <v>16.9344</v>
      </c>
      <c r="AY37" s="11">
        <v>328.92080000000004</v>
      </c>
      <c r="AZ37" s="11">
        <v>16.908799999999999</v>
      </c>
      <c r="BA37" s="11">
        <v>461.00400000000002</v>
      </c>
      <c r="BB37" s="23">
        <v>1202.556</v>
      </c>
      <c r="BC37" s="9">
        <v>993.24080000000004</v>
      </c>
      <c r="BD37" s="9">
        <v>0</v>
      </c>
      <c r="BE37" s="9">
        <v>993.24080000000004</v>
      </c>
      <c r="BF37" s="11">
        <v>133.91999999999999</v>
      </c>
      <c r="BG37" s="11">
        <v>25.123200000000001</v>
      </c>
      <c r="BH37" s="11">
        <v>460.43919999999997</v>
      </c>
      <c r="BI37" s="11">
        <v>21.9664</v>
      </c>
      <c r="BJ37" s="11">
        <v>641.44880000000001</v>
      </c>
      <c r="BK37" s="23">
        <v>1634.6895999999999</v>
      </c>
      <c r="BL37" s="9">
        <v>741.84399999999994</v>
      </c>
      <c r="BM37" s="9">
        <v>0</v>
      </c>
      <c r="BN37" s="9">
        <v>741.84399999999994</v>
      </c>
      <c r="BO37" s="11">
        <v>98.48</v>
      </c>
      <c r="BP37" s="11">
        <v>18.839200000000002</v>
      </c>
      <c r="BQ37" s="11">
        <v>346.21519999999998</v>
      </c>
      <c r="BR37" s="11">
        <v>21.617600000000003</v>
      </c>
      <c r="BS37" s="11">
        <v>485.15199999999999</v>
      </c>
      <c r="BT37" s="23">
        <v>1226.9960000000001</v>
      </c>
      <c r="BU37" s="9">
        <v>665.66320000000007</v>
      </c>
      <c r="BV37" s="9">
        <v>0</v>
      </c>
      <c r="BW37" s="9">
        <v>665.66320000000007</v>
      </c>
      <c r="BX37" s="11">
        <v>88</v>
      </c>
      <c r="BY37" s="11">
        <v>16.9344</v>
      </c>
      <c r="BZ37" s="11">
        <v>313.7432</v>
      </c>
      <c r="CA37" s="11">
        <v>16.707999999999998</v>
      </c>
      <c r="CB37" s="11">
        <v>435.38559999999995</v>
      </c>
      <c r="CC37" s="23">
        <v>1101.0488</v>
      </c>
      <c r="CD37" s="9">
        <v>708.5992</v>
      </c>
      <c r="CE37" s="9">
        <v>591.12480000000005</v>
      </c>
      <c r="CF37" s="9">
        <v>1299.7239999999999</v>
      </c>
      <c r="CG37" s="11">
        <v>177.04</v>
      </c>
      <c r="CH37" s="11">
        <v>32.785600000000002</v>
      </c>
      <c r="CI37" s="11">
        <v>597.61440000000005</v>
      </c>
      <c r="CJ37" s="11">
        <v>20.817600000000002</v>
      </c>
      <c r="CK37" s="11">
        <v>828.25759999999991</v>
      </c>
      <c r="CL37" s="23">
        <v>2127.9816000000001</v>
      </c>
      <c r="CM37" s="9">
        <v>665.66320000000007</v>
      </c>
      <c r="CN37" s="9">
        <v>0</v>
      </c>
      <c r="CO37" s="9">
        <v>665.66320000000007</v>
      </c>
      <c r="CP37" s="11">
        <v>88</v>
      </c>
      <c r="CQ37" s="11">
        <v>16.8352</v>
      </c>
      <c r="CR37" s="11">
        <v>312.35040000000004</v>
      </c>
      <c r="CS37" s="11">
        <v>16.3</v>
      </c>
      <c r="CT37" s="11">
        <v>433.48559999999998</v>
      </c>
      <c r="CU37" s="23">
        <v>1099.1487999999999</v>
      </c>
      <c r="DN37" s="73">
        <f t="shared" si="1"/>
        <v>7156.6527999999998</v>
      </c>
      <c r="DO37" s="73">
        <f t="shared" si="2"/>
        <v>667.0136</v>
      </c>
      <c r="DP37" s="73">
        <f t="shared" si="3"/>
        <v>7823.666400000001</v>
      </c>
      <c r="DQ37" s="22">
        <f t="shared" si="4"/>
        <v>1043.04</v>
      </c>
      <c r="DR37" s="22">
        <f t="shared" si="5"/>
        <v>196.5224</v>
      </c>
      <c r="DS37" s="22">
        <f t="shared" si="6"/>
        <v>3638.1359999999995</v>
      </c>
      <c r="DT37" s="22">
        <f t="shared" si="7"/>
        <v>185.13920000000002</v>
      </c>
      <c r="DU37" s="22">
        <f t="shared" si="8"/>
        <v>5062.8376000000007</v>
      </c>
      <c r="DV37" s="23">
        <f t="shared" si="9"/>
        <v>12886.503999999997</v>
      </c>
      <c r="DW37" s="262">
        <f t="shared" si="10"/>
        <v>-1753.8239999999996</v>
      </c>
      <c r="DX37" s="262"/>
      <c r="DY37" s="263">
        <f>E37-(DU37-(DO37*PARAM!Q37))</f>
        <v>1164.5023999999994</v>
      </c>
      <c r="DZ37" s="263"/>
    </row>
    <row r="38" spans="1:130" x14ac:dyDescent="0.25">
      <c r="A38" s="18">
        <v>1882</v>
      </c>
      <c r="B38" s="18" t="s">
        <v>372</v>
      </c>
      <c r="C38" s="18" t="s">
        <v>373</v>
      </c>
      <c r="D38" s="20">
        <v>1</v>
      </c>
      <c r="E38" s="18">
        <v>13102.000999999998</v>
      </c>
      <c r="F38" s="18">
        <v>23927.19</v>
      </c>
      <c r="G38" s="18" t="s">
        <v>157</v>
      </c>
      <c r="H38" s="18" t="s">
        <v>20</v>
      </c>
      <c r="I38" s="18" t="s">
        <v>254</v>
      </c>
      <c r="J38" s="9">
        <v>1905.4258</v>
      </c>
      <c r="K38" s="9">
        <v>0</v>
      </c>
      <c r="L38" s="9">
        <v>1905.4258</v>
      </c>
      <c r="M38" s="11">
        <v>177.94</v>
      </c>
      <c r="N38" s="11">
        <v>23.878400000000003</v>
      </c>
      <c r="O38" s="11">
        <v>592.54019999999991</v>
      </c>
      <c r="P38" s="11">
        <v>117.18620000000001</v>
      </c>
      <c r="Q38" s="11">
        <v>911.54480000000001</v>
      </c>
      <c r="R38" s="23">
        <v>2816.9706000000001</v>
      </c>
      <c r="S38" s="9">
        <v>1839.3338000000001</v>
      </c>
      <c r="T38" s="9">
        <v>0</v>
      </c>
      <c r="U38" s="9">
        <v>1839.3338000000001</v>
      </c>
      <c r="V38" s="11">
        <v>177.94</v>
      </c>
      <c r="W38" s="11">
        <v>23.878400000000003</v>
      </c>
      <c r="X38" s="11">
        <v>593.24540000000002</v>
      </c>
      <c r="Y38" s="11">
        <v>99.572600000000008</v>
      </c>
      <c r="Z38" s="11">
        <v>894.63639999999998</v>
      </c>
      <c r="AA38" s="23">
        <v>2733.9702000000002</v>
      </c>
      <c r="AB38" s="9">
        <v>1839.3338000000001</v>
      </c>
      <c r="AC38" s="9">
        <v>0</v>
      </c>
      <c r="AD38" s="9">
        <v>1839.3338000000001</v>
      </c>
      <c r="AE38" s="11">
        <v>179.58</v>
      </c>
      <c r="AF38" s="11">
        <v>23.878400000000003</v>
      </c>
      <c r="AG38" s="11">
        <v>606.56219999999996</v>
      </c>
      <c r="AH38" s="11">
        <v>112.1186</v>
      </c>
      <c r="AI38" s="11">
        <v>922.13919999999996</v>
      </c>
      <c r="AJ38" s="23">
        <v>2761.473</v>
      </c>
      <c r="AK38" s="9">
        <v>1839.3338000000001</v>
      </c>
      <c r="AL38" s="9">
        <v>0</v>
      </c>
      <c r="AM38" s="9">
        <v>1839.3338000000001</v>
      </c>
      <c r="AN38" s="11">
        <v>179.58</v>
      </c>
      <c r="AO38" s="11">
        <v>23.878400000000003</v>
      </c>
      <c r="AP38" s="11">
        <v>606.56219999999996</v>
      </c>
      <c r="AQ38" s="11">
        <v>95.390599999999992</v>
      </c>
      <c r="AR38" s="11">
        <v>905.41120000000001</v>
      </c>
      <c r="AS38" s="23">
        <v>2744.7449999999999</v>
      </c>
      <c r="AT38" s="9">
        <v>1839.3338000000001</v>
      </c>
      <c r="AU38" s="9">
        <v>295.59359999999998</v>
      </c>
      <c r="AV38" s="9">
        <v>2134.9274</v>
      </c>
      <c r="AW38" s="11">
        <v>219.76</v>
      </c>
      <c r="AX38" s="11">
        <v>23.878400000000003</v>
      </c>
      <c r="AY38" s="11">
        <v>665.67600000000004</v>
      </c>
      <c r="AZ38" s="11">
        <v>36.621200000000002</v>
      </c>
      <c r="BA38" s="11">
        <v>945.93560000000002</v>
      </c>
      <c r="BB38" s="23">
        <v>3080.8629999999998</v>
      </c>
      <c r="BC38" s="9">
        <v>2884.0630000000001</v>
      </c>
      <c r="BD38" s="9">
        <v>0</v>
      </c>
      <c r="BE38" s="9">
        <v>2884.0630000000001</v>
      </c>
      <c r="BF38" s="11">
        <v>304.22000000000003</v>
      </c>
      <c r="BG38" s="11">
        <v>35.604399999999998</v>
      </c>
      <c r="BH38" s="11">
        <v>1052.8062</v>
      </c>
      <c r="BI38" s="11">
        <v>50.585799999999999</v>
      </c>
      <c r="BJ38" s="11">
        <v>1443.2164000000002</v>
      </c>
      <c r="BK38" s="23">
        <v>4327.2794000000004</v>
      </c>
      <c r="BL38" s="9">
        <v>1839.3338000000001</v>
      </c>
      <c r="BM38" s="9">
        <v>0</v>
      </c>
      <c r="BN38" s="9">
        <v>1839.3338000000001</v>
      </c>
      <c r="BO38" s="11">
        <v>179.58</v>
      </c>
      <c r="BP38" s="11">
        <v>23.878400000000003</v>
      </c>
      <c r="BQ38" s="11">
        <v>606.56219999999996</v>
      </c>
      <c r="BR38" s="11">
        <v>32.660600000000002</v>
      </c>
      <c r="BS38" s="11">
        <v>842.68119999999999</v>
      </c>
      <c r="BT38" s="23">
        <v>2682.0149999999999</v>
      </c>
      <c r="BU38" s="9">
        <v>1854.9466</v>
      </c>
      <c r="BV38" s="9">
        <v>0</v>
      </c>
      <c r="BW38" s="9">
        <v>1854.9466</v>
      </c>
      <c r="BX38" s="11">
        <v>181.22</v>
      </c>
      <c r="BY38" s="11">
        <v>24.083400000000001</v>
      </c>
      <c r="BZ38" s="11">
        <v>620.72360000000003</v>
      </c>
      <c r="CA38" s="11">
        <v>99.843199999999996</v>
      </c>
      <c r="CB38" s="11">
        <v>925.87020000000007</v>
      </c>
      <c r="CC38" s="23">
        <v>2780.8168000000001</v>
      </c>
      <c r="CD38" s="9">
        <v>1887.4842000000001</v>
      </c>
      <c r="CE38" s="9">
        <v>0</v>
      </c>
      <c r="CF38" s="9">
        <v>1887.4842000000001</v>
      </c>
      <c r="CG38" s="11">
        <v>186.14</v>
      </c>
      <c r="CH38" s="11">
        <v>24.509799999999998</v>
      </c>
      <c r="CI38" s="11">
        <v>847.85539999999992</v>
      </c>
      <c r="CJ38" s="11">
        <v>33.513400000000004</v>
      </c>
      <c r="CK38" s="11">
        <v>1092.0186000000001</v>
      </c>
      <c r="CL38" s="23">
        <v>2979.5028000000002</v>
      </c>
      <c r="CM38" s="9">
        <v>617.61580000000004</v>
      </c>
      <c r="CN38" s="9">
        <v>0</v>
      </c>
      <c r="CO38" s="9">
        <v>617.61580000000004</v>
      </c>
      <c r="CP38" s="11">
        <v>19.68</v>
      </c>
      <c r="CQ38" s="11">
        <v>7.9950000000000001</v>
      </c>
      <c r="CR38" s="11">
        <v>274.85580000000004</v>
      </c>
      <c r="CS38" s="11">
        <v>10.9634</v>
      </c>
      <c r="CT38" s="11">
        <v>313.49419999999998</v>
      </c>
      <c r="CU38" s="23">
        <v>931.11</v>
      </c>
      <c r="CV38" s="9">
        <v>772.29240000000004</v>
      </c>
      <c r="CW38" s="9">
        <v>0</v>
      </c>
      <c r="CX38" s="9">
        <v>772.29240000000004</v>
      </c>
      <c r="CY38" s="11">
        <v>33.619999999999997</v>
      </c>
      <c r="CZ38" s="11">
        <v>10.0122</v>
      </c>
      <c r="DA38" s="11">
        <v>319.97219999999999</v>
      </c>
      <c r="DB38" s="11">
        <v>13.702199999999999</v>
      </c>
      <c r="DC38" s="11">
        <v>377.30660000000006</v>
      </c>
      <c r="DD38" s="19">
        <v>1149.5989999999999</v>
      </c>
      <c r="DE38" s="9">
        <v>4545.67</v>
      </c>
      <c r="DF38" s="9">
        <v>0</v>
      </c>
      <c r="DG38" s="9">
        <v>4545.67</v>
      </c>
      <c r="DH38" s="11">
        <v>555.14</v>
      </c>
      <c r="DI38" s="11">
        <v>293.36320000000001</v>
      </c>
      <c r="DJ38" s="11">
        <v>2414.6376</v>
      </c>
      <c r="DK38" s="11">
        <v>81.835999999999999</v>
      </c>
      <c r="DL38" s="11">
        <v>3344.9767999999999</v>
      </c>
      <c r="DM38" s="19">
        <v>7890.6468000000004</v>
      </c>
      <c r="DN38" s="73">
        <f t="shared" si="1"/>
        <v>23664.166799999999</v>
      </c>
      <c r="DO38" s="73">
        <f t="shared" si="2"/>
        <v>295.59359999999998</v>
      </c>
      <c r="DP38" s="73">
        <f t="shared" si="3"/>
        <v>23959.760399999999</v>
      </c>
      <c r="DQ38" s="22">
        <f t="shared" si="4"/>
        <v>2394.4</v>
      </c>
      <c r="DR38" s="22">
        <f t="shared" si="5"/>
        <v>538.83840000000009</v>
      </c>
      <c r="DS38" s="22">
        <f t="shared" si="6"/>
        <v>9201.9989999999998</v>
      </c>
      <c r="DT38" s="22">
        <f t="shared" si="7"/>
        <v>783.99380000000008</v>
      </c>
      <c r="DU38" s="22">
        <f t="shared" si="8"/>
        <v>12919.2312</v>
      </c>
      <c r="DV38" s="23">
        <f t="shared" si="9"/>
        <v>36878.991600000001</v>
      </c>
      <c r="DW38" s="262">
        <f t="shared" si="10"/>
        <v>32.570400000000518</v>
      </c>
      <c r="DX38" s="262"/>
      <c r="DY38" s="263">
        <f>E38-(DU38-(DO38*PARAM!Q38))</f>
        <v>182.76979999999821</v>
      </c>
      <c r="DZ38" s="263"/>
    </row>
    <row r="39" spans="1:130" x14ac:dyDescent="0.25">
      <c r="A39" s="18">
        <v>1885</v>
      </c>
      <c r="B39" s="18" t="s">
        <v>266</v>
      </c>
      <c r="C39" s="18" t="s">
        <v>267</v>
      </c>
      <c r="D39" s="20">
        <v>1</v>
      </c>
      <c r="E39" s="18">
        <v>126.21624000000001</v>
      </c>
      <c r="F39" s="18">
        <v>220.59114000000002</v>
      </c>
      <c r="G39" s="18" t="s">
        <v>157</v>
      </c>
      <c r="H39" s="18" t="s">
        <v>9</v>
      </c>
      <c r="I39" s="18" t="s">
        <v>268</v>
      </c>
      <c r="J39" s="9">
        <v>16.999079999999999</v>
      </c>
      <c r="K39" s="9">
        <v>0</v>
      </c>
      <c r="L39" s="9">
        <v>16.999079999999999</v>
      </c>
      <c r="M39" s="11">
        <v>1.806</v>
      </c>
      <c r="N39" s="11">
        <v>0.42455999999999994</v>
      </c>
      <c r="O39" s="11">
        <v>6.5581199999999997</v>
      </c>
      <c r="P39" s="11">
        <v>0.88325999999999993</v>
      </c>
      <c r="Q39" s="11">
        <v>9.6719399999999993</v>
      </c>
      <c r="R39" s="23">
        <v>26.671019999999999</v>
      </c>
      <c r="S39" s="9">
        <v>16.999079999999999</v>
      </c>
      <c r="T39" s="9">
        <v>0</v>
      </c>
      <c r="U39" s="9">
        <v>16.999079999999999</v>
      </c>
      <c r="V39" s="11">
        <v>1.806</v>
      </c>
      <c r="W39" s="11">
        <v>0.42455999999999994</v>
      </c>
      <c r="X39" s="11">
        <v>6.5648399999999993</v>
      </c>
      <c r="Y39" s="11">
        <v>0.85265999999999986</v>
      </c>
      <c r="Z39" s="11">
        <v>9.6480599999999992</v>
      </c>
      <c r="AA39" s="23">
        <v>26.64714</v>
      </c>
      <c r="AB39" s="9">
        <v>16.999079999999999</v>
      </c>
      <c r="AC39" s="9">
        <v>0</v>
      </c>
      <c r="AD39" s="9">
        <v>16.999079999999999</v>
      </c>
      <c r="AE39" s="11">
        <v>1.806</v>
      </c>
      <c r="AF39" s="11">
        <v>0.42455999999999994</v>
      </c>
      <c r="AG39" s="11">
        <v>6.5614800000000004</v>
      </c>
      <c r="AH39" s="11">
        <v>0.60785999999999996</v>
      </c>
      <c r="AI39" s="11">
        <v>9.3999000000000006</v>
      </c>
      <c r="AJ39" s="23">
        <v>26.398979999999998</v>
      </c>
      <c r="AK39" s="9">
        <v>16.999079999999999</v>
      </c>
      <c r="AL39" s="9">
        <v>0</v>
      </c>
      <c r="AM39" s="9">
        <v>16.999079999999999</v>
      </c>
      <c r="AN39" s="11">
        <v>1.806</v>
      </c>
      <c r="AO39" s="11">
        <v>0.42455999999999994</v>
      </c>
      <c r="AP39" s="11">
        <v>6.5614800000000004</v>
      </c>
      <c r="AQ39" s="11">
        <v>0.94445999999999997</v>
      </c>
      <c r="AR39" s="11">
        <v>9.7364999999999995</v>
      </c>
      <c r="AS39" s="23">
        <v>26.735579999999999</v>
      </c>
      <c r="AT39" s="9">
        <v>16.999079999999999</v>
      </c>
      <c r="AU39" s="9">
        <v>1.8782399999999999</v>
      </c>
      <c r="AV39" s="9">
        <v>18.877320000000001</v>
      </c>
      <c r="AW39" s="11">
        <v>2.0579999999999998</v>
      </c>
      <c r="AX39" s="11">
        <v>0.42455999999999994</v>
      </c>
      <c r="AY39" s="11">
        <v>6.9371399999999994</v>
      </c>
      <c r="AZ39" s="11">
        <v>0.66359999999999997</v>
      </c>
      <c r="BA39" s="11">
        <v>10.083299999999999</v>
      </c>
      <c r="BB39" s="23">
        <v>28.960619999999999</v>
      </c>
      <c r="BC39" s="9">
        <v>26.058479999999999</v>
      </c>
      <c r="BD39" s="9">
        <v>0</v>
      </c>
      <c r="BE39" s="9">
        <v>26.058479999999999</v>
      </c>
      <c r="BF39" s="11">
        <v>2.9580000000000002</v>
      </c>
      <c r="BG39" s="11">
        <v>0.63324000000000003</v>
      </c>
      <c r="BH39" s="11">
        <v>11.19576</v>
      </c>
      <c r="BI39" s="11">
        <v>0.97985999999999995</v>
      </c>
      <c r="BJ39" s="11">
        <v>15.766859999999999</v>
      </c>
      <c r="BK39" s="23">
        <v>41.825339999999997</v>
      </c>
      <c r="BL39" s="9">
        <v>16.999079999999999</v>
      </c>
      <c r="BM39" s="9">
        <v>0</v>
      </c>
      <c r="BN39" s="9">
        <v>16.999079999999999</v>
      </c>
      <c r="BO39" s="11">
        <v>1.776</v>
      </c>
      <c r="BP39" s="11">
        <v>0.42455999999999994</v>
      </c>
      <c r="BQ39" s="11">
        <v>6.5614800000000004</v>
      </c>
      <c r="BR39" s="11">
        <v>0.85265999999999986</v>
      </c>
      <c r="BS39" s="11">
        <v>9.6146999999999991</v>
      </c>
      <c r="BT39" s="23">
        <v>26.613779999999998</v>
      </c>
      <c r="BU39" s="9">
        <v>16.999079999999999</v>
      </c>
      <c r="BV39" s="9">
        <v>0</v>
      </c>
      <c r="BW39" s="9">
        <v>16.999079999999999</v>
      </c>
      <c r="BX39" s="11">
        <v>1.8</v>
      </c>
      <c r="BY39" s="11">
        <v>0.42455999999999994</v>
      </c>
      <c r="BZ39" s="11">
        <v>6.5614800000000004</v>
      </c>
      <c r="CA39" s="11">
        <v>0.94445999999999997</v>
      </c>
      <c r="CB39" s="11">
        <v>9.7304999999999993</v>
      </c>
      <c r="CC39" s="23">
        <v>26.729580000000002</v>
      </c>
      <c r="CD39" s="9">
        <v>16.999079999999999</v>
      </c>
      <c r="CE39" s="9">
        <v>0</v>
      </c>
      <c r="CF39" s="9">
        <v>16.999079999999999</v>
      </c>
      <c r="CG39" s="11">
        <v>1.776</v>
      </c>
      <c r="CH39" s="11">
        <v>0.42455999999999994</v>
      </c>
      <c r="CI39" s="11">
        <v>6.339599999999999</v>
      </c>
      <c r="CJ39" s="11">
        <v>0.30186000000000002</v>
      </c>
      <c r="CK39" s="11">
        <v>8.8420199999999998</v>
      </c>
      <c r="CL39" s="23">
        <v>25.841100000000001</v>
      </c>
      <c r="CM39" s="9">
        <v>16.999079999999999</v>
      </c>
      <c r="CN39" s="9">
        <v>0</v>
      </c>
      <c r="CO39" s="9">
        <v>16.999079999999999</v>
      </c>
      <c r="CP39" s="11">
        <v>1.806</v>
      </c>
      <c r="CQ39" s="11">
        <v>0.42455999999999994</v>
      </c>
      <c r="CR39" s="11">
        <v>6.3587999999999996</v>
      </c>
      <c r="CS39" s="11">
        <v>0.63845999999999992</v>
      </c>
      <c r="CT39" s="11">
        <v>9.2278199999999995</v>
      </c>
      <c r="CU39" s="23">
        <v>26.226900000000001</v>
      </c>
      <c r="CV39" s="9">
        <v>16.999079999999999</v>
      </c>
      <c r="CW39" s="9">
        <v>0</v>
      </c>
      <c r="CX39" s="9">
        <v>16.999079999999999</v>
      </c>
      <c r="CY39" s="11">
        <v>1.776</v>
      </c>
      <c r="CZ39" s="11">
        <v>0.42455999999999994</v>
      </c>
      <c r="DA39" s="11">
        <v>6.339599999999999</v>
      </c>
      <c r="DB39" s="11">
        <v>0.73025999999999991</v>
      </c>
      <c r="DC39" s="11">
        <v>9.2704199999999997</v>
      </c>
      <c r="DD39" s="19">
        <v>26.269499999999997</v>
      </c>
      <c r="DE39" s="9">
        <v>25.5123</v>
      </c>
      <c r="DF39" s="9">
        <v>0</v>
      </c>
      <c r="DG39" s="9">
        <v>25.5123</v>
      </c>
      <c r="DH39" s="11">
        <v>2.9819999999999998</v>
      </c>
      <c r="DI39" s="11">
        <v>2.8441199999999998</v>
      </c>
      <c r="DJ39" s="11">
        <v>7.9985999999999997</v>
      </c>
      <c r="DK39" s="11">
        <v>0.7589999999999999</v>
      </c>
      <c r="DL39" s="11">
        <v>14.583719999999998</v>
      </c>
      <c r="DM39" s="19">
        <v>40.096019999999996</v>
      </c>
      <c r="DN39" s="73">
        <f t="shared" si="1"/>
        <v>221.56157999999996</v>
      </c>
      <c r="DO39" s="73">
        <f t="shared" si="2"/>
        <v>1.8782399999999999</v>
      </c>
      <c r="DP39" s="73">
        <f t="shared" si="3"/>
        <v>223.43981999999997</v>
      </c>
      <c r="DQ39" s="22">
        <f t="shared" si="4"/>
        <v>24.156000000000002</v>
      </c>
      <c r="DR39" s="22">
        <f t="shared" si="5"/>
        <v>7.7229599999999987</v>
      </c>
      <c r="DS39" s="22">
        <f t="shared" si="6"/>
        <v>84.538380000000004</v>
      </c>
      <c r="DT39" s="22">
        <f t="shared" si="7"/>
        <v>9.1584000000000003</v>
      </c>
      <c r="DU39" s="22">
        <f t="shared" si="8"/>
        <v>125.57574</v>
      </c>
      <c r="DV39" s="23">
        <f t="shared" si="9"/>
        <v>349.01555999999999</v>
      </c>
      <c r="DW39" s="262">
        <f t="shared" si="10"/>
        <v>2.8486799999999448</v>
      </c>
      <c r="DX39" s="262"/>
      <c r="DY39" s="263">
        <f>E39-(DU39-(DO39*PARAM!Q39))</f>
        <v>0.64050000000001717</v>
      </c>
      <c r="DZ39" s="263"/>
    </row>
    <row r="40" spans="1:130" x14ac:dyDescent="0.25">
      <c r="A40" s="18">
        <v>1917</v>
      </c>
      <c r="B40" s="18" t="s">
        <v>880</v>
      </c>
      <c r="C40" s="18" t="s">
        <v>221</v>
      </c>
      <c r="D40" s="20">
        <v>1</v>
      </c>
      <c r="E40" s="18">
        <v>69.782040000000009</v>
      </c>
      <c r="F40" s="18">
        <v>124.98563999999999</v>
      </c>
      <c r="G40" s="18" t="s">
        <v>173</v>
      </c>
      <c r="H40" s="18" t="s">
        <v>9</v>
      </c>
      <c r="I40" s="18" t="s">
        <v>236</v>
      </c>
      <c r="R40" s="23"/>
      <c r="AA40" s="23"/>
      <c r="AJ40" s="23"/>
      <c r="AS40" s="23"/>
      <c r="AT40" s="9">
        <v>3.6762599999999996</v>
      </c>
      <c r="AU40" s="9">
        <v>0</v>
      </c>
      <c r="AV40" s="9">
        <v>3.6762599999999996</v>
      </c>
      <c r="AW40" s="11">
        <v>0.156</v>
      </c>
      <c r="AX40" s="11">
        <v>9.1440000000000007E-2</v>
      </c>
      <c r="AY40" s="11">
        <v>1.3078799999999999</v>
      </c>
      <c r="AZ40" s="11">
        <v>6.522E-2</v>
      </c>
      <c r="BA40" s="11">
        <v>1.6205400000000001</v>
      </c>
      <c r="BB40" s="23">
        <v>5.2967999999999993</v>
      </c>
      <c r="BC40" s="9">
        <v>16.1556</v>
      </c>
      <c r="BD40" s="9">
        <v>0</v>
      </c>
      <c r="BE40" s="9">
        <v>16.1556</v>
      </c>
      <c r="BF40" s="11">
        <v>1.3919999999999999</v>
      </c>
      <c r="BG40" s="11">
        <v>0.39827999999999997</v>
      </c>
      <c r="BH40" s="11">
        <v>5.920799999999999</v>
      </c>
      <c r="BI40" s="11">
        <v>1.11216</v>
      </c>
      <c r="BJ40" s="11">
        <v>8.8232400000000002</v>
      </c>
      <c r="BK40" s="23">
        <v>24.978840000000002</v>
      </c>
      <c r="BL40" s="9">
        <v>14.625119999999999</v>
      </c>
      <c r="BM40" s="9">
        <v>0</v>
      </c>
      <c r="BN40" s="9">
        <v>14.625119999999999</v>
      </c>
      <c r="BO40" s="11">
        <v>1.4219999999999999</v>
      </c>
      <c r="BP40" s="11">
        <v>0.36107999999999996</v>
      </c>
      <c r="BQ40" s="11">
        <v>5.1278999999999995</v>
      </c>
      <c r="BR40" s="11">
        <v>0.87102000000000002</v>
      </c>
      <c r="BS40" s="11">
        <v>7.7819999999999991</v>
      </c>
      <c r="BT40" s="23">
        <v>22.407119999999999</v>
      </c>
      <c r="BU40" s="9">
        <v>8.1923999999999992</v>
      </c>
      <c r="BV40" s="9">
        <v>0</v>
      </c>
      <c r="BW40" s="9">
        <v>8.1923999999999992</v>
      </c>
      <c r="BX40" s="11">
        <v>0.54600000000000004</v>
      </c>
      <c r="BY40" s="11">
        <v>0.20015999999999998</v>
      </c>
      <c r="BZ40" s="11">
        <v>2.9411399999999999</v>
      </c>
      <c r="CA40" s="11">
        <v>0.42011999999999999</v>
      </c>
      <c r="CB40" s="11">
        <v>4.1074199999999994</v>
      </c>
      <c r="CC40" s="23">
        <v>12.29982</v>
      </c>
      <c r="CD40" s="9">
        <v>14.625119999999999</v>
      </c>
      <c r="CE40" s="9">
        <v>0</v>
      </c>
      <c r="CF40" s="9">
        <v>14.625119999999999</v>
      </c>
      <c r="CG40" s="11">
        <v>1.4219999999999999</v>
      </c>
      <c r="CH40" s="11">
        <v>0.36107999999999996</v>
      </c>
      <c r="CI40" s="11">
        <v>5.1278999999999995</v>
      </c>
      <c r="CJ40" s="11">
        <v>0.93221999999999994</v>
      </c>
      <c r="CK40" s="11">
        <v>7.8431999999999995</v>
      </c>
      <c r="CL40" s="23">
        <v>22.468319999999999</v>
      </c>
      <c r="CM40" s="9">
        <v>14.625119999999999</v>
      </c>
      <c r="CN40" s="9">
        <v>0</v>
      </c>
      <c r="CO40" s="9">
        <v>14.625119999999999</v>
      </c>
      <c r="CP40" s="11">
        <v>1.452</v>
      </c>
      <c r="CQ40" s="11">
        <v>0.36107999999999996</v>
      </c>
      <c r="CR40" s="11">
        <v>4.9627799999999995</v>
      </c>
      <c r="CS40" s="11">
        <v>0.59561999999999993</v>
      </c>
      <c r="CT40" s="11">
        <v>7.37148</v>
      </c>
      <c r="CU40" s="23">
        <v>21.996599999999997</v>
      </c>
      <c r="CV40" s="9">
        <v>14.625119999999999</v>
      </c>
      <c r="CW40" s="9">
        <v>0</v>
      </c>
      <c r="CX40" s="9">
        <v>14.625119999999999</v>
      </c>
      <c r="CY40" s="11">
        <v>1.4219999999999999</v>
      </c>
      <c r="CZ40" s="11">
        <v>0.36107999999999996</v>
      </c>
      <c r="DA40" s="11">
        <v>4.9459799999999996</v>
      </c>
      <c r="DB40" s="11">
        <v>0.80981999999999998</v>
      </c>
      <c r="DC40" s="11">
        <v>7.5388799999999989</v>
      </c>
      <c r="DD40" s="19">
        <v>22.164000000000001</v>
      </c>
      <c r="DE40" s="9">
        <v>21.210419999999999</v>
      </c>
      <c r="DF40" s="9">
        <v>0</v>
      </c>
      <c r="DG40" s="9">
        <v>21.210419999999999</v>
      </c>
      <c r="DH40" s="11">
        <v>3.5999999999999997E-2</v>
      </c>
      <c r="DI40" s="11">
        <v>2.6535600000000001</v>
      </c>
      <c r="DJ40" s="11">
        <v>9.4492799999999999</v>
      </c>
      <c r="DK40" s="11">
        <v>1.0877399999999999</v>
      </c>
      <c r="DL40" s="11">
        <v>13.226579999999998</v>
      </c>
      <c r="DM40" s="19">
        <v>34.436999999999998</v>
      </c>
      <c r="DN40" s="73">
        <f t="shared" si="1"/>
        <v>107.73515999999999</v>
      </c>
      <c r="DO40" s="73">
        <f t="shared" si="2"/>
        <v>0</v>
      </c>
      <c r="DP40" s="73">
        <f t="shared" si="3"/>
        <v>107.73515999999999</v>
      </c>
      <c r="DQ40" s="22">
        <f t="shared" si="4"/>
        <v>7.847999999999999</v>
      </c>
      <c r="DR40" s="22">
        <f t="shared" si="5"/>
        <v>4.7877599999999996</v>
      </c>
      <c r="DS40" s="22">
        <f t="shared" si="6"/>
        <v>39.783659999999998</v>
      </c>
      <c r="DT40" s="22">
        <f t="shared" si="7"/>
        <v>5.8939199999999996</v>
      </c>
      <c r="DU40" s="22">
        <f t="shared" si="8"/>
        <v>58.313339999999997</v>
      </c>
      <c r="DV40" s="23">
        <f t="shared" si="9"/>
        <v>166.04849999999999</v>
      </c>
      <c r="DW40" s="262">
        <f t="shared" si="10"/>
        <v>-17.250479999999996</v>
      </c>
      <c r="DX40" s="262"/>
      <c r="DY40" s="263">
        <f>E40-(DU40-(DO40*PARAM!Q40))</f>
        <v>11.468700000000013</v>
      </c>
      <c r="DZ40" s="263"/>
    </row>
    <row r="41" spans="1:130" x14ac:dyDescent="0.25">
      <c r="A41" s="18">
        <v>1936</v>
      </c>
      <c r="B41" s="18" t="s">
        <v>957</v>
      </c>
      <c r="C41" s="18" t="s">
        <v>958</v>
      </c>
      <c r="D41" s="20">
        <v>1</v>
      </c>
      <c r="G41" s="18" t="s">
        <v>157</v>
      </c>
      <c r="H41" s="18" t="s">
        <v>20</v>
      </c>
      <c r="I41" s="18" t="s">
        <v>254</v>
      </c>
      <c r="R41" s="23"/>
      <c r="AA41" s="23"/>
      <c r="AJ41" s="23"/>
      <c r="AS41" s="23"/>
      <c r="BB41" s="23"/>
      <c r="BK41" s="23"/>
      <c r="BT41" s="23"/>
      <c r="CC41" s="23"/>
      <c r="CL41" s="23"/>
      <c r="CM41" s="9">
        <v>1208.6553999999999</v>
      </c>
      <c r="CN41" s="9">
        <v>0</v>
      </c>
      <c r="CO41" s="9">
        <v>1208.6553999999999</v>
      </c>
      <c r="CP41" s="11">
        <v>91.02</v>
      </c>
      <c r="CQ41" s="11">
        <v>30.151399999999999</v>
      </c>
      <c r="CR41" s="11">
        <v>318.2912</v>
      </c>
      <c r="CS41" s="11">
        <v>84.189400000000006</v>
      </c>
      <c r="CT41" s="11">
        <v>523.65199999999993</v>
      </c>
      <c r="CU41" s="23">
        <v>1732.3073999999999</v>
      </c>
      <c r="CV41" s="9">
        <v>1690.9712</v>
      </c>
      <c r="CW41" s="9">
        <v>0</v>
      </c>
      <c r="CX41" s="9">
        <v>1690.9712</v>
      </c>
      <c r="CY41" s="11">
        <v>157.44</v>
      </c>
      <c r="CZ41" s="11">
        <v>42.221800000000002</v>
      </c>
      <c r="DA41" s="11">
        <v>433.46839999999997</v>
      </c>
      <c r="DB41" s="11">
        <v>109.4782</v>
      </c>
      <c r="DC41" s="11">
        <v>742.60839999999996</v>
      </c>
      <c r="DD41" s="19">
        <v>2433.5796</v>
      </c>
      <c r="DE41" s="9">
        <v>2067.2035999999998</v>
      </c>
      <c r="DF41" s="9">
        <v>0</v>
      </c>
      <c r="DG41" s="9">
        <v>2067.2035999999998</v>
      </c>
      <c r="DH41" s="11">
        <v>-31.98</v>
      </c>
      <c r="DI41" s="11">
        <v>101.2208</v>
      </c>
      <c r="DJ41" s="11">
        <v>774.79340000000002</v>
      </c>
      <c r="DK41" s="11">
        <v>37.802</v>
      </c>
      <c r="DL41" s="11">
        <v>881.83619999999996</v>
      </c>
      <c r="DM41" s="19">
        <v>2949.0398</v>
      </c>
      <c r="DN41" s="73">
        <f t="shared" si="1"/>
        <v>4966.8301999999994</v>
      </c>
      <c r="DO41" s="73">
        <f t="shared" si="2"/>
        <v>0</v>
      </c>
      <c r="DP41" s="73">
        <f t="shared" si="3"/>
        <v>4966.8301999999994</v>
      </c>
      <c r="DQ41" s="22">
        <f t="shared" si="4"/>
        <v>216.48</v>
      </c>
      <c r="DR41" s="22">
        <f t="shared" si="5"/>
        <v>173.59399999999999</v>
      </c>
      <c r="DS41" s="22">
        <f t="shared" si="6"/>
        <v>1526.5529999999999</v>
      </c>
      <c r="DT41" s="22">
        <f t="shared" si="7"/>
        <v>231.46959999999999</v>
      </c>
      <c r="DU41" s="22">
        <f t="shared" si="8"/>
        <v>2148.0965999999999</v>
      </c>
      <c r="DV41" s="23">
        <f t="shared" si="9"/>
        <v>7114.9267999999993</v>
      </c>
      <c r="DW41" s="262">
        <f t="shared" si="10"/>
        <v>4966.8301999999994</v>
      </c>
      <c r="DX41" s="262"/>
      <c r="DY41" s="263">
        <f>E41-(DU41-(DO41*PARAM!Q41))</f>
        <v>-2148.0965999999999</v>
      </c>
      <c r="DZ41" s="263"/>
    </row>
    <row r="42" spans="1:130" x14ac:dyDescent="0.25">
      <c r="A42" s="18">
        <v>1966</v>
      </c>
      <c r="B42" s="18" t="s">
        <v>942</v>
      </c>
      <c r="C42" s="18" t="s">
        <v>943</v>
      </c>
      <c r="D42" s="20">
        <v>0</v>
      </c>
      <c r="G42" s="18" t="s">
        <v>173</v>
      </c>
      <c r="H42" s="18" t="s">
        <v>9</v>
      </c>
      <c r="I42" s="18" t="s">
        <v>277</v>
      </c>
      <c r="R42" s="23"/>
      <c r="AA42" s="23"/>
      <c r="AJ42" s="23"/>
      <c r="AS42" s="23"/>
      <c r="BB42" s="23"/>
      <c r="BK42" s="23"/>
      <c r="BT42" s="23"/>
      <c r="CC42" s="23"/>
      <c r="CL42" s="23"/>
      <c r="CM42" s="9">
        <v>4.82226</v>
      </c>
      <c r="CN42" s="9">
        <v>0</v>
      </c>
      <c r="CO42" s="9">
        <v>4.82226</v>
      </c>
      <c r="CP42" s="11">
        <v>0.24</v>
      </c>
      <c r="CQ42" s="11">
        <v>0.12006</v>
      </c>
      <c r="CR42" s="11">
        <v>0.38531999999999994</v>
      </c>
      <c r="CS42" s="11">
        <v>0.39155999999999996</v>
      </c>
      <c r="CT42" s="11">
        <v>1.1369400000000001</v>
      </c>
      <c r="CU42" s="23">
        <v>5.9591999999999992</v>
      </c>
      <c r="DE42" s="9">
        <v>0</v>
      </c>
      <c r="DF42" s="9">
        <v>0</v>
      </c>
      <c r="DG42" s="9">
        <v>0</v>
      </c>
      <c r="DH42" s="11">
        <v>-3.5999999999999997E-2</v>
      </c>
      <c r="DI42" s="11">
        <v>0</v>
      </c>
      <c r="DJ42" s="11">
        <v>0</v>
      </c>
      <c r="DK42" s="11">
        <v>8.0399999999999985E-3</v>
      </c>
      <c r="DL42" s="11">
        <v>-2.7959999999999999E-2</v>
      </c>
      <c r="DM42" s="19">
        <v>-2.7959999999999999E-2</v>
      </c>
      <c r="DN42" s="73">
        <f t="shared" si="1"/>
        <v>4.82226</v>
      </c>
      <c r="DO42" s="73">
        <f t="shared" si="2"/>
        <v>0</v>
      </c>
      <c r="DP42" s="73">
        <f t="shared" si="3"/>
        <v>4.82226</v>
      </c>
      <c r="DQ42" s="22">
        <f t="shared" si="4"/>
        <v>0.20399999999999999</v>
      </c>
      <c r="DR42" s="22">
        <f t="shared" si="5"/>
        <v>0.12006</v>
      </c>
      <c r="DS42" s="22">
        <f t="shared" si="6"/>
        <v>0.38531999999999994</v>
      </c>
      <c r="DT42" s="22">
        <f t="shared" si="7"/>
        <v>0.39959999999999996</v>
      </c>
      <c r="DU42" s="22">
        <f t="shared" si="8"/>
        <v>1.1089800000000001</v>
      </c>
      <c r="DV42" s="23">
        <f t="shared" si="9"/>
        <v>5.931239999999999</v>
      </c>
      <c r="DW42" s="262">
        <f t="shared" si="10"/>
        <v>4.82226</v>
      </c>
      <c r="DX42" s="262"/>
      <c r="DY42" s="263">
        <f>E42-(DU42-(DO42*PARAM!Q42))</f>
        <v>-1.1089800000000001</v>
      </c>
      <c r="DZ42" s="263"/>
    </row>
    <row r="43" spans="1:130" x14ac:dyDescent="0.25">
      <c r="A43" s="18">
        <v>1968</v>
      </c>
      <c r="B43" s="18" t="s">
        <v>974</v>
      </c>
      <c r="C43" s="18" t="s">
        <v>212</v>
      </c>
      <c r="D43" s="20">
        <v>1</v>
      </c>
      <c r="G43" s="18" t="s">
        <v>173</v>
      </c>
      <c r="H43" s="18" t="s">
        <v>9</v>
      </c>
      <c r="I43" s="18" t="s">
        <v>277</v>
      </c>
      <c r="R43" s="23"/>
      <c r="AA43" s="23"/>
      <c r="AJ43" s="23"/>
      <c r="AS43" s="23"/>
      <c r="BB43" s="23"/>
      <c r="BK43" s="23"/>
      <c r="BT43" s="23"/>
      <c r="CC43" s="23"/>
      <c r="CL43" s="23"/>
      <c r="CU43" s="23"/>
      <c r="CV43" s="9">
        <v>9.9308999999999994</v>
      </c>
      <c r="CW43" s="9">
        <v>0</v>
      </c>
      <c r="CX43" s="9">
        <v>9.9308999999999994</v>
      </c>
      <c r="CY43" s="11">
        <v>0.78</v>
      </c>
      <c r="CZ43" s="11">
        <v>0.24779999999999996</v>
      </c>
      <c r="DA43" s="11">
        <v>1.0290599999999999</v>
      </c>
      <c r="DB43" s="11">
        <v>0.75768000000000002</v>
      </c>
      <c r="DC43" s="11">
        <v>2.81454</v>
      </c>
      <c r="DD43" s="19">
        <v>12.745439999999999</v>
      </c>
      <c r="DE43" s="9">
        <v>12.40728</v>
      </c>
      <c r="DF43" s="9">
        <v>0</v>
      </c>
      <c r="DG43" s="9">
        <v>12.40728</v>
      </c>
      <c r="DH43" s="11">
        <v>0.16200000000000001</v>
      </c>
      <c r="DI43" s="11">
        <v>0.74556</v>
      </c>
      <c r="DJ43" s="11">
        <v>2.6753999999999998</v>
      </c>
      <c r="DK43" s="11">
        <v>0.92303999999999997</v>
      </c>
      <c r="DL43" s="11">
        <v>4.5059999999999993</v>
      </c>
      <c r="DM43" s="19">
        <v>16.91328</v>
      </c>
      <c r="DN43" s="73">
        <f t="shared" si="1"/>
        <v>22.338180000000001</v>
      </c>
      <c r="DO43" s="73">
        <f t="shared" si="2"/>
        <v>0</v>
      </c>
      <c r="DP43" s="73">
        <f t="shared" si="3"/>
        <v>22.338180000000001</v>
      </c>
      <c r="DQ43" s="22">
        <f t="shared" si="4"/>
        <v>0.94200000000000006</v>
      </c>
      <c r="DR43" s="22">
        <f t="shared" si="5"/>
        <v>0.99336000000000002</v>
      </c>
      <c r="DS43" s="22">
        <f t="shared" si="6"/>
        <v>3.7044599999999996</v>
      </c>
      <c r="DT43" s="22">
        <f t="shared" si="7"/>
        <v>1.68072</v>
      </c>
      <c r="DU43" s="22">
        <f t="shared" si="8"/>
        <v>7.3205399999999994</v>
      </c>
      <c r="DV43" s="23">
        <f t="shared" si="9"/>
        <v>29.658719999999999</v>
      </c>
      <c r="DW43" s="262">
        <f t="shared" si="10"/>
        <v>22.338180000000001</v>
      </c>
      <c r="DX43" s="262"/>
      <c r="DY43" s="263">
        <f>E43-(DU43-(DO43*PARAM!Q43))</f>
        <v>-7.3205399999999994</v>
      </c>
      <c r="DZ43" s="263"/>
    </row>
    <row r="44" spans="1:130" x14ac:dyDescent="0.25">
      <c r="D44" s="20"/>
      <c r="R44" s="23"/>
      <c r="AA44" s="23"/>
      <c r="AJ44" s="23"/>
      <c r="AS44" s="23"/>
      <c r="BB44" s="23"/>
      <c r="BK44" s="23"/>
      <c r="BT44" s="23"/>
      <c r="CC44" s="23"/>
      <c r="CL44" s="23"/>
    </row>
    <row r="46" spans="1:130" s="28" customFormat="1" ht="18.75" x14ac:dyDescent="0.3">
      <c r="A46" s="26" t="s">
        <v>45</v>
      </c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27"/>
      <c r="AD46" s="27"/>
      <c r="AE46" s="27"/>
      <c r="AF46" s="27"/>
      <c r="AG46" s="27"/>
      <c r="AH46" s="27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  <c r="BW46" s="27"/>
      <c r="BX46" s="27"/>
      <c r="BY46" s="27"/>
      <c r="BZ46" s="27"/>
      <c r="CA46" s="27"/>
      <c r="CB46" s="27"/>
      <c r="CC46" s="27"/>
      <c r="CD46" s="27"/>
      <c r="CE46" s="27"/>
      <c r="CF46" s="27"/>
      <c r="CG46" s="27"/>
      <c r="CH46" s="27"/>
      <c r="CI46" s="27"/>
      <c r="CJ46" s="27"/>
      <c r="CK46" s="27"/>
      <c r="CL46" s="27"/>
      <c r="CM46" s="27"/>
      <c r="CN46" s="27"/>
      <c r="CO46" s="27"/>
      <c r="CP46" s="27"/>
      <c r="CQ46" s="27"/>
      <c r="CR46" s="27"/>
      <c r="CS46" s="27"/>
      <c r="CT46" s="27"/>
      <c r="CU46" s="27"/>
      <c r="CV46" s="27"/>
      <c r="CW46" s="27"/>
      <c r="CX46" s="27"/>
      <c r="CY46" s="27"/>
      <c r="CZ46" s="27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7"/>
      <c r="DL46" s="27"/>
      <c r="DM46" s="27"/>
      <c r="DN46" s="73"/>
      <c r="DO46" s="18"/>
      <c r="DP46" s="18"/>
      <c r="DQ46" s="18"/>
      <c r="DR46" s="18"/>
      <c r="DS46" s="18"/>
      <c r="DT46" s="18"/>
      <c r="DU46" s="18"/>
      <c r="DV46" s="18"/>
    </row>
    <row r="47" spans="1:130" x14ac:dyDescent="0.25">
      <c r="A47" s="24">
        <v>633</v>
      </c>
      <c r="B47" s="18" t="s">
        <v>46</v>
      </c>
      <c r="J47" s="140"/>
      <c r="K47" s="140"/>
      <c r="L47" s="140"/>
      <c r="M47" s="140"/>
      <c r="N47" s="141"/>
      <c r="O47" s="140"/>
      <c r="P47" s="140"/>
      <c r="Q47" s="153">
        <f>N47</f>
        <v>0</v>
      </c>
      <c r="R47" s="154">
        <f>Q47</f>
        <v>0</v>
      </c>
      <c r="S47" s="140"/>
      <c r="T47" s="140"/>
      <c r="U47" s="140"/>
      <c r="V47" s="140"/>
      <c r="W47" s="141"/>
      <c r="X47" s="140"/>
      <c r="Y47" s="140"/>
      <c r="Z47" s="153">
        <f>W47</f>
        <v>0</v>
      </c>
      <c r="AA47" s="154">
        <f>Z47</f>
        <v>0</v>
      </c>
      <c r="AB47" s="140"/>
      <c r="AC47" s="140"/>
      <c r="AD47" s="140"/>
      <c r="AE47" s="140"/>
      <c r="AF47" s="141"/>
      <c r="AG47" s="140"/>
      <c r="AH47" s="140"/>
      <c r="AI47" s="153">
        <f>AF47</f>
        <v>0</v>
      </c>
      <c r="AJ47" s="154">
        <f>AI47</f>
        <v>0</v>
      </c>
      <c r="AK47" s="140"/>
      <c r="AL47" s="140"/>
      <c r="AM47" s="140"/>
      <c r="AN47" s="140"/>
      <c r="AO47" s="141"/>
      <c r="AP47" s="140"/>
      <c r="AQ47" s="140"/>
      <c r="AR47" s="153">
        <f>AO47</f>
        <v>0</v>
      </c>
      <c r="AS47" s="154">
        <f>AR47</f>
        <v>0</v>
      </c>
      <c r="AT47" s="140"/>
      <c r="AU47" s="140"/>
      <c r="AV47" s="140"/>
      <c r="AW47" s="140"/>
      <c r="AX47" s="141"/>
      <c r="AY47" s="140"/>
      <c r="AZ47" s="140"/>
      <c r="BA47" s="153">
        <f>AX47</f>
        <v>0</v>
      </c>
      <c r="BB47" s="154">
        <f>BA47</f>
        <v>0</v>
      </c>
      <c r="BC47" s="140"/>
      <c r="BD47" s="140"/>
      <c r="BE47" s="140"/>
      <c r="BF47" s="140"/>
      <c r="BG47" s="141"/>
      <c r="BH47" s="140"/>
      <c r="BI47" s="140"/>
      <c r="BJ47" s="153">
        <f>BG47</f>
        <v>0</v>
      </c>
      <c r="BK47" s="154">
        <f>BJ47</f>
        <v>0</v>
      </c>
      <c r="BL47" s="140"/>
      <c r="BM47" s="140"/>
      <c r="BN47" s="140"/>
      <c r="BO47" s="140"/>
      <c r="BP47" s="141"/>
      <c r="BQ47" s="140"/>
      <c r="BR47" s="140"/>
      <c r="BS47" s="153">
        <f>BP47</f>
        <v>0</v>
      </c>
      <c r="BT47" s="154">
        <f>BS47</f>
        <v>0</v>
      </c>
      <c r="BU47" s="140"/>
      <c r="BV47" s="140"/>
      <c r="BW47" s="140"/>
      <c r="BX47" s="140"/>
      <c r="BY47" s="141"/>
      <c r="BZ47" s="140"/>
      <c r="CA47" s="140"/>
      <c r="CB47" s="153">
        <f>BY47</f>
        <v>0</v>
      </c>
      <c r="CC47" s="154">
        <f>CB47</f>
        <v>0</v>
      </c>
      <c r="CD47" s="140"/>
      <c r="CE47" s="140"/>
      <c r="CF47" s="140"/>
      <c r="CG47" s="140"/>
      <c r="CH47" s="141"/>
      <c r="CI47" s="140"/>
      <c r="CJ47" s="140"/>
      <c r="CK47" s="153">
        <f>CH47</f>
        <v>0</v>
      </c>
      <c r="CL47" s="154">
        <f>CK47</f>
        <v>0</v>
      </c>
      <c r="CM47" s="140"/>
      <c r="CN47" s="140"/>
      <c r="CO47" s="140"/>
      <c r="CP47" s="140"/>
      <c r="CQ47" s="141"/>
      <c r="CR47" s="140"/>
      <c r="CS47" s="140"/>
      <c r="CT47" s="153">
        <f>CQ47</f>
        <v>0</v>
      </c>
      <c r="CU47" s="154">
        <f>CT47</f>
        <v>0</v>
      </c>
      <c r="CV47" s="140"/>
      <c r="CW47" s="140"/>
      <c r="CX47" s="140"/>
      <c r="CY47" s="140"/>
      <c r="CZ47" s="141"/>
      <c r="DA47" s="140"/>
      <c r="DB47" s="140"/>
      <c r="DC47" s="153">
        <f>CZ47</f>
        <v>0</v>
      </c>
      <c r="DD47" s="154">
        <f>DC47</f>
        <v>0</v>
      </c>
      <c r="DE47" s="140"/>
      <c r="DF47" s="140"/>
      <c r="DG47" s="140"/>
      <c r="DH47" s="140"/>
      <c r="DI47" s="141"/>
      <c r="DJ47" s="140"/>
      <c r="DK47" s="140"/>
      <c r="DL47" s="153">
        <f>DI47</f>
        <v>0</v>
      </c>
      <c r="DM47" s="154">
        <f>DL47</f>
        <v>0</v>
      </c>
      <c r="DN47" s="140"/>
      <c r="DO47" s="140"/>
      <c r="DP47" s="140"/>
      <c r="DQ47" s="140"/>
      <c r="DR47" s="141">
        <f t="shared" ref="DR47:DS54" si="11">N47+W47+AF47+AO47+AX47+BG47+BP47+BP47+BY47+CH47+CQ47+CZ47+DI47</f>
        <v>0</v>
      </c>
      <c r="DS47" s="140"/>
      <c r="DT47" s="140"/>
      <c r="DU47" s="155">
        <f t="shared" ref="DT47:DV60" si="12">Q47+Z47+AI47+AR47+BA47+BJ47+BS47+BS47+CB47+CK47+CT47+DC47+DL47</f>
        <v>0</v>
      </c>
      <c r="DV47" s="155">
        <f t="shared" si="12"/>
        <v>0</v>
      </c>
    </row>
    <row r="48" spans="1:130" x14ac:dyDescent="0.25">
      <c r="A48" s="24">
        <v>633</v>
      </c>
      <c r="B48" s="18" t="s">
        <v>47</v>
      </c>
      <c r="J48" s="140"/>
      <c r="K48" s="140"/>
      <c r="L48" s="140"/>
      <c r="M48" s="140"/>
      <c r="N48" s="141"/>
      <c r="O48" s="140"/>
      <c r="P48" s="140"/>
      <c r="Q48" s="153">
        <f t="shared" ref="Q48:Q49" si="13">N48</f>
        <v>0</v>
      </c>
      <c r="R48" s="154">
        <f>Q48</f>
        <v>0</v>
      </c>
      <c r="S48" s="140"/>
      <c r="T48" s="140"/>
      <c r="U48" s="140"/>
      <c r="V48" s="140"/>
      <c r="W48" s="141"/>
      <c r="X48" s="140"/>
      <c r="Y48" s="140"/>
      <c r="Z48" s="153">
        <f t="shared" ref="Z48:Z49" si="14">W48</f>
        <v>0</v>
      </c>
      <c r="AA48" s="154">
        <f>Z48</f>
        <v>0</v>
      </c>
      <c r="AB48" s="140"/>
      <c r="AC48" s="140"/>
      <c r="AD48" s="140"/>
      <c r="AE48" s="140"/>
      <c r="AF48" s="141"/>
      <c r="AG48" s="140"/>
      <c r="AH48" s="140"/>
      <c r="AI48" s="153">
        <f t="shared" ref="AI48:AI49" si="15">AF48</f>
        <v>0</v>
      </c>
      <c r="AJ48" s="154">
        <f>AI48</f>
        <v>0</v>
      </c>
      <c r="AK48" s="140"/>
      <c r="AL48" s="140"/>
      <c r="AM48" s="140"/>
      <c r="AN48" s="140"/>
      <c r="AO48" s="141"/>
      <c r="AP48" s="140"/>
      <c r="AQ48" s="140"/>
      <c r="AR48" s="153">
        <f t="shared" ref="AR48:AR49" si="16">AO48</f>
        <v>0</v>
      </c>
      <c r="AS48" s="154">
        <f>AR48</f>
        <v>0</v>
      </c>
      <c r="AT48" s="140"/>
      <c r="AU48" s="140"/>
      <c r="AV48" s="140"/>
      <c r="AW48" s="140"/>
      <c r="AX48" s="141"/>
      <c r="AY48" s="140"/>
      <c r="AZ48" s="140"/>
      <c r="BA48" s="153">
        <f t="shared" ref="BA48:BA49" si="17">AX48</f>
        <v>0</v>
      </c>
      <c r="BB48" s="154">
        <f>BA48</f>
        <v>0</v>
      </c>
      <c r="BC48" s="140"/>
      <c r="BD48" s="140"/>
      <c r="BE48" s="140"/>
      <c r="BF48" s="140"/>
      <c r="BG48" s="141"/>
      <c r="BH48" s="140"/>
      <c r="BI48" s="140"/>
      <c r="BJ48" s="153">
        <f t="shared" ref="BJ48:BJ49" si="18">BG48</f>
        <v>0</v>
      </c>
      <c r="BK48" s="154">
        <f>BJ48</f>
        <v>0</v>
      </c>
      <c r="BL48" s="140"/>
      <c r="BM48" s="140"/>
      <c r="BN48" s="140"/>
      <c r="BO48" s="140"/>
      <c r="BP48" s="141"/>
      <c r="BQ48" s="140"/>
      <c r="BR48" s="140"/>
      <c r="BS48" s="153">
        <f t="shared" ref="BS48:BS49" si="19">BP48</f>
        <v>0</v>
      </c>
      <c r="BT48" s="154">
        <f>BS48</f>
        <v>0</v>
      </c>
      <c r="BU48" s="140"/>
      <c r="BV48" s="140"/>
      <c r="BW48" s="140"/>
      <c r="BX48" s="140"/>
      <c r="BY48" s="141"/>
      <c r="BZ48" s="140"/>
      <c r="CA48" s="140"/>
      <c r="CB48" s="153">
        <f t="shared" ref="CB48:CB49" si="20">BY48</f>
        <v>0</v>
      </c>
      <c r="CC48" s="154">
        <f>CB48</f>
        <v>0</v>
      </c>
      <c r="CD48" s="140"/>
      <c r="CE48" s="140"/>
      <c r="CF48" s="140"/>
      <c r="CG48" s="140"/>
      <c r="CH48" s="141"/>
      <c r="CI48" s="140"/>
      <c r="CJ48" s="140"/>
      <c r="CK48" s="153">
        <f t="shared" ref="CK48:CK49" si="21">CH48</f>
        <v>0</v>
      </c>
      <c r="CL48" s="154">
        <f>CK48</f>
        <v>0</v>
      </c>
      <c r="CM48" s="140"/>
      <c r="CN48" s="140"/>
      <c r="CO48" s="140"/>
      <c r="CP48" s="140"/>
      <c r="CQ48" s="141"/>
      <c r="CR48" s="140"/>
      <c r="CS48" s="140"/>
      <c r="CT48" s="153">
        <f t="shared" ref="CT48:CT49" si="22">CQ48</f>
        <v>0</v>
      </c>
      <c r="CU48" s="154">
        <f>CT48</f>
        <v>0</v>
      </c>
      <c r="CV48" s="140"/>
      <c r="CW48" s="140"/>
      <c r="CX48" s="140"/>
      <c r="CY48" s="140"/>
      <c r="CZ48" s="141"/>
      <c r="DA48" s="140"/>
      <c r="DB48" s="140"/>
      <c r="DC48" s="153">
        <f t="shared" ref="DC48:DC49" si="23">CZ48</f>
        <v>0</v>
      </c>
      <c r="DD48" s="154">
        <f>DC48</f>
        <v>0</v>
      </c>
      <c r="DE48" s="140"/>
      <c r="DF48" s="140"/>
      <c r="DG48" s="140"/>
      <c r="DH48" s="140"/>
      <c r="DI48" s="141">
        <v>116.73</v>
      </c>
      <c r="DJ48" s="140"/>
      <c r="DK48" s="140"/>
      <c r="DL48" s="153">
        <f t="shared" ref="DL48:DL49" si="24">DI48</f>
        <v>116.73</v>
      </c>
      <c r="DM48" s="154">
        <f>DL48</f>
        <v>116.73</v>
      </c>
      <c r="DN48" s="140"/>
      <c r="DO48" s="140"/>
      <c r="DP48" s="140"/>
      <c r="DQ48" s="140"/>
      <c r="DR48" s="141">
        <f t="shared" si="11"/>
        <v>116.73</v>
      </c>
      <c r="DS48" s="140"/>
      <c r="DT48" s="140"/>
      <c r="DU48" s="153">
        <f t="shared" si="12"/>
        <v>116.73</v>
      </c>
      <c r="DV48" s="155">
        <f t="shared" si="12"/>
        <v>116.73</v>
      </c>
    </row>
    <row r="49" spans="1:127" x14ac:dyDescent="0.25">
      <c r="A49" s="24">
        <v>633</v>
      </c>
      <c r="B49" s="18" t="s">
        <v>48</v>
      </c>
      <c r="J49" s="140"/>
      <c r="K49" s="140"/>
      <c r="L49" s="140"/>
      <c r="M49" s="140"/>
      <c r="N49" s="141"/>
      <c r="O49" s="140"/>
      <c r="P49" s="140"/>
      <c r="Q49" s="153">
        <f t="shared" si="13"/>
        <v>0</v>
      </c>
      <c r="R49" s="154">
        <f>Q49</f>
        <v>0</v>
      </c>
      <c r="S49" s="140"/>
      <c r="T49" s="140"/>
      <c r="U49" s="140"/>
      <c r="V49" s="140"/>
      <c r="W49" s="141"/>
      <c r="X49" s="140"/>
      <c r="Y49" s="140"/>
      <c r="Z49" s="153">
        <f t="shared" si="14"/>
        <v>0</v>
      </c>
      <c r="AA49" s="154">
        <f>Z49</f>
        <v>0</v>
      </c>
      <c r="AB49" s="140"/>
      <c r="AC49" s="140"/>
      <c r="AD49" s="140"/>
      <c r="AE49" s="140"/>
      <c r="AF49" s="141"/>
      <c r="AG49" s="140"/>
      <c r="AH49" s="140"/>
      <c r="AI49" s="153">
        <f t="shared" si="15"/>
        <v>0</v>
      </c>
      <c r="AJ49" s="154">
        <f>AI49</f>
        <v>0</v>
      </c>
      <c r="AK49" s="140"/>
      <c r="AL49" s="140"/>
      <c r="AM49" s="140"/>
      <c r="AN49" s="140"/>
      <c r="AO49" s="141"/>
      <c r="AP49" s="140"/>
      <c r="AQ49" s="140"/>
      <c r="AR49" s="153">
        <f t="shared" si="16"/>
        <v>0</v>
      </c>
      <c r="AS49" s="154">
        <f>AR49</f>
        <v>0</v>
      </c>
      <c r="AT49" s="140"/>
      <c r="AU49" s="140"/>
      <c r="AV49" s="140"/>
      <c r="AW49" s="140"/>
      <c r="AX49" s="141"/>
      <c r="AY49" s="140"/>
      <c r="AZ49" s="140"/>
      <c r="BA49" s="153">
        <f t="shared" si="17"/>
        <v>0</v>
      </c>
      <c r="BB49" s="154">
        <f>BA49</f>
        <v>0</v>
      </c>
      <c r="BC49" s="140"/>
      <c r="BD49" s="140"/>
      <c r="BE49" s="140"/>
      <c r="BF49" s="140"/>
      <c r="BG49" s="141"/>
      <c r="BH49" s="140"/>
      <c r="BI49" s="140"/>
      <c r="BJ49" s="153">
        <f t="shared" si="18"/>
        <v>0</v>
      </c>
      <c r="BK49" s="154">
        <f>BJ49</f>
        <v>0</v>
      </c>
      <c r="BL49" s="140"/>
      <c r="BM49" s="140"/>
      <c r="BN49" s="140"/>
      <c r="BO49" s="140"/>
      <c r="BP49" s="141"/>
      <c r="BQ49" s="140"/>
      <c r="BR49" s="140"/>
      <c r="BS49" s="153">
        <f t="shared" si="19"/>
        <v>0</v>
      </c>
      <c r="BT49" s="154">
        <f>BS49</f>
        <v>0</v>
      </c>
      <c r="BU49" s="140"/>
      <c r="BV49" s="140"/>
      <c r="BW49" s="140"/>
      <c r="BX49" s="140"/>
      <c r="BY49" s="141"/>
      <c r="BZ49" s="140"/>
      <c r="CA49" s="140"/>
      <c r="CB49" s="153">
        <f t="shared" si="20"/>
        <v>0</v>
      </c>
      <c r="CC49" s="154">
        <f>CB49</f>
        <v>0</v>
      </c>
      <c r="CD49" s="140"/>
      <c r="CE49" s="140"/>
      <c r="CF49" s="140"/>
      <c r="CG49" s="140"/>
      <c r="CH49" s="141"/>
      <c r="CI49" s="140"/>
      <c r="CJ49" s="140"/>
      <c r="CK49" s="153">
        <f t="shared" si="21"/>
        <v>0</v>
      </c>
      <c r="CL49" s="154">
        <f>CK49</f>
        <v>0</v>
      </c>
      <c r="CM49" s="140"/>
      <c r="CN49" s="140"/>
      <c r="CO49" s="140"/>
      <c r="CP49" s="140"/>
      <c r="CQ49" s="141"/>
      <c r="CR49" s="140"/>
      <c r="CS49" s="140"/>
      <c r="CT49" s="153">
        <f t="shared" si="22"/>
        <v>0</v>
      </c>
      <c r="CU49" s="154">
        <f>CT49</f>
        <v>0</v>
      </c>
      <c r="CV49" s="140"/>
      <c r="CW49" s="140"/>
      <c r="CX49" s="140"/>
      <c r="CY49" s="140"/>
      <c r="CZ49" s="141"/>
      <c r="DA49" s="140"/>
      <c r="DB49" s="140"/>
      <c r="DC49" s="153">
        <f t="shared" si="23"/>
        <v>0</v>
      </c>
      <c r="DD49" s="154">
        <f>DC49</f>
        <v>0</v>
      </c>
      <c r="DE49" s="140"/>
      <c r="DF49" s="140"/>
      <c r="DG49" s="140"/>
      <c r="DH49" s="140"/>
      <c r="DI49" s="141"/>
      <c r="DJ49" s="140"/>
      <c r="DK49" s="140"/>
      <c r="DL49" s="153">
        <f t="shared" si="24"/>
        <v>0</v>
      </c>
      <c r="DM49" s="154">
        <f>DL49</f>
        <v>0</v>
      </c>
      <c r="DN49" s="140"/>
      <c r="DO49" s="140"/>
      <c r="DP49" s="140"/>
      <c r="DQ49" s="140"/>
      <c r="DR49" s="141">
        <f t="shared" si="11"/>
        <v>0</v>
      </c>
      <c r="DS49" s="140"/>
      <c r="DT49" s="140"/>
      <c r="DU49" s="153">
        <f t="shared" si="12"/>
        <v>0</v>
      </c>
      <c r="DV49" s="155">
        <f t="shared" si="12"/>
        <v>0</v>
      </c>
    </row>
    <row r="50" spans="1:127" x14ac:dyDescent="0.25">
      <c r="A50" s="34">
        <v>6283</v>
      </c>
      <c r="B50" s="35" t="s">
        <v>60</v>
      </c>
      <c r="J50" s="140"/>
      <c r="K50" s="140"/>
      <c r="L50" s="140"/>
      <c r="M50" s="140"/>
      <c r="N50" s="140"/>
      <c r="O50" s="140"/>
      <c r="P50" s="140"/>
      <c r="Q50" s="140"/>
      <c r="R50" s="142"/>
      <c r="S50" s="140"/>
      <c r="T50" s="140"/>
      <c r="U50" s="140"/>
      <c r="V50" s="140"/>
      <c r="W50" s="140"/>
      <c r="X50" s="140"/>
      <c r="Y50" s="140"/>
      <c r="Z50" s="140"/>
      <c r="AA50" s="142">
        <v>0</v>
      </c>
      <c r="AB50" s="140"/>
      <c r="AC50" s="140"/>
      <c r="AD50" s="140"/>
      <c r="AE50" s="140"/>
      <c r="AF50" s="140"/>
      <c r="AG50" s="140"/>
      <c r="AH50" s="140"/>
      <c r="AI50" s="140"/>
      <c r="AJ50" s="142">
        <v>3.96</v>
      </c>
      <c r="AK50" s="140"/>
      <c r="AL50" s="140"/>
      <c r="AM50" s="140"/>
      <c r="AN50" s="140"/>
      <c r="AO50" s="140"/>
      <c r="AP50" s="140"/>
      <c r="AQ50" s="140"/>
      <c r="AR50" s="140"/>
      <c r="AS50" s="142">
        <v>9.2200000000000006</v>
      </c>
      <c r="AT50" s="140"/>
      <c r="AU50" s="140"/>
      <c r="AV50" s="140"/>
      <c r="AW50" s="140"/>
      <c r="AX50" s="140"/>
      <c r="AY50" s="140"/>
      <c r="AZ50" s="140"/>
      <c r="BA50" s="140"/>
      <c r="BB50" s="142">
        <v>1.46</v>
      </c>
      <c r="BC50" s="140"/>
      <c r="BD50" s="140"/>
      <c r="BE50" s="140"/>
      <c r="BF50" s="140"/>
      <c r="BG50" s="140"/>
      <c r="BH50" s="140"/>
      <c r="BI50" s="140"/>
      <c r="BJ50" s="140"/>
      <c r="BK50" s="142">
        <v>0</v>
      </c>
      <c r="BL50" s="140"/>
      <c r="BM50" s="140"/>
      <c r="BN50" s="140"/>
      <c r="BO50" s="140"/>
      <c r="BP50" s="140"/>
      <c r="BQ50" s="140"/>
      <c r="BR50" s="140"/>
      <c r="BS50" s="140"/>
      <c r="BT50" s="142">
        <v>0.61</v>
      </c>
      <c r="BU50" s="140"/>
      <c r="BV50" s="140"/>
      <c r="BW50" s="140"/>
      <c r="BX50" s="140"/>
      <c r="BY50" s="140"/>
      <c r="BZ50" s="140"/>
      <c r="CA50" s="140"/>
      <c r="CB50" s="140"/>
      <c r="CC50" s="142">
        <v>0</v>
      </c>
      <c r="CD50" s="140"/>
      <c r="CE50" s="140"/>
      <c r="CF50" s="140"/>
      <c r="CG50" s="140"/>
      <c r="CH50" s="140"/>
      <c r="CI50" s="140"/>
      <c r="CJ50" s="140"/>
      <c r="CK50" s="140"/>
      <c r="CL50" s="142">
        <v>12.38</v>
      </c>
      <c r="CM50" s="140"/>
      <c r="CN50" s="140"/>
      <c r="CO50" s="140"/>
      <c r="CP50" s="140"/>
      <c r="CQ50" s="140"/>
      <c r="CR50" s="140"/>
      <c r="CS50" s="140"/>
      <c r="CT50" s="140"/>
      <c r="CU50" s="142">
        <v>-8.2799999999999994</v>
      </c>
      <c r="CV50" s="140"/>
      <c r="CW50" s="140"/>
      <c r="CX50" s="140"/>
      <c r="CY50" s="140"/>
      <c r="CZ50" s="140"/>
      <c r="DA50" s="140"/>
      <c r="DB50" s="140"/>
      <c r="DC50" s="140"/>
      <c r="DD50" s="142">
        <v>2557.77</v>
      </c>
      <c r="DE50" s="140"/>
      <c r="DF50" s="140"/>
      <c r="DG50" s="140"/>
      <c r="DH50" s="140"/>
      <c r="DI50" s="140"/>
      <c r="DJ50" s="140"/>
      <c r="DK50" s="140"/>
      <c r="DL50" s="140"/>
      <c r="DM50" s="142">
        <v>2197.96</v>
      </c>
      <c r="DN50" s="140"/>
      <c r="DO50" s="140"/>
      <c r="DP50" s="140"/>
      <c r="DQ50" s="140"/>
      <c r="DR50" s="140"/>
      <c r="DS50" s="140"/>
      <c r="DT50" s="140"/>
      <c r="DU50" s="140"/>
      <c r="DV50" s="237">
        <f>R50+AA50+AJ50+AS50+BB50+BK50+BT50+CC50+CL50+CU50+DD50+DM50</f>
        <v>4775.08</v>
      </c>
    </row>
    <row r="51" spans="1:127" x14ac:dyDescent="0.25">
      <c r="A51" s="34">
        <v>6284</v>
      </c>
      <c r="B51" s="35" t="s">
        <v>61</v>
      </c>
      <c r="J51" s="140"/>
      <c r="K51" s="140"/>
      <c r="L51" s="140"/>
      <c r="M51" s="140"/>
      <c r="N51" s="140"/>
      <c r="O51" s="140"/>
      <c r="P51" s="140"/>
      <c r="Q51" s="140"/>
      <c r="R51" s="142">
        <v>0</v>
      </c>
      <c r="S51" s="140"/>
      <c r="T51" s="140"/>
      <c r="U51" s="140"/>
      <c r="V51" s="140"/>
      <c r="W51" s="140"/>
      <c r="X51" s="140"/>
      <c r="Y51" s="140"/>
      <c r="Z51" s="140"/>
      <c r="AA51" s="142"/>
      <c r="AB51" s="140"/>
      <c r="AC51" s="140"/>
      <c r="AD51" s="140"/>
      <c r="AE51" s="140"/>
      <c r="AF51" s="140"/>
      <c r="AG51" s="140"/>
      <c r="AH51" s="140"/>
      <c r="AI51" s="140"/>
      <c r="AJ51" s="142"/>
      <c r="AK51" s="140"/>
      <c r="AL51" s="140"/>
      <c r="AM51" s="140"/>
      <c r="AN51" s="140"/>
      <c r="AO51" s="140"/>
      <c r="AP51" s="140"/>
      <c r="AQ51" s="140"/>
      <c r="AR51" s="140"/>
      <c r="AS51" s="142"/>
      <c r="AT51" s="140"/>
      <c r="AU51" s="140"/>
      <c r="AV51" s="140"/>
      <c r="AW51" s="140"/>
      <c r="AX51" s="140"/>
      <c r="AY51" s="140"/>
      <c r="AZ51" s="140"/>
      <c r="BA51" s="140"/>
      <c r="BB51" s="142"/>
      <c r="BC51" s="140"/>
      <c r="BD51" s="140"/>
      <c r="BE51" s="140"/>
      <c r="BF51" s="140"/>
      <c r="BG51" s="140"/>
      <c r="BH51" s="140"/>
      <c r="BI51" s="140"/>
      <c r="BJ51" s="140"/>
      <c r="BK51" s="142"/>
      <c r="BL51" s="140"/>
      <c r="BM51" s="140"/>
      <c r="BN51" s="140"/>
      <c r="BO51" s="140"/>
      <c r="BP51" s="140"/>
      <c r="BQ51" s="140"/>
      <c r="BR51" s="140"/>
      <c r="BS51" s="140"/>
      <c r="BT51" s="142"/>
      <c r="BU51" s="140"/>
      <c r="BV51" s="140"/>
      <c r="BW51" s="140"/>
      <c r="BX51" s="140"/>
      <c r="BY51" s="140"/>
      <c r="BZ51" s="140"/>
      <c r="CA51" s="140"/>
      <c r="CB51" s="140"/>
      <c r="CC51" s="142"/>
      <c r="CD51" s="140"/>
      <c r="CE51" s="140"/>
      <c r="CF51" s="140"/>
      <c r="CG51" s="140"/>
      <c r="CH51" s="140"/>
      <c r="CI51" s="140"/>
      <c r="CJ51" s="140"/>
      <c r="CK51" s="140"/>
      <c r="CL51" s="142"/>
      <c r="CM51" s="140"/>
      <c r="CN51" s="140"/>
      <c r="CO51" s="140"/>
      <c r="CP51" s="140"/>
      <c r="CQ51" s="140"/>
      <c r="CR51" s="140"/>
      <c r="CS51" s="140"/>
      <c r="CT51" s="140"/>
      <c r="CU51" s="142"/>
      <c r="CV51" s="140"/>
      <c r="CW51" s="140"/>
      <c r="CX51" s="140"/>
      <c r="CY51" s="140"/>
      <c r="CZ51" s="140"/>
      <c r="DA51" s="140"/>
      <c r="DB51" s="140"/>
      <c r="DC51" s="140"/>
      <c r="DD51" s="142"/>
      <c r="DE51" s="140"/>
      <c r="DF51" s="140"/>
      <c r="DG51" s="140"/>
      <c r="DH51" s="140"/>
      <c r="DI51" s="140"/>
      <c r="DJ51" s="140"/>
      <c r="DK51" s="140"/>
      <c r="DL51" s="140"/>
      <c r="DM51" s="142"/>
      <c r="DN51" s="140"/>
      <c r="DO51" s="140"/>
      <c r="DP51" s="140"/>
      <c r="DQ51" s="140"/>
      <c r="DR51" s="140"/>
      <c r="DS51" s="140"/>
      <c r="DT51" s="140"/>
      <c r="DU51" s="140"/>
      <c r="DV51" s="155">
        <f t="shared" si="12"/>
        <v>0</v>
      </c>
    </row>
    <row r="52" spans="1:127" x14ac:dyDescent="0.25">
      <c r="A52" s="24" t="s">
        <v>56</v>
      </c>
      <c r="B52" s="18" t="s">
        <v>49</v>
      </c>
      <c r="F52" s="20"/>
      <c r="J52" s="140"/>
      <c r="K52" s="140"/>
      <c r="L52" s="140"/>
      <c r="M52" s="141"/>
      <c r="N52" s="140"/>
      <c r="O52" s="140"/>
      <c r="P52" s="140"/>
      <c r="Q52" s="153">
        <f>M52</f>
        <v>0</v>
      </c>
      <c r="R52" s="155">
        <f>Q52</f>
        <v>0</v>
      </c>
      <c r="S52" s="140"/>
      <c r="T52" s="140"/>
      <c r="U52" s="140"/>
      <c r="V52" s="141"/>
      <c r="W52" s="140"/>
      <c r="X52" s="140"/>
      <c r="Y52" s="140"/>
      <c r="Z52" s="153">
        <f>V52</f>
        <v>0</v>
      </c>
      <c r="AA52" s="155">
        <f>Z52</f>
        <v>0</v>
      </c>
      <c r="AB52" s="140"/>
      <c r="AC52" s="140"/>
      <c r="AD52" s="140"/>
      <c r="AE52" s="141"/>
      <c r="AF52" s="140"/>
      <c r="AG52" s="140"/>
      <c r="AH52" s="140"/>
      <c r="AI52" s="153">
        <f>AE52</f>
        <v>0</v>
      </c>
      <c r="AJ52" s="155">
        <f>AI52</f>
        <v>0</v>
      </c>
      <c r="AK52" s="140"/>
      <c r="AL52" s="140"/>
      <c r="AM52" s="140"/>
      <c r="AN52" s="141"/>
      <c r="AO52" s="140"/>
      <c r="AP52" s="140"/>
      <c r="AQ52" s="140"/>
      <c r="AR52" s="153">
        <f>AN52</f>
        <v>0</v>
      </c>
      <c r="AS52" s="155">
        <f>AR52</f>
        <v>0</v>
      </c>
      <c r="AT52" s="140"/>
      <c r="AU52" s="140"/>
      <c r="AV52" s="140"/>
      <c r="AW52" s="141"/>
      <c r="AX52" s="140"/>
      <c r="AY52" s="140"/>
      <c r="AZ52" s="140"/>
      <c r="BA52" s="153">
        <f>AW52</f>
        <v>0</v>
      </c>
      <c r="BB52" s="155">
        <f>BA52</f>
        <v>0</v>
      </c>
      <c r="BC52" s="140"/>
      <c r="BD52" s="140"/>
      <c r="BE52" s="140"/>
      <c r="BF52" s="141"/>
      <c r="BG52" s="140"/>
      <c r="BH52" s="140"/>
      <c r="BI52" s="140"/>
      <c r="BJ52" s="153">
        <f>BF52</f>
        <v>0</v>
      </c>
      <c r="BK52" s="155">
        <f>BJ52</f>
        <v>0</v>
      </c>
      <c r="BL52" s="140"/>
      <c r="BM52" s="140"/>
      <c r="BN52" s="140"/>
      <c r="BO52" s="141"/>
      <c r="BP52" s="140"/>
      <c r="BQ52" s="140"/>
      <c r="BR52" s="140"/>
      <c r="BS52" s="153">
        <f>BO52</f>
        <v>0</v>
      </c>
      <c r="BT52" s="155">
        <f>BS52</f>
        <v>0</v>
      </c>
      <c r="BU52" s="140"/>
      <c r="BV52" s="140"/>
      <c r="BW52" s="140"/>
      <c r="BX52" s="141"/>
      <c r="BY52" s="140"/>
      <c r="BZ52" s="140"/>
      <c r="CA52" s="140"/>
      <c r="CB52" s="153">
        <f>BX52</f>
        <v>0</v>
      </c>
      <c r="CC52" s="155">
        <f>CB52</f>
        <v>0</v>
      </c>
      <c r="CD52" s="140"/>
      <c r="CE52" s="140"/>
      <c r="CF52" s="140"/>
      <c r="CG52" s="141"/>
      <c r="CH52" s="140"/>
      <c r="CI52" s="140"/>
      <c r="CJ52" s="140"/>
      <c r="CK52" s="153">
        <f>CG52</f>
        <v>0</v>
      </c>
      <c r="CL52" s="155">
        <f>CK52</f>
        <v>0</v>
      </c>
      <c r="CM52" s="140"/>
      <c r="CN52" s="140"/>
      <c r="CO52" s="140"/>
      <c r="CP52" s="141"/>
      <c r="CQ52" s="140"/>
      <c r="CR52" s="140"/>
      <c r="CS52" s="140"/>
      <c r="CT52" s="153">
        <f>CP52</f>
        <v>0</v>
      </c>
      <c r="CU52" s="155">
        <f>CT52</f>
        <v>0</v>
      </c>
      <c r="CV52" s="140"/>
      <c r="CW52" s="140"/>
      <c r="CX52" s="140"/>
      <c r="CY52" s="141"/>
      <c r="CZ52" s="140"/>
      <c r="DA52" s="140"/>
      <c r="DB52" s="140"/>
      <c r="DC52" s="153">
        <f>CY52</f>
        <v>0</v>
      </c>
      <c r="DD52" s="155">
        <f>DC52</f>
        <v>0</v>
      </c>
      <c r="DE52" s="140"/>
      <c r="DF52" s="140"/>
      <c r="DG52" s="140"/>
      <c r="DH52" s="141"/>
      <c r="DI52" s="140"/>
      <c r="DJ52" s="140"/>
      <c r="DK52" s="140"/>
      <c r="DL52" s="153">
        <f>DH52</f>
        <v>0</v>
      </c>
      <c r="DM52" s="155">
        <f>DL52</f>
        <v>0</v>
      </c>
      <c r="DN52" s="140"/>
      <c r="DO52" s="140"/>
      <c r="DP52" s="140"/>
      <c r="DQ52" s="141">
        <f t="shared" ref="DQ52" si="25">M52+V52+AE52+AN52+AW52+BF52+BO52+BO52+BX52+CG52+CP52+CY52+DH52</f>
        <v>0</v>
      </c>
      <c r="DR52" s="140"/>
      <c r="DS52" s="140"/>
      <c r="DT52" s="140"/>
      <c r="DU52" s="153">
        <f t="shared" si="12"/>
        <v>0</v>
      </c>
      <c r="DV52" s="155">
        <f t="shared" si="12"/>
        <v>0</v>
      </c>
    </row>
    <row r="53" spans="1:127" x14ac:dyDescent="0.25">
      <c r="A53" s="24" t="s">
        <v>57</v>
      </c>
      <c r="B53" s="18" t="s">
        <v>50</v>
      </c>
      <c r="J53" s="141"/>
      <c r="K53" s="140"/>
      <c r="L53" s="153">
        <f>J53</f>
        <v>0</v>
      </c>
      <c r="M53" s="140"/>
      <c r="N53" s="140"/>
      <c r="O53" s="153"/>
      <c r="P53" s="140"/>
      <c r="Q53" s="153">
        <f>O53</f>
        <v>0</v>
      </c>
      <c r="R53" s="155">
        <f>Q53+L53</f>
        <v>0</v>
      </c>
      <c r="S53" s="141"/>
      <c r="T53" s="140"/>
      <c r="U53" s="153">
        <f>S53</f>
        <v>0</v>
      </c>
      <c r="V53" s="140"/>
      <c r="W53" s="140"/>
      <c r="X53" s="153"/>
      <c r="Y53" s="140"/>
      <c r="Z53" s="153">
        <f>X53</f>
        <v>0</v>
      </c>
      <c r="AA53" s="155">
        <f>Z53+U53</f>
        <v>0</v>
      </c>
      <c r="AB53" s="141"/>
      <c r="AC53" s="140"/>
      <c r="AD53" s="153">
        <f>AB53</f>
        <v>0</v>
      </c>
      <c r="AE53" s="140"/>
      <c r="AF53" s="140"/>
      <c r="AG53" s="153"/>
      <c r="AH53" s="140"/>
      <c r="AI53" s="153">
        <f>AG53</f>
        <v>0</v>
      </c>
      <c r="AJ53" s="155">
        <f>AI53+AD53</f>
        <v>0</v>
      </c>
      <c r="AK53" s="141"/>
      <c r="AL53" s="140"/>
      <c r="AM53" s="153">
        <f>AK53</f>
        <v>0</v>
      </c>
      <c r="AN53" s="140"/>
      <c r="AO53" s="140"/>
      <c r="AP53" s="153"/>
      <c r="AQ53" s="140"/>
      <c r="AR53" s="153">
        <f>AP53</f>
        <v>0</v>
      </c>
      <c r="AS53" s="155">
        <f>AR53+AM53</f>
        <v>0</v>
      </c>
      <c r="AT53" s="141"/>
      <c r="AU53" s="140"/>
      <c r="AV53" s="153">
        <f>AT53</f>
        <v>0</v>
      </c>
      <c r="AW53" s="140"/>
      <c r="AX53" s="140"/>
      <c r="AY53" s="153"/>
      <c r="AZ53" s="140"/>
      <c r="BA53" s="153">
        <f>AY53</f>
        <v>0</v>
      </c>
      <c r="BB53" s="155">
        <f>BA53+AV53</f>
        <v>0</v>
      </c>
      <c r="BC53" s="141"/>
      <c r="BD53" s="140"/>
      <c r="BE53" s="153">
        <f>BC53</f>
        <v>0</v>
      </c>
      <c r="BF53" s="140"/>
      <c r="BG53" s="140"/>
      <c r="BH53" s="153"/>
      <c r="BI53" s="140"/>
      <c r="BJ53" s="153">
        <f>BH53</f>
        <v>0</v>
      </c>
      <c r="BK53" s="155">
        <f>BJ53+BE53</f>
        <v>0</v>
      </c>
      <c r="BL53" s="141"/>
      <c r="BM53" s="140"/>
      <c r="BN53" s="153">
        <f>BL53</f>
        <v>0</v>
      </c>
      <c r="BO53" s="140"/>
      <c r="BP53" s="140"/>
      <c r="BQ53" s="153"/>
      <c r="BR53" s="140"/>
      <c r="BS53" s="153">
        <f>BQ53</f>
        <v>0</v>
      </c>
      <c r="BT53" s="155">
        <f>BS53+BN53</f>
        <v>0</v>
      </c>
      <c r="BU53" s="141"/>
      <c r="BV53" s="140"/>
      <c r="BW53" s="153">
        <f>BU53</f>
        <v>0</v>
      </c>
      <c r="BX53" s="140"/>
      <c r="BY53" s="140"/>
      <c r="BZ53" s="153"/>
      <c r="CA53" s="140"/>
      <c r="CB53" s="153">
        <f>BZ53</f>
        <v>0</v>
      </c>
      <c r="CC53" s="155">
        <f>CB53+BW53</f>
        <v>0</v>
      </c>
      <c r="CD53" s="141"/>
      <c r="CE53" s="140"/>
      <c r="CF53" s="153">
        <f>CD53</f>
        <v>0</v>
      </c>
      <c r="CG53" s="140"/>
      <c r="CH53" s="140"/>
      <c r="CI53" s="153"/>
      <c r="CJ53" s="140"/>
      <c r="CK53" s="153">
        <f>CI53</f>
        <v>0</v>
      </c>
      <c r="CL53" s="155">
        <f>CK53+CF53</f>
        <v>0</v>
      </c>
      <c r="CM53" s="141"/>
      <c r="CN53" s="140"/>
      <c r="CO53" s="153">
        <f>CM53</f>
        <v>0</v>
      </c>
      <c r="CP53" s="140"/>
      <c r="CQ53" s="140"/>
      <c r="CR53" s="153"/>
      <c r="CS53" s="140"/>
      <c r="CT53" s="153">
        <f>CR53</f>
        <v>0</v>
      </c>
      <c r="CU53" s="155">
        <f>CT53+CO53</f>
        <v>0</v>
      </c>
      <c r="CV53" s="141"/>
      <c r="CW53" s="140"/>
      <c r="CX53" s="153">
        <f>CV53</f>
        <v>0</v>
      </c>
      <c r="CY53" s="140"/>
      <c r="CZ53" s="140"/>
      <c r="DA53" s="153"/>
      <c r="DB53" s="140"/>
      <c r="DC53" s="153">
        <f>DA53</f>
        <v>0</v>
      </c>
      <c r="DD53" s="155">
        <f>DC53+CX53</f>
        <v>0</v>
      </c>
      <c r="DE53" s="141">
        <f>1927-718+10290+718+25879-10290+31305</f>
        <v>59111</v>
      </c>
      <c r="DF53" s="140"/>
      <c r="DG53" s="153">
        <f>DE53</f>
        <v>59111</v>
      </c>
      <c r="DH53" s="141">
        <f>263-98+1406+98+3535-1406+4276</f>
        <v>8074</v>
      </c>
      <c r="DI53" s="140"/>
      <c r="DJ53" s="153">
        <f>792-295+4230+295+10639-4230+12870</f>
        <v>24301</v>
      </c>
      <c r="DK53" s="140"/>
      <c r="DL53" s="153">
        <f>DJ53+DH53</f>
        <v>32375</v>
      </c>
      <c r="DM53" s="155">
        <f>DL53+DG53</f>
        <v>91486</v>
      </c>
      <c r="DN53" s="141">
        <f>J53+S53+AB53+AK53+AT53+BC53+BL53+BL53+BU53+CD53+CM53+CV53+DE53</f>
        <v>59111</v>
      </c>
      <c r="DO53" s="140"/>
      <c r="DP53" s="141">
        <f t="shared" ref="DP53:DP57" si="26">L53+U53+AD53+AM53+AV53+BE53+BN53+BN53+BW53+CF53+CO53+CX53+DG53</f>
        <v>59111</v>
      </c>
      <c r="DQ53" s="140"/>
      <c r="DR53" s="140"/>
      <c r="DS53" s="141">
        <f t="shared" si="11"/>
        <v>24301</v>
      </c>
      <c r="DT53" s="140"/>
      <c r="DU53" s="153">
        <f t="shared" si="12"/>
        <v>32375</v>
      </c>
      <c r="DV53" s="155">
        <f t="shared" si="12"/>
        <v>91486</v>
      </c>
    </row>
    <row r="54" spans="1:127" x14ac:dyDescent="0.25">
      <c r="A54" s="24" t="s">
        <v>57</v>
      </c>
      <c r="B54" s="18" t="s">
        <v>51</v>
      </c>
      <c r="J54" s="141"/>
      <c r="K54" s="140"/>
      <c r="L54" s="153">
        <f t="shared" ref="L54:L57" si="27">J54</f>
        <v>0</v>
      </c>
      <c r="M54" s="140"/>
      <c r="N54" s="140"/>
      <c r="O54" s="153"/>
      <c r="P54" s="140"/>
      <c r="Q54" s="153">
        <f>O54</f>
        <v>0</v>
      </c>
      <c r="R54" s="155">
        <f>L54+Q54</f>
        <v>0</v>
      </c>
      <c r="S54" s="141"/>
      <c r="T54" s="140"/>
      <c r="U54" s="153">
        <f t="shared" ref="U54:U57" si="28">S54</f>
        <v>0</v>
      </c>
      <c r="V54" s="140"/>
      <c r="W54" s="140"/>
      <c r="X54" s="153"/>
      <c r="Y54" s="140"/>
      <c r="Z54" s="153">
        <f>X54</f>
        <v>0</v>
      </c>
      <c r="AA54" s="155">
        <f>U54+Z54</f>
        <v>0</v>
      </c>
      <c r="AB54" s="141"/>
      <c r="AC54" s="140"/>
      <c r="AD54" s="153">
        <f t="shared" ref="AD54:AD57" si="29">AB54</f>
        <v>0</v>
      </c>
      <c r="AE54" s="140"/>
      <c r="AF54" s="140"/>
      <c r="AG54" s="153"/>
      <c r="AH54" s="140"/>
      <c r="AI54" s="153">
        <f>AG54</f>
        <v>0</v>
      </c>
      <c r="AJ54" s="155">
        <f>AD54+AI54</f>
        <v>0</v>
      </c>
      <c r="AK54" s="141"/>
      <c r="AL54" s="140"/>
      <c r="AM54" s="153">
        <f t="shared" ref="AM54:AM57" si="30">AK54</f>
        <v>0</v>
      </c>
      <c r="AN54" s="140"/>
      <c r="AO54" s="140"/>
      <c r="AP54" s="153"/>
      <c r="AQ54" s="140"/>
      <c r="AR54" s="153">
        <f>AP54</f>
        <v>0</v>
      </c>
      <c r="AS54" s="155">
        <f>AM54+AR54</f>
        <v>0</v>
      </c>
      <c r="AT54" s="141"/>
      <c r="AU54" s="140"/>
      <c r="AV54" s="153">
        <f t="shared" ref="AV54:AV57" si="31">AT54</f>
        <v>0</v>
      </c>
      <c r="AW54" s="140"/>
      <c r="AX54" s="140"/>
      <c r="AY54" s="153"/>
      <c r="AZ54" s="140"/>
      <c r="BA54" s="153">
        <f>AY54</f>
        <v>0</v>
      </c>
      <c r="BB54" s="155">
        <f>AV54+BA54</f>
        <v>0</v>
      </c>
      <c r="BC54" s="141"/>
      <c r="BD54" s="140"/>
      <c r="BE54" s="153">
        <f t="shared" ref="BE54:BE57" si="32">BC54</f>
        <v>0</v>
      </c>
      <c r="BF54" s="140"/>
      <c r="BG54" s="140"/>
      <c r="BH54" s="153"/>
      <c r="BI54" s="140"/>
      <c r="BJ54" s="153">
        <f>BH54</f>
        <v>0</v>
      </c>
      <c r="BK54" s="155">
        <f>BE54+BJ54</f>
        <v>0</v>
      </c>
      <c r="BL54" s="141"/>
      <c r="BM54" s="140"/>
      <c r="BN54" s="153">
        <f t="shared" ref="BN54:BN57" si="33">BL54</f>
        <v>0</v>
      </c>
      <c r="BO54" s="140"/>
      <c r="BP54" s="140"/>
      <c r="BQ54" s="153"/>
      <c r="BR54" s="140"/>
      <c r="BS54" s="153">
        <f>BQ54</f>
        <v>0</v>
      </c>
      <c r="BT54" s="155">
        <f>BN54+BS54</f>
        <v>0</v>
      </c>
      <c r="BU54" s="141"/>
      <c r="BV54" s="140"/>
      <c r="BW54" s="153">
        <f t="shared" ref="BW54:BW57" si="34">BU54</f>
        <v>0</v>
      </c>
      <c r="BX54" s="140"/>
      <c r="BY54" s="140"/>
      <c r="BZ54" s="153"/>
      <c r="CA54" s="140"/>
      <c r="CB54" s="153">
        <f>BZ54</f>
        <v>0</v>
      </c>
      <c r="CC54" s="155">
        <f>BW54+CB54</f>
        <v>0</v>
      </c>
      <c r="CD54" s="141"/>
      <c r="CE54" s="140"/>
      <c r="CF54" s="153">
        <f t="shared" ref="CF54:CF57" si="35">CD54</f>
        <v>0</v>
      </c>
      <c r="CG54" s="140"/>
      <c r="CH54" s="140"/>
      <c r="CI54" s="153"/>
      <c r="CJ54" s="140"/>
      <c r="CK54" s="153">
        <f>CI54</f>
        <v>0</v>
      </c>
      <c r="CL54" s="155">
        <f>CF54+CK54</f>
        <v>0</v>
      </c>
      <c r="CM54" s="141"/>
      <c r="CN54" s="140"/>
      <c r="CO54" s="153">
        <f t="shared" ref="CO54:CO57" si="36">CM54</f>
        <v>0</v>
      </c>
      <c r="CP54" s="140"/>
      <c r="CQ54" s="140"/>
      <c r="CR54" s="153"/>
      <c r="CS54" s="140"/>
      <c r="CT54" s="153">
        <f>CR54</f>
        <v>0</v>
      </c>
      <c r="CU54" s="155">
        <f>CO54+CT54</f>
        <v>0</v>
      </c>
      <c r="CV54" s="141"/>
      <c r="CW54" s="140"/>
      <c r="CX54" s="153">
        <f t="shared" ref="CX54:CX57" si="37">CV54</f>
        <v>0</v>
      </c>
      <c r="CY54" s="140"/>
      <c r="CZ54" s="140"/>
      <c r="DA54" s="153"/>
      <c r="DB54" s="140"/>
      <c r="DC54" s="153">
        <f>DA54</f>
        <v>0</v>
      </c>
      <c r="DD54" s="155">
        <f>CX54+DC54</f>
        <v>0</v>
      </c>
      <c r="DE54" s="141"/>
      <c r="DF54" s="140"/>
      <c r="DG54" s="153">
        <f t="shared" ref="DG54:DG57" si="38">DE54</f>
        <v>0</v>
      </c>
      <c r="DH54" s="140"/>
      <c r="DI54" s="140"/>
      <c r="DJ54" s="153"/>
      <c r="DK54" s="140"/>
      <c r="DL54" s="153">
        <f>DJ54</f>
        <v>0</v>
      </c>
      <c r="DM54" s="155">
        <f>DG54+DL54</f>
        <v>0</v>
      </c>
      <c r="DN54" s="141">
        <f>J54+S54+AB54+AK54+AT54+BC54+BL54+BL54+BU54+CD54+CM54+CV54+DE54</f>
        <v>0</v>
      </c>
      <c r="DO54" s="140"/>
      <c r="DP54" s="141">
        <f t="shared" si="26"/>
        <v>0</v>
      </c>
      <c r="DQ54" s="140"/>
      <c r="DR54" s="140"/>
      <c r="DS54" s="141">
        <f t="shared" si="11"/>
        <v>0</v>
      </c>
      <c r="DT54" s="140"/>
      <c r="DU54" s="153">
        <f t="shared" si="12"/>
        <v>0</v>
      </c>
      <c r="DV54" s="155">
        <f t="shared" si="12"/>
        <v>0</v>
      </c>
    </row>
    <row r="55" spans="1:127" x14ac:dyDescent="0.25">
      <c r="A55" s="24" t="s">
        <v>58</v>
      </c>
      <c r="B55" s="18" t="s">
        <v>52</v>
      </c>
      <c r="J55" s="153">
        <v>312.33999999999997</v>
      </c>
      <c r="K55" s="140"/>
      <c r="L55" s="153">
        <f t="shared" si="27"/>
        <v>312.33999999999997</v>
      </c>
      <c r="M55" s="140"/>
      <c r="N55" s="140"/>
      <c r="O55" s="140"/>
      <c r="P55" s="140"/>
      <c r="Q55" s="140"/>
      <c r="R55" s="155">
        <f>L55</f>
        <v>312.33999999999997</v>
      </c>
      <c r="S55" s="153"/>
      <c r="T55" s="140"/>
      <c r="U55" s="153">
        <f t="shared" si="28"/>
        <v>0</v>
      </c>
      <c r="V55" s="140"/>
      <c r="W55" s="140"/>
      <c r="X55" s="140"/>
      <c r="Y55" s="140"/>
      <c r="Z55" s="140"/>
      <c r="AA55" s="155">
        <f>U55</f>
        <v>0</v>
      </c>
      <c r="AB55" s="153">
        <v>312.33999999999997</v>
      </c>
      <c r="AC55" s="140"/>
      <c r="AD55" s="153">
        <f t="shared" si="29"/>
        <v>312.33999999999997</v>
      </c>
      <c r="AE55" s="140"/>
      <c r="AF55" s="140"/>
      <c r="AG55" s="140"/>
      <c r="AH55" s="140"/>
      <c r="AI55" s="140"/>
      <c r="AJ55" s="155">
        <f>AD55</f>
        <v>312.33999999999997</v>
      </c>
      <c r="AK55" s="153"/>
      <c r="AL55" s="140"/>
      <c r="AM55" s="153">
        <f t="shared" si="30"/>
        <v>0</v>
      </c>
      <c r="AN55" s="140"/>
      <c r="AO55" s="140"/>
      <c r="AP55" s="140"/>
      <c r="AQ55" s="140"/>
      <c r="AR55" s="140"/>
      <c r="AS55" s="155">
        <f>AM55</f>
        <v>0</v>
      </c>
      <c r="AT55" s="153"/>
      <c r="AU55" s="140"/>
      <c r="AV55" s="153">
        <f t="shared" si="31"/>
        <v>0</v>
      </c>
      <c r="AW55" s="140"/>
      <c r="AX55" s="140"/>
      <c r="AY55" s="140"/>
      <c r="AZ55" s="140"/>
      <c r="BA55" s="140"/>
      <c r="BB55" s="155">
        <f>AV55</f>
        <v>0</v>
      </c>
      <c r="BC55" s="153"/>
      <c r="BD55" s="140"/>
      <c r="BE55" s="153">
        <f t="shared" si="32"/>
        <v>0</v>
      </c>
      <c r="BF55" s="140"/>
      <c r="BG55" s="140"/>
      <c r="BH55" s="140"/>
      <c r="BI55" s="140"/>
      <c r="BJ55" s="140"/>
      <c r="BK55" s="155">
        <f>BE55</f>
        <v>0</v>
      </c>
      <c r="BL55" s="153"/>
      <c r="BM55" s="140"/>
      <c r="BN55" s="153">
        <f t="shared" si="33"/>
        <v>0</v>
      </c>
      <c r="BO55" s="140"/>
      <c r="BP55" s="140"/>
      <c r="BQ55" s="140"/>
      <c r="BR55" s="140"/>
      <c r="BS55" s="140"/>
      <c r="BT55" s="155">
        <f>BN55</f>
        <v>0</v>
      </c>
      <c r="BU55" s="153"/>
      <c r="BV55" s="140"/>
      <c r="BW55" s="153">
        <f t="shared" si="34"/>
        <v>0</v>
      </c>
      <c r="BX55" s="140"/>
      <c r="BY55" s="140"/>
      <c r="BZ55" s="140"/>
      <c r="CA55" s="140"/>
      <c r="CB55" s="140"/>
      <c r="CC55" s="155">
        <f>BW55</f>
        <v>0</v>
      </c>
      <c r="CD55" s="153"/>
      <c r="CE55" s="140"/>
      <c r="CF55" s="153">
        <f t="shared" si="35"/>
        <v>0</v>
      </c>
      <c r="CG55" s="140"/>
      <c r="CH55" s="140"/>
      <c r="CI55" s="140"/>
      <c r="CJ55" s="140"/>
      <c r="CK55" s="140"/>
      <c r="CL55" s="155">
        <f>CF55</f>
        <v>0</v>
      </c>
      <c r="CM55" s="153"/>
      <c r="CN55" s="140"/>
      <c r="CO55" s="153">
        <f t="shared" si="36"/>
        <v>0</v>
      </c>
      <c r="CP55" s="140"/>
      <c r="CQ55" s="140"/>
      <c r="CR55" s="140"/>
      <c r="CS55" s="140"/>
      <c r="CT55" s="140"/>
      <c r="CU55" s="155">
        <f>CO55</f>
        <v>0</v>
      </c>
      <c r="CV55" s="153"/>
      <c r="CW55" s="140"/>
      <c r="CX55" s="153">
        <f t="shared" si="37"/>
        <v>0</v>
      </c>
      <c r="CY55" s="140"/>
      <c r="CZ55" s="140"/>
      <c r="DA55" s="140"/>
      <c r="DB55" s="140"/>
      <c r="DC55" s="140"/>
      <c r="DD55" s="155">
        <f>CX55</f>
        <v>0</v>
      </c>
      <c r="DE55" s="153"/>
      <c r="DF55" s="140"/>
      <c r="DG55" s="153">
        <f t="shared" si="38"/>
        <v>0</v>
      </c>
      <c r="DH55" s="140"/>
      <c r="DI55" s="140"/>
      <c r="DJ55" s="140"/>
      <c r="DK55" s="140"/>
      <c r="DL55" s="140"/>
      <c r="DM55" s="155">
        <f>DG55</f>
        <v>0</v>
      </c>
      <c r="DN55" s="153">
        <f>J55+S55+AB55+AK55+AT55+BC55+BL55+BL55+BU55+CD55+CM55+CV55+DE55</f>
        <v>624.67999999999995</v>
      </c>
      <c r="DO55" s="140"/>
      <c r="DP55" s="141">
        <f t="shared" si="26"/>
        <v>624.67999999999995</v>
      </c>
      <c r="DQ55" s="140"/>
      <c r="DR55" s="140"/>
      <c r="DS55" s="140"/>
      <c r="DT55" s="140"/>
      <c r="DU55" s="140"/>
      <c r="DV55" s="155">
        <f t="shared" si="12"/>
        <v>624.67999999999995</v>
      </c>
    </row>
    <row r="56" spans="1:127" x14ac:dyDescent="0.25">
      <c r="A56" s="24" t="s">
        <v>58</v>
      </c>
      <c r="B56" s="18" t="s">
        <v>985</v>
      </c>
      <c r="J56" s="153"/>
      <c r="K56" s="140"/>
      <c r="L56" s="153">
        <f t="shared" si="27"/>
        <v>0</v>
      </c>
      <c r="M56" s="140"/>
      <c r="N56" s="140"/>
      <c r="O56" s="140"/>
      <c r="P56" s="140"/>
      <c r="Q56" s="140"/>
      <c r="R56" s="155">
        <f>L56</f>
        <v>0</v>
      </c>
      <c r="S56" s="153"/>
      <c r="T56" s="140"/>
      <c r="U56" s="153">
        <f t="shared" si="28"/>
        <v>0</v>
      </c>
      <c r="V56" s="140"/>
      <c r="W56" s="140"/>
      <c r="X56" s="140"/>
      <c r="Y56" s="140"/>
      <c r="Z56" s="140"/>
      <c r="AA56" s="155">
        <f>U56</f>
        <v>0</v>
      </c>
      <c r="AB56" s="153"/>
      <c r="AC56" s="140"/>
      <c r="AD56" s="153">
        <f t="shared" si="29"/>
        <v>0</v>
      </c>
      <c r="AE56" s="140"/>
      <c r="AF56" s="140"/>
      <c r="AG56" s="140"/>
      <c r="AH56" s="140"/>
      <c r="AI56" s="140"/>
      <c r="AJ56" s="155">
        <f>AD56</f>
        <v>0</v>
      </c>
      <c r="AK56" s="153"/>
      <c r="AL56" s="140"/>
      <c r="AM56" s="153">
        <f t="shared" si="30"/>
        <v>0</v>
      </c>
      <c r="AN56" s="140"/>
      <c r="AO56" s="140"/>
      <c r="AP56" s="140"/>
      <c r="AQ56" s="140"/>
      <c r="AR56" s="140"/>
      <c r="AS56" s="155">
        <f>AM56</f>
        <v>0</v>
      </c>
      <c r="AT56" s="153"/>
      <c r="AU56" s="140"/>
      <c r="AV56" s="153">
        <f t="shared" si="31"/>
        <v>0</v>
      </c>
      <c r="AW56" s="140"/>
      <c r="AX56" s="140"/>
      <c r="AY56" s="140"/>
      <c r="AZ56" s="140"/>
      <c r="BA56" s="140"/>
      <c r="BB56" s="155">
        <f>AV56</f>
        <v>0</v>
      </c>
      <c r="BC56" s="153"/>
      <c r="BD56" s="140"/>
      <c r="BE56" s="153">
        <f t="shared" si="32"/>
        <v>0</v>
      </c>
      <c r="BF56" s="140"/>
      <c r="BG56" s="140"/>
      <c r="BH56" s="140"/>
      <c r="BI56" s="140"/>
      <c r="BJ56" s="140"/>
      <c r="BK56" s="155">
        <f>BE56</f>
        <v>0</v>
      </c>
      <c r="BL56" s="153"/>
      <c r="BM56" s="140"/>
      <c r="BN56" s="153">
        <f t="shared" si="33"/>
        <v>0</v>
      </c>
      <c r="BO56" s="140"/>
      <c r="BP56" s="140"/>
      <c r="BQ56" s="140"/>
      <c r="BR56" s="140"/>
      <c r="BS56" s="140"/>
      <c r="BT56" s="155">
        <f>BN56</f>
        <v>0</v>
      </c>
      <c r="BU56" s="153"/>
      <c r="BV56" s="140"/>
      <c r="BW56" s="153">
        <f t="shared" si="34"/>
        <v>0</v>
      </c>
      <c r="BX56" s="140"/>
      <c r="BY56" s="140"/>
      <c r="BZ56" s="140"/>
      <c r="CA56" s="140"/>
      <c r="CB56" s="140"/>
      <c r="CC56" s="155">
        <f>BW56</f>
        <v>0</v>
      </c>
      <c r="CD56" s="153"/>
      <c r="CE56" s="140"/>
      <c r="CF56" s="153">
        <f t="shared" si="35"/>
        <v>0</v>
      </c>
      <c r="CG56" s="140"/>
      <c r="CH56" s="140"/>
      <c r="CI56" s="140"/>
      <c r="CJ56" s="140"/>
      <c r="CK56" s="140"/>
      <c r="CL56" s="155">
        <f>CF56</f>
        <v>0</v>
      </c>
      <c r="CM56" s="153"/>
      <c r="CN56" s="140"/>
      <c r="CO56" s="153">
        <f t="shared" si="36"/>
        <v>0</v>
      </c>
      <c r="CP56" s="140"/>
      <c r="CQ56" s="140"/>
      <c r="CR56" s="140"/>
      <c r="CS56" s="140"/>
      <c r="CT56" s="140"/>
      <c r="CU56" s="155">
        <f>CO56</f>
        <v>0</v>
      </c>
      <c r="CV56" s="153"/>
      <c r="CW56" s="140"/>
      <c r="CX56" s="153">
        <f t="shared" si="37"/>
        <v>0</v>
      </c>
      <c r="CY56" s="140"/>
      <c r="CZ56" s="140"/>
      <c r="DA56" s="140"/>
      <c r="DB56" s="140"/>
      <c r="DC56" s="140"/>
      <c r="DD56" s="155">
        <f>CX56</f>
        <v>0</v>
      </c>
      <c r="DE56" s="153"/>
      <c r="DF56" s="140"/>
      <c r="DG56" s="153">
        <f t="shared" si="38"/>
        <v>0</v>
      </c>
      <c r="DH56" s="140"/>
      <c r="DI56" s="140"/>
      <c r="DJ56" s="140"/>
      <c r="DK56" s="140"/>
      <c r="DL56" s="140"/>
      <c r="DM56" s="155">
        <f>DG56</f>
        <v>0</v>
      </c>
      <c r="DN56" s="153">
        <f>J56+S56+AB56+AK56+AT56+BC56+BL56+BL56+BU56+CD56+CM56+CV56+DE56</f>
        <v>0</v>
      </c>
      <c r="DO56" s="140"/>
      <c r="DP56" s="141">
        <f t="shared" si="26"/>
        <v>0</v>
      </c>
      <c r="DQ56" s="140"/>
      <c r="DR56" s="140"/>
      <c r="DS56" s="140"/>
      <c r="DT56" s="140"/>
      <c r="DU56" s="140"/>
      <c r="DV56" s="155">
        <f t="shared" si="12"/>
        <v>0</v>
      </c>
    </row>
    <row r="57" spans="1:127" x14ac:dyDescent="0.25">
      <c r="A57" s="24" t="s">
        <v>12</v>
      </c>
      <c r="B57" s="18" t="s">
        <v>53</v>
      </c>
      <c r="J57" s="141"/>
      <c r="K57" s="140"/>
      <c r="L57" s="153">
        <f t="shared" si="27"/>
        <v>0</v>
      </c>
      <c r="M57" s="140"/>
      <c r="N57" s="140"/>
      <c r="O57" s="140"/>
      <c r="P57" s="140"/>
      <c r="Q57" s="140"/>
      <c r="R57" s="155">
        <f>L57</f>
        <v>0</v>
      </c>
      <c r="S57" s="141"/>
      <c r="T57" s="140"/>
      <c r="U57" s="153">
        <f t="shared" si="28"/>
        <v>0</v>
      </c>
      <c r="V57" s="140"/>
      <c r="W57" s="140"/>
      <c r="X57" s="140"/>
      <c r="Y57" s="140"/>
      <c r="Z57" s="140"/>
      <c r="AA57" s="155">
        <f>U57</f>
        <v>0</v>
      </c>
      <c r="AB57" s="141"/>
      <c r="AC57" s="140"/>
      <c r="AD57" s="153">
        <f t="shared" si="29"/>
        <v>0</v>
      </c>
      <c r="AE57" s="140"/>
      <c r="AF57" s="140"/>
      <c r="AG57" s="140"/>
      <c r="AH57" s="140"/>
      <c r="AI57" s="140"/>
      <c r="AJ57" s="155">
        <f>AD57</f>
        <v>0</v>
      </c>
      <c r="AK57" s="141"/>
      <c r="AL57" s="140"/>
      <c r="AM57" s="153">
        <f t="shared" si="30"/>
        <v>0</v>
      </c>
      <c r="AN57" s="140"/>
      <c r="AO57" s="140"/>
      <c r="AP57" s="140"/>
      <c r="AQ57" s="140"/>
      <c r="AR57" s="140"/>
      <c r="AS57" s="155">
        <f>AM57</f>
        <v>0</v>
      </c>
      <c r="AT57" s="141"/>
      <c r="AU57" s="140"/>
      <c r="AV57" s="153">
        <f t="shared" si="31"/>
        <v>0</v>
      </c>
      <c r="AW57" s="140"/>
      <c r="AX57" s="140"/>
      <c r="AY57" s="140"/>
      <c r="AZ57" s="140"/>
      <c r="BA57" s="140"/>
      <c r="BB57" s="155">
        <f>AV57</f>
        <v>0</v>
      </c>
      <c r="BC57" s="141"/>
      <c r="BD57" s="140"/>
      <c r="BE57" s="153">
        <f t="shared" si="32"/>
        <v>0</v>
      </c>
      <c r="BF57" s="140"/>
      <c r="BG57" s="140"/>
      <c r="BH57" s="140"/>
      <c r="BI57" s="140"/>
      <c r="BJ57" s="140"/>
      <c r="BK57" s="155">
        <f>BE57</f>
        <v>0</v>
      </c>
      <c r="BL57" s="141"/>
      <c r="BM57" s="140"/>
      <c r="BN57" s="153">
        <f t="shared" si="33"/>
        <v>0</v>
      </c>
      <c r="BO57" s="140"/>
      <c r="BP57" s="140"/>
      <c r="BQ57" s="140"/>
      <c r="BR57" s="140"/>
      <c r="BS57" s="140"/>
      <c r="BT57" s="155">
        <f>BN57</f>
        <v>0</v>
      </c>
      <c r="BU57" s="141"/>
      <c r="BV57" s="140"/>
      <c r="BW57" s="153">
        <f t="shared" si="34"/>
        <v>0</v>
      </c>
      <c r="BX57" s="140"/>
      <c r="BY57" s="140"/>
      <c r="BZ57" s="140"/>
      <c r="CA57" s="140"/>
      <c r="CB57" s="140"/>
      <c r="CC57" s="155">
        <f>BW57</f>
        <v>0</v>
      </c>
      <c r="CD57" s="141">
        <v>32.6</v>
      </c>
      <c r="CE57" s="140"/>
      <c r="CF57" s="153">
        <f t="shared" si="35"/>
        <v>32.6</v>
      </c>
      <c r="CG57" s="140"/>
      <c r="CH57" s="140"/>
      <c r="CI57" s="140"/>
      <c r="CJ57" s="140"/>
      <c r="CK57" s="140"/>
      <c r="CL57" s="155">
        <f>CF57</f>
        <v>32.6</v>
      </c>
      <c r="CM57" s="141"/>
      <c r="CN57" s="140"/>
      <c r="CO57" s="153">
        <f t="shared" si="36"/>
        <v>0</v>
      </c>
      <c r="CP57" s="140"/>
      <c r="CQ57" s="140"/>
      <c r="CR57" s="140"/>
      <c r="CS57" s="140"/>
      <c r="CT57" s="140"/>
      <c r="CU57" s="155">
        <f>CO57</f>
        <v>0</v>
      </c>
      <c r="CV57" s="141"/>
      <c r="CW57" s="140"/>
      <c r="CX57" s="153">
        <f t="shared" si="37"/>
        <v>0</v>
      </c>
      <c r="CY57" s="140"/>
      <c r="CZ57" s="140"/>
      <c r="DA57" s="140"/>
      <c r="DB57" s="140"/>
      <c r="DC57" s="140"/>
      <c r="DD57" s="155">
        <f>CX57</f>
        <v>0</v>
      </c>
      <c r="DE57" s="141"/>
      <c r="DF57" s="140"/>
      <c r="DG57" s="153">
        <f t="shared" si="38"/>
        <v>0</v>
      </c>
      <c r="DH57" s="140"/>
      <c r="DI57" s="140"/>
      <c r="DJ57" s="140"/>
      <c r="DK57" s="140"/>
      <c r="DL57" s="140"/>
      <c r="DM57" s="155">
        <f>DG57</f>
        <v>0</v>
      </c>
      <c r="DN57" s="141">
        <f>J57+S57+AB57+AK57+AT57+BC57+BL57+BL57+BU57+CD57+CM57+CV57+DE57</f>
        <v>32.6</v>
      </c>
      <c r="DO57" s="140"/>
      <c r="DP57" s="141">
        <f t="shared" si="26"/>
        <v>32.6</v>
      </c>
      <c r="DQ57" s="140"/>
      <c r="DR57" s="140"/>
      <c r="DS57" s="140"/>
      <c r="DT57" s="140"/>
      <c r="DU57" s="140"/>
      <c r="DV57" s="155">
        <f t="shared" si="12"/>
        <v>32.6</v>
      </c>
    </row>
    <row r="58" spans="1:127" x14ac:dyDescent="0.25">
      <c r="A58" s="24">
        <v>647</v>
      </c>
      <c r="B58" s="18" t="s">
        <v>54</v>
      </c>
      <c r="J58" s="140"/>
      <c r="K58" s="140"/>
      <c r="L58" s="140"/>
      <c r="M58" s="140"/>
      <c r="N58" s="140"/>
      <c r="O58" s="140"/>
      <c r="P58" s="141"/>
      <c r="Q58" s="141">
        <f>P58</f>
        <v>0</v>
      </c>
      <c r="R58" s="155">
        <f>Q58</f>
        <v>0</v>
      </c>
      <c r="S58" s="140"/>
      <c r="T58" s="140"/>
      <c r="U58" s="140"/>
      <c r="V58" s="140"/>
      <c r="W58" s="140"/>
      <c r="X58" s="140"/>
      <c r="Y58" s="141"/>
      <c r="Z58" s="141">
        <f>Y58</f>
        <v>0</v>
      </c>
      <c r="AA58" s="155">
        <f>Z58</f>
        <v>0</v>
      </c>
      <c r="AB58" s="140"/>
      <c r="AC58" s="140"/>
      <c r="AD58" s="140"/>
      <c r="AE58" s="140"/>
      <c r="AF58" s="140"/>
      <c r="AG58" s="140"/>
      <c r="AH58" s="141"/>
      <c r="AI58" s="141">
        <f>AH58</f>
        <v>0</v>
      </c>
      <c r="AJ58" s="155">
        <f>AI58</f>
        <v>0</v>
      </c>
      <c r="AK58" s="140"/>
      <c r="AL58" s="140"/>
      <c r="AM58" s="140"/>
      <c r="AN58" s="140"/>
      <c r="AO58" s="140"/>
      <c r="AP58" s="140"/>
      <c r="AQ58" s="141"/>
      <c r="AR58" s="141">
        <f>AQ58</f>
        <v>0</v>
      </c>
      <c r="AS58" s="155">
        <f>AR58</f>
        <v>0</v>
      </c>
      <c r="AT58" s="140"/>
      <c r="AU58" s="140"/>
      <c r="AV58" s="140"/>
      <c r="AW58" s="140"/>
      <c r="AX58" s="140"/>
      <c r="AY58" s="140"/>
      <c r="AZ58" s="141"/>
      <c r="BA58" s="141">
        <f>AZ58</f>
        <v>0</v>
      </c>
      <c r="BB58" s="155">
        <f>BA58</f>
        <v>0</v>
      </c>
      <c r="BC58" s="140"/>
      <c r="BD58" s="140"/>
      <c r="BE58" s="140"/>
      <c r="BF58" s="140"/>
      <c r="BG58" s="140"/>
      <c r="BH58" s="140"/>
      <c r="BI58" s="141"/>
      <c r="BJ58" s="141">
        <f>BI58</f>
        <v>0</v>
      </c>
      <c r="BK58" s="155">
        <f>BJ58</f>
        <v>0</v>
      </c>
      <c r="BL58" s="140"/>
      <c r="BM58" s="140"/>
      <c r="BN58" s="140"/>
      <c r="BO58" s="140"/>
      <c r="BP58" s="140"/>
      <c r="BQ58" s="140"/>
      <c r="BR58" s="141"/>
      <c r="BS58" s="141">
        <f>BR58</f>
        <v>0</v>
      </c>
      <c r="BT58" s="155">
        <f>BS58</f>
        <v>0</v>
      </c>
      <c r="BU58" s="140"/>
      <c r="BV58" s="140"/>
      <c r="BW58" s="140"/>
      <c r="BX58" s="140"/>
      <c r="BY58" s="140"/>
      <c r="BZ58" s="140"/>
      <c r="CA58" s="141"/>
      <c r="CB58" s="141">
        <f>CA58</f>
        <v>0</v>
      </c>
      <c r="CC58" s="155">
        <f>CB58</f>
        <v>0</v>
      </c>
      <c r="CD58" s="140"/>
      <c r="CE58" s="140"/>
      <c r="CF58" s="140"/>
      <c r="CG58" s="140"/>
      <c r="CH58" s="140"/>
      <c r="CI58" s="140"/>
      <c r="CJ58" s="141"/>
      <c r="CK58" s="141">
        <f>CJ58</f>
        <v>0</v>
      </c>
      <c r="CL58" s="155">
        <f>CK58</f>
        <v>0</v>
      </c>
      <c r="CM58" s="140"/>
      <c r="CN58" s="140"/>
      <c r="CO58" s="140"/>
      <c r="CP58" s="140"/>
      <c r="CQ58" s="140"/>
      <c r="CR58" s="140"/>
      <c r="CS58" s="141"/>
      <c r="CT58" s="141">
        <f>CS58</f>
        <v>0</v>
      </c>
      <c r="CU58" s="155">
        <f>CT58</f>
        <v>0</v>
      </c>
      <c r="CV58" s="140"/>
      <c r="CW58" s="140"/>
      <c r="CX58" s="140"/>
      <c r="CY58" s="140"/>
      <c r="CZ58" s="140"/>
      <c r="DA58" s="140"/>
      <c r="DB58" s="141"/>
      <c r="DC58" s="141">
        <f>DB58</f>
        <v>0</v>
      </c>
      <c r="DD58" s="155">
        <f>DC58</f>
        <v>0</v>
      </c>
      <c r="DE58" s="140"/>
      <c r="DF58" s="140"/>
      <c r="DG58" s="140"/>
      <c r="DH58" s="140"/>
      <c r="DI58" s="140"/>
      <c r="DJ58" s="140"/>
      <c r="DK58" s="141"/>
      <c r="DL58" s="141">
        <f>DK58</f>
        <v>0</v>
      </c>
      <c r="DM58" s="155">
        <f>DL58</f>
        <v>0</v>
      </c>
      <c r="DN58" s="140"/>
      <c r="DO58" s="140"/>
      <c r="DP58" s="140"/>
      <c r="DQ58" s="140"/>
      <c r="DR58" s="140"/>
      <c r="DS58" s="140"/>
      <c r="DT58" s="141">
        <f>P58+Y58+AH58+AQ58+AZ58+BI58+BR58+BR58+CA58+CJ58+CS58+DB58+DK58</f>
        <v>0</v>
      </c>
      <c r="DU58" s="141">
        <f t="shared" si="12"/>
        <v>0</v>
      </c>
      <c r="DV58" s="155">
        <f t="shared" si="12"/>
        <v>0</v>
      </c>
    </row>
    <row r="59" spans="1:127" x14ac:dyDescent="0.25">
      <c r="A59" s="24">
        <v>647</v>
      </c>
      <c r="B59" s="18" t="s">
        <v>975</v>
      </c>
      <c r="J59" s="140"/>
      <c r="K59" s="140"/>
      <c r="L59" s="140"/>
      <c r="M59" s="140"/>
      <c r="N59" s="140"/>
      <c r="O59" s="140"/>
      <c r="P59" s="141"/>
      <c r="Q59" s="141">
        <f>P59</f>
        <v>0</v>
      </c>
      <c r="R59" s="155">
        <f>Q59</f>
        <v>0</v>
      </c>
      <c r="S59" s="140"/>
      <c r="T59" s="140"/>
      <c r="U59" s="140"/>
      <c r="V59" s="140"/>
      <c r="W59" s="140"/>
      <c r="X59" s="140"/>
      <c r="Y59" s="141"/>
      <c r="Z59" s="141">
        <f>Y59</f>
        <v>0</v>
      </c>
      <c r="AA59" s="155">
        <f>Z59</f>
        <v>0</v>
      </c>
      <c r="AB59" s="140"/>
      <c r="AC59" s="140"/>
      <c r="AD59" s="140"/>
      <c r="AE59" s="140"/>
      <c r="AF59" s="140"/>
      <c r="AG59" s="140"/>
      <c r="AH59" s="141"/>
      <c r="AI59" s="141">
        <f>AH59</f>
        <v>0</v>
      </c>
      <c r="AJ59" s="155">
        <f>AI59</f>
        <v>0</v>
      </c>
      <c r="AK59" s="140"/>
      <c r="AL59" s="140"/>
      <c r="AM59" s="140"/>
      <c r="AN59" s="140"/>
      <c r="AO59" s="140"/>
      <c r="AP59" s="140"/>
      <c r="AQ59" s="141"/>
      <c r="AR59" s="141">
        <f>AQ59</f>
        <v>0</v>
      </c>
      <c r="AS59" s="155">
        <f>AR59</f>
        <v>0</v>
      </c>
      <c r="AT59" s="140"/>
      <c r="AU59" s="140"/>
      <c r="AV59" s="140"/>
      <c r="AW59" s="140"/>
      <c r="AX59" s="140"/>
      <c r="AY59" s="140"/>
      <c r="AZ59" s="141">
        <v>-43.2</v>
      </c>
      <c r="BA59" s="141">
        <f>AZ59</f>
        <v>-43.2</v>
      </c>
      <c r="BB59" s="155">
        <f>BA59</f>
        <v>-43.2</v>
      </c>
      <c r="BC59" s="140"/>
      <c r="BD59" s="140"/>
      <c r="BE59" s="140"/>
      <c r="BF59" s="140"/>
      <c r="BG59" s="140"/>
      <c r="BH59" s="140"/>
      <c r="BI59" s="141"/>
      <c r="BJ59" s="141">
        <f>BI59</f>
        <v>0</v>
      </c>
      <c r="BK59" s="155">
        <f>BJ59</f>
        <v>0</v>
      </c>
      <c r="BL59" s="140"/>
      <c r="BM59" s="140"/>
      <c r="BN59" s="140"/>
      <c r="BO59" s="140"/>
      <c r="BP59" s="140"/>
      <c r="BQ59" s="140"/>
      <c r="BR59" s="141"/>
      <c r="BS59" s="141">
        <f>BR59</f>
        <v>0</v>
      </c>
      <c r="BT59" s="155">
        <f>BS59</f>
        <v>0</v>
      </c>
      <c r="BU59" s="140"/>
      <c r="BV59" s="140"/>
      <c r="BW59" s="140"/>
      <c r="BX59" s="140"/>
      <c r="BY59" s="140"/>
      <c r="BZ59" s="140"/>
      <c r="CA59" s="141"/>
      <c r="CB59" s="141">
        <f>CA59</f>
        <v>0</v>
      </c>
      <c r="CC59" s="155">
        <f>CB59</f>
        <v>0</v>
      </c>
      <c r="CD59" s="140"/>
      <c r="CE59" s="140"/>
      <c r="CF59" s="140"/>
      <c r="CG59" s="140"/>
      <c r="CH59" s="140"/>
      <c r="CI59" s="140"/>
      <c r="CJ59" s="141"/>
      <c r="CK59" s="141">
        <f>CJ59</f>
        <v>0</v>
      </c>
      <c r="CL59" s="155">
        <f>CK59</f>
        <v>0</v>
      </c>
      <c r="CM59" s="140"/>
      <c r="CN59" s="140"/>
      <c r="CO59" s="140"/>
      <c r="CP59" s="140"/>
      <c r="CQ59" s="140"/>
      <c r="CR59" s="140"/>
      <c r="CS59" s="141">
        <f>-3.24-9.65-2.28-1.18</f>
        <v>-16.350000000000001</v>
      </c>
      <c r="CT59" s="141">
        <f>CS59</f>
        <v>-16.350000000000001</v>
      </c>
      <c r="CU59" s="155">
        <f>CT59</f>
        <v>-16.350000000000001</v>
      </c>
      <c r="CV59" s="140"/>
      <c r="CW59" s="140"/>
      <c r="CX59" s="140"/>
      <c r="CY59" s="140"/>
      <c r="CZ59" s="140"/>
      <c r="DA59" s="140"/>
      <c r="DB59" s="141"/>
      <c r="DC59" s="141">
        <f>DB59</f>
        <v>0</v>
      </c>
      <c r="DD59" s="155">
        <f>DC59</f>
        <v>0</v>
      </c>
      <c r="DE59" s="140"/>
      <c r="DF59" s="140"/>
      <c r="DG59" s="140"/>
      <c r="DH59" s="140"/>
      <c r="DI59" s="140"/>
      <c r="DJ59" s="140"/>
      <c r="DK59" s="141"/>
      <c r="DL59" s="141">
        <f>DK59</f>
        <v>0</v>
      </c>
      <c r="DM59" s="155">
        <f>DL59</f>
        <v>0</v>
      </c>
      <c r="DN59" s="140"/>
      <c r="DO59" s="140"/>
      <c r="DP59" s="140"/>
      <c r="DQ59" s="140"/>
      <c r="DR59" s="140"/>
      <c r="DS59" s="140"/>
      <c r="DT59" s="141">
        <f t="shared" si="12"/>
        <v>-59.550000000000004</v>
      </c>
      <c r="DU59" s="141">
        <f t="shared" si="12"/>
        <v>-59.550000000000004</v>
      </c>
      <c r="DV59" s="155">
        <f t="shared" si="12"/>
        <v>-59.550000000000004</v>
      </c>
    </row>
    <row r="60" spans="1:127" x14ac:dyDescent="0.25">
      <c r="A60" s="24"/>
      <c r="B60" s="18" t="s">
        <v>55</v>
      </c>
      <c r="J60" s="153"/>
      <c r="K60" s="153"/>
      <c r="L60" s="153">
        <f>J60+K60</f>
        <v>0</v>
      </c>
      <c r="M60" s="153"/>
      <c r="N60" s="153"/>
      <c r="O60" s="153"/>
      <c r="P60" s="153"/>
      <c r="Q60" s="153">
        <f>M60+N60+O60+P60</f>
        <v>0</v>
      </c>
      <c r="R60" s="155">
        <f>L60+Q60</f>
        <v>0</v>
      </c>
      <c r="S60" s="153"/>
      <c r="T60" s="153"/>
      <c r="U60" s="153">
        <f>S60+T60</f>
        <v>0</v>
      </c>
      <c r="V60" s="153"/>
      <c r="W60" s="153"/>
      <c r="X60" s="153"/>
      <c r="Y60" s="153"/>
      <c r="Z60" s="153">
        <f>V60+W60+X60+Y60</f>
        <v>0</v>
      </c>
      <c r="AA60" s="155">
        <f>U60+Z60</f>
        <v>0</v>
      </c>
      <c r="AB60" s="153"/>
      <c r="AC60" s="153"/>
      <c r="AD60" s="153"/>
      <c r="AE60" s="153"/>
      <c r="AF60" s="153"/>
      <c r="AG60" s="153"/>
      <c r="AH60" s="153"/>
      <c r="AI60" s="153">
        <f>AE60+AF60+AG60+AH60</f>
        <v>0</v>
      </c>
      <c r="AJ60" s="155">
        <f>AD60+AI60</f>
        <v>0</v>
      </c>
      <c r="AK60" s="153"/>
      <c r="AL60" s="153"/>
      <c r="AM60" s="153">
        <f>AK60+AL60</f>
        <v>0</v>
      </c>
      <c r="AN60" s="153"/>
      <c r="AO60" s="153"/>
      <c r="AP60" s="153"/>
      <c r="AQ60" s="153"/>
      <c r="AR60" s="153">
        <f>AN60+AO60+AP60+AQ60</f>
        <v>0</v>
      </c>
      <c r="AS60" s="155">
        <f>AM60+AR60</f>
        <v>0</v>
      </c>
      <c r="AT60" s="153"/>
      <c r="AU60" s="153"/>
      <c r="AV60" s="153">
        <f>AT60+AU60</f>
        <v>0</v>
      </c>
      <c r="AW60" s="153"/>
      <c r="AX60" s="153"/>
      <c r="AY60" s="153"/>
      <c r="AZ60" s="153"/>
      <c r="BA60" s="153">
        <f>AW60+AX60+AY60+AZ60</f>
        <v>0</v>
      </c>
      <c r="BB60" s="155">
        <f>AV60+BA60</f>
        <v>0</v>
      </c>
      <c r="BC60" s="153"/>
      <c r="BD60" s="153"/>
      <c r="BE60" s="153">
        <f>BC60+BD60</f>
        <v>0</v>
      </c>
      <c r="BF60" s="153"/>
      <c r="BG60" s="153"/>
      <c r="BH60" s="153"/>
      <c r="BI60" s="153"/>
      <c r="BJ60" s="153">
        <f>BF60+BG60+BH60+BI60</f>
        <v>0</v>
      </c>
      <c r="BK60" s="155">
        <f>BE60+BJ60</f>
        <v>0</v>
      </c>
      <c r="BL60" s="153"/>
      <c r="BM60" s="153"/>
      <c r="BN60" s="153">
        <f>BL60+BM60</f>
        <v>0</v>
      </c>
      <c r="BO60" s="153"/>
      <c r="BP60" s="153"/>
      <c r="BQ60" s="153"/>
      <c r="BR60" s="153"/>
      <c r="BS60" s="153">
        <f>BO60+BP60+BQ60+BR60</f>
        <v>0</v>
      </c>
      <c r="BT60" s="155">
        <f>BN60+BS60</f>
        <v>0</v>
      </c>
      <c r="BU60" s="153"/>
      <c r="BV60" s="153"/>
      <c r="BW60" s="153">
        <f>BU60+BV60</f>
        <v>0</v>
      </c>
      <c r="BX60" s="153"/>
      <c r="BY60" s="153"/>
      <c r="BZ60" s="153"/>
      <c r="CA60" s="153"/>
      <c r="CB60" s="153">
        <f>BX60+BY60+BZ60+CA60</f>
        <v>0</v>
      </c>
      <c r="CC60" s="155">
        <f>BW60+CB60</f>
        <v>0</v>
      </c>
      <c r="CD60" s="153"/>
      <c r="CE60" s="153"/>
      <c r="CF60" s="153">
        <f>CD60+CE60</f>
        <v>0</v>
      </c>
      <c r="CG60" s="153"/>
      <c r="CH60" s="153"/>
      <c r="CI60" s="153"/>
      <c r="CJ60" s="153"/>
      <c r="CK60" s="153">
        <f>CG60+CH60+CI60+CJ60</f>
        <v>0</v>
      </c>
      <c r="CL60" s="155">
        <f>CF60+CK60</f>
        <v>0</v>
      </c>
      <c r="CM60" s="153"/>
      <c r="CN60" s="153"/>
      <c r="CO60" s="153">
        <f>CM60+CN60</f>
        <v>0</v>
      </c>
      <c r="CP60" s="153"/>
      <c r="CQ60" s="153"/>
      <c r="CR60" s="153"/>
      <c r="CS60" s="153"/>
      <c r="CT60" s="153">
        <f>CP60+CQ60+CR60+CS60</f>
        <v>0</v>
      </c>
      <c r="CU60" s="155">
        <f>CO60+CT60</f>
        <v>0</v>
      </c>
      <c r="CV60" s="153"/>
      <c r="CW60" s="153"/>
      <c r="CX60" s="153">
        <f>CV60+CW60</f>
        <v>0</v>
      </c>
      <c r="CY60" s="153"/>
      <c r="CZ60" s="153"/>
      <c r="DA60" s="153"/>
      <c r="DB60" s="153"/>
      <c r="DC60" s="153">
        <f>CY60+CZ60+DA60+DB60</f>
        <v>0</v>
      </c>
      <c r="DD60" s="155">
        <f>CX60+DC60</f>
        <v>0</v>
      </c>
      <c r="DE60" s="153">
        <f>-325.32-1825-30456-28209</f>
        <v>-60815.32</v>
      </c>
      <c r="DF60" s="153"/>
      <c r="DG60" s="153">
        <f>DE60+DF60</f>
        <v>-60815.32</v>
      </c>
      <c r="DH60" s="153">
        <f>-247-4121-3817</f>
        <v>-8185</v>
      </c>
      <c r="DI60" s="153"/>
      <c r="DJ60" s="153">
        <f>-748-12481-11560</f>
        <v>-24789</v>
      </c>
      <c r="DK60" s="153"/>
      <c r="DL60" s="153">
        <f>DH60+DI60+DJ60+DK60</f>
        <v>-32974</v>
      </c>
      <c r="DM60" s="155">
        <f>DG60+DL60</f>
        <v>-93789.32</v>
      </c>
      <c r="DN60" s="153">
        <f t="shared" ref="DN60:DS60" si="39">J60+S60+AB60+AK60+AT60+BC60+BL60+BL60+BU60+CD60+CM60+CV60+DE60</f>
        <v>-60815.32</v>
      </c>
      <c r="DO60" s="153">
        <f t="shared" si="39"/>
        <v>0</v>
      </c>
      <c r="DP60" s="153">
        <f t="shared" si="39"/>
        <v>-60815.32</v>
      </c>
      <c r="DQ60" s="153">
        <f t="shared" si="39"/>
        <v>-8185</v>
      </c>
      <c r="DR60" s="153">
        <f t="shared" si="39"/>
        <v>0</v>
      </c>
      <c r="DS60" s="153">
        <f t="shared" si="39"/>
        <v>-24789</v>
      </c>
      <c r="DT60" s="153">
        <f t="shared" si="12"/>
        <v>0</v>
      </c>
      <c r="DU60" s="153">
        <f t="shared" si="12"/>
        <v>-32974</v>
      </c>
      <c r="DV60" s="155">
        <f>R60+AA60+AJ60+AS60+BB60+BK60+BT60+BT60+CC60+CL60+CU60+DD60+DM60</f>
        <v>-93789.32</v>
      </c>
    </row>
    <row r="61" spans="1:127" x14ac:dyDescent="0.25">
      <c r="A61" s="156"/>
      <c r="B61" s="28"/>
      <c r="C61" s="28"/>
      <c r="D61" s="28"/>
      <c r="E61" s="28"/>
      <c r="F61" s="28"/>
      <c r="G61" s="28"/>
      <c r="H61" s="28"/>
      <c r="I61" s="28"/>
      <c r="J61" s="157"/>
      <c r="K61" s="157"/>
      <c r="L61" s="157"/>
      <c r="M61" s="158"/>
      <c r="N61" s="158"/>
      <c r="O61" s="158"/>
      <c r="P61" s="158"/>
      <c r="Q61" s="158"/>
      <c r="R61" s="159"/>
      <c r="S61" s="157"/>
      <c r="T61" s="157"/>
      <c r="U61" s="157"/>
      <c r="V61" s="158"/>
      <c r="W61" s="158"/>
      <c r="X61" s="158"/>
      <c r="Y61" s="158"/>
      <c r="Z61" s="158"/>
      <c r="AA61" s="159"/>
      <c r="AB61" s="157"/>
      <c r="AC61" s="157"/>
      <c r="AD61" s="157"/>
      <c r="AE61" s="158"/>
      <c r="AF61" s="158"/>
      <c r="AG61" s="158"/>
      <c r="AH61" s="158"/>
      <c r="AI61" s="158"/>
      <c r="AJ61" s="159"/>
      <c r="AK61" s="157"/>
      <c r="AL61" s="157"/>
      <c r="AM61" s="157"/>
      <c r="AN61" s="158"/>
      <c r="AO61" s="158"/>
      <c r="AP61" s="158"/>
      <c r="AQ61" s="158"/>
      <c r="AR61" s="158"/>
      <c r="AS61" s="159"/>
      <c r="AT61" s="157"/>
      <c r="AU61" s="157"/>
      <c r="AV61" s="157"/>
      <c r="AW61" s="158"/>
      <c r="AX61" s="158"/>
      <c r="AY61" s="158"/>
      <c r="AZ61" s="158"/>
      <c r="BA61" s="158"/>
      <c r="BB61" s="159"/>
      <c r="BC61" s="157"/>
      <c r="BD61" s="157"/>
      <c r="BE61" s="157"/>
      <c r="BF61" s="158"/>
      <c r="BG61" s="158"/>
      <c r="BH61" s="158"/>
      <c r="BI61" s="158"/>
      <c r="BJ61" s="158"/>
      <c r="BK61" s="159"/>
      <c r="BL61" s="157"/>
      <c r="BM61" s="157"/>
      <c r="BN61" s="157"/>
      <c r="BO61" s="158"/>
      <c r="BP61" s="158"/>
      <c r="BQ61" s="158"/>
      <c r="BR61" s="158"/>
      <c r="BS61" s="158"/>
      <c r="BT61" s="159"/>
      <c r="BU61" s="157"/>
      <c r="BV61" s="157"/>
      <c r="BW61" s="157"/>
      <c r="BX61" s="158"/>
      <c r="BY61" s="158"/>
      <c r="BZ61" s="158"/>
      <c r="CA61" s="158"/>
      <c r="CB61" s="158"/>
      <c r="CC61" s="159"/>
      <c r="CD61" s="157"/>
      <c r="CE61" s="157"/>
      <c r="CF61" s="157"/>
      <c r="CG61" s="158"/>
      <c r="CH61" s="158"/>
      <c r="CI61" s="158"/>
      <c r="CJ61" s="158"/>
      <c r="CK61" s="158"/>
      <c r="CL61" s="159"/>
      <c r="CM61" s="157"/>
      <c r="CN61" s="157"/>
      <c r="CO61" s="157"/>
      <c r="CP61" s="158"/>
      <c r="CQ61" s="158"/>
      <c r="CR61" s="158"/>
      <c r="CS61" s="158"/>
      <c r="CT61" s="158"/>
      <c r="CU61" s="159"/>
      <c r="CV61" s="157"/>
      <c r="CW61" s="157"/>
      <c r="CX61" s="157"/>
      <c r="CY61" s="158"/>
      <c r="CZ61" s="158"/>
      <c r="DA61" s="158"/>
      <c r="DB61" s="158"/>
      <c r="DC61" s="158"/>
      <c r="DD61" s="159"/>
      <c r="DE61" s="157"/>
      <c r="DF61" s="157"/>
      <c r="DG61" s="157"/>
      <c r="DH61" s="158"/>
      <c r="DI61" s="158"/>
      <c r="DJ61" s="158"/>
      <c r="DK61" s="158"/>
      <c r="DL61" s="158"/>
      <c r="DM61" s="159"/>
      <c r="DN61" s="28"/>
      <c r="DO61" s="28"/>
      <c r="DP61" s="28"/>
      <c r="DQ61" s="28"/>
      <c r="DR61" s="28"/>
      <c r="DS61" s="28"/>
      <c r="DT61" s="28"/>
      <c r="DU61" s="28"/>
      <c r="DV61" s="28"/>
      <c r="DW61" s="64"/>
    </row>
    <row r="62" spans="1:127" s="64" customFormat="1" x14ac:dyDescent="0.25">
      <c r="A62" s="281" t="s">
        <v>911</v>
      </c>
      <c r="B62" s="281"/>
      <c r="C62" s="63" t="s">
        <v>981</v>
      </c>
      <c r="J62" s="50">
        <f>SUM(J4:J60)</f>
        <v>27020.492899999997</v>
      </c>
      <c r="K62" s="50">
        <f t="shared" ref="K62:BV62" si="40">SUM(K4:K60)</f>
        <v>0</v>
      </c>
      <c r="L62" s="50">
        <f t="shared" si="40"/>
        <v>27020.492899999997</v>
      </c>
      <c r="M62" s="50">
        <f t="shared" si="40"/>
        <v>2792.7159999999999</v>
      </c>
      <c r="N62" s="50">
        <f t="shared" si="40"/>
        <v>513.35128000000009</v>
      </c>
      <c r="O62" s="50">
        <f t="shared" si="40"/>
        <v>9866.3469599999989</v>
      </c>
      <c r="P62" s="50">
        <f t="shared" si="40"/>
        <v>1157.5622400000002</v>
      </c>
      <c r="Q62" s="50">
        <f t="shared" si="40"/>
        <v>14329.976480000001</v>
      </c>
      <c r="R62" s="50">
        <f t="shared" si="40"/>
        <v>41350.469380000002</v>
      </c>
      <c r="S62" s="50">
        <f t="shared" si="40"/>
        <v>33252.49528000001</v>
      </c>
      <c r="T62" s="50">
        <f t="shared" si="40"/>
        <v>0</v>
      </c>
      <c r="U62" s="50">
        <f t="shared" si="40"/>
        <v>33252.49528000001</v>
      </c>
      <c r="V62" s="50">
        <f t="shared" si="40"/>
        <v>2954.0459999999994</v>
      </c>
      <c r="W62" s="50">
        <f t="shared" si="40"/>
        <v>729.6408600000002</v>
      </c>
      <c r="X62" s="50">
        <f t="shared" si="40"/>
        <v>13097.437379999999</v>
      </c>
      <c r="Y62" s="50">
        <f t="shared" si="40"/>
        <v>1089.6547599999999</v>
      </c>
      <c r="Z62" s="50">
        <f t="shared" si="40"/>
        <v>17870.779000000006</v>
      </c>
      <c r="AA62" s="50">
        <f t="shared" si="40"/>
        <v>51123.274280000005</v>
      </c>
      <c r="AB62" s="50">
        <f t="shared" si="40"/>
        <v>23796.291679999998</v>
      </c>
      <c r="AC62" s="50">
        <f t="shared" si="40"/>
        <v>0</v>
      </c>
      <c r="AD62" s="50">
        <f t="shared" si="40"/>
        <v>23796.291679999998</v>
      </c>
      <c r="AE62" s="50">
        <f t="shared" si="40"/>
        <v>2462.866</v>
      </c>
      <c r="AF62" s="50">
        <f t="shared" si="40"/>
        <v>475.82451999999995</v>
      </c>
      <c r="AG62" s="50">
        <f t="shared" si="40"/>
        <v>8772.4208400000007</v>
      </c>
      <c r="AH62" s="50">
        <f t="shared" si="40"/>
        <v>1232.9545999999998</v>
      </c>
      <c r="AI62" s="50">
        <f t="shared" si="40"/>
        <v>12944.06596</v>
      </c>
      <c r="AJ62" s="50">
        <f t="shared" si="40"/>
        <v>36744.317639999987</v>
      </c>
      <c r="AK62" s="50">
        <f t="shared" si="40"/>
        <v>23695.558180000004</v>
      </c>
      <c r="AL62" s="50">
        <f t="shared" si="40"/>
        <v>0</v>
      </c>
      <c r="AM62" s="50">
        <f t="shared" si="40"/>
        <v>23695.558180000004</v>
      </c>
      <c r="AN62" s="50">
        <f t="shared" si="40"/>
        <v>2499.232</v>
      </c>
      <c r="AO62" s="50">
        <f t="shared" si="40"/>
        <v>480.43634000000003</v>
      </c>
      <c r="AP62" s="50">
        <f t="shared" si="40"/>
        <v>8855.0256799999988</v>
      </c>
      <c r="AQ62" s="50">
        <f t="shared" si="40"/>
        <v>1162.19496</v>
      </c>
      <c r="AR62" s="50">
        <f t="shared" si="40"/>
        <v>12996.88898</v>
      </c>
      <c r="AS62" s="50">
        <f t="shared" si="40"/>
        <v>36701.667160000005</v>
      </c>
      <c r="AT62" s="50">
        <f t="shared" si="40"/>
        <v>22478.293039999997</v>
      </c>
      <c r="AU62" s="50">
        <f t="shared" si="40"/>
        <v>7977.6241200000031</v>
      </c>
      <c r="AV62" s="50">
        <f t="shared" si="40"/>
        <v>30455.917159999997</v>
      </c>
      <c r="AW62" s="50">
        <f t="shared" si="40"/>
        <v>3399.1580000000004</v>
      </c>
      <c r="AX62" s="50">
        <f t="shared" si="40"/>
        <v>449.91775999999993</v>
      </c>
      <c r="AY62" s="50">
        <f t="shared" si="40"/>
        <v>10116.207659999998</v>
      </c>
      <c r="AZ62" s="50">
        <f t="shared" si="40"/>
        <v>909.62329999999997</v>
      </c>
      <c r="BA62" s="50">
        <f t="shared" si="40"/>
        <v>14874.906720000001</v>
      </c>
      <c r="BB62" s="50">
        <f t="shared" si="40"/>
        <v>45332.283879999995</v>
      </c>
      <c r="BC62" s="50">
        <f t="shared" si="40"/>
        <v>35403.133459999997</v>
      </c>
      <c r="BD62" s="50">
        <f t="shared" si="40"/>
        <v>0</v>
      </c>
      <c r="BE62" s="50">
        <f t="shared" si="40"/>
        <v>35403.133459999997</v>
      </c>
      <c r="BF62" s="50">
        <f t="shared" si="40"/>
        <v>3970.886</v>
      </c>
      <c r="BG62" s="50">
        <f t="shared" si="40"/>
        <v>692.36706000000004</v>
      </c>
      <c r="BH62" s="50">
        <f t="shared" si="40"/>
        <v>14604.481759999997</v>
      </c>
      <c r="BI62" s="50">
        <f t="shared" si="40"/>
        <v>1042.1171000000002</v>
      </c>
      <c r="BJ62" s="50">
        <f t="shared" si="40"/>
        <v>20309.851920000005</v>
      </c>
      <c r="BK62" s="50">
        <f t="shared" si="40"/>
        <v>55712.985380000013</v>
      </c>
      <c r="BL62" s="50">
        <f t="shared" si="40"/>
        <v>23571.914520000006</v>
      </c>
      <c r="BM62" s="50">
        <f t="shared" si="40"/>
        <v>0</v>
      </c>
      <c r="BN62" s="50">
        <f t="shared" si="40"/>
        <v>23571.914520000006</v>
      </c>
      <c r="BO62" s="50">
        <f t="shared" si="40"/>
        <v>2470.9459999999999</v>
      </c>
      <c r="BP62" s="50">
        <f t="shared" si="40"/>
        <v>478.09281999999996</v>
      </c>
      <c r="BQ62" s="50">
        <f t="shared" si="40"/>
        <v>8805.9611399999994</v>
      </c>
      <c r="BR62" s="50">
        <f t="shared" si="40"/>
        <v>868.62102000000004</v>
      </c>
      <c r="BS62" s="50">
        <f t="shared" si="40"/>
        <v>12623.620980000002</v>
      </c>
      <c r="BT62" s="50">
        <f t="shared" si="40"/>
        <v>36196.145499999991</v>
      </c>
      <c r="BU62" s="50">
        <f t="shared" si="40"/>
        <v>23496.2258</v>
      </c>
      <c r="BV62" s="50">
        <f t="shared" si="40"/>
        <v>0</v>
      </c>
      <c r="BW62" s="50">
        <f t="shared" ref="BW62:DV62" si="41">SUM(BW4:BW60)</f>
        <v>23496.2258</v>
      </c>
      <c r="BX62" s="50">
        <f t="shared" si="41"/>
        <v>2469.0920000000006</v>
      </c>
      <c r="BY62" s="50">
        <f t="shared" si="41"/>
        <v>476.01195999999993</v>
      </c>
      <c r="BZ62" s="50">
        <f t="shared" si="41"/>
        <v>8782.3791800000017</v>
      </c>
      <c r="CA62" s="50">
        <f t="shared" si="41"/>
        <v>1036.6741399999996</v>
      </c>
      <c r="CB62" s="50">
        <f t="shared" si="41"/>
        <v>12764.157279999999</v>
      </c>
      <c r="CC62" s="50">
        <f t="shared" si="41"/>
        <v>36260.38308</v>
      </c>
      <c r="CD62" s="50">
        <f t="shared" si="41"/>
        <v>24046.77155999999</v>
      </c>
      <c r="CE62" s="50">
        <f t="shared" si="41"/>
        <v>591.12480000000005</v>
      </c>
      <c r="CF62" s="50">
        <f t="shared" si="41"/>
        <v>24637.896359999988</v>
      </c>
      <c r="CG62" s="50">
        <f t="shared" si="41"/>
        <v>2622.174</v>
      </c>
      <c r="CH62" s="50">
        <f t="shared" si="41"/>
        <v>500.96854000000002</v>
      </c>
      <c r="CI62" s="50">
        <f t="shared" si="41"/>
        <v>10014.244280000001</v>
      </c>
      <c r="CJ62" s="50">
        <f t="shared" si="41"/>
        <v>904.14846</v>
      </c>
      <c r="CK62" s="50">
        <f t="shared" si="41"/>
        <v>14041.53528</v>
      </c>
      <c r="CL62" s="50">
        <f t="shared" si="41"/>
        <v>38691.81164</v>
      </c>
      <c r="CM62" s="50">
        <f t="shared" si="41"/>
        <v>23570.533860000003</v>
      </c>
      <c r="CN62" s="50">
        <f t="shared" si="41"/>
        <v>0</v>
      </c>
      <c r="CO62" s="50">
        <f t="shared" si="41"/>
        <v>23570.533860000003</v>
      </c>
      <c r="CP62" s="50">
        <f t="shared" si="41"/>
        <v>2464.0360000000001</v>
      </c>
      <c r="CQ62" s="50">
        <f t="shared" si="41"/>
        <v>491.04148000000004</v>
      </c>
      <c r="CR62" s="50">
        <f t="shared" si="41"/>
        <v>8846.8760199999979</v>
      </c>
      <c r="CS62" s="50">
        <f t="shared" si="41"/>
        <v>685.7344999999998</v>
      </c>
      <c r="CT62" s="50">
        <f t="shared" si="41"/>
        <v>12487.687999999998</v>
      </c>
      <c r="CU62" s="50">
        <f t="shared" si="41"/>
        <v>36049.941859999992</v>
      </c>
      <c r="CV62" s="50">
        <f t="shared" si="41"/>
        <v>24124.763800000001</v>
      </c>
      <c r="CW62" s="50">
        <f t="shared" si="41"/>
        <v>0</v>
      </c>
      <c r="CX62" s="50">
        <f t="shared" si="41"/>
        <v>24124.763800000001</v>
      </c>
      <c r="CY62" s="50">
        <f t="shared" si="41"/>
        <v>2484.8060000000005</v>
      </c>
      <c r="CZ62" s="50">
        <f t="shared" si="41"/>
        <v>505.54181999999992</v>
      </c>
      <c r="DA62" s="50">
        <f t="shared" si="41"/>
        <v>9053.7002000000011</v>
      </c>
      <c r="DB62" s="50">
        <f t="shared" si="41"/>
        <v>865.17530000000011</v>
      </c>
      <c r="DC62" s="50">
        <f t="shared" si="41"/>
        <v>12909.223320000001</v>
      </c>
      <c r="DD62" s="50">
        <f>SUM(DD4:DD60)</f>
        <v>39591.757120000002</v>
      </c>
      <c r="DE62" s="50">
        <f t="shared" si="41"/>
        <v>45948.616419999998</v>
      </c>
      <c r="DF62" s="50">
        <f t="shared" si="41"/>
        <v>0</v>
      </c>
      <c r="DG62" s="50">
        <f t="shared" si="41"/>
        <v>45948.616419999998</v>
      </c>
      <c r="DH62" s="50">
        <f t="shared" si="41"/>
        <v>5394.5840000000007</v>
      </c>
      <c r="DI62" s="50">
        <f t="shared" si="41"/>
        <v>4207.4628600000005</v>
      </c>
      <c r="DJ62" s="50">
        <f t="shared" si="41"/>
        <v>24267.034719999996</v>
      </c>
      <c r="DK62" s="50">
        <f t="shared" si="41"/>
        <v>1206.0718799999995</v>
      </c>
      <c r="DL62" s="50">
        <f t="shared" si="41"/>
        <v>35075.153460000001</v>
      </c>
      <c r="DM62" s="50">
        <f t="shared" si="41"/>
        <v>83221.729879999999</v>
      </c>
      <c r="DN62" s="50">
        <f t="shared" si="41"/>
        <v>330405.09049999993</v>
      </c>
      <c r="DO62" s="50">
        <f t="shared" si="41"/>
        <v>8568.7489200000036</v>
      </c>
      <c r="DP62" s="50">
        <f t="shared" si="41"/>
        <v>338973.83941999992</v>
      </c>
      <c r="DQ62" s="50">
        <f t="shared" si="41"/>
        <v>27910.542000000009</v>
      </c>
      <c r="DR62" s="50">
        <f t="shared" si="41"/>
        <v>10000.657299999995</v>
      </c>
      <c r="DS62" s="50">
        <f t="shared" si="41"/>
        <v>135082.11582000004</v>
      </c>
      <c r="DT62" s="50">
        <f t="shared" si="41"/>
        <v>12160.532260000004</v>
      </c>
      <c r="DU62" s="50">
        <f t="shared" si="41"/>
        <v>193227.84737999999</v>
      </c>
      <c r="DV62" s="50">
        <f t="shared" si="41"/>
        <v>536976.76679999987</v>
      </c>
    </row>
    <row r="63" spans="1:127" s="64" customFormat="1" x14ac:dyDescent="0.25">
      <c r="A63" s="281"/>
      <c r="B63" s="281"/>
      <c r="C63" s="65" t="s">
        <v>982</v>
      </c>
      <c r="J63" s="51">
        <v>27020.54</v>
      </c>
      <c r="K63" s="61">
        <v>0</v>
      </c>
      <c r="L63" s="61">
        <f>J63+K63</f>
        <v>27020.54</v>
      </c>
      <c r="M63" s="61">
        <v>2792.74</v>
      </c>
      <c r="N63" s="61">
        <v>513.32000000000005</v>
      </c>
      <c r="O63" s="61">
        <v>9866.42</v>
      </c>
      <c r="P63" s="61">
        <v>1157.47</v>
      </c>
      <c r="Q63" s="61">
        <f>SUM(M63:P63)</f>
        <v>14329.949999999999</v>
      </c>
      <c r="R63" s="238">
        <f>L63+Q63+R51</f>
        <v>41350.49</v>
      </c>
      <c r="S63" s="58">
        <v>33252.559999999998</v>
      </c>
      <c r="T63" s="58">
        <v>0</v>
      </c>
      <c r="U63" s="58">
        <f>S63+T63</f>
        <v>33252.559999999998</v>
      </c>
      <c r="V63" s="55">
        <v>2954.07</v>
      </c>
      <c r="W63" s="55">
        <v>729.59</v>
      </c>
      <c r="X63" s="55">
        <v>13097.31</v>
      </c>
      <c r="Y63" s="55">
        <v>1089.5</v>
      </c>
      <c r="Z63" s="55">
        <f>SUM(V63:Y63)</f>
        <v>17870.47</v>
      </c>
      <c r="AA63" s="239">
        <f>U63+Z63</f>
        <v>51123.03</v>
      </c>
      <c r="AB63" s="58">
        <v>23796.35</v>
      </c>
      <c r="AC63" s="58">
        <v>0</v>
      </c>
      <c r="AD63" s="58">
        <f>AB63+AC63</f>
        <v>23796.35</v>
      </c>
      <c r="AE63" s="55">
        <v>2462.9</v>
      </c>
      <c r="AF63" s="55">
        <v>475.8</v>
      </c>
      <c r="AG63" s="55">
        <v>8772.41</v>
      </c>
      <c r="AH63" s="55">
        <v>1232.8</v>
      </c>
      <c r="AI63" s="55">
        <f>AE63+AF63+AG63+AH63</f>
        <v>12943.91</v>
      </c>
      <c r="AJ63" s="239">
        <f>AD63+AI63+AJ50</f>
        <v>36744.219999999994</v>
      </c>
      <c r="AK63" s="58">
        <v>23695.62</v>
      </c>
      <c r="AL63" s="58">
        <v>0</v>
      </c>
      <c r="AM63" s="58">
        <f>AK63+AL63</f>
        <v>23695.62</v>
      </c>
      <c r="AN63" s="55">
        <v>2499.2399999999998</v>
      </c>
      <c r="AO63" s="55">
        <v>480.4</v>
      </c>
      <c r="AP63" s="55">
        <v>8854.98</v>
      </c>
      <c r="AQ63" s="55">
        <v>1162.1199999999999</v>
      </c>
      <c r="AR63" s="55">
        <f>AN63+AO63+AP63+AQ63</f>
        <v>12996.739999999998</v>
      </c>
      <c r="AS63" s="239">
        <f>AM63+AR63+AS50+AS51</f>
        <v>36701.58</v>
      </c>
      <c r="AT63" s="58">
        <v>22478.39</v>
      </c>
      <c r="AU63" s="58">
        <v>8072.46</v>
      </c>
      <c r="AV63" s="58">
        <f>AT63+AU63</f>
        <v>30550.85</v>
      </c>
      <c r="AW63" s="55">
        <v>3403.22</v>
      </c>
      <c r="AX63" s="55">
        <v>449.9</v>
      </c>
      <c r="AY63" s="55">
        <v>10135.290000000001</v>
      </c>
      <c r="AZ63" s="55">
        <v>925.36</v>
      </c>
      <c r="BA63" s="55">
        <f>AW63+AX63+AY63+AZ63</f>
        <v>14913.77</v>
      </c>
      <c r="BB63" s="239">
        <f>AV63+BA63+BB50+BB51</f>
        <v>45466.079999999994</v>
      </c>
      <c r="BC63" s="58">
        <v>35403.21</v>
      </c>
      <c r="BD63" s="58">
        <v>0</v>
      </c>
      <c r="BE63" s="58">
        <f>BC63+BD63</f>
        <v>35403.21</v>
      </c>
      <c r="BF63" s="55">
        <v>3970.92</v>
      </c>
      <c r="BG63" s="55">
        <v>692.31</v>
      </c>
      <c r="BH63" s="55">
        <v>14604.74</v>
      </c>
      <c r="BI63" s="55">
        <v>1042.05</v>
      </c>
      <c r="BJ63" s="55">
        <f>BF63+BG63+BH63+BI63</f>
        <v>20310.02</v>
      </c>
      <c r="BK63" s="239">
        <f>BE63+BJ63+BK50+BK51</f>
        <v>55713.229999999996</v>
      </c>
      <c r="BL63" s="58">
        <v>23571.95</v>
      </c>
      <c r="BM63" s="58">
        <v>0</v>
      </c>
      <c r="BN63" s="58">
        <f>BL63+BM63</f>
        <v>23571.95</v>
      </c>
      <c r="BO63" s="55">
        <v>2470.88</v>
      </c>
      <c r="BP63" s="55">
        <v>478.04</v>
      </c>
      <c r="BQ63" s="55">
        <v>8805.8799999999992</v>
      </c>
      <c r="BR63" s="55">
        <v>868.51</v>
      </c>
      <c r="BS63" s="55">
        <f>BO63+BP63+BQ63+BR63</f>
        <v>12623.31</v>
      </c>
      <c r="BT63" s="239">
        <f>BN63+BS63+BT50+BT51</f>
        <v>36195.870000000003</v>
      </c>
      <c r="BU63" s="58">
        <v>23496.28</v>
      </c>
      <c r="BV63" s="58">
        <v>0</v>
      </c>
      <c r="BW63" s="58">
        <f>BU63+BV63</f>
        <v>23496.28</v>
      </c>
      <c r="BX63" s="55">
        <v>2469.12</v>
      </c>
      <c r="BY63" s="55">
        <v>475.98</v>
      </c>
      <c r="BZ63" s="55">
        <v>8782.27</v>
      </c>
      <c r="CA63" s="55">
        <v>1036.56</v>
      </c>
      <c r="CB63" s="55">
        <f>BX63+BY63+BZ63+CA63</f>
        <v>12763.93</v>
      </c>
      <c r="CC63" s="239">
        <f>BW63+CB63+CC50+CC51</f>
        <v>36260.21</v>
      </c>
      <c r="CD63" s="58">
        <v>24014.25</v>
      </c>
      <c r="CE63" s="58">
        <v>591.12</v>
      </c>
      <c r="CF63" s="58">
        <f>CD63+CE63</f>
        <v>24605.37</v>
      </c>
      <c r="CG63" s="55">
        <v>2622.21</v>
      </c>
      <c r="CH63" s="55">
        <v>500.95</v>
      </c>
      <c r="CI63" s="55">
        <v>10014.33</v>
      </c>
      <c r="CJ63" s="55">
        <v>904.03</v>
      </c>
      <c r="CK63" s="55">
        <f>CG63+CH63+CI63+CJ63</f>
        <v>14041.52</v>
      </c>
      <c r="CL63" s="239">
        <f>CF63+CK63+CL50+CL51</f>
        <v>38659.269999999997</v>
      </c>
      <c r="CM63" s="58">
        <v>23570.560000000001</v>
      </c>
      <c r="CN63" s="58">
        <v>0</v>
      </c>
      <c r="CO63" s="58">
        <f>CM63+CN63</f>
        <v>23570.560000000001</v>
      </c>
      <c r="CP63" s="55">
        <v>2464.0300000000002</v>
      </c>
      <c r="CQ63" s="55">
        <v>491.03</v>
      </c>
      <c r="CR63" s="55">
        <v>8846.93</v>
      </c>
      <c r="CS63" s="55">
        <v>685.65</v>
      </c>
      <c r="CT63" s="55">
        <f>CP63+CQ63+CR63+CS63</f>
        <v>12487.640000000001</v>
      </c>
      <c r="CU63" s="239">
        <f>CO63+CT63+CU50+CU51</f>
        <v>36049.920000000006</v>
      </c>
      <c r="CV63" s="58">
        <v>24790.58</v>
      </c>
      <c r="CW63" s="58">
        <v>0</v>
      </c>
      <c r="CX63" s="58">
        <f>CV63+CW63</f>
        <v>24790.58</v>
      </c>
      <c r="CY63" s="55">
        <v>2572.3000000000002</v>
      </c>
      <c r="CZ63" s="55">
        <v>522.35</v>
      </c>
      <c r="DA63" s="55">
        <v>9365.75</v>
      </c>
      <c r="DB63" s="55">
        <v>880.13</v>
      </c>
      <c r="DC63" s="55">
        <f>CY63+CZ63+DA63+DB63</f>
        <v>13340.529999999999</v>
      </c>
      <c r="DD63" s="239">
        <f>CX63+DC63+DD50+DD51</f>
        <v>40688.879999999997</v>
      </c>
      <c r="DE63" s="58">
        <v>46941.96</v>
      </c>
      <c r="DF63" s="58">
        <v>0</v>
      </c>
      <c r="DG63" s="58">
        <f>DE63+DF63</f>
        <v>46941.96</v>
      </c>
      <c r="DH63" s="55">
        <v>5528.1</v>
      </c>
      <c r="DI63" s="55">
        <v>4327.83</v>
      </c>
      <c r="DJ63" s="55">
        <v>24726.2</v>
      </c>
      <c r="DK63" s="55">
        <v>1228.43</v>
      </c>
      <c r="DL63" s="55">
        <f>DH63+DI63+DJ63+DK63</f>
        <v>35810.560000000005</v>
      </c>
      <c r="DM63" s="239">
        <f>DG63+DL63+DM50+DM51</f>
        <v>84950.48000000001</v>
      </c>
      <c r="DN63" s="236">
        <f>J63+S63+AB63+AT63+BC63+AK63+BL63+BU63+CD63+CM63+CV63+DE63</f>
        <v>332032.25</v>
      </c>
      <c r="DO63" s="236">
        <f>K63+T63+AC63+AU63+BD63+AL63+BM63+BV63+CE63+CN63+CW63+DF63</f>
        <v>8663.58</v>
      </c>
      <c r="DP63" s="152">
        <f t="shared" ref="DP63:DU63" si="42">L63+U63+AD63+AV63+BE63+AM63+BN63+BW63+CF63+CO63+CX63+DG63</f>
        <v>340695.83</v>
      </c>
      <c r="DQ63" s="236">
        <f t="shared" si="42"/>
        <v>36209.729999999996</v>
      </c>
      <c r="DR63" s="236">
        <f t="shared" si="42"/>
        <v>10137.5</v>
      </c>
      <c r="DS63" s="236">
        <f t="shared" si="42"/>
        <v>135872.51</v>
      </c>
      <c r="DT63" s="236">
        <f t="shared" si="42"/>
        <v>12212.61</v>
      </c>
      <c r="DU63" s="152">
        <f t="shared" si="42"/>
        <v>194432.35</v>
      </c>
      <c r="DV63" s="236">
        <f>DU63+DP63+4775.08</f>
        <v>539903.26</v>
      </c>
      <c r="DW63" s="64" t="s">
        <v>980</v>
      </c>
    </row>
    <row r="64" spans="1:127" s="64" customFormat="1" x14ac:dyDescent="0.25">
      <c r="A64" s="281"/>
      <c r="B64" s="281"/>
      <c r="C64" s="161" t="s">
        <v>910</v>
      </c>
      <c r="D64" s="162"/>
      <c r="E64" s="162"/>
      <c r="F64" s="162"/>
      <c r="G64" s="162"/>
      <c r="H64" s="162"/>
      <c r="I64" s="162"/>
      <c r="J64" s="163">
        <f>J62-J63</f>
        <v>-4.7100000003410969E-2</v>
      </c>
      <c r="K64" s="163">
        <f t="shared" ref="K64:R64" si="43">K62-K63</f>
        <v>0</v>
      </c>
      <c r="L64" s="163">
        <f t="shared" si="43"/>
        <v>-4.7100000003410969E-2</v>
      </c>
      <c r="M64" s="163">
        <f t="shared" si="43"/>
        <v>-2.3999999999887223E-2</v>
      </c>
      <c r="N64" s="163">
        <f t="shared" si="43"/>
        <v>3.1280000000037944E-2</v>
      </c>
      <c r="O64" s="163">
        <f t="shared" si="43"/>
        <v>-7.3040000001128647E-2</v>
      </c>
      <c r="P64" s="163">
        <f t="shared" si="43"/>
        <v>9.2240000000174405E-2</v>
      </c>
      <c r="Q64" s="163">
        <f t="shared" si="43"/>
        <v>2.6480000002266024E-2</v>
      </c>
      <c r="R64" s="163">
        <f t="shared" si="43"/>
        <v>-2.0619999995687976E-2</v>
      </c>
      <c r="S64" s="164">
        <f>S62-S63</f>
        <v>-6.4719999987573829E-2</v>
      </c>
      <c r="T64" s="164">
        <f t="shared" ref="T64:CE64" si="44">T62-T63</f>
        <v>0</v>
      </c>
      <c r="U64" s="164">
        <f t="shared" si="44"/>
        <v>-6.4719999987573829E-2</v>
      </c>
      <c r="V64" s="164">
        <f t="shared" si="44"/>
        <v>-2.4000000000796717E-2</v>
      </c>
      <c r="W64" s="164">
        <f t="shared" si="44"/>
        <v>5.0860000000170658E-2</v>
      </c>
      <c r="X64" s="164">
        <f t="shared" si="44"/>
        <v>0.12737999999990279</v>
      </c>
      <c r="Y64" s="164">
        <f t="shared" si="44"/>
        <v>0.15475999999989654</v>
      </c>
      <c r="Z64" s="164">
        <f t="shared" si="44"/>
        <v>0.30900000000474392</v>
      </c>
      <c r="AA64" s="164">
        <f t="shared" si="44"/>
        <v>0.24428000000625616</v>
      </c>
      <c r="AB64" s="164">
        <f t="shared" si="44"/>
        <v>-5.8320000000094296E-2</v>
      </c>
      <c r="AC64" s="164">
        <f t="shared" si="44"/>
        <v>0</v>
      </c>
      <c r="AD64" s="164">
        <f t="shared" si="44"/>
        <v>-5.8320000000094296E-2</v>
      </c>
      <c r="AE64" s="164">
        <f t="shared" si="44"/>
        <v>-3.4000000000105501E-2</v>
      </c>
      <c r="AF64" s="164">
        <f t="shared" si="44"/>
        <v>2.4519999999938591E-2</v>
      </c>
      <c r="AG64" s="164">
        <f t="shared" si="44"/>
        <v>1.0840000000825967E-2</v>
      </c>
      <c r="AH64" s="164">
        <f t="shared" si="44"/>
        <v>0.15459999999984575</v>
      </c>
      <c r="AI64" s="164">
        <f t="shared" si="44"/>
        <v>0.15596000000005006</v>
      </c>
      <c r="AJ64" s="164">
        <f t="shared" si="44"/>
        <v>9.7639999992679805E-2</v>
      </c>
      <c r="AK64" s="164">
        <f t="shared" si="44"/>
        <v>-6.1819999995350372E-2</v>
      </c>
      <c r="AL64" s="164">
        <f t="shared" si="44"/>
        <v>0</v>
      </c>
      <c r="AM64" s="164">
        <f t="shared" si="44"/>
        <v>-6.1819999995350372E-2</v>
      </c>
      <c r="AN64" s="164">
        <f t="shared" si="44"/>
        <v>-7.9999999998108251E-3</v>
      </c>
      <c r="AO64" s="164">
        <f t="shared" si="44"/>
        <v>3.6340000000052441E-2</v>
      </c>
      <c r="AP64" s="164">
        <f t="shared" si="44"/>
        <v>4.5679999999265419E-2</v>
      </c>
      <c r="AQ64" s="164">
        <f t="shared" si="44"/>
        <v>7.4960000000146465E-2</v>
      </c>
      <c r="AR64" s="164">
        <f t="shared" si="44"/>
        <v>0.14898000000175671</v>
      </c>
      <c r="AS64" s="164">
        <f t="shared" si="44"/>
        <v>8.7160000002768356E-2</v>
      </c>
      <c r="AT64" s="164">
        <f t="shared" si="44"/>
        <v>-9.6960000002582092E-2</v>
      </c>
      <c r="AU64" s="241">
        <f t="shared" si="44"/>
        <v>-94.835879999996905</v>
      </c>
      <c r="AV64" s="241">
        <f t="shared" si="44"/>
        <v>-94.932840000001306</v>
      </c>
      <c r="AW64" s="241">
        <f t="shared" si="44"/>
        <v>-4.0619999999994434</v>
      </c>
      <c r="AX64" s="241">
        <f t="shared" si="44"/>
        <v>1.7759999999952925E-2</v>
      </c>
      <c r="AY64" s="241">
        <f t="shared" si="44"/>
        <v>-19.08234000000266</v>
      </c>
      <c r="AZ64" s="241">
        <f t="shared" si="44"/>
        <v>-15.736700000000042</v>
      </c>
      <c r="BA64" s="241">
        <f t="shared" si="44"/>
        <v>-38.863279999999577</v>
      </c>
      <c r="BB64" s="241">
        <f t="shared" si="44"/>
        <v>-133.79611999999906</v>
      </c>
      <c r="BC64" s="164">
        <f t="shared" si="44"/>
        <v>-7.654000000184169E-2</v>
      </c>
      <c r="BD64" s="164">
        <f t="shared" si="44"/>
        <v>0</v>
      </c>
      <c r="BE64" s="164">
        <f t="shared" si="44"/>
        <v>-7.654000000184169E-2</v>
      </c>
      <c r="BF64" s="164">
        <f t="shared" si="44"/>
        <v>-3.4000000000105501E-2</v>
      </c>
      <c r="BG64" s="164">
        <f t="shared" si="44"/>
        <v>5.7060000000092259E-2</v>
      </c>
      <c r="BH64" s="164">
        <f t="shared" si="44"/>
        <v>-0.25824000000284286</v>
      </c>
      <c r="BI64" s="164">
        <f t="shared" si="44"/>
        <v>6.7100000000209548E-2</v>
      </c>
      <c r="BJ64" s="164">
        <f t="shared" si="44"/>
        <v>-0.16807999999582535</v>
      </c>
      <c r="BK64" s="164">
        <f t="shared" si="44"/>
        <v>-0.24461999998311512</v>
      </c>
      <c r="BL64" s="164">
        <f t="shared" si="44"/>
        <v>-3.5479999995004619E-2</v>
      </c>
      <c r="BM64" s="164">
        <f t="shared" si="44"/>
        <v>0</v>
      </c>
      <c r="BN64" s="164">
        <f t="shared" si="44"/>
        <v>-3.5479999995004619E-2</v>
      </c>
      <c r="BO64" s="164">
        <f t="shared" si="44"/>
        <v>6.5999999999803549E-2</v>
      </c>
      <c r="BP64" s="164">
        <f t="shared" si="44"/>
        <v>5.2819999999940137E-2</v>
      </c>
      <c r="BQ64" s="164">
        <f t="shared" si="44"/>
        <v>8.1140000000232249E-2</v>
      </c>
      <c r="BR64" s="164">
        <f t="shared" si="44"/>
        <v>0.11102000000005319</v>
      </c>
      <c r="BS64" s="164">
        <f t="shared" si="44"/>
        <v>0.31098000000201864</v>
      </c>
      <c r="BT64" s="164">
        <f t="shared" si="44"/>
        <v>0.27549999998882413</v>
      </c>
      <c r="BU64" s="164">
        <f t="shared" si="44"/>
        <v>-5.4199999998672865E-2</v>
      </c>
      <c r="BV64" s="164">
        <f t="shared" si="44"/>
        <v>0</v>
      </c>
      <c r="BW64" s="164">
        <f t="shared" si="44"/>
        <v>-5.4199999998672865E-2</v>
      </c>
      <c r="BX64" s="164">
        <f t="shared" si="44"/>
        <v>-2.7999999999337888E-2</v>
      </c>
      <c r="BY64" s="164">
        <f t="shared" si="44"/>
        <v>3.1959999999912725E-2</v>
      </c>
      <c r="BZ64" s="164">
        <f t="shared" si="44"/>
        <v>0.10918000000128814</v>
      </c>
      <c r="CA64" s="164">
        <f t="shared" si="44"/>
        <v>0.11413999999967928</v>
      </c>
      <c r="CB64" s="164">
        <f t="shared" si="44"/>
        <v>0.22727999999915482</v>
      </c>
      <c r="CC64" s="164">
        <f t="shared" si="44"/>
        <v>0.17308000000048196</v>
      </c>
      <c r="CD64" s="164">
        <f t="shared" si="44"/>
        <v>32.521559999990131</v>
      </c>
      <c r="CE64" s="164">
        <f t="shared" si="44"/>
        <v>4.8000000000456566E-3</v>
      </c>
      <c r="CF64" s="164">
        <f t="shared" ref="CF64:DM64" si="45">CF62-CF63</f>
        <v>32.526359999988927</v>
      </c>
      <c r="CG64" s="164">
        <f t="shared" si="45"/>
        <v>-3.6000000000058208E-2</v>
      </c>
      <c r="CH64" s="164">
        <f t="shared" si="45"/>
        <v>1.8540000000029977E-2</v>
      </c>
      <c r="CI64" s="164">
        <f t="shared" si="45"/>
        <v>-8.5719999999128049E-2</v>
      </c>
      <c r="CJ64" s="164">
        <f t="shared" si="45"/>
        <v>0.11846000000002732</v>
      </c>
      <c r="CK64" s="164">
        <f t="shared" si="45"/>
        <v>1.5279999999620486E-2</v>
      </c>
      <c r="CL64" s="164">
        <f t="shared" si="45"/>
        <v>32.541640000003099</v>
      </c>
      <c r="CM64" s="164">
        <f t="shared" si="45"/>
        <v>-2.6139999998122221E-2</v>
      </c>
      <c r="CN64" s="164">
        <f t="shared" si="45"/>
        <v>0</v>
      </c>
      <c r="CO64" s="164">
        <f t="shared" si="45"/>
        <v>-2.6139999998122221E-2</v>
      </c>
      <c r="CP64" s="164">
        <f t="shared" si="45"/>
        <v>5.9999999998581188E-3</v>
      </c>
      <c r="CQ64" s="164">
        <f t="shared" si="45"/>
        <v>1.1480000000062773E-2</v>
      </c>
      <c r="CR64" s="164">
        <f t="shared" si="45"/>
        <v>-5.3980000002411543E-2</v>
      </c>
      <c r="CS64" s="164">
        <f t="shared" si="45"/>
        <v>8.449999999982083E-2</v>
      </c>
      <c r="CT64" s="164">
        <f t="shared" si="45"/>
        <v>4.7999999997045961E-2</v>
      </c>
      <c r="CU64" s="164">
        <f t="shared" si="45"/>
        <v>2.1859999986190815E-2</v>
      </c>
      <c r="CV64" s="241">
        <f t="shared" si="45"/>
        <v>-665.81620000000112</v>
      </c>
      <c r="CW64" s="241">
        <f t="shared" si="45"/>
        <v>0</v>
      </c>
      <c r="CX64" s="241">
        <f t="shared" si="45"/>
        <v>-665.81620000000112</v>
      </c>
      <c r="CY64" s="241">
        <f t="shared" si="45"/>
        <v>-87.493999999999687</v>
      </c>
      <c r="CZ64" s="241">
        <f t="shared" si="45"/>
        <v>-16.808180000000107</v>
      </c>
      <c r="DA64" s="241">
        <f t="shared" si="45"/>
        <v>-312.04979999999887</v>
      </c>
      <c r="DB64" s="241">
        <f t="shared" si="45"/>
        <v>-14.954699999999889</v>
      </c>
      <c r="DC64" s="241">
        <f t="shared" si="45"/>
        <v>-431.30667999999787</v>
      </c>
      <c r="DD64" s="241">
        <f t="shared" si="45"/>
        <v>-1097.1228799999953</v>
      </c>
      <c r="DE64" s="164">
        <f t="shared" si="45"/>
        <v>-993.34358000000066</v>
      </c>
      <c r="DF64" s="164">
        <f t="shared" si="45"/>
        <v>0</v>
      </c>
      <c r="DG64" s="164">
        <f t="shared" si="45"/>
        <v>-993.34358000000066</v>
      </c>
      <c r="DH64" s="164">
        <f t="shared" si="45"/>
        <v>-133.51599999999962</v>
      </c>
      <c r="DI64" s="164">
        <f t="shared" si="45"/>
        <v>-120.36713999999938</v>
      </c>
      <c r="DJ64" s="164">
        <f t="shared" si="45"/>
        <v>-459.16528000000471</v>
      </c>
      <c r="DK64" s="164">
        <f t="shared" si="45"/>
        <v>-22.358120000000554</v>
      </c>
      <c r="DL64" s="164">
        <f t="shared" si="45"/>
        <v>-735.40654000000359</v>
      </c>
      <c r="DM64" s="164">
        <f t="shared" si="45"/>
        <v>-1728.7501200000115</v>
      </c>
      <c r="DN64" s="49"/>
    </row>
    <row r="65" spans="1:118" s="64" customFormat="1" x14ac:dyDescent="0.25">
      <c r="C65" s="65"/>
      <c r="J65" s="52"/>
      <c r="K65" s="53"/>
      <c r="L65" s="53"/>
      <c r="M65" s="54"/>
      <c r="N65" s="54"/>
      <c r="O65" s="54"/>
      <c r="P65" s="55"/>
      <c r="Q65" s="55"/>
      <c r="R65" s="62"/>
      <c r="S65" s="60"/>
      <c r="T65" s="59"/>
      <c r="U65" s="59"/>
      <c r="V65" s="59"/>
      <c r="W65" s="59"/>
      <c r="X65" s="59"/>
      <c r="Y65" s="55"/>
      <c r="Z65" s="55"/>
      <c r="AA65" s="66"/>
      <c r="AB65" s="60"/>
      <c r="AC65" s="59"/>
      <c r="AD65" s="59"/>
      <c r="AE65" s="59"/>
      <c r="AF65" s="59"/>
      <c r="AG65" s="59"/>
      <c r="AH65" s="55"/>
      <c r="AI65" s="55"/>
      <c r="AJ65" s="66"/>
      <c r="AK65" s="60"/>
      <c r="AL65" s="59"/>
      <c r="AM65" s="59"/>
      <c r="AN65" s="59"/>
      <c r="AO65" s="59"/>
      <c r="AP65" s="59"/>
      <c r="AQ65" s="55"/>
      <c r="AR65" s="55"/>
      <c r="AS65" s="66"/>
      <c r="AT65" s="60"/>
      <c r="AU65" s="59"/>
      <c r="AV65" s="59"/>
      <c r="AW65" s="59"/>
      <c r="AX65" s="59"/>
      <c r="AY65" s="59"/>
      <c r="AZ65" s="55"/>
      <c r="BA65" s="55"/>
      <c r="BB65" s="66"/>
      <c r="BC65" s="60"/>
      <c r="BD65" s="59"/>
      <c r="BE65" s="59"/>
      <c r="BF65" s="59"/>
      <c r="BG65" s="59"/>
      <c r="BH65" s="59"/>
      <c r="BI65" s="55"/>
      <c r="BJ65" s="55"/>
      <c r="BK65" s="66"/>
      <c r="BL65" s="60"/>
      <c r="BM65" s="59"/>
      <c r="BN65" s="59"/>
      <c r="BO65" s="59"/>
      <c r="BP65" s="59"/>
      <c r="BQ65" s="59"/>
      <c r="BR65" s="55"/>
      <c r="BS65" s="55"/>
      <c r="BT65" s="66"/>
      <c r="BU65" s="60"/>
      <c r="BV65" s="59"/>
      <c r="BW65" s="59"/>
      <c r="BX65" s="59"/>
      <c r="BY65" s="59"/>
      <c r="BZ65" s="59"/>
      <c r="CA65" s="55"/>
      <c r="CB65" s="55"/>
      <c r="CC65" s="66"/>
      <c r="CD65" s="60"/>
      <c r="CE65" s="59"/>
      <c r="CF65" s="59"/>
      <c r="CG65" s="59"/>
      <c r="CH65" s="59"/>
      <c r="CI65" s="59"/>
      <c r="CJ65" s="55"/>
      <c r="CK65" s="55"/>
      <c r="CL65" s="66"/>
      <c r="CM65" s="60"/>
      <c r="CN65" s="59"/>
      <c r="CO65" s="59"/>
      <c r="CP65" s="59"/>
      <c r="CQ65" s="59"/>
      <c r="CR65" s="59"/>
      <c r="CS65" s="55"/>
      <c r="CT65" s="55"/>
      <c r="CU65" s="66"/>
      <c r="CV65" s="60"/>
      <c r="CW65" s="59"/>
      <c r="CX65" s="59"/>
      <c r="CY65" s="59"/>
      <c r="CZ65" s="59"/>
      <c r="DA65" s="59"/>
      <c r="DB65" s="55"/>
      <c r="DC65" s="55"/>
      <c r="DD65" s="66"/>
      <c r="DE65" s="60"/>
      <c r="DF65" s="59"/>
      <c r="DG65" s="59"/>
      <c r="DH65" s="59"/>
      <c r="DI65" s="59"/>
      <c r="DJ65" s="59"/>
      <c r="DK65" s="55"/>
      <c r="DL65" s="55"/>
      <c r="DM65" s="66"/>
      <c r="DN65" s="49"/>
    </row>
    <row r="66" spans="1:118" s="64" customFormat="1" x14ac:dyDescent="0.25">
      <c r="A66" s="282" t="s">
        <v>977</v>
      </c>
      <c r="B66" s="282"/>
      <c r="C66" s="65" t="s">
        <v>983</v>
      </c>
      <c r="J66" s="55">
        <f>J63</f>
        <v>27020.54</v>
      </c>
      <c r="K66" s="55">
        <f t="shared" ref="K66:R66" si="46">K63</f>
        <v>0</v>
      </c>
      <c r="L66" s="55">
        <f t="shared" si="46"/>
        <v>27020.54</v>
      </c>
      <c r="M66" s="55">
        <f t="shared" si="46"/>
        <v>2792.74</v>
      </c>
      <c r="N66" s="55">
        <f t="shared" si="46"/>
        <v>513.32000000000005</v>
      </c>
      <c r="O66" s="55">
        <f t="shared" si="46"/>
        <v>9866.42</v>
      </c>
      <c r="P66" s="55">
        <f t="shared" si="46"/>
        <v>1157.47</v>
      </c>
      <c r="Q66" s="55">
        <f t="shared" si="46"/>
        <v>14329.949999999999</v>
      </c>
      <c r="R66" s="55">
        <f t="shared" si="46"/>
        <v>41350.49</v>
      </c>
      <c r="S66" s="55">
        <f>S63+J66</f>
        <v>60273.1</v>
      </c>
      <c r="T66" s="55">
        <f t="shared" ref="T66:Z66" si="47">T63+K66</f>
        <v>0</v>
      </c>
      <c r="U66" s="55">
        <f>U63+L66</f>
        <v>60273.1</v>
      </c>
      <c r="V66" s="55">
        <f t="shared" si="47"/>
        <v>5746.8099999999995</v>
      </c>
      <c r="W66" s="55">
        <f t="shared" si="47"/>
        <v>1242.9100000000001</v>
      </c>
      <c r="X66" s="55">
        <f t="shared" si="47"/>
        <v>22963.73</v>
      </c>
      <c r="Y66" s="55">
        <f t="shared" si="47"/>
        <v>2246.9700000000003</v>
      </c>
      <c r="Z66" s="55">
        <f t="shared" si="47"/>
        <v>32200.42</v>
      </c>
      <c r="AA66" s="55">
        <f>AA63+R66</f>
        <v>92473.51999999999</v>
      </c>
      <c r="AB66" s="55">
        <f>AB63+S66</f>
        <v>84069.45</v>
      </c>
      <c r="AC66" s="55">
        <f t="shared" ref="AC66:AH66" si="48">AC63+T66</f>
        <v>0</v>
      </c>
      <c r="AD66" s="55">
        <f>AB66+AC66</f>
        <v>84069.45</v>
      </c>
      <c r="AE66" s="55">
        <f t="shared" si="48"/>
        <v>8209.7099999999991</v>
      </c>
      <c r="AF66" s="55">
        <f t="shared" si="48"/>
        <v>1718.71</v>
      </c>
      <c r="AG66" s="55">
        <f t="shared" si="48"/>
        <v>31736.14</v>
      </c>
      <c r="AH66" s="55">
        <f t="shared" si="48"/>
        <v>3479.7700000000004</v>
      </c>
      <c r="AI66" s="55">
        <f>+AH66+AE66+AF66+AG66</f>
        <v>45144.33</v>
      </c>
      <c r="AJ66" s="55">
        <f>AA66+AJ63</f>
        <v>129217.73999999999</v>
      </c>
      <c r="AK66" s="55">
        <f>AK63+AB66</f>
        <v>107765.06999999999</v>
      </c>
      <c r="AL66" s="55">
        <f t="shared" ref="AL66:BB66" si="49">AL63+AC66</f>
        <v>0</v>
      </c>
      <c r="AM66" s="55">
        <f>AD66+AM63</f>
        <v>107765.06999999999</v>
      </c>
      <c r="AN66" s="55">
        <f t="shared" si="49"/>
        <v>10708.949999999999</v>
      </c>
      <c r="AO66" s="55">
        <f t="shared" si="49"/>
        <v>2199.11</v>
      </c>
      <c r="AP66" s="55">
        <f t="shared" si="49"/>
        <v>40591.119999999995</v>
      </c>
      <c r="AQ66" s="55">
        <f t="shared" si="49"/>
        <v>4641.8900000000003</v>
      </c>
      <c r="AR66" s="55">
        <f t="shared" si="49"/>
        <v>58141.07</v>
      </c>
      <c r="AS66" s="55">
        <f t="shared" si="49"/>
        <v>165919.32</v>
      </c>
      <c r="AT66" s="55">
        <f t="shared" si="49"/>
        <v>130243.45999999999</v>
      </c>
      <c r="AU66" s="55">
        <f t="shared" si="49"/>
        <v>8072.46</v>
      </c>
      <c r="AV66" s="55">
        <f>AM66+AV63</f>
        <v>138315.91999999998</v>
      </c>
      <c r="AW66" s="55">
        <f t="shared" si="49"/>
        <v>14112.169999999998</v>
      </c>
      <c r="AX66" s="55">
        <f t="shared" si="49"/>
        <v>2649.01</v>
      </c>
      <c r="AY66" s="55">
        <f t="shared" si="49"/>
        <v>50726.409999999996</v>
      </c>
      <c r="AZ66" s="55">
        <f t="shared" si="49"/>
        <v>5567.25</v>
      </c>
      <c r="BA66" s="55">
        <f t="shared" si="49"/>
        <v>73054.84</v>
      </c>
      <c r="BB66" s="55">
        <f t="shared" si="49"/>
        <v>211385.4</v>
      </c>
      <c r="BC66" s="55">
        <f>BC63+AT66</f>
        <v>165646.66999999998</v>
      </c>
      <c r="BD66" s="55">
        <f t="shared" ref="BD66:BJ66" si="50">BD63+AU66</f>
        <v>8072.46</v>
      </c>
      <c r="BE66" s="55">
        <f t="shared" si="50"/>
        <v>173719.12999999998</v>
      </c>
      <c r="BF66" s="55">
        <f t="shared" si="50"/>
        <v>18083.089999999997</v>
      </c>
      <c r="BG66" s="55">
        <f t="shared" si="50"/>
        <v>3341.32</v>
      </c>
      <c r="BH66" s="55">
        <f t="shared" si="50"/>
        <v>65331.149999999994</v>
      </c>
      <c r="BI66" s="55">
        <f t="shared" si="50"/>
        <v>6609.3</v>
      </c>
      <c r="BJ66" s="55">
        <f t="shared" si="50"/>
        <v>93364.86</v>
      </c>
      <c r="BK66" s="55">
        <f>BK63+BB66</f>
        <v>267098.63</v>
      </c>
      <c r="BL66" s="55">
        <f>BL63+BC66</f>
        <v>189218.62</v>
      </c>
      <c r="BM66" s="55">
        <f t="shared" ref="BM66:BS66" si="51">BM63+BD66</f>
        <v>8072.46</v>
      </c>
      <c r="BN66" s="55">
        <f t="shared" si="51"/>
        <v>197291.08</v>
      </c>
      <c r="BO66" s="55">
        <f t="shared" si="51"/>
        <v>20553.969999999998</v>
      </c>
      <c r="BP66" s="55">
        <f t="shared" si="51"/>
        <v>3819.36</v>
      </c>
      <c r="BQ66" s="55">
        <f t="shared" si="51"/>
        <v>74137.03</v>
      </c>
      <c r="BR66" s="55">
        <f t="shared" si="51"/>
        <v>7477.81</v>
      </c>
      <c r="BS66" s="55">
        <f t="shared" si="51"/>
        <v>105988.17</v>
      </c>
      <c r="BT66" s="55">
        <f>BK66+BT63</f>
        <v>303294.5</v>
      </c>
      <c r="BU66" s="55">
        <f>BU63+BL66</f>
        <v>212714.9</v>
      </c>
      <c r="BV66" s="55">
        <f t="shared" ref="BV66:CC66" si="52">BV63+BM66</f>
        <v>8072.46</v>
      </c>
      <c r="BW66" s="55">
        <f t="shared" si="52"/>
        <v>220787.36</v>
      </c>
      <c r="BX66" s="55">
        <f t="shared" si="52"/>
        <v>23023.089999999997</v>
      </c>
      <c r="BY66" s="55">
        <f t="shared" si="52"/>
        <v>4295.34</v>
      </c>
      <c r="BZ66" s="55">
        <f t="shared" si="52"/>
        <v>82919.3</v>
      </c>
      <c r="CA66" s="55">
        <f t="shared" si="52"/>
        <v>8514.3700000000008</v>
      </c>
      <c r="CB66" s="55">
        <f t="shared" si="52"/>
        <v>118752.1</v>
      </c>
      <c r="CC66" s="55">
        <f t="shared" si="52"/>
        <v>339554.71</v>
      </c>
      <c r="CD66" s="55">
        <f>CD63+BU66</f>
        <v>236729.15</v>
      </c>
      <c r="CE66" s="55">
        <f t="shared" ref="CE66:CL66" si="53">CE63+BV66</f>
        <v>8663.58</v>
      </c>
      <c r="CF66" s="55">
        <f t="shared" si="53"/>
        <v>245392.72999999998</v>
      </c>
      <c r="CG66" s="55">
        <f t="shared" si="53"/>
        <v>25645.299999999996</v>
      </c>
      <c r="CH66" s="55">
        <f t="shared" si="53"/>
        <v>4796.29</v>
      </c>
      <c r="CI66" s="55">
        <f t="shared" si="53"/>
        <v>92933.63</v>
      </c>
      <c r="CJ66" s="55">
        <f t="shared" si="53"/>
        <v>9418.4000000000015</v>
      </c>
      <c r="CK66" s="55">
        <f t="shared" si="53"/>
        <v>132793.62</v>
      </c>
      <c r="CL66" s="55">
        <f t="shared" si="53"/>
        <v>378213.98000000004</v>
      </c>
      <c r="CM66" s="55">
        <f>CM63+CD66</f>
        <v>260299.71</v>
      </c>
      <c r="CN66" s="55">
        <f t="shared" ref="CN66:CU66" si="54">CN63+CE66</f>
        <v>8663.58</v>
      </c>
      <c r="CO66" s="55">
        <f t="shared" si="54"/>
        <v>268963.28999999998</v>
      </c>
      <c r="CP66" s="55">
        <f t="shared" si="54"/>
        <v>28109.329999999994</v>
      </c>
      <c r="CQ66" s="55">
        <f t="shared" si="54"/>
        <v>5287.32</v>
      </c>
      <c r="CR66" s="55">
        <f t="shared" si="54"/>
        <v>101780.56</v>
      </c>
      <c r="CS66" s="55">
        <f t="shared" si="54"/>
        <v>10104.050000000001</v>
      </c>
      <c r="CT66" s="55">
        <f t="shared" si="54"/>
        <v>145281.26</v>
      </c>
      <c r="CU66" s="55">
        <f t="shared" si="54"/>
        <v>414263.9</v>
      </c>
      <c r="CV66" s="55">
        <f>CV63+CM66</f>
        <v>285090.28999999998</v>
      </c>
      <c r="CW66" s="55">
        <f t="shared" ref="CW66:DD66" si="55">CW63+CN66</f>
        <v>8663.58</v>
      </c>
      <c r="CX66" s="55">
        <f t="shared" si="55"/>
        <v>293753.87</v>
      </c>
      <c r="CY66" s="55">
        <f t="shared" si="55"/>
        <v>30681.629999999994</v>
      </c>
      <c r="CZ66" s="55">
        <f t="shared" si="55"/>
        <v>5809.67</v>
      </c>
      <c r="DA66" s="55">
        <f t="shared" si="55"/>
        <v>111146.31</v>
      </c>
      <c r="DB66" s="55">
        <f t="shared" si="55"/>
        <v>10984.18</v>
      </c>
      <c r="DC66" s="55">
        <f t="shared" si="55"/>
        <v>158621.79</v>
      </c>
      <c r="DD66" s="55">
        <f t="shared" si="55"/>
        <v>454952.78</v>
      </c>
      <c r="DE66" s="55">
        <f>DE63+CV66</f>
        <v>332032.25</v>
      </c>
      <c r="DF66" s="55">
        <f t="shared" ref="DF66:DM66" si="56">DF63+CW66</f>
        <v>8663.58</v>
      </c>
      <c r="DG66" s="55">
        <f t="shared" si="56"/>
        <v>340695.83</v>
      </c>
      <c r="DH66" s="55">
        <f t="shared" si="56"/>
        <v>36209.729999999996</v>
      </c>
      <c r="DI66" s="55">
        <f t="shared" si="56"/>
        <v>10137.5</v>
      </c>
      <c r="DJ66" s="55">
        <f t="shared" si="56"/>
        <v>135872.51</v>
      </c>
      <c r="DK66" s="55">
        <f t="shared" si="56"/>
        <v>12212.61</v>
      </c>
      <c r="DL66" s="55">
        <f t="shared" si="56"/>
        <v>194432.35</v>
      </c>
      <c r="DM66" s="240">
        <f t="shared" si="56"/>
        <v>539903.26</v>
      </c>
      <c r="DN66" s="49"/>
    </row>
    <row r="67" spans="1:118" s="64" customFormat="1" x14ac:dyDescent="0.25">
      <c r="A67" s="282"/>
      <c r="B67" s="282"/>
      <c r="C67" s="65" t="s">
        <v>986</v>
      </c>
      <c r="J67" s="55">
        <v>27021</v>
      </c>
      <c r="K67" s="55">
        <v>0</v>
      </c>
      <c r="L67" s="55">
        <f>J67+K67</f>
        <v>27021</v>
      </c>
      <c r="M67" s="55">
        <v>2793</v>
      </c>
      <c r="N67" s="55">
        <v>513</v>
      </c>
      <c r="O67" s="55">
        <v>9866</v>
      </c>
      <c r="P67" s="55">
        <v>1157</v>
      </c>
      <c r="Q67" s="55">
        <f>M67+N67+O67+P67</f>
        <v>14329</v>
      </c>
      <c r="R67" s="55">
        <f>L67+Q67</f>
        <v>41350</v>
      </c>
      <c r="S67" s="55">
        <v>60273</v>
      </c>
      <c r="T67" s="55">
        <v>0</v>
      </c>
      <c r="U67" s="55">
        <f>S67+T67</f>
        <v>60273</v>
      </c>
      <c r="V67" s="55">
        <v>5747</v>
      </c>
      <c r="W67" s="55">
        <v>1243</v>
      </c>
      <c r="X67" s="55">
        <v>22964</v>
      </c>
      <c r="Y67" s="55">
        <v>2247</v>
      </c>
      <c r="Z67" s="55">
        <f>V67+W67+X67+Y67</f>
        <v>32201</v>
      </c>
      <c r="AA67" s="55">
        <f>U67+Z67</f>
        <v>92474</v>
      </c>
      <c r="AB67" s="55">
        <v>84069</v>
      </c>
      <c r="AC67" s="55">
        <v>0</v>
      </c>
      <c r="AD67" s="55">
        <f>AB67+AC67</f>
        <v>84069</v>
      </c>
      <c r="AE67" s="55">
        <v>8210</v>
      </c>
      <c r="AF67" s="55">
        <v>1719</v>
      </c>
      <c r="AG67" s="55">
        <v>31736</v>
      </c>
      <c r="AH67" s="55">
        <v>3480</v>
      </c>
      <c r="AI67" s="55">
        <f>+AH67+AE67+AF67+AG67</f>
        <v>45145</v>
      </c>
      <c r="AJ67" s="55">
        <f>AD67+AI67+4</f>
        <v>129218</v>
      </c>
      <c r="AK67" s="55">
        <v>107765</v>
      </c>
      <c r="AL67" s="55">
        <v>0</v>
      </c>
      <c r="AM67" s="55">
        <f t="shared" ref="AM67" si="57">AK67+AL67</f>
        <v>107765</v>
      </c>
      <c r="AN67" s="55">
        <v>10709</v>
      </c>
      <c r="AO67" s="55">
        <v>2199</v>
      </c>
      <c r="AP67" s="55">
        <v>40591</v>
      </c>
      <c r="AQ67" s="55">
        <v>4642</v>
      </c>
      <c r="AR67" s="55">
        <f t="shared" ref="AR67" si="58">+AQ67+AP67+AO67+AN67</f>
        <v>58141</v>
      </c>
      <c r="AS67" s="55">
        <f>AM67+AR67+13</f>
        <v>165919</v>
      </c>
      <c r="AT67" s="55">
        <v>130243</v>
      </c>
      <c r="AU67" s="55">
        <v>8072</v>
      </c>
      <c r="AV67" s="55">
        <f>AT67+AU67</f>
        <v>138315</v>
      </c>
      <c r="AW67" s="55">
        <v>14112</v>
      </c>
      <c r="AX67" s="55">
        <v>2649</v>
      </c>
      <c r="AY67" s="55">
        <v>50726</v>
      </c>
      <c r="AZ67" s="55">
        <v>5567</v>
      </c>
      <c r="BA67" s="55">
        <f>AW67+AX67+AY67+AZ67</f>
        <v>73054</v>
      </c>
      <c r="BB67" s="55">
        <f>AV67+BA67+15</f>
        <v>211384</v>
      </c>
      <c r="BC67" s="55">
        <v>165647</v>
      </c>
      <c r="BD67" s="55">
        <v>8072</v>
      </c>
      <c r="BE67" s="55">
        <f>BC67+BD67</f>
        <v>173719</v>
      </c>
      <c r="BF67" s="55">
        <v>18083</v>
      </c>
      <c r="BG67" s="55">
        <v>3341</v>
      </c>
      <c r="BH67" s="55">
        <v>65331</v>
      </c>
      <c r="BI67" s="55">
        <v>6609</v>
      </c>
      <c r="BJ67" s="55">
        <f>BF67+BG67+BH67+BI67</f>
        <v>93364</v>
      </c>
      <c r="BK67" s="55">
        <f>BE67+BJ67+15</f>
        <v>267098</v>
      </c>
      <c r="BL67" s="55">
        <v>189219</v>
      </c>
      <c r="BM67" s="55">
        <v>8072</v>
      </c>
      <c r="BN67" s="55">
        <f>BL67+BM67</f>
        <v>197291</v>
      </c>
      <c r="BO67" s="55">
        <v>20554</v>
      </c>
      <c r="BP67" s="55">
        <v>3819</v>
      </c>
      <c r="BQ67" s="55">
        <v>74137</v>
      </c>
      <c r="BR67" s="55">
        <v>7478</v>
      </c>
      <c r="BS67" s="55">
        <f>BO67+BP67+BQ67+BR67</f>
        <v>105988</v>
      </c>
      <c r="BT67" s="55">
        <f>BN67+BS67+15</f>
        <v>303294</v>
      </c>
      <c r="BU67" s="55">
        <v>212715</v>
      </c>
      <c r="BV67" s="55">
        <v>8072</v>
      </c>
      <c r="BW67" s="55">
        <f>BU67+BV67</f>
        <v>220787</v>
      </c>
      <c r="BX67" s="55">
        <v>23023</v>
      </c>
      <c r="BY67" s="55">
        <v>4295</v>
      </c>
      <c r="BZ67" s="55">
        <v>82919</v>
      </c>
      <c r="CA67" s="55">
        <v>8514</v>
      </c>
      <c r="CB67" s="55">
        <f>BX67+BY67+BZ67+CA67</f>
        <v>118751</v>
      </c>
      <c r="CC67" s="55">
        <f>BW67+CB67+15</f>
        <v>339553</v>
      </c>
      <c r="CD67" s="55">
        <v>236729</v>
      </c>
      <c r="CE67" s="55">
        <v>8664</v>
      </c>
      <c r="CF67" s="55">
        <f>CD67+CE67</f>
        <v>245393</v>
      </c>
      <c r="CG67" s="55">
        <v>25645</v>
      </c>
      <c r="CH67" s="55">
        <v>4796</v>
      </c>
      <c r="CI67" s="55">
        <v>92934</v>
      </c>
      <c r="CJ67" s="55">
        <v>9418</v>
      </c>
      <c r="CK67" s="55">
        <f>CG67+CH67+CI67+CJ67</f>
        <v>132793</v>
      </c>
      <c r="CL67" s="55">
        <f>CK67+CF67+28</f>
        <v>378214</v>
      </c>
      <c r="CM67" s="55">
        <v>260300</v>
      </c>
      <c r="CN67" s="55">
        <v>8664</v>
      </c>
      <c r="CO67" s="55">
        <f>CM67+CN67</f>
        <v>268964</v>
      </c>
      <c r="CP67" s="55">
        <v>28109</v>
      </c>
      <c r="CQ67" s="55">
        <v>5287</v>
      </c>
      <c r="CR67" s="55">
        <v>101781</v>
      </c>
      <c r="CS67" s="55">
        <v>10104</v>
      </c>
      <c r="CT67" s="55">
        <f>CS67+CR67+CQ67+CP67</f>
        <v>145281</v>
      </c>
      <c r="CU67" s="55">
        <f>CT67+CO67+19</f>
        <v>414264</v>
      </c>
      <c r="CV67" s="55">
        <v>285090</v>
      </c>
      <c r="CW67" s="55">
        <v>8664</v>
      </c>
      <c r="CX67" s="55">
        <f>CV67+CW67</f>
        <v>293754</v>
      </c>
      <c r="CY67" s="55">
        <v>30682</v>
      </c>
      <c r="CZ67" s="55">
        <v>5810</v>
      </c>
      <c r="DA67" s="55">
        <v>111146</v>
      </c>
      <c r="DB67" s="55">
        <v>10984</v>
      </c>
      <c r="DC67" s="55">
        <f>DB67+DA67+CZ67+CY67</f>
        <v>158622</v>
      </c>
      <c r="DD67" s="55">
        <f>DC67+CX67+2577</f>
        <v>454953</v>
      </c>
      <c r="DE67" s="55">
        <v>332032</v>
      </c>
      <c r="DF67" s="55">
        <v>8664</v>
      </c>
      <c r="DG67" s="55">
        <f>DE67+DF67</f>
        <v>340696</v>
      </c>
      <c r="DH67" s="55">
        <v>36210</v>
      </c>
      <c r="DI67" s="55">
        <v>10138</v>
      </c>
      <c r="DJ67" s="55">
        <v>135873</v>
      </c>
      <c r="DK67" s="55">
        <v>12213</v>
      </c>
      <c r="DL67" s="55">
        <f>DK67+DJ67+DI67+DH67</f>
        <v>194434</v>
      </c>
      <c r="DM67" s="55">
        <f>DL67+DG67+2882+5079</f>
        <v>543091</v>
      </c>
      <c r="DN67" s="49"/>
    </row>
    <row r="68" spans="1:118" s="64" customFormat="1" x14ac:dyDescent="0.25">
      <c r="A68" s="282"/>
      <c r="B68" s="282"/>
      <c r="C68" s="161" t="s">
        <v>63</v>
      </c>
      <c r="D68" s="162"/>
      <c r="E68" s="162"/>
      <c r="F68" s="162"/>
      <c r="G68" s="162"/>
      <c r="H68" s="162"/>
      <c r="I68" s="162"/>
      <c r="J68" s="165">
        <f t="shared" ref="J68:Q68" si="59">J66-J67</f>
        <v>-0.45999999999912689</v>
      </c>
      <c r="K68" s="165">
        <f t="shared" si="59"/>
        <v>0</v>
      </c>
      <c r="L68" s="165">
        <f t="shared" si="59"/>
        <v>-0.45999999999912689</v>
      </c>
      <c r="M68" s="165">
        <f t="shared" si="59"/>
        <v>-0.26000000000021828</v>
      </c>
      <c r="N68" s="165">
        <f t="shared" si="59"/>
        <v>0.32000000000005002</v>
      </c>
      <c r="O68" s="165">
        <f t="shared" si="59"/>
        <v>0.42000000000007276</v>
      </c>
      <c r="P68" s="165">
        <f t="shared" si="59"/>
        <v>0.47000000000002728</v>
      </c>
      <c r="Q68" s="165">
        <f t="shared" si="59"/>
        <v>0.94999999999890861</v>
      </c>
      <c r="R68" s="165">
        <f>R66-R67</f>
        <v>0.48999999999796273</v>
      </c>
      <c r="S68" s="165">
        <f>S66-S67</f>
        <v>9.9999999998544808E-2</v>
      </c>
      <c r="T68" s="165">
        <f t="shared" ref="T68:AC68" si="60">T66-T67</f>
        <v>0</v>
      </c>
      <c r="U68" s="165">
        <f t="shared" si="60"/>
        <v>9.9999999998544808E-2</v>
      </c>
      <c r="V68" s="165">
        <f t="shared" si="60"/>
        <v>-0.19000000000050932</v>
      </c>
      <c r="W68" s="165">
        <f t="shared" si="60"/>
        <v>-8.9999999999918145E-2</v>
      </c>
      <c r="X68" s="165">
        <f t="shared" si="60"/>
        <v>-0.27000000000043656</v>
      </c>
      <c r="Y68" s="165">
        <f t="shared" si="60"/>
        <v>-2.9999999999745341E-2</v>
      </c>
      <c r="Z68" s="165">
        <f t="shared" si="60"/>
        <v>-0.58000000000174623</v>
      </c>
      <c r="AA68" s="165">
        <f t="shared" si="60"/>
        <v>-0.48000000001047738</v>
      </c>
      <c r="AB68" s="165">
        <f t="shared" si="60"/>
        <v>0.44999999999708962</v>
      </c>
      <c r="AC68" s="165">
        <f t="shared" si="60"/>
        <v>0</v>
      </c>
      <c r="AD68" s="165">
        <f>AD66-AD67</f>
        <v>0.44999999999708962</v>
      </c>
      <c r="AE68" s="165">
        <f t="shared" ref="AE68:CP68" si="61">AE66-AE67</f>
        <v>-0.29000000000087311</v>
      </c>
      <c r="AF68" s="165">
        <f t="shared" si="61"/>
        <v>-0.28999999999996362</v>
      </c>
      <c r="AG68" s="165">
        <f t="shared" si="61"/>
        <v>0.13999999999941792</v>
      </c>
      <c r="AH68" s="165">
        <f t="shared" si="61"/>
        <v>-0.22999999999956344</v>
      </c>
      <c r="AI68" s="165">
        <f t="shared" si="61"/>
        <v>-0.66999999999825377</v>
      </c>
      <c r="AJ68" s="165">
        <f t="shared" si="61"/>
        <v>-0.26000000000931323</v>
      </c>
      <c r="AK68" s="165">
        <f t="shared" si="61"/>
        <v>6.9999999992433004E-2</v>
      </c>
      <c r="AL68" s="165">
        <f t="shared" si="61"/>
        <v>0</v>
      </c>
      <c r="AM68" s="165">
        <f t="shared" si="61"/>
        <v>6.9999999992433004E-2</v>
      </c>
      <c r="AN68" s="165">
        <f t="shared" si="61"/>
        <v>-5.0000000001091394E-2</v>
      </c>
      <c r="AO68" s="165">
        <f t="shared" si="61"/>
        <v>0.11000000000012733</v>
      </c>
      <c r="AP68" s="165">
        <f t="shared" si="61"/>
        <v>0.11999999999534339</v>
      </c>
      <c r="AQ68" s="165">
        <f t="shared" si="61"/>
        <v>-0.10999999999967258</v>
      </c>
      <c r="AR68" s="165">
        <f t="shared" si="61"/>
        <v>6.9999999999708962E-2</v>
      </c>
      <c r="AS68" s="165">
        <f t="shared" si="61"/>
        <v>0.32000000000698492</v>
      </c>
      <c r="AT68" s="165">
        <f t="shared" si="61"/>
        <v>0.45999999999185093</v>
      </c>
      <c r="AU68" s="165">
        <f t="shared" si="61"/>
        <v>0.46000000000003638</v>
      </c>
      <c r="AV68" s="165">
        <f t="shared" si="61"/>
        <v>0.91999999998370185</v>
      </c>
      <c r="AW68" s="165">
        <f t="shared" si="61"/>
        <v>0.16999999999825377</v>
      </c>
      <c r="AX68" s="165">
        <f t="shared" si="61"/>
        <v>1.0000000000218279E-2</v>
      </c>
      <c r="AY68" s="165">
        <f t="shared" si="61"/>
        <v>0.4099999999962165</v>
      </c>
      <c r="AZ68" s="165">
        <f t="shared" si="61"/>
        <v>0.25</v>
      </c>
      <c r="BA68" s="165">
        <f t="shared" si="61"/>
        <v>0.83999999999650754</v>
      </c>
      <c r="BB68" s="165">
        <f t="shared" si="61"/>
        <v>1.3999999999941792</v>
      </c>
      <c r="BC68" s="165">
        <f t="shared" si="61"/>
        <v>-0.33000000001629815</v>
      </c>
      <c r="BD68" s="165">
        <f t="shared" si="61"/>
        <v>0.46000000000003638</v>
      </c>
      <c r="BE68" s="165">
        <f t="shared" si="61"/>
        <v>0.12999999997555278</v>
      </c>
      <c r="BF68" s="165">
        <f t="shared" si="61"/>
        <v>8.999999999650754E-2</v>
      </c>
      <c r="BG68" s="165">
        <f t="shared" si="61"/>
        <v>0.32000000000016371</v>
      </c>
      <c r="BH68" s="165">
        <f t="shared" si="61"/>
        <v>0.14999999999417923</v>
      </c>
      <c r="BI68" s="165">
        <f t="shared" si="61"/>
        <v>0.3000000000001819</v>
      </c>
      <c r="BJ68" s="165">
        <f t="shared" si="61"/>
        <v>0.86000000000058208</v>
      </c>
      <c r="BK68" s="165">
        <f t="shared" si="61"/>
        <v>0.63000000000465661</v>
      </c>
      <c r="BL68" s="165">
        <f t="shared" si="61"/>
        <v>-0.38000000000465661</v>
      </c>
      <c r="BM68" s="165">
        <f t="shared" si="61"/>
        <v>0.46000000000003638</v>
      </c>
      <c r="BN68" s="165">
        <f t="shared" si="61"/>
        <v>7.9999999987194315E-2</v>
      </c>
      <c r="BO68" s="165">
        <f t="shared" si="61"/>
        <v>-3.0000000002473826E-2</v>
      </c>
      <c r="BP68" s="165">
        <f t="shared" si="61"/>
        <v>0.36000000000012733</v>
      </c>
      <c r="BQ68" s="165">
        <f t="shared" si="61"/>
        <v>2.9999999998835847E-2</v>
      </c>
      <c r="BR68" s="165">
        <f t="shared" si="61"/>
        <v>-0.18999999999959982</v>
      </c>
      <c r="BS68" s="165">
        <f t="shared" si="61"/>
        <v>0.16999999999825377</v>
      </c>
      <c r="BT68" s="165">
        <f t="shared" si="61"/>
        <v>0.5</v>
      </c>
      <c r="BU68" s="165">
        <f t="shared" si="61"/>
        <v>-0.10000000000582077</v>
      </c>
      <c r="BV68" s="165">
        <f t="shared" si="61"/>
        <v>0.46000000000003638</v>
      </c>
      <c r="BW68" s="165">
        <f t="shared" si="61"/>
        <v>0.35999999998603016</v>
      </c>
      <c r="BX68" s="165">
        <f t="shared" si="61"/>
        <v>8.999999999650754E-2</v>
      </c>
      <c r="BY68" s="165">
        <f t="shared" si="61"/>
        <v>0.34000000000014552</v>
      </c>
      <c r="BZ68" s="165">
        <f t="shared" si="61"/>
        <v>0.30000000000291038</v>
      </c>
      <c r="CA68" s="165">
        <f t="shared" si="61"/>
        <v>0.37000000000080036</v>
      </c>
      <c r="CB68" s="165">
        <f t="shared" si="61"/>
        <v>1.1000000000058208</v>
      </c>
      <c r="CC68" s="165">
        <f t="shared" si="61"/>
        <v>1.7100000000209548</v>
      </c>
      <c r="CD68" s="165">
        <f t="shared" si="61"/>
        <v>0.14999999999417923</v>
      </c>
      <c r="CE68" s="165">
        <f t="shared" si="61"/>
        <v>-0.42000000000007276</v>
      </c>
      <c r="CF68" s="165">
        <f t="shared" si="61"/>
        <v>-0.27000000001862645</v>
      </c>
      <c r="CG68" s="165">
        <f t="shared" si="61"/>
        <v>0.29999999999563443</v>
      </c>
      <c r="CH68" s="165">
        <f t="shared" si="61"/>
        <v>0.28999999999996362</v>
      </c>
      <c r="CI68" s="165">
        <f t="shared" si="61"/>
        <v>-0.36999999999534339</v>
      </c>
      <c r="CJ68" s="165">
        <f t="shared" si="61"/>
        <v>0.40000000000145519</v>
      </c>
      <c r="CK68" s="165">
        <f t="shared" si="61"/>
        <v>0.61999999999534339</v>
      </c>
      <c r="CL68" s="165">
        <f t="shared" si="61"/>
        <v>-1.9999999960418791E-2</v>
      </c>
      <c r="CM68" s="165">
        <f t="shared" si="61"/>
        <v>-0.29000000000814907</v>
      </c>
      <c r="CN68" s="165">
        <f t="shared" si="61"/>
        <v>-0.42000000000007276</v>
      </c>
      <c r="CO68" s="165">
        <f t="shared" si="61"/>
        <v>-0.71000000002095476</v>
      </c>
      <c r="CP68" s="165">
        <f t="shared" si="61"/>
        <v>0.32999999999447027</v>
      </c>
      <c r="CQ68" s="165">
        <f t="shared" ref="CQ68:DM68" si="62">CQ66-CQ67</f>
        <v>0.31999999999970896</v>
      </c>
      <c r="CR68" s="165">
        <f t="shared" si="62"/>
        <v>-0.44000000000232831</v>
      </c>
      <c r="CS68" s="165">
        <f t="shared" si="62"/>
        <v>5.0000000001091394E-2</v>
      </c>
      <c r="CT68" s="165">
        <f t="shared" si="62"/>
        <v>0.26000000000931323</v>
      </c>
      <c r="CU68" s="165">
        <f t="shared" si="62"/>
        <v>-9.9999999976716936E-2</v>
      </c>
      <c r="CV68" s="165">
        <f t="shared" si="62"/>
        <v>0.28999999997904524</v>
      </c>
      <c r="CW68" s="165">
        <f t="shared" si="62"/>
        <v>-0.42000000000007276</v>
      </c>
      <c r="CX68" s="165">
        <f t="shared" si="62"/>
        <v>-0.13000000000465661</v>
      </c>
      <c r="CY68" s="165">
        <f t="shared" si="62"/>
        <v>-0.37000000000625732</v>
      </c>
      <c r="CZ68" s="165">
        <f t="shared" si="62"/>
        <v>-0.32999999999992724</v>
      </c>
      <c r="DA68" s="165">
        <f t="shared" si="62"/>
        <v>0.30999999999767169</v>
      </c>
      <c r="DB68" s="165">
        <f t="shared" si="62"/>
        <v>0.18000000000029104</v>
      </c>
      <c r="DC68" s="165">
        <f t="shared" si="62"/>
        <v>-0.20999999999185093</v>
      </c>
      <c r="DD68" s="165">
        <f t="shared" si="62"/>
        <v>-0.21999999997206032</v>
      </c>
      <c r="DE68" s="165">
        <f t="shared" si="62"/>
        <v>0.25</v>
      </c>
      <c r="DF68" s="165">
        <f t="shared" si="62"/>
        <v>-0.42000000000007276</v>
      </c>
      <c r="DG68" s="165">
        <f t="shared" si="62"/>
        <v>-0.16999999998370185</v>
      </c>
      <c r="DH68" s="165">
        <f t="shared" si="62"/>
        <v>-0.27000000000407454</v>
      </c>
      <c r="DI68" s="165">
        <f t="shared" si="62"/>
        <v>-0.5</v>
      </c>
      <c r="DJ68" s="165">
        <f t="shared" si="62"/>
        <v>-0.48999999999068677</v>
      </c>
      <c r="DK68" s="165">
        <f t="shared" si="62"/>
        <v>-0.38999999999941792</v>
      </c>
      <c r="DL68" s="165">
        <f t="shared" si="62"/>
        <v>-1.6499999999941792</v>
      </c>
      <c r="DM68" s="165">
        <f t="shared" si="62"/>
        <v>-3187.7399999999907</v>
      </c>
      <c r="DN68" s="49"/>
    </row>
    <row r="70" spans="1:118" x14ac:dyDescent="0.25">
      <c r="J70" s="270" t="s">
        <v>984</v>
      </c>
      <c r="K70" s="270"/>
      <c r="L70" s="270"/>
      <c r="M70" s="270"/>
      <c r="N70" s="270"/>
      <c r="O70" s="270"/>
      <c r="P70" s="270"/>
      <c r="Q70" s="270"/>
      <c r="R70" s="270"/>
      <c r="S70" s="270" t="s">
        <v>984</v>
      </c>
      <c r="T70" s="270"/>
      <c r="U70" s="270"/>
      <c r="V70" s="270"/>
      <c r="W70" s="270"/>
      <c r="X70" s="270"/>
      <c r="Y70" s="270"/>
      <c r="Z70" s="270"/>
      <c r="AA70" s="270"/>
      <c r="AB70" s="270" t="s">
        <v>984</v>
      </c>
      <c r="AC70" s="270"/>
      <c r="AD70" s="270"/>
      <c r="AE70" s="270"/>
      <c r="AF70" s="270"/>
      <c r="AG70" s="270"/>
      <c r="AH70" s="270"/>
      <c r="AI70" s="270"/>
      <c r="AJ70" s="270"/>
      <c r="AK70" s="270" t="s">
        <v>984</v>
      </c>
      <c r="AL70" s="270"/>
      <c r="AM70" s="270"/>
      <c r="AN70" s="270"/>
      <c r="AO70" s="270"/>
      <c r="AP70" s="270"/>
      <c r="AQ70" s="270"/>
      <c r="AR70" s="270"/>
      <c r="AS70" s="270"/>
      <c r="BC70" s="270" t="s">
        <v>984</v>
      </c>
      <c r="BD70" s="270"/>
      <c r="BE70" s="270"/>
      <c r="BF70" s="270"/>
      <c r="BG70" s="270"/>
      <c r="BH70" s="270"/>
      <c r="BI70" s="270"/>
      <c r="BJ70" s="270"/>
      <c r="BK70" s="270"/>
      <c r="BL70" s="270" t="s">
        <v>984</v>
      </c>
      <c r="BM70" s="270"/>
      <c r="BN70" s="270"/>
      <c r="BO70" s="270"/>
      <c r="BP70" s="270"/>
      <c r="BQ70" s="270"/>
      <c r="BR70" s="270"/>
      <c r="BS70" s="270"/>
      <c r="BT70" s="270"/>
      <c r="BU70" s="270" t="s">
        <v>984</v>
      </c>
      <c r="BV70" s="270"/>
      <c r="BW70" s="270"/>
      <c r="BX70" s="270"/>
      <c r="BY70" s="270"/>
      <c r="BZ70" s="270"/>
      <c r="CA70" s="270"/>
      <c r="CB70" s="270"/>
      <c r="CC70" s="270"/>
      <c r="CD70" s="270" t="s">
        <v>984</v>
      </c>
      <c r="CE70" s="270"/>
      <c r="CF70" s="270"/>
      <c r="CG70" s="270"/>
      <c r="CH70" s="270"/>
      <c r="CI70" s="270"/>
      <c r="CJ70" s="270"/>
      <c r="CK70" s="270"/>
      <c r="CL70" s="270"/>
      <c r="CM70" s="270" t="s">
        <v>984</v>
      </c>
      <c r="CN70" s="270"/>
      <c r="CO70" s="270"/>
      <c r="CP70" s="270"/>
      <c r="CQ70" s="270"/>
      <c r="CR70" s="270"/>
      <c r="CS70" s="270"/>
      <c r="CT70" s="270"/>
      <c r="CU70" s="270"/>
    </row>
  </sheetData>
  <mergeCells count="107">
    <mergeCell ref="A62:B64"/>
    <mergeCell ref="A66:B68"/>
    <mergeCell ref="DW2:DZ2"/>
    <mergeCell ref="DW3:DX3"/>
    <mergeCell ref="DY3:DZ3"/>
    <mergeCell ref="DW4:DX4"/>
    <mergeCell ref="DY4:DZ4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5:DX5"/>
    <mergeCell ref="DY5:DZ5"/>
    <mergeCell ref="DW6:DX6"/>
    <mergeCell ref="DY6:DZ6"/>
    <mergeCell ref="DW7:DX7"/>
    <mergeCell ref="DY7:DZ7"/>
    <mergeCell ref="DW8:DX8"/>
    <mergeCell ref="DY8:DZ8"/>
    <mergeCell ref="DW9:DX9"/>
    <mergeCell ref="DY9:DZ9"/>
    <mergeCell ref="DW10:DX10"/>
    <mergeCell ref="DY10:DZ10"/>
    <mergeCell ref="DW11:DX11"/>
    <mergeCell ref="DY11:DZ11"/>
    <mergeCell ref="DW12:DX12"/>
    <mergeCell ref="DY12:DZ12"/>
    <mergeCell ref="DW13:DX13"/>
    <mergeCell ref="DY13:DZ13"/>
    <mergeCell ref="DW14:DX14"/>
    <mergeCell ref="DY14:DZ14"/>
    <mergeCell ref="DW15:DX15"/>
    <mergeCell ref="DY15:DZ15"/>
    <mergeCell ref="DW16:DX16"/>
    <mergeCell ref="DY16:DZ16"/>
    <mergeCell ref="DW17:DX17"/>
    <mergeCell ref="DY17:DZ17"/>
    <mergeCell ref="DW18:DX18"/>
    <mergeCell ref="DY18:DZ18"/>
    <mergeCell ref="DW19:DX19"/>
    <mergeCell ref="DY19:DZ19"/>
    <mergeCell ref="DW20:DX20"/>
    <mergeCell ref="DY20:DZ20"/>
    <mergeCell ref="DW21:DX21"/>
    <mergeCell ref="DY21:DZ21"/>
    <mergeCell ref="DW22:DX22"/>
    <mergeCell ref="DY22:DZ22"/>
    <mergeCell ref="DW23:DX23"/>
    <mergeCell ref="DY23:DZ23"/>
    <mergeCell ref="DW24:DX24"/>
    <mergeCell ref="DY24:DZ24"/>
    <mergeCell ref="DW25:DX25"/>
    <mergeCell ref="DY25:DZ25"/>
    <mergeCell ref="DW26:DX26"/>
    <mergeCell ref="DY26:DZ26"/>
    <mergeCell ref="DW27:DX27"/>
    <mergeCell ref="DY27:DZ27"/>
    <mergeCell ref="DW28:DX28"/>
    <mergeCell ref="DY28:DZ28"/>
    <mergeCell ref="DW29:DX29"/>
    <mergeCell ref="DY29:DZ29"/>
    <mergeCell ref="DW30:DX30"/>
    <mergeCell ref="DY30:DZ30"/>
    <mergeCell ref="DW31:DX31"/>
    <mergeCell ref="DY31:DZ31"/>
    <mergeCell ref="DW32:DX32"/>
    <mergeCell ref="DY32:DZ32"/>
    <mergeCell ref="DW33:DX33"/>
    <mergeCell ref="DY33:DZ33"/>
    <mergeCell ref="DW34:DX34"/>
    <mergeCell ref="DY34:DZ34"/>
    <mergeCell ref="DW35:DX35"/>
    <mergeCell ref="DY35:DZ35"/>
    <mergeCell ref="DW36:DX36"/>
    <mergeCell ref="DY36:DZ36"/>
    <mergeCell ref="DW37:DX37"/>
    <mergeCell ref="DY37:DZ37"/>
    <mergeCell ref="DW38:DX38"/>
    <mergeCell ref="DY38:DZ38"/>
    <mergeCell ref="DW39:DX39"/>
    <mergeCell ref="DY39:DZ39"/>
    <mergeCell ref="J70:R70"/>
    <mergeCell ref="S70:AA70"/>
    <mergeCell ref="AB70:AJ70"/>
    <mergeCell ref="DW40:DX40"/>
    <mergeCell ref="DY40:DZ40"/>
    <mergeCell ref="DW41:DX41"/>
    <mergeCell ref="DY41:DZ41"/>
    <mergeCell ref="DW42:DX42"/>
    <mergeCell ref="DY42:DZ42"/>
    <mergeCell ref="DW43:DX43"/>
    <mergeCell ref="DY43:DZ43"/>
    <mergeCell ref="CD70:CL70"/>
    <mergeCell ref="CM70:CU70"/>
    <mergeCell ref="AK70:AS70"/>
    <mergeCell ref="BC70:BK70"/>
    <mergeCell ref="BL70:BT70"/>
    <mergeCell ref="BU70:CC70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rgb="FF00B050"/>
  </sheetPr>
  <dimension ref="A1:DZ79"/>
  <sheetViews>
    <sheetView zoomScale="70" zoomScaleNormal="70" workbookViewId="0">
      <pane xSplit="9" ySplit="3" topLeftCell="AM25" activePane="bottomRight" state="frozen"/>
      <selection activeCell="H24" sqref="H24"/>
      <selection pane="topRight" activeCell="H24" sqref="H24"/>
      <selection pane="bottomLeft" activeCell="H24" sqref="H24"/>
      <selection pane="bottomRight" activeCell="AW64" sqref="AW64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26" width="11.42578125" style="18" customWidth="1"/>
    <col min="127" max="127" width="20.42578125" style="18" customWidth="1"/>
    <col min="128" max="128" width="8.85546875" style="18" customWidth="1"/>
    <col min="129" max="131" width="11.42578125" style="18" customWidth="1"/>
    <col min="132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x14ac:dyDescent="0.25">
      <c r="A4" s="41">
        <v>469</v>
      </c>
      <c r="B4" s="41" t="s">
        <v>270</v>
      </c>
      <c r="C4" s="41" t="s">
        <v>250</v>
      </c>
      <c r="D4" s="42">
        <v>1</v>
      </c>
      <c r="E4" s="41">
        <v>73.074280000000002</v>
      </c>
      <c r="F4" s="41">
        <v>132.41311999999999</v>
      </c>
      <c r="G4" s="41" t="s">
        <v>157</v>
      </c>
      <c r="H4" s="41" t="s">
        <v>9</v>
      </c>
      <c r="I4" s="41" t="s">
        <v>272</v>
      </c>
      <c r="J4" s="43">
        <v>10.42892</v>
      </c>
      <c r="K4" s="43">
        <v>0</v>
      </c>
      <c r="L4" s="43">
        <v>10.42892</v>
      </c>
      <c r="M4" s="44">
        <v>1.036</v>
      </c>
      <c r="N4" s="44">
        <v>0.13260000000000002</v>
      </c>
      <c r="O4" s="44">
        <v>3.8702000000000005</v>
      </c>
      <c r="P4" s="44">
        <v>0.59220000000000006</v>
      </c>
      <c r="Q4" s="44">
        <v>5.6310000000000002</v>
      </c>
      <c r="R4" s="48">
        <v>16.059920000000002</v>
      </c>
      <c r="S4" s="43">
        <v>10.210520000000001</v>
      </c>
      <c r="T4" s="43">
        <v>0</v>
      </c>
      <c r="U4" s="43">
        <v>10.210520000000001</v>
      </c>
      <c r="V4" s="44">
        <v>1.036</v>
      </c>
      <c r="W4" s="44">
        <v>0.13260000000000002</v>
      </c>
      <c r="X4" s="44">
        <v>3.8742000000000001</v>
      </c>
      <c r="Y4" s="44">
        <v>0.50772000000000006</v>
      </c>
      <c r="Z4" s="44">
        <v>5.5505200000000006</v>
      </c>
      <c r="AA4" s="48">
        <v>15.761040000000001</v>
      </c>
      <c r="AB4" s="43">
        <v>10.210520000000001</v>
      </c>
      <c r="AC4" s="43">
        <v>0</v>
      </c>
      <c r="AD4" s="43">
        <v>10.210520000000001</v>
      </c>
      <c r="AE4" s="44">
        <v>1.036</v>
      </c>
      <c r="AF4" s="44">
        <v>0.13260000000000002</v>
      </c>
      <c r="AG4" s="44">
        <v>3.8722000000000003</v>
      </c>
      <c r="AH4" s="44">
        <v>0.58932000000000007</v>
      </c>
      <c r="AI4" s="44">
        <v>5.6301200000000007</v>
      </c>
      <c r="AJ4" s="48">
        <v>15.84064</v>
      </c>
      <c r="AK4" s="43">
        <v>10.427760000000001</v>
      </c>
      <c r="AL4" s="43">
        <v>0</v>
      </c>
      <c r="AM4" s="43">
        <v>10.427760000000001</v>
      </c>
      <c r="AN4" s="44">
        <v>1.0680000000000001</v>
      </c>
      <c r="AO4" s="44">
        <v>0.13540000000000002</v>
      </c>
      <c r="AP4" s="44">
        <v>3.9516800000000001</v>
      </c>
      <c r="AQ4" s="44">
        <v>0.61355999999999999</v>
      </c>
      <c r="AR4" s="44">
        <v>5.7686400000000004</v>
      </c>
      <c r="AS4" s="48">
        <v>16.196400000000001</v>
      </c>
      <c r="AT4" s="43">
        <v>10.326960000000001</v>
      </c>
      <c r="AU4" s="43">
        <v>3.7944400000000003</v>
      </c>
      <c r="AV4" s="43">
        <v>14.121400000000001</v>
      </c>
      <c r="AW4" s="44">
        <v>1.5720000000000001</v>
      </c>
      <c r="AX4" s="44">
        <v>0.13412000000000002</v>
      </c>
      <c r="AY4" s="44">
        <v>4.6738000000000008</v>
      </c>
      <c r="AZ4" s="44">
        <v>0.43819999999999998</v>
      </c>
      <c r="BA4" s="44">
        <v>6.8181200000000004</v>
      </c>
      <c r="BB4" s="48">
        <v>20.939520000000002</v>
      </c>
      <c r="BC4" s="43">
        <v>15.981720000000001</v>
      </c>
      <c r="BD4" s="43">
        <v>0</v>
      </c>
      <c r="BE4" s="43">
        <v>15.981720000000001</v>
      </c>
      <c r="BF4" s="44">
        <v>1.7280000000000002</v>
      </c>
      <c r="BG4" s="44">
        <v>0.19804000000000002</v>
      </c>
      <c r="BH4" s="44">
        <v>5.7105199999999998</v>
      </c>
      <c r="BI4" s="44">
        <v>0.58660000000000001</v>
      </c>
      <c r="BJ4" s="44">
        <v>8.22316</v>
      </c>
      <c r="BK4" s="48">
        <v>24.204880000000003</v>
      </c>
      <c r="BL4" s="43">
        <v>10.210520000000001</v>
      </c>
      <c r="BM4" s="43">
        <v>0</v>
      </c>
      <c r="BN4" s="43">
        <v>10.210520000000001</v>
      </c>
      <c r="BO4" s="44">
        <v>1.032</v>
      </c>
      <c r="BP4" s="44">
        <v>0.13260000000000002</v>
      </c>
      <c r="BQ4" s="44">
        <v>3.8722000000000003</v>
      </c>
      <c r="BR4" s="44">
        <v>0.52812000000000003</v>
      </c>
      <c r="BS4" s="44">
        <v>5.5649200000000008</v>
      </c>
      <c r="BT4" s="48">
        <v>15.775440000000001</v>
      </c>
      <c r="BU4" s="43">
        <v>10.210520000000001</v>
      </c>
      <c r="BV4" s="43">
        <v>0</v>
      </c>
      <c r="BW4" s="43">
        <v>10.210520000000001</v>
      </c>
      <c r="BX4" s="44">
        <v>1.036</v>
      </c>
      <c r="BY4" s="44">
        <v>0.13260000000000002</v>
      </c>
      <c r="BZ4" s="44">
        <v>3.8722000000000003</v>
      </c>
      <c r="CA4" s="44">
        <v>0.63012000000000001</v>
      </c>
      <c r="CB4" s="44">
        <v>5.6709199999999997</v>
      </c>
      <c r="CC4" s="48">
        <v>15.88144</v>
      </c>
      <c r="CD4" s="43">
        <v>10.500959999999999</v>
      </c>
      <c r="CE4" s="43">
        <v>0</v>
      </c>
      <c r="CF4" s="43">
        <v>10.500959999999999</v>
      </c>
      <c r="CG4" s="44">
        <v>1.0760000000000001</v>
      </c>
      <c r="CH4" s="44">
        <v>0.13636000000000001</v>
      </c>
      <c r="CI4" s="44">
        <v>3.9783200000000005</v>
      </c>
      <c r="CJ4" s="44">
        <v>0.55364000000000002</v>
      </c>
      <c r="CK4" s="44">
        <v>5.7443200000000001</v>
      </c>
      <c r="CL4" s="48">
        <v>16.245280000000001</v>
      </c>
      <c r="CM4" s="43">
        <v>10.146800000000001</v>
      </c>
      <c r="CN4" s="43">
        <v>0</v>
      </c>
      <c r="CO4" s="43">
        <v>10.146800000000001</v>
      </c>
      <c r="CP4" s="44">
        <v>1.06</v>
      </c>
      <c r="CQ4" s="44">
        <v>0.13175999999999999</v>
      </c>
      <c r="CR4" s="44">
        <v>3.8683199999999998</v>
      </c>
      <c r="CS4" s="44">
        <v>0.30256</v>
      </c>
      <c r="CT4" s="44">
        <v>5.3626399999999999</v>
      </c>
      <c r="CU4" s="48">
        <v>15.509440000000001</v>
      </c>
      <c r="CV4" s="43">
        <v>10.210520000000001</v>
      </c>
      <c r="CW4" s="43">
        <v>0</v>
      </c>
      <c r="CX4" s="43">
        <v>10.210520000000001</v>
      </c>
      <c r="CY4" s="44">
        <v>1.036</v>
      </c>
      <c r="CZ4" s="44">
        <v>0.13260000000000002</v>
      </c>
      <c r="DA4" s="44">
        <v>3.8722000000000003</v>
      </c>
      <c r="DB4" s="44">
        <v>0.54852000000000001</v>
      </c>
      <c r="DC4" s="44">
        <v>5.5893199999999998</v>
      </c>
      <c r="DD4" s="48">
        <v>15.799840000000001</v>
      </c>
      <c r="DE4" s="43">
        <v>15.23324</v>
      </c>
      <c r="DF4" s="43">
        <v>0</v>
      </c>
      <c r="DG4" s="43">
        <v>15.23324</v>
      </c>
      <c r="DH4" s="44">
        <v>1.7360000000000002</v>
      </c>
      <c r="DI4" s="44">
        <v>1.5280800000000001</v>
      </c>
      <c r="DJ4" s="44">
        <v>5.7069600000000005</v>
      </c>
      <c r="DK4" s="44">
        <v>0.63772000000000006</v>
      </c>
      <c r="DL4" s="44">
        <v>9.6087600000000002</v>
      </c>
      <c r="DM4" s="45">
        <v>24.842000000000002</v>
      </c>
      <c r="DN4" s="73">
        <f>J4+S4+AB4+AK4+AT4+BC4+BL4+BU4+CD4+CM4+CV4+DE4</f>
        <v>134.09896000000001</v>
      </c>
      <c r="DO4" s="73">
        <f t="shared" ref="DO4:DV4" si="0">K4+T4+AC4+AL4+AU4+BD4+BM4+BV4+CE4+CN4+CW4+DF4</f>
        <v>3.7944400000000003</v>
      </c>
      <c r="DP4" s="73">
        <f t="shared" si="0"/>
        <v>137.89340000000001</v>
      </c>
      <c r="DQ4" s="22">
        <f t="shared" si="0"/>
        <v>14.452000000000002</v>
      </c>
      <c r="DR4" s="22">
        <f t="shared" si="0"/>
        <v>3.0593600000000003</v>
      </c>
      <c r="DS4" s="22">
        <f t="shared" si="0"/>
        <v>51.122800000000005</v>
      </c>
      <c r="DT4" s="22">
        <f t="shared" si="0"/>
        <v>6.5282799999999996</v>
      </c>
      <c r="DU4" s="22">
        <f t="shared" si="0"/>
        <v>75.162440000000004</v>
      </c>
      <c r="DV4" s="23">
        <f t="shared" si="0"/>
        <v>213.05584000000005</v>
      </c>
      <c r="DW4" s="262">
        <f>DP4-F4</f>
        <v>5.4802800000000218</v>
      </c>
      <c r="DX4" s="262"/>
      <c r="DY4" s="263">
        <f>E4-(DU4-(DO4*PARAM!Q4))</f>
        <v>-0.76503877199999692</v>
      </c>
      <c r="DZ4" s="263"/>
    </row>
    <row r="5" spans="1:130" x14ac:dyDescent="0.25">
      <c r="A5" s="41">
        <v>471</v>
      </c>
      <c r="B5" s="41" t="s">
        <v>273</v>
      </c>
      <c r="C5" s="41" t="s">
        <v>184</v>
      </c>
      <c r="D5" s="42">
        <v>1</v>
      </c>
      <c r="E5" s="41">
        <v>78.458880000000008</v>
      </c>
      <c r="F5" s="41">
        <v>142.31652</v>
      </c>
      <c r="G5" s="41" t="s">
        <v>157</v>
      </c>
      <c r="H5" s="41" t="s">
        <v>9</v>
      </c>
      <c r="I5" s="41" t="s">
        <v>274</v>
      </c>
      <c r="J5" s="43">
        <v>12.289840000000002</v>
      </c>
      <c r="K5" s="43">
        <v>0</v>
      </c>
      <c r="L5" s="43">
        <v>12.289840000000002</v>
      </c>
      <c r="M5" s="44">
        <v>1.32</v>
      </c>
      <c r="N5" s="44">
        <v>0.15952000000000002</v>
      </c>
      <c r="O5" s="44">
        <v>4.6256000000000004</v>
      </c>
      <c r="P5" s="44">
        <v>0.46295999999999998</v>
      </c>
      <c r="Q5" s="44">
        <v>6.5680800000000001</v>
      </c>
      <c r="R5" s="48">
        <v>18.85792</v>
      </c>
      <c r="S5" s="43">
        <v>10.781880000000001</v>
      </c>
      <c r="T5" s="43">
        <v>0</v>
      </c>
      <c r="U5" s="43">
        <v>10.781880000000001</v>
      </c>
      <c r="V5" s="44">
        <v>1.1160000000000001</v>
      </c>
      <c r="W5" s="44">
        <v>0.14000000000000001</v>
      </c>
      <c r="X5" s="44">
        <v>4.08352</v>
      </c>
      <c r="Y5" s="44">
        <v>0.55864000000000003</v>
      </c>
      <c r="Z5" s="44">
        <v>5.8981600000000007</v>
      </c>
      <c r="AA5" s="48">
        <v>16.680040000000002</v>
      </c>
      <c r="AB5" s="43">
        <v>10.781880000000001</v>
      </c>
      <c r="AC5" s="43">
        <v>0</v>
      </c>
      <c r="AD5" s="43">
        <v>10.781880000000001</v>
      </c>
      <c r="AE5" s="44">
        <v>1.1160000000000001</v>
      </c>
      <c r="AF5" s="44">
        <v>0.14000000000000001</v>
      </c>
      <c r="AG5" s="44">
        <v>4.08108</v>
      </c>
      <c r="AH5" s="44">
        <v>0.55864000000000003</v>
      </c>
      <c r="AI5" s="44">
        <v>5.8957199999999998</v>
      </c>
      <c r="AJ5" s="48">
        <v>16.677599999999998</v>
      </c>
      <c r="AK5" s="43">
        <v>10.781880000000001</v>
      </c>
      <c r="AL5" s="43">
        <v>0</v>
      </c>
      <c r="AM5" s="43">
        <v>10.781880000000001</v>
      </c>
      <c r="AN5" s="44">
        <v>1.1160000000000001</v>
      </c>
      <c r="AO5" s="44">
        <v>0.14000000000000001</v>
      </c>
      <c r="AP5" s="44">
        <v>4.08108</v>
      </c>
      <c r="AQ5" s="44">
        <v>0.51784000000000008</v>
      </c>
      <c r="AR5" s="44">
        <v>5.8549200000000008</v>
      </c>
      <c r="AS5" s="48">
        <v>16.636800000000001</v>
      </c>
      <c r="AT5" s="43">
        <v>10.853759999999999</v>
      </c>
      <c r="AU5" s="43">
        <v>3.7944400000000003</v>
      </c>
      <c r="AV5" s="43">
        <v>14.648200000000001</v>
      </c>
      <c r="AW5" s="44">
        <v>1.64</v>
      </c>
      <c r="AX5" s="44">
        <v>0.14096</v>
      </c>
      <c r="AY5" s="44">
        <v>4.8661200000000004</v>
      </c>
      <c r="AZ5" s="44">
        <v>0.40676000000000001</v>
      </c>
      <c r="BA5" s="44">
        <v>7.0538400000000001</v>
      </c>
      <c r="BB5" s="48">
        <v>21.70204</v>
      </c>
      <c r="BC5" s="43">
        <v>16.359000000000002</v>
      </c>
      <c r="BD5" s="43">
        <v>0</v>
      </c>
      <c r="BE5" s="43">
        <v>16.359000000000002</v>
      </c>
      <c r="BF5" s="44">
        <v>1.8480000000000001</v>
      </c>
      <c r="BG5" s="44">
        <v>0.20916000000000001</v>
      </c>
      <c r="BH5" s="44">
        <v>6.9884800000000009</v>
      </c>
      <c r="BI5" s="44">
        <v>0.28936000000000001</v>
      </c>
      <c r="BJ5" s="44">
        <v>9.3350000000000009</v>
      </c>
      <c r="BK5" s="48">
        <v>25.694000000000003</v>
      </c>
      <c r="BL5" s="43">
        <v>10.781880000000001</v>
      </c>
      <c r="BM5" s="43">
        <v>0</v>
      </c>
      <c r="BN5" s="43">
        <v>10.781880000000001</v>
      </c>
      <c r="BO5" s="44">
        <v>1.1000000000000001</v>
      </c>
      <c r="BP5" s="44">
        <v>0.14000000000000001</v>
      </c>
      <c r="BQ5" s="44">
        <v>4.08108</v>
      </c>
      <c r="BR5" s="44">
        <v>0.51784000000000008</v>
      </c>
      <c r="BS5" s="44">
        <v>5.8389200000000008</v>
      </c>
      <c r="BT5" s="48">
        <v>16.620800000000003</v>
      </c>
      <c r="BU5" s="43">
        <v>10.781880000000001</v>
      </c>
      <c r="BV5" s="43">
        <v>0</v>
      </c>
      <c r="BW5" s="43">
        <v>10.781880000000001</v>
      </c>
      <c r="BX5" s="44">
        <v>1.1120000000000001</v>
      </c>
      <c r="BY5" s="44">
        <v>0.14000000000000001</v>
      </c>
      <c r="BZ5" s="44">
        <v>4.08108</v>
      </c>
      <c r="CA5" s="44">
        <v>0.64024000000000003</v>
      </c>
      <c r="CB5" s="44">
        <v>5.9733200000000002</v>
      </c>
      <c r="CC5" s="48">
        <v>16.755199999999999</v>
      </c>
      <c r="CD5" s="43">
        <v>11.162599999999999</v>
      </c>
      <c r="CE5" s="43">
        <v>0</v>
      </c>
      <c r="CF5" s="43">
        <v>11.162599999999999</v>
      </c>
      <c r="CG5" s="44">
        <v>1.1640000000000001</v>
      </c>
      <c r="CH5" s="44">
        <v>0.14496000000000001</v>
      </c>
      <c r="CI5" s="44">
        <v>4.22004</v>
      </c>
      <c r="CJ5" s="44">
        <v>0.3614</v>
      </c>
      <c r="CK5" s="44">
        <v>5.8904000000000005</v>
      </c>
      <c r="CL5" s="48">
        <v>17.053000000000001</v>
      </c>
      <c r="CM5" s="43">
        <v>10.714560000000001</v>
      </c>
      <c r="CN5" s="43">
        <v>0</v>
      </c>
      <c r="CO5" s="43">
        <v>10.714560000000001</v>
      </c>
      <c r="CP5" s="44">
        <v>1.1360000000000001</v>
      </c>
      <c r="CQ5" s="44">
        <v>0.13916000000000001</v>
      </c>
      <c r="CR5" s="44">
        <v>4.0756399999999999</v>
      </c>
      <c r="CS5" s="44">
        <v>0.49628</v>
      </c>
      <c r="CT5" s="44">
        <v>5.8470800000000009</v>
      </c>
      <c r="CU5" s="48">
        <v>16.561640000000001</v>
      </c>
      <c r="CV5" s="43">
        <v>12.89132</v>
      </c>
      <c r="CW5" s="43">
        <v>0</v>
      </c>
      <c r="CX5" s="43">
        <v>12.89132</v>
      </c>
      <c r="CY5" s="44">
        <v>1.4040000000000001</v>
      </c>
      <c r="CZ5" s="44">
        <v>0.16744000000000001</v>
      </c>
      <c r="DA5" s="44">
        <v>4.8514800000000005</v>
      </c>
      <c r="DB5" s="44">
        <v>0.57576000000000005</v>
      </c>
      <c r="DC5" s="44">
        <v>6.9986800000000002</v>
      </c>
      <c r="DD5" s="48">
        <v>19.89</v>
      </c>
      <c r="DE5" s="43">
        <v>16.375520000000002</v>
      </c>
      <c r="DF5" s="43">
        <v>0</v>
      </c>
      <c r="DG5" s="43">
        <v>16.375520000000002</v>
      </c>
      <c r="DH5" s="44">
        <v>1.9160000000000001</v>
      </c>
      <c r="DI5" s="44">
        <v>1.6543600000000001</v>
      </c>
      <c r="DJ5" s="44">
        <v>5.1586400000000001</v>
      </c>
      <c r="DK5" s="44">
        <v>0.69880000000000009</v>
      </c>
      <c r="DL5" s="44">
        <v>9.4278000000000013</v>
      </c>
      <c r="DM5" s="45">
        <v>25.803320000000003</v>
      </c>
      <c r="DN5" s="73">
        <f t="shared" ref="DN5:DN51" si="1">J5+S5+AB5+AK5+AT5+BC5+BL5+BU5+CD5+CM5+CV5+DE5</f>
        <v>144.55600000000001</v>
      </c>
      <c r="DO5" s="73">
        <f t="shared" ref="DO5:DO51" si="2">K5+T5+AC5+AL5+AU5+BD5+BM5+BV5+CE5+CN5+CW5+DF5</f>
        <v>3.7944400000000003</v>
      </c>
      <c r="DP5" s="73">
        <f t="shared" ref="DP5:DP51" si="3">L5+U5+AD5+AM5+AV5+BE5+BN5+BW5+CF5+CO5+CX5+DG5</f>
        <v>148.35044000000002</v>
      </c>
      <c r="DQ5" s="22">
        <f t="shared" ref="DQ5:DQ51" si="4">M5+V5+AE5+AN5+AW5+BF5+BO5+BX5+CG5+CP5+CY5+DH5</f>
        <v>15.988</v>
      </c>
      <c r="DR5" s="22">
        <f t="shared" ref="DR5:DR51" si="5">N5+W5+AF5+AO5+AX5+BG5+BP5+BY5+CH5+CQ5+CZ5+DI5</f>
        <v>3.3155600000000005</v>
      </c>
      <c r="DS5" s="22">
        <f t="shared" ref="DS5:DS51" si="6">O5+X5+AG5+AP5+AY5+BH5+BQ5+BZ5+CI5+CR5+DA5+DJ5</f>
        <v>55.193840000000002</v>
      </c>
      <c r="DT5" s="22">
        <f t="shared" ref="DT5:DT51" si="7">P5+Y5+AH5+AQ5+AZ5+BI5+BR5+CA5+CJ5+CS5+DB5+DK5</f>
        <v>6.0845200000000004</v>
      </c>
      <c r="DU5" s="22">
        <f t="shared" ref="DU5:DU51" si="8">Q5+Z5+AI5+AR5+BA5+BJ5+BS5+CB5+CK5+CT5+DC5+DL5</f>
        <v>80.581920000000011</v>
      </c>
      <c r="DV5" s="23">
        <f t="shared" ref="DV5:DV51" si="9">R5+AA5+AJ5+AS5+BB5+BK5+BT5+CC5+CL5+CU5+DD5+DM5</f>
        <v>228.93236000000005</v>
      </c>
      <c r="DW5" s="262">
        <f t="shared" ref="DW5:DW51" si="10">DP5-F5</f>
        <v>6.0339200000000233</v>
      </c>
      <c r="DX5" s="262"/>
      <c r="DY5" s="263">
        <f>E5-(DU5-(DO5*PARAM!Q5))</f>
        <v>-2.1230400000000031</v>
      </c>
      <c r="DZ5" s="263"/>
    </row>
    <row r="6" spans="1:130" x14ac:dyDescent="0.25">
      <c r="A6" s="41">
        <v>493</v>
      </c>
      <c r="B6" s="41" t="s">
        <v>389</v>
      </c>
      <c r="C6" s="41" t="s">
        <v>390</v>
      </c>
      <c r="D6" s="42">
        <v>0</v>
      </c>
      <c r="E6" s="41">
        <v>1571.0939999999998</v>
      </c>
      <c r="F6" s="41">
        <v>2725.2485999999999</v>
      </c>
      <c r="G6" s="41" t="s">
        <v>157</v>
      </c>
      <c r="H6" s="41" t="s">
        <v>20</v>
      </c>
      <c r="I6" s="41" t="s">
        <v>254</v>
      </c>
      <c r="J6" s="43">
        <v>639.63</v>
      </c>
      <c r="K6" s="43">
        <v>0</v>
      </c>
      <c r="L6" s="43">
        <v>639.63</v>
      </c>
      <c r="M6" s="44">
        <v>72</v>
      </c>
      <c r="N6" s="44">
        <v>8.3105999999999991</v>
      </c>
      <c r="O6" s="44">
        <v>245.8656</v>
      </c>
      <c r="P6" s="44">
        <v>11.2662</v>
      </c>
      <c r="Q6" s="44">
        <v>337.44239999999996</v>
      </c>
      <c r="R6" s="48">
        <v>977.07240000000002</v>
      </c>
      <c r="S6" s="43">
        <v>2135.6838000000002</v>
      </c>
      <c r="T6" s="43">
        <v>0</v>
      </c>
      <c r="U6" s="43">
        <v>2135.6838000000002</v>
      </c>
      <c r="V6" s="44">
        <v>106.74</v>
      </c>
      <c r="W6" s="44">
        <v>55.512</v>
      </c>
      <c r="X6" s="44">
        <v>947.3832000000001</v>
      </c>
      <c r="Y6" s="44">
        <v>28.9602</v>
      </c>
      <c r="Z6" s="44">
        <v>1138.5953999999999</v>
      </c>
      <c r="AA6" s="48">
        <v>3274.2791999999999</v>
      </c>
      <c r="AB6" s="43">
        <v>0</v>
      </c>
      <c r="AC6" s="43">
        <v>0</v>
      </c>
      <c r="AD6" s="43">
        <v>0</v>
      </c>
      <c r="AE6" s="44">
        <v>0</v>
      </c>
      <c r="AF6" s="44">
        <v>0</v>
      </c>
      <c r="AG6" s="44">
        <v>0</v>
      </c>
      <c r="AH6" s="44">
        <v>0</v>
      </c>
      <c r="AI6" s="44">
        <v>0</v>
      </c>
      <c r="AJ6" s="48">
        <v>0</v>
      </c>
      <c r="AK6" s="43">
        <v>0</v>
      </c>
      <c r="AL6" s="43">
        <v>0</v>
      </c>
      <c r="AM6" s="43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8">
        <v>0</v>
      </c>
      <c r="AT6" s="43">
        <v>0</v>
      </c>
      <c r="AU6" s="43">
        <v>170.74979999999999</v>
      </c>
      <c r="AV6" s="43">
        <v>170.74979999999999</v>
      </c>
      <c r="AW6" s="44">
        <v>20.52</v>
      </c>
      <c r="AX6" s="44">
        <v>0</v>
      </c>
      <c r="AY6" s="44">
        <v>34.1496</v>
      </c>
      <c r="AZ6" s="44">
        <v>2.2877999999999998</v>
      </c>
      <c r="BA6" s="44">
        <v>56.9574</v>
      </c>
      <c r="BB6" s="48">
        <v>227.7072</v>
      </c>
      <c r="BC6" s="43">
        <v>0</v>
      </c>
      <c r="BD6" s="43">
        <v>0</v>
      </c>
      <c r="BE6" s="43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8">
        <v>0</v>
      </c>
      <c r="BL6" s="43">
        <v>0</v>
      </c>
      <c r="BM6" s="43">
        <v>0</v>
      </c>
      <c r="BN6" s="43">
        <v>0</v>
      </c>
      <c r="BO6" s="44">
        <v>-0.54</v>
      </c>
      <c r="BP6" s="44">
        <v>0</v>
      </c>
      <c r="BQ6" s="44">
        <v>0</v>
      </c>
      <c r="BR6" s="44">
        <v>0</v>
      </c>
      <c r="BS6" s="44">
        <v>-0.54</v>
      </c>
      <c r="BT6" s="48">
        <v>-0.54</v>
      </c>
      <c r="BU6" s="43"/>
      <c r="BV6" s="43"/>
      <c r="BW6" s="43"/>
      <c r="BX6" s="44"/>
      <c r="BY6" s="44"/>
      <c r="BZ6" s="44"/>
      <c r="CA6" s="44"/>
      <c r="CB6" s="44"/>
      <c r="CC6" s="48"/>
      <c r="CD6" s="43">
        <v>0</v>
      </c>
      <c r="CE6" s="43">
        <v>0</v>
      </c>
      <c r="CF6" s="43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8">
        <v>0</v>
      </c>
      <c r="CM6" s="43">
        <v>0</v>
      </c>
      <c r="CN6" s="43">
        <v>0</v>
      </c>
      <c r="CO6" s="43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8">
        <v>0</v>
      </c>
      <c r="CV6" s="43"/>
      <c r="CW6" s="43"/>
      <c r="CX6" s="43"/>
      <c r="CY6" s="44"/>
      <c r="CZ6" s="44"/>
      <c r="DA6" s="44"/>
      <c r="DB6" s="44"/>
      <c r="DC6" s="44"/>
      <c r="DD6" s="48"/>
      <c r="DE6" s="43"/>
      <c r="DF6" s="43"/>
      <c r="DG6" s="43"/>
      <c r="DH6" s="44"/>
      <c r="DI6" s="44"/>
      <c r="DJ6" s="44"/>
      <c r="DK6" s="44"/>
      <c r="DL6" s="44"/>
      <c r="DM6" s="45"/>
      <c r="DN6" s="73">
        <f t="shared" si="1"/>
        <v>2775.3138000000004</v>
      </c>
      <c r="DO6" s="73">
        <f t="shared" si="2"/>
        <v>170.74979999999999</v>
      </c>
      <c r="DP6" s="73">
        <f t="shared" si="3"/>
        <v>2946.0636000000004</v>
      </c>
      <c r="DQ6" s="22">
        <f t="shared" si="4"/>
        <v>198.72000000000003</v>
      </c>
      <c r="DR6" s="22">
        <f t="shared" si="5"/>
        <v>63.822600000000001</v>
      </c>
      <c r="DS6" s="22">
        <f t="shared" si="6"/>
        <v>1227.3984</v>
      </c>
      <c r="DT6" s="22">
        <f t="shared" si="7"/>
        <v>42.514199999999995</v>
      </c>
      <c r="DU6" s="22">
        <f t="shared" si="8"/>
        <v>1532.4551999999999</v>
      </c>
      <c r="DV6" s="23">
        <f t="shared" si="9"/>
        <v>4478.5187999999998</v>
      </c>
      <c r="DW6" s="262">
        <f t="shared" si="10"/>
        <v>220.81500000000051</v>
      </c>
      <c r="DX6" s="262"/>
      <c r="DY6" s="263">
        <f>E6-(DU6-(DO6*PARAM!Q6))</f>
        <v>38.638799999999947</v>
      </c>
      <c r="DZ6" s="263"/>
    </row>
    <row r="7" spans="1:130" x14ac:dyDescent="0.25">
      <c r="A7" s="41">
        <v>533</v>
      </c>
      <c r="B7" s="41" t="s">
        <v>833</v>
      </c>
      <c r="C7" s="41" t="s">
        <v>184</v>
      </c>
      <c r="D7" s="42">
        <v>0</v>
      </c>
      <c r="E7" s="41"/>
      <c r="F7" s="41"/>
      <c r="G7" s="41" t="s">
        <v>157</v>
      </c>
      <c r="H7" s="41" t="s">
        <v>9</v>
      </c>
      <c r="I7" s="41" t="s">
        <v>834</v>
      </c>
      <c r="J7" s="43"/>
      <c r="K7" s="43"/>
      <c r="L7" s="43"/>
      <c r="M7" s="44"/>
      <c r="N7" s="44"/>
      <c r="O7" s="44"/>
      <c r="P7" s="44"/>
      <c r="Q7" s="44"/>
      <c r="R7" s="48"/>
      <c r="S7" s="43">
        <v>0.15576000000000001</v>
      </c>
      <c r="T7" s="43">
        <v>0</v>
      </c>
      <c r="U7" s="43">
        <v>0.15576000000000001</v>
      </c>
      <c r="V7" s="44">
        <v>4.0000000000000001E-3</v>
      </c>
      <c r="W7" s="44">
        <v>3.5600000000000002E-3</v>
      </c>
      <c r="X7" s="44">
        <v>3.372E-2</v>
      </c>
      <c r="Y7" s="44">
        <v>2.1200000000000004E-3</v>
      </c>
      <c r="Z7" s="44">
        <v>4.3400000000000001E-2</v>
      </c>
      <c r="AA7" s="48">
        <v>0.19916</v>
      </c>
      <c r="AB7" s="43">
        <v>0</v>
      </c>
      <c r="AC7" s="43">
        <v>0</v>
      </c>
      <c r="AD7" s="43">
        <v>0</v>
      </c>
      <c r="AE7" s="44">
        <v>0</v>
      </c>
      <c r="AF7" s="44">
        <v>0</v>
      </c>
      <c r="AG7" s="44">
        <v>0</v>
      </c>
      <c r="AH7" s="44">
        <v>0</v>
      </c>
      <c r="AI7" s="44">
        <v>0</v>
      </c>
      <c r="AJ7" s="48">
        <v>0</v>
      </c>
      <c r="AK7" s="43"/>
      <c r="AL7" s="43"/>
      <c r="AM7" s="43"/>
      <c r="AN7" s="44"/>
      <c r="AO7" s="44"/>
      <c r="AP7" s="44"/>
      <c r="AQ7" s="44"/>
      <c r="AR7" s="44"/>
      <c r="AS7" s="48"/>
      <c r="AT7" s="43">
        <v>0</v>
      </c>
      <c r="AU7" s="43">
        <v>2.48916</v>
      </c>
      <c r="AV7" s="43">
        <v>2.48916</v>
      </c>
      <c r="AW7" s="44">
        <v>0.10800000000000001</v>
      </c>
      <c r="AX7" s="44">
        <v>0</v>
      </c>
      <c r="AY7" s="44">
        <v>0.49784000000000006</v>
      </c>
      <c r="AZ7" s="44">
        <v>3.3320000000000002E-2</v>
      </c>
      <c r="BA7" s="44">
        <v>0.63916000000000006</v>
      </c>
      <c r="BB7" s="48">
        <v>3.12832</v>
      </c>
      <c r="BC7" s="43"/>
      <c r="BD7" s="43"/>
      <c r="BE7" s="43"/>
      <c r="BF7" s="44"/>
      <c r="BG7" s="44"/>
      <c r="BH7" s="44"/>
      <c r="BI7" s="44"/>
      <c r="BJ7" s="44"/>
      <c r="BK7" s="48"/>
      <c r="BL7" s="43"/>
      <c r="BM7" s="43"/>
      <c r="BN7" s="43"/>
      <c r="BO7" s="44"/>
      <c r="BP7" s="44"/>
      <c r="BQ7" s="44"/>
      <c r="BR7" s="44"/>
      <c r="BS7" s="44"/>
      <c r="BT7" s="48"/>
      <c r="BU7" s="43"/>
      <c r="BV7" s="43"/>
      <c r="BW7" s="43"/>
      <c r="BX7" s="44"/>
      <c r="BY7" s="44"/>
      <c r="BZ7" s="44"/>
      <c r="CA7" s="44"/>
      <c r="CB7" s="44"/>
      <c r="CC7" s="48"/>
      <c r="CD7" s="43"/>
      <c r="CE7" s="43"/>
      <c r="CF7" s="43"/>
      <c r="CG7" s="44"/>
      <c r="CH7" s="44"/>
      <c r="CI7" s="44"/>
      <c r="CJ7" s="44"/>
      <c r="CK7" s="44"/>
      <c r="CL7" s="48"/>
      <c r="CM7" s="43"/>
      <c r="CN7" s="43"/>
      <c r="CO7" s="43"/>
      <c r="CP7" s="44"/>
      <c r="CQ7" s="44"/>
      <c r="CR7" s="44"/>
      <c r="CS7" s="44"/>
      <c r="CT7" s="44"/>
      <c r="CU7" s="48"/>
      <c r="CV7" s="43"/>
      <c r="CW7" s="43"/>
      <c r="CX7" s="43"/>
      <c r="CY7" s="44"/>
      <c r="CZ7" s="44"/>
      <c r="DA7" s="44"/>
      <c r="DB7" s="44"/>
      <c r="DC7" s="44"/>
      <c r="DD7" s="48"/>
      <c r="DE7" s="43"/>
      <c r="DF7" s="43"/>
      <c r="DG7" s="43"/>
      <c r="DH7" s="44"/>
      <c r="DI7" s="44"/>
      <c r="DJ7" s="44"/>
      <c r="DK7" s="44"/>
      <c r="DL7" s="44"/>
      <c r="DM7" s="45"/>
      <c r="DN7" s="73">
        <f t="shared" si="1"/>
        <v>0.15576000000000001</v>
      </c>
      <c r="DO7" s="73">
        <f t="shared" si="2"/>
        <v>2.48916</v>
      </c>
      <c r="DP7" s="73">
        <f t="shared" si="3"/>
        <v>2.6449199999999999</v>
      </c>
      <c r="DQ7" s="22">
        <f t="shared" si="4"/>
        <v>0.11200000000000002</v>
      </c>
      <c r="DR7" s="22">
        <f t="shared" si="5"/>
        <v>3.5600000000000002E-3</v>
      </c>
      <c r="DS7" s="22">
        <f t="shared" si="6"/>
        <v>0.53156000000000003</v>
      </c>
      <c r="DT7" s="22">
        <f t="shared" si="7"/>
        <v>3.5439999999999999E-2</v>
      </c>
      <c r="DU7" s="22">
        <f t="shared" si="8"/>
        <v>0.68256000000000006</v>
      </c>
      <c r="DV7" s="23">
        <f t="shared" si="9"/>
        <v>3.32748</v>
      </c>
      <c r="DW7" s="262">
        <f t="shared" si="10"/>
        <v>2.6449199999999999</v>
      </c>
      <c r="DX7" s="262"/>
      <c r="DY7" s="263">
        <f>E7-(DU7-(DO7*PARAM!Q7))</f>
        <v>-0.68256000000000006</v>
      </c>
      <c r="DZ7" s="263"/>
    </row>
    <row r="8" spans="1:130" x14ac:dyDescent="0.25">
      <c r="A8" s="41">
        <v>534</v>
      </c>
      <c r="B8" s="41" t="s">
        <v>552</v>
      </c>
      <c r="C8" s="41" t="s">
        <v>478</v>
      </c>
      <c r="D8" s="42">
        <v>1</v>
      </c>
      <c r="E8" s="41">
        <v>75.998840000000001</v>
      </c>
      <c r="F8" s="41">
        <v>126.37192</v>
      </c>
      <c r="G8" s="41" t="s">
        <v>157</v>
      </c>
      <c r="H8" s="41" t="s">
        <v>9</v>
      </c>
      <c r="I8" s="41" t="s">
        <v>553</v>
      </c>
      <c r="J8" s="43">
        <v>14.344080000000002</v>
      </c>
      <c r="K8" s="43">
        <v>0</v>
      </c>
      <c r="L8" s="43">
        <v>14.344080000000002</v>
      </c>
      <c r="M8" s="44">
        <v>1.62</v>
      </c>
      <c r="N8" s="44">
        <v>0.18636000000000003</v>
      </c>
      <c r="O8" s="44">
        <v>5.5089999999999995</v>
      </c>
      <c r="P8" s="44">
        <v>0.25208000000000003</v>
      </c>
      <c r="Q8" s="44">
        <v>7.5674400000000004</v>
      </c>
      <c r="R8" s="48">
        <v>21.911519999999999</v>
      </c>
      <c r="S8" s="43">
        <v>15.495240000000001</v>
      </c>
      <c r="T8" s="43">
        <v>0</v>
      </c>
      <c r="U8" s="43">
        <v>15.495240000000001</v>
      </c>
      <c r="V8" s="44">
        <v>1.78</v>
      </c>
      <c r="W8" s="44">
        <v>0.20132000000000003</v>
      </c>
      <c r="X8" s="44">
        <v>5.9154799999999996</v>
      </c>
      <c r="Y8" s="44">
        <v>0.26772000000000001</v>
      </c>
      <c r="Z8" s="44">
        <v>8.1645199999999996</v>
      </c>
      <c r="AA8" s="48">
        <v>23.659760000000002</v>
      </c>
      <c r="AB8" s="43">
        <v>14.341839999999999</v>
      </c>
      <c r="AC8" s="43">
        <v>0</v>
      </c>
      <c r="AD8" s="43">
        <v>14.341839999999999</v>
      </c>
      <c r="AE8" s="44">
        <v>1.62</v>
      </c>
      <c r="AF8" s="44">
        <v>0.18632000000000001</v>
      </c>
      <c r="AG8" s="44">
        <v>5.5110000000000001</v>
      </c>
      <c r="AH8" s="44">
        <v>0.25203999999999999</v>
      </c>
      <c r="AI8" s="44">
        <v>7.5693600000000005</v>
      </c>
      <c r="AJ8" s="48">
        <v>21.911200000000004</v>
      </c>
      <c r="AK8" s="43">
        <v>14.341839999999999</v>
      </c>
      <c r="AL8" s="43">
        <v>0</v>
      </c>
      <c r="AM8" s="43">
        <v>14.341839999999999</v>
      </c>
      <c r="AN8" s="44">
        <v>1.62</v>
      </c>
      <c r="AO8" s="44">
        <v>0.18632000000000001</v>
      </c>
      <c r="AP8" s="44">
        <v>5.5110000000000001</v>
      </c>
      <c r="AQ8" s="44">
        <v>0.25203999999999999</v>
      </c>
      <c r="AR8" s="44">
        <v>7.5693600000000005</v>
      </c>
      <c r="AS8" s="48">
        <v>21.911200000000004</v>
      </c>
      <c r="AT8" s="43">
        <v>69.613439999999997</v>
      </c>
      <c r="AU8" s="43">
        <v>3.7944400000000003</v>
      </c>
      <c r="AV8" s="43">
        <v>73.407880000000006</v>
      </c>
      <c r="AW8" s="44">
        <v>7.0680000000000005</v>
      </c>
      <c r="AX8" s="44">
        <v>2.1857199999999999</v>
      </c>
      <c r="AY8" s="44">
        <v>35.502360000000003</v>
      </c>
      <c r="AZ8" s="44">
        <v>1.05236</v>
      </c>
      <c r="BA8" s="44">
        <v>45.808439999999997</v>
      </c>
      <c r="BB8" s="48">
        <v>119.21632000000001</v>
      </c>
      <c r="BC8" s="43">
        <v>7.2800000000000004E-2</v>
      </c>
      <c r="BD8" s="43">
        <v>0</v>
      </c>
      <c r="BE8" s="43">
        <v>7.2800000000000004E-2</v>
      </c>
      <c r="BF8" s="44">
        <v>0</v>
      </c>
      <c r="BG8" s="44">
        <v>0</v>
      </c>
      <c r="BH8" s="44">
        <v>0</v>
      </c>
      <c r="BI8" s="44">
        <v>1E-3</v>
      </c>
      <c r="BJ8" s="44">
        <v>1E-3</v>
      </c>
      <c r="BK8" s="48">
        <v>7.3800000000000004E-2</v>
      </c>
      <c r="BL8" s="43">
        <v>0</v>
      </c>
      <c r="BM8" s="43">
        <v>0</v>
      </c>
      <c r="BN8" s="43">
        <v>0</v>
      </c>
      <c r="BO8" s="44">
        <v>-1.2000000000000002E-2</v>
      </c>
      <c r="BP8" s="44">
        <v>0</v>
      </c>
      <c r="BQ8" s="44">
        <v>0</v>
      </c>
      <c r="BR8" s="44">
        <v>0</v>
      </c>
      <c r="BS8" s="44">
        <v>-1.2000000000000002E-2</v>
      </c>
      <c r="BT8" s="48">
        <v>-1.2000000000000002E-2</v>
      </c>
      <c r="BU8" s="43">
        <v>0</v>
      </c>
      <c r="BV8" s="43">
        <v>0</v>
      </c>
      <c r="BW8" s="43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8">
        <v>0</v>
      </c>
      <c r="CD8" s="43">
        <v>0</v>
      </c>
      <c r="CE8" s="43">
        <v>0</v>
      </c>
      <c r="CF8" s="43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8">
        <v>0</v>
      </c>
      <c r="CM8" s="43">
        <v>0</v>
      </c>
      <c r="CN8" s="43">
        <v>0</v>
      </c>
      <c r="CO8" s="43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8">
        <v>0</v>
      </c>
      <c r="CV8" s="43"/>
      <c r="CW8" s="43"/>
      <c r="CX8" s="43"/>
      <c r="CY8" s="44"/>
      <c r="CZ8" s="44"/>
      <c r="DA8" s="44"/>
      <c r="DB8" s="44"/>
      <c r="DC8" s="44"/>
      <c r="DD8" s="48"/>
      <c r="DE8" s="43"/>
      <c r="DF8" s="43"/>
      <c r="DG8" s="43"/>
      <c r="DH8" s="44"/>
      <c r="DI8" s="44"/>
      <c r="DJ8" s="44"/>
      <c r="DK8" s="44"/>
      <c r="DL8" s="44"/>
      <c r="DM8" s="45"/>
      <c r="DN8" s="73">
        <f t="shared" si="1"/>
        <v>128.20923999999999</v>
      </c>
      <c r="DO8" s="73">
        <f t="shared" si="2"/>
        <v>3.7944400000000003</v>
      </c>
      <c r="DP8" s="73">
        <f t="shared" si="3"/>
        <v>132.00368</v>
      </c>
      <c r="DQ8" s="22">
        <f t="shared" si="4"/>
        <v>13.696000000000002</v>
      </c>
      <c r="DR8" s="22">
        <f t="shared" si="5"/>
        <v>2.94604</v>
      </c>
      <c r="DS8" s="22">
        <f t="shared" si="6"/>
        <v>57.948840000000004</v>
      </c>
      <c r="DT8" s="22">
        <f t="shared" si="7"/>
        <v>2.0772400000000002</v>
      </c>
      <c r="DU8" s="22">
        <f t="shared" si="8"/>
        <v>76.668120000000002</v>
      </c>
      <c r="DV8" s="23">
        <f t="shared" si="9"/>
        <v>208.67180000000002</v>
      </c>
      <c r="DW8" s="262">
        <f t="shared" si="10"/>
        <v>5.6317599999999999</v>
      </c>
      <c r="DX8" s="262"/>
      <c r="DY8" s="263">
        <f>E8-(DU8-(DO8*PARAM!Q8))</f>
        <v>-0.66928000000000054</v>
      </c>
      <c r="DZ8" s="263"/>
    </row>
    <row r="9" spans="1:130" x14ac:dyDescent="0.25">
      <c r="A9" s="41">
        <v>571</v>
      </c>
      <c r="B9" s="41" t="s">
        <v>626</v>
      </c>
      <c r="C9" s="41" t="s">
        <v>245</v>
      </c>
      <c r="D9" s="42">
        <v>0.6</v>
      </c>
      <c r="E9" s="41">
        <v>1756.7392000000002</v>
      </c>
      <c r="F9" s="41">
        <v>3146.6133000000004</v>
      </c>
      <c r="G9" s="41" t="s">
        <v>157</v>
      </c>
      <c r="H9" s="41" t="s">
        <v>22</v>
      </c>
      <c r="I9" s="41" t="s">
        <v>256</v>
      </c>
      <c r="J9" s="43">
        <v>175.304</v>
      </c>
      <c r="K9" s="43">
        <v>0</v>
      </c>
      <c r="L9" s="43">
        <v>175.304</v>
      </c>
      <c r="M9" s="44">
        <v>10.199999999999999</v>
      </c>
      <c r="N9" s="44">
        <v>2.1793999999999998</v>
      </c>
      <c r="O9" s="44">
        <v>64.763199999999998</v>
      </c>
      <c r="P9" s="44">
        <v>13.484400000000001</v>
      </c>
      <c r="Q9" s="44">
        <v>90.62700000000001</v>
      </c>
      <c r="R9" s="48">
        <v>265.93099999999998</v>
      </c>
      <c r="S9" s="43">
        <v>242.90450000000001</v>
      </c>
      <c r="T9" s="43">
        <v>0</v>
      </c>
      <c r="U9" s="43">
        <v>242.90450000000001</v>
      </c>
      <c r="V9" s="44">
        <v>16.489999999999998</v>
      </c>
      <c r="W9" s="44">
        <v>3.1518000000000002</v>
      </c>
      <c r="X9" s="44">
        <v>88.707700000000003</v>
      </c>
      <c r="Y9" s="44">
        <v>6.9138999999999999</v>
      </c>
      <c r="Z9" s="44">
        <v>115.2634</v>
      </c>
      <c r="AA9" s="48">
        <v>358.16790000000003</v>
      </c>
      <c r="AB9" s="43">
        <v>242.90450000000001</v>
      </c>
      <c r="AC9" s="43">
        <v>0</v>
      </c>
      <c r="AD9" s="43">
        <v>242.90450000000001</v>
      </c>
      <c r="AE9" s="44">
        <v>16.489999999999998</v>
      </c>
      <c r="AF9" s="44">
        <v>3.1518000000000002</v>
      </c>
      <c r="AG9" s="44">
        <v>88.6584</v>
      </c>
      <c r="AH9" s="44">
        <v>16.450900000000001</v>
      </c>
      <c r="AI9" s="44">
        <v>124.75110000000001</v>
      </c>
      <c r="AJ9" s="48">
        <v>367.65559999999999</v>
      </c>
      <c r="AK9" s="43">
        <v>242.90450000000001</v>
      </c>
      <c r="AL9" s="43">
        <v>0</v>
      </c>
      <c r="AM9" s="43">
        <v>242.90450000000001</v>
      </c>
      <c r="AN9" s="44">
        <v>17.850000000000001</v>
      </c>
      <c r="AO9" s="44">
        <v>3.1518000000000002</v>
      </c>
      <c r="AP9" s="44">
        <v>88.6584</v>
      </c>
      <c r="AQ9" s="44">
        <v>16.450900000000001</v>
      </c>
      <c r="AR9" s="44">
        <v>126.11110000000001</v>
      </c>
      <c r="AS9" s="48">
        <v>369.01559999999995</v>
      </c>
      <c r="AT9" s="43">
        <v>248.77119999999999</v>
      </c>
      <c r="AU9" s="43">
        <v>91.920699999999997</v>
      </c>
      <c r="AV9" s="43">
        <v>340.69190000000003</v>
      </c>
      <c r="AW9" s="44">
        <v>30.94</v>
      </c>
      <c r="AX9" s="44">
        <v>3.2266000000000004</v>
      </c>
      <c r="AY9" s="44">
        <v>112.36660000000001</v>
      </c>
      <c r="AZ9" s="44">
        <v>21.253400000000003</v>
      </c>
      <c r="BA9" s="44">
        <v>167.78659999999999</v>
      </c>
      <c r="BB9" s="48">
        <v>508.4785</v>
      </c>
      <c r="BC9" s="43">
        <v>386.40319999999997</v>
      </c>
      <c r="BD9" s="43">
        <v>0</v>
      </c>
      <c r="BE9" s="43">
        <v>386.40319999999997</v>
      </c>
      <c r="BF9" s="44">
        <v>34.340000000000003</v>
      </c>
      <c r="BG9" s="44">
        <v>4.7123999999999997</v>
      </c>
      <c r="BH9" s="44">
        <v>138.64520000000002</v>
      </c>
      <c r="BI9" s="44">
        <v>12.828199999999999</v>
      </c>
      <c r="BJ9" s="44">
        <v>190.5258</v>
      </c>
      <c r="BK9" s="48">
        <v>576.92899999999997</v>
      </c>
      <c r="BL9" s="43">
        <v>242.90450000000001</v>
      </c>
      <c r="BM9" s="43">
        <v>0</v>
      </c>
      <c r="BN9" s="43">
        <v>242.90450000000001</v>
      </c>
      <c r="BO9" s="44">
        <v>17.170000000000002</v>
      </c>
      <c r="BP9" s="44">
        <v>3.1518000000000002</v>
      </c>
      <c r="BQ9" s="44">
        <v>88.6584</v>
      </c>
      <c r="BR9" s="44">
        <v>12.982899999999999</v>
      </c>
      <c r="BS9" s="44">
        <v>121.9631</v>
      </c>
      <c r="BT9" s="48">
        <v>364.86760000000004</v>
      </c>
      <c r="BU9" s="43">
        <v>242.90450000000001</v>
      </c>
      <c r="BV9" s="43">
        <v>0</v>
      </c>
      <c r="BW9" s="43">
        <v>242.90450000000001</v>
      </c>
      <c r="BX9" s="44">
        <v>17.68</v>
      </c>
      <c r="BY9" s="44">
        <v>3.1518000000000002</v>
      </c>
      <c r="BZ9" s="44">
        <v>88.6584</v>
      </c>
      <c r="CA9" s="44">
        <v>16.450900000000001</v>
      </c>
      <c r="CB9" s="44">
        <v>125.94110000000001</v>
      </c>
      <c r="CC9" s="48">
        <v>368.84559999999999</v>
      </c>
      <c r="CD9" s="43">
        <v>254.83509999999998</v>
      </c>
      <c r="CE9" s="43">
        <v>0</v>
      </c>
      <c r="CF9" s="43">
        <v>254.83509999999998</v>
      </c>
      <c r="CG9" s="44">
        <v>19.38</v>
      </c>
      <c r="CH9" s="44">
        <v>3.3064999999999998</v>
      </c>
      <c r="CI9" s="44">
        <v>99.149100000000004</v>
      </c>
      <c r="CJ9" s="44">
        <v>4.5236999999999998</v>
      </c>
      <c r="CK9" s="44">
        <v>126.3593</v>
      </c>
      <c r="CL9" s="48">
        <v>381.19440000000003</v>
      </c>
      <c r="CM9" s="43">
        <v>242.90450000000001</v>
      </c>
      <c r="CN9" s="43">
        <v>0</v>
      </c>
      <c r="CO9" s="43">
        <v>242.90450000000001</v>
      </c>
      <c r="CP9" s="44">
        <v>19.04</v>
      </c>
      <c r="CQ9" s="44">
        <v>3.1518000000000002</v>
      </c>
      <c r="CR9" s="44">
        <v>86.395699999999991</v>
      </c>
      <c r="CS9" s="44">
        <v>15.583900000000002</v>
      </c>
      <c r="CT9" s="44">
        <v>124.17139999999999</v>
      </c>
      <c r="CU9" s="48">
        <v>367.07589999999999</v>
      </c>
      <c r="CV9" s="43">
        <v>242.90450000000001</v>
      </c>
      <c r="CW9" s="43">
        <v>0</v>
      </c>
      <c r="CX9" s="43">
        <v>242.90450000000001</v>
      </c>
      <c r="CY9" s="44">
        <v>17.68</v>
      </c>
      <c r="CZ9" s="44">
        <v>3.1518000000000002</v>
      </c>
      <c r="DA9" s="44">
        <v>85.579699999999988</v>
      </c>
      <c r="DB9" s="44">
        <v>15.583900000000002</v>
      </c>
      <c r="DC9" s="44">
        <v>121.9954</v>
      </c>
      <c r="DD9" s="48">
        <v>364.8999</v>
      </c>
      <c r="DE9" s="43">
        <v>364.5446</v>
      </c>
      <c r="DF9" s="43">
        <v>0</v>
      </c>
      <c r="DG9" s="43">
        <v>364.5446</v>
      </c>
      <c r="DH9" s="44">
        <v>35.19</v>
      </c>
      <c r="DI9" s="44">
        <v>35.667699999999996</v>
      </c>
      <c r="DJ9" s="44">
        <v>195.22970000000001</v>
      </c>
      <c r="DK9" s="44">
        <v>6.6997</v>
      </c>
      <c r="DL9" s="44">
        <v>272.78710000000001</v>
      </c>
      <c r="DM9" s="45">
        <v>637.33169999999996</v>
      </c>
      <c r="DN9" s="73">
        <f t="shared" si="1"/>
        <v>3130.1896000000006</v>
      </c>
      <c r="DO9" s="73">
        <f t="shared" si="2"/>
        <v>91.920699999999997</v>
      </c>
      <c r="DP9" s="73">
        <f t="shared" si="3"/>
        <v>3222.1103000000003</v>
      </c>
      <c r="DQ9" s="22">
        <f t="shared" si="4"/>
        <v>252.45000000000002</v>
      </c>
      <c r="DR9" s="22">
        <f t="shared" si="5"/>
        <v>71.155200000000008</v>
      </c>
      <c r="DS9" s="22">
        <f t="shared" si="6"/>
        <v>1225.4705000000001</v>
      </c>
      <c r="DT9" s="22">
        <f t="shared" si="7"/>
        <v>159.20670000000001</v>
      </c>
      <c r="DU9" s="22">
        <f t="shared" si="8"/>
        <v>1708.2824000000001</v>
      </c>
      <c r="DV9" s="23">
        <f t="shared" si="9"/>
        <v>4930.3926999999994</v>
      </c>
      <c r="DW9" s="262">
        <f t="shared" si="10"/>
        <v>75.496999999999844</v>
      </c>
      <c r="DX9" s="262"/>
      <c r="DY9" s="263">
        <f>E9-(DU9-(DO9*PARAM!Q9))</f>
        <v>48.456800000000158</v>
      </c>
      <c r="DZ9" s="263"/>
    </row>
    <row r="10" spans="1:130" x14ac:dyDescent="0.25">
      <c r="A10" s="41">
        <v>792</v>
      </c>
      <c r="B10" s="41" t="s">
        <v>644</v>
      </c>
      <c r="C10" s="41" t="s">
        <v>377</v>
      </c>
      <c r="D10" s="42">
        <v>1</v>
      </c>
      <c r="E10" s="41">
        <v>3329.3706000000002</v>
      </c>
      <c r="F10" s="41">
        <v>5383.4862000000003</v>
      </c>
      <c r="G10" s="41" t="s">
        <v>157</v>
      </c>
      <c r="H10" s="41" t="s">
        <v>23</v>
      </c>
      <c r="I10" s="41" t="s">
        <v>163</v>
      </c>
      <c r="J10" s="43">
        <v>406.10940000000005</v>
      </c>
      <c r="K10" s="43">
        <v>0</v>
      </c>
      <c r="L10" s="43">
        <v>406.10940000000005</v>
      </c>
      <c r="M10" s="44">
        <v>50.64</v>
      </c>
      <c r="N10" s="44">
        <v>5.2775999999999996</v>
      </c>
      <c r="O10" s="44">
        <v>180.74340000000001</v>
      </c>
      <c r="P10" s="44">
        <v>10.6548</v>
      </c>
      <c r="Q10" s="44">
        <v>247.31580000000002</v>
      </c>
      <c r="R10" s="48">
        <v>653.42520000000002</v>
      </c>
      <c r="S10" s="43">
        <v>422.74980000000005</v>
      </c>
      <c r="T10" s="43">
        <v>0</v>
      </c>
      <c r="U10" s="43">
        <v>422.74980000000005</v>
      </c>
      <c r="V10" s="44">
        <v>52.98</v>
      </c>
      <c r="W10" s="44">
        <v>5.4941999999999993</v>
      </c>
      <c r="X10" s="44">
        <v>188.0196</v>
      </c>
      <c r="Y10" s="44">
        <v>11.798399999999999</v>
      </c>
      <c r="Z10" s="44">
        <v>258.29220000000004</v>
      </c>
      <c r="AA10" s="48">
        <v>681.04199999999992</v>
      </c>
      <c r="AB10" s="43">
        <v>402.64980000000003</v>
      </c>
      <c r="AC10" s="43">
        <v>0</v>
      </c>
      <c r="AD10" s="43">
        <v>402.64980000000003</v>
      </c>
      <c r="AE10" s="44">
        <v>50.16</v>
      </c>
      <c r="AF10" s="44">
        <v>5.2325999999999997</v>
      </c>
      <c r="AG10" s="44">
        <v>179.36160000000001</v>
      </c>
      <c r="AH10" s="44">
        <v>10.913399999999999</v>
      </c>
      <c r="AI10" s="44">
        <v>245.66759999999999</v>
      </c>
      <c r="AJ10" s="48">
        <v>648.31740000000002</v>
      </c>
      <c r="AK10" s="43">
        <v>411.22559999999999</v>
      </c>
      <c r="AL10" s="43">
        <v>0</v>
      </c>
      <c r="AM10" s="43">
        <v>411.22559999999999</v>
      </c>
      <c r="AN10" s="44">
        <v>51.36</v>
      </c>
      <c r="AO10" s="44">
        <v>5.3441999999999998</v>
      </c>
      <c r="AP10" s="44">
        <v>183.01499999999999</v>
      </c>
      <c r="AQ10" s="44">
        <v>9.1943999999999999</v>
      </c>
      <c r="AR10" s="44">
        <v>248.9136</v>
      </c>
      <c r="AS10" s="48">
        <v>660.13919999999996</v>
      </c>
      <c r="AT10" s="43">
        <v>402.64980000000003</v>
      </c>
      <c r="AU10" s="43">
        <v>56.916599999999995</v>
      </c>
      <c r="AV10" s="43">
        <v>459.56639999999999</v>
      </c>
      <c r="AW10" s="44">
        <v>57.9</v>
      </c>
      <c r="AX10" s="44">
        <v>5.2325999999999997</v>
      </c>
      <c r="AY10" s="44">
        <v>190.7448</v>
      </c>
      <c r="AZ10" s="44">
        <v>7.0865999999999998</v>
      </c>
      <c r="BA10" s="44">
        <v>260.964</v>
      </c>
      <c r="BB10" s="48">
        <v>720.53039999999999</v>
      </c>
      <c r="BC10" s="43">
        <v>603.44640000000004</v>
      </c>
      <c r="BD10" s="43">
        <v>0</v>
      </c>
      <c r="BE10" s="43">
        <v>603.44640000000004</v>
      </c>
      <c r="BF10" s="44">
        <v>77.760000000000005</v>
      </c>
      <c r="BG10" s="44">
        <v>7.8311999999999999</v>
      </c>
      <c r="BH10" s="44">
        <v>264.54599999999999</v>
      </c>
      <c r="BI10" s="44">
        <v>12.4122</v>
      </c>
      <c r="BJ10" s="44">
        <v>362.54940000000005</v>
      </c>
      <c r="BK10" s="48">
        <v>965.99580000000003</v>
      </c>
      <c r="BL10" s="43">
        <v>407.12339999999995</v>
      </c>
      <c r="BM10" s="43">
        <v>0</v>
      </c>
      <c r="BN10" s="43">
        <v>407.12339999999995</v>
      </c>
      <c r="BO10" s="44">
        <v>50.76</v>
      </c>
      <c r="BP10" s="44">
        <v>5.2901999999999996</v>
      </c>
      <c r="BQ10" s="44">
        <v>181.26779999999999</v>
      </c>
      <c r="BR10" s="44">
        <v>9.4446000000000012</v>
      </c>
      <c r="BS10" s="44">
        <v>246.76259999999999</v>
      </c>
      <c r="BT10" s="48">
        <v>653.88599999999997</v>
      </c>
      <c r="BU10" s="43">
        <v>402.64980000000003</v>
      </c>
      <c r="BV10" s="43">
        <v>0</v>
      </c>
      <c r="BW10" s="43">
        <v>402.64980000000003</v>
      </c>
      <c r="BX10" s="44">
        <v>50.16</v>
      </c>
      <c r="BY10" s="44">
        <v>5.2325999999999997</v>
      </c>
      <c r="BZ10" s="44">
        <v>179.36160000000001</v>
      </c>
      <c r="CA10" s="44">
        <v>9.3834</v>
      </c>
      <c r="CB10" s="44">
        <v>244.13759999999999</v>
      </c>
      <c r="CC10" s="48">
        <v>646.78739999999993</v>
      </c>
      <c r="CD10" s="43">
        <v>409.36080000000004</v>
      </c>
      <c r="CE10" s="43">
        <v>0</v>
      </c>
      <c r="CF10" s="43">
        <v>409.36080000000004</v>
      </c>
      <c r="CG10" s="44">
        <v>48.3</v>
      </c>
      <c r="CH10" s="44">
        <v>5.0586000000000002</v>
      </c>
      <c r="CI10" s="44">
        <v>173.65439999999998</v>
      </c>
      <c r="CJ10" s="44">
        <v>7.9422000000000006</v>
      </c>
      <c r="CK10" s="44">
        <v>234.95519999999999</v>
      </c>
      <c r="CL10" s="48">
        <v>644.31600000000003</v>
      </c>
      <c r="CM10" s="43">
        <v>402.64980000000003</v>
      </c>
      <c r="CN10" s="43">
        <v>0</v>
      </c>
      <c r="CO10" s="43">
        <v>402.64980000000003</v>
      </c>
      <c r="CP10" s="44">
        <v>50.64</v>
      </c>
      <c r="CQ10" s="44">
        <v>5.2325999999999997</v>
      </c>
      <c r="CR10" s="44">
        <v>179.64959999999999</v>
      </c>
      <c r="CS10" s="44">
        <v>8.1593999999999998</v>
      </c>
      <c r="CT10" s="44">
        <v>243.6816</v>
      </c>
      <c r="CU10" s="48">
        <v>646.33140000000003</v>
      </c>
      <c r="CV10" s="43">
        <v>532.19939999999997</v>
      </c>
      <c r="CW10" s="43">
        <v>0</v>
      </c>
      <c r="CX10" s="43">
        <v>532.19939999999997</v>
      </c>
      <c r="CY10" s="44">
        <v>68.040000000000006</v>
      </c>
      <c r="CZ10" s="44">
        <v>6.9167999999999994</v>
      </c>
      <c r="DA10" s="44">
        <v>234.5772</v>
      </c>
      <c r="DB10" s="44">
        <v>8.0808</v>
      </c>
      <c r="DC10" s="44">
        <v>317.6148</v>
      </c>
      <c r="DD10" s="48">
        <v>849.81420000000003</v>
      </c>
      <c r="DE10" s="43">
        <v>623.89260000000002</v>
      </c>
      <c r="DF10" s="43">
        <v>0</v>
      </c>
      <c r="DG10" s="43">
        <v>623.89260000000002</v>
      </c>
      <c r="DH10" s="44">
        <v>80.7</v>
      </c>
      <c r="DI10" s="44">
        <v>62.148000000000003</v>
      </c>
      <c r="DJ10" s="44">
        <v>273.65879999999999</v>
      </c>
      <c r="DK10" s="44">
        <v>11.465999999999999</v>
      </c>
      <c r="DL10" s="44">
        <v>427.97280000000001</v>
      </c>
      <c r="DM10" s="45">
        <v>1051.8653999999999</v>
      </c>
      <c r="DN10" s="73">
        <f t="shared" si="1"/>
        <v>5426.7066000000004</v>
      </c>
      <c r="DO10" s="73">
        <f t="shared" si="2"/>
        <v>56.916599999999995</v>
      </c>
      <c r="DP10" s="73">
        <f t="shared" si="3"/>
        <v>5483.6232000000009</v>
      </c>
      <c r="DQ10" s="22">
        <f t="shared" si="4"/>
        <v>689.4</v>
      </c>
      <c r="DR10" s="22">
        <f t="shared" si="5"/>
        <v>124.2912</v>
      </c>
      <c r="DS10" s="22">
        <f t="shared" si="6"/>
        <v>2408.5998000000004</v>
      </c>
      <c r="DT10" s="22">
        <f t="shared" si="7"/>
        <v>116.53619999999999</v>
      </c>
      <c r="DU10" s="22">
        <f t="shared" si="8"/>
        <v>3338.8271999999997</v>
      </c>
      <c r="DV10" s="23">
        <f t="shared" si="9"/>
        <v>8822.4503999999997</v>
      </c>
      <c r="DW10" s="262">
        <f t="shared" si="10"/>
        <v>100.13700000000063</v>
      </c>
      <c r="DX10" s="262"/>
      <c r="DY10" s="263">
        <f>E10-(DU10-(DO10*PARAM!Q10))</f>
        <v>-9.4565999999995256</v>
      </c>
      <c r="DZ10" s="263"/>
    </row>
    <row r="11" spans="1:130" x14ac:dyDescent="0.25">
      <c r="A11" s="41">
        <v>796</v>
      </c>
      <c r="B11" s="41" t="s">
        <v>310</v>
      </c>
      <c r="C11" s="41" t="s">
        <v>311</v>
      </c>
      <c r="D11" s="42">
        <v>1</v>
      </c>
      <c r="E11" s="41">
        <v>1874.0330000000004</v>
      </c>
      <c r="F11" s="41">
        <v>3341.0800000000004</v>
      </c>
      <c r="G11" s="41" t="s">
        <v>157</v>
      </c>
      <c r="H11" s="41" t="s">
        <v>25</v>
      </c>
      <c r="I11" s="41" t="s">
        <v>312</v>
      </c>
      <c r="J11" s="43">
        <v>261.11200000000002</v>
      </c>
      <c r="K11" s="43">
        <v>0</v>
      </c>
      <c r="L11" s="43">
        <v>261.11200000000002</v>
      </c>
      <c r="M11" s="44">
        <v>25.6</v>
      </c>
      <c r="N11" s="44">
        <v>3.2689999999999997</v>
      </c>
      <c r="O11" s="44">
        <v>97.521000000000001</v>
      </c>
      <c r="P11" s="44">
        <v>14.795</v>
      </c>
      <c r="Q11" s="44">
        <v>141.185</v>
      </c>
      <c r="R11" s="48">
        <v>402.29699999999997</v>
      </c>
      <c r="S11" s="43">
        <v>251.239</v>
      </c>
      <c r="T11" s="43">
        <v>0</v>
      </c>
      <c r="U11" s="43">
        <v>251.239</v>
      </c>
      <c r="V11" s="44">
        <v>25.6</v>
      </c>
      <c r="W11" s="44">
        <v>3.2629999999999999</v>
      </c>
      <c r="X11" s="44">
        <v>97.427000000000007</v>
      </c>
      <c r="Y11" s="44">
        <v>12.11</v>
      </c>
      <c r="Z11" s="44">
        <v>138.4</v>
      </c>
      <c r="AA11" s="48">
        <v>389.63900000000001</v>
      </c>
      <c r="AB11" s="43">
        <v>251.239</v>
      </c>
      <c r="AC11" s="43">
        <v>0</v>
      </c>
      <c r="AD11" s="43">
        <v>251.239</v>
      </c>
      <c r="AE11" s="44">
        <v>25.6</v>
      </c>
      <c r="AF11" s="44">
        <v>3.2629999999999999</v>
      </c>
      <c r="AG11" s="44">
        <v>97.37700000000001</v>
      </c>
      <c r="AH11" s="44">
        <v>16.190000000000001</v>
      </c>
      <c r="AI11" s="44">
        <v>142.43</v>
      </c>
      <c r="AJ11" s="48">
        <v>393.66900000000004</v>
      </c>
      <c r="AK11" s="43">
        <v>251.239</v>
      </c>
      <c r="AL11" s="43">
        <v>0</v>
      </c>
      <c r="AM11" s="43">
        <v>251.239</v>
      </c>
      <c r="AN11" s="44">
        <v>25.6</v>
      </c>
      <c r="AO11" s="44">
        <v>3.2629999999999999</v>
      </c>
      <c r="AP11" s="44">
        <v>97.37700000000001</v>
      </c>
      <c r="AQ11" s="44">
        <v>12.62</v>
      </c>
      <c r="AR11" s="44">
        <v>138.86000000000001</v>
      </c>
      <c r="AS11" s="48">
        <v>390.09899999999999</v>
      </c>
      <c r="AT11" s="43">
        <v>256.67</v>
      </c>
      <c r="AU11" s="43">
        <v>94.861000000000004</v>
      </c>
      <c r="AV11" s="43">
        <v>351.53100000000001</v>
      </c>
      <c r="AW11" s="44">
        <v>39.299999999999997</v>
      </c>
      <c r="AX11" s="44">
        <v>3.3330000000000002</v>
      </c>
      <c r="AY11" s="44">
        <v>118.37899999999999</v>
      </c>
      <c r="AZ11" s="44">
        <v>12.968</v>
      </c>
      <c r="BA11" s="44">
        <v>173.98</v>
      </c>
      <c r="BB11" s="48">
        <v>525.51099999999997</v>
      </c>
      <c r="BC11" s="43">
        <v>390.52499999999998</v>
      </c>
      <c r="BD11" s="43">
        <v>0</v>
      </c>
      <c r="BE11" s="43">
        <v>390.52499999999998</v>
      </c>
      <c r="BF11" s="44">
        <v>42.9</v>
      </c>
      <c r="BG11" s="44">
        <v>4.8849999999999998</v>
      </c>
      <c r="BH11" s="44">
        <v>143.95099999999999</v>
      </c>
      <c r="BI11" s="44">
        <v>14.010999999999999</v>
      </c>
      <c r="BJ11" s="44">
        <v>205.74700000000001</v>
      </c>
      <c r="BK11" s="48">
        <v>596.27199999999993</v>
      </c>
      <c r="BL11" s="43">
        <v>251.239</v>
      </c>
      <c r="BM11" s="43">
        <v>0</v>
      </c>
      <c r="BN11" s="43">
        <v>251.239</v>
      </c>
      <c r="BO11" s="44">
        <v>25.6</v>
      </c>
      <c r="BP11" s="44">
        <v>3.2629999999999999</v>
      </c>
      <c r="BQ11" s="44">
        <v>97.37700000000001</v>
      </c>
      <c r="BR11" s="44">
        <v>13.13</v>
      </c>
      <c r="BS11" s="44">
        <v>139.37</v>
      </c>
      <c r="BT11" s="48">
        <v>390.60900000000004</v>
      </c>
      <c r="BU11" s="43">
        <v>251.239</v>
      </c>
      <c r="BV11" s="43">
        <v>0</v>
      </c>
      <c r="BW11" s="43">
        <v>251.239</v>
      </c>
      <c r="BX11" s="44">
        <v>25.6</v>
      </c>
      <c r="BY11" s="44">
        <v>3.2629999999999999</v>
      </c>
      <c r="BZ11" s="44">
        <v>97.37700000000001</v>
      </c>
      <c r="CA11" s="44">
        <v>15.68</v>
      </c>
      <c r="CB11" s="44">
        <v>141.91999999999999</v>
      </c>
      <c r="CC11" s="48">
        <v>393.15899999999999</v>
      </c>
      <c r="CD11" s="43">
        <v>262.93599999999998</v>
      </c>
      <c r="CE11" s="43">
        <v>0</v>
      </c>
      <c r="CF11" s="43">
        <v>262.93599999999998</v>
      </c>
      <c r="CG11" s="44">
        <v>27.2</v>
      </c>
      <c r="CH11" s="44">
        <v>3.4139999999999997</v>
      </c>
      <c r="CI11" s="44">
        <v>101.74799999999999</v>
      </c>
      <c r="CJ11" s="44">
        <v>4.6680000000000001</v>
      </c>
      <c r="CK11" s="44">
        <v>137.03</v>
      </c>
      <c r="CL11" s="48">
        <v>399.96600000000001</v>
      </c>
      <c r="CM11" s="43">
        <v>253.143</v>
      </c>
      <c r="CN11" s="43">
        <v>0</v>
      </c>
      <c r="CO11" s="43">
        <v>253.143</v>
      </c>
      <c r="CP11" s="44">
        <v>26.7</v>
      </c>
      <c r="CQ11" s="44">
        <v>3.2869999999999999</v>
      </c>
      <c r="CR11" s="44">
        <v>98.569000000000003</v>
      </c>
      <c r="CS11" s="44">
        <v>11.634</v>
      </c>
      <c r="CT11" s="44">
        <v>140.19</v>
      </c>
      <c r="CU11" s="48">
        <v>393.33300000000003</v>
      </c>
      <c r="CV11" s="43">
        <v>313.74299999999999</v>
      </c>
      <c r="CW11" s="43">
        <v>0</v>
      </c>
      <c r="CX11" s="43">
        <v>313.74299999999999</v>
      </c>
      <c r="CY11" s="44">
        <v>34.200000000000003</v>
      </c>
      <c r="CZ11" s="44">
        <v>4.0750000000000002</v>
      </c>
      <c r="DA11" s="44">
        <v>120.71700000000001</v>
      </c>
      <c r="DB11" s="44">
        <v>14.241</v>
      </c>
      <c r="DC11" s="44">
        <v>173.233</v>
      </c>
      <c r="DD11" s="48">
        <v>486.976</v>
      </c>
      <c r="DE11" s="43">
        <v>386.46</v>
      </c>
      <c r="DF11" s="43">
        <v>0</v>
      </c>
      <c r="DG11" s="43">
        <v>386.46</v>
      </c>
      <c r="DH11" s="44">
        <v>44.6</v>
      </c>
      <c r="DI11" s="44">
        <v>38.558</v>
      </c>
      <c r="DJ11" s="44">
        <v>147.86799999999999</v>
      </c>
      <c r="DK11" s="44">
        <v>15.023</v>
      </c>
      <c r="DL11" s="44">
        <v>246.04900000000001</v>
      </c>
      <c r="DM11" s="45">
        <v>632.50900000000001</v>
      </c>
      <c r="DN11" s="73">
        <f t="shared" si="1"/>
        <v>3380.7840000000001</v>
      </c>
      <c r="DO11" s="73">
        <f t="shared" si="2"/>
        <v>94.861000000000004</v>
      </c>
      <c r="DP11" s="73">
        <f t="shared" si="3"/>
        <v>3475.6450000000004</v>
      </c>
      <c r="DQ11" s="22">
        <f t="shared" si="4"/>
        <v>368.5</v>
      </c>
      <c r="DR11" s="22">
        <f t="shared" si="5"/>
        <v>77.135999999999996</v>
      </c>
      <c r="DS11" s="22">
        <f t="shared" si="6"/>
        <v>1315.6880000000001</v>
      </c>
      <c r="DT11" s="22">
        <f t="shared" si="7"/>
        <v>157.07</v>
      </c>
      <c r="DU11" s="22">
        <f t="shared" si="8"/>
        <v>1918.3940000000002</v>
      </c>
      <c r="DV11" s="23">
        <f t="shared" si="9"/>
        <v>5394.0389999999998</v>
      </c>
      <c r="DW11" s="262">
        <f t="shared" si="10"/>
        <v>134.56500000000005</v>
      </c>
      <c r="DX11" s="262"/>
      <c r="DY11" s="263">
        <f>E11-(DU11-(DO11*PARAM!Q11))</f>
        <v>-44.360999999999876</v>
      </c>
      <c r="DZ11" s="263"/>
    </row>
    <row r="12" spans="1:130" x14ac:dyDescent="0.25">
      <c r="A12" s="41">
        <v>1001</v>
      </c>
      <c r="B12" s="41" t="s">
        <v>361</v>
      </c>
      <c r="C12" s="41" t="s">
        <v>181</v>
      </c>
      <c r="D12" s="42">
        <v>1</v>
      </c>
      <c r="E12" s="41">
        <v>75.156679999999994</v>
      </c>
      <c r="F12" s="41">
        <v>133.30016000000001</v>
      </c>
      <c r="G12" s="41" t="s">
        <v>157</v>
      </c>
      <c r="H12" s="41" t="s">
        <v>9</v>
      </c>
      <c r="I12" s="41" t="s">
        <v>277</v>
      </c>
      <c r="J12" s="43">
        <v>10.34036</v>
      </c>
      <c r="K12" s="43">
        <v>0</v>
      </c>
      <c r="L12" s="43">
        <v>10.34036</v>
      </c>
      <c r="M12" s="44">
        <v>1.032</v>
      </c>
      <c r="N12" s="44">
        <v>0.25435999999999998</v>
      </c>
      <c r="O12" s="44">
        <v>3.8612000000000002</v>
      </c>
      <c r="P12" s="44">
        <v>0.57052000000000003</v>
      </c>
      <c r="Q12" s="44">
        <v>5.7180799999999996</v>
      </c>
      <c r="R12" s="48">
        <v>16.058440000000001</v>
      </c>
      <c r="S12" s="43">
        <v>10.242599999999999</v>
      </c>
      <c r="T12" s="43">
        <v>0</v>
      </c>
      <c r="U12" s="43">
        <v>10.242599999999999</v>
      </c>
      <c r="V12" s="44">
        <v>1.02</v>
      </c>
      <c r="W12" s="44">
        <v>0.25191999999999998</v>
      </c>
      <c r="X12" s="44">
        <v>3.8294000000000001</v>
      </c>
      <c r="Y12" s="44">
        <v>0.54836000000000007</v>
      </c>
      <c r="Z12" s="44">
        <v>5.6496800000000009</v>
      </c>
      <c r="AA12" s="48">
        <v>15.892280000000001</v>
      </c>
      <c r="AB12" s="43">
        <v>10.08764</v>
      </c>
      <c r="AC12" s="43">
        <v>0</v>
      </c>
      <c r="AD12" s="43">
        <v>10.08764</v>
      </c>
      <c r="AE12" s="44">
        <v>1.02</v>
      </c>
      <c r="AF12" s="44">
        <v>0.25191999999999998</v>
      </c>
      <c r="AG12" s="44">
        <v>3.8273999999999999</v>
      </c>
      <c r="AH12" s="44">
        <v>0.64828000000000008</v>
      </c>
      <c r="AI12" s="44">
        <v>5.7476000000000003</v>
      </c>
      <c r="AJ12" s="48">
        <v>15.835240000000001</v>
      </c>
      <c r="AK12" s="43">
        <v>10.332080000000001</v>
      </c>
      <c r="AL12" s="43">
        <v>0</v>
      </c>
      <c r="AM12" s="43">
        <v>10.332080000000001</v>
      </c>
      <c r="AN12" s="44">
        <v>1.052</v>
      </c>
      <c r="AO12" s="44">
        <v>0.25804000000000005</v>
      </c>
      <c r="AP12" s="44">
        <v>3.9167600000000005</v>
      </c>
      <c r="AQ12" s="44">
        <v>0.18348000000000003</v>
      </c>
      <c r="AR12" s="44">
        <v>5.4102800000000002</v>
      </c>
      <c r="AS12" s="48">
        <v>15.742360000000001</v>
      </c>
      <c r="AT12" s="43">
        <v>10.08764</v>
      </c>
      <c r="AU12" s="43">
        <v>3.7944400000000003</v>
      </c>
      <c r="AV12" s="43">
        <v>13.88208</v>
      </c>
      <c r="AW12" s="44">
        <v>1.5360000000000003</v>
      </c>
      <c r="AX12" s="44">
        <v>0.25191999999999998</v>
      </c>
      <c r="AY12" s="44">
        <v>4.5862800000000004</v>
      </c>
      <c r="AZ12" s="44">
        <v>0.49512</v>
      </c>
      <c r="BA12" s="44">
        <v>6.8693200000000001</v>
      </c>
      <c r="BB12" s="48">
        <v>20.751400000000004</v>
      </c>
      <c r="BC12" s="43">
        <v>15.610440000000001</v>
      </c>
      <c r="BD12" s="43">
        <v>0</v>
      </c>
      <c r="BE12" s="43">
        <v>15.610440000000001</v>
      </c>
      <c r="BF12" s="44">
        <v>1.7080000000000002</v>
      </c>
      <c r="BG12" s="44">
        <v>0.37676000000000004</v>
      </c>
      <c r="BH12" s="44">
        <v>5.6508800000000008</v>
      </c>
      <c r="BI12" s="44">
        <v>0.27492</v>
      </c>
      <c r="BJ12" s="44">
        <v>8.0105599999999999</v>
      </c>
      <c r="BK12" s="48">
        <v>23.620999999999999</v>
      </c>
      <c r="BL12" s="43">
        <v>10.242599999999999</v>
      </c>
      <c r="BM12" s="43">
        <v>0</v>
      </c>
      <c r="BN12" s="43">
        <v>10.242599999999999</v>
      </c>
      <c r="BO12" s="44">
        <v>1.02</v>
      </c>
      <c r="BP12" s="44">
        <v>0.25191999999999998</v>
      </c>
      <c r="BQ12" s="44">
        <v>3.8273999999999999</v>
      </c>
      <c r="BR12" s="44">
        <v>0.54836000000000007</v>
      </c>
      <c r="BS12" s="44">
        <v>5.6476800000000003</v>
      </c>
      <c r="BT12" s="48">
        <v>15.890280000000001</v>
      </c>
      <c r="BU12" s="43">
        <v>10.242599999999999</v>
      </c>
      <c r="BV12" s="43">
        <v>0</v>
      </c>
      <c r="BW12" s="43">
        <v>10.242599999999999</v>
      </c>
      <c r="BX12" s="44">
        <v>1.02</v>
      </c>
      <c r="BY12" s="44">
        <v>0.25191999999999998</v>
      </c>
      <c r="BZ12" s="44">
        <v>3.8273999999999999</v>
      </c>
      <c r="CA12" s="44">
        <v>0.62996000000000008</v>
      </c>
      <c r="CB12" s="44">
        <v>5.7292800000000002</v>
      </c>
      <c r="CC12" s="48">
        <v>15.971880000000001</v>
      </c>
      <c r="CD12" s="43">
        <v>10.57344</v>
      </c>
      <c r="CE12" s="43">
        <v>0</v>
      </c>
      <c r="CF12" s="43">
        <v>10.57344</v>
      </c>
      <c r="CG12" s="44">
        <v>1.0640000000000001</v>
      </c>
      <c r="CH12" s="44">
        <v>0.26020000000000004</v>
      </c>
      <c r="CI12" s="44">
        <v>3.9482800000000005</v>
      </c>
      <c r="CJ12" s="44">
        <v>0.57468000000000008</v>
      </c>
      <c r="CK12" s="44">
        <v>5.8471599999999997</v>
      </c>
      <c r="CL12" s="48">
        <v>16.4206</v>
      </c>
      <c r="CM12" s="43">
        <v>10.325320000000001</v>
      </c>
      <c r="CN12" s="43">
        <v>0</v>
      </c>
      <c r="CO12" s="43">
        <v>10.325320000000001</v>
      </c>
      <c r="CP12" s="44">
        <v>1.0640000000000001</v>
      </c>
      <c r="CQ12" s="44">
        <v>0.254</v>
      </c>
      <c r="CR12" s="44">
        <v>3.8697200000000005</v>
      </c>
      <c r="CS12" s="44">
        <v>0.30508000000000002</v>
      </c>
      <c r="CT12" s="44">
        <v>5.4928000000000008</v>
      </c>
      <c r="CU12" s="48">
        <v>15.81812</v>
      </c>
      <c r="CV12" s="43">
        <v>12.123800000000001</v>
      </c>
      <c r="CW12" s="43">
        <v>0</v>
      </c>
      <c r="CX12" s="43">
        <v>12.123800000000001</v>
      </c>
      <c r="CY12" s="44">
        <v>1.3</v>
      </c>
      <c r="CZ12" s="44">
        <v>0.30320000000000003</v>
      </c>
      <c r="DA12" s="44">
        <v>4.5763600000000002</v>
      </c>
      <c r="DB12" s="44">
        <v>0.52132000000000001</v>
      </c>
      <c r="DC12" s="44">
        <v>6.7008800000000006</v>
      </c>
      <c r="DD12" s="48">
        <v>18.824680000000001</v>
      </c>
      <c r="DE12" s="43">
        <v>15.780320000000001</v>
      </c>
      <c r="DF12" s="43">
        <v>0</v>
      </c>
      <c r="DG12" s="43">
        <v>15.780320000000001</v>
      </c>
      <c r="DH12" s="44">
        <v>1.764</v>
      </c>
      <c r="DI12" s="44">
        <v>1.7271200000000002</v>
      </c>
      <c r="DJ12" s="44">
        <v>5.7954800000000004</v>
      </c>
      <c r="DK12" s="44">
        <v>0.748</v>
      </c>
      <c r="DL12" s="44">
        <v>10.034600000000001</v>
      </c>
      <c r="DM12" s="45">
        <v>25.814920000000001</v>
      </c>
      <c r="DN12" s="73">
        <f t="shared" si="1"/>
        <v>135.98884000000001</v>
      </c>
      <c r="DO12" s="73">
        <f t="shared" si="2"/>
        <v>3.7944400000000003</v>
      </c>
      <c r="DP12" s="73">
        <f t="shared" si="3"/>
        <v>139.78327999999999</v>
      </c>
      <c r="DQ12" s="22">
        <f t="shared" si="4"/>
        <v>14.600000000000001</v>
      </c>
      <c r="DR12" s="22">
        <f t="shared" si="5"/>
        <v>4.6932799999999997</v>
      </c>
      <c r="DS12" s="22">
        <f t="shared" si="6"/>
        <v>51.516560000000005</v>
      </c>
      <c r="DT12" s="22">
        <f t="shared" si="7"/>
        <v>6.0480800000000006</v>
      </c>
      <c r="DU12" s="22">
        <f t="shared" si="8"/>
        <v>76.857920000000007</v>
      </c>
      <c r="DV12" s="23">
        <f t="shared" si="9"/>
        <v>216.64120000000003</v>
      </c>
      <c r="DW12" s="262">
        <f t="shared" si="10"/>
        <v>6.4831199999999853</v>
      </c>
      <c r="DX12" s="262"/>
      <c r="DY12" s="263">
        <f>E12-(DU12-(DO12*PARAM!Q12))</f>
        <v>-1.7012400000000127</v>
      </c>
      <c r="DZ12" s="263"/>
    </row>
    <row r="13" spans="1:130" x14ac:dyDescent="0.25">
      <c r="A13" s="41">
        <v>1012</v>
      </c>
      <c r="B13" s="41" t="s">
        <v>383</v>
      </c>
      <c r="C13" s="41" t="s">
        <v>384</v>
      </c>
      <c r="D13" s="42">
        <v>1</v>
      </c>
      <c r="E13" s="41">
        <v>6404.7509999999993</v>
      </c>
      <c r="F13" s="41">
        <v>11193.521999999999</v>
      </c>
      <c r="G13" s="41" t="s">
        <v>157</v>
      </c>
      <c r="H13" s="41" t="s">
        <v>7</v>
      </c>
      <c r="I13" s="41" t="s">
        <v>254</v>
      </c>
      <c r="J13" s="43">
        <v>858.61800000000005</v>
      </c>
      <c r="K13" s="43">
        <v>0</v>
      </c>
      <c r="L13" s="43">
        <v>858.61800000000005</v>
      </c>
      <c r="M13" s="44">
        <v>91.2</v>
      </c>
      <c r="N13" s="44">
        <v>21.446999999999999</v>
      </c>
      <c r="O13" s="44">
        <v>331.14599999999996</v>
      </c>
      <c r="P13" s="44">
        <v>15.245999999999999</v>
      </c>
      <c r="Q13" s="44">
        <v>459.03899999999999</v>
      </c>
      <c r="R13" s="48">
        <v>1317.6570000000002</v>
      </c>
      <c r="S13" s="43">
        <v>860.02199999999993</v>
      </c>
      <c r="T13" s="43">
        <v>0</v>
      </c>
      <c r="U13" s="43">
        <v>860.02199999999993</v>
      </c>
      <c r="V13" s="44">
        <v>91.8</v>
      </c>
      <c r="W13" s="44">
        <v>21.48</v>
      </c>
      <c r="X13" s="44">
        <v>332.00099999999998</v>
      </c>
      <c r="Y13" s="44">
        <v>25.98</v>
      </c>
      <c r="Z13" s="44">
        <v>471.26099999999997</v>
      </c>
      <c r="AA13" s="48">
        <v>1331.2829999999999</v>
      </c>
      <c r="AB13" s="43">
        <v>858.61800000000005</v>
      </c>
      <c r="AC13" s="43">
        <v>0</v>
      </c>
      <c r="AD13" s="43">
        <v>858.61800000000005</v>
      </c>
      <c r="AE13" s="44">
        <v>91.2</v>
      </c>
      <c r="AF13" s="44">
        <v>21.446999999999999</v>
      </c>
      <c r="AG13" s="44">
        <v>331.31099999999998</v>
      </c>
      <c r="AH13" s="44">
        <v>15.245999999999999</v>
      </c>
      <c r="AI13" s="44">
        <v>459.20400000000001</v>
      </c>
      <c r="AJ13" s="48">
        <v>1317.8220000000001</v>
      </c>
      <c r="AK13" s="43">
        <v>868.58399999999995</v>
      </c>
      <c r="AL13" s="43">
        <v>0</v>
      </c>
      <c r="AM13" s="43">
        <v>868.58399999999995</v>
      </c>
      <c r="AN13" s="44">
        <v>92.7</v>
      </c>
      <c r="AO13" s="44">
        <v>21.693000000000001</v>
      </c>
      <c r="AP13" s="44">
        <v>335.03100000000001</v>
      </c>
      <c r="AQ13" s="44">
        <v>41.433</v>
      </c>
      <c r="AR13" s="44">
        <v>490.85699999999997</v>
      </c>
      <c r="AS13" s="48">
        <v>1359.441</v>
      </c>
      <c r="AT13" s="43">
        <v>884.79899999999998</v>
      </c>
      <c r="AU13" s="43">
        <v>284.58299999999997</v>
      </c>
      <c r="AV13" s="43">
        <v>1169.3820000000001</v>
      </c>
      <c r="AW13" s="44">
        <v>133.5</v>
      </c>
      <c r="AX13" s="44">
        <v>22.098000000000003</v>
      </c>
      <c r="AY13" s="44">
        <v>397.995</v>
      </c>
      <c r="AZ13" s="44">
        <v>40.946999999999996</v>
      </c>
      <c r="BA13" s="44">
        <v>594.54</v>
      </c>
      <c r="BB13" s="48">
        <v>1763.922</v>
      </c>
      <c r="BC13" s="43">
        <v>1291.0619999999999</v>
      </c>
      <c r="BD13" s="43">
        <v>0</v>
      </c>
      <c r="BE13" s="43">
        <v>1291.0619999999999</v>
      </c>
      <c r="BF13" s="44">
        <v>151.5</v>
      </c>
      <c r="BG13" s="44">
        <v>32.262</v>
      </c>
      <c r="BH13" s="44">
        <v>570.20400000000006</v>
      </c>
      <c r="BI13" s="44">
        <v>53.528999999999996</v>
      </c>
      <c r="BJ13" s="44">
        <v>807.495</v>
      </c>
      <c r="BK13" s="48">
        <v>2098.5570000000002</v>
      </c>
      <c r="BL13" s="43">
        <v>864.33</v>
      </c>
      <c r="BM13" s="43">
        <v>0</v>
      </c>
      <c r="BN13" s="43">
        <v>864.33</v>
      </c>
      <c r="BO13" s="44">
        <v>92.1</v>
      </c>
      <c r="BP13" s="44">
        <v>21.588000000000001</v>
      </c>
      <c r="BQ13" s="44">
        <v>333.44400000000002</v>
      </c>
      <c r="BR13" s="44">
        <v>33.704999999999998</v>
      </c>
      <c r="BS13" s="44">
        <v>480.83699999999999</v>
      </c>
      <c r="BT13" s="48">
        <v>1345.1670000000001</v>
      </c>
      <c r="BU13" s="43">
        <v>864.33</v>
      </c>
      <c r="BV13" s="43">
        <v>0</v>
      </c>
      <c r="BW13" s="43">
        <v>864.33</v>
      </c>
      <c r="BX13" s="44">
        <v>92.1</v>
      </c>
      <c r="BY13" s="44">
        <v>21.588000000000001</v>
      </c>
      <c r="BZ13" s="44">
        <v>333.44400000000002</v>
      </c>
      <c r="CA13" s="44">
        <v>36.765000000000001</v>
      </c>
      <c r="CB13" s="44">
        <v>483.89699999999999</v>
      </c>
      <c r="CC13" s="48">
        <v>1348.2270000000001</v>
      </c>
      <c r="CD13" s="43">
        <v>899.322</v>
      </c>
      <c r="CE13" s="43">
        <v>0</v>
      </c>
      <c r="CF13" s="43">
        <v>899.322</v>
      </c>
      <c r="CG13" s="44">
        <v>96.9</v>
      </c>
      <c r="CH13" s="44">
        <v>22.464000000000002</v>
      </c>
      <c r="CI13" s="44">
        <v>346.50599999999997</v>
      </c>
      <c r="CJ13" s="44">
        <v>29.739000000000001</v>
      </c>
      <c r="CK13" s="44">
        <v>495.60900000000004</v>
      </c>
      <c r="CL13" s="48">
        <v>1394.931</v>
      </c>
      <c r="CM13" s="43">
        <v>864.33</v>
      </c>
      <c r="CN13" s="43">
        <v>0</v>
      </c>
      <c r="CO13" s="43">
        <v>864.33</v>
      </c>
      <c r="CP13" s="44">
        <v>94.8</v>
      </c>
      <c r="CQ13" s="44">
        <v>21.588000000000001</v>
      </c>
      <c r="CR13" s="44">
        <v>334.88400000000001</v>
      </c>
      <c r="CS13" s="44">
        <v>15.345000000000001</v>
      </c>
      <c r="CT13" s="44">
        <v>466.61699999999996</v>
      </c>
      <c r="CU13" s="48">
        <v>1330.9470000000001</v>
      </c>
      <c r="CV13" s="43">
        <v>864.96600000000001</v>
      </c>
      <c r="CW13" s="43">
        <v>0</v>
      </c>
      <c r="CX13" s="43">
        <v>864.96600000000001</v>
      </c>
      <c r="CY13" s="44">
        <v>92.1</v>
      </c>
      <c r="CZ13" s="44">
        <v>21.603000000000002</v>
      </c>
      <c r="DA13" s="44">
        <v>333.67199999999997</v>
      </c>
      <c r="DB13" s="44">
        <v>15.36</v>
      </c>
      <c r="DC13" s="44">
        <v>462.73500000000001</v>
      </c>
      <c r="DD13" s="48">
        <v>1327.701</v>
      </c>
      <c r="DE13" s="43">
        <v>1289.991</v>
      </c>
      <c r="DF13" s="43">
        <v>0</v>
      </c>
      <c r="DG13" s="43">
        <v>1289.991</v>
      </c>
      <c r="DH13" s="44">
        <v>151.80000000000001</v>
      </c>
      <c r="DI13" s="44">
        <v>144.834</v>
      </c>
      <c r="DJ13" s="44">
        <v>414.95099999999996</v>
      </c>
      <c r="DK13" s="44">
        <v>22.908000000000001</v>
      </c>
      <c r="DL13" s="44">
        <v>734.49300000000005</v>
      </c>
      <c r="DM13" s="45">
        <v>2024.4839999999999</v>
      </c>
      <c r="DN13" s="73">
        <f t="shared" si="1"/>
        <v>11268.972</v>
      </c>
      <c r="DO13" s="73">
        <f t="shared" si="2"/>
        <v>284.58299999999997</v>
      </c>
      <c r="DP13" s="73">
        <f t="shared" si="3"/>
        <v>11553.555</v>
      </c>
      <c r="DQ13" s="22">
        <f t="shared" si="4"/>
        <v>1271.6999999999998</v>
      </c>
      <c r="DR13" s="22">
        <f t="shared" si="5"/>
        <v>394.09199999999998</v>
      </c>
      <c r="DS13" s="22">
        <f t="shared" si="6"/>
        <v>4394.5889999999999</v>
      </c>
      <c r="DT13" s="22">
        <f t="shared" si="7"/>
        <v>346.20300000000003</v>
      </c>
      <c r="DU13" s="22">
        <f t="shared" si="8"/>
        <v>6406.5840000000007</v>
      </c>
      <c r="DV13" s="23">
        <f t="shared" si="9"/>
        <v>17960.139000000003</v>
      </c>
      <c r="DW13" s="262">
        <f t="shared" si="10"/>
        <v>360.03300000000127</v>
      </c>
      <c r="DX13" s="262"/>
      <c r="DY13" s="263">
        <f>E13-(DU13-(DO13*PARAM!Q13))</f>
        <v>-1.8330000000014479</v>
      </c>
      <c r="DZ13" s="263"/>
    </row>
    <row r="14" spans="1:130" x14ac:dyDescent="0.25">
      <c r="A14" s="41">
        <v>1013</v>
      </c>
      <c r="B14" s="41" t="s">
        <v>385</v>
      </c>
      <c r="C14" s="41" t="s">
        <v>386</v>
      </c>
      <c r="D14" s="42">
        <v>1</v>
      </c>
      <c r="E14" s="41">
        <v>2143.6779999999999</v>
      </c>
      <c r="F14" s="41">
        <v>3835.9230000000007</v>
      </c>
      <c r="G14" s="41" t="s">
        <v>157</v>
      </c>
      <c r="H14" s="41" t="s">
        <v>25</v>
      </c>
      <c r="I14" s="41" t="s">
        <v>312</v>
      </c>
      <c r="J14" s="43">
        <v>306.56200000000001</v>
      </c>
      <c r="K14" s="43">
        <v>0</v>
      </c>
      <c r="L14" s="43">
        <v>306.56200000000001</v>
      </c>
      <c r="M14" s="44">
        <v>31.6</v>
      </c>
      <c r="N14" s="44">
        <v>7.4359999999999999</v>
      </c>
      <c r="O14" s="44">
        <v>110.979</v>
      </c>
      <c r="P14" s="44">
        <v>15.095000000000001</v>
      </c>
      <c r="Q14" s="44">
        <v>165.11</v>
      </c>
      <c r="R14" s="48">
        <v>471.67199999999997</v>
      </c>
      <c r="S14" s="43">
        <v>295.72900000000004</v>
      </c>
      <c r="T14" s="43">
        <v>0</v>
      </c>
      <c r="U14" s="43">
        <v>295.72900000000004</v>
      </c>
      <c r="V14" s="44">
        <v>31.3</v>
      </c>
      <c r="W14" s="44">
        <v>7.3860000000000001</v>
      </c>
      <c r="X14" s="44">
        <v>110.351</v>
      </c>
      <c r="Y14" s="44">
        <v>12.39</v>
      </c>
      <c r="Z14" s="44">
        <v>161.42700000000002</v>
      </c>
      <c r="AA14" s="48">
        <v>457.15600000000001</v>
      </c>
      <c r="AB14" s="43">
        <v>295.89999999999998</v>
      </c>
      <c r="AC14" s="43">
        <v>0</v>
      </c>
      <c r="AD14" s="43">
        <v>295.89999999999998</v>
      </c>
      <c r="AE14" s="44">
        <v>31.3</v>
      </c>
      <c r="AF14" s="44">
        <v>7.391</v>
      </c>
      <c r="AG14" s="44">
        <v>110.35600000000001</v>
      </c>
      <c r="AH14" s="44">
        <v>16.474</v>
      </c>
      <c r="AI14" s="44">
        <v>165.52099999999999</v>
      </c>
      <c r="AJ14" s="48">
        <v>461.42099999999999</v>
      </c>
      <c r="AK14" s="43">
        <v>299.46699999999998</v>
      </c>
      <c r="AL14" s="43">
        <v>0</v>
      </c>
      <c r="AM14" s="43">
        <v>299.46699999999998</v>
      </c>
      <c r="AN14" s="44">
        <v>31.9</v>
      </c>
      <c r="AO14" s="44">
        <v>7.48</v>
      </c>
      <c r="AP14" s="44">
        <v>111.69200000000001</v>
      </c>
      <c r="AQ14" s="44">
        <v>15.007999999999999</v>
      </c>
      <c r="AR14" s="44">
        <v>166.08</v>
      </c>
      <c r="AS14" s="48">
        <v>465.54699999999997</v>
      </c>
      <c r="AT14" s="43">
        <v>298.38099999999997</v>
      </c>
      <c r="AU14" s="43">
        <v>92.962999999999994</v>
      </c>
      <c r="AV14" s="43">
        <v>391.34399999999999</v>
      </c>
      <c r="AW14" s="44">
        <v>44.4</v>
      </c>
      <c r="AX14" s="44">
        <v>7.4529999999999994</v>
      </c>
      <c r="AY14" s="44">
        <v>129.876</v>
      </c>
      <c r="AZ14" s="44">
        <v>14.194000000000001</v>
      </c>
      <c r="BA14" s="44">
        <v>195.923</v>
      </c>
      <c r="BB14" s="48">
        <v>587.26699999999994</v>
      </c>
      <c r="BC14" s="43">
        <v>461.46800000000002</v>
      </c>
      <c r="BD14" s="43">
        <v>0</v>
      </c>
      <c r="BE14" s="43">
        <v>461.46800000000002</v>
      </c>
      <c r="BF14" s="44">
        <v>51.5</v>
      </c>
      <c r="BG14" s="44">
        <v>11.030999999999999</v>
      </c>
      <c r="BH14" s="44">
        <v>191.17700000000002</v>
      </c>
      <c r="BI14" s="44">
        <v>17.288</v>
      </c>
      <c r="BJ14" s="44">
        <v>270.99599999999998</v>
      </c>
      <c r="BK14" s="48">
        <v>732.46399999999994</v>
      </c>
      <c r="BL14" s="43">
        <v>295.72900000000004</v>
      </c>
      <c r="BM14" s="43">
        <v>0</v>
      </c>
      <c r="BN14" s="43">
        <v>295.72900000000004</v>
      </c>
      <c r="BO14" s="44">
        <v>31.2</v>
      </c>
      <c r="BP14" s="44">
        <v>7.3860000000000001</v>
      </c>
      <c r="BQ14" s="44">
        <v>110.295</v>
      </c>
      <c r="BR14" s="44">
        <v>14.43</v>
      </c>
      <c r="BS14" s="44">
        <v>163.31100000000001</v>
      </c>
      <c r="BT14" s="48">
        <v>459.04</v>
      </c>
      <c r="BU14" s="43">
        <v>295.72900000000004</v>
      </c>
      <c r="BV14" s="43">
        <v>0</v>
      </c>
      <c r="BW14" s="43">
        <v>295.72900000000004</v>
      </c>
      <c r="BX14" s="44">
        <v>31.3</v>
      </c>
      <c r="BY14" s="44">
        <v>7.3860000000000001</v>
      </c>
      <c r="BZ14" s="44">
        <v>110.295</v>
      </c>
      <c r="CA14" s="44">
        <v>15.96</v>
      </c>
      <c r="CB14" s="44">
        <v>164.94099999999997</v>
      </c>
      <c r="CC14" s="48">
        <v>460.67</v>
      </c>
      <c r="CD14" s="43">
        <v>306.82799999999997</v>
      </c>
      <c r="CE14" s="43">
        <v>0</v>
      </c>
      <c r="CF14" s="43">
        <v>306.82799999999997</v>
      </c>
      <c r="CG14" s="44">
        <v>32.9</v>
      </c>
      <c r="CH14" s="44">
        <v>7.6639999999999997</v>
      </c>
      <c r="CI14" s="44">
        <v>114.43899999999999</v>
      </c>
      <c r="CJ14" s="44">
        <v>16.159000000000002</v>
      </c>
      <c r="CK14" s="44">
        <v>171.16200000000001</v>
      </c>
      <c r="CL14" s="48">
        <v>477.99</v>
      </c>
      <c r="CM14" s="43">
        <v>293.94200000000001</v>
      </c>
      <c r="CN14" s="43">
        <v>0</v>
      </c>
      <c r="CO14" s="43">
        <v>293.94200000000001</v>
      </c>
      <c r="CP14" s="44">
        <v>31</v>
      </c>
      <c r="CQ14" s="44">
        <v>7.3420000000000005</v>
      </c>
      <c r="CR14" s="44">
        <v>109.62700000000001</v>
      </c>
      <c r="CS14" s="44">
        <v>7.2589999999999995</v>
      </c>
      <c r="CT14" s="44">
        <v>155.22799999999998</v>
      </c>
      <c r="CU14" s="48">
        <v>449.17</v>
      </c>
      <c r="CV14" s="43">
        <v>295.72900000000004</v>
      </c>
      <c r="CW14" s="43">
        <v>0</v>
      </c>
      <c r="CX14" s="43">
        <v>295.72900000000004</v>
      </c>
      <c r="CY14" s="44">
        <v>31.3</v>
      </c>
      <c r="CZ14" s="44">
        <v>7.3860000000000001</v>
      </c>
      <c r="DA14" s="44">
        <v>110.295</v>
      </c>
      <c r="DB14" s="44">
        <v>12.9</v>
      </c>
      <c r="DC14" s="44">
        <v>161.881</v>
      </c>
      <c r="DD14" s="48">
        <v>457.61</v>
      </c>
      <c r="DE14" s="43">
        <v>441.27800000000002</v>
      </c>
      <c r="DF14" s="43">
        <v>0</v>
      </c>
      <c r="DG14" s="43">
        <v>441.27800000000002</v>
      </c>
      <c r="DH14" s="44">
        <v>51.6</v>
      </c>
      <c r="DI14" s="44">
        <v>49.575000000000003</v>
      </c>
      <c r="DJ14" s="44">
        <v>138.166</v>
      </c>
      <c r="DK14" s="44">
        <v>17.018000000000001</v>
      </c>
      <c r="DL14" s="44">
        <v>256.35900000000004</v>
      </c>
      <c r="DM14" s="45">
        <v>697.63699999999994</v>
      </c>
      <c r="DN14" s="73">
        <f t="shared" si="1"/>
        <v>3886.7420000000002</v>
      </c>
      <c r="DO14" s="73">
        <f t="shared" si="2"/>
        <v>92.962999999999994</v>
      </c>
      <c r="DP14" s="73">
        <f t="shared" si="3"/>
        <v>3979.7049999999999</v>
      </c>
      <c r="DQ14" s="22">
        <f t="shared" si="4"/>
        <v>431.3</v>
      </c>
      <c r="DR14" s="22">
        <f t="shared" si="5"/>
        <v>134.916</v>
      </c>
      <c r="DS14" s="22">
        <f t="shared" si="6"/>
        <v>1457.548</v>
      </c>
      <c r="DT14" s="22">
        <f t="shared" si="7"/>
        <v>174.17499999999998</v>
      </c>
      <c r="DU14" s="22">
        <f t="shared" si="8"/>
        <v>2197.9390000000003</v>
      </c>
      <c r="DV14" s="23">
        <f t="shared" si="9"/>
        <v>6177.6439999999993</v>
      </c>
      <c r="DW14" s="262">
        <f t="shared" si="10"/>
        <v>143.78199999999924</v>
      </c>
      <c r="DX14" s="262"/>
      <c r="DY14" s="263">
        <f>E14-(DU14-(DO14*PARAM!Q14))</f>
        <v>-54.261000000000422</v>
      </c>
      <c r="DZ14" s="263"/>
    </row>
    <row r="15" spans="1:130" x14ac:dyDescent="0.25">
      <c r="A15" s="41">
        <v>1033</v>
      </c>
      <c r="B15" s="41" t="s">
        <v>628</v>
      </c>
      <c r="C15" s="41" t="s">
        <v>562</v>
      </c>
      <c r="D15" s="42">
        <v>1</v>
      </c>
      <c r="E15" s="41">
        <v>8839.2659999999996</v>
      </c>
      <c r="F15" s="41">
        <v>14058.441000000001</v>
      </c>
      <c r="G15" s="41" t="s">
        <v>157</v>
      </c>
      <c r="H15" s="41" t="s">
        <v>7</v>
      </c>
      <c r="I15" s="41" t="s">
        <v>629</v>
      </c>
      <c r="J15" s="43">
        <v>1105.1010000000001</v>
      </c>
      <c r="K15" s="43">
        <v>0</v>
      </c>
      <c r="L15" s="43">
        <v>1105.1010000000001</v>
      </c>
      <c r="M15" s="44">
        <v>122.4</v>
      </c>
      <c r="N15" s="44">
        <v>27.024000000000001</v>
      </c>
      <c r="O15" s="44">
        <v>415.23</v>
      </c>
      <c r="P15" s="44">
        <v>46.841999999999999</v>
      </c>
      <c r="Q15" s="44">
        <v>611.49599999999998</v>
      </c>
      <c r="R15" s="48">
        <v>1716.5970000000002</v>
      </c>
      <c r="S15" s="43">
        <v>1066.4639999999999</v>
      </c>
      <c r="T15" s="43">
        <v>0</v>
      </c>
      <c r="U15" s="43">
        <v>1066.4639999999999</v>
      </c>
      <c r="V15" s="44">
        <v>120</v>
      </c>
      <c r="W15" s="44">
        <v>26.643000000000001</v>
      </c>
      <c r="X15" s="44">
        <v>410.346</v>
      </c>
      <c r="Y15" s="44">
        <v>46.323</v>
      </c>
      <c r="Z15" s="44">
        <v>603.31200000000001</v>
      </c>
      <c r="AA15" s="48">
        <v>1669.7760000000001</v>
      </c>
      <c r="AB15" s="43">
        <v>1066.4639999999999</v>
      </c>
      <c r="AC15" s="43">
        <v>0</v>
      </c>
      <c r="AD15" s="43">
        <v>1066.4639999999999</v>
      </c>
      <c r="AE15" s="44">
        <v>120</v>
      </c>
      <c r="AF15" s="44">
        <v>26.643000000000001</v>
      </c>
      <c r="AG15" s="44">
        <v>410.13300000000004</v>
      </c>
      <c r="AH15" s="44">
        <v>53.972999999999999</v>
      </c>
      <c r="AI15" s="44">
        <v>610.74900000000002</v>
      </c>
      <c r="AJ15" s="48">
        <v>1677.213</v>
      </c>
      <c r="AK15" s="43">
        <v>1066.4639999999999</v>
      </c>
      <c r="AL15" s="43">
        <v>0</v>
      </c>
      <c r="AM15" s="43">
        <v>1066.4639999999999</v>
      </c>
      <c r="AN15" s="44">
        <v>120</v>
      </c>
      <c r="AO15" s="44">
        <v>26.643000000000001</v>
      </c>
      <c r="AP15" s="44">
        <v>410.13300000000004</v>
      </c>
      <c r="AQ15" s="44">
        <v>49.383000000000003</v>
      </c>
      <c r="AR15" s="44">
        <v>606.15899999999999</v>
      </c>
      <c r="AS15" s="48">
        <v>1672.6229999999998</v>
      </c>
      <c r="AT15" s="43">
        <v>1078.356</v>
      </c>
      <c r="AU15" s="43">
        <v>284.58299999999997</v>
      </c>
      <c r="AV15" s="43">
        <v>1362.9389999999999</v>
      </c>
      <c r="AW15" s="44">
        <v>160.5</v>
      </c>
      <c r="AX15" s="44">
        <v>26.94</v>
      </c>
      <c r="AY15" s="44">
        <v>471.18900000000002</v>
      </c>
      <c r="AZ15" s="44">
        <v>42.645000000000003</v>
      </c>
      <c r="BA15" s="44">
        <v>701.27399999999989</v>
      </c>
      <c r="BB15" s="48">
        <v>2064.2129999999997</v>
      </c>
      <c r="BC15" s="43">
        <v>1641.729</v>
      </c>
      <c r="BD15" s="43">
        <v>0</v>
      </c>
      <c r="BE15" s="43">
        <v>1641.729</v>
      </c>
      <c r="BF15" s="44">
        <v>192.6</v>
      </c>
      <c r="BG15" s="44">
        <v>39.777000000000001</v>
      </c>
      <c r="BH15" s="44">
        <v>688.53</v>
      </c>
      <c r="BI15" s="44">
        <v>43.403999999999996</v>
      </c>
      <c r="BJ15" s="44">
        <v>964.31100000000004</v>
      </c>
      <c r="BK15" s="48">
        <v>2606.04</v>
      </c>
      <c r="BL15" s="43">
        <v>1066.4639999999999</v>
      </c>
      <c r="BM15" s="43">
        <v>0</v>
      </c>
      <c r="BN15" s="43">
        <v>1066.4639999999999</v>
      </c>
      <c r="BO15" s="44">
        <v>120</v>
      </c>
      <c r="BP15" s="44">
        <v>26.643000000000001</v>
      </c>
      <c r="BQ15" s="44">
        <v>410.13300000000004</v>
      </c>
      <c r="BR15" s="44">
        <v>50.913000000000004</v>
      </c>
      <c r="BS15" s="44">
        <v>607.68899999999996</v>
      </c>
      <c r="BT15" s="48">
        <v>1674.1529999999998</v>
      </c>
      <c r="BU15" s="43">
        <v>1066.4639999999999</v>
      </c>
      <c r="BV15" s="43">
        <v>0</v>
      </c>
      <c r="BW15" s="43">
        <v>1066.4639999999999</v>
      </c>
      <c r="BX15" s="44">
        <v>120</v>
      </c>
      <c r="BY15" s="44">
        <v>26.643000000000001</v>
      </c>
      <c r="BZ15" s="44">
        <v>410.13300000000004</v>
      </c>
      <c r="CA15" s="44">
        <v>47.853000000000002</v>
      </c>
      <c r="CB15" s="44">
        <v>604.62900000000002</v>
      </c>
      <c r="CC15" s="48">
        <v>1671.0929999999998</v>
      </c>
      <c r="CD15" s="43">
        <v>1118.3430000000001</v>
      </c>
      <c r="CE15" s="43">
        <v>0</v>
      </c>
      <c r="CF15" s="43">
        <v>1118.3430000000001</v>
      </c>
      <c r="CG15" s="44">
        <v>125.4</v>
      </c>
      <c r="CH15" s="44">
        <v>27.603000000000002</v>
      </c>
      <c r="CI15" s="44">
        <v>489.74699999999996</v>
      </c>
      <c r="CJ15" s="44">
        <v>42.435000000000002</v>
      </c>
      <c r="CK15" s="44">
        <v>685.18499999999995</v>
      </c>
      <c r="CL15" s="48">
        <v>1803.5279999999998</v>
      </c>
      <c r="CM15" s="43">
        <v>1079.9460000000001</v>
      </c>
      <c r="CN15" s="43">
        <v>0</v>
      </c>
      <c r="CO15" s="43">
        <v>1079.9460000000001</v>
      </c>
      <c r="CP15" s="44">
        <v>122.7</v>
      </c>
      <c r="CQ15" s="44">
        <v>26.643000000000001</v>
      </c>
      <c r="CR15" s="44">
        <v>411.57300000000004</v>
      </c>
      <c r="CS15" s="44">
        <v>26.613000000000003</v>
      </c>
      <c r="CT15" s="44">
        <v>587.529</v>
      </c>
      <c r="CU15" s="48">
        <v>1667.4749999999999</v>
      </c>
      <c r="CV15" s="43">
        <v>1253.595</v>
      </c>
      <c r="CW15" s="43">
        <v>0</v>
      </c>
      <c r="CX15" s="43">
        <v>1253.595</v>
      </c>
      <c r="CY15" s="44">
        <v>146.1</v>
      </c>
      <c r="CZ15" s="44">
        <v>31.346999999999998</v>
      </c>
      <c r="DA15" s="44">
        <v>550.89300000000003</v>
      </c>
      <c r="DB15" s="44">
        <v>35.091000000000001</v>
      </c>
      <c r="DC15" s="44">
        <v>763.43100000000004</v>
      </c>
      <c r="DD15" s="48">
        <v>2017.0260000000001</v>
      </c>
      <c r="DE15" s="43">
        <v>1621.479</v>
      </c>
      <c r="DF15" s="43">
        <v>0</v>
      </c>
      <c r="DG15" s="43">
        <v>1621.479</v>
      </c>
      <c r="DH15" s="44">
        <v>198</v>
      </c>
      <c r="DI15" s="44">
        <v>181.785</v>
      </c>
      <c r="DJ15" s="44">
        <v>1214.2560000000001</v>
      </c>
      <c r="DK15" s="44">
        <v>46.196999999999996</v>
      </c>
      <c r="DL15" s="44">
        <v>1640.2379999999998</v>
      </c>
      <c r="DM15" s="45">
        <v>3261.7170000000001</v>
      </c>
      <c r="DN15" s="73">
        <f t="shared" si="1"/>
        <v>14230.869000000001</v>
      </c>
      <c r="DO15" s="73">
        <f t="shared" si="2"/>
        <v>284.58299999999997</v>
      </c>
      <c r="DP15" s="73">
        <f t="shared" si="3"/>
        <v>14515.451999999999</v>
      </c>
      <c r="DQ15" s="22">
        <f t="shared" si="4"/>
        <v>1667.7</v>
      </c>
      <c r="DR15" s="22">
        <f t="shared" si="5"/>
        <v>494.33399999999995</v>
      </c>
      <c r="DS15" s="22">
        <f t="shared" si="6"/>
        <v>6292.2960000000003</v>
      </c>
      <c r="DT15" s="22">
        <f t="shared" si="7"/>
        <v>531.67200000000003</v>
      </c>
      <c r="DU15" s="22">
        <f t="shared" si="8"/>
        <v>8986.0020000000004</v>
      </c>
      <c r="DV15" s="23">
        <f t="shared" si="9"/>
        <v>23501.453999999998</v>
      </c>
      <c r="DW15" s="262">
        <f t="shared" si="10"/>
        <v>457.0109999999986</v>
      </c>
      <c r="DX15" s="262"/>
      <c r="DY15" s="263">
        <f>E15-(DU15-(DO15*PARAM!Q15))</f>
        <v>-146.73600000000079</v>
      </c>
      <c r="DZ15" s="263"/>
    </row>
    <row r="16" spans="1:130" x14ac:dyDescent="0.25">
      <c r="A16" s="41">
        <v>1035</v>
      </c>
      <c r="B16" s="41" t="s">
        <v>463</v>
      </c>
      <c r="C16" s="41" t="s">
        <v>464</v>
      </c>
      <c r="D16" s="42">
        <v>1</v>
      </c>
      <c r="E16" s="41">
        <v>92.609320000000011</v>
      </c>
      <c r="F16" s="41">
        <v>165.03672</v>
      </c>
      <c r="G16" s="41" t="s">
        <v>157</v>
      </c>
      <c r="H16" s="41" t="s">
        <v>9</v>
      </c>
      <c r="I16" s="41" t="s">
        <v>236</v>
      </c>
      <c r="J16" s="43">
        <v>11.542400000000001</v>
      </c>
      <c r="K16" s="43">
        <v>0</v>
      </c>
      <c r="L16" s="43">
        <v>11.542400000000001</v>
      </c>
      <c r="M16" s="44">
        <v>1.1640000000000001</v>
      </c>
      <c r="N16" s="44">
        <v>0.27839999999999998</v>
      </c>
      <c r="O16" s="44">
        <v>4.2122400000000004</v>
      </c>
      <c r="P16" s="44">
        <v>0.61124000000000001</v>
      </c>
      <c r="Q16" s="44">
        <v>6.265880000000001</v>
      </c>
      <c r="R16" s="48">
        <v>17.808280000000003</v>
      </c>
      <c r="S16" s="43">
        <v>11.086600000000001</v>
      </c>
      <c r="T16" s="43">
        <v>0</v>
      </c>
      <c r="U16" s="43">
        <v>11.086600000000001</v>
      </c>
      <c r="V16" s="44">
        <v>1.1599999999999999</v>
      </c>
      <c r="W16" s="44">
        <v>0.27692</v>
      </c>
      <c r="X16" s="44">
        <v>4.1944800000000004</v>
      </c>
      <c r="Y16" s="44">
        <v>0.58444000000000007</v>
      </c>
      <c r="Z16" s="44">
        <v>6.2158400000000009</v>
      </c>
      <c r="AA16" s="48">
        <v>17.302440000000001</v>
      </c>
      <c r="AB16" s="43">
        <v>11.086600000000001</v>
      </c>
      <c r="AC16" s="43">
        <v>0</v>
      </c>
      <c r="AD16" s="43">
        <v>11.086600000000001</v>
      </c>
      <c r="AE16" s="44">
        <v>1.1599999999999999</v>
      </c>
      <c r="AF16" s="44">
        <v>0.27692</v>
      </c>
      <c r="AG16" s="44">
        <v>4.1923200000000005</v>
      </c>
      <c r="AH16" s="44">
        <v>0.66603999999999997</v>
      </c>
      <c r="AI16" s="44">
        <v>6.29528</v>
      </c>
      <c r="AJ16" s="48">
        <v>17.381880000000002</v>
      </c>
      <c r="AK16" s="43">
        <v>11.116880000000002</v>
      </c>
      <c r="AL16" s="43">
        <v>0</v>
      </c>
      <c r="AM16" s="43">
        <v>11.116880000000002</v>
      </c>
      <c r="AN16" s="44">
        <v>1.1640000000000001</v>
      </c>
      <c r="AO16" s="44">
        <v>0.27764000000000005</v>
      </c>
      <c r="AP16" s="44">
        <v>4.2033200000000006</v>
      </c>
      <c r="AQ16" s="44">
        <v>0.62575999999999998</v>
      </c>
      <c r="AR16" s="44">
        <v>6.2707199999999998</v>
      </c>
      <c r="AS16" s="48">
        <v>17.387599999999999</v>
      </c>
      <c r="AT16" s="43">
        <v>11.125320000000002</v>
      </c>
      <c r="AU16" s="43">
        <v>3.6806000000000001</v>
      </c>
      <c r="AV16" s="43">
        <v>14.80592</v>
      </c>
      <c r="AW16" s="44">
        <v>1.6640000000000001</v>
      </c>
      <c r="AX16" s="44">
        <v>0.27784000000000003</v>
      </c>
      <c r="AY16" s="44">
        <v>4.94252</v>
      </c>
      <c r="AZ16" s="44">
        <v>0.53244000000000002</v>
      </c>
      <c r="BA16" s="44">
        <v>7.4168000000000003</v>
      </c>
      <c r="BB16" s="48">
        <v>22.222719999999999</v>
      </c>
      <c r="BC16" s="43">
        <v>17.55228</v>
      </c>
      <c r="BD16" s="43">
        <v>0</v>
      </c>
      <c r="BE16" s="43">
        <v>17.55228</v>
      </c>
      <c r="BF16" s="44">
        <v>1.9160000000000001</v>
      </c>
      <c r="BG16" s="44">
        <v>0.41416000000000003</v>
      </c>
      <c r="BH16" s="44">
        <v>7.1907199999999998</v>
      </c>
      <c r="BI16" s="44">
        <v>0.30744000000000005</v>
      </c>
      <c r="BJ16" s="44">
        <v>9.8283200000000015</v>
      </c>
      <c r="BK16" s="48">
        <v>27.380600000000001</v>
      </c>
      <c r="BL16" s="43">
        <v>11.086600000000001</v>
      </c>
      <c r="BM16" s="43">
        <v>0</v>
      </c>
      <c r="BN16" s="43">
        <v>11.086600000000001</v>
      </c>
      <c r="BO16" s="44">
        <v>1.1560000000000001</v>
      </c>
      <c r="BP16" s="44">
        <v>0.27692</v>
      </c>
      <c r="BQ16" s="44">
        <v>4.1923200000000005</v>
      </c>
      <c r="BR16" s="44">
        <v>0.19684000000000001</v>
      </c>
      <c r="BS16" s="44">
        <v>5.8220800000000006</v>
      </c>
      <c r="BT16" s="48">
        <v>16.90868</v>
      </c>
      <c r="BU16" s="43">
        <v>11.086600000000001</v>
      </c>
      <c r="BV16" s="43">
        <v>0</v>
      </c>
      <c r="BW16" s="43">
        <v>11.086600000000001</v>
      </c>
      <c r="BX16" s="44">
        <v>1.1599999999999999</v>
      </c>
      <c r="BY16" s="44">
        <v>0.27692</v>
      </c>
      <c r="BZ16" s="44">
        <v>4.1923200000000005</v>
      </c>
      <c r="CA16" s="44">
        <v>0.19684000000000001</v>
      </c>
      <c r="CB16" s="44">
        <v>5.826080000000001</v>
      </c>
      <c r="CC16" s="48">
        <v>16.912680000000002</v>
      </c>
      <c r="CD16" s="43">
        <v>11.086600000000001</v>
      </c>
      <c r="CE16" s="43">
        <v>0</v>
      </c>
      <c r="CF16" s="43">
        <v>11.086600000000001</v>
      </c>
      <c r="CG16" s="44">
        <v>1.1599999999999999</v>
      </c>
      <c r="CH16" s="44">
        <v>0.27692</v>
      </c>
      <c r="CI16" s="44">
        <v>4.1923200000000005</v>
      </c>
      <c r="CJ16" s="44">
        <v>0.19684000000000001</v>
      </c>
      <c r="CK16" s="44">
        <v>5.826080000000001</v>
      </c>
      <c r="CL16" s="48">
        <v>16.912680000000002</v>
      </c>
      <c r="CM16" s="43">
        <v>11.182640000000001</v>
      </c>
      <c r="CN16" s="43">
        <v>0</v>
      </c>
      <c r="CO16" s="43">
        <v>11.182640000000001</v>
      </c>
      <c r="CP16" s="44">
        <v>1.2</v>
      </c>
      <c r="CQ16" s="44">
        <v>0.27932000000000001</v>
      </c>
      <c r="CR16" s="44">
        <v>4.2450000000000001</v>
      </c>
      <c r="CS16" s="44">
        <v>0.19856000000000001</v>
      </c>
      <c r="CT16" s="44">
        <v>5.9228800000000001</v>
      </c>
      <c r="CU16" s="48">
        <v>17.105520000000002</v>
      </c>
      <c r="CV16" s="43">
        <v>49.589959999999998</v>
      </c>
      <c r="CW16" s="43">
        <v>0</v>
      </c>
      <c r="CX16" s="43">
        <v>49.589959999999998</v>
      </c>
      <c r="CY16" s="44">
        <v>6.0640000000000001</v>
      </c>
      <c r="CZ16" s="44">
        <v>2.9002800000000004</v>
      </c>
      <c r="DA16" s="44">
        <v>17.39752</v>
      </c>
      <c r="DB16" s="44">
        <v>0.81672000000000011</v>
      </c>
      <c r="DC16" s="44">
        <v>27.178520000000002</v>
      </c>
      <c r="DD16" s="48">
        <v>76.768480000000011</v>
      </c>
      <c r="DE16" s="43">
        <v>0</v>
      </c>
      <c r="DF16" s="43">
        <v>0</v>
      </c>
      <c r="DG16" s="43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5">
        <v>0</v>
      </c>
      <c r="DN16" s="73">
        <f t="shared" si="1"/>
        <v>167.54248000000001</v>
      </c>
      <c r="DO16" s="73">
        <f t="shared" si="2"/>
        <v>3.6806000000000001</v>
      </c>
      <c r="DP16" s="73">
        <f t="shared" si="3"/>
        <v>171.22308000000001</v>
      </c>
      <c r="DQ16" s="22">
        <f t="shared" si="4"/>
        <v>18.968</v>
      </c>
      <c r="DR16" s="22">
        <f t="shared" si="5"/>
        <v>5.812240000000001</v>
      </c>
      <c r="DS16" s="22">
        <f t="shared" si="6"/>
        <v>63.155080000000005</v>
      </c>
      <c r="DT16" s="22">
        <f t="shared" si="7"/>
        <v>4.93316</v>
      </c>
      <c r="DU16" s="22">
        <f t="shared" si="8"/>
        <v>92.868480000000019</v>
      </c>
      <c r="DV16" s="23">
        <f t="shared" si="9"/>
        <v>264.09156000000002</v>
      </c>
      <c r="DW16" s="262">
        <f t="shared" si="10"/>
        <v>6.1863600000000076</v>
      </c>
      <c r="DX16" s="262"/>
      <c r="DY16" s="263">
        <f>E16-(DU16-(DO16*PARAM!Q16))</f>
        <v>-0.25916000000000849</v>
      </c>
      <c r="DZ16" s="263"/>
    </row>
    <row r="17" spans="1:130" x14ac:dyDescent="0.25">
      <c r="A17" s="41">
        <v>1036</v>
      </c>
      <c r="B17" s="41" t="s">
        <v>474</v>
      </c>
      <c r="C17" s="41" t="s">
        <v>475</v>
      </c>
      <c r="D17" s="42">
        <v>1</v>
      </c>
      <c r="E17" s="41">
        <v>94.992639999999994</v>
      </c>
      <c r="F17" s="41">
        <v>168.48788000000002</v>
      </c>
      <c r="G17" s="41" t="s">
        <v>157</v>
      </c>
      <c r="H17" s="41" t="s">
        <v>9</v>
      </c>
      <c r="I17" s="41" t="s">
        <v>476</v>
      </c>
      <c r="J17" s="43">
        <v>12.456520000000001</v>
      </c>
      <c r="K17" s="43">
        <v>0</v>
      </c>
      <c r="L17" s="43">
        <v>12.456520000000001</v>
      </c>
      <c r="M17" s="44">
        <v>1.2920000000000003</v>
      </c>
      <c r="N17" s="44">
        <v>0.30099999999999999</v>
      </c>
      <c r="O17" s="44">
        <v>4.5422000000000002</v>
      </c>
      <c r="P17" s="44">
        <v>0.62740000000000007</v>
      </c>
      <c r="Q17" s="44">
        <v>6.7625999999999999</v>
      </c>
      <c r="R17" s="48">
        <v>19.21912</v>
      </c>
      <c r="S17" s="43">
        <v>10.553320000000001</v>
      </c>
      <c r="T17" s="43">
        <v>0</v>
      </c>
      <c r="U17" s="43">
        <v>10.553320000000001</v>
      </c>
      <c r="V17" s="44">
        <v>1.0840000000000001</v>
      </c>
      <c r="W17" s="44">
        <v>0.26356000000000002</v>
      </c>
      <c r="X17" s="44">
        <v>3.9999600000000002</v>
      </c>
      <c r="Y17" s="44">
        <v>0.53420000000000001</v>
      </c>
      <c r="Z17" s="44">
        <v>5.8817200000000005</v>
      </c>
      <c r="AA17" s="48">
        <v>16.435040000000001</v>
      </c>
      <c r="AB17" s="43">
        <v>10.553320000000001</v>
      </c>
      <c r="AC17" s="43">
        <v>0</v>
      </c>
      <c r="AD17" s="43">
        <v>10.553320000000001</v>
      </c>
      <c r="AE17" s="44">
        <v>1.0840000000000001</v>
      </c>
      <c r="AF17" s="44">
        <v>0.26356000000000002</v>
      </c>
      <c r="AG17" s="44">
        <v>3.9976000000000003</v>
      </c>
      <c r="AH17" s="44">
        <v>0.6362000000000001</v>
      </c>
      <c r="AI17" s="44">
        <v>5.9813600000000005</v>
      </c>
      <c r="AJ17" s="48">
        <v>16.534680000000002</v>
      </c>
      <c r="AK17" s="43">
        <v>8.2571200000000005</v>
      </c>
      <c r="AL17" s="43">
        <v>0</v>
      </c>
      <c r="AM17" s="43">
        <v>8.2571200000000005</v>
      </c>
      <c r="AN17" s="44">
        <v>0.77200000000000002</v>
      </c>
      <c r="AO17" s="44">
        <v>0.20616000000000001</v>
      </c>
      <c r="AP17" s="44">
        <v>3.1981200000000003</v>
      </c>
      <c r="AQ17" s="44">
        <v>0.51380000000000003</v>
      </c>
      <c r="AR17" s="44">
        <v>4.69008</v>
      </c>
      <c r="AS17" s="48">
        <v>12.9472</v>
      </c>
      <c r="AT17" s="43">
        <v>10.57624</v>
      </c>
      <c r="AU17" s="43">
        <v>3.7944400000000003</v>
      </c>
      <c r="AV17" s="43">
        <v>14.37068</v>
      </c>
      <c r="AW17" s="44">
        <v>1.6</v>
      </c>
      <c r="AX17" s="44">
        <v>0.26416000000000001</v>
      </c>
      <c r="AY17" s="44">
        <v>4.7648000000000001</v>
      </c>
      <c r="AZ17" s="44">
        <v>0.44264000000000003</v>
      </c>
      <c r="BA17" s="44">
        <v>7.071600000000001</v>
      </c>
      <c r="BB17" s="48">
        <v>21.44228</v>
      </c>
      <c r="BC17" s="43">
        <v>12.637520000000002</v>
      </c>
      <c r="BD17" s="43">
        <v>0</v>
      </c>
      <c r="BE17" s="43">
        <v>12.637520000000002</v>
      </c>
      <c r="BF17" s="44">
        <v>1.264</v>
      </c>
      <c r="BG17" s="44">
        <v>0.29516000000000003</v>
      </c>
      <c r="BH17" s="44">
        <v>5.2042399999999995</v>
      </c>
      <c r="BI17" s="44">
        <v>0.64924000000000004</v>
      </c>
      <c r="BJ17" s="44">
        <v>7.4126399999999997</v>
      </c>
      <c r="BK17" s="48">
        <v>20.050160000000002</v>
      </c>
      <c r="BL17" s="43">
        <v>10.553320000000001</v>
      </c>
      <c r="BM17" s="43">
        <v>0</v>
      </c>
      <c r="BN17" s="43">
        <v>10.553320000000001</v>
      </c>
      <c r="BO17" s="44">
        <v>1.0720000000000001</v>
      </c>
      <c r="BP17" s="44">
        <v>0.26356000000000002</v>
      </c>
      <c r="BQ17" s="44">
        <v>3.9976000000000003</v>
      </c>
      <c r="BR17" s="44">
        <v>0.22820000000000001</v>
      </c>
      <c r="BS17" s="44">
        <v>5.5613600000000005</v>
      </c>
      <c r="BT17" s="48">
        <v>16.11468</v>
      </c>
      <c r="BU17" s="43">
        <v>10.553320000000001</v>
      </c>
      <c r="BV17" s="43">
        <v>0</v>
      </c>
      <c r="BW17" s="43">
        <v>10.553320000000001</v>
      </c>
      <c r="BX17" s="44">
        <v>1.0840000000000001</v>
      </c>
      <c r="BY17" s="44">
        <v>0.26356000000000002</v>
      </c>
      <c r="BZ17" s="44">
        <v>3.9976000000000003</v>
      </c>
      <c r="CA17" s="44">
        <v>0.18740000000000001</v>
      </c>
      <c r="CB17" s="44">
        <v>5.532560000000001</v>
      </c>
      <c r="CC17" s="48">
        <v>16.085880000000003</v>
      </c>
      <c r="CD17" s="43">
        <v>10.666480000000002</v>
      </c>
      <c r="CE17" s="43">
        <v>0</v>
      </c>
      <c r="CF17" s="43">
        <v>10.666480000000002</v>
      </c>
      <c r="CG17" s="44">
        <v>1.1000000000000001</v>
      </c>
      <c r="CH17" s="44">
        <v>0.26640000000000003</v>
      </c>
      <c r="CI17" s="44">
        <v>4.0388400000000004</v>
      </c>
      <c r="CJ17" s="44">
        <v>0.18940000000000001</v>
      </c>
      <c r="CK17" s="44">
        <v>5.5946400000000009</v>
      </c>
      <c r="CL17" s="48">
        <v>16.261120000000002</v>
      </c>
      <c r="CM17" s="43">
        <v>10.553320000000001</v>
      </c>
      <c r="CN17" s="43">
        <v>0</v>
      </c>
      <c r="CO17" s="43">
        <v>10.553320000000001</v>
      </c>
      <c r="CP17" s="44">
        <v>1.1160000000000001</v>
      </c>
      <c r="CQ17" s="44">
        <v>0.26356000000000002</v>
      </c>
      <c r="CR17" s="44">
        <v>4.0167999999999999</v>
      </c>
      <c r="CS17" s="44">
        <v>0.18740000000000001</v>
      </c>
      <c r="CT17" s="44">
        <v>5.5837599999999998</v>
      </c>
      <c r="CU17" s="48">
        <v>16.137080000000001</v>
      </c>
      <c r="CV17" s="43">
        <v>10.553320000000001</v>
      </c>
      <c r="CW17" s="43">
        <v>0</v>
      </c>
      <c r="CX17" s="43">
        <v>10.553320000000001</v>
      </c>
      <c r="CY17" s="44">
        <v>1.0840000000000001</v>
      </c>
      <c r="CZ17" s="44">
        <v>0.26356000000000002</v>
      </c>
      <c r="DA17" s="44">
        <v>3.9976000000000003</v>
      </c>
      <c r="DB17" s="44">
        <v>0.18740000000000001</v>
      </c>
      <c r="DC17" s="44">
        <v>5.532560000000001</v>
      </c>
      <c r="DD17" s="48">
        <v>16.085880000000003</v>
      </c>
      <c r="DE17" s="43">
        <v>49.229840000000003</v>
      </c>
      <c r="DF17" s="43">
        <v>0</v>
      </c>
      <c r="DG17" s="43">
        <v>49.229840000000003</v>
      </c>
      <c r="DH17" s="44">
        <v>6.4240000000000013</v>
      </c>
      <c r="DI17" s="44">
        <v>2.8887200000000002</v>
      </c>
      <c r="DJ17" s="44">
        <v>17.765440000000002</v>
      </c>
      <c r="DK17" s="44">
        <v>0.86904000000000015</v>
      </c>
      <c r="DL17" s="44">
        <v>27.947200000000002</v>
      </c>
      <c r="DM17" s="45">
        <v>77.177040000000005</v>
      </c>
      <c r="DN17" s="73">
        <f t="shared" si="1"/>
        <v>167.14364</v>
      </c>
      <c r="DO17" s="73">
        <f t="shared" si="2"/>
        <v>3.7944400000000003</v>
      </c>
      <c r="DP17" s="73">
        <f t="shared" si="3"/>
        <v>170.93808000000001</v>
      </c>
      <c r="DQ17" s="22">
        <f t="shared" si="4"/>
        <v>18.975999999999999</v>
      </c>
      <c r="DR17" s="22">
        <f t="shared" si="5"/>
        <v>5.8029600000000006</v>
      </c>
      <c r="DS17" s="22">
        <f t="shared" si="6"/>
        <v>63.520800000000008</v>
      </c>
      <c r="DT17" s="22">
        <f t="shared" si="7"/>
        <v>5.252320000000001</v>
      </c>
      <c r="DU17" s="22">
        <f t="shared" si="8"/>
        <v>93.552080000000018</v>
      </c>
      <c r="DV17" s="23">
        <f t="shared" si="9"/>
        <v>264.49016000000006</v>
      </c>
      <c r="DW17" s="262">
        <f t="shared" si="10"/>
        <v>2.4501999999999953</v>
      </c>
      <c r="DX17" s="262"/>
      <c r="DY17" s="263">
        <f>E17-(DU17-(DO17*PARAM!Q17))</f>
        <v>1.4405599999999765</v>
      </c>
      <c r="DZ17" s="263"/>
    </row>
    <row r="18" spans="1:130" x14ac:dyDescent="0.25">
      <c r="A18" s="41">
        <v>1039</v>
      </c>
      <c r="B18" s="41" t="s">
        <v>482</v>
      </c>
      <c r="C18" s="41" t="s">
        <v>483</v>
      </c>
      <c r="D18" s="42">
        <v>0</v>
      </c>
      <c r="E18" s="41">
        <v>1478.8090000000002</v>
      </c>
      <c r="F18" s="41">
        <v>2479.7105000000001</v>
      </c>
      <c r="G18" s="41" t="s">
        <v>157</v>
      </c>
      <c r="H18" s="41" t="s">
        <v>24</v>
      </c>
      <c r="I18" s="41" t="s">
        <v>484</v>
      </c>
      <c r="J18" s="243">
        <v>390.60949999999997</v>
      </c>
      <c r="K18" s="243">
        <v>0</v>
      </c>
      <c r="L18" s="243">
        <v>390.60949999999997</v>
      </c>
      <c r="M18" s="44">
        <v>49.4</v>
      </c>
      <c r="N18" s="44">
        <v>9.7620000000000005</v>
      </c>
      <c r="O18" s="44">
        <v>172.8475</v>
      </c>
      <c r="P18" s="44">
        <v>6.0164999999999997</v>
      </c>
      <c r="Q18" s="44">
        <v>238.02599999999998</v>
      </c>
      <c r="R18" s="244">
        <v>628.63549999999998</v>
      </c>
      <c r="S18" s="43">
        <v>391.78100000000001</v>
      </c>
      <c r="T18" s="43">
        <v>0</v>
      </c>
      <c r="U18" s="43">
        <v>391.78100000000001</v>
      </c>
      <c r="V18" s="44">
        <v>49.55</v>
      </c>
      <c r="W18" s="44">
        <v>9.7914999999999992</v>
      </c>
      <c r="X18" s="44">
        <v>173.52849999999998</v>
      </c>
      <c r="Y18" s="44">
        <v>6.0324999999999998</v>
      </c>
      <c r="Z18" s="44">
        <v>238.9025</v>
      </c>
      <c r="AA18" s="48">
        <v>630.68349999999998</v>
      </c>
      <c r="AB18" s="43">
        <v>1704.1315</v>
      </c>
      <c r="AC18" s="43">
        <v>0</v>
      </c>
      <c r="AD18" s="43">
        <v>1704.1315</v>
      </c>
      <c r="AE18" s="44">
        <v>187.35</v>
      </c>
      <c r="AF18" s="44">
        <v>67.461500000000001</v>
      </c>
      <c r="AG18" s="44">
        <v>714.39600000000007</v>
      </c>
      <c r="AH18" s="44">
        <v>23.828000000000003</v>
      </c>
      <c r="AI18" s="44">
        <v>993.03550000000007</v>
      </c>
      <c r="AJ18" s="48">
        <v>2697.1669999999999</v>
      </c>
      <c r="AK18" s="43">
        <v>0</v>
      </c>
      <c r="AL18" s="43">
        <v>0</v>
      </c>
      <c r="AM18" s="43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8">
        <v>0</v>
      </c>
      <c r="AT18" s="43">
        <v>0</v>
      </c>
      <c r="AU18" s="43">
        <v>47.430500000000002</v>
      </c>
      <c r="AV18" s="43">
        <v>47.430500000000002</v>
      </c>
      <c r="AW18" s="44">
        <v>6.45</v>
      </c>
      <c r="AX18" s="44">
        <v>0</v>
      </c>
      <c r="AY18" s="44">
        <v>9.4860000000000007</v>
      </c>
      <c r="AZ18" s="44">
        <v>0.63549999999999995</v>
      </c>
      <c r="BA18" s="44">
        <v>16.5715</v>
      </c>
      <c r="BB18" s="48">
        <v>64.001999999999995</v>
      </c>
      <c r="BC18" s="43">
        <v>0</v>
      </c>
      <c r="BD18" s="43">
        <v>0</v>
      </c>
      <c r="BE18" s="43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8">
        <v>0</v>
      </c>
      <c r="BL18" s="43">
        <v>0</v>
      </c>
      <c r="BM18" s="43">
        <v>0</v>
      </c>
      <c r="BN18" s="43">
        <v>0</v>
      </c>
      <c r="BO18" s="44">
        <v>-0.15</v>
      </c>
      <c r="BP18" s="44">
        <v>0</v>
      </c>
      <c r="BQ18" s="44">
        <v>0</v>
      </c>
      <c r="BR18" s="44">
        <v>0</v>
      </c>
      <c r="BS18" s="44">
        <v>-0.15</v>
      </c>
      <c r="BT18" s="48">
        <v>-0.15</v>
      </c>
      <c r="BU18" s="43"/>
      <c r="BV18" s="43"/>
      <c r="BW18" s="43"/>
      <c r="BX18" s="44"/>
      <c r="BY18" s="44"/>
      <c r="BZ18" s="44"/>
      <c r="CA18" s="44"/>
      <c r="CB18" s="44"/>
      <c r="CC18" s="48"/>
      <c r="CD18" s="43">
        <v>0</v>
      </c>
      <c r="CE18" s="43">
        <v>0</v>
      </c>
      <c r="CF18" s="43">
        <v>0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8">
        <v>0</v>
      </c>
      <c r="CM18" s="43">
        <v>0</v>
      </c>
      <c r="CN18" s="43">
        <v>0</v>
      </c>
      <c r="CO18" s="43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8">
        <v>0</v>
      </c>
      <c r="CV18" s="43"/>
      <c r="CW18" s="43"/>
      <c r="CX18" s="43"/>
      <c r="CY18" s="44"/>
      <c r="CZ18" s="44"/>
      <c r="DA18" s="44"/>
      <c r="DB18" s="44"/>
      <c r="DC18" s="44"/>
      <c r="DD18" s="48"/>
      <c r="DE18" s="43"/>
      <c r="DF18" s="43"/>
      <c r="DG18" s="43"/>
      <c r="DH18" s="44"/>
      <c r="DI18" s="44"/>
      <c r="DJ18" s="44"/>
      <c r="DK18" s="44"/>
      <c r="DL18" s="44"/>
      <c r="DM18" s="45"/>
      <c r="DN18" s="73">
        <f t="shared" si="1"/>
        <v>2486.5219999999999</v>
      </c>
      <c r="DO18" s="73">
        <f t="shared" si="2"/>
        <v>47.430500000000002</v>
      </c>
      <c r="DP18" s="73">
        <f t="shared" si="3"/>
        <v>2533.9524999999999</v>
      </c>
      <c r="DQ18" s="22">
        <f t="shared" si="4"/>
        <v>292.59999999999997</v>
      </c>
      <c r="DR18" s="22">
        <f t="shared" si="5"/>
        <v>87.015000000000001</v>
      </c>
      <c r="DS18" s="22">
        <f t="shared" si="6"/>
        <v>1070.258</v>
      </c>
      <c r="DT18" s="22">
        <f t="shared" si="7"/>
        <v>36.512500000000003</v>
      </c>
      <c r="DU18" s="22">
        <f t="shared" si="8"/>
        <v>1486.3854999999999</v>
      </c>
      <c r="DV18" s="23">
        <f t="shared" si="9"/>
        <v>4020.3379999999997</v>
      </c>
      <c r="DW18" s="262">
        <f t="shared" si="10"/>
        <v>54.241999999999734</v>
      </c>
      <c r="DX18" s="262"/>
      <c r="DY18" s="263">
        <f>E18-(DU18-(DO18*PARAM!Q18))</f>
        <v>-7.5764999999996689</v>
      </c>
      <c r="DZ18" s="263"/>
    </row>
    <row r="19" spans="1:130" x14ac:dyDescent="0.25">
      <c r="A19" s="41">
        <v>1050</v>
      </c>
      <c r="B19" s="41" t="s">
        <v>873</v>
      </c>
      <c r="C19" s="41" t="s">
        <v>874</v>
      </c>
      <c r="D19" s="42">
        <v>0</v>
      </c>
      <c r="E19" s="41"/>
      <c r="F19" s="41"/>
      <c r="G19" s="41" t="s">
        <v>157</v>
      </c>
      <c r="H19" s="41" t="s">
        <v>9</v>
      </c>
      <c r="I19" s="41" t="s">
        <v>769</v>
      </c>
      <c r="J19" s="43"/>
      <c r="K19" s="43"/>
      <c r="L19" s="43"/>
      <c r="M19" s="44"/>
      <c r="N19" s="44"/>
      <c r="O19" s="44"/>
      <c r="P19" s="44"/>
      <c r="Q19" s="44"/>
      <c r="R19" s="48"/>
      <c r="S19" s="43"/>
      <c r="T19" s="43"/>
      <c r="U19" s="43"/>
      <c r="V19" s="44"/>
      <c r="W19" s="44"/>
      <c r="X19" s="44"/>
      <c r="Y19" s="44"/>
      <c r="Z19" s="44"/>
      <c r="AA19" s="48"/>
      <c r="AB19" s="43"/>
      <c r="AC19" s="43"/>
      <c r="AD19" s="43"/>
      <c r="AE19" s="44"/>
      <c r="AF19" s="44"/>
      <c r="AG19" s="44"/>
      <c r="AH19" s="44"/>
      <c r="AI19" s="44"/>
      <c r="AJ19" s="48"/>
      <c r="AK19" s="43"/>
      <c r="AL19" s="43"/>
      <c r="AM19" s="43"/>
      <c r="AN19" s="44"/>
      <c r="AO19" s="44"/>
      <c r="AP19" s="44"/>
      <c r="AQ19" s="44"/>
      <c r="AR19" s="44"/>
      <c r="AS19" s="48"/>
      <c r="AT19" s="43">
        <v>0</v>
      </c>
      <c r="AU19" s="43">
        <v>2.8458399999999999</v>
      </c>
      <c r="AV19" s="43">
        <v>2.8458399999999999</v>
      </c>
      <c r="AW19" s="44">
        <v>0.12</v>
      </c>
      <c r="AX19" s="44">
        <v>0</v>
      </c>
      <c r="AY19" s="44">
        <v>0.56920000000000004</v>
      </c>
      <c r="AZ19" s="44">
        <v>3.8120000000000001E-2</v>
      </c>
      <c r="BA19" s="44">
        <v>0.72731999999999997</v>
      </c>
      <c r="BB19" s="48">
        <v>3.5731600000000001</v>
      </c>
      <c r="BC19" s="43"/>
      <c r="BD19" s="43"/>
      <c r="BE19" s="43"/>
      <c r="BF19" s="44"/>
      <c r="BG19" s="44"/>
      <c r="BH19" s="44"/>
      <c r="BI19" s="44"/>
      <c r="BJ19" s="44"/>
      <c r="BK19" s="48"/>
      <c r="BL19" s="43"/>
      <c r="BM19" s="43"/>
      <c r="BN19" s="43"/>
      <c r="BO19" s="44"/>
      <c r="BP19" s="44"/>
      <c r="BQ19" s="44"/>
      <c r="BR19" s="44"/>
      <c r="BS19" s="44"/>
      <c r="BT19" s="48"/>
      <c r="BU19" s="43"/>
      <c r="BV19" s="43"/>
      <c r="BW19" s="43"/>
      <c r="BX19" s="44"/>
      <c r="BY19" s="44"/>
      <c r="BZ19" s="44"/>
      <c r="CA19" s="44"/>
      <c r="CB19" s="44"/>
      <c r="CC19" s="48"/>
      <c r="CD19" s="43"/>
      <c r="CE19" s="43"/>
      <c r="CF19" s="43"/>
      <c r="CG19" s="44"/>
      <c r="CH19" s="44"/>
      <c r="CI19" s="44"/>
      <c r="CJ19" s="44"/>
      <c r="CK19" s="44"/>
      <c r="CL19" s="48"/>
      <c r="CM19" s="43"/>
      <c r="CN19" s="43"/>
      <c r="CO19" s="43"/>
      <c r="CP19" s="44"/>
      <c r="CQ19" s="44"/>
      <c r="CR19" s="44"/>
      <c r="CS19" s="44"/>
      <c r="CT19" s="44"/>
      <c r="CU19" s="48"/>
      <c r="CV19" s="43"/>
      <c r="CW19" s="43"/>
      <c r="CX19" s="43"/>
      <c r="CY19" s="44"/>
      <c r="CZ19" s="44"/>
      <c r="DA19" s="44"/>
      <c r="DB19" s="44"/>
      <c r="DC19" s="44"/>
      <c r="DD19" s="48"/>
      <c r="DE19" s="43"/>
      <c r="DF19" s="43"/>
      <c r="DG19" s="43"/>
      <c r="DH19" s="44"/>
      <c r="DI19" s="44"/>
      <c r="DJ19" s="44"/>
      <c r="DK19" s="44"/>
      <c r="DL19" s="44"/>
      <c r="DM19" s="45"/>
      <c r="DN19" s="73">
        <f t="shared" si="1"/>
        <v>0</v>
      </c>
      <c r="DO19" s="73">
        <f t="shared" si="2"/>
        <v>2.8458399999999999</v>
      </c>
      <c r="DP19" s="73">
        <f t="shared" si="3"/>
        <v>2.8458399999999999</v>
      </c>
      <c r="DQ19" s="22">
        <f t="shared" si="4"/>
        <v>0.12</v>
      </c>
      <c r="DR19" s="22">
        <f t="shared" si="5"/>
        <v>0</v>
      </c>
      <c r="DS19" s="22">
        <f t="shared" si="6"/>
        <v>0.56920000000000004</v>
      </c>
      <c r="DT19" s="22">
        <f t="shared" si="7"/>
        <v>3.8120000000000001E-2</v>
      </c>
      <c r="DU19" s="22">
        <f t="shared" si="8"/>
        <v>0.72731999999999997</v>
      </c>
      <c r="DV19" s="23">
        <f t="shared" si="9"/>
        <v>3.5731600000000001</v>
      </c>
      <c r="DW19" s="262">
        <f t="shared" si="10"/>
        <v>2.8458399999999999</v>
      </c>
      <c r="DX19" s="262"/>
      <c r="DY19" s="263">
        <f>E19-(DU19-(DO19*PARAM!Q19))</f>
        <v>-0.72731999999999997</v>
      </c>
      <c r="DZ19" s="263"/>
    </row>
    <row r="20" spans="1:130" x14ac:dyDescent="0.25">
      <c r="A20" s="41">
        <v>1052</v>
      </c>
      <c r="B20" s="41" t="s">
        <v>518</v>
      </c>
      <c r="C20" s="41" t="s">
        <v>315</v>
      </c>
      <c r="D20" s="42">
        <v>1</v>
      </c>
      <c r="E20" s="41">
        <v>4179.8924999999999</v>
      </c>
      <c r="F20" s="41">
        <v>7419.6381000000001</v>
      </c>
      <c r="G20" s="41" t="s">
        <v>157</v>
      </c>
      <c r="H20" s="41" t="s">
        <v>21</v>
      </c>
      <c r="I20" s="41" t="s">
        <v>256</v>
      </c>
      <c r="J20" s="43">
        <v>577.8297</v>
      </c>
      <c r="K20" s="43">
        <v>0</v>
      </c>
      <c r="L20" s="43">
        <v>577.8297</v>
      </c>
      <c r="M20" s="44">
        <v>59.85</v>
      </c>
      <c r="N20" s="44">
        <v>14.391300000000001</v>
      </c>
      <c r="O20" s="44">
        <v>217.84349999999998</v>
      </c>
      <c r="P20" s="44">
        <v>30.601199999999999</v>
      </c>
      <c r="Q20" s="44">
        <v>322.68599999999998</v>
      </c>
      <c r="R20" s="48">
        <v>900.51570000000004</v>
      </c>
      <c r="S20" s="43">
        <v>572.58809999999994</v>
      </c>
      <c r="T20" s="43">
        <v>0</v>
      </c>
      <c r="U20" s="43">
        <v>572.58809999999994</v>
      </c>
      <c r="V20" s="44">
        <v>59.64</v>
      </c>
      <c r="W20" s="44">
        <v>14.300999999999998</v>
      </c>
      <c r="X20" s="44">
        <v>216.75150000000002</v>
      </c>
      <c r="Y20" s="44">
        <v>30.515100000000004</v>
      </c>
      <c r="Z20" s="44">
        <v>321.20759999999996</v>
      </c>
      <c r="AA20" s="48">
        <v>893.79570000000012</v>
      </c>
      <c r="AB20" s="43">
        <v>572.04629999999997</v>
      </c>
      <c r="AC20" s="43">
        <v>0</v>
      </c>
      <c r="AD20" s="43">
        <v>572.04629999999997</v>
      </c>
      <c r="AE20" s="44">
        <v>59.43</v>
      </c>
      <c r="AF20" s="44">
        <v>14.288399999999999</v>
      </c>
      <c r="AG20" s="44">
        <v>216.447</v>
      </c>
      <c r="AH20" s="44">
        <v>34.790700000000001</v>
      </c>
      <c r="AI20" s="44">
        <v>324.95609999999999</v>
      </c>
      <c r="AJ20" s="48">
        <v>897.00240000000008</v>
      </c>
      <c r="AK20" s="43">
        <v>576.0027</v>
      </c>
      <c r="AL20" s="43">
        <v>0</v>
      </c>
      <c r="AM20" s="43">
        <v>576.0027</v>
      </c>
      <c r="AN20" s="44">
        <v>59.85</v>
      </c>
      <c r="AO20" s="44">
        <v>14.385</v>
      </c>
      <c r="AP20" s="44">
        <v>217.8897</v>
      </c>
      <c r="AQ20" s="44">
        <v>31.649099999999997</v>
      </c>
      <c r="AR20" s="44">
        <v>323.77379999999999</v>
      </c>
      <c r="AS20" s="48">
        <v>899.77649999999994</v>
      </c>
      <c r="AT20" s="43">
        <v>117.56219999999999</v>
      </c>
      <c r="AU20" s="43">
        <v>199.2081</v>
      </c>
      <c r="AV20" s="43">
        <v>316.77029999999996</v>
      </c>
      <c r="AW20" s="44">
        <v>24.78</v>
      </c>
      <c r="AX20" s="44">
        <v>2.9252999999999996</v>
      </c>
      <c r="AY20" s="44">
        <v>97.956599999999995</v>
      </c>
      <c r="AZ20" s="44">
        <v>22.9635</v>
      </c>
      <c r="BA20" s="44">
        <v>148.62540000000001</v>
      </c>
      <c r="BB20" s="48">
        <v>465.39569999999998</v>
      </c>
      <c r="BC20" s="43">
        <v>634.48980000000006</v>
      </c>
      <c r="BD20" s="43">
        <v>0</v>
      </c>
      <c r="BE20" s="43">
        <v>634.48980000000006</v>
      </c>
      <c r="BF20" s="44">
        <v>66.569999999999993</v>
      </c>
      <c r="BG20" s="44">
        <v>15.5085</v>
      </c>
      <c r="BH20" s="44">
        <v>275.42130000000003</v>
      </c>
      <c r="BI20" s="44">
        <v>24.057600000000001</v>
      </c>
      <c r="BJ20" s="44">
        <v>381.55739999999997</v>
      </c>
      <c r="BK20" s="48">
        <v>1016.0472</v>
      </c>
      <c r="BL20" s="43">
        <v>572.04629999999997</v>
      </c>
      <c r="BM20" s="43">
        <v>0</v>
      </c>
      <c r="BN20" s="43">
        <v>572.04629999999997</v>
      </c>
      <c r="BO20" s="44">
        <v>58.8</v>
      </c>
      <c r="BP20" s="44">
        <v>14.288399999999999</v>
      </c>
      <c r="BQ20" s="44">
        <v>216.447</v>
      </c>
      <c r="BR20" s="44">
        <v>13.370699999999999</v>
      </c>
      <c r="BS20" s="44">
        <v>302.90609999999998</v>
      </c>
      <c r="BT20" s="48">
        <v>874.95240000000001</v>
      </c>
      <c r="BU20" s="43">
        <v>572.04629999999997</v>
      </c>
      <c r="BV20" s="43">
        <v>0</v>
      </c>
      <c r="BW20" s="43">
        <v>572.04629999999997</v>
      </c>
      <c r="BX20" s="44">
        <v>59.43</v>
      </c>
      <c r="BY20" s="44">
        <v>14.288399999999999</v>
      </c>
      <c r="BZ20" s="44">
        <v>216.447</v>
      </c>
      <c r="CA20" s="44">
        <v>15.512700000000001</v>
      </c>
      <c r="CB20" s="44">
        <v>305.67810000000003</v>
      </c>
      <c r="CC20" s="48">
        <v>877.72440000000006</v>
      </c>
      <c r="CD20" s="43">
        <v>582.10739999999998</v>
      </c>
      <c r="CE20" s="43">
        <v>0</v>
      </c>
      <c r="CF20" s="43">
        <v>582.10739999999998</v>
      </c>
      <c r="CG20" s="44">
        <v>60.9</v>
      </c>
      <c r="CH20" s="44">
        <v>14.5404</v>
      </c>
      <c r="CI20" s="44">
        <v>220.11779999999999</v>
      </c>
      <c r="CJ20" s="44">
        <v>33.896100000000004</v>
      </c>
      <c r="CK20" s="44">
        <v>329.45429999999999</v>
      </c>
      <c r="CL20" s="48">
        <v>911.56169999999997</v>
      </c>
      <c r="CM20" s="43">
        <v>569.25120000000004</v>
      </c>
      <c r="CN20" s="43">
        <v>0</v>
      </c>
      <c r="CO20" s="43">
        <v>569.25120000000004</v>
      </c>
      <c r="CP20" s="44">
        <v>60.69</v>
      </c>
      <c r="CQ20" s="44">
        <v>14.217000000000001</v>
      </c>
      <c r="CR20" s="44">
        <v>216.4281</v>
      </c>
      <c r="CS20" s="44">
        <v>16.531199999999998</v>
      </c>
      <c r="CT20" s="44">
        <v>307.86630000000002</v>
      </c>
      <c r="CU20" s="48">
        <v>877.11749999999995</v>
      </c>
      <c r="CV20" s="43">
        <v>572.20169999999996</v>
      </c>
      <c r="CW20" s="43">
        <v>0</v>
      </c>
      <c r="CX20" s="43">
        <v>572.20169999999996</v>
      </c>
      <c r="CY20" s="44">
        <v>59.43</v>
      </c>
      <c r="CZ20" s="44">
        <v>14.2905</v>
      </c>
      <c r="DA20" s="44">
        <v>216.49950000000001</v>
      </c>
      <c r="DB20" s="44">
        <v>27.2958</v>
      </c>
      <c r="DC20" s="44">
        <v>317.51580000000001</v>
      </c>
      <c r="DD20" s="48">
        <v>889.71749999999997</v>
      </c>
      <c r="DE20" s="43">
        <v>855.26490000000001</v>
      </c>
      <c r="DF20" s="43">
        <v>0</v>
      </c>
      <c r="DG20" s="43">
        <v>855.26490000000001</v>
      </c>
      <c r="DH20" s="44">
        <v>98.7</v>
      </c>
      <c r="DI20" s="44">
        <v>88.886700000000005</v>
      </c>
      <c r="DJ20" s="44">
        <v>282.66840000000002</v>
      </c>
      <c r="DK20" s="44">
        <v>35.5383</v>
      </c>
      <c r="DL20" s="44">
        <v>505.79339999999996</v>
      </c>
      <c r="DM20" s="45">
        <v>1361.0582999999999</v>
      </c>
      <c r="DN20" s="73">
        <f t="shared" si="1"/>
        <v>6773.4365999999991</v>
      </c>
      <c r="DO20" s="73">
        <f t="shared" si="2"/>
        <v>199.2081</v>
      </c>
      <c r="DP20" s="73">
        <f t="shared" si="3"/>
        <v>6972.6446999999998</v>
      </c>
      <c r="DQ20" s="22">
        <f t="shared" si="4"/>
        <v>728.07</v>
      </c>
      <c r="DR20" s="22">
        <f t="shared" si="5"/>
        <v>236.3109</v>
      </c>
      <c r="DS20" s="22">
        <f t="shared" si="6"/>
        <v>2610.9174000000003</v>
      </c>
      <c r="DT20" s="22">
        <f t="shared" si="7"/>
        <v>316.72200000000004</v>
      </c>
      <c r="DU20" s="22">
        <f t="shared" si="8"/>
        <v>3892.0203000000001</v>
      </c>
      <c r="DV20" s="23">
        <f t="shared" si="9"/>
        <v>10864.665000000001</v>
      </c>
      <c r="DW20" s="262">
        <f t="shared" si="10"/>
        <v>-446.99340000000029</v>
      </c>
      <c r="DX20" s="262"/>
      <c r="DY20" s="263">
        <f>E20-(DU20-(DO20*PARAM!Q20))</f>
        <v>287.87219999999979</v>
      </c>
      <c r="DZ20" s="263"/>
    </row>
    <row r="21" spans="1:130" x14ac:dyDescent="0.25">
      <c r="A21" s="41">
        <v>1086</v>
      </c>
      <c r="B21" s="41" t="s">
        <v>591</v>
      </c>
      <c r="C21" s="41" t="s">
        <v>347</v>
      </c>
      <c r="D21" s="42">
        <v>1</v>
      </c>
      <c r="E21" s="41">
        <v>74.331199999999995</v>
      </c>
      <c r="F21" s="41">
        <v>131.81468000000001</v>
      </c>
      <c r="G21" s="41" t="s">
        <v>157</v>
      </c>
      <c r="H21" s="41" t="s">
        <v>9</v>
      </c>
      <c r="I21" s="41" t="s">
        <v>277</v>
      </c>
      <c r="J21" s="43">
        <v>10.382280000000002</v>
      </c>
      <c r="K21" s="43">
        <v>0</v>
      </c>
      <c r="L21" s="43">
        <v>10.382280000000002</v>
      </c>
      <c r="M21" s="44">
        <v>1.044</v>
      </c>
      <c r="N21" s="44">
        <v>0.25616</v>
      </c>
      <c r="O21" s="44">
        <v>3.8875200000000003</v>
      </c>
      <c r="P21" s="44">
        <v>0.5918000000000001</v>
      </c>
      <c r="Q21" s="44">
        <v>5.7794799999999995</v>
      </c>
      <c r="R21" s="48">
        <v>16.161760000000001</v>
      </c>
      <c r="S21" s="43">
        <v>10.16384</v>
      </c>
      <c r="T21" s="43">
        <v>0</v>
      </c>
      <c r="U21" s="43">
        <v>10.16384</v>
      </c>
      <c r="V21" s="44">
        <v>1.032</v>
      </c>
      <c r="W21" s="44">
        <v>0.25380000000000003</v>
      </c>
      <c r="X21" s="44">
        <v>3.8572800000000003</v>
      </c>
      <c r="Y21" s="44">
        <v>0.56808000000000003</v>
      </c>
      <c r="Z21" s="44">
        <v>5.7111599999999996</v>
      </c>
      <c r="AA21" s="48">
        <v>15.875</v>
      </c>
      <c r="AB21" s="43">
        <v>10.16384</v>
      </c>
      <c r="AC21" s="43">
        <v>0</v>
      </c>
      <c r="AD21" s="43">
        <v>10.16384</v>
      </c>
      <c r="AE21" s="44">
        <v>1.032</v>
      </c>
      <c r="AF21" s="44">
        <v>0.25380000000000003</v>
      </c>
      <c r="AG21" s="44">
        <v>3.8553200000000003</v>
      </c>
      <c r="AH21" s="44">
        <v>0.64968000000000004</v>
      </c>
      <c r="AI21" s="44">
        <v>5.7908000000000008</v>
      </c>
      <c r="AJ21" s="48">
        <v>15.954640000000001</v>
      </c>
      <c r="AK21" s="43">
        <v>10.30428</v>
      </c>
      <c r="AL21" s="43">
        <v>0</v>
      </c>
      <c r="AM21" s="43">
        <v>10.30428</v>
      </c>
      <c r="AN21" s="44">
        <v>1.048</v>
      </c>
      <c r="AO21" s="44">
        <v>0.25736000000000003</v>
      </c>
      <c r="AP21" s="44">
        <v>3.9065600000000003</v>
      </c>
      <c r="AQ21" s="44">
        <v>0.61136000000000001</v>
      </c>
      <c r="AR21" s="44">
        <v>5.8232800000000005</v>
      </c>
      <c r="AS21" s="48">
        <v>16.127560000000003</v>
      </c>
      <c r="AT21" s="43">
        <v>10.284160000000002</v>
      </c>
      <c r="AU21" s="43">
        <v>3.7565200000000005</v>
      </c>
      <c r="AV21" s="43">
        <v>14.04068</v>
      </c>
      <c r="AW21" s="44">
        <v>1.56</v>
      </c>
      <c r="AX21" s="44">
        <v>0.25684000000000001</v>
      </c>
      <c r="AY21" s="44">
        <v>4.6505200000000002</v>
      </c>
      <c r="AZ21" s="44">
        <v>0.49816000000000005</v>
      </c>
      <c r="BA21" s="44">
        <v>6.9655200000000006</v>
      </c>
      <c r="BB21" s="48">
        <v>21.0062</v>
      </c>
      <c r="BC21" s="43">
        <v>15.619920000000002</v>
      </c>
      <c r="BD21" s="43">
        <v>0</v>
      </c>
      <c r="BE21" s="43">
        <v>15.619920000000002</v>
      </c>
      <c r="BF21" s="44">
        <v>1.724</v>
      </c>
      <c r="BG21" s="44">
        <v>0.37908000000000003</v>
      </c>
      <c r="BH21" s="44">
        <v>5.6847199999999996</v>
      </c>
      <c r="BI21" s="44">
        <v>0.72424000000000011</v>
      </c>
      <c r="BJ21" s="44">
        <v>8.5120400000000007</v>
      </c>
      <c r="BK21" s="48">
        <v>24.131959999999999</v>
      </c>
      <c r="BL21" s="43">
        <v>10.16384</v>
      </c>
      <c r="BM21" s="43">
        <v>0</v>
      </c>
      <c r="BN21" s="43">
        <v>10.16384</v>
      </c>
      <c r="BO21" s="44">
        <v>1.024</v>
      </c>
      <c r="BP21" s="44">
        <v>0.25380000000000003</v>
      </c>
      <c r="BQ21" s="44">
        <v>3.8553200000000003</v>
      </c>
      <c r="BR21" s="44">
        <v>0.60888000000000009</v>
      </c>
      <c r="BS21" s="44">
        <v>5.7420000000000009</v>
      </c>
      <c r="BT21" s="48">
        <v>15.905840000000001</v>
      </c>
      <c r="BU21" s="43">
        <v>10.16384</v>
      </c>
      <c r="BV21" s="43">
        <v>0</v>
      </c>
      <c r="BW21" s="43">
        <v>10.16384</v>
      </c>
      <c r="BX21" s="44">
        <v>1.032</v>
      </c>
      <c r="BY21" s="44">
        <v>0.25380000000000003</v>
      </c>
      <c r="BZ21" s="44">
        <v>3.8553200000000003</v>
      </c>
      <c r="CA21" s="44">
        <v>0.62928000000000006</v>
      </c>
      <c r="CB21" s="44">
        <v>5.7704000000000004</v>
      </c>
      <c r="CC21" s="48">
        <v>15.934239999999999</v>
      </c>
      <c r="CD21" s="43">
        <v>10.49952</v>
      </c>
      <c r="CE21" s="43">
        <v>0</v>
      </c>
      <c r="CF21" s="43">
        <v>10.49952</v>
      </c>
      <c r="CG21" s="44">
        <v>1.0760000000000001</v>
      </c>
      <c r="CH21" s="44">
        <v>0.26220000000000004</v>
      </c>
      <c r="CI21" s="44">
        <v>3.9778800000000003</v>
      </c>
      <c r="CJ21" s="44">
        <v>0.39039999999999997</v>
      </c>
      <c r="CK21" s="44">
        <v>5.70648</v>
      </c>
      <c r="CL21" s="48">
        <v>16.206000000000003</v>
      </c>
      <c r="CM21" s="43">
        <v>10.10276</v>
      </c>
      <c r="CN21" s="43">
        <v>0</v>
      </c>
      <c r="CO21" s="43">
        <v>10.10276</v>
      </c>
      <c r="CP21" s="44">
        <v>1.056</v>
      </c>
      <c r="CQ21" s="44">
        <v>0.25228</v>
      </c>
      <c r="CR21" s="44">
        <v>3.8420399999999999</v>
      </c>
      <c r="CS21" s="44">
        <v>0.50575999999999999</v>
      </c>
      <c r="CT21" s="44">
        <v>5.6560800000000002</v>
      </c>
      <c r="CU21" s="48">
        <v>15.758839999999999</v>
      </c>
      <c r="CV21" s="43">
        <v>10.16384</v>
      </c>
      <c r="CW21" s="43">
        <v>0</v>
      </c>
      <c r="CX21" s="43">
        <v>10.16384</v>
      </c>
      <c r="CY21" s="44">
        <v>1.032</v>
      </c>
      <c r="CZ21" s="44">
        <v>0.25380000000000003</v>
      </c>
      <c r="DA21" s="44">
        <v>3.8451600000000004</v>
      </c>
      <c r="DB21" s="44">
        <v>0.54768000000000006</v>
      </c>
      <c r="DC21" s="44">
        <v>5.6786400000000006</v>
      </c>
      <c r="DD21" s="48">
        <v>15.84248</v>
      </c>
      <c r="DE21" s="43">
        <v>15.2796</v>
      </c>
      <c r="DF21" s="43">
        <v>0</v>
      </c>
      <c r="DG21" s="43">
        <v>15.2796</v>
      </c>
      <c r="DH21" s="44">
        <v>1.7280000000000002</v>
      </c>
      <c r="DI21" s="44">
        <v>1.7076800000000001</v>
      </c>
      <c r="DJ21" s="44">
        <v>5.7440800000000003</v>
      </c>
      <c r="DK21" s="44">
        <v>0.72016000000000002</v>
      </c>
      <c r="DL21" s="44">
        <v>9.8999200000000016</v>
      </c>
      <c r="DM21" s="45">
        <v>25.179520000000004</v>
      </c>
      <c r="DN21" s="73">
        <f t="shared" si="1"/>
        <v>133.29172</v>
      </c>
      <c r="DO21" s="73">
        <f t="shared" si="2"/>
        <v>3.7565200000000005</v>
      </c>
      <c r="DP21" s="73">
        <f t="shared" si="3"/>
        <v>137.04823999999999</v>
      </c>
      <c r="DQ21" s="22">
        <f t="shared" si="4"/>
        <v>14.388000000000003</v>
      </c>
      <c r="DR21" s="22">
        <f t="shared" si="5"/>
        <v>4.6406000000000001</v>
      </c>
      <c r="DS21" s="22">
        <f t="shared" si="6"/>
        <v>50.96172</v>
      </c>
      <c r="DT21" s="22">
        <f t="shared" si="7"/>
        <v>7.0454799999999995</v>
      </c>
      <c r="DU21" s="22">
        <f t="shared" si="8"/>
        <v>77.035799999999995</v>
      </c>
      <c r="DV21" s="23">
        <f t="shared" si="9"/>
        <v>214.08403999999999</v>
      </c>
      <c r="DW21" s="262">
        <f t="shared" si="10"/>
        <v>5.2335599999999829</v>
      </c>
      <c r="DX21" s="262"/>
      <c r="DY21" s="263">
        <f>E21-(DU21-(DO21*PARAM!Q21))</f>
        <v>-2.7045999999999992</v>
      </c>
      <c r="DZ21" s="263"/>
    </row>
    <row r="22" spans="1:130" x14ac:dyDescent="0.25">
      <c r="A22" s="41">
        <v>1115</v>
      </c>
      <c r="B22" s="41" t="s">
        <v>252</v>
      </c>
      <c r="C22" s="41" t="s">
        <v>253</v>
      </c>
      <c r="D22" s="42">
        <v>1</v>
      </c>
      <c r="E22" s="41">
        <v>6223.3685999999989</v>
      </c>
      <c r="F22" s="41">
        <v>9980.6417999999994</v>
      </c>
      <c r="G22" s="41" t="s">
        <v>157</v>
      </c>
      <c r="H22" s="41" t="s">
        <v>20</v>
      </c>
      <c r="I22" s="41" t="s">
        <v>254</v>
      </c>
      <c r="J22" s="43">
        <v>629.0838</v>
      </c>
      <c r="K22" s="43">
        <v>0</v>
      </c>
      <c r="L22" s="43">
        <v>629.0838</v>
      </c>
      <c r="M22" s="44">
        <v>70.02</v>
      </c>
      <c r="N22" s="44">
        <v>15.611400000000001</v>
      </c>
      <c r="O22" s="44">
        <v>240.732</v>
      </c>
      <c r="P22" s="44">
        <v>29.482199999999999</v>
      </c>
      <c r="Q22" s="44">
        <v>355.84559999999999</v>
      </c>
      <c r="R22" s="48">
        <v>984.92939999999999</v>
      </c>
      <c r="S22" s="43">
        <v>624.87180000000001</v>
      </c>
      <c r="T22" s="43">
        <v>0</v>
      </c>
      <c r="U22" s="43">
        <v>624.87180000000001</v>
      </c>
      <c r="V22" s="44">
        <v>70.02</v>
      </c>
      <c r="W22" s="44">
        <v>15.611400000000001</v>
      </c>
      <c r="X22" s="44">
        <v>240.9768</v>
      </c>
      <c r="Y22" s="44">
        <v>25.7544</v>
      </c>
      <c r="Z22" s="44">
        <v>352.36260000000004</v>
      </c>
      <c r="AA22" s="48">
        <v>977.23440000000005</v>
      </c>
      <c r="AB22" s="43">
        <v>624.87180000000001</v>
      </c>
      <c r="AC22" s="43">
        <v>0</v>
      </c>
      <c r="AD22" s="43">
        <v>624.87180000000001</v>
      </c>
      <c r="AE22" s="44">
        <v>70.02</v>
      </c>
      <c r="AF22" s="44">
        <v>15.611400000000001</v>
      </c>
      <c r="AG22" s="44">
        <v>240.8544</v>
      </c>
      <c r="AH22" s="44">
        <v>32.180399999999999</v>
      </c>
      <c r="AI22" s="44">
        <v>358.6662</v>
      </c>
      <c r="AJ22" s="48">
        <v>983.53800000000001</v>
      </c>
      <c r="AK22" s="43">
        <v>653.54939999999999</v>
      </c>
      <c r="AL22" s="43">
        <v>0</v>
      </c>
      <c r="AM22" s="43">
        <v>653.54939999999999</v>
      </c>
      <c r="AN22" s="44">
        <v>74.16</v>
      </c>
      <c r="AO22" s="44">
        <v>16.3278</v>
      </c>
      <c r="AP22" s="44">
        <v>250.84439999999998</v>
      </c>
      <c r="AQ22" s="44">
        <v>27.977399999999999</v>
      </c>
      <c r="AR22" s="44">
        <v>369.30959999999999</v>
      </c>
      <c r="AS22" s="48">
        <v>1022.8589999999999</v>
      </c>
      <c r="AT22" s="43">
        <v>646.0992</v>
      </c>
      <c r="AU22" s="43">
        <v>170.74979999999999</v>
      </c>
      <c r="AV22" s="43">
        <v>816.84899999999993</v>
      </c>
      <c r="AW22" s="44">
        <v>96.12</v>
      </c>
      <c r="AX22" s="44">
        <v>16.140599999999999</v>
      </c>
      <c r="AY22" s="44">
        <v>282.39479999999998</v>
      </c>
      <c r="AZ22" s="44">
        <v>13.6404</v>
      </c>
      <c r="BA22" s="44">
        <v>408.29580000000004</v>
      </c>
      <c r="BB22" s="48">
        <v>1225.1448</v>
      </c>
      <c r="BC22" s="43">
        <v>938.08440000000007</v>
      </c>
      <c r="BD22" s="43">
        <v>0</v>
      </c>
      <c r="BE22" s="43">
        <v>938.08440000000007</v>
      </c>
      <c r="BF22" s="44">
        <v>112.68</v>
      </c>
      <c r="BG22" s="44">
        <v>23.324400000000001</v>
      </c>
      <c r="BH22" s="44">
        <v>404.27279999999996</v>
      </c>
      <c r="BI22" s="44">
        <v>15.310799999999999</v>
      </c>
      <c r="BJ22" s="44">
        <v>555.58800000000008</v>
      </c>
      <c r="BK22" s="48">
        <v>1493.6723999999999</v>
      </c>
      <c r="BL22" s="43">
        <v>624.87180000000001</v>
      </c>
      <c r="BM22" s="43">
        <v>0</v>
      </c>
      <c r="BN22" s="43">
        <v>624.87180000000001</v>
      </c>
      <c r="BO22" s="44">
        <v>69.84</v>
      </c>
      <c r="BP22" s="44">
        <v>15.611400000000001</v>
      </c>
      <c r="BQ22" s="44">
        <v>240.8544</v>
      </c>
      <c r="BR22" s="44">
        <v>11.066400000000002</v>
      </c>
      <c r="BS22" s="44">
        <v>337.37220000000002</v>
      </c>
      <c r="BT22" s="48">
        <v>962.24399999999991</v>
      </c>
      <c r="BU22" s="43">
        <v>624.87180000000001</v>
      </c>
      <c r="BV22" s="43">
        <v>0</v>
      </c>
      <c r="BW22" s="43">
        <v>624.87180000000001</v>
      </c>
      <c r="BX22" s="44">
        <v>70.02</v>
      </c>
      <c r="BY22" s="44">
        <v>15.611400000000001</v>
      </c>
      <c r="BZ22" s="44">
        <v>240.8544</v>
      </c>
      <c r="CA22" s="44">
        <v>11.066400000000002</v>
      </c>
      <c r="CB22" s="44">
        <v>337.55220000000003</v>
      </c>
      <c r="CC22" s="48">
        <v>962.42399999999998</v>
      </c>
      <c r="CD22" s="43">
        <v>624.87180000000001</v>
      </c>
      <c r="CE22" s="43">
        <v>0</v>
      </c>
      <c r="CF22" s="43">
        <v>624.87180000000001</v>
      </c>
      <c r="CG22" s="44">
        <v>70.02</v>
      </c>
      <c r="CH22" s="44">
        <v>15.611400000000001</v>
      </c>
      <c r="CI22" s="44">
        <v>240.8544</v>
      </c>
      <c r="CJ22" s="44">
        <v>11.066400000000002</v>
      </c>
      <c r="CK22" s="44">
        <v>337.55220000000003</v>
      </c>
      <c r="CL22" s="48">
        <v>962.42399999999998</v>
      </c>
      <c r="CM22" s="43">
        <v>624.87180000000001</v>
      </c>
      <c r="CN22" s="43">
        <v>0</v>
      </c>
      <c r="CO22" s="43">
        <v>624.87180000000001</v>
      </c>
      <c r="CP22" s="44">
        <v>71.459999999999994</v>
      </c>
      <c r="CQ22" s="44">
        <v>15.611400000000001</v>
      </c>
      <c r="CR22" s="44">
        <v>241.7184</v>
      </c>
      <c r="CS22" s="44">
        <v>11.066400000000002</v>
      </c>
      <c r="CT22" s="44">
        <v>339.8562</v>
      </c>
      <c r="CU22" s="48">
        <v>964.72800000000007</v>
      </c>
      <c r="CV22" s="43">
        <v>626.30099999999993</v>
      </c>
      <c r="CW22" s="43">
        <v>0</v>
      </c>
      <c r="CX22" s="43">
        <v>626.30099999999993</v>
      </c>
      <c r="CY22" s="44">
        <v>70.2</v>
      </c>
      <c r="CZ22" s="44">
        <v>15.647399999999999</v>
      </c>
      <c r="DA22" s="44">
        <v>241.35119999999998</v>
      </c>
      <c r="DB22" s="44">
        <v>11.086199999999998</v>
      </c>
      <c r="DC22" s="44">
        <v>338.28480000000002</v>
      </c>
      <c r="DD22" s="48">
        <v>964.58580000000006</v>
      </c>
      <c r="DE22" s="43">
        <v>2865.1265999999996</v>
      </c>
      <c r="DF22" s="43">
        <v>0</v>
      </c>
      <c r="DG22" s="43">
        <v>2865.1265999999996</v>
      </c>
      <c r="DH22" s="44">
        <v>379.44</v>
      </c>
      <c r="DI22" s="44">
        <v>172.5498</v>
      </c>
      <c r="DJ22" s="44">
        <v>1570.4388000000001</v>
      </c>
      <c r="DK22" s="44">
        <v>41.443199999999997</v>
      </c>
      <c r="DL22" s="44">
        <v>2163.8717999999999</v>
      </c>
      <c r="DM22" s="45">
        <v>5028.9984000000004</v>
      </c>
      <c r="DN22" s="73">
        <f t="shared" si="1"/>
        <v>10107.475199999999</v>
      </c>
      <c r="DO22" s="73">
        <f t="shared" si="2"/>
        <v>170.74979999999999</v>
      </c>
      <c r="DP22" s="73">
        <f t="shared" si="3"/>
        <v>10278.224999999999</v>
      </c>
      <c r="DQ22" s="22">
        <f t="shared" si="4"/>
        <v>1224</v>
      </c>
      <c r="DR22" s="22">
        <f t="shared" si="5"/>
        <v>353.26980000000003</v>
      </c>
      <c r="DS22" s="22">
        <f t="shared" si="6"/>
        <v>4436.1468000000004</v>
      </c>
      <c r="DT22" s="22">
        <f t="shared" si="7"/>
        <v>241.14059999999998</v>
      </c>
      <c r="DU22" s="22">
        <f t="shared" si="8"/>
        <v>6254.5572000000011</v>
      </c>
      <c r="DV22" s="23">
        <f t="shared" si="9"/>
        <v>16532.782199999998</v>
      </c>
      <c r="DW22" s="262">
        <f t="shared" si="10"/>
        <v>297.58319999999912</v>
      </c>
      <c r="DX22" s="262"/>
      <c r="DY22" s="263">
        <f>E22-(DU22-(DO22*PARAM!Q22))</f>
        <v>-31.188600000002225</v>
      </c>
      <c r="DZ22" s="263"/>
    </row>
    <row r="23" spans="1:130" x14ac:dyDescent="0.25">
      <c r="A23" s="41">
        <v>1146</v>
      </c>
      <c r="B23" s="41" t="s">
        <v>768</v>
      </c>
      <c r="C23" s="41" t="s">
        <v>300</v>
      </c>
      <c r="D23" s="42">
        <v>1</v>
      </c>
      <c r="E23" s="41">
        <v>139.11856</v>
      </c>
      <c r="F23" s="41">
        <v>223.20332000000002</v>
      </c>
      <c r="G23" s="41" t="s">
        <v>157</v>
      </c>
      <c r="H23" s="41" t="s">
        <v>9</v>
      </c>
      <c r="I23" s="41" t="s">
        <v>769</v>
      </c>
      <c r="J23" s="43">
        <v>14.989160000000002</v>
      </c>
      <c r="K23" s="43">
        <v>0</v>
      </c>
      <c r="L23" s="43">
        <v>14.989160000000002</v>
      </c>
      <c r="M23" s="44">
        <v>1.7</v>
      </c>
      <c r="N23" s="44">
        <v>0.37260000000000004</v>
      </c>
      <c r="O23" s="44">
        <v>5.7070800000000013</v>
      </c>
      <c r="P23" s="44">
        <v>0.66883999999999999</v>
      </c>
      <c r="Q23" s="44">
        <v>8.4485200000000003</v>
      </c>
      <c r="R23" s="48">
        <v>23.43768</v>
      </c>
      <c r="S23" s="43">
        <v>14.989160000000002</v>
      </c>
      <c r="T23" s="43">
        <v>0</v>
      </c>
      <c r="U23" s="43">
        <v>14.989160000000002</v>
      </c>
      <c r="V23" s="44">
        <v>1.7</v>
      </c>
      <c r="W23" s="44">
        <v>0.37260000000000004</v>
      </c>
      <c r="X23" s="44">
        <v>5.7128399999999999</v>
      </c>
      <c r="Y23" s="44">
        <v>0.66883999999999999</v>
      </c>
      <c r="Z23" s="44">
        <v>8.4542800000000007</v>
      </c>
      <c r="AA23" s="48">
        <v>23.443439999999999</v>
      </c>
      <c r="AB23" s="43">
        <v>14.56104</v>
      </c>
      <c r="AC23" s="43">
        <v>0</v>
      </c>
      <c r="AD23" s="43">
        <v>14.56104</v>
      </c>
      <c r="AE23" s="44">
        <v>1.64</v>
      </c>
      <c r="AF23" s="44">
        <v>0.36188000000000003</v>
      </c>
      <c r="AG23" s="44">
        <v>5.5694000000000008</v>
      </c>
      <c r="AH23" s="44">
        <v>0.72424000000000011</v>
      </c>
      <c r="AI23" s="44">
        <v>8.2955199999999998</v>
      </c>
      <c r="AJ23" s="48">
        <v>22.856559999999998</v>
      </c>
      <c r="AK23" s="43">
        <v>14.913200000000002</v>
      </c>
      <c r="AL23" s="43">
        <v>0</v>
      </c>
      <c r="AM23" s="43">
        <v>14.913200000000002</v>
      </c>
      <c r="AN23" s="44">
        <v>1.7</v>
      </c>
      <c r="AO23" s="44">
        <v>0.37260000000000004</v>
      </c>
      <c r="AP23" s="44">
        <v>5.7099599999999997</v>
      </c>
      <c r="AQ23" s="44">
        <v>0.48424</v>
      </c>
      <c r="AR23" s="44">
        <v>8.2667999999999999</v>
      </c>
      <c r="AS23" s="48">
        <v>23.18</v>
      </c>
      <c r="AT23" s="43">
        <v>15.675120000000001</v>
      </c>
      <c r="AU23" s="43">
        <v>3.7944400000000003</v>
      </c>
      <c r="AV23" s="43">
        <v>19.469560000000001</v>
      </c>
      <c r="AW23" s="44">
        <v>2.3199999999999998</v>
      </c>
      <c r="AX23" s="44">
        <v>0.39163999999999999</v>
      </c>
      <c r="AY23" s="44">
        <v>7.67408</v>
      </c>
      <c r="AZ23" s="44">
        <v>0.68820000000000003</v>
      </c>
      <c r="BA23" s="44">
        <v>11.073920000000001</v>
      </c>
      <c r="BB23" s="48">
        <v>30.543479999999999</v>
      </c>
      <c r="BC23" s="43">
        <v>22.62632</v>
      </c>
      <c r="BD23" s="43">
        <v>0</v>
      </c>
      <c r="BE23" s="43">
        <v>22.62632</v>
      </c>
      <c r="BF23" s="44">
        <v>2.7519999999999998</v>
      </c>
      <c r="BG23" s="44">
        <v>0.56352000000000002</v>
      </c>
      <c r="BH23" s="44">
        <v>10.127600000000001</v>
      </c>
      <c r="BI23" s="44">
        <v>0.69079999999999997</v>
      </c>
      <c r="BJ23" s="44">
        <v>14.13392</v>
      </c>
      <c r="BK23" s="48">
        <v>36.760240000000003</v>
      </c>
      <c r="BL23" s="43">
        <v>15.179640000000001</v>
      </c>
      <c r="BM23" s="43">
        <v>0</v>
      </c>
      <c r="BN23" s="43">
        <v>15.179640000000001</v>
      </c>
      <c r="BO23" s="44">
        <v>1.72</v>
      </c>
      <c r="BP23" s="44">
        <v>0.37736000000000003</v>
      </c>
      <c r="BQ23" s="44">
        <v>5.7763999999999998</v>
      </c>
      <c r="BR23" s="44">
        <v>0.63060000000000005</v>
      </c>
      <c r="BS23" s="44">
        <v>8.5043600000000001</v>
      </c>
      <c r="BT23" s="48">
        <v>23.684000000000001</v>
      </c>
      <c r="BU23" s="43">
        <v>15.179640000000001</v>
      </c>
      <c r="BV23" s="43">
        <v>0</v>
      </c>
      <c r="BW23" s="43">
        <v>15.179640000000001</v>
      </c>
      <c r="BX23" s="44">
        <v>1.724</v>
      </c>
      <c r="BY23" s="44">
        <v>0.37736000000000003</v>
      </c>
      <c r="BZ23" s="44">
        <v>5.7763999999999998</v>
      </c>
      <c r="CA23" s="44">
        <v>0.69180000000000008</v>
      </c>
      <c r="CB23" s="44">
        <v>8.569560000000001</v>
      </c>
      <c r="CC23" s="48">
        <v>23.749200000000002</v>
      </c>
      <c r="CD23" s="43">
        <v>15.46288</v>
      </c>
      <c r="CE23" s="43">
        <v>0</v>
      </c>
      <c r="CF23" s="43">
        <v>15.46288</v>
      </c>
      <c r="CG23" s="44">
        <v>1.764</v>
      </c>
      <c r="CH23" s="44">
        <v>0.38444</v>
      </c>
      <c r="CI23" s="44">
        <v>6.7974800000000002</v>
      </c>
      <c r="CJ23" s="44">
        <v>0.59367999999999999</v>
      </c>
      <c r="CK23" s="44">
        <v>9.5396000000000001</v>
      </c>
      <c r="CL23" s="48">
        <v>25.002480000000002</v>
      </c>
      <c r="CM23" s="43">
        <v>15.179640000000001</v>
      </c>
      <c r="CN23" s="43">
        <v>0</v>
      </c>
      <c r="CO23" s="43">
        <v>15.179640000000001</v>
      </c>
      <c r="CP23" s="44">
        <v>1.7560000000000002</v>
      </c>
      <c r="CQ23" s="44">
        <v>0.37736000000000003</v>
      </c>
      <c r="CR23" s="44">
        <v>6.7012400000000003</v>
      </c>
      <c r="CS23" s="44">
        <v>0.44700000000000001</v>
      </c>
      <c r="CT23" s="44">
        <v>9.281600000000001</v>
      </c>
      <c r="CU23" s="48">
        <v>24.461240000000004</v>
      </c>
      <c r="CV23" s="43">
        <v>38.988439999999997</v>
      </c>
      <c r="CW23" s="43">
        <v>0</v>
      </c>
      <c r="CX23" s="43">
        <v>38.988439999999997</v>
      </c>
      <c r="CY23" s="44">
        <v>5.0120000000000005</v>
      </c>
      <c r="CZ23" s="44">
        <v>0.97255999999999998</v>
      </c>
      <c r="DA23" s="44">
        <v>17.10164</v>
      </c>
      <c r="DB23" s="44">
        <v>0.93308000000000002</v>
      </c>
      <c r="DC23" s="44">
        <v>24.019280000000002</v>
      </c>
      <c r="DD23" s="48">
        <v>63.007719999999999</v>
      </c>
      <c r="DE23" s="43">
        <v>25.76876</v>
      </c>
      <c r="DF23" s="43">
        <v>0</v>
      </c>
      <c r="DG23" s="43">
        <v>25.76876</v>
      </c>
      <c r="DH23" s="44">
        <v>3.1840000000000002</v>
      </c>
      <c r="DI23" s="44">
        <v>2.8684400000000001</v>
      </c>
      <c r="DJ23" s="44">
        <v>15.261040000000001</v>
      </c>
      <c r="DK23" s="44">
        <v>0.71299999999999997</v>
      </c>
      <c r="DL23" s="44">
        <v>22.026480000000003</v>
      </c>
      <c r="DM23" s="45">
        <v>47.795240000000007</v>
      </c>
      <c r="DN23" s="73">
        <f t="shared" si="1"/>
        <v>223.51300000000003</v>
      </c>
      <c r="DO23" s="73">
        <f t="shared" si="2"/>
        <v>3.7944400000000003</v>
      </c>
      <c r="DP23" s="73">
        <f t="shared" si="3"/>
        <v>227.30744000000004</v>
      </c>
      <c r="DQ23" s="22">
        <f t="shared" si="4"/>
        <v>26.972000000000005</v>
      </c>
      <c r="DR23" s="22">
        <f t="shared" si="5"/>
        <v>7.7923600000000004</v>
      </c>
      <c r="DS23" s="22">
        <f t="shared" si="6"/>
        <v>97.915160000000014</v>
      </c>
      <c r="DT23" s="22">
        <f t="shared" si="7"/>
        <v>7.9343200000000005</v>
      </c>
      <c r="DU23" s="22">
        <f t="shared" si="8"/>
        <v>140.61384000000001</v>
      </c>
      <c r="DV23" s="23">
        <f t="shared" si="9"/>
        <v>367.92128000000002</v>
      </c>
      <c r="DW23" s="262">
        <f t="shared" si="10"/>
        <v>4.1041200000000231</v>
      </c>
      <c r="DX23" s="262"/>
      <c r="DY23" s="263">
        <f>E23-(DU23-(DO23*PARAM!Q23))</f>
        <v>-1.4952800000000082</v>
      </c>
      <c r="DZ23" s="263"/>
    </row>
    <row r="24" spans="1:130" x14ac:dyDescent="0.25">
      <c r="A24" s="41">
        <v>1173</v>
      </c>
      <c r="B24" s="41" t="s">
        <v>275</v>
      </c>
      <c r="C24" s="41" t="s">
        <v>276</v>
      </c>
      <c r="D24" s="42">
        <v>1</v>
      </c>
      <c r="E24" s="41">
        <v>75.156880000000001</v>
      </c>
      <c r="F24" s="41">
        <v>133.30052000000001</v>
      </c>
      <c r="G24" s="41" t="s">
        <v>157</v>
      </c>
      <c r="H24" s="41" t="s">
        <v>9</v>
      </c>
      <c r="I24" s="41" t="s">
        <v>277</v>
      </c>
      <c r="J24" s="43">
        <v>10.354039999999999</v>
      </c>
      <c r="K24" s="43">
        <v>0</v>
      </c>
      <c r="L24" s="43">
        <v>10.354039999999999</v>
      </c>
      <c r="M24" s="44">
        <v>1.048</v>
      </c>
      <c r="N24" s="44">
        <v>0.25668000000000002</v>
      </c>
      <c r="O24" s="44">
        <v>3.895</v>
      </c>
      <c r="P24" s="44">
        <v>0.46912000000000004</v>
      </c>
      <c r="Q24" s="44">
        <v>5.6688000000000001</v>
      </c>
      <c r="R24" s="48">
        <v>16.022840000000002</v>
      </c>
      <c r="S24" s="43">
        <v>10.354039999999999</v>
      </c>
      <c r="T24" s="43">
        <v>0</v>
      </c>
      <c r="U24" s="43">
        <v>10.354039999999999</v>
      </c>
      <c r="V24" s="44">
        <v>1.048</v>
      </c>
      <c r="W24" s="44">
        <v>0.25668000000000002</v>
      </c>
      <c r="X24" s="44">
        <v>3.8989199999999999</v>
      </c>
      <c r="Y24" s="44">
        <v>0.55071999999999999</v>
      </c>
      <c r="Z24" s="44">
        <v>5.7543199999999999</v>
      </c>
      <c r="AA24" s="48">
        <v>16.108360000000001</v>
      </c>
      <c r="AB24" s="43">
        <v>10.278079999999999</v>
      </c>
      <c r="AC24" s="43">
        <v>0</v>
      </c>
      <c r="AD24" s="43">
        <v>10.278079999999999</v>
      </c>
      <c r="AE24" s="44">
        <v>1.048</v>
      </c>
      <c r="AF24" s="44">
        <v>0.25668000000000002</v>
      </c>
      <c r="AG24" s="44">
        <v>3.8969600000000004</v>
      </c>
      <c r="AH24" s="44">
        <v>0.65168000000000004</v>
      </c>
      <c r="AI24" s="44">
        <v>5.8533200000000001</v>
      </c>
      <c r="AJ24" s="48">
        <v>16.131399999999999</v>
      </c>
      <c r="AK24" s="43">
        <v>10.48836</v>
      </c>
      <c r="AL24" s="43">
        <v>0</v>
      </c>
      <c r="AM24" s="43">
        <v>10.48836</v>
      </c>
      <c r="AN24" s="44">
        <v>1.0760000000000001</v>
      </c>
      <c r="AO24" s="44">
        <v>0.26196000000000003</v>
      </c>
      <c r="AP24" s="44">
        <v>3.97384</v>
      </c>
      <c r="AQ24" s="44">
        <v>0.59420000000000006</v>
      </c>
      <c r="AR24" s="44">
        <v>5.9060000000000006</v>
      </c>
      <c r="AS24" s="48">
        <v>16.394360000000002</v>
      </c>
      <c r="AT24" s="43">
        <v>10.278079999999999</v>
      </c>
      <c r="AU24" s="43">
        <v>3.7944400000000003</v>
      </c>
      <c r="AV24" s="43">
        <v>14.072520000000003</v>
      </c>
      <c r="AW24" s="44">
        <v>1.56</v>
      </c>
      <c r="AX24" s="44">
        <v>0.25668000000000002</v>
      </c>
      <c r="AY24" s="44">
        <v>4.6558400000000004</v>
      </c>
      <c r="AZ24" s="44">
        <v>0.49856</v>
      </c>
      <c r="BA24" s="44">
        <v>6.9710800000000006</v>
      </c>
      <c r="BB24" s="48">
        <v>21.043600000000001</v>
      </c>
      <c r="BC24" s="43">
        <v>16.030520000000003</v>
      </c>
      <c r="BD24" s="43">
        <v>0</v>
      </c>
      <c r="BE24" s="43">
        <v>16.030520000000003</v>
      </c>
      <c r="BF24" s="44">
        <v>1.744</v>
      </c>
      <c r="BG24" s="44">
        <v>0.38336000000000003</v>
      </c>
      <c r="BH24" s="44">
        <v>5.7473200000000011</v>
      </c>
      <c r="BI24" s="44">
        <v>0.73048000000000002</v>
      </c>
      <c r="BJ24" s="44">
        <v>8.6051600000000015</v>
      </c>
      <c r="BK24" s="48">
        <v>24.635680000000001</v>
      </c>
      <c r="BL24" s="43">
        <v>10.278079999999999</v>
      </c>
      <c r="BM24" s="43">
        <v>0</v>
      </c>
      <c r="BN24" s="43">
        <v>10.278079999999999</v>
      </c>
      <c r="BO24" s="44">
        <v>1.024</v>
      </c>
      <c r="BP24" s="44">
        <v>0.25668000000000002</v>
      </c>
      <c r="BQ24" s="44">
        <v>3.8969600000000004</v>
      </c>
      <c r="BR24" s="44">
        <v>0.52928000000000008</v>
      </c>
      <c r="BS24" s="44">
        <v>5.7069200000000002</v>
      </c>
      <c r="BT24" s="48">
        <v>15.984999999999999</v>
      </c>
      <c r="BU24" s="43">
        <v>10.354039999999999</v>
      </c>
      <c r="BV24" s="43">
        <v>0</v>
      </c>
      <c r="BW24" s="43">
        <v>10.354039999999999</v>
      </c>
      <c r="BX24" s="44">
        <v>1.044</v>
      </c>
      <c r="BY24" s="44">
        <v>0.25668000000000002</v>
      </c>
      <c r="BZ24" s="44">
        <v>3.8969600000000004</v>
      </c>
      <c r="CA24" s="44">
        <v>0.6323200000000001</v>
      </c>
      <c r="CB24" s="44">
        <v>5.8299599999999998</v>
      </c>
      <c r="CC24" s="48">
        <v>16.184000000000001</v>
      </c>
      <c r="CD24" s="43">
        <v>10.79116</v>
      </c>
      <c r="CE24" s="43">
        <v>0</v>
      </c>
      <c r="CF24" s="43">
        <v>10.79116</v>
      </c>
      <c r="CG24" s="44">
        <v>1.1080000000000001</v>
      </c>
      <c r="CH24" s="44">
        <v>0.2676</v>
      </c>
      <c r="CI24" s="44">
        <v>4.0566800000000001</v>
      </c>
      <c r="CJ24" s="44">
        <v>0.64008000000000009</v>
      </c>
      <c r="CK24" s="44">
        <v>6.0723599999999998</v>
      </c>
      <c r="CL24" s="48">
        <v>16.863520000000001</v>
      </c>
      <c r="CM24" s="43">
        <v>10.354039999999999</v>
      </c>
      <c r="CN24" s="43">
        <v>0</v>
      </c>
      <c r="CO24" s="43">
        <v>10.354039999999999</v>
      </c>
      <c r="CP24" s="44">
        <v>1.0760000000000001</v>
      </c>
      <c r="CQ24" s="44">
        <v>0.25668000000000002</v>
      </c>
      <c r="CR24" s="44">
        <v>3.9161600000000005</v>
      </c>
      <c r="CS24" s="44">
        <v>0.26512000000000002</v>
      </c>
      <c r="CT24" s="44">
        <v>5.5139600000000009</v>
      </c>
      <c r="CU24" s="48">
        <v>15.868000000000002</v>
      </c>
      <c r="CV24" s="43">
        <v>10.354039999999999</v>
      </c>
      <c r="CW24" s="43">
        <v>0</v>
      </c>
      <c r="CX24" s="43">
        <v>10.354039999999999</v>
      </c>
      <c r="CY24" s="44">
        <v>1.044</v>
      </c>
      <c r="CZ24" s="44">
        <v>0.25668000000000002</v>
      </c>
      <c r="DA24" s="44">
        <v>3.8969600000000004</v>
      </c>
      <c r="DB24" s="44">
        <v>0.50992000000000004</v>
      </c>
      <c r="DC24" s="44">
        <v>5.7075600000000009</v>
      </c>
      <c r="DD24" s="48">
        <v>16.061600000000002</v>
      </c>
      <c r="DE24" s="43">
        <v>15.42008</v>
      </c>
      <c r="DF24" s="43">
        <v>0</v>
      </c>
      <c r="DG24" s="43">
        <v>15.42008</v>
      </c>
      <c r="DH24" s="44">
        <v>1.764</v>
      </c>
      <c r="DI24" s="44">
        <v>1.7232400000000001</v>
      </c>
      <c r="DJ24" s="44">
        <v>5.7473200000000011</v>
      </c>
      <c r="DK24" s="44">
        <v>0.66108</v>
      </c>
      <c r="DL24" s="44">
        <v>9.8956400000000002</v>
      </c>
      <c r="DM24" s="45">
        <v>25.315720000000002</v>
      </c>
      <c r="DN24" s="73">
        <f t="shared" si="1"/>
        <v>135.33456000000001</v>
      </c>
      <c r="DO24" s="73">
        <f t="shared" si="2"/>
        <v>3.7944400000000003</v>
      </c>
      <c r="DP24" s="73">
        <f t="shared" si="3"/>
        <v>139.12900000000002</v>
      </c>
      <c r="DQ24" s="22">
        <f t="shared" si="4"/>
        <v>14.584000000000003</v>
      </c>
      <c r="DR24" s="22">
        <f t="shared" si="5"/>
        <v>4.6896000000000004</v>
      </c>
      <c r="DS24" s="22">
        <f t="shared" si="6"/>
        <v>51.478920000000002</v>
      </c>
      <c r="DT24" s="22">
        <f t="shared" si="7"/>
        <v>6.7325600000000003</v>
      </c>
      <c r="DU24" s="22">
        <f t="shared" si="8"/>
        <v>77.485079999999996</v>
      </c>
      <c r="DV24" s="23">
        <f t="shared" si="9"/>
        <v>216.61408</v>
      </c>
      <c r="DW24" s="262">
        <f t="shared" si="10"/>
        <v>5.8284800000000132</v>
      </c>
      <c r="DX24" s="262"/>
      <c r="DY24" s="263">
        <f>E24-(DU24-(DO24*PARAM!Q24))</f>
        <v>-2.3281999999999954</v>
      </c>
      <c r="DZ24" s="263"/>
    </row>
    <row r="25" spans="1:130" x14ac:dyDescent="0.25">
      <c r="A25" s="41">
        <v>1259</v>
      </c>
      <c r="B25" s="41" t="s">
        <v>572</v>
      </c>
      <c r="C25" s="41" t="s">
        <v>181</v>
      </c>
      <c r="D25" s="42">
        <v>0.9</v>
      </c>
      <c r="E25" s="41">
        <v>75.042760000000001</v>
      </c>
      <c r="F25" s="41">
        <v>135.53479999999999</v>
      </c>
      <c r="G25" s="41" t="s">
        <v>157</v>
      </c>
      <c r="H25" s="41" t="s">
        <v>9</v>
      </c>
      <c r="I25" s="41" t="s">
        <v>573</v>
      </c>
      <c r="J25" s="43">
        <v>10.497760000000001</v>
      </c>
      <c r="K25" s="43">
        <v>0</v>
      </c>
      <c r="L25" s="43">
        <v>10.497760000000001</v>
      </c>
      <c r="M25" s="44">
        <v>1.032</v>
      </c>
      <c r="N25" s="44">
        <v>0.15216000000000002</v>
      </c>
      <c r="O25" s="44">
        <v>3.8498400000000004</v>
      </c>
      <c r="P25" s="44">
        <v>0.59292</v>
      </c>
      <c r="Q25" s="44">
        <v>5.6269200000000001</v>
      </c>
      <c r="R25" s="48">
        <v>16.124680000000001</v>
      </c>
      <c r="S25" s="43">
        <v>10.15456</v>
      </c>
      <c r="T25" s="43">
        <v>0</v>
      </c>
      <c r="U25" s="43">
        <v>10.15456</v>
      </c>
      <c r="V25" s="44">
        <v>1.032</v>
      </c>
      <c r="W25" s="44">
        <v>0.15216000000000002</v>
      </c>
      <c r="X25" s="44">
        <v>3.8538399999999999</v>
      </c>
      <c r="Y25" s="44">
        <v>0.50672000000000006</v>
      </c>
      <c r="Z25" s="44">
        <v>5.5447199999999999</v>
      </c>
      <c r="AA25" s="48">
        <v>15.699280000000002</v>
      </c>
      <c r="AB25" s="43">
        <v>10.15456</v>
      </c>
      <c r="AC25" s="43">
        <v>0</v>
      </c>
      <c r="AD25" s="43">
        <v>10.15456</v>
      </c>
      <c r="AE25" s="44">
        <v>1.032</v>
      </c>
      <c r="AF25" s="44">
        <v>0.15216000000000002</v>
      </c>
      <c r="AG25" s="44">
        <v>3.8518400000000002</v>
      </c>
      <c r="AH25" s="44">
        <v>0.64951999999999999</v>
      </c>
      <c r="AI25" s="44">
        <v>5.6855200000000004</v>
      </c>
      <c r="AJ25" s="48">
        <v>15.84008</v>
      </c>
      <c r="AK25" s="43">
        <v>10.15456</v>
      </c>
      <c r="AL25" s="43">
        <v>0</v>
      </c>
      <c r="AM25" s="43">
        <v>10.15456</v>
      </c>
      <c r="AN25" s="44">
        <v>1.032</v>
      </c>
      <c r="AO25" s="44">
        <v>0.15216000000000002</v>
      </c>
      <c r="AP25" s="44">
        <v>3.8518400000000002</v>
      </c>
      <c r="AQ25" s="44">
        <v>0.18032000000000001</v>
      </c>
      <c r="AR25" s="44">
        <v>5.2163200000000005</v>
      </c>
      <c r="AS25" s="48">
        <v>15.370880000000001</v>
      </c>
      <c r="AT25" s="43">
        <v>10.15456</v>
      </c>
      <c r="AU25" s="43">
        <v>3.11144</v>
      </c>
      <c r="AV25" s="43">
        <v>13.266000000000002</v>
      </c>
      <c r="AW25" s="44">
        <v>1.4520000000000002</v>
      </c>
      <c r="AX25" s="44">
        <v>0.15216000000000002</v>
      </c>
      <c r="AY25" s="44">
        <v>4.4741600000000004</v>
      </c>
      <c r="AZ25" s="44">
        <v>0.5484</v>
      </c>
      <c r="BA25" s="44">
        <v>6.6267200000000006</v>
      </c>
      <c r="BB25" s="48">
        <v>19.892720000000001</v>
      </c>
      <c r="BC25" s="43">
        <v>16.097560000000001</v>
      </c>
      <c r="BD25" s="43">
        <v>0</v>
      </c>
      <c r="BE25" s="43">
        <v>16.097560000000001</v>
      </c>
      <c r="BF25" s="44">
        <v>1.7160000000000002</v>
      </c>
      <c r="BG25" s="44">
        <v>0.22728000000000001</v>
      </c>
      <c r="BH25" s="44">
        <v>6.5899200000000011</v>
      </c>
      <c r="BI25" s="44">
        <v>0.62860000000000005</v>
      </c>
      <c r="BJ25" s="44">
        <v>9.1618000000000013</v>
      </c>
      <c r="BK25" s="48">
        <v>25.259360000000001</v>
      </c>
      <c r="BL25" s="43">
        <v>10.15456</v>
      </c>
      <c r="BM25" s="43">
        <v>0</v>
      </c>
      <c r="BN25" s="43">
        <v>10.15456</v>
      </c>
      <c r="BO25" s="44">
        <v>1.032</v>
      </c>
      <c r="BP25" s="44">
        <v>0.15216000000000002</v>
      </c>
      <c r="BQ25" s="44">
        <v>3.8518400000000002</v>
      </c>
      <c r="BR25" s="44">
        <v>0.60872000000000004</v>
      </c>
      <c r="BS25" s="44">
        <v>5.6447199999999995</v>
      </c>
      <c r="BT25" s="48">
        <v>15.799280000000001</v>
      </c>
      <c r="BU25" s="43">
        <v>10.15456</v>
      </c>
      <c r="BV25" s="43">
        <v>0</v>
      </c>
      <c r="BW25" s="43">
        <v>10.15456</v>
      </c>
      <c r="BX25" s="44">
        <v>1.032</v>
      </c>
      <c r="BY25" s="44">
        <v>0.15216000000000002</v>
      </c>
      <c r="BZ25" s="44">
        <v>3.8518400000000002</v>
      </c>
      <c r="CA25" s="44">
        <v>0.18032000000000001</v>
      </c>
      <c r="CB25" s="44">
        <v>5.2163200000000005</v>
      </c>
      <c r="CC25" s="48">
        <v>15.370880000000001</v>
      </c>
      <c r="CD25" s="43">
        <v>10.200240000000001</v>
      </c>
      <c r="CE25" s="43">
        <v>0</v>
      </c>
      <c r="CF25" s="43">
        <v>10.200240000000001</v>
      </c>
      <c r="CG25" s="44">
        <v>1.036</v>
      </c>
      <c r="CH25" s="44">
        <v>0.15284</v>
      </c>
      <c r="CI25" s="44">
        <v>3.8685200000000002</v>
      </c>
      <c r="CJ25" s="44">
        <v>0.18112000000000003</v>
      </c>
      <c r="CK25" s="44">
        <v>5.2384800000000009</v>
      </c>
      <c r="CL25" s="48">
        <v>15.43872</v>
      </c>
      <c r="CM25" s="43">
        <v>10.735279999999999</v>
      </c>
      <c r="CN25" s="43">
        <v>0</v>
      </c>
      <c r="CO25" s="43">
        <v>10.735279999999999</v>
      </c>
      <c r="CP25" s="44">
        <v>1.1399999999999999</v>
      </c>
      <c r="CQ25" s="44">
        <v>0.16088000000000002</v>
      </c>
      <c r="CR25" s="44">
        <v>4.0831600000000003</v>
      </c>
      <c r="CS25" s="44">
        <v>0.21104000000000003</v>
      </c>
      <c r="CT25" s="44">
        <v>5.5950800000000003</v>
      </c>
      <c r="CU25" s="48">
        <v>16.330359999999999</v>
      </c>
      <c r="CV25" s="43">
        <v>12.982240000000001</v>
      </c>
      <c r="CW25" s="43">
        <v>0</v>
      </c>
      <c r="CX25" s="43">
        <v>12.982240000000001</v>
      </c>
      <c r="CY25" s="44">
        <v>1.4159999999999999</v>
      </c>
      <c r="CZ25" s="44">
        <v>0.1946</v>
      </c>
      <c r="DA25" s="44">
        <v>4.88476</v>
      </c>
      <c r="DB25" s="44">
        <v>0.59772000000000003</v>
      </c>
      <c r="DC25" s="44">
        <v>7.0930799999999996</v>
      </c>
      <c r="DD25" s="48">
        <v>20.075320000000001</v>
      </c>
      <c r="DE25" s="43">
        <v>15.418600000000001</v>
      </c>
      <c r="DF25" s="43">
        <v>0</v>
      </c>
      <c r="DG25" s="43">
        <v>15.418600000000001</v>
      </c>
      <c r="DH25" s="44">
        <v>1.744</v>
      </c>
      <c r="DI25" s="44">
        <v>1.5856400000000002</v>
      </c>
      <c r="DJ25" s="44">
        <v>4.8655999999999997</v>
      </c>
      <c r="DK25" s="44">
        <v>0.72260000000000002</v>
      </c>
      <c r="DL25" s="44">
        <v>8.9178400000000018</v>
      </c>
      <c r="DM25" s="45">
        <v>24.336440000000003</v>
      </c>
      <c r="DN25" s="73">
        <f t="shared" si="1"/>
        <v>136.85904000000002</v>
      </c>
      <c r="DO25" s="73">
        <f t="shared" si="2"/>
        <v>3.11144</v>
      </c>
      <c r="DP25" s="73">
        <f t="shared" si="3"/>
        <v>139.97048000000001</v>
      </c>
      <c r="DQ25" s="22">
        <f t="shared" si="4"/>
        <v>14.696</v>
      </c>
      <c r="DR25" s="22">
        <f t="shared" si="5"/>
        <v>3.3863600000000003</v>
      </c>
      <c r="DS25" s="22">
        <f t="shared" si="6"/>
        <v>51.877159999999996</v>
      </c>
      <c r="DT25" s="22">
        <f t="shared" si="7"/>
        <v>5.6079999999999997</v>
      </c>
      <c r="DU25" s="22">
        <f t="shared" si="8"/>
        <v>75.567520000000002</v>
      </c>
      <c r="DV25" s="23">
        <f t="shared" si="9"/>
        <v>215.53800000000001</v>
      </c>
      <c r="DW25" s="262">
        <f t="shared" si="10"/>
        <v>4.4356800000000192</v>
      </c>
      <c r="DX25" s="262"/>
      <c r="DY25" s="263">
        <f>E25-(DU25-(DO25*PARAM!Q25))</f>
        <v>-0.52476000000000056</v>
      </c>
      <c r="DZ25" s="263"/>
    </row>
    <row r="26" spans="1:130" x14ac:dyDescent="0.25">
      <c r="A26" s="41">
        <v>1305</v>
      </c>
      <c r="B26" s="41" t="s">
        <v>705</v>
      </c>
      <c r="C26" s="41" t="s">
        <v>706</v>
      </c>
      <c r="D26" s="42">
        <v>1</v>
      </c>
      <c r="E26" s="41">
        <v>85.972560000000001</v>
      </c>
      <c r="F26" s="41">
        <v>155.56332</v>
      </c>
      <c r="G26" s="41" t="s">
        <v>157</v>
      </c>
      <c r="H26" s="41" t="s">
        <v>9</v>
      </c>
      <c r="I26" s="41" t="s">
        <v>707</v>
      </c>
      <c r="J26" s="43">
        <v>13.76604</v>
      </c>
      <c r="K26" s="43">
        <v>0</v>
      </c>
      <c r="L26" s="43">
        <v>13.76604</v>
      </c>
      <c r="M26" s="44">
        <v>1.496</v>
      </c>
      <c r="N26" s="44">
        <v>0.20292000000000002</v>
      </c>
      <c r="O26" s="44">
        <v>5.0848000000000004</v>
      </c>
      <c r="P26" s="44">
        <v>0.65139999999999998</v>
      </c>
      <c r="Q26" s="44">
        <v>7.4351200000000004</v>
      </c>
      <c r="R26" s="48">
        <v>21.201160000000002</v>
      </c>
      <c r="S26" s="43">
        <v>11.16276</v>
      </c>
      <c r="T26" s="43">
        <v>0</v>
      </c>
      <c r="U26" s="43">
        <v>11.16276</v>
      </c>
      <c r="V26" s="44">
        <v>1.1680000000000001</v>
      </c>
      <c r="W26" s="44">
        <v>0.16728000000000001</v>
      </c>
      <c r="X26" s="44">
        <v>4.2228000000000003</v>
      </c>
      <c r="Y26" s="44">
        <v>0.52459999999999996</v>
      </c>
      <c r="Z26" s="44">
        <v>6.0826799999999999</v>
      </c>
      <c r="AA26" s="48">
        <v>17.245440000000002</v>
      </c>
      <c r="AB26" s="43">
        <v>11.16276</v>
      </c>
      <c r="AC26" s="43">
        <v>0</v>
      </c>
      <c r="AD26" s="43">
        <v>11.16276</v>
      </c>
      <c r="AE26" s="44">
        <v>1.1680000000000001</v>
      </c>
      <c r="AF26" s="44">
        <v>0.16728000000000001</v>
      </c>
      <c r="AG26" s="44">
        <v>4.2201599999999999</v>
      </c>
      <c r="AH26" s="44">
        <v>0.6674000000000001</v>
      </c>
      <c r="AI26" s="44">
        <v>6.2228399999999997</v>
      </c>
      <c r="AJ26" s="48">
        <v>17.3856</v>
      </c>
      <c r="AK26" s="43">
        <v>11.183440000000001</v>
      </c>
      <c r="AL26" s="43">
        <v>0</v>
      </c>
      <c r="AM26" s="43">
        <v>11.183440000000001</v>
      </c>
      <c r="AN26" s="44">
        <v>1.1719999999999999</v>
      </c>
      <c r="AO26" s="44">
        <v>0.16760000000000003</v>
      </c>
      <c r="AP26" s="44">
        <v>4.22776</v>
      </c>
      <c r="AQ26" s="44">
        <v>0.62696000000000007</v>
      </c>
      <c r="AR26" s="44">
        <v>6.1943200000000003</v>
      </c>
      <c r="AS26" s="48">
        <v>17.377760000000002</v>
      </c>
      <c r="AT26" s="43">
        <v>11.16276</v>
      </c>
      <c r="AU26" s="43">
        <v>3.5288400000000002</v>
      </c>
      <c r="AV26" s="43">
        <v>14.691600000000001</v>
      </c>
      <c r="AW26" s="44">
        <v>1.6480000000000001</v>
      </c>
      <c r="AX26" s="44">
        <v>0.16728000000000001</v>
      </c>
      <c r="AY26" s="44">
        <v>4.9259200000000005</v>
      </c>
      <c r="AZ26" s="44">
        <v>0.51072000000000006</v>
      </c>
      <c r="BA26" s="44">
        <v>7.2519200000000001</v>
      </c>
      <c r="BB26" s="48">
        <v>21.943520000000003</v>
      </c>
      <c r="BC26" s="43">
        <v>17.436400000000003</v>
      </c>
      <c r="BD26" s="43">
        <v>0</v>
      </c>
      <c r="BE26" s="43">
        <v>17.436400000000003</v>
      </c>
      <c r="BF26" s="44">
        <v>1.9280000000000002</v>
      </c>
      <c r="BG26" s="44">
        <v>0.24984000000000001</v>
      </c>
      <c r="BH26" s="44">
        <v>7.2299600000000011</v>
      </c>
      <c r="BI26" s="44">
        <v>0.69388000000000005</v>
      </c>
      <c r="BJ26" s="44">
        <v>10.10168</v>
      </c>
      <c r="BK26" s="48">
        <v>27.538080000000001</v>
      </c>
      <c r="BL26" s="43">
        <v>11.246000000000002</v>
      </c>
      <c r="BM26" s="43">
        <v>0</v>
      </c>
      <c r="BN26" s="43">
        <v>11.246000000000002</v>
      </c>
      <c r="BO26" s="44">
        <v>1.1680000000000001</v>
      </c>
      <c r="BP26" s="44">
        <v>0.16852</v>
      </c>
      <c r="BQ26" s="44">
        <v>4.2505600000000001</v>
      </c>
      <c r="BR26" s="44">
        <v>0.62808000000000008</v>
      </c>
      <c r="BS26" s="44">
        <v>6.2151600000000009</v>
      </c>
      <c r="BT26" s="48">
        <v>17.46116</v>
      </c>
      <c r="BU26" s="43">
        <v>11.16276</v>
      </c>
      <c r="BV26" s="43">
        <v>0</v>
      </c>
      <c r="BW26" s="43">
        <v>11.16276</v>
      </c>
      <c r="BX26" s="44">
        <v>1.1640000000000001</v>
      </c>
      <c r="BY26" s="44">
        <v>0.16728000000000001</v>
      </c>
      <c r="BZ26" s="44">
        <v>4.2201599999999999</v>
      </c>
      <c r="CA26" s="44">
        <v>0.5858000000000001</v>
      </c>
      <c r="CB26" s="44">
        <v>6.1372400000000003</v>
      </c>
      <c r="CC26" s="48">
        <v>17.3</v>
      </c>
      <c r="CD26" s="43">
        <v>11.356960000000001</v>
      </c>
      <c r="CE26" s="43">
        <v>0</v>
      </c>
      <c r="CF26" s="43">
        <v>11.356960000000001</v>
      </c>
      <c r="CG26" s="44">
        <v>1.1960000000000002</v>
      </c>
      <c r="CH26" s="44">
        <v>0.17019999999999999</v>
      </c>
      <c r="CI26" s="44">
        <v>4.2910400000000006</v>
      </c>
      <c r="CJ26" s="44">
        <v>0.60964000000000007</v>
      </c>
      <c r="CK26" s="44">
        <v>6.2668799999999996</v>
      </c>
      <c r="CL26" s="48">
        <v>17.623840000000001</v>
      </c>
      <c r="CM26" s="43">
        <v>12.497960000000001</v>
      </c>
      <c r="CN26" s="43">
        <v>0</v>
      </c>
      <c r="CO26" s="43">
        <v>12.497960000000001</v>
      </c>
      <c r="CP26" s="44">
        <v>1.3840000000000001</v>
      </c>
      <c r="CQ26" s="44">
        <v>0.18731999999999999</v>
      </c>
      <c r="CR26" s="44">
        <v>4.7270399999999997</v>
      </c>
      <c r="CS26" s="44">
        <v>0.40551999999999999</v>
      </c>
      <c r="CT26" s="44">
        <v>6.7038800000000007</v>
      </c>
      <c r="CU26" s="48">
        <v>19.201840000000001</v>
      </c>
      <c r="CV26" s="43">
        <v>18.946480000000001</v>
      </c>
      <c r="CW26" s="43">
        <v>0</v>
      </c>
      <c r="CX26" s="43">
        <v>18.946480000000001</v>
      </c>
      <c r="CY26" s="44">
        <v>2.3760000000000003</v>
      </c>
      <c r="CZ26" s="44">
        <v>0.28408</v>
      </c>
      <c r="DA26" s="44">
        <v>9.2942</v>
      </c>
      <c r="DB26" s="44">
        <v>0.64248000000000005</v>
      </c>
      <c r="DC26" s="44">
        <v>12.596760000000002</v>
      </c>
      <c r="DD26" s="48">
        <v>31.543240000000001</v>
      </c>
      <c r="DE26" s="43">
        <v>17.51812</v>
      </c>
      <c r="DF26" s="43">
        <v>0</v>
      </c>
      <c r="DG26" s="43">
        <v>17.51812</v>
      </c>
      <c r="DH26" s="44">
        <v>2.0720000000000001</v>
      </c>
      <c r="DI26" s="44">
        <v>1.8374800000000002</v>
      </c>
      <c r="DJ26" s="44">
        <v>4.5482000000000005</v>
      </c>
      <c r="DK26" s="44">
        <v>0.75992000000000004</v>
      </c>
      <c r="DL26" s="44">
        <v>9.2176000000000009</v>
      </c>
      <c r="DM26" s="45">
        <v>26.735720000000001</v>
      </c>
      <c r="DN26" s="73">
        <f t="shared" si="1"/>
        <v>158.60244000000003</v>
      </c>
      <c r="DO26" s="73">
        <f t="shared" si="2"/>
        <v>3.5288400000000002</v>
      </c>
      <c r="DP26" s="73">
        <f t="shared" si="3"/>
        <v>162.13128000000003</v>
      </c>
      <c r="DQ26" s="22">
        <f t="shared" si="4"/>
        <v>17.940000000000001</v>
      </c>
      <c r="DR26" s="22">
        <f t="shared" si="5"/>
        <v>3.9370800000000004</v>
      </c>
      <c r="DS26" s="22">
        <f t="shared" si="6"/>
        <v>61.242600000000017</v>
      </c>
      <c r="DT26" s="22">
        <f t="shared" si="7"/>
        <v>7.3064</v>
      </c>
      <c r="DU26" s="22">
        <f t="shared" si="8"/>
        <v>90.426080000000013</v>
      </c>
      <c r="DV26" s="23">
        <f t="shared" si="9"/>
        <v>252.55736000000002</v>
      </c>
      <c r="DW26" s="262">
        <f t="shared" si="10"/>
        <v>6.5679600000000278</v>
      </c>
      <c r="DX26" s="262"/>
      <c r="DY26" s="263">
        <f>E26-(DU26-(DO26*PARAM!Q26))</f>
        <v>-4.4535200000000117</v>
      </c>
      <c r="DZ26" s="263"/>
    </row>
    <row r="27" spans="1:130" x14ac:dyDescent="0.25">
      <c r="A27" s="41">
        <v>1325</v>
      </c>
      <c r="B27" s="41" t="s">
        <v>736</v>
      </c>
      <c r="C27" s="41" t="s">
        <v>315</v>
      </c>
      <c r="D27" s="42">
        <v>1</v>
      </c>
      <c r="E27" s="41">
        <v>3887.2595999999994</v>
      </c>
      <c r="F27" s="41">
        <v>7211.6666999999989</v>
      </c>
      <c r="G27" s="41" t="s">
        <v>157</v>
      </c>
      <c r="H27" s="41" t="s">
        <v>21</v>
      </c>
      <c r="I27" s="41" t="s">
        <v>256</v>
      </c>
      <c r="J27" s="43">
        <v>574.36260000000004</v>
      </c>
      <c r="K27" s="43">
        <v>0</v>
      </c>
      <c r="L27" s="43">
        <v>574.36260000000004</v>
      </c>
      <c r="M27" s="44">
        <v>56.91</v>
      </c>
      <c r="N27" s="44">
        <v>8.410499999999999</v>
      </c>
      <c r="O27" s="44">
        <v>204.62400000000002</v>
      </c>
      <c r="P27" s="44">
        <v>20.850900000000003</v>
      </c>
      <c r="Q27" s="44">
        <v>290.79540000000003</v>
      </c>
      <c r="R27" s="48">
        <v>865.15800000000002</v>
      </c>
      <c r="S27" s="43">
        <v>556.35509999999999</v>
      </c>
      <c r="T27" s="43">
        <v>0</v>
      </c>
      <c r="U27" s="43">
        <v>556.35509999999999</v>
      </c>
      <c r="V27" s="44">
        <v>56.28</v>
      </c>
      <c r="W27" s="44">
        <v>8.3369999999999997</v>
      </c>
      <c r="X27" s="44">
        <v>203.05740000000003</v>
      </c>
      <c r="Y27" s="44">
        <v>24.872399999999999</v>
      </c>
      <c r="Z27" s="44">
        <v>292.54680000000002</v>
      </c>
      <c r="AA27" s="48">
        <v>848.90190000000007</v>
      </c>
      <c r="AB27" s="43">
        <v>556.04849999999999</v>
      </c>
      <c r="AC27" s="43">
        <v>0</v>
      </c>
      <c r="AD27" s="43">
        <v>556.04849999999999</v>
      </c>
      <c r="AE27" s="44">
        <v>56.28</v>
      </c>
      <c r="AF27" s="44">
        <v>8.3327999999999989</v>
      </c>
      <c r="AG27" s="44">
        <v>202.83689999999999</v>
      </c>
      <c r="AH27" s="44">
        <v>31.2942</v>
      </c>
      <c r="AI27" s="44">
        <v>298.7439</v>
      </c>
      <c r="AJ27" s="48">
        <v>854.79240000000004</v>
      </c>
      <c r="AK27" s="43">
        <v>571.67880000000002</v>
      </c>
      <c r="AL27" s="43">
        <v>0</v>
      </c>
      <c r="AM27" s="43">
        <v>571.67880000000002</v>
      </c>
      <c r="AN27" s="44">
        <v>58.38</v>
      </c>
      <c r="AO27" s="44">
        <v>8.5679999999999996</v>
      </c>
      <c r="AP27" s="44">
        <v>208.54259999999999</v>
      </c>
      <c r="AQ27" s="44">
        <v>32.640300000000003</v>
      </c>
      <c r="AR27" s="44">
        <v>308.1309</v>
      </c>
      <c r="AS27" s="48">
        <v>879.80970000000002</v>
      </c>
      <c r="AT27" s="43">
        <v>556.80240000000003</v>
      </c>
      <c r="AU27" s="43">
        <v>199.2081</v>
      </c>
      <c r="AV27" s="43">
        <v>756.01049999999998</v>
      </c>
      <c r="AW27" s="44">
        <v>83.37</v>
      </c>
      <c r="AX27" s="44">
        <v>8.343300000000001</v>
      </c>
      <c r="AY27" s="44">
        <v>242.95320000000001</v>
      </c>
      <c r="AZ27" s="44">
        <v>23.2638</v>
      </c>
      <c r="BA27" s="44">
        <v>357.93029999999999</v>
      </c>
      <c r="BB27" s="48">
        <v>1113.9408000000001</v>
      </c>
      <c r="BC27" s="43">
        <v>866.42219999999998</v>
      </c>
      <c r="BD27" s="43">
        <v>0</v>
      </c>
      <c r="BE27" s="43">
        <v>866.42219999999998</v>
      </c>
      <c r="BF27" s="44">
        <v>94.08</v>
      </c>
      <c r="BG27" s="44">
        <v>12.4572</v>
      </c>
      <c r="BH27" s="44">
        <v>353.06040000000002</v>
      </c>
      <c r="BI27" s="44">
        <v>25.9392</v>
      </c>
      <c r="BJ27" s="44">
        <v>485.53680000000003</v>
      </c>
      <c r="BK27" s="48">
        <v>1351.9589999999998</v>
      </c>
      <c r="BL27" s="43">
        <v>556.04849999999999</v>
      </c>
      <c r="BM27" s="43">
        <v>0</v>
      </c>
      <c r="BN27" s="43">
        <v>556.04849999999999</v>
      </c>
      <c r="BO27" s="44">
        <v>56.28</v>
      </c>
      <c r="BP27" s="44">
        <v>8.3327999999999989</v>
      </c>
      <c r="BQ27" s="44">
        <v>202.83689999999999</v>
      </c>
      <c r="BR27" s="44">
        <v>29.152199999999997</v>
      </c>
      <c r="BS27" s="44">
        <v>296.6019</v>
      </c>
      <c r="BT27" s="48">
        <v>852.65039999999999</v>
      </c>
      <c r="BU27" s="43">
        <v>556.04849999999999</v>
      </c>
      <c r="BV27" s="43">
        <v>0</v>
      </c>
      <c r="BW27" s="43">
        <v>556.04849999999999</v>
      </c>
      <c r="BX27" s="44">
        <v>56.28</v>
      </c>
      <c r="BY27" s="44">
        <v>8.3327999999999989</v>
      </c>
      <c r="BZ27" s="44">
        <v>202.83689999999999</v>
      </c>
      <c r="CA27" s="44">
        <v>31.2942</v>
      </c>
      <c r="CB27" s="44">
        <v>298.7439</v>
      </c>
      <c r="CC27" s="48">
        <v>854.79240000000004</v>
      </c>
      <c r="CD27" s="43">
        <v>556.04849999999999</v>
      </c>
      <c r="CE27" s="43">
        <v>0</v>
      </c>
      <c r="CF27" s="43">
        <v>556.04849999999999</v>
      </c>
      <c r="CG27" s="44">
        <v>56.28</v>
      </c>
      <c r="CH27" s="44">
        <v>8.3327999999999989</v>
      </c>
      <c r="CI27" s="44">
        <v>202.83689999999999</v>
      </c>
      <c r="CJ27" s="44">
        <v>31.2942</v>
      </c>
      <c r="CK27" s="44">
        <v>298.7439</v>
      </c>
      <c r="CL27" s="48">
        <v>854.79240000000004</v>
      </c>
      <c r="CM27" s="43">
        <v>569.73419999999999</v>
      </c>
      <c r="CN27" s="43">
        <v>0</v>
      </c>
      <c r="CO27" s="43">
        <v>569.73419999999999</v>
      </c>
      <c r="CP27" s="44">
        <v>58.17</v>
      </c>
      <c r="CQ27" s="44">
        <v>8.5365000000000002</v>
      </c>
      <c r="CR27" s="44">
        <v>207.83279999999999</v>
      </c>
      <c r="CS27" s="44">
        <v>21.896699999999999</v>
      </c>
      <c r="CT27" s="44">
        <v>296.43599999999998</v>
      </c>
      <c r="CU27" s="48">
        <v>866.17020000000002</v>
      </c>
      <c r="CV27" s="43">
        <v>556.04849999999999</v>
      </c>
      <c r="CW27" s="43">
        <v>0</v>
      </c>
      <c r="CX27" s="43">
        <v>556.04849999999999</v>
      </c>
      <c r="CY27" s="44">
        <v>56.28</v>
      </c>
      <c r="CZ27" s="44">
        <v>8.3327999999999989</v>
      </c>
      <c r="DA27" s="44">
        <v>202.83689999999999</v>
      </c>
      <c r="DB27" s="44">
        <v>19.513199999999998</v>
      </c>
      <c r="DC27" s="44">
        <v>286.96289999999999</v>
      </c>
      <c r="DD27" s="48">
        <v>843.01139999999998</v>
      </c>
      <c r="DE27" s="43">
        <v>829.72889999999995</v>
      </c>
      <c r="DF27" s="43">
        <v>0</v>
      </c>
      <c r="DG27" s="43">
        <v>829.72889999999995</v>
      </c>
      <c r="DH27" s="44">
        <v>93.45</v>
      </c>
      <c r="DI27" s="44">
        <v>84.938700000000011</v>
      </c>
      <c r="DJ27" s="44">
        <v>252.96810000000002</v>
      </c>
      <c r="DK27" s="44">
        <v>36.153600000000004</v>
      </c>
      <c r="DL27" s="44">
        <v>467.5104</v>
      </c>
      <c r="DM27" s="45">
        <v>1297.2393</v>
      </c>
      <c r="DN27" s="73">
        <f t="shared" si="1"/>
        <v>7305.3266999999996</v>
      </c>
      <c r="DO27" s="73">
        <f t="shared" si="2"/>
        <v>199.2081</v>
      </c>
      <c r="DP27" s="73">
        <f t="shared" si="3"/>
        <v>7504.5347999999994</v>
      </c>
      <c r="DQ27" s="22">
        <f t="shared" si="4"/>
        <v>782.04</v>
      </c>
      <c r="DR27" s="22">
        <f t="shared" si="5"/>
        <v>181.2552</v>
      </c>
      <c r="DS27" s="22">
        <f t="shared" si="6"/>
        <v>2687.223</v>
      </c>
      <c r="DT27" s="22">
        <f t="shared" si="7"/>
        <v>328.16489999999993</v>
      </c>
      <c r="DU27" s="22">
        <f t="shared" si="8"/>
        <v>3978.6831000000002</v>
      </c>
      <c r="DV27" s="23">
        <f t="shared" si="9"/>
        <v>11483.2179</v>
      </c>
      <c r="DW27" s="262">
        <f t="shared" si="10"/>
        <v>292.8681000000006</v>
      </c>
      <c r="DX27" s="262"/>
      <c r="DY27" s="263">
        <f>E27-(DU27-(DO27*PARAM!Q27))</f>
        <v>-91.423500000000786</v>
      </c>
      <c r="DZ27" s="263"/>
    </row>
    <row r="28" spans="1:130" x14ac:dyDescent="0.25">
      <c r="A28" s="41">
        <v>1327</v>
      </c>
      <c r="B28" s="41" t="s">
        <v>743</v>
      </c>
      <c r="C28" s="41" t="s">
        <v>300</v>
      </c>
      <c r="D28" s="42">
        <v>0.8</v>
      </c>
      <c r="E28" s="41">
        <v>61.967800000000004</v>
      </c>
      <c r="F28" s="41">
        <v>111.57536</v>
      </c>
      <c r="G28" s="41" t="s">
        <v>157</v>
      </c>
      <c r="H28" s="41" t="s">
        <v>9</v>
      </c>
      <c r="I28" s="41" t="s">
        <v>744</v>
      </c>
      <c r="J28" s="43">
        <v>8.8569600000000008</v>
      </c>
      <c r="K28" s="43">
        <v>0</v>
      </c>
      <c r="L28" s="43">
        <v>8.8569600000000008</v>
      </c>
      <c r="M28" s="44">
        <v>0.82</v>
      </c>
      <c r="N28" s="44">
        <v>0.12924000000000002</v>
      </c>
      <c r="O28" s="44">
        <v>3.29264</v>
      </c>
      <c r="P28" s="44">
        <v>0.46224000000000004</v>
      </c>
      <c r="Q28" s="44">
        <v>4.7041200000000005</v>
      </c>
      <c r="R28" s="48">
        <v>13.561080000000002</v>
      </c>
      <c r="S28" s="43">
        <v>8.4530400000000014</v>
      </c>
      <c r="T28" s="43">
        <v>0</v>
      </c>
      <c r="U28" s="43">
        <v>8.4530400000000014</v>
      </c>
      <c r="V28" s="44">
        <v>0.79200000000000004</v>
      </c>
      <c r="W28" s="44">
        <v>0.12659999999999999</v>
      </c>
      <c r="X28" s="44">
        <v>3.23204</v>
      </c>
      <c r="Y28" s="44">
        <v>0.39488000000000001</v>
      </c>
      <c r="Z28" s="44">
        <v>4.5455199999999998</v>
      </c>
      <c r="AA28" s="48">
        <v>12.998559999999999</v>
      </c>
      <c r="AB28" s="43">
        <v>8.4530400000000014</v>
      </c>
      <c r="AC28" s="43">
        <v>0</v>
      </c>
      <c r="AD28" s="43">
        <v>8.4530400000000014</v>
      </c>
      <c r="AE28" s="44">
        <v>0.79200000000000004</v>
      </c>
      <c r="AF28" s="44">
        <v>0.12659999999999999</v>
      </c>
      <c r="AG28" s="44">
        <v>3.2303600000000001</v>
      </c>
      <c r="AH28" s="44">
        <v>0.51727999999999996</v>
      </c>
      <c r="AI28" s="44">
        <v>4.6662400000000002</v>
      </c>
      <c r="AJ28" s="48">
        <v>13.119280000000002</v>
      </c>
      <c r="AK28" s="43">
        <v>8.5533599999999996</v>
      </c>
      <c r="AL28" s="43">
        <v>0</v>
      </c>
      <c r="AM28" s="43">
        <v>8.5533599999999996</v>
      </c>
      <c r="AN28" s="44">
        <v>0.80800000000000016</v>
      </c>
      <c r="AO28" s="44">
        <v>0.12812000000000001</v>
      </c>
      <c r="AP28" s="44">
        <v>3.2670400000000002</v>
      </c>
      <c r="AQ28" s="44">
        <v>0.45788000000000006</v>
      </c>
      <c r="AR28" s="44">
        <v>4.6610400000000007</v>
      </c>
      <c r="AS28" s="48">
        <v>13.214400000000001</v>
      </c>
      <c r="AT28" s="43">
        <v>8.5116400000000016</v>
      </c>
      <c r="AU28" s="43">
        <v>3.03552</v>
      </c>
      <c r="AV28" s="43">
        <v>11.547160000000002</v>
      </c>
      <c r="AW28" s="44">
        <v>1.2160000000000002</v>
      </c>
      <c r="AX28" s="44">
        <v>0.12751999999999999</v>
      </c>
      <c r="AY28" s="44">
        <v>3.8588</v>
      </c>
      <c r="AZ28" s="44">
        <v>0.49780000000000002</v>
      </c>
      <c r="BA28" s="44">
        <v>5.700120000000001</v>
      </c>
      <c r="BB28" s="48">
        <v>17.24728</v>
      </c>
      <c r="BC28" s="43">
        <v>13.267640000000002</v>
      </c>
      <c r="BD28" s="43">
        <v>0</v>
      </c>
      <c r="BE28" s="43">
        <v>13.267640000000002</v>
      </c>
      <c r="BF28" s="44">
        <v>1.3680000000000001</v>
      </c>
      <c r="BG28" s="44">
        <v>0.18920000000000001</v>
      </c>
      <c r="BH28" s="44">
        <v>5.5101600000000008</v>
      </c>
      <c r="BI28" s="44">
        <v>0.51832</v>
      </c>
      <c r="BJ28" s="44">
        <v>7.5856800000000009</v>
      </c>
      <c r="BK28" s="48">
        <v>20.853320000000004</v>
      </c>
      <c r="BL28" s="43">
        <v>8.4530400000000014</v>
      </c>
      <c r="BM28" s="43">
        <v>0</v>
      </c>
      <c r="BN28" s="43">
        <v>8.4530400000000014</v>
      </c>
      <c r="BO28" s="44">
        <v>0.78800000000000014</v>
      </c>
      <c r="BP28" s="44">
        <v>0.12659999999999999</v>
      </c>
      <c r="BQ28" s="44">
        <v>3.2303600000000001</v>
      </c>
      <c r="BR28" s="44">
        <v>0.43568000000000007</v>
      </c>
      <c r="BS28" s="44">
        <v>4.5806399999999998</v>
      </c>
      <c r="BT28" s="48">
        <v>13.033680000000002</v>
      </c>
      <c r="BU28" s="43">
        <v>8.4530400000000014</v>
      </c>
      <c r="BV28" s="43">
        <v>0</v>
      </c>
      <c r="BW28" s="43">
        <v>8.4530400000000014</v>
      </c>
      <c r="BX28" s="44">
        <v>0.79200000000000004</v>
      </c>
      <c r="BY28" s="44">
        <v>0.12659999999999999</v>
      </c>
      <c r="BZ28" s="44">
        <v>3.2303600000000001</v>
      </c>
      <c r="CA28" s="44">
        <v>0.41528000000000004</v>
      </c>
      <c r="CB28" s="44">
        <v>4.5642400000000007</v>
      </c>
      <c r="CC28" s="48">
        <v>13.017280000000001</v>
      </c>
      <c r="CD28" s="43">
        <v>8.6636000000000006</v>
      </c>
      <c r="CE28" s="43">
        <v>0</v>
      </c>
      <c r="CF28" s="43">
        <v>8.6636000000000006</v>
      </c>
      <c r="CG28" s="44">
        <v>0.82400000000000007</v>
      </c>
      <c r="CH28" s="44">
        <v>0.1298</v>
      </c>
      <c r="CI28" s="44">
        <v>3.3072400000000006</v>
      </c>
      <c r="CJ28" s="44">
        <v>0.33740000000000003</v>
      </c>
      <c r="CK28" s="44">
        <v>4.5984400000000001</v>
      </c>
      <c r="CL28" s="48">
        <v>13.262040000000002</v>
      </c>
      <c r="CM28" s="43">
        <v>8.4015199999999997</v>
      </c>
      <c r="CN28" s="43">
        <v>0</v>
      </c>
      <c r="CO28" s="43">
        <v>8.4015199999999997</v>
      </c>
      <c r="CP28" s="44">
        <v>0.82</v>
      </c>
      <c r="CQ28" s="44">
        <v>0.12588000000000002</v>
      </c>
      <c r="CR28" s="44">
        <v>3.2307600000000001</v>
      </c>
      <c r="CS28" s="44">
        <v>0.41436000000000001</v>
      </c>
      <c r="CT28" s="44">
        <v>4.5910000000000002</v>
      </c>
      <c r="CU28" s="48">
        <v>12.992520000000003</v>
      </c>
      <c r="CV28" s="43">
        <v>10.12908</v>
      </c>
      <c r="CW28" s="43">
        <v>0</v>
      </c>
      <c r="CX28" s="43">
        <v>10.12908</v>
      </c>
      <c r="CY28" s="44">
        <v>1.024</v>
      </c>
      <c r="CZ28" s="44">
        <v>0.15180000000000002</v>
      </c>
      <c r="DA28" s="44">
        <v>3.8426400000000003</v>
      </c>
      <c r="DB28" s="44">
        <v>0.46539999999999998</v>
      </c>
      <c r="DC28" s="44">
        <v>5.4838399999999998</v>
      </c>
      <c r="DD28" s="48">
        <v>15.612920000000001</v>
      </c>
      <c r="DE28" s="43">
        <v>12.853120000000001</v>
      </c>
      <c r="DF28" s="43">
        <v>0</v>
      </c>
      <c r="DG28" s="43">
        <v>12.853120000000001</v>
      </c>
      <c r="DH28" s="44">
        <v>1.4159999999999999</v>
      </c>
      <c r="DI28" s="44">
        <v>1.31304</v>
      </c>
      <c r="DJ28" s="44">
        <v>4.0807200000000003</v>
      </c>
      <c r="DK28" s="44">
        <v>0.6008</v>
      </c>
      <c r="DL28" s="44">
        <v>7.4105600000000003</v>
      </c>
      <c r="DM28" s="45">
        <v>20.263680000000001</v>
      </c>
      <c r="DN28" s="73">
        <f t="shared" si="1"/>
        <v>113.04908000000002</v>
      </c>
      <c r="DO28" s="73">
        <f t="shared" si="2"/>
        <v>3.03552</v>
      </c>
      <c r="DP28" s="73">
        <f t="shared" si="3"/>
        <v>116.08460000000002</v>
      </c>
      <c r="DQ28" s="22">
        <f t="shared" si="4"/>
        <v>11.46</v>
      </c>
      <c r="DR28" s="22">
        <f t="shared" si="5"/>
        <v>2.8010000000000002</v>
      </c>
      <c r="DS28" s="22">
        <f t="shared" si="6"/>
        <v>43.313120000000012</v>
      </c>
      <c r="DT28" s="22">
        <f t="shared" si="7"/>
        <v>5.5173199999999998</v>
      </c>
      <c r="DU28" s="22">
        <f t="shared" si="8"/>
        <v>63.091440000000006</v>
      </c>
      <c r="DV28" s="23">
        <f t="shared" si="9"/>
        <v>179.17604000000003</v>
      </c>
      <c r="DW28" s="262">
        <f t="shared" si="10"/>
        <v>4.5092400000000197</v>
      </c>
      <c r="DX28" s="262"/>
      <c r="DY28" s="263">
        <f>E28-(DU28-(DO28*PARAM!Q28))</f>
        <v>-1.1236400000000017</v>
      </c>
      <c r="DZ28" s="263"/>
    </row>
    <row r="29" spans="1:130" x14ac:dyDescent="0.25">
      <c r="A29" s="41">
        <v>1335</v>
      </c>
      <c r="B29" s="41" t="s">
        <v>758</v>
      </c>
      <c r="C29" s="41" t="s">
        <v>341</v>
      </c>
      <c r="D29" s="42">
        <v>1</v>
      </c>
      <c r="E29" s="41">
        <v>1904.9830000000002</v>
      </c>
      <c r="F29" s="41">
        <v>3379.4080000000004</v>
      </c>
      <c r="G29" s="41" t="s">
        <v>157</v>
      </c>
      <c r="H29" s="41" t="s">
        <v>25</v>
      </c>
      <c r="I29" s="41" t="s">
        <v>312</v>
      </c>
      <c r="J29" s="43">
        <v>269.14</v>
      </c>
      <c r="K29" s="43">
        <v>0</v>
      </c>
      <c r="L29" s="43">
        <v>269.14</v>
      </c>
      <c r="M29" s="44">
        <v>26.6</v>
      </c>
      <c r="N29" s="44">
        <v>6.5070000000000006</v>
      </c>
      <c r="O29" s="44">
        <v>98.692000000000007</v>
      </c>
      <c r="P29" s="44">
        <v>13.920999999999999</v>
      </c>
      <c r="Q29" s="44">
        <v>145.72</v>
      </c>
      <c r="R29" s="48">
        <v>414.86</v>
      </c>
      <c r="S29" s="43">
        <v>260.56</v>
      </c>
      <c r="T29" s="43">
        <v>0</v>
      </c>
      <c r="U29" s="43">
        <v>260.56</v>
      </c>
      <c r="V29" s="44">
        <v>26.6</v>
      </c>
      <c r="W29" s="44">
        <v>6.5070000000000006</v>
      </c>
      <c r="X29" s="44">
        <v>98.793999999999997</v>
      </c>
      <c r="Y29" s="44">
        <v>12.276</v>
      </c>
      <c r="Z29" s="44">
        <v>144.17700000000002</v>
      </c>
      <c r="AA29" s="48">
        <v>404.73699999999997</v>
      </c>
      <c r="AB29" s="43">
        <v>260.56</v>
      </c>
      <c r="AC29" s="43">
        <v>0</v>
      </c>
      <c r="AD29" s="43">
        <v>260.56</v>
      </c>
      <c r="AE29" s="44">
        <v>26.6</v>
      </c>
      <c r="AF29" s="44">
        <v>6.5070000000000006</v>
      </c>
      <c r="AG29" s="44">
        <v>98.742999999999995</v>
      </c>
      <c r="AH29" s="44">
        <v>16.355999999999998</v>
      </c>
      <c r="AI29" s="44">
        <v>148.20600000000002</v>
      </c>
      <c r="AJ29" s="48">
        <v>408.76599999999996</v>
      </c>
      <c r="AK29" s="43">
        <v>260.56</v>
      </c>
      <c r="AL29" s="43">
        <v>0</v>
      </c>
      <c r="AM29" s="43">
        <v>260.56</v>
      </c>
      <c r="AN29" s="44">
        <v>26.6</v>
      </c>
      <c r="AO29" s="44">
        <v>6.5070000000000006</v>
      </c>
      <c r="AP29" s="44">
        <v>98.742999999999995</v>
      </c>
      <c r="AQ29" s="44">
        <v>15.335999999999999</v>
      </c>
      <c r="AR29" s="44">
        <v>147.18600000000001</v>
      </c>
      <c r="AS29" s="48">
        <v>407.74599999999998</v>
      </c>
      <c r="AT29" s="43">
        <v>260.56</v>
      </c>
      <c r="AU29" s="43">
        <v>94.861000000000004</v>
      </c>
      <c r="AV29" s="43">
        <v>355.42099999999999</v>
      </c>
      <c r="AW29" s="44">
        <v>39.6</v>
      </c>
      <c r="AX29" s="44">
        <v>6.5070000000000006</v>
      </c>
      <c r="AY29" s="44">
        <v>117.715</v>
      </c>
      <c r="AZ29" s="44">
        <v>14.568</v>
      </c>
      <c r="BA29" s="44">
        <v>178.39</v>
      </c>
      <c r="BB29" s="48">
        <v>533.81100000000004</v>
      </c>
      <c r="BC29" s="43">
        <v>414.755</v>
      </c>
      <c r="BD29" s="43">
        <v>0</v>
      </c>
      <c r="BE29" s="43">
        <v>414.755</v>
      </c>
      <c r="BF29" s="44">
        <v>44.4</v>
      </c>
      <c r="BG29" s="44">
        <v>9.7200000000000006</v>
      </c>
      <c r="BH29" s="44">
        <v>168.98599999999999</v>
      </c>
      <c r="BI29" s="44">
        <v>18.472999999999999</v>
      </c>
      <c r="BJ29" s="44">
        <v>241.57900000000001</v>
      </c>
      <c r="BK29" s="48">
        <v>656.33399999999995</v>
      </c>
      <c r="BL29" s="43">
        <v>265.11900000000003</v>
      </c>
      <c r="BM29" s="43">
        <v>0</v>
      </c>
      <c r="BN29" s="43">
        <v>265.11900000000003</v>
      </c>
      <c r="BO29" s="44">
        <v>26.6</v>
      </c>
      <c r="BP29" s="44">
        <v>6.5070000000000006</v>
      </c>
      <c r="BQ29" s="44">
        <v>98.742999999999995</v>
      </c>
      <c r="BR29" s="44">
        <v>14.377000000000001</v>
      </c>
      <c r="BS29" s="44">
        <v>146.227</v>
      </c>
      <c r="BT29" s="48">
        <v>411.346</v>
      </c>
      <c r="BU29" s="43">
        <v>265.11900000000003</v>
      </c>
      <c r="BV29" s="43">
        <v>0</v>
      </c>
      <c r="BW29" s="43">
        <v>265.11900000000003</v>
      </c>
      <c r="BX29" s="44">
        <v>26.6</v>
      </c>
      <c r="BY29" s="44">
        <v>6.5070000000000006</v>
      </c>
      <c r="BZ29" s="44">
        <v>98.742999999999995</v>
      </c>
      <c r="CA29" s="44">
        <v>15.907</v>
      </c>
      <c r="CB29" s="44">
        <v>147.75700000000001</v>
      </c>
      <c r="CC29" s="48">
        <v>412.87599999999998</v>
      </c>
      <c r="CD29" s="43">
        <v>276.27600000000001</v>
      </c>
      <c r="CE29" s="43">
        <v>0</v>
      </c>
      <c r="CF29" s="43">
        <v>276.27600000000001</v>
      </c>
      <c r="CG29" s="44">
        <v>28.1</v>
      </c>
      <c r="CH29" s="44">
        <v>6.7860000000000005</v>
      </c>
      <c r="CI29" s="44">
        <v>102.81700000000001</v>
      </c>
      <c r="CJ29" s="44">
        <v>7.9460000000000006</v>
      </c>
      <c r="CK29" s="44">
        <v>145.649</v>
      </c>
      <c r="CL29" s="48">
        <v>421.92500000000001</v>
      </c>
      <c r="CM29" s="43">
        <v>265.11900000000003</v>
      </c>
      <c r="CN29" s="43">
        <v>0</v>
      </c>
      <c r="CO29" s="43">
        <v>265.11900000000003</v>
      </c>
      <c r="CP29" s="44">
        <v>27.4</v>
      </c>
      <c r="CQ29" s="44">
        <v>6.5070000000000006</v>
      </c>
      <c r="CR29" s="44">
        <v>99.222999999999999</v>
      </c>
      <c r="CS29" s="44">
        <v>14.377000000000001</v>
      </c>
      <c r="CT29" s="44">
        <v>147.50700000000001</v>
      </c>
      <c r="CU29" s="48">
        <v>412.62599999999998</v>
      </c>
      <c r="CV29" s="43">
        <v>265.11900000000003</v>
      </c>
      <c r="CW29" s="43">
        <v>0</v>
      </c>
      <c r="CX29" s="43">
        <v>265.11900000000003</v>
      </c>
      <c r="CY29" s="44">
        <v>26.6</v>
      </c>
      <c r="CZ29" s="44">
        <v>6.5070000000000006</v>
      </c>
      <c r="DA29" s="44">
        <v>98.742999999999995</v>
      </c>
      <c r="DB29" s="44">
        <v>13.867000000000001</v>
      </c>
      <c r="DC29" s="44">
        <v>145.71700000000001</v>
      </c>
      <c r="DD29" s="48">
        <v>410.83600000000001</v>
      </c>
      <c r="DE29" s="43">
        <v>393.57400000000001</v>
      </c>
      <c r="DF29" s="43">
        <v>0</v>
      </c>
      <c r="DG29" s="43">
        <v>393.57400000000001</v>
      </c>
      <c r="DH29" s="44">
        <v>44.7</v>
      </c>
      <c r="DI29" s="44">
        <v>43.636000000000003</v>
      </c>
      <c r="DJ29" s="44">
        <v>122.33200000000001</v>
      </c>
      <c r="DK29" s="44">
        <v>17.679000000000002</v>
      </c>
      <c r="DL29" s="44">
        <v>228.34700000000001</v>
      </c>
      <c r="DM29" s="45">
        <v>621.92099999999994</v>
      </c>
      <c r="DN29" s="73">
        <f t="shared" si="1"/>
        <v>3456.4610000000002</v>
      </c>
      <c r="DO29" s="73">
        <f t="shared" si="2"/>
        <v>94.861000000000004</v>
      </c>
      <c r="DP29" s="73">
        <f t="shared" si="3"/>
        <v>3551.3220000000006</v>
      </c>
      <c r="DQ29" s="22">
        <f t="shared" si="4"/>
        <v>370.4</v>
      </c>
      <c r="DR29" s="22">
        <f t="shared" si="5"/>
        <v>118.70500000000001</v>
      </c>
      <c r="DS29" s="22">
        <f t="shared" si="6"/>
        <v>1302.2739999999999</v>
      </c>
      <c r="DT29" s="22">
        <f t="shared" si="7"/>
        <v>175.083</v>
      </c>
      <c r="DU29" s="22">
        <f t="shared" si="8"/>
        <v>1966.4620000000002</v>
      </c>
      <c r="DV29" s="23">
        <f t="shared" si="9"/>
        <v>5517.7840000000006</v>
      </c>
      <c r="DW29" s="262">
        <f t="shared" si="10"/>
        <v>171.91400000000021</v>
      </c>
      <c r="DX29" s="262"/>
      <c r="DY29" s="263">
        <f>E29-(DU29-(DO29*PARAM!Q29))</f>
        <v>-61.479000000000042</v>
      </c>
      <c r="DZ29" s="263"/>
    </row>
    <row r="30" spans="1:130" x14ac:dyDescent="0.25">
      <c r="A30" s="41">
        <v>1376</v>
      </c>
      <c r="B30" s="41" t="s">
        <v>303</v>
      </c>
      <c r="C30" s="41" t="s">
        <v>305</v>
      </c>
      <c r="D30" s="42">
        <v>1</v>
      </c>
      <c r="E30" s="41">
        <v>5288.4683999999997</v>
      </c>
      <c r="F30" s="41">
        <v>8553.5748000000003</v>
      </c>
      <c r="G30" s="41" t="s">
        <v>157</v>
      </c>
      <c r="H30" s="41" t="s">
        <v>20</v>
      </c>
      <c r="I30" s="41" t="s">
        <v>254</v>
      </c>
      <c r="J30" s="43">
        <v>689.31179999999995</v>
      </c>
      <c r="K30" s="43">
        <v>0</v>
      </c>
      <c r="L30" s="43">
        <v>689.31179999999995</v>
      </c>
      <c r="M30" s="44">
        <v>77.760000000000005</v>
      </c>
      <c r="N30" s="44">
        <v>10.2006</v>
      </c>
      <c r="O30" s="44">
        <v>260.06040000000002</v>
      </c>
      <c r="P30" s="44">
        <v>30.297600000000003</v>
      </c>
      <c r="Q30" s="44">
        <v>378.3186</v>
      </c>
      <c r="R30" s="48">
        <v>1067.6304</v>
      </c>
      <c r="S30" s="43">
        <v>659.15279999999996</v>
      </c>
      <c r="T30" s="43">
        <v>0</v>
      </c>
      <c r="U30" s="43">
        <v>659.15279999999996</v>
      </c>
      <c r="V30" s="44">
        <v>74.7</v>
      </c>
      <c r="W30" s="44">
        <v>9.8819999999999997</v>
      </c>
      <c r="X30" s="44">
        <v>252.92880000000002</v>
      </c>
      <c r="Y30" s="44">
        <v>21.628800000000002</v>
      </c>
      <c r="Z30" s="44">
        <v>359.13959999999997</v>
      </c>
      <c r="AA30" s="48">
        <v>1018.2924</v>
      </c>
      <c r="AB30" s="43">
        <v>659.15279999999996</v>
      </c>
      <c r="AC30" s="43">
        <v>0</v>
      </c>
      <c r="AD30" s="43">
        <v>659.15279999999996</v>
      </c>
      <c r="AE30" s="44">
        <v>74.7</v>
      </c>
      <c r="AF30" s="44">
        <v>9.8819999999999997</v>
      </c>
      <c r="AG30" s="44">
        <v>252.7938</v>
      </c>
      <c r="AH30" s="44">
        <v>29.890799999999999</v>
      </c>
      <c r="AI30" s="44">
        <v>367.26660000000004</v>
      </c>
      <c r="AJ30" s="48">
        <v>1026.4194</v>
      </c>
      <c r="AK30" s="43">
        <v>659.15279999999996</v>
      </c>
      <c r="AL30" s="43">
        <v>0</v>
      </c>
      <c r="AM30" s="43">
        <v>659.15279999999996</v>
      </c>
      <c r="AN30" s="44">
        <v>74.7</v>
      </c>
      <c r="AO30" s="44">
        <v>9.8819999999999997</v>
      </c>
      <c r="AP30" s="44">
        <v>252.7938</v>
      </c>
      <c r="AQ30" s="44">
        <v>25.300799999999999</v>
      </c>
      <c r="AR30" s="44">
        <v>362.67660000000001</v>
      </c>
      <c r="AS30" s="48">
        <v>1021.8294000000001</v>
      </c>
      <c r="AT30" s="43">
        <v>659.15279999999996</v>
      </c>
      <c r="AU30" s="43">
        <v>170.74979999999999</v>
      </c>
      <c r="AV30" s="43">
        <v>829.90259999999989</v>
      </c>
      <c r="AW30" s="44">
        <v>97.92</v>
      </c>
      <c r="AX30" s="44">
        <v>9.8819999999999997</v>
      </c>
      <c r="AY30" s="44">
        <v>286.9434</v>
      </c>
      <c r="AZ30" s="44">
        <v>24.834600000000002</v>
      </c>
      <c r="BA30" s="44">
        <v>419.58</v>
      </c>
      <c r="BB30" s="48">
        <v>1249.4826</v>
      </c>
      <c r="BC30" s="43">
        <v>1013.5260000000001</v>
      </c>
      <c r="BD30" s="43">
        <v>0</v>
      </c>
      <c r="BE30" s="43">
        <v>1013.5260000000001</v>
      </c>
      <c r="BF30" s="44">
        <v>119.7</v>
      </c>
      <c r="BG30" s="44">
        <v>14.769</v>
      </c>
      <c r="BH30" s="44">
        <v>443.0412</v>
      </c>
      <c r="BI30" s="44">
        <v>36.5274</v>
      </c>
      <c r="BJ30" s="44">
        <v>614.0376</v>
      </c>
      <c r="BK30" s="48">
        <v>1627.5636</v>
      </c>
      <c r="BL30" s="43">
        <v>659.15279999999996</v>
      </c>
      <c r="BM30" s="43">
        <v>0</v>
      </c>
      <c r="BN30" s="43">
        <v>659.15279999999996</v>
      </c>
      <c r="BO30" s="44">
        <v>74.52</v>
      </c>
      <c r="BP30" s="44">
        <v>9.8819999999999997</v>
      </c>
      <c r="BQ30" s="44">
        <v>252.7938</v>
      </c>
      <c r="BR30" s="44">
        <v>28.0548</v>
      </c>
      <c r="BS30" s="44">
        <v>365.25059999999996</v>
      </c>
      <c r="BT30" s="48">
        <v>1024.4033999999999</v>
      </c>
      <c r="BU30" s="43">
        <v>659.15279999999996</v>
      </c>
      <c r="BV30" s="43">
        <v>0</v>
      </c>
      <c r="BW30" s="43">
        <v>659.15279999999996</v>
      </c>
      <c r="BX30" s="44">
        <v>74.7</v>
      </c>
      <c r="BY30" s="44">
        <v>9.8819999999999997</v>
      </c>
      <c r="BZ30" s="44">
        <v>252.7938</v>
      </c>
      <c r="CA30" s="44">
        <v>26.218800000000002</v>
      </c>
      <c r="CB30" s="44">
        <v>363.59460000000001</v>
      </c>
      <c r="CC30" s="48">
        <v>1022.7474000000001</v>
      </c>
      <c r="CD30" s="43">
        <v>671.51339999999993</v>
      </c>
      <c r="CE30" s="43">
        <v>0</v>
      </c>
      <c r="CF30" s="43">
        <v>671.51339999999993</v>
      </c>
      <c r="CG30" s="44">
        <v>76.5</v>
      </c>
      <c r="CH30" s="44">
        <v>10.0656</v>
      </c>
      <c r="CI30" s="44">
        <v>297.35640000000001</v>
      </c>
      <c r="CJ30" s="44">
        <v>30.058200000000003</v>
      </c>
      <c r="CK30" s="44">
        <v>413.98019999999997</v>
      </c>
      <c r="CL30" s="48">
        <v>1085.4936</v>
      </c>
      <c r="CM30" s="43">
        <v>664.4502</v>
      </c>
      <c r="CN30" s="43">
        <v>0</v>
      </c>
      <c r="CO30" s="43">
        <v>664.4502</v>
      </c>
      <c r="CP30" s="44">
        <v>77.040000000000006</v>
      </c>
      <c r="CQ30" s="44">
        <v>9.9594000000000005</v>
      </c>
      <c r="CR30" s="44">
        <v>255.50099999999998</v>
      </c>
      <c r="CS30" s="44">
        <v>15.273</v>
      </c>
      <c r="CT30" s="44">
        <v>357.77339999999998</v>
      </c>
      <c r="CU30" s="48">
        <v>1022.2236</v>
      </c>
      <c r="CV30" s="43">
        <v>659.15279999999996</v>
      </c>
      <c r="CW30" s="43">
        <v>0</v>
      </c>
      <c r="CX30" s="43">
        <v>659.15279999999996</v>
      </c>
      <c r="CY30" s="44">
        <v>74.7</v>
      </c>
      <c r="CZ30" s="44">
        <v>9.8819999999999997</v>
      </c>
      <c r="DA30" s="44">
        <v>252.7938</v>
      </c>
      <c r="DB30" s="44">
        <v>22.546799999999998</v>
      </c>
      <c r="DC30" s="44">
        <v>359.92260000000005</v>
      </c>
      <c r="DD30" s="48">
        <v>1019.0753999999999</v>
      </c>
      <c r="DE30" s="43">
        <v>984.82679999999993</v>
      </c>
      <c r="DF30" s="43">
        <v>0</v>
      </c>
      <c r="DG30" s="43">
        <v>984.82679999999993</v>
      </c>
      <c r="DH30" s="44">
        <v>120.24</v>
      </c>
      <c r="DI30" s="44">
        <v>100.7154</v>
      </c>
      <c r="DJ30" s="44">
        <v>764.84160000000008</v>
      </c>
      <c r="DK30" s="44">
        <v>31.552199999999999</v>
      </c>
      <c r="DL30" s="44">
        <v>1017.3492</v>
      </c>
      <c r="DM30" s="45">
        <v>2002.1760000000002</v>
      </c>
      <c r="DN30" s="73">
        <f t="shared" si="1"/>
        <v>8637.6977999999999</v>
      </c>
      <c r="DO30" s="73">
        <f t="shared" si="2"/>
        <v>170.74979999999999</v>
      </c>
      <c r="DP30" s="73">
        <f t="shared" si="3"/>
        <v>8808.4475999999995</v>
      </c>
      <c r="DQ30" s="22">
        <f t="shared" si="4"/>
        <v>1017.1800000000001</v>
      </c>
      <c r="DR30" s="22">
        <f t="shared" si="5"/>
        <v>214.88400000000001</v>
      </c>
      <c r="DS30" s="22">
        <f t="shared" si="6"/>
        <v>3824.6418000000003</v>
      </c>
      <c r="DT30" s="22">
        <f t="shared" si="7"/>
        <v>322.18380000000002</v>
      </c>
      <c r="DU30" s="22">
        <f t="shared" si="8"/>
        <v>5378.8895999999995</v>
      </c>
      <c r="DV30" s="23">
        <f t="shared" si="9"/>
        <v>14187.337199999998</v>
      </c>
      <c r="DW30" s="262">
        <f t="shared" si="10"/>
        <v>254.87279999999919</v>
      </c>
      <c r="DX30" s="262"/>
      <c r="DY30" s="263">
        <f>E30-(DU30-(DO30*PARAM!Q30))</f>
        <v>-90.421199999999772</v>
      </c>
      <c r="DZ30" s="263"/>
    </row>
    <row r="31" spans="1:130" x14ac:dyDescent="0.25">
      <c r="A31" s="41">
        <v>1400</v>
      </c>
      <c r="B31" s="41" t="s">
        <v>683</v>
      </c>
      <c r="C31" s="41" t="s">
        <v>245</v>
      </c>
      <c r="D31" s="42">
        <v>1</v>
      </c>
      <c r="E31" s="41">
        <v>67.727119999999999</v>
      </c>
      <c r="F31" s="41">
        <v>119.9308</v>
      </c>
      <c r="G31" s="41" t="s">
        <v>157</v>
      </c>
      <c r="H31" s="41" t="s">
        <v>9</v>
      </c>
      <c r="I31" s="41" t="s">
        <v>277</v>
      </c>
      <c r="J31" s="43">
        <v>2.6799600000000003</v>
      </c>
      <c r="K31" s="43">
        <v>0</v>
      </c>
      <c r="L31" s="43">
        <v>2.6799600000000003</v>
      </c>
      <c r="M31" s="44">
        <v>0.13200000000000001</v>
      </c>
      <c r="N31" s="44">
        <v>6.6720000000000002E-2</v>
      </c>
      <c r="O31" s="44">
        <v>1.0640000000000001</v>
      </c>
      <c r="P31" s="44">
        <v>4.7560000000000005E-2</v>
      </c>
      <c r="Q31" s="44">
        <v>1.3102800000000001</v>
      </c>
      <c r="R31" s="48">
        <v>3.99024</v>
      </c>
      <c r="S31" s="43">
        <v>3.83264</v>
      </c>
      <c r="T31" s="43">
        <v>0</v>
      </c>
      <c r="U31" s="43">
        <v>3.83264</v>
      </c>
      <c r="V31" s="44">
        <v>0.23200000000000004</v>
      </c>
      <c r="W31" s="44">
        <v>9.5560000000000006E-2</v>
      </c>
      <c r="X31" s="44">
        <v>1.4270000000000003</v>
      </c>
      <c r="Y31" s="44">
        <v>6.8000000000000005E-2</v>
      </c>
      <c r="Z31" s="44">
        <v>1.82256</v>
      </c>
      <c r="AA31" s="48">
        <v>5.6551999999999998</v>
      </c>
      <c r="AB31" s="43">
        <v>3.2562800000000003</v>
      </c>
      <c r="AC31" s="43">
        <v>0</v>
      </c>
      <c r="AD31" s="43">
        <v>3.2562800000000003</v>
      </c>
      <c r="AE31" s="44">
        <v>0.18</v>
      </c>
      <c r="AF31" s="44">
        <v>8.1159999999999996E-2</v>
      </c>
      <c r="AG31" s="44">
        <v>1.2455600000000002</v>
      </c>
      <c r="AH31" s="44">
        <v>5.7800000000000004E-2</v>
      </c>
      <c r="AI31" s="44">
        <v>1.5645199999999999</v>
      </c>
      <c r="AJ31" s="48">
        <v>4.8208000000000002</v>
      </c>
      <c r="AK31" s="43">
        <v>3.4484000000000004</v>
      </c>
      <c r="AL31" s="43">
        <v>0</v>
      </c>
      <c r="AM31" s="43">
        <v>3.4484000000000004</v>
      </c>
      <c r="AN31" s="44">
        <v>0.19600000000000001</v>
      </c>
      <c r="AO31" s="44">
        <v>8.5959999999999995E-2</v>
      </c>
      <c r="AP31" s="44">
        <v>1.3054000000000001</v>
      </c>
      <c r="AQ31" s="44">
        <v>6.1200000000000004E-2</v>
      </c>
      <c r="AR31" s="44">
        <v>1.6485600000000002</v>
      </c>
      <c r="AS31" s="48">
        <v>5.0969600000000002</v>
      </c>
      <c r="AT31" s="43">
        <v>3.2562800000000003</v>
      </c>
      <c r="AU31" s="43">
        <v>3.3011600000000003</v>
      </c>
      <c r="AV31" s="43">
        <v>6.5574400000000006</v>
      </c>
      <c r="AW31" s="44">
        <v>0.46</v>
      </c>
      <c r="AX31" s="44">
        <v>8.1159999999999996E-2</v>
      </c>
      <c r="AY31" s="44">
        <v>1.9057600000000001</v>
      </c>
      <c r="AZ31" s="44">
        <v>0.10204000000000001</v>
      </c>
      <c r="BA31" s="44">
        <v>2.5489600000000001</v>
      </c>
      <c r="BB31" s="48">
        <v>9.1064000000000007</v>
      </c>
      <c r="BC31" s="43">
        <v>7.9812000000000003</v>
      </c>
      <c r="BD31" s="43">
        <v>0</v>
      </c>
      <c r="BE31" s="43">
        <v>7.9812000000000003</v>
      </c>
      <c r="BF31" s="44">
        <v>0.58800000000000008</v>
      </c>
      <c r="BG31" s="44">
        <v>0.19928000000000001</v>
      </c>
      <c r="BH31" s="44">
        <v>3.1123200000000004</v>
      </c>
      <c r="BI31" s="44">
        <v>0.14172000000000001</v>
      </c>
      <c r="BJ31" s="44">
        <v>4.0413199999999998</v>
      </c>
      <c r="BK31" s="48">
        <v>12.022520000000002</v>
      </c>
      <c r="BL31" s="43">
        <v>3.3323600000000004</v>
      </c>
      <c r="BM31" s="43">
        <v>0</v>
      </c>
      <c r="BN31" s="43">
        <v>3.3323600000000004</v>
      </c>
      <c r="BO31" s="44">
        <v>0.188</v>
      </c>
      <c r="BP31" s="44">
        <v>8.3040000000000003E-2</v>
      </c>
      <c r="BQ31" s="44">
        <v>1.2859200000000002</v>
      </c>
      <c r="BR31" s="44">
        <v>5.9160000000000004E-2</v>
      </c>
      <c r="BS31" s="44">
        <v>1.61612</v>
      </c>
      <c r="BT31" s="48">
        <v>4.94848</v>
      </c>
      <c r="BU31" s="43">
        <v>3.2950400000000002</v>
      </c>
      <c r="BV31" s="43">
        <v>0</v>
      </c>
      <c r="BW31" s="43">
        <v>3.2950400000000002</v>
      </c>
      <c r="BX31" s="44">
        <v>0.18400000000000002</v>
      </c>
      <c r="BY31" s="44">
        <v>8.208E-2</v>
      </c>
      <c r="BZ31" s="44">
        <v>1.2741200000000001</v>
      </c>
      <c r="CA31" s="44">
        <v>5.8480000000000004E-2</v>
      </c>
      <c r="CB31" s="44">
        <v>1.5986799999999999</v>
      </c>
      <c r="CC31" s="48">
        <v>4.8937200000000001</v>
      </c>
      <c r="CD31" s="43">
        <v>-9.2520000000000005E-2</v>
      </c>
      <c r="CE31" s="43">
        <v>0</v>
      </c>
      <c r="CF31" s="43">
        <v>-9.2520000000000005E-2</v>
      </c>
      <c r="CG31" s="44">
        <v>7.2000000000000008E-2</v>
      </c>
      <c r="CH31" s="44">
        <v>4.9200000000000001E-2</v>
      </c>
      <c r="CI31" s="44">
        <v>0.85716000000000003</v>
      </c>
      <c r="CJ31" s="44">
        <v>7.3600000000000002E-3</v>
      </c>
      <c r="CK31" s="44">
        <v>0.98572000000000004</v>
      </c>
      <c r="CL31" s="48">
        <v>0.8932000000000001</v>
      </c>
      <c r="CM31" s="43">
        <v>3.3323600000000004</v>
      </c>
      <c r="CN31" s="43">
        <v>0</v>
      </c>
      <c r="CO31" s="43">
        <v>3.3323600000000004</v>
      </c>
      <c r="CP31" s="44">
        <v>0.20800000000000002</v>
      </c>
      <c r="CQ31" s="44">
        <v>8.3040000000000003E-2</v>
      </c>
      <c r="CR31" s="44">
        <v>1.2616400000000001</v>
      </c>
      <c r="CS31" s="44">
        <v>5.9160000000000004E-2</v>
      </c>
      <c r="CT31" s="44">
        <v>1.6118399999999999</v>
      </c>
      <c r="CU31" s="48">
        <v>4.9442000000000004</v>
      </c>
      <c r="CV31" s="43">
        <v>3.5245600000000001</v>
      </c>
      <c r="CW31" s="43">
        <v>0</v>
      </c>
      <c r="CX31" s="43">
        <v>3.5245600000000001</v>
      </c>
      <c r="CY31" s="44">
        <v>0.20400000000000001</v>
      </c>
      <c r="CZ31" s="44">
        <v>8.7840000000000001E-2</v>
      </c>
      <c r="DA31" s="44">
        <v>1.3007599999999999</v>
      </c>
      <c r="DB31" s="44">
        <v>6.2520000000000006E-2</v>
      </c>
      <c r="DC31" s="44">
        <v>1.6551199999999999</v>
      </c>
      <c r="DD31" s="48">
        <v>5.1796800000000012</v>
      </c>
      <c r="DE31" s="43">
        <v>-10.258479999999999</v>
      </c>
      <c r="DF31" s="43">
        <v>0</v>
      </c>
      <c r="DG31" s="43">
        <v>-10.258479999999999</v>
      </c>
      <c r="DH31" s="44">
        <v>-0.10400000000000001</v>
      </c>
      <c r="DI31" s="44">
        <v>0.39876000000000006</v>
      </c>
      <c r="DJ31" s="44">
        <v>1.4779600000000002</v>
      </c>
      <c r="DK31" s="44">
        <v>-0.13204000000000002</v>
      </c>
      <c r="DL31" s="44">
        <v>1.6406800000000001</v>
      </c>
      <c r="DM31" s="45">
        <v>-8.6178000000000008</v>
      </c>
      <c r="DN31" s="73">
        <f t="shared" si="1"/>
        <v>27.588080000000005</v>
      </c>
      <c r="DO31" s="73">
        <f t="shared" si="2"/>
        <v>3.3011600000000003</v>
      </c>
      <c r="DP31" s="73">
        <f t="shared" si="3"/>
        <v>30.889240000000008</v>
      </c>
      <c r="DQ31" s="22">
        <f t="shared" si="4"/>
        <v>2.5400000000000005</v>
      </c>
      <c r="DR31" s="22">
        <f t="shared" si="5"/>
        <v>1.3938000000000001</v>
      </c>
      <c r="DS31" s="22">
        <f t="shared" si="6"/>
        <v>17.517600000000002</v>
      </c>
      <c r="DT31" s="22">
        <f t="shared" si="7"/>
        <v>0.59296000000000004</v>
      </c>
      <c r="DU31" s="22">
        <f t="shared" si="8"/>
        <v>22.044360000000001</v>
      </c>
      <c r="DV31" s="23">
        <f t="shared" si="9"/>
        <v>52.933600000000013</v>
      </c>
      <c r="DW31" s="262">
        <f t="shared" si="10"/>
        <v>-89.041560000000004</v>
      </c>
      <c r="DX31" s="262"/>
      <c r="DY31" s="263">
        <f>E31-(DU31-(DO31*PARAM!Q31))</f>
        <v>45.682760000000002</v>
      </c>
      <c r="DZ31" s="263"/>
    </row>
    <row r="32" spans="1:130" x14ac:dyDescent="0.25">
      <c r="A32" s="41">
        <v>1461</v>
      </c>
      <c r="B32" s="41" t="s">
        <v>378</v>
      </c>
      <c r="C32" s="41" t="s">
        <v>343</v>
      </c>
      <c r="D32" s="42">
        <v>1</v>
      </c>
      <c r="E32" s="41">
        <v>1886.5320000000002</v>
      </c>
      <c r="F32" s="41">
        <v>3351.5610000000001</v>
      </c>
      <c r="G32" s="41" t="s">
        <v>157</v>
      </c>
      <c r="H32" s="41" t="s">
        <v>25</v>
      </c>
      <c r="I32" s="41" t="s">
        <v>312</v>
      </c>
      <c r="J32" s="43">
        <v>263.36400000000003</v>
      </c>
      <c r="K32" s="43">
        <v>0</v>
      </c>
      <c r="L32" s="43">
        <v>263.36400000000003</v>
      </c>
      <c r="M32" s="44">
        <v>26.5</v>
      </c>
      <c r="N32" s="44">
        <v>3.8639999999999999</v>
      </c>
      <c r="O32" s="44">
        <v>99.817000000000007</v>
      </c>
      <c r="P32" s="44">
        <v>13.832000000000001</v>
      </c>
      <c r="Q32" s="44">
        <v>144.01300000000001</v>
      </c>
      <c r="R32" s="48">
        <v>407.37699999999995</v>
      </c>
      <c r="S32" s="43">
        <v>257.904</v>
      </c>
      <c r="T32" s="43">
        <v>0</v>
      </c>
      <c r="U32" s="43">
        <v>257.904</v>
      </c>
      <c r="V32" s="44">
        <v>26.5</v>
      </c>
      <c r="W32" s="44">
        <v>3.8639999999999999</v>
      </c>
      <c r="X32" s="44">
        <v>99.915000000000006</v>
      </c>
      <c r="Y32" s="44">
        <v>4.5789999999999997</v>
      </c>
      <c r="Z32" s="44">
        <v>134.858</v>
      </c>
      <c r="AA32" s="48">
        <v>392.76199999999994</v>
      </c>
      <c r="AB32" s="43">
        <v>257.904</v>
      </c>
      <c r="AC32" s="43">
        <v>0</v>
      </c>
      <c r="AD32" s="43">
        <v>257.904</v>
      </c>
      <c r="AE32" s="44">
        <v>26.5</v>
      </c>
      <c r="AF32" s="44">
        <v>3.8639999999999999</v>
      </c>
      <c r="AG32" s="44">
        <v>99.866</v>
      </c>
      <c r="AH32" s="44">
        <v>16.309000000000001</v>
      </c>
      <c r="AI32" s="44">
        <v>146.53899999999999</v>
      </c>
      <c r="AJ32" s="48">
        <v>404.44300000000004</v>
      </c>
      <c r="AK32" s="43">
        <v>257.904</v>
      </c>
      <c r="AL32" s="43">
        <v>0</v>
      </c>
      <c r="AM32" s="43">
        <v>257.904</v>
      </c>
      <c r="AN32" s="44">
        <v>26.5</v>
      </c>
      <c r="AO32" s="44">
        <v>3.8639999999999999</v>
      </c>
      <c r="AP32" s="44">
        <v>99.866</v>
      </c>
      <c r="AQ32" s="44">
        <v>12.739000000000001</v>
      </c>
      <c r="AR32" s="44">
        <v>142.96899999999999</v>
      </c>
      <c r="AS32" s="48">
        <v>400.87300000000005</v>
      </c>
      <c r="AT32" s="43">
        <v>257.904</v>
      </c>
      <c r="AU32" s="43">
        <v>94.861000000000004</v>
      </c>
      <c r="AV32" s="43">
        <v>352.76499999999999</v>
      </c>
      <c r="AW32" s="44">
        <v>39.4</v>
      </c>
      <c r="AX32" s="44">
        <v>3.8639999999999999</v>
      </c>
      <c r="AY32" s="44">
        <v>118.839</v>
      </c>
      <c r="AZ32" s="44">
        <v>5.851</v>
      </c>
      <c r="BA32" s="44">
        <v>167.95400000000001</v>
      </c>
      <c r="BB32" s="48">
        <v>520.71900000000005</v>
      </c>
      <c r="BC32" s="43">
        <v>395.17099999999999</v>
      </c>
      <c r="BD32" s="43">
        <v>0</v>
      </c>
      <c r="BE32" s="43">
        <v>395.17099999999999</v>
      </c>
      <c r="BF32" s="44">
        <v>44.2</v>
      </c>
      <c r="BG32" s="44">
        <v>5.7720000000000002</v>
      </c>
      <c r="BH32" s="44">
        <v>147.33700000000002</v>
      </c>
      <c r="BI32" s="44">
        <v>15.642999999999999</v>
      </c>
      <c r="BJ32" s="44">
        <v>212.952</v>
      </c>
      <c r="BK32" s="48">
        <v>608.12300000000005</v>
      </c>
      <c r="BL32" s="43">
        <v>257.904</v>
      </c>
      <c r="BM32" s="43">
        <v>0</v>
      </c>
      <c r="BN32" s="43">
        <v>257.904</v>
      </c>
      <c r="BO32" s="44">
        <v>26.4</v>
      </c>
      <c r="BP32" s="44">
        <v>3.8639999999999999</v>
      </c>
      <c r="BQ32" s="44">
        <v>99.866</v>
      </c>
      <c r="BR32" s="44">
        <v>15.289000000000001</v>
      </c>
      <c r="BS32" s="44">
        <v>145.41899999999998</v>
      </c>
      <c r="BT32" s="48">
        <v>403.32300000000004</v>
      </c>
      <c r="BU32" s="43">
        <v>257.904</v>
      </c>
      <c r="BV32" s="43">
        <v>0</v>
      </c>
      <c r="BW32" s="43">
        <v>257.904</v>
      </c>
      <c r="BX32" s="44">
        <v>26.5</v>
      </c>
      <c r="BY32" s="44">
        <v>3.8639999999999999</v>
      </c>
      <c r="BZ32" s="44">
        <v>99.866</v>
      </c>
      <c r="CA32" s="44">
        <v>15.289000000000001</v>
      </c>
      <c r="CB32" s="44">
        <v>145.51900000000001</v>
      </c>
      <c r="CC32" s="48">
        <v>403.423</v>
      </c>
      <c r="CD32" s="43">
        <v>264.17400000000004</v>
      </c>
      <c r="CE32" s="43">
        <v>0</v>
      </c>
      <c r="CF32" s="43">
        <v>264.17400000000004</v>
      </c>
      <c r="CG32" s="44">
        <v>27.4</v>
      </c>
      <c r="CH32" s="44">
        <v>3.9589999999999996</v>
      </c>
      <c r="CI32" s="44">
        <v>102.211</v>
      </c>
      <c r="CJ32" s="44">
        <v>15.4</v>
      </c>
      <c r="CK32" s="44">
        <v>148.97</v>
      </c>
      <c r="CL32" s="48">
        <v>413.14400000000001</v>
      </c>
      <c r="CM32" s="43">
        <v>259.80900000000003</v>
      </c>
      <c r="CN32" s="43">
        <v>0</v>
      </c>
      <c r="CO32" s="43">
        <v>259.80900000000003</v>
      </c>
      <c r="CP32" s="44">
        <v>27.6</v>
      </c>
      <c r="CQ32" s="44">
        <v>3.8930000000000002</v>
      </c>
      <c r="CR32" s="44">
        <v>101.05799999999999</v>
      </c>
      <c r="CS32" s="44">
        <v>4.6139999999999999</v>
      </c>
      <c r="CT32" s="44">
        <v>137.16499999999999</v>
      </c>
      <c r="CU32" s="48">
        <v>396.97399999999999</v>
      </c>
      <c r="CV32" s="43">
        <v>259.80900000000003</v>
      </c>
      <c r="CW32" s="43">
        <v>0</v>
      </c>
      <c r="CX32" s="43">
        <v>259.80900000000003</v>
      </c>
      <c r="CY32" s="44">
        <v>26.8</v>
      </c>
      <c r="CZ32" s="44">
        <v>3.8930000000000002</v>
      </c>
      <c r="DA32" s="44">
        <v>100.57799999999999</v>
      </c>
      <c r="DB32" s="44">
        <v>13.794</v>
      </c>
      <c r="DC32" s="44">
        <v>145.065</v>
      </c>
      <c r="DD32" s="48">
        <v>404.87400000000002</v>
      </c>
      <c r="DE32" s="43">
        <v>388.96800000000002</v>
      </c>
      <c r="DF32" s="43">
        <v>0</v>
      </c>
      <c r="DG32" s="43">
        <v>388.96800000000002</v>
      </c>
      <c r="DH32" s="44">
        <v>45</v>
      </c>
      <c r="DI32" s="44">
        <v>39.43</v>
      </c>
      <c r="DJ32" s="44">
        <v>148.804</v>
      </c>
      <c r="DK32" s="44">
        <v>16.087</v>
      </c>
      <c r="DL32" s="44">
        <v>249.321</v>
      </c>
      <c r="DM32" s="45">
        <v>638.28899999999999</v>
      </c>
      <c r="DN32" s="73">
        <f t="shared" si="1"/>
        <v>3378.7190000000001</v>
      </c>
      <c r="DO32" s="73">
        <f t="shared" si="2"/>
        <v>94.861000000000004</v>
      </c>
      <c r="DP32" s="73">
        <f t="shared" si="3"/>
        <v>3473.58</v>
      </c>
      <c r="DQ32" s="22">
        <f t="shared" si="4"/>
        <v>369.30000000000007</v>
      </c>
      <c r="DR32" s="22">
        <f t="shared" si="5"/>
        <v>83.995000000000005</v>
      </c>
      <c r="DS32" s="22">
        <f t="shared" si="6"/>
        <v>1318.0230000000001</v>
      </c>
      <c r="DT32" s="22">
        <f t="shared" si="7"/>
        <v>149.42600000000002</v>
      </c>
      <c r="DU32" s="22">
        <f t="shared" si="8"/>
        <v>1920.7439999999997</v>
      </c>
      <c r="DV32" s="23">
        <f t="shared" si="9"/>
        <v>5394.3239999999996</v>
      </c>
      <c r="DW32" s="262">
        <f t="shared" si="10"/>
        <v>122.01899999999978</v>
      </c>
      <c r="DX32" s="262"/>
      <c r="DY32" s="263">
        <f>E32-(DU32-(DO32*PARAM!Q32))</f>
        <v>-34.211999999999534</v>
      </c>
      <c r="DZ32" s="263"/>
    </row>
    <row r="33" spans="1:130" x14ac:dyDescent="0.25">
      <c r="A33" s="41">
        <v>1490</v>
      </c>
      <c r="B33" s="41" t="s">
        <v>630</v>
      </c>
      <c r="C33" s="41" t="s">
        <v>631</v>
      </c>
      <c r="D33" s="42">
        <v>0.8</v>
      </c>
      <c r="E33" s="41">
        <v>1797.1675</v>
      </c>
      <c r="F33" s="41">
        <v>2904.11</v>
      </c>
      <c r="G33" s="41" t="s">
        <v>157</v>
      </c>
      <c r="H33" s="41" t="s">
        <v>24</v>
      </c>
      <c r="I33" s="41" t="s">
        <v>163</v>
      </c>
      <c r="J33" s="43">
        <v>256.66050000000001</v>
      </c>
      <c r="K33" s="43">
        <v>0</v>
      </c>
      <c r="L33" s="43">
        <v>256.66050000000001</v>
      </c>
      <c r="M33" s="44">
        <v>30.9</v>
      </c>
      <c r="N33" s="44">
        <v>6.4135</v>
      </c>
      <c r="O33" s="44">
        <v>115.79049999999999</v>
      </c>
      <c r="P33" s="44">
        <v>7.7704999999999993</v>
      </c>
      <c r="Q33" s="44">
        <v>160.87450000000001</v>
      </c>
      <c r="R33" s="48">
        <v>417.53500000000003</v>
      </c>
      <c r="S33" s="43">
        <v>256.66050000000001</v>
      </c>
      <c r="T33" s="43">
        <v>0</v>
      </c>
      <c r="U33" s="43">
        <v>256.66050000000001</v>
      </c>
      <c r="V33" s="44">
        <v>30.9</v>
      </c>
      <c r="W33" s="44">
        <v>6.4135</v>
      </c>
      <c r="X33" s="44">
        <v>115.90049999999999</v>
      </c>
      <c r="Y33" s="44">
        <v>4.2004999999999999</v>
      </c>
      <c r="Z33" s="44">
        <v>157.4145</v>
      </c>
      <c r="AA33" s="48">
        <v>414.07499999999999</v>
      </c>
      <c r="AB33" s="43">
        <v>256.66050000000001</v>
      </c>
      <c r="AC33" s="43">
        <v>0</v>
      </c>
      <c r="AD33" s="43">
        <v>256.66050000000001</v>
      </c>
      <c r="AE33" s="44">
        <v>30.9</v>
      </c>
      <c r="AF33" s="44">
        <v>6.4135</v>
      </c>
      <c r="AG33" s="44">
        <v>115.84549999999999</v>
      </c>
      <c r="AH33" s="44">
        <v>4.2004999999999999</v>
      </c>
      <c r="AI33" s="44">
        <v>157.3595</v>
      </c>
      <c r="AJ33" s="48">
        <v>414.02</v>
      </c>
      <c r="AK33" s="43">
        <v>256.66050000000001</v>
      </c>
      <c r="AL33" s="43">
        <v>0</v>
      </c>
      <c r="AM33" s="43">
        <v>256.66050000000001</v>
      </c>
      <c r="AN33" s="44">
        <v>30.9</v>
      </c>
      <c r="AO33" s="44">
        <v>6.4135</v>
      </c>
      <c r="AP33" s="44">
        <v>115.84549999999999</v>
      </c>
      <c r="AQ33" s="44">
        <v>8.2805</v>
      </c>
      <c r="AR33" s="44">
        <v>161.43950000000001</v>
      </c>
      <c r="AS33" s="48">
        <v>418.1</v>
      </c>
      <c r="AT33" s="43">
        <v>262.548</v>
      </c>
      <c r="AU33" s="43">
        <v>37.944000000000003</v>
      </c>
      <c r="AV33" s="43">
        <v>300.49200000000002</v>
      </c>
      <c r="AW33" s="44">
        <v>36.9</v>
      </c>
      <c r="AX33" s="44">
        <v>6.5604999999999993</v>
      </c>
      <c r="AY33" s="44">
        <v>125.944</v>
      </c>
      <c r="AZ33" s="44">
        <v>8.3584999999999994</v>
      </c>
      <c r="BA33" s="44">
        <v>177.76300000000001</v>
      </c>
      <c r="BB33" s="48">
        <v>478.255</v>
      </c>
      <c r="BC33" s="43">
        <v>387.47449999999998</v>
      </c>
      <c r="BD33" s="43">
        <v>0</v>
      </c>
      <c r="BE33" s="43">
        <v>387.47449999999998</v>
      </c>
      <c r="BF33" s="44">
        <v>48.95</v>
      </c>
      <c r="BG33" s="44">
        <v>9.6839999999999993</v>
      </c>
      <c r="BH33" s="44">
        <v>171.60150000000002</v>
      </c>
      <c r="BI33" s="44">
        <v>9.0339999999999989</v>
      </c>
      <c r="BJ33" s="44">
        <v>239.26949999999999</v>
      </c>
      <c r="BK33" s="48">
        <v>626.74400000000003</v>
      </c>
      <c r="BL33" s="43">
        <v>1258.086</v>
      </c>
      <c r="BM33" s="43">
        <v>0</v>
      </c>
      <c r="BN33" s="43">
        <v>1258.086</v>
      </c>
      <c r="BO33" s="44">
        <v>145.05000000000001</v>
      </c>
      <c r="BP33" s="44">
        <v>60.788500000000006</v>
      </c>
      <c r="BQ33" s="44">
        <v>542.47449999999992</v>
      </c>
      <c r="BR33" s="44">
        <v>18.4985</v>
      </c>
      <c r="BS33" s="44">
        <v>766.81149999999991</v>
      </c>
      <c r="BT33" s="48">
        <v>2024.8975</v>
      </c>
      <c r="BU33" s="43">
        <v>0</v>
      </c>
      <c r="BV33" s="43">
        <v>0</v>
      </c>
      <c r="BW33" s="43">
        <v>0</v>
      </c>
      <c r="BX33" s="44">
        <v>0</v>
      </c>
      <c r="BY33" s="44">
        <v>0</v>
      </c>
      <c r="BZ33" s="44">
        <v>0</v>
      </c>
      <c r="CA33" s="44">
        <v>0</v>
      </c>
      <c r="CB33" s="44">
        <v>0</v>
      </c>
      <c r="CC33" s="48">
        <v>0</v>
      </c>
      <c r="CD33" s="43">
        <v>0</v>
      </c>
      <c r="CE33" s="43">
        <v>0</v>
      </c>
      <c r="CF33" s="43">
        <v>0</v>
      </c>
      <c r="CG33" s="44">
        <v>0</v>
      </c>
      <c r="CH33" s="44">
        <v>0</v>
      </c>
      <c r="CI33" s="44">
        <v>0</v>
      </c>
      <c r="CJ33" s="44">
        <v>0</v>
      </c>
      <c r="CK33" s="44">
        <v>0</v>
      </c>
      <c r="CL33" s="48">
        <v>0</v>
      </c>
      <c r="CM33" s="43">
        <v>0</v>
      </c>
      <c r="CN33" s="43">
        <v>0</v>
      </c>
      <c r="CO33" s="43">
        <v>0</v>
      </c>
      <c r="CP33" s="44">
        <v>0</v>
      </c>
      <c r="CQ33" s="44">
        <v>0</v>
      </c>
      <c r="CR33" s="44">
        <v>0</v>
      </c>
      <c r="CS33" s="44">
        <v>0</v>
      </c>
      <c r="CT33" s="44">
        <v>0</v>
      </c>
      <c r="CU33" s="48">
        <v>0</v>
      </c>
      <c r="CV33" s="43"/>
      <c r="CW33" s="43"/>
      <c r="CX33" s="43"/>
      <c r="CY33" s="44"/>
      <c r="CZ33" s="44"/>
      <c r="DA33" s="44"/>
      <c r="DB33" s="44"/>
      <c r="DC33" s="44"/>
      <c r="DD33" s="48"/>
      <c r="DE33" s="43"/>
      <c r="DF33" s="43"/>
      <c r="DG33" s="43"/>
      <c r="DH33" s="44"/>
      <c r="DI33" s="44"/>
      <c r="DJ33" s="44"/>
      <c r="DK33" s="44"/>
      <c r="DL33" s="44"/>
      <c r="DM33" s="45"/>
      <c r="DN33" s="73">
        <f t="shared" si="1"/>
        <v>2934.7505000000001</v>
      </c>
      <c r="DO33" s="73">
        <f t="shared" si="2"/>
        <v>37.944000000000003</v>
      </c>
      <c r="DP33" s="73">
        <f t="shared" si="3"/>
        <v>2972.6945000000001</v>
      </c>
      <c r="DQ33" s="22">
        <f t="shared" si="4"/>
        <v>354.5</v>
      </c>
      <c r="DR33" s="22">
        <f t="shared" si="5"/>
        <v>102.68700000000001</v>
      </c>
      <c r="DS33" s="22">
        <f t="shared" si="6"/>
        <v>1303.4019999999998</v>
      </c>
      <c r="DT33" s="22">
        <f t="shared" si="7"/>
        <v>60.343000000000004</v>
      </c>
      <c r="DU33" s="22">
        <f t="shared" si="8"/>
        <v>1820.9319999999998</v>
      </c>
      <c r="DV33" s="23">
        <f t="shared" si="9"/>
        <v>4793.6265000000003</v>
      </c>
      <c r="DW33" s="262">
        <f t="shared" si="10"/>
        <v>68.584499999999935</v>
      </c>
      <c r="DX33" s="262"/>
      <c r="DY33" s="263">
        <f>E33-(DU33-(DO33*PARAM!Q33))</f>
        <v>-23.764499999999771</v>
      </c>
      <c r="DZ33" s="263"/>
    </row>
    <row r="34" spans="1:130" x14ac:dyDescent="0.25">
      <c r="A34" s="41">
        <v>1509</v>
      </c>
      <c r="B34" s="41" t="s">
        <v>337</v>
      </c>
      <c r="C34" s="41" t="s">
        <v>168</v>
      </c>
      <c r="D34" s="42">
        <v>1</v>
      </c>
      <c r="E34" s="41">
        <v>64.629360000000005</v>
      </c>
      <c r="F34" s="41">
        <v>117.07408000000001</v>
      </c>
      <c r="G34" s="41" t="s">
        <v>157</v>
      </c>
      <c r="H34" s="41" t="s">
        <v>9</v>
      </c>
      <c r="I34" s="41" t="s">
        <v>236</v>
      </c>
      <c r="J34" s="43">
        <v>9.11144</v>
      </c>
      <c r="K34" s="43">
        <v>0</v>
      </c>
      <c r="L34" s="43">
        <v>9.11144</v>
      </c>
      <c r="M34" s="44">
        <v>0.84400000000000008</v>
      </c>
      <c r="N34" s="44">
        <v>0.22048000000000001</v>
      </c>
      <c r="O34" s="44">
        <v>2.7554400000000006</v>
      </c>
      <c r="P34" s="44">
        <v>0.56856000000000007</v>
      </c>
      <c r="Q34" s="44">
        <v>4.3884800000000004</v>
      </c>
      <c r="R34" s="48">
        <v>13.499919999999999</v>
      </c>
      <c r="S34" s="43">
        <v>8.8306400000000007</v>
      </c>
      <c r="T34" s="43">
        <v>0</v>
      </c>
      <c r="U34" s="43">
        <v>8.8306400000000007</v>
      </c>
      <c r="V34" s="44">
        <v>0.84400000000000008</v>
      </c>
      <c r="W34" s="44">
        <v>0.22048000000000001</v>
      </c>
      <c r="X34" s="44">
        <v>2.7588800000000004</v>
      </c>
      <c r="Y34" s="44">
        <v>0.5444</v>
      </c>
      <c r="Z34" s="44">
        <v>4.3677600000000005</v>
      </c>
      <c r="AA34" s="48">
        <v>13.198400000000001</v>
      </c>
      <c r="AB34" s="43">
        <v>8.8306400000000007</v>
      </c>
      <c r="AC34" s="43">
        <v>0</v>
      </c>
      <c r="AD34" s="43">
        <v>8.8306400000000007</v>
      </c>
      <c r="AE34" s="44">
        <v>0.84400000000000008</v>
      </c>
      <c r="AF34" s="44">
        <v>0.22048000000000001</v>
      </c>
      <c r="AG34" s="44">
        <v>2.7571600000000003</v>
      </c>
      <c r="AH34" s="44">
        <v>0.60560000000000003</v>
      </c>
      <c r="AI34" s="44">
        <v>4.4272400000000003</v>
      </c>
      <c r="AJ34" s="48">
        <v>13.25788</v>
      </c>
      <c r="AK34" s="43">
        <v>8.8306400000000007</v>
      </c>
      <c r="AL34" s="43">
        <v>0</v>
      </c>
      <c r="AM34" s="43">
        <v>8.8306400000000007</v>
      </c>
      <c r="AN34" s="44">
        <v>0.84400000000000008</v>
      </c>
      <c r="AO34" s="44">
        <v>0.22048000000000001</v>
      </c>
      <c r="AP34" s="44">
        <v>2.7571600000000003</v>
      </c>
      <c r="AQ34" s="44">
        <v>0.46279999999999999</v>
      </c>
      <c r="AR34" s="44">
        <v>4.28444</v>
      </c>
      <c r="AS34" s="48">
        <v>13.115080000000001</v>
      </c>
      <c r="AT34" s="43">
        <v>8.8306400000000007</v>
      </c>
      <c r="AU34" s="43">
        <v>3.7565200000000005</v>
      </c>
      <c r="AV34" s="43">
        <v>12.587160000000001</v>
      </c>
      <c r="AW34" s="44">
        <v>1.3559999999999999</v>
      </c>
      <c r="AX34" s="44">
        <v>0.22048000000000001</v>
      </c>
      <c r="AY34" s="44">
        <v>3.50848</v>
      </c>
      <c r="AZ34" s="44">
        <v>0.55388000000000004</v>
      </c>
      <c r="BA34" s="44">
        <v>5.6388400000000001</v>
      </c>
      <c r="BB34" s="48">
        <v>18.226000000000003</v>
      </c>
      <c r="BC34" s="43">
        <v>13.848960000000002</v>
      </c>
      <c r="BD34" s="43">
        <v>0</v>
      </c>
      <c r="BE34" s="43">
        <v>13.848960000000002</v>
      </c>
      <c r="BF34" s="44">
        <v>1.444</v>
      </c>
      <c r="BG34" s="44">
        <v>0.32908000000000004</v>
      </c>
      <c r="BH34" s="44">
        <v>4.9543600000000003</v>
      </c>
      <c r="BI34" s="44">
        <v>0.69176000000000004</v>
      </c>
      <c r="BJ34" s="44">
        <v>7.4192000000000009</v>
      </c>
      <c r="BK34" s="48">
        <v>21.268160000000002</v>
      </c>
      <c r="BL34" s="43">
        <v>8.8306400000000007</v>
      </c>
      <c r="BM34" s="43">
        <v>0</v>
      </c>
      <c r="BN34" s="43">
        <v>8.8306400000000007</v>
      </c>
      <c r="BO34" s="44">
        <v>0.84400000000000008</v>
      </c>
      <c r="BP34" s="44">
        <v>0.22048000000000001</v>
      </c>
      <c r="BQ34" s="44">
        <v>2.7571600000000003</v>
      </c>
      <c r="BR34" s="44">
        <v>0.48320000000000002</v>
      </c>
      <c r="BS34" s="44">
        <v>4.3048400000000004</v>
      </c>
      <c r="BT34" s="48">
        <v>13.135479999999999</v>
      </c>
      <c r="BU34" s="43">
        <v>8.8306400000000007</v>
      </c>
      <c r="BV34" s="43">
        <v>0</v>
      </c>
      <c r="BW34" s="43">
        <v>8.8306400000000007</v>
      </c>
      <c r="BX34" s="44">
        <v>0.84400000000000008</v>
      </c>
      <c r="BY34" s="44">
        <v>0.22048000000000001</v>
      </c>
      <c r="BZ34" s="44">
        <v>2.7571600000000003</v>
      </c>
      <c r="CA34" s="44">
        <v>0.50360000000000005</v>
      </c>
      <c r="CB34" s="44">
        <v>4.32524</v>
      </c>
      <c r="CC34" s="48">
        <v>13.15588</v>
      </c>
      <c r="CD34" s="43">
        <v>8.9755199999999995</v>
      </c>
      <c r="CE34" s="43">
        <v>0</v>
      </c>
      <c r="CF34" s="43">
        <v>8.9755199999999995</v>
      </c>
      <c r="CG34" s="44">
        <v>0.8680000000000001</v>
      </c>
      <c r="CH34" s="44">
        <v>0.22412000000000001</v>
      </c>
      <c r="CI34" s="44">
        <v>2.8887200000000002</v>
      </c>
      <c r="CJ34" s="44">
        <v>0.50615999999999994</v>
      </c>
      <c r="CK34" s="44">
        <v>4.4870000000000001</v>
      </c>
      <c r="CL34" s="48">
        <v>13.462520000000001</v>
      </c>
      <c r="CM34" s="43">
        <v>8.8927200000000006</v>
      </c>
      <c r="CN34" s="43">
        <v>0</v>
      </c>
      <c r="CO34" s="43">
        <v>8.8927200000000006</v>
      </c>
      <c r="CP34" s="44">
        <v>0.88800000000000012</v>
      </c>
      <c r="CQ34" s="44">
        <v>0.22204000000000002</v>
      </c>
      <c r="CR34" s="44">
        <v>2.7120800000000003</v>
      </c>
      <c r="CS34" s="44">
        <v>0.34151999999999999</v>
      </c>
      <c r="CT34" s="44">
        <v>4.16364</v>
      </c>
      <c r="CU34" s="48">
        <v>13.05636</v>
      </c>
      <c r="CV34" s="43">
        <v>11.40076</v>
      </c>
      <c r="CW34" s="43">
        <v>0</v>
      </c>
      <c r="CX34" s="43">
        <v>11.40076</v>
      </c>
      <c r="CY34" s="44">
        <v>1.2</v>
      </c>
      <c r="CZ34" s="44">
        <v>0.28476000000000001</v>
      </c>
      <c r="DA34" s="44">
        <v>4.3070399999999998</v>
      </c>
      <c r="DB34" s="44">
        <v>0.50844</v>
      </c>
      <c r="DC34" s="44">
        <v>6.3002399999999996</v>
      </c>
      <c r="DD34" s="48">
        <v>17.701000000000001</v>
      </c>
      <c r="DE34" s="43">
        <v>13.015600000000001</v>
      </c>
      <c r="DF34" s="43">
        <v>0</v>
      </c>
      <c r="DG34" s="43">
        <v>13.015600000000001</v>
      </c>
      <c r="DH34" s="44">
        <v>1.44</v>
      </c>
      <c r="DI34" s="44">
        <v>1.4965600000000001</v>
      </c>
      <c r="DJ34" s="44">
        <v>9.1169600000000006</v>
      </c>
      <c r="DK34" s="44">
        <v>0.70567999999999997</v>
      </c>
      <c r="DL34" s="44">
        <v>12.7592</v>
      </c>
      <c r="DM34" s="45">
        <v>25.774799999999999</v>
      </c>
      <c r="DN34" s="73">
        <f t="shared" si="1"/>
        <v>118.22884000000002</v>
      </c>
      <c r="DO34" s="73">
        <f t="shared" si="2"/>
        <v>3.7565200000000005</v>
      </c>
      <c r="DP34" s="73">
        <f t="shared" si="3"/>
        <v>121.98536000000003</v>
      </c>
      <c r="DQ34" s="22">
        <f t="shared" si="4"/>
        <v>12.26</v>
      </c>
      <c r="DR34" s="22">
        <f t="shared" si="5"/>
        <v>4.09992</v>
      </c>
      <c r="DS34" s="22">
        <f t="shared" si="6"/>
        <v>44.0306</v>
      </c>
      <c r="DT34" s="22">
        <f t="shared" si="7"/>
        <v>6.4756</v>
      </c>
      <c r="DU34" s="22">
        <f t="shared" si="8"/>
        <v>66.866120000000009</v>
      </c>
      <c r="DV34" s="23">
        <f t="shared" si="9"/>
        <v>188.85148000000001</v>
      </c>
      <c r="DW34" s="262">
        <f t="shared" si="10"/>
        <v>4.9112800000000192</v>
      </c>
      <c r="DX34" s="262"/>
      <c r="DY34" s="263">
        <f>E34-(DU34-(DO34*PARAM!Q34))</f>
        <v>-2.2367600000000039</v>
      </c>
      <c r="DZ34" s="263"/>
    </row>
    <row r="35" spans="1:130" x14ac:dyDescent="0.25">
      <c r="A35" s="41">
        <v>1635</v>
      </c>
      <c r="B35" s="41" t="s">
        <v>234</v>
      </c>
      <c r="C35" s="41" t="s">
        <v>235</v>
      </c>
      <c r="D35" s="42">
        <v>1</v>
      </c>
      <c r="E35" s="41">
        <v>76.414000000000001</v>
      </c>
      <c r="F35" s="41">
        <v>135.56268</v>
      </c>
      <c r="G35" s="41" t="s">
        <v>157</v>
      </c>
      <c r="H35" s="41" t="s">
        <v>9</v>
      </c>
      <c r="I35" s="41" t="s">
        <v>236</v>
      </c>
      <c r="J35" s="43">
        <v>8.8067600000000006</v>
      </c>
      <c r="K35" s="43">
        <v>0</v>
      </c>
      <c r="L35" s="43">
        <v>8.8067600000000006</v>
      </c>
      <c r="M35" s="44">
        <v>0.80400000000000005</v>
      </c>
      <c r="N35" s="44">
        <v>0.21260000000000001</v>
      </c>
      <c r="O35" s="44">
        <v>2.4690799999999999</v>
      </c>
      <c r="P35" s="44">
        <v>0.50187999999999999</v>
      </c>
      <c r="Q35" s="44">
        <v>3.9875600000000002</v>
      </c>
      <c r="R35" s="48">
        <v>12.794320000000001</v>
      </c>
      <c r="S35" s="43">
        <v>8.5297999999999998</v>
      </c>
      <c r="T35" s="43">
        <v>0</v>
      </c>
      <c r="U35" s="43">
        <v>8.5297999999999998</v>
      </c>
      <c r="V35" s="44">
        <v>0.8</v>
      </c>
      <c r="W35" s="44">
        <v>0.21192</v>
      </c>
      <c r="X35" s="44">
        <v>2.4479199999999999</v>
      </c>
      <c r="Y35" s="44">
        <v>0.53883999999999999</v>
      </c>
      <c r="Z35" s="44">
        <v>3.9986799999999998</v>
      </c>
      <c r="AA35" s="48">
        <v>12.52848</v>
      </c>
      <c r="AB35" s="43">
        <v>7.3988800000000001</v>
      </c>
      <c r="AC35" s="43">
        <v>0</v>
      </c>
      <c r="AD35" s="43">
        <v>7.3988800000000001</v>
      </c>
      <c r="AE35" s="44">
        <v>0.65200000000000002</v>
      </c>
      <c r="AF35" s="44">
        <v>0.18468000000000001</v>
      </c>
      <c r="AG35" s="44">
        <v>2.1692800000000001</v>
      </c>
      <c r="AH35" s="44">
        <v>0.58020000000000005</v>
      </c>
      <c r="AI35" s="44">
        <v>3.5861600000000005</v>
      </c>
      <c r="AJ35" s="48">
        <v>10.985040000000001</v>
      </c>
      <c r="AK35" s="43">
        <v>8.5297999999999998</v>
      </c>
      <c r="AL35" s="43">
        <v>0</v>
      </c>
      <c r="AM35" s="43">
        <v>8.5297999999999998</v>
      </c>
      <c r="AN35" s="44">
        <v>0.8</v>
      </c>
      <c r="AO35" s="44">
        <v>0.21192</v>
      </c>
      <c r="AP35" s="44">
        <v>2.4462800000000002</v>
      </c>
      <c r="AQ35" s="44">
        <v>0.47764000000000001</v>
      </c>
      <c r="AR35" s="44">
        <v>3.9358400000000002</v>
      </c>
      <c r="AS35" s="48">
        <v>12.46564</v>
      </c>
      <c r="AT35" s="43">
        <v>8.4878400000000003</v>
      </c>
      <c r="AU35" s="43">
        <v>3.7565200000000005</v>
      </c>
      <c r="AV35" s="43">
        <v>12.244360000000002</v>
      </c>
      <c r="AW35" s="44">
        <v>1.3120000000000003</v>
      </c>
      <c r="AX35" s="44">
        <v>0.21192</v>
      </c>
      <c r="AY35" s="44">
        <v>3.1975600000000002</v>
      </c>
      <c r="AZ35" s="44">
        <v>0.56824000000000008</v>
      </c>
      <c r="BA35" s="44">
        <v>5.28972</v>
      </c>
      <c r="BB35" s="48">
        <v>17.534080000000003</v>
      </c>
      <c r="BC35" s="43">
        <v>13.5944</v>
      </c>
      <c r="BD35" s="43">
        <v>0</v>
      </c>
      <c r="BE35" s="43">
        <v>13.5944</v>
      </c>
      <c r="BF35" s="44">
        <v>1.3759999999999999</v>
      </c>
      <c r="BG35" s="44">
        <v>0.31620000000000004</v>
      </c>
      <c r="BH35" s="44">
        <v>4.7665600000000001</v>
      </c>
      <c r="BI35" s="44">
        <v>0.42092000000000007</v>
      </c>
      <c r="BJ35" s="44">
        <v>6.8796800000000005</v>
      </c>
      <c r="BK35" s="48">
        <v>20.474080000000001</v>
      </c>
      <c r="BL35" s="43">
        <v>8.5297999999999998</v>
      </c>
      <c r="BM35" s="43">
        <v>0</v>
      </c>
      <c r="BN35" s="43">
        <v>8.5297999999999998</v>
      </c>
      <c r="BO35" s="44">
        <v>0.8</v>
      </c>
      <c r="BP35" s="44">
        <v>0.21192</v>
      </c>
      <c r="BQ35" s="44">
        <v>2.4462800000000002</v>
      </c>
      <c r="BR35" s="44">
        <v>0.15124000000000001</v>
      </c>
      <c r="BS35" s="44">
        <v>3.6094400000000002</v>
      </c>
      <c r="BT35" s="48">
        <v>12.139239999999999</v>
      </c>
      <c r="BU35" s="43">
        <v>8.4878400000000003</v>
      </c>
      <c r="BV35" s="43">
        <v>0</v>
      </c>
      <c r="BW35" s="43">
        <v>8.4878400000000003</v>
      </c>
      <c r="BX35" s="44">
        <v>0.8</v>
      </c>
      <c r="BY35" s="44">
        <v>0.21192</v>
      </c>
      <c r="BZ35" s="44">
        <v>2.4462800000000002</v>
      </c>
      <c r="CA35" s="44">
        <v>0.15068000000000001</v>
      </c>
      <c r="CB35" s="44">
        <v>3.6088800000000005</v>
      </c>
      <c r="CC35" s="48">
        <v>12.096719999999999</v>
      </c>
      <c r="CD35" s="43">
        <v>8.4878400000000003</v>
      </c>
      <c r="CE35" s="43">
        <v>0</v>
      </c>
      <c r="CF35" s="43">
        <v>8.4878400000000003</v>
      </c>
      <c r="CG35" s="44">
        <v>0.8</v>
      </c>
      <c r="CH35" s="44">
        <v>0.21192</v>
      </c>
      <c r="CI35" s="44">
        <v>2.4462800000000002</v>
      </c>
      <c r="CJ35" s="44">
        <v>0.15068000000000001</v>
      </c>
      <c r="CK35" s="44">
        <v>3.6088800000000005</v>
      </c>
      <c r="CL35" s="48">
        <v>12.096719999999999</v>
      </c>
      <c r="CM35" s="43">
        <v>8.4878400000000003</v>
      </c>
      <c r="CN35" s="43">
        <v>0</v>
      </c>
      <c r="CO35" s="43">
        <v>8.4878400000000003</v>
      </c>
      <c r="CP35" s="44">
        <v>0.83200000000000007</v>
      </c>
      <c r="CQ35" s="44">
        <v>0.21192</v>
      </c>
      <c r="CR35" s="44">
        <v>2.3442800000000004</v>
      </c>
      <c r="CS35" s="44">
        <v>0.15068000000000001</v>
      </c>
      <c r="CT35" s="44">
        <v>3.5388800000000002</v>
      </c>
      <c r="CU35" s="48">
        <v>12.026720000000001</v>
      </c>
      <c r="CV35" s="43">
        <v>8.4901600000000013</v>
      </c>
      <c r="CW35" s="43">
        <v>0</v>
      </c>
      <c r="CX35" s="43">
        <v>8.4901600000000013</v>
      </c>
      <c r="CY35" s="44">
        <v>0.8</v>
      </c>
      <c r="CZ35" s="44">
        <v>0.21196000000000001</v>
      </c>
      <c r="DA35" s="44">
        <v>2.3273600000000001</v>
      </c>
      <c r="DB35" s="44">
        <v>0.15076000000000001</v>
      </c>
      <c r="DC35" s="44">
        <v>3.4900800000000003</v>
      </c>
      <c r="DD35" s="48">
        <v>11.980240000000002</v>
      </c>
      <c r="DE35" s="43">
        <v>40.122399999999999</v>
      </c>
      <c r="DF35" s="43">
        <v>0</v>
      </c>
      <c r="DG35" s="43">
        <v>40.122399999999999</v>
      </c>
      <c r="DH35" s="44">
        <v>5.1480000000000006</v>
      </c>
      <c r="DI35" s="44">
        <v>2.3677600000000001</v>
      </c>
      <c r="DJ35" s="44">
        <v>22.890039999999999</v>
      </c>
      <c r="DK35" s="44">
        <v>0.71792</v>
      </c>
      <c r="DL35" s="44">
        <v>31.123720000000002</v>
      </c>
      <c r="DM35" s="45">
        <v>71.246120000000005</v>
      </c>
      <c r="DN35" s="73">
        <f t="shared" si="1"/>
        <v>137.95336000000003</v>
      </c>
      <c r="DO35" s="73">
        <f t="shared" si="2"/>
        <v>3.7565200000000005</v>
      </c>
      <c r="DP35" s="73">
        <f t="shared" si="3"/>
        <v>141.70988</v>
      </c>
      <c r="DQ35" s="22">
        <f t="shared" si="4"/>
        <v>14.924000000000003</v>
      </c>
      <c r="DR35" s="22">
        <f t="shared" si="5"/>
        <v>4.7766400000000004</v>
      </c>
      <c r="DS35" s="22">
        <f t="shared" si="6"/>
        <v>52.397199999999998</v>
      </c>
      <c r="DT35" s="22">
        <f t="shared" si="7"/>
        <v>4.5596800000000002</v>
      </c>
      <c r="DU35" s="22">
        <f t="shared" si="8"/>
        <v>76.657520000000005</v>
      </c>
      <c r="DV35" s="23">
        <f t="shared" si="9"/>
        <v>218.36740000000003</v>
      </c>
      <c r="DW35" s="262">
        <f t="shared" si="10"/>
        <v>6.147199999999998</v>
      </c>
      <c r="DX35" s="262"/>
      <c r="DY35" s="263">
        <f>E35-(DU35-(DO35*PARAM!Q35))</f>
        <v>-0.24352000000000373</v>
      </c>
      <c r="DZ35" s="263"/>
    </row>
    <row r="36" spans="1:130" x14ac:dyDescent="0.25">
      <c r="A36" s="41">
        <v>1651</v>
      </c>
      <c r="B36" s="41" t="s">
        <v>183</v>
      </c>
      <c r="C36" s="41" t="s">
        <v>184</v>
      </c>
      <c r="D36" s="42">
        <v>1</v>
      </c>
      <c r="E36" s="41">
        <v>2421.0685000000003</v>
      </c>
      <c r="F36" s="41">
        <v>3884.8845000000001</v>
      </c>
      <c r="G36" s="41" t="s">
        <v>157</v>
      </c>
      <c r="H36" s="41" t="s">
        <v>24</v>
      </c>
      <c r="I36" s="41" t="s">
        <v>163</v>
      </c>
      <c r="J36" s="43">
        <v>305.09449999999998</v>
      </c>
      <c r="K36" s="43">
        <v>0</v>
      </c>
      <c r="L36" s="43">
        <v>305.09449999999998</v>
      </c>
      <c r="M36" s="44">
        <v>37.6</v>
      </c>
      <c r="N36" s="44">
        <v>4.5744999999999996</v>
      </c>
      <c r="O36" s="44">
        <v>136.422</v>
      </c>
      <c r="P36" s="44">
        <v>4.8570000000000002</v>
      </c>
      <c r="Q36" s="44">
        <v>183.45349999999999</v>
      </c>
      <c r="R36" s="48">
        <v>488.548</v>
      </c>
      <c r="S36" s="43">
        <v>299.35550000000001</v>
      </c>
      <c r="T36" s="43">
        <v>0</v>
      </c>
      <c r="U36" s="43">
        <v>299.35550000000001</v>
      </c>
      <c r="V36" s="44">
        <v>36.799999999999997</v>
      </c>
      <c r="W36" s="44">
        <v>4.4885000000000002</v>
      </c>
      <c r="X36" s="44">
        <v>134.11199999999999</v>
      </c>
      <c r="Y36" s="44">
        <v>4.7789999999999999</v>
      </c>
      <c r="Z36" s="44">
        <v>180.17950000000002</v>
      </c>
      <c r="AA36" s="48">
        <v>479.53500000000003</v>
      </c>
      <c r="AB36" s="43">
        <v>299.35550000000001</v>
      </c>
      <c r="AC36" s="43">
        <v>0</v>
      </c>
      <c r="AD36" s="43">
        <v>299.35550000000001</v>
      </c>
      <c r="AE36" s="44">
        <v>36.799999999999997</v>
      </c>
      <c r="AF36" s="44">
        <v>4.4885000000000002</v>
      </c>
      <c r="AG36" s="44">
        <v>134.04349999999999</v>
      </c>
      <c r="AH36" s="44">
        <v>9.113999999999999</v>
      </c>
      <c r="AI36" s="44">
        <v>184.446</v>
      </c>
      <c r="AJ36" s="48">
        <v>483.80150000000003</v>
      </c>
      <c r="AK36" s="43">
        <v>300.79050000000001</v>
      </c>
      <c r="AL36" s="43">
        <v>0</v>
      </c>
      <c r="AM36" s="43">
        <v>300.79050000000001</v>
      </c>
      <c r="AN36" s="44">
        <v>37.049999999999997</v>
      </c>
      <c r="AO36" s="44">
        <v>4.51</v>
      </c>
      <c r="AP36" s="44">
        <v>134.65450000000001</v>
      </c>
      <c r="AQ36" s="44">
        <v>8.3685000000000009</v>
      </c>
      <c r="AR36" s="44">
        <v>184.583</v>
      </c>
      <c r="AS36" s="48">
        <v>485.37349999999998</v>
      </c>
      <c r="AT36" s="43">
        <v>303.5745</v>
      </c>
      <c r="AU36" s="43">
        <v>47.430500000000002</v>
      </c>
      <c r="AV36" s="43">
        <v>351.005</v>
      </c>
      <c r="AW36" s="44">
        <v>43.85</v>
      </c>
      <c r="AX36" s="44">
        <v>4.5519999999999996</v>
      </c>
      <c r="AY36" s="44">
        <v>145.32749999999999</v>
      </c>
      <c r="AZ36" s="44">
        <v>9.0419999999999998</v>
      </c>
      <c r="BA36" s="44">
        <v>202.7715</v>
      </c>
      <c r="BB36" s="48">
        <v>553.77650000000006</v>
      </c>
      <c r="BC36" s="43">
        <v>463.98800000000006</v>
      </c>
      <c r="BD36" s="43">
        <v>0</v>
      </c>
      <c r="BE36" s="43">
        <v>463.98800000000006</v>
      </c>
      <c r="BF36" s="44">
        <v>59.45</v>
      </c>
      <c r="BG36" s="44">
        <v>6.95</v>
      </c>
      <c r="BH36" s="44">
        <v>203.99200000000002</v>
      </c>
      <c r="BI36" s="44">
        <v>7.0114999999999998</v>
      </c>
      <c r="BJ36" s="44">
        <v>277.40350000000001</v>
      </c>
      <c r="BK36" s="48">
        <v>741.39149999999995</v>
      </c>
      <c r="BL36" s="43">
        <v>299.35550000000001</v>
      </c>
      <c r="BM36" s="43">
        <v>0</v>
      </c>
      <c r="BN36" s="43">
        <v>299.35550000000001</v>
      </c>
      <c r="BO36" s="44">
        <v>36.799999999999997</v>
      </c>
      <c r="BP36" s="44">
        <v>4.4885000000000002</v>
      </c>
      <c r="BQ36" s="44">
        <v>134.04349999999999</v>
      </c>
      <c r="BR36" s="44">
        <v>9.8789999999999996</v>
      </c>
      <c r="BS36" s="44">
        <v>185.21099999999998</v>
      </c>
      <c r="BT36" s="48">
        <v>484.56650000000002</v>
      </c>
      <c r="BU36" s="43">
        <v>299.35550000000001</v>
      </c>
      <c r="BV36" s="43">
        <v>0</v>
      </c>
      <c r="BW36" s="43">
        <v>299.35550000000001</v>
      </c>
      <c r="BX36" s="44">
        <v>36.799999999999997</v>
      </c>
      <c r="BY36" s="44">
        <v>4.4885000000000002</v>
      </c>
      <c r="BZ36" s="44">
        <v>134.04349999999999</v>
      </c>
      <c r="CA36" s="44">
        <v>9.3689999999999998</v>
      </c>
      <c r="CB36" s="44">
        <v>184.70099999999999</v>
      </c>
      <c r="CC36" s="48">
        <v>484.05650000000003</v>
      </c>
      <c r="CD36" s="43">
        <v>301.95949999999999</v>
      </c>
      <c r="CE36" s="43">
        <v>0</v>
      </c>
      <c r="CF36" s="43">
        <v>301.95949999999999</v>
      </c>
      <c r="CG36" s="44">
        <v>34.85</v>
      </c>
      <c r="CH36" s="44">
        <v>4.2764999999999995</v>
      </c>
      <c r="CI36" s="44">
        <v>128.01349999999999</v>
      </c>
      <c r="CJ36" s="44">
        <v>6.5970000000000004</v>
      </c>
      <c r="CK36" s="44">
        <v>173.73699999999999</v>
      </c>
      <c r="CL36" s="48">
        <v>475.69650000000001</v>
      </c>
      <c r="CM36" s="43">
        <v>299.35550000000001</v>
      </c>
      <c r="CN36" s="43">
        <v>0</v>
      </c>
      <c r="CO36" s="43">
        <v>299.35550000000001</v>
      </c>
      <c r="CP36" s="44">
        <v>37.200000000000003</v>
      </c>
      <c r="CQ36" s="44">
        <v>4.4885000000000002</v>
      </c>
      <c r="CR36" s="44">
        <v>134.2835</v>
      </c>
      <c r="CS36" s="44">
        <v>9.6240000000000006</v>
      </c>
      <c r="CT36" s="44">
        <v>185.59599999999998</v>
      </c>
      <c r="CU36" s="48">
        <v>484.95150000000001</v>
      </c>
      <c r="CV36" s="43">
        <v>299.57599999999996</v>
      </c>
      <c r="CW36" s="43">
        <v>0</v>
      </c>
      <c r="CX36" s="43">
        <v>299.57599999999996</v>
      </c>
      <c r="CY36" s="44">
        <v>36.799999999999997</v>
      </c>
      <c r="CZ36" s="44">
        <v>4.492</v>
      </c>
      <c r="DA36" s="44">
        <v>134.13649999999998</v>
      </c>
      <c r="DB36" s="44">
        <v>4.782</v>
      </c>
      <c r="DC36" s="44">
        <v>180.2105</v>
      </c>
      <c r="DD36" s="48">
        <v>479.78649999999999</v>
      </c>
      <c r="DE36" s="43">
        <v>447.58600000000001</v>
      </c>
      <c r="DF36" s="43">
        <v>0</v>
      </c>
      <c r="DG36" s="43">
        <v>447.58600000000001</v>
      </c>
      <c r="DH36" s="44">
        <v>57.35</v>
      </c>
      <c r="DI36" s="44">
        <v>45.718000000000004</v>
      </c>
      <c r="DJ36" s="44">
        <v>197.22349999999997</v>
      </c>
      <c r="DK36" s="44">
        <v>6.7889999999999997</v>
      </c>
      <c r="DL36" s="44">
        <v>307.08049999999997</v>
      </c>
      <c r="DM36" s="45">
        <v>754.66649999999993</v>
      </c>
      <c r="DN36" s="73">
        <f t="shared" si="1"/>
        <v>3919.3465000000006</v>
      </c>
      <c r="DO36" s="73">
        <f t="shared" si="2"/>
        <v>47.430500000000002</v>
      </c>
      <c r="DP36" s="73">
        <f t="shared" si="3"/>
        <v>3966.777</v>
      </c>
      <c r="DQ36" s="22">
        <f t="shared" si="4"/>
        <v>491.35000000000008</v>
      </c>
      <c r="DR36" s="22">
        <f t="shared" si="5"/>
        <v>97.515500000000003</v>
      </c>
      <c r="DS36" s="22">
        <f t="shared" si="6"/>
        <v>1750.2955000000002</v>
      </c>
      <c r="DT36" s="22">
        <f t="shared" si="7"/>
        <v>90.211999999999989</v>
      </c>
      <c r="DU36" s="22">
        <f t="shared" si="8"/>
        <v>2429.373</v>
      </c>
      <c r="DV36" s="23">
        <f t="shared" si="9"/>
        <v>6396.1500000000005</v>
      </c>
      <c r="DW36" s="262">
        <f t="shared" si="10"/>
        <v>81.892499999999927</v>
      </c>
      <c r="DX36" s="262"/>
      <c r="DY36" s="263">
        <f>E36-(DU36-(DO36*PARAM!Q36))</f>
        <v>-8.3044999999997344</v>
      </c>
      <c r="DZ36" s="263"/>
    </row>
    <row r="37" spans="1:130" x14ac:dyDescent="0.25">
      <c r="A37" s="41">
        <v>1707</v>
      </c>
      <c r="B37" s="41" t="s">
        <v>466</v>
      </c>
      <c r="C37" s="41" t="s">
        <v>467</v>
      </c>
      <c r="D37" s="42">
        <v>1</v>
      </c>
      <c r="E37" s="41">
        <v>3621.3173999999999</v>
      </c>
      <c r="F37" s="41">
        <v>6325.3098</v>
      </c>
      <c r="G37" s="41" t="s">
        <v>157</v>
      </c>
      <c r="H37" s="41" t="s">
        <v>20</v>
      </c>
      <c r="I37" s="41" t="s">
        <v>254</v>
      </c>
      <c r="J37" s="43">
        <v>499.91399999999999</v>
      </c>
      <c r="K37" s="43">
        <v>0</v>
      </c>
      <c r="L37" s="43">
        <v>499.91399999999999</v>
      </c>
      <c r="M37" s="44">
        <v>51.12</v>
      </c>
      <c r="N37" s="44">
        <v>12.182399999999999</v>
      </c>
      <c r="O37" s="44">
        <v>188.44380000000001</v>
      </c>
      <c r="P37" s="44">
        <v>25.345800000000001</v>
      </c>
      <c r="Q37" s="44">
        <v>277.09199999999998</v>
      </c>
      <c r="R37" s="48">
        <v>777.00600000000009</v>
      </c>
      <c r="S37" s="43">
        <v>487.74599999999998</v>
      </c>
      <c r="T37" s="43">
        <v>0</v>
      </c>
      <c r="U37" s="43">
        <v>487.74599999999998</v>
      </c>
      <c r="V37" s="44">
        <v>51.12</v>
      </c>
      <c r="W37" s="44">
        <v>12.182399999999999</v>
      </c>
      <c r="X37" s="44">
        <v>188.63819999999998</v>
      </c>
      <c r="Y37" s="44">
        <v>19.675799999999999</v>
      </c>
      <c r="Z37" s="44">
        <v>271.6164</v>
      </c>
      <c r="AA37" s="48">
        <v>759.36240000000009</v>
      </c>
      <c r="AB37" s="43">
        <v>487.74599999999998</v>
      </c>
      <c r="AC37" s="43">
        <v>0</v>
      </c>
      <c r="AD37" s="43">
        <v>487.74599999999998</v>
      </c>
      <c r="AE37" s="44">
        <v>51.12</v>
      </c>
      <c r="AF37" s="44">
        <v>12.182399999999999</v>
      </c>
      <c r="AG37" s="44">
        <v>188.541</v>
      </c>
      <c r="AH37" s="44">
        <v>29.773800000000001</v>
      </c>
      <c r="AI37" s="44">
        <v>281.61720000000003</v>
      </c>
      <c r="AJ37" s="48">
        <v>769.36320000000012</v>
      </c>
      <c r="AK37" s="43">
        <v>482.22360000000003</v>
      </c>
      <c r="AL37" s="43">
        <v>0</v>
      </c>
      <c r="AM37" s="43">
        <v>482.22360000000003</v>
      </c>
      <c r="AN37" s="44">
        <v>50.22</v>
      </c>
      <c r="AO37" s="44">
        <v>12.043800000000001</v>
      </c>
      <c r="AP37" s="44">
        <v>186.47819999999999</v>
      </c>
      <c r="AQ37" s="44">
        <v>23.250599999999999</v>
      </c>
      <c r="AR37" s="44">
        <v>271.99259999999998</v>
      </c>
      <c r="AS37" s="48">
        <v>754.21619999999996</v>
      </c>
      <c r="AT37" s="43">
        <v>489.16980000000001</v>
      </c>
      <c r="AU37" s="43">
        <v>170.74979999999999</v>
      </c>
      <c r="AV37" s="43">
        <v>659.91960000000006</v>
      </c>
      <c r="AW37" s="44">
        <v>74.34</v>
      </c>
      <c r="AX37" s="44">
        <v>12.216600000000001</v>
      </c>
      <c r="AY37" s="44">
        <v>223.2252</v>
      </c>
      <c r="AZ37" s="44">
        <v>19.233000000000001</v>
      </c>
      <c r="BA37" s="44">
        <v>329.01480000000004</v>
      </c>
      <c r="BB37" s="48">
        <v>988.93439999999998</v>
      </c>
      <c r="BC37" s="43">
        <v>752.98860000000002</v>
      </c>
      <c r="BD37" s="43">
        <v>0</v>
      </c>
      <c r="BE37" s="43">
        <v>752.98860000000002</v>
      </c>
      <c r="BF37" s="44">
        <v>84.42</v>
      </c>
      <c r="BG37" s="44">
        <v>18.181799999999999</v>
      </c>
      <c r="BH37" s="44">
        <v>321.7824</v>
      </c>
      <c r="BI37" s="44">
        <v>13.2624</v>
      </c>
      <c r="BJ37" s="44">
        <v>437.64660000000003</v>
      </c>
      <c r="BK37" s="48">
        <v>1190.6351999999999</v>
      </c>
      <c r="BL37" s="43">
        <v>487.74599999999998</v>
      </c>
      <c r="BM37" s="43">
        <v>0</v>
      </c>
      <c r="BN37" s="43">
        <v>487.74599999999998</v>
      </c>
      <c r="BO37" s="44">
        <v>51.12</v>
      </c>
      <c r="BP37" s="44">
        <v>12.182399999999999</v>
      </c>
      <c r="BQ37" s="44">
        <v>188.541</v>
      </c>
      <c r="BR37" s="44">
        <v>8.6598000000000006</v>
      </c>
      <c r="BS37" s="44">
        <v>260.50319999999999</v>
      </c>
      <c r="BT37" s="48">
        <v>748.24919999999997</v>
      </c>
      <c r="BU37" s="43">
        <v>487.74599999999998</v>
      </c>
      <c r="BV37" s="43">
        <v>0</v>
      </c>
      <c r="BW37" s="43">
        <v>487.74599999999998</v>
      </c>
      <c r="BX37" s="44">
        <v>51.12</v>
      </c>
      <c r="BY37" s="44">
        <v>12.182399999999999</v>
      </c>
      <c r="BZ37" s="44">
        <v>188.541</v>
      </c>
      <c r="CA37" s="44">
        <v>26.101799999999997</v>
      </c>
      <c r="CB37" s="44">
        <v>277.9452</v>
      </c>
      <c r="CC37" s="48">
        <v>765.69119999999998</v>
      </c>
      <c r="CD37" s="43">
        <v>491.41980000000001</v>
      </c>
      <c r="CE37" s="43">
        <v>0</v>
      </c>
      <c r="CF37" s="43">
        <v>491.41980000000001</v>
      </c>
      <c r="CG37" s="44">
        <v>51.66</v>
      </c>
      <c r="CH37" s="44">
        <v>12.2742</v>
      </c>
      <c r="CI37" s="44">
        <v>189.9144</v>
      </c>
      <c r="CJ37" s="44">
        <v>22.496399999999998</v>
      </c>
      <c r="CK37" s="44">
        <v>276.34500000000003</v>
      </c>
      <c r="CL37" s="48">
        <v>767.76479999999992</v>
      </c>
      <c r="CM37" s="43">
        <v>487.74599999999998</v>
      </c>
      <c r="CN37" s="43">
        <v>0</v>
      </c>
      <c r="CO37" s="43">
        <v>487.74599999999998</v>
      </c>
      <c r="CP37" s="44">
        <v>52.38</v>
      </c>
      <c r="CQ37" s="44">
        <v>12.182399999999999</v>
      </c>
      <c r="CR37" s="44">
        <v>189.405</v>
      </c>
      <c r="CS37" s="44">
        <v>9.5777999999999999</v>
      </c>
      <c r="CT37" s="44">
        <v>263.54520000000002</v>
      </c>
      <c r="CU37" s="48">
        <v>751.2912</v>
      </c>
      <c r="CV37" s="43">
        <v>487.74599999999998</v>
      </c>
      <c r="CW37" s="43">
        <v>0</v>
      </c>
      <c r="CX37" s="43">
        <v>487.74599999999998</v>
      </c>
      <c r="CY37" s="44">
        <v>51.12</v>
      </c>
      <c r="CZ37" s="44">
        <v>12.182399999999999</v>
      </c>
      <c r="DA37" s="44">
        <v>188.541</v>
      </c>
      <c r="DB37" s="44">
        <v>18.7578</v>
      </c>
      <c r="DC37" s="44">
        <v>270.60120000000001</v>
      </c>
      <c r="DD37" s="48">
        <v>758.34720000000004</v>
      </c>
      <c r="DE37" s="43">
        <v>727.71660000000008</v>
      </c>
      <c r="DF37" s="43">
        <v>0</v>
      </c>
      <c r="DG37" s="43">
        <v>727.71660000000008</v>
      </c>
      <c r="DH37" s="44">
        <v>83.7</v>
      </c>
      <c r="DI37" s="44">
        <v>81.45</v>
      </c>
      <c r="DJ37" s="44">
        <v>234.50400000000002</v>
      </c>
      <c r="DK37" s="44">
        <v>24.858000000000001</v>
      </c>
      <c r="DL37" s="44">
        <v>424.51199999999994</v>
      </c>
      <c r="DM37" s="45">
        <v>1152.2285999999999</v>
      </c>
      <c r="DN37" s="73">
        <f t="shared" si="1"/>
        <v>6369.9083999999993</v>
      </c>
      <c r="DO37" s="73">
        <f t="shared" si="2"/>
        <v>170.74979999999999</v>
      </c>
      <c r="DP37" s="73">
        <f t="shared" si="3"/>
        <v>6540.6581999999999</v>
      </c>
      <c r="DQ37" s="22">
        <f t="shared" si="4"/>
        <v>703.44</v>
      </c>
      <c r="DR37" s="22">
        <f t="shared" si="5"/>
        <v>221.44319999999999</v>
      </c>
      <c r="DS37" s="22">
        <f t="shared" si="6"/>
        <v>2476.5552000000002</v>
      </c>
      <c r="DT37" s="22">
        <f t="shared" si="7"/>
        <v>240.99299999999999</v>
      </c>
      <c r="DU37" s="22">
        <f t="shared" si="8"/>
        <v>3642.4314000000004</v>
      </c>
      <c r="DV37" s="23">
        <f t="shared" si="9"/>
        <v>10183.089600000001</v>
      </c>
      <c r="DW37" s="262">
        <f t="shared" si="10"/>
        <v>215.34839999999986</v>
      </c>
      <c r="DX37" s="262"/>
      <c r="DY37" s="263">
        <f>E37-(DU37-(DO37*PARAM!Q37))</f>
        <v>-21.114000000000487</v>
      </c>
      <c r="DZ37" s="263"/>
    </row>
    <row r="38" spans="1:130" x14ac:dyDescent="0.25">
      <c r="A38" s="41">
        <v>1713</v>
      </c>
      <c r="B38" s="41" t="s">
        <v>397</v>
      </c>
      <c r="C38" s="41" t="s">
        <v>398</v>
      </c>
      <c r="D38" s="42">
        <v>1</v>
      </c>
      <c r="E38" s="41">
        <v>2499.2975000000001</v>
      </c>
      <c r="F38" s="41">
        <v>3949.1565000000005</v>
      </c>
      <c r="G38" s="41" t="s">
        <v>157</v>
      </c>
      <c r="H38" s="41" t="s">
        <v>24</v>
      </c>
      <c r="I38" s="41" t="s">
        <v>163</v>
      </c>
      <c r="J38" s="43">
        <v>299.74799999999999</v>
      </c>
      <c r="K38" s="43">
        <v>0</v>
      </c>
      <c r="L38" s="43">
        <v>299.74799999999999</v>
      </c>
      <c r="M38" s="44">
        <v>36.9</v>
      </c>
      <c r="N38" s="44">
        <v>7.4904999999999999</v>
      </c>
      <c r="O38" s="44">
        <v>134.14500000000001</v>
      </c>
      <c r="P38" s="44">
        <v>4.7844999999999995</v>
      </c>
      <c r="Q38" s="44">
        <v>183.32</v>
      </c>
      <c r="R38" s="48">
        <v>483.06800000000004</v>
      </c>
      <c r="S38" s="43">
        <v>314.51249999999999</v>
      </c>
      <c r="T38" s="43">
        <v>0</v>
      </c>
      <c r="U38" s="43">
        <v>314.51249999999999</v>
      </c>
      <c r="V38" s="44">
        <v>38.9</v>
      </c>
      <c r="W38" s="44">
        <v>7.86</v>
      </c>
      <c r="X38" s="44">
        <v>140.571</v>
      </c>
      <c r="Y38" s="44">
        <v>9.5749999999999993</v>
      </c>
      <c r="Z38" s="44">
        <v>196.90599999999998</v>
      </c>
      <c r="AA38" s="48">
        <v>511.41849999999999</v>
      </c>
      <c r="AB38" s="43">
        <v>296.97500000000002</v>
      </c>
      <c r="AC38" s="43">
        <v>0</v>
      </c>
      <c r="AD38" s="43">
        <v>296.97500000000002</v>
      </c>
      <c r="AE38" s="44">
        <v>36.5</v>
      </c>
      <c r="AF38" s="44">
        <v>7.4215</v>
      </c>
      <c r="AG38" s="44">
        <v>133.02950000000001</v>
      </c>
      <c r="AH38" s="44">
        <v>8.572000000000001</v>
      </c>
      <c r="AI38" s="44">
        <v>185.523</v>
      </c>
      <c r="AJ38" s="48">
        <v>482.49800000000005</v>
      </c>
      <c r="AK38" s="43">
        <v>303.90750000000003</v>
      </c>
      <c r="AL38" s="43">
        <v>0</v>
      </c>
      <c r="AM38" s="43">
        <v>303.90750000000003</v>
      </c>
      <c r="AN38" s="44">
        <v>37.450000000000003</v>
      </c>
      <c r="AO38" s="44">
        <v>7.5945</v>
      </c>
      <c r="AP38" s="44">
        <v>135.98400000000001</v>
      </c>
      <c r="AQ38" s="44">
        <v>8.6660000000000004</v>
      </c>
      <c r="AR38" s="44">
        <v>189.69450000000001</v>
      </c>
      <c r="AS38" s="48">
        <v>493.60199999999998</v>
      </c>
      <c r="AT38" s="43">
        <v>296.97500000000002</v>
      </c>
      <c r="AU38" s="43">
        <v>47.430500000000002</v>
      </c>
      <c r="AV38" s="43">
        <v>344.40550000000002</v>
      </c>
      <c r="AW38" s="44">
        <v>42.95</v>
      </c>
      <c r="AX38" s="44">
        <v>7.4215</v>
      </c>
      <c r="AY38" s="44">
        <v>142.5155</v>
      </c>
      <c r="AZ38" s="44">
        <v>7.4225000000000003</v>
      </c>
      <c r="BA38" s="44">
        <v>200.30950000000001</v>
      </c>
      <c r="BB38" s="48">
        <v>544.71500000000003</v>
      </c>
      <c r="BC38" s="43">
        <v>443.77699999999999</v>
      </c>
      <c r="BD38" s="43">
        <v>0</v>
      </c>
      <c r="BE38" s="43">
        <v>443.77699999999999</v>
      </c>
      <c r="BF38" s="44">
        <v>56.75</v>
      </c>
      <c r="BG38" s="44">
        <v>11.091500000000002</v>
      </c>
      <c r="BH38" s="44">
        <v>195.60049999999998</v>
      </c>
      <c r="BI38" s="44">
        <v>10.817500000000001</v>
      </c>
      <c r="BJ38" s="44">
        <v>274.2595</v>
      </c>
      <c r="BK38" s="48">
        <v>718.03649999999993</v>
      </c>
      <c r="BL38" s="43">
        <v>300.99299999999999</v>
      </c>
      <c r="BM38" s="43">
        <v>0</v>
      </c>
      <c r="BN38" s="43">
        <v>300.99299999999999</v>
      </c>
      <c r="BO38" s="44">
        <v>36.950000000000003</v>
      </c>
      <c r="BP38" s="44">
        <v>7.5220000000000002</v>
      </c>
      <c r="BQ38" s="44">
        <v>134.74200000000002</v>
      </c>
      <c r="BR38" s="44">
        <v>7.0964999999999998</v>
      </c>
      <c r="BS38" s="44">
        <v>186.31049999999999</v>
      </c>
      <c r="BT38" s="48">
        <v>487.30349999999999</v>
      </c>
      <c r="BU38" s="43">
        <v>296.97500000000002</v>
      </c>
      <c r="BV38" s="43">
        <v>0</v>
      </c>
      <c r="BW38" s="43">
        <v>296.97500000000002</v>
      </c>
      <c r="BX38" s="44">
        <v>36.450000000000003</v>
      </c>
      <c r="BY38" s="44">
        <v>7.4215</v>
      </c>
      <c r="BZ38" s="44">
        <v>133.02950000000001</v>
      </c>
      <c r="CA38" s="44">
        <v>7.8070000000000004</v>
      </c>
      <c r="CB38" s="44">
        <v>184.708</v>
      </c>
      <c r="CC38" s="48">
        <v>481.68300000000005</v>
      </c>
      <c r="CD38" s="43">
        <v>296.97500000000002</v>
      </c>
      <c r="CE38" s="43">
        <v>0</v>
      </c>
      <c r="CF38" s="43">
        <v>296.97500000000002</v>
      </c>
      <c r="CG38" s="44">
        <v>34.200000000000003</v>
      </c>
      <c r="CH38" s="44">
        <v>7.0025000000000004</v>
      </c>
      <c r="CI38" s="44">
        <v>125.88950000000001</v>
      </c>
      <c r="CJ38" s="44">
        <v>4.7444999999999995</v>
      </c>
      <c r="CK38" s="44">
        <v>171.8365</v>
      </c>
      <c r="CL38" s="48">
        <v>468.81150000000002</v>
      </c>
      <c r="CM38" s="43">
        <v>296.97500000000002</v>
      </c>
      <c r="CN38" s="43">
        <v>0</v>
      </c>
      <c r="CO38" s="43">
        <v>296.97500000000002</v>
      </c>
      <c r="CP38" s="44">
        <v>36.9</v>
      </c>
      <c r="CQ38" s="44">
        <v>7.4215</v>
      </c>
      <c r="CR38" s="44">
        <v>133.26949999999999</v>
      </c>
      <c r="CS38" s="44">
        <v>6.0220000000000002</v>
      </c>
      <c r="CT38" s="44">
        <v>183.613</v>
      </c>
      <c r="CU38" s="48">
        <v>480.58800000000002</v>
      </c>
      <c r="CV38" s="43">
        <v>314.149</v>
      </c>
      <c r="CW38" s="43">
        <v>0</v>
      </c>
      <c r="CX38" s="43">
        <v>314.149</v>
      </c>
      <c r="CY38" s="44">
        <v>39</v>
      </c>
      <c r="CZ38" s="44">
        <v>7.8504999999999994</v>
      </c>
      <c r="DA38" s="44">
        <v>141.5445</v>
      </c>
      <c r="DB38" s="44">
        <v>8.2949999999999999</v>
      </c>
      <c r="DC38" s="44">
        <v>196.69</v>
      </c>
      <c r="DD38" s="48">
        <v>510.839</v>
      </c>
      <c r="DE38" s="43">
        <v>461.00150000000002</v>
      </c>
      <c r="DF38" s="43">
        <v>0</v>
      </c>
      <c r="DG38" s="43">
        <v>461.00150000000002</v>
      </c>
      <c r="DH38" s="44">
        <v>59.1</v>
      </c>
      <c r="DI38" s="44">
        <v>50.569499999999998</v>
      </c>
      <c r="DJ38" s="44">
        <v>202.94200000000001</v>
      </c>
      <c r="DK38" s="44">
        <v>11.561</v>
      </c>
      <c r="DL38" s="44">
        <v>324.17250000000001</v>
      </c>
      <c r="DM38" s="45">
        <v>785.17399999999998</v>
      </c>
      <c r="DN38" s="73">
        <f t="shared" si="1"/>
        <v>3922.9634999999994</v>
      </c>
      <c r="DO38" s="73">
        <f t="shared" si="2"/>
        <v>47.430500000000002</v>
      </c>
      <c r="DP38" s="73">
        <f t="shared" si="3"/>
        <v>3970.3939999999998</v>
      </c>
      <c r="DQ38" s="22">
        <f t="shared" si="4"/>
        <v>492.04999999999995</v>
      </c>
      <c r="DR38" s="22">
        <f t="shared" si="5"/>
        <v>136.667</v>
      </c>
      <c r="DS38" s="22">
        <f t="shared" si="6"/>
        <v>1753.2625000000003</v>
      </c>
      <c r="DT38" s="22">
        <f t="shared" si="7"/>
        <v>95.363500000000016</v>
      </c>
      <c r="DU38" s="22">
        <f t="shared" si="8"/>
        <v>2477.3430000000003</v>
      </c>
      <c r="DV38" s="23">
        <f t="shared" si="9"/>
        <v>6447.7369999999992</v>
      </c>
      <c r="DW38" s="262">
        <f t="shared" si="10"/>
        <v>21.237499999999272</v>
      </c>
      <c r="DX38" s="262"/>
      <c r="DY38" s="263">
        <f>E38-(DU38-(DO38*PARAM!Q38))</f>
        <v>21.954499999999825</v>
      </c>
      <c r="DZ38" s="263"/>
    </row>
    <row r="39" spans="1:130" x14ac:dyDescent="0.25">
      <c r="A39" s="41">
        <v>1718</v>
      </c>
      <c r="B39" s="41" t="s">
        <v>728</v>
      </c>
      <c r="C39" s="41" t="s">
        <v>206</v>
      </c>
      <c r="D39" s="42">
        <v>1</v>
      </c>
      <c r="E39" s="41">
        <v>79.299600000000012</v>
      </c>
      <c r="F39" s="41">
        <v>140.75528</v>
      </c>
      <c r="G39" s="41" t="s">
        <v>157</v>
      </c>
      <c r="H39" s="41" t="s">
        <v>9</v>
      </c>
      <c r="I39" s="41" t="s">
        <v>277</v>
      </c>
      <c r="J39" s="43">
        <v>10.868600000000001</v>
      </c>
      <c r="K39" s="43">
        <v>0</v>
      </c>
      <c r="L39" s="43">
        <v>10.868600000000001</v>
      </c>
      <c r="M39" s="44">
        <v>1.0960000000000001</v>
      </c>
      <c r="N39" s="44">
        <v>0.26592000000000005</v>
      </c>
      <c r="O39" s="44">
        <v>4.0296399999999997</v>
      </c>
      <c r="P39" s="44">
        <v>0.60004000000000002</v>
      </c>
      <c r="Q39" s="44">
        <v>5.9916000000000009</v>
      </c>
      <c r="R39" s="48">
        <v>16.860199999999999</v>
      </c>
      <c r="S39" s="43">
        <v>10.70548</v>
      </c>
      <c r="T39" s="43">
        <v>0</v>
      </c>
      <c r="U39" s="43">
        <v>10.70548</v>
      </c>
      <c r="V39" s="44">
        <v>1.0960000000000001</v>
      </c>
      <c r="W39" s="44">
        <v>0.26544000000000001</v>
      </c>
      <c r="X39" s="44">
        <v>4.0274000000000001</v>
      </c>
      <c r="Y39" s="44">
        <v>0.18972</v>
      </c>
      <c r="Z39" s="44">
        <v>5.5785599999999995</v>
      </c>
      <c r="AA39" s="48">
        <v>16.284040000000001</v>
      </c>
      <c r="AB39" s="43">
        <v>10.629519999999999</v>
      </c>
      <c r="AC39" s="43">
        <v>0</v>
      </c>
      <c r="AD39" s="43">
        <v>10.629519999999999</v>
      </c>
      <c r="AE39" s="44">
        <v>1.0960000000000001</v>
      </c>
      <c r="AF39" s="44">
        <v>0.26544000000000001</v>
      </c>
      <c r="AG39" s="44">
        <v>4.02536</v>
      </c>
      <c r="AH39" s="44">
        <v>0.65788000000000002</v>
      </c>
      <c r="AI39" s="44">
        <v>6.0446800000000005</v>
      </c>
      <c r="AJ39" s="48">
        <v>16.674199999999999</v>
      </c>
      <c r="AK39" s="43">
        <v>10.78144</v>
      </c>
      <c r="AL39" s="43">
        <v>0</v>
      </c>
      <c r="AM39" s="43">
        <v>10.78144</v>
      </c>
      <c r="AN39" s="44">
        <v>1.0960000000000001</v>
      </c>
      <c r="AO39" s="44">
        <v>0.26544000000000001</v>
      </c>
      <c r="AP39" s="44">
        <v>4.02536</v>
      </c>
      <c r="AQ39" s="44">
        <v>0.51716000000000006</v>
      </c>
      <c r="AR39" s="44">
        <v>5.9039600000000005</v>
      </c>
      <c r="AS39" s="48">
        <v>16.685400000000001</v>
      </c>
      <c r="AT39" s="43">
        <v>10.818400000000002</v>
      </c>
      <c r="AU39" s="43">
        <v>3.6806000000000001</v>
      </c>
      <c r="AV39" s="43">
        <v>14.499000000000001</v>
      </c>
      <c r="AW39" s="44">
        <v>1.6120000000000001</v>
      </c>
      <c r="AX39" s="44">
        <v>0.26828000000000002</v>
      </c>
      <c r="AY39" s="44">
        <v>4.8027200000000008</v>
      </c>
      <c r="AZ39" s="44">
        <v>0.60828000000000004</v>
      </c>
      <c r="BA39" s="44">
        <v>7.2912800000000004</v>
      </c>
      <c r="BB39" s="48">
        <v>21.790280000000003</v>
      </c>
      <c r="BC39" s="43">
        <v>16.581400000000002</v>
      </c>
      <c r="BD39" s="43">
        <v>0</v>
      </c>
      <c r="BE39" s="43">
        <v>16.581400000000002</v>
      </c>
      <c r="BF39" s="44">
        <v>1.8160000000000003</v>
      </c>
      <c r="BG39" s="44">
        <v>0.39644000000000007</v>
      </c>
      <c r="BH39" s="44">
        <v>6.8897599999999999</v>
      </c>
      <c r="BI39" s="44">
        <v>0.63812000000000002</v>
      </c>
      <c r="BJ39" s="44">
        <v>9.7403200000000005</v>
      </c>
      <c r="BK39" s="48">
        <v>26.321719999999999</v>
      </c>
      <c r="BL39" s="43">
        <v>7.7388399999999997</v>
      </c>
      <c r="BM39" s="43">
        <v>0</v>
      </c>
      <c r="BN39" s="43">
        <v>7.7388399999999997</v>
      </c>
      <c r="BO39" s="44">
        <v>0.69600000000000006</v>
      </c>
      <c r="BP39" s="44">
        <v>0.19320000000000001</v>
      </c>
      <c r="BQ39" s="44">
        <v>3.0181999999999998</v>
      </c>
      <c r="BR39" s="44">
        <v>0.54540000000000011</v>
      </c>
      <c r="BS39" s="44">
        <v>4.4527999999999999</v>
      </c>
      <c r="BT39" s="48">
        <v>12.19164</v>
      </c>
      <c r="BU39" s="43">
        <v>1.9574400000000001</v>
      </c>
      <c r="BV39" s="43">
        <v>0</v>
      </c>
      <c r="BW39" s="43">
        <v>1.9574400000000001</v>
      </c>
      <c r="BX39" s="44">
        <v>-8.4000000000000005E-2</v>
      </c>
      <c r="BY39" s="44">
        <v>4.8639999999999996E-2</v>
      </c>
      <c r="BZ39" s="44">
        <v>1.004</v>
      </c>
      <c r="CA39" s="44">
        <v>0.38152000000000003</v>
      </c>
      <c r="CB39" s="44">
        <v>1.3501600000000002</v>
      </c>
      <c r="CC39" s="48">
        <v>3.3075999999999999</v>
      </c>
      <c r="CD39" s="43">
        <v>3.3967200000000002</v>
      </c>
      <c r="CE39" s="43">
        <v>0</v>
      </c>
      <c r="CF39" s="43">
        <v>3.3967200000000002</v>
      </c>
      <c r="CG39" s="44">
        <v>0.11200000000000002</v>
      </c>
      <c r="CH39" s="44">
        <v>8.4640000000000007E-2</v>
      </c>
      <c r="CI39" s="44">
        <v>1.5001600000000002</v>
      </c>
      <c r="CJ39" s="44">
        <v>6.0319999999999999E-2</v>
      </c>
      <c r="CK39" s="44">
        <v>1.7571200000000002</v>
      </c>
      <c r="CL39" s="48">
        <v>5.1538399999999998</v>
      </c>
      <c r="CM39" s="43">
        <v>3.3400400000000001</v>
      </c>
      <c r="CN39" s="43">
        <v>0</v>
      </c>
      <c r="CO39" s="43">
        <v>3.3400400000000001</v>
      </c>
      <c r="CP39" s="44">
        <v>0.128</v>
      </c>
      <c r="CQ39" s="44">
        <v>8.3239999999999995E-2</v>
      </c>
      <c r="CR39" s="44">
        <v>1.45072</v>
      </c>
      <c r="CS39" s="44">
        <v>5.9279999999999999E-2</v>
      </c>
      <c r="CT39" s="44">
        <v>1.7212400000000003</v>
      </c>
      <c r="CU39" s="48">
        <v>5.06128</v>
      </c>
      <c r="CV39" s="43">
        <v>3.9648000000000003</v>
      </c>
      <c r="CW39" s="43">
        <v>0</v>
      </c>
      <c r="CX39" s="43">
        <v>3.9648000000000003</v>
      </c>
      <c r="CY39" s="44">
        <v>0.18</v>
      </c>
      <c r="CZ39" s="44">
        <v>9.8839999999999997E-2</v>
      </c>
      <c r="DA39" s="44">
        <v>1.6537600000000001</v>
      </c>
      <c r="DB39" s="44">
        <v>7.0360000000000006E-2</v>
      </c>
      <c r="DC39" s="44">
        <v>2.0029600000000003</v>
      </c>
      <c r="DD39" s="48">
        <v>5.9677600000000011</v>
      </c>
      <c r="DE39" s="43">
        <v>7.4658000000000007</v>
      </c>
      <c r="DF39" s="43">
        <v>0</v>
      </c>
      <c r="DG39" s="43">
        <v>7.4658000000000007</v>
      </c>
      <c r="DH39" s="44">
        <v>0.66400000000000003</v>
      </c>
      <c r="DI39" s="44">
        <v>1.1552</v>
      </c>
      <c r="DJ39" s="44">
        <v>1.9595199999999999</v>
      </c>
      <c r="DK39" s="44">
        <v>0.13256000000000001</v>
      </c>
      <c r="DL39" s="44">
        <v>3.9112800000000005</v>
      </c>
      <c r="DM39" s="45">
        <v>11.377080000000001</v>
      </c>
      <c r="DN39" s="73">
        <f t="shared" si="1"/>
        <v>98.248480000000001</v>
      </c>
      <c r="DO39" s="73">
        <f t="shared" si="2"/>
        <v>3.6806000000000001</v>
      </c>
      <c r="DP39" s="73">
        <f t="shared" si="3"/>
        <v>101.92908</v>
      </c>
      <c r="DQ39" s="22">
        <f t="shared" si="4"/>
        <v>9.5080000000000009</v>
      </c>
      <c r="DR39" s="22">
        <f t="shared" si="5"/>
        <v>3.39072</v>
      </c>
      <c r="DS39" s="22">
        <f t="shared" si="6"/>
        <v>38.386599999999994</v>
      </c>
      <c r="DT39" s="22">
        <f t="shared" si="7"/>
        <v>4.4606399999999997</v>
      </c>
      <c r="DU39" s="22">
        <f t="shared" si="8"/>
        <v>55.745960000000011</v>
      </c>
      <c r="DV39" s="23">
        <f t="shared" si="9"/>
        <v>157.67504000000002</v>
      </c>
      <c r="DW39" s="262">
        <f t="shared" si="10"/>
        <v>-38.8262</v>
      </c>
      <c r="DX39" s="262"/>
      <c r="DY39" s="263">
        <f>E39-(DU39-(DO39*PARAM!Q39))</f>
        <v>23.553640000000001</v>
      </c>
      <c r="DZ39" s="263"/>
    </row>
    <row r="40" spans="1:130" x14ac:dyDescent="0.25">
      <c r="A40" s="41">
        <v>1722</v>
      </c>
      <c r="B40" s="41" t="s">
        <v>887</v>
      </c>
      <c r="C40" s="41" t="s">
        <v>888</v>
      </c>
      <c r="D40" s="42">
        <v>0</v>
      </c>
      <c r="E40" s="41"/>
      <c r="F40" s="41"/>
      <c r="G40" s="41" t="s">
        <v>157</v>
      </c>
      <c r="H40" s="41" t="s">
        <v>24</v>
      </c>
      <c r="I40" s="41" t="s">
        <v>163</v>
      </c>
      <c r="J40" s="43"/>
      <c r="K40" s="43"/>
      <c r="L40" s="43"/>
      <c r="M40" s="44"/>
      <c r="N40" s="44"/>
      <c r="O40" s="44"/>
      <c r="P40" s="44"/>
      <c r="Q40" s="44"/>
      <c r="R40" s="48"/>
      <c r="S40" s="43"/>
      <c r="T40" s="43"/>
      <c r="U40" s="43"/>
      <c r="V40" s="44"/>
      <c r="W40" s="44"/>
      <c r="X40" s="44"/>
      <c r="Y40" s="44"/>
      <c r="Z40" s="44"/>
      <c r="AA40" s="48"/>
      <c r="AB40" s="43"/>
      <c r="AC40" s="43"/>
      <c r="AD40" s="43"/>
      <c r="AE40" s="44"/>
      <c r="AF40" s="44"/>
      <c r="AG40" s="44"/>
      <c r="AH40" s="44"/>
      <c r="AI40" s="44"/>
      <c r="AJ40" s="48"/>
      <c r="AK40" s="43"/>
      <c r="AL40" s="43"/>
      <c r="AM40" s="43"/>
      <c r="AN40" s="44"/>
      <c r="AO40" s="44"/>
      <c r="AP40" s="44"/>
      <c r="AQ40" s="44"/>
      <c r="AR40" s="44"/>
      <c r="AS40" s="48"/>
      <c r="AT40" s="43">
        <v>0</v>
      </c>
      <c r="AU40" s="43">
        <v>28.458500000000001</v>
      </c>
      <c r="AV40" s="43">
        <v>28.458500000000001</v>
      </c>
      <c r="AW40" s="44">
        <v>1.2</v>
      </c>
      <c r="AX40" s="44">
        <v>0</v>
      </c>
      <c r="AY40" s="44">
        <v>5.6920000000000002</v>
      </c>
      <c r="AZ40" s="44">
        <v>0.38150000000000001</v>
      </c>
      <c r="BA40" s="44">
        <v>7.2735000000000003</v>
      </c>
      <c r="BB40" s="48">
        <v>35.731999999999999</v>
      </c>
      <c r="BC40" s="43"/>
      <c r="BD40" s="43"/>
      <c r="BE40" s="43"/>
      <c r="BF40" s="44"/>
      <c r="BG40" s="44"/>
      <c r="BH40" s="44"/>
      <c r="BI40" s="44"/>
      <c r="BJ40" s="44"/>
      <c r="BK40" s="48"/>
      <c r="BL40" s="43"/>
      <c r="BM40" s="43"/>
      <c r="BN40" s="43"/>
      <c r="BO40" s="44"/>
      <c r="BP40" s="44"/>
      <c r="BQ40" s="44"/>
      <c r="BR40" s="44"/>
      <c r="BS40" s="44"/>
      <c r="BT40" s="48"/>
      <c r="BU40" s="43"/>
      <c r="BV40" s="43"/>
      <c r="BW40" s="43"/>
      <c r="BX40" s="44"/>
      <c r="BY40" s="44"/>
      <c r="BZ40" s="44"/>
      <c r="CA40" s="44"/>
      <c r="CB40" s="44"/>
      <c r="CC40" s="48"/>
      <c r="CD40" s="43"/>
      <c r="CE40" s="43"/>
      <c r="CF40" s="43"/>
      <c r="CG40" s="44"/>
      <c r="CH40" s="44"/>
      <c r="CI40" s="44"/>
      <c r="CJ40" s="44"/>
      <c r="CK40" s="44"/>
      <c r="CL40" s="48"/>
      <c r="CM40" s="43"/>
      <c r="CN40" s="43"/>
      <c r="CO40" s="43"/>
      <c r="CP40" s="44"/>
      <c r="CQ40" s="44"/>
      <c r="CR40" s="44"/>
      <c r="CS40" s="44"/>
      <c r="CT40" s="44"/>
      <c r="CU40" s="48"/>
      <c r="CV40" s="43"/>
      <c r="CW40" s="43"/>
      <c r="CX40" s="43"/>
      <c r="CY40" s="44"/>
      <c r="CZ40" s="44"/>
      <c r="DA40" s="44"/>
      <c r="DB40" s="44"/>
      <c r="DC40" s="44"/>
      <c r="DD40" s="48"/>
      <c r="DE40" s="43"/>
      <c r="DF40" s="43"/>
      <c r="DG40" s="43"/>
      <c r="DH40" s="44"/>
      <c r="DI40" s="44"/>
      <c r="DJ40" s="44"/>
      <c r="DK40" s="44"/>
      <c r="DL40" s="44"/>
      <c r="DM40" s="45"/>
      <c r="DN40" s="73">
        <f t="shared" si="1"/>
        <v>0</v>
      </c>
      <c r="DO40" s="73">
        <f t="shared" si="2"/>
        <v>28.458500000000001</v>
      </c>
      <c r="DP40" s="73">
        <f t="shared" si="3"/>
        <v>28.458500000000001</v>
      </c>
      <c r="DQ40" s="22">
        <f t="shared" si="4"/>
        <v>1.2</v>
      </c>
      <c r="DR40" s="22">
        <f t="shared" si="5"/>
        <v>0</v>
      </c>
      <c r="DS40" s="22">
        <f t="shared" si="6"/>
        <v>5.6920000000000002</v>
      </c>
      <c r="DT40" s="22">
        <f t="shared" si="7"/>
        <v>0.38150000000000001</v>
      </c>
      <c r="DU40" s="22">
        <f t="shared" si="8"/>
        <v>7.2735000000000003</v>
      </c>
      <c r="DV40" s="23">
        <f t="shared" si="9"/>
        <v>35.731999999999999</v>
      </c>
      <c r="DW40" s="262">
        <f t="shared" si="10"/>
        <v>28.458500000000001</v>
      </c>
      <c r="DX40" s="262"/>
      <c r="DY40" s="263">
        <f>E40-(DU40-(DO40*PARAM!Q40))</f>
        <v>-7.2735000000000003</v>
      </c>
      <c r="DZ40" s="263"/>
    </row>
    <row r="41" spans="1:130" x14ac:dyDescent="0.25">
      <c r="A41" s="41">
        <v>1727</v>
      </c>
      <c r="B41" s="41" t="s">
        <v>185</v>
      </c>
      <c r="C41" s="41" t="s">
        <v>186</v>
      </c>
      <c r="D41" s="42">
        <v>0.6</v>
      </c>
      <c r="E41" s="41">
        <v>1734.8148000000001</v>
      </c>
      <c r="F41" s="41">
        <v>2774.8319999999999</v>
      </c>
      <c r="G41" s="41" t="s">
        <v>157</v>
      </c>
      <c r="H41" s="41" t="s">
        <v>23</v>
      </c>
      <c r="I41" s="41" t="s">
        <v>163</v>
      </c>
      <c r="J41" s="43">
        <v>213.9066</v>
      </c>
      <c r="K41" s="43">
        <v>0</v>
      </c>
      <c r="L41" s="43">
        <v>213.9066</v>
      </c>
      <c r="M41" s="44">
        <v>24.12</v>
      </c>
      <c r="N41" s="44">
        <v>2.7786</v>
      </c>
      <c r="O41" s="44">
        <v>98.871600000000001</v>
      </c>
      <c r="P41" s="44">
        <v>7.4363999999999999</v>
      </c>
      <c r="Q41" s="44">
        <v>133.20660000000001</v>
      </c>
      <c r="R41" s="48">
        <v>347.11320000000001</v>
      </c>
      <c r="S41" s="43">
        <v>234.00659999999999</v>
      </c>
      <c r="T41" s="43">
        <v>0</v>
      </c>
      <c r="U41" s="43">
        <v>234.00659999999999</v>
      </c>
      <c r="V41" s="44">
        <v>26.88</v>
      </c>
      <c r="W41" s="44">
        <v>3.0402</v>
      </c>
      <c r="X41" s="44">
        <v>107.5224</v>
      </c>
      <c r="Y41" s="44">
        <v>4.0368000000000004</v>
      </c>
      <c r="Z41" s="44">
        <v>141.4794</v>
      </c>
      <c r="AA41" s="48">
        <v>375.48599999999999</v>
      </c>
      <c r="AB41" s="43">
        <v>213.9066</v>
      </c>
      <c r="AC41" s="43">
        <v>0</v>
      </c>
      <c r="AD41" s="43">
        <v>213.9066</v>
      </c>
      <c r="AE41" s="44">
        <v>24.12</v>
      </c>
      <c r="AF41" s="44">
        <v>2.7786</v>
      </c>
      <c r="AG41" s="44">
        <v>98.912999999999997</v>
      </c>
      <c r="AH41" s="44">
        <v>8.0484000000000009</v>
      </c>
      <c r="AI41" s="44">
        <v>133.86000000000001</v>
      </c>
      <c r="AJ41" s="48">
        <v>347.76660000000004</v>
      </c>
      <c r="AK41" s="43">
        <v>213.9066</v>
      </c>
      <c r="AL41" s="43">
        <v>0</v>
      </c>
      <c r="AM41" s="43">
        <v>213.9066</v>
      </c>
      <c r="AN41" s="44">
        <v>24.12</v>
      </c>
      <c r="AO41" s="44">
        <v>2.7786</v>
      </c>
      <c r="AP41" s="44">
        <v>98.912999999999997</v>
      </c>
      <c r="AQ41" s="44">
        <v>7.1303999999999998</v>
      </c>
      <c r="AR41" s="44">
        <v>132.94200000000001</v>
      </c>
      <c r="AS41" s="48">
        <v>346.84860000000003</v>
      </c>
      <c r="AT41" s="43">
        <v>213.9066</v>
      </c>
      <c r="AU41" s="43">
        <v>27.889200000000002</v>
      </c>
      <c r="AV41" s="43">
        <v>241.79580000000001</v>
      </c>
      <c r="AW41" s="44">
        <v>27.96</v>
      </c>
      <c r="AX41" s="44">
        <v>2.7786</v>
      </c>
      <c r="AY41" s="44">
        <v>104.4906</v>
      </c>
      <c r="AZ41" s="44">
        <v>7.5042</v>
      </c>
      <c r="BA41" s="44">
        <v>142.73339999999999</v>
      </c>
      <c r="BB41" s="48">
        <v>384.5292</v>
      </c>
      <c r="BC41" s="43">
        <v>320.71019999999999</v>
      </c>
      <c r="BD41" s="43">
        <v>0</v>
      </c>
      <c r="BE41" s="43">
        <v>320.71019999999999</v>
      </c>
      <c r="BF41" s="44">
        <v>38.64</v>
      </c>
      <c r="BG41" s="44">
        <v>4.1466000000000003</v>
      </c>
      <c r="BH41" s="44">
        <v>143.7714</v>
      </c>
      <c r="BI41" s="44">
        <v>8.8841999999999999</v>
      </c>
      <c r="BJ41" s="44">
        <v>195.44220000000001</v>
      </c>
      <c r="BK41" s="48">
        <v>516.15239999999994</v>
      </c>
      <c r="BL41" s="43">
        <v>213.9066</v>
      </c>
      <c r="BM41" s="43">
        <v>0</v>
      </c>
      <c r="BN41" s="43">
        <v>213.9066</v>
      </c>
      <c r="BO41" s="44">
        <v>24.06</v>
      </c>
      <c r="BP41" s="44">
        <v>2.7786</v>
      </c>
      <c r="BQ41" s="44">
        <v>98.912999999999997</v>
      </c>
      <c r="BR41" s="44">
        <v>6.8244000000000007</v>
      </c>
      <c r="BS41" s="44">
        <v>132.57599999999999</v>
      </c>
      <c r="BT41" s="48">
        <v>346.48260000000005</v>
      </c>
      <c r="BU41" s="43">
        <v>213.9066</v>
      </c>
      <c r="BV41" s="43">
        <v>0</v>
      </c>
      <c r="BW41" s="43">
        <v>213.9066</v>
      </c>
      <c r="BX41" s="44">
        <v>24.12</v>
      </c>
      <c r="BY41" s="44">
        <v>2.7786</v>
      </c>
      <c r="BZ41" s="44">
        <v>98.912999999999997</v>
      </c>
      <c r="CA41" s="44">
        <v>7.4363999999999999</v>
      </c>
      <c r="CB41" s="44">
        <v>133.24799999999999</v>
      </c>
      <c r="CC41" s="48">
        <v>347.15460000000002</v>
      </c>
      <c r="CD41" s="43">
        <v>201.06180000000001</v>
      </c>
      <c r="CE41" s="43">
        <v>0</v>
      </c>
      <c r="CF41" s="43">
        <v>201.06180000000001</v>
      </c>
      <c r="CG41" s="44">
        <v>19.559999999999999</v>
      </c>
      <c r="CH41" s="44">
        <v>2.3508</v>
      </c>
      <c r="CI41" s="44">
        <v>85.127399999999994</v>
      </c>
      <c r="CJ41" s="44">
        <v>7.8708</v>
      </c>
      <c r="CK41" s="44">
        <v>114.90899999999999</v>
      </c>
      <c r="CL41" s="48">
        <v>315.9708</v>
      </c>
      <c r="CM41" s="43">
        <v>149.6814</v>
      </c>
      <c r="CN41" s="43">
        <v>0</v>
      </c>
      <c r="CO41" s="43">
        <v>149.6814</v>
      </c>
      <c r="CP41" s="44">
        <v>15.9</v>
      </c>
      <c r="CQ41" s="44">
        <v>1.944</v>
      </c>
      <c r="CR41" s="44">
        <v>73.104600000000005</v>
      </c>
      <c r="CS41" s="44">
        <v>5.0358000000000001</v>
      </c>
      <c r="CT41" s="44">
        <v>95.984400000000008</v>
      </c>
      <c r="CU41" s="48">
        <v>245.66580000000002</v>
      </c>
      <c r="CV41" s="43">
        <v>213.9066</v>
      </c>
      <c r="CW41" s="43">
        <v>0</v>
      </c>
      <c r="CX41" s="43">
        <v>213.9066</v>
      </c>
      <c r="CY41" s="44">
        <v>24.12</v>
      </c>
      <c r="CZ41" s="44">
        <v>2.7786</v>
      </c>
      <c r="DA41" s="44">
        <v>98.912999999999997</v>
      </c>
      <c r="DB41" s="44">
        <v>4.0704000000000002</v>
      </c>
      <c r="DC41" s="44">
        <v>129.88200000000001</v>
      </c>
      <c r="DD41" s="48">
        <v>343.78860000000003</v>
      </c>
      <c r="DE41" s="43">
        <v>321.43560000000002</v>
      </c>
      <c r="DF41" s="43">
        <v>0</v>
      </c>
      <c r="DG41" s="43">
        <v>321.43560000000002</v>
      </c>
      <c r="DH41" s="44">
        <v>39</v>
      </c>
      <c r="DI41" s="44">
        <v>31.184999999999999</v>
      </c>
      <c r="DJ41" s="44">
        <v>144.74459999999999</v>
      </c>
      <c r="DK41" s="44">
        <v>5.2224000000000004</v>
      </c>
      <c r="DL41" s="44">
        <v>220.15200000000002</v>
      </c>
      <c r="DM41" s="45">
        <v>541.58760000000007</v>
      </c>
      <c r="DN41" s="73">
        <f t="shared" si="1"/>
        <v>2724.2417999999998</v>
      </c>
      <c r="DO41" s="73">
        <f t="shared" si="2"/>
        <v>27.889200000000002</v>
      </c>
      <c r="DP41" s="73">
        <f t="shared" si="3"/>
        <v>2752.1310000000003</v>
      </c>
      <c r="DQ41" s="22">
        <f t="shared" si="4"/>
        <v>312.60000000000002</v>
      </c>
      <c r="DR41" s="22">
        <f t="shared" si="5"/>
        <v>62.116799999999998</v>
      </c>
      <c r="DS41" s="22">
        <f t="shared" si="6"/>
        <v>1252.1976</v>
      </c>
      <c r="DT41" s="22">
        <f t="shared" si="7"/>
        <v>79.500599999999991</v>
      </c>
      <c r="DU41" s="22">
        <f t="shared" si="8"/>
        <v>1706.4150000000002</v>
      </c>
      <c r="DV41" s="23">
        <f t="shared" si="9"/>
        <v>4458.5460000000003</v>
      </c>
      <c r="DW41" s="262">
        <f t="shared" si="10"/>
        <v>-22.700999999999567</v>
      </c>
      <c r="DX41" s="262"/>
      <c r="DY41" s="263">
        <f>E41-(DU41-(DO41*PARAM!Q41))</f>
        <v>28.399799999999914</v>
      </c>
      <c r="DZ41" s="263"/>
    </row>
    <row r="42" spans="1:130" x14ac:dyDescent="0.25">
      <c r="A42" s="41">
        <v>1729</v>
      </c>
      <c r="B42" s="41" t="s">
        <v>340</v>
      </c>
      <c r="C42" s="41" t="s">
        <v>341</v>
      </c>
      <c r="D42" s="42">
        <v>0.2</v>
      </c>
      <c r="E42" s="41">
        <v>591.92039999999997</v>
      </c>
      <c r="F42" s="41">
        <v>928.94819999999993</v>
      </c>
      <c r="G42" s="41" t="s">
        <v>157</v>
      </c>
      <c r="H42" s="41" t="s">
        <v>23</v>
      </c>
      <c r="I42" s="41" t="s">
        <v>163</v>
      </c>
      <c r="J42" s="43">
        <v>72.013800000000003</v>
      </c>
      <c r="K42" s="43">
        <v>0</v>
      </c>
      <c r="L42" s="43">
        <v>72.013800000000003</v>
      </c>
      <c r="M42" s="44">
        <v>4.68</v>
      </c>
      <c r="N42" s="44">
        <v>0.93420000000000003</v>
      </c>
      <c r="O42" s="44">
        <v>34.619399999999999</v>
      </c>
      <c r="P42" s="44">
        <v>3.0192000000000001</v>
      </c>
      <c r="Q42" s="44">
        <v>43.252800000000001</v>
      </c>
      <c r="R42" s="48">
        <v>115.2666</v>
      </c>
      <c r="S42" s="43">
        <v>72.013800000000003</v>
      </c>
      <c r="T42" s="43">
        <v>0</v>
      </c>
      <c r="U42" s="43">
        <v>72.013800000000003</v>
      </c>
      <c r="V42" s="44">
        <v>4.68</v>
      </c>
      <c r="W42" s="44">
        <v>0.93420000000000003</v>
      </c>
      <c r="X42" s="44">
        <v>34.645800000000001</v>
      </c>
      <c r="Y42" s="44">
        <v>1.278</v>
      </c>
      <c r="Z42" s="44">
        <v>41.538000000000004</v>
      </c>
      <c r="AA42" s="48">
        <v>113.5518</v>
      </c>
      <c r="AB42" s="43">
        <v>72.013800000000003</v>
      </c>
      <c r="AC42" s="43">
        <v>0</v>
      </c>
      <c r="AD42" s="43">
        <v>72.013800000000003</v>
      </c>
      <c r="AE42" s="44">
        <v>4.68</v>
      </c>
      <c r="AF42" s="44">
        <v>0.93420000000000003</v>
      </c>
      <c r="AG42" s="44">
        <v>34.632600000000004</v>
      </c>
      <c r="AH42" s="44">
        <v>1.278</v>
      </c>
      <c r="AI42" s="44">
        <v>41.524799999999999</v>
      </c>
      <c r="AJ42" s="48">
        <v>113.5386</v>
      </c>
      <c r="AK42" s="43">
        <v>72.013800000000003</v>
      </c>
      <c r="AL42" s="43">
        <v>0</v>
      </c>
      <c r="AM42" s="43">
        <v>72.013800000000003</v>
      </c>
      <c r="AN42" s="44">
        <v>4.68</v>
      </c>
      <c r="AO42" s="44">
        <v>0.93420000000000003</v>
      </c>
      <c r="AP42" s="44">
        <v>34.632600000000004</v>
      </c>
      <c r="AQ42" s="44">
        <v>1.278</v>
      </c>
      <c r="AR42" s="44">
        <v>41.524799999999999</v>
      </c>
      <c r="AS42" s="48">
        <v>113.5386</v>
      </c>
      <c r="AT42" s="43">
        <v>92.113799999999998</v>
      </c>
      <c r="AU42" s="43">
        <v>22.766399999999997</v>
      </c>
      <c r="AV42" s="43">
        <v>114.8802</v>
      </c>
      <c r="AW42" s="44">
        <v>9.36</v>
      </c>
      <c r="AX42" s="44">
        <v>1.1952</v>
      </c>
      <c r="AY42" s="44">
        <v>48.259799999999998</v>
      </c>
      <c r="AZ42" s="44">
        <v>1.9409999999999998</v>
      </c>
      <c r="BA42" s="44">
        <v>60.756</v>
      </c>
      <c r="BB42" s="48">
        <v>175.6362</v>
      </c>
      <c r="BC42" s="43">
        <v>107.38079999999999</v>
      </c>
      <c r="BD42" s="43">
        <v>0</v>
      </c>
      <c r="BE42" s="43">
        <v>107.38079999999999</v>
      </c>
      <c r="BF42" s="44">
        <v>9.36</v>
      </c>
      <c r="BG42" s="44">
        <v>1.3932</v>
      </c>
      <c r="BH42" s="44">
        <v>50.595600000000005</v>
      </c>
      <c r="BI42" s="44">
        <v>1.9062000000000001</v>
      </c>
      <c r="BJ42" s="44">
        <v>63.255000000000003</v>
      </c>
      <c r="BK42" s="48">
        <v>170.63580000000002</v>
      </c>
      <c r="BL42" s="43">
        <v>72.013800000000003</v>
      </c>
      <c r="BM42" s="43">
        <v>0</v>
      </c>
      <c r="BN42" s="43">
        <v>72.013800000000003</v>
      </c>
      <c r="BO42" s="44">
        <v>4.38</v>
      </c>
      <c r="BP42" s="44">
        <v>0.93420000000000003</v>
      </c>
      <c r="BQ42" s="44">
        <v>34.632600000000004</v>
      </c>
      <c r="BR42" s="44">
        <v>1.278</v>
      </c>
      <c r="BS42" s="44">
        <v>41.224799999999995</v>
      </c>
      <c r="BT42" s="48">
        <v>113.23860000000001</v>
      </c>
      <c r="BU42" s="43">
        <v>72.013800000000003</v>
      </c>
      <c r="BV42" s="43">
        <v>0</v>
      </c>
      <c r="BW42" s="43">
        <v>72.013800000000003</v>
      </c>
      <c r="BX42" s="44">
        <v>4.4400000000000004</v>
      </c>
      <c r="BY42" s="44">
        <v>0.93420000000000003</v>
      </c>
      <c r="BZ42" s="44">
        <v>34.632600000000004</v>
      </c>
      <c r="CA42" s="44">
        <v>1.278</v>
      </c>
      <c r="CB42" s="44">
        <v>41.284799999999997</v>
      </c>
      <c r="CC42" s="48">
        <v>113.29860000000001</v>
      </c>
      <c r="CD42" s="43">
        <v>94.090800000000002</v>
      </c>
      <c r="CE42" s="43">
        <v>0</v>
      </c>
      <c r="CF42" s="43">
        <v>94.090800000000002</v>
      </c>
      <c r="CG42" s="44">
        <v>4.74</v>
      </c>
      <c r="CH42" s="44">
        <v>0.95940000000000003</v>
      </c>
      <c r="CI42" s="44">
        <v>29.767800000000001</v>
      </c>
      <c r="CJ42" s="44">
        <v>1.5834000000000001</v>
      </c>
      <c r="CK42" s="44">
        <v>37.050600000000003</v>
      </c>
      <c r="CL42" s="48">
        <v>131.1414</v>
      </c>
      <c r="CM42" s="43">
        <v>72.013800000000003</v>
      </c>
      <c r="CN42" s="43">
        <v>0</v>
      </c>
      <c r="CO42" s="43">
        <v>72.013800000000003</v>
      </c>
      <c r="CP42" s="44">
        <v>4.92</v>
      </c>
      <c r="CQ42" s="44">
        <v>0.93420000000000003</v>
      </c>
      <c r="CR42" s="44">
        <v>29.317800000000002</v>
      </c>
      <c r="CS42" s="44">
        <v>1.278</v>
      </c>
      <c r="CT42" s="44">
        <v>36.450000000000003</v>
      </c>
      <c r="CU42" s="48">
        <v>108.46379999999999</v>
      </c>
      <c r="CV42" s="43">
        <v>72.013800000000003</v>
      </c>
      <c r="CW42" s="43">
        <v>0</v>
      </c>
      <c r="CX42" s="43">
        <v>72.013800000000003</v>
      </c>
      <c r="CY42" s="44">
        <v>4.4400000000000004</v>
      </c>
      <c r="CZ42" s="44">
        <v>0.93420000000000003</v>
      </c>
      <c r="DA42" s="44">
        <v>29.029800000000002</v>
      </c>
      <c r="DB42" s="44">
        <v>1.278</v>
      </c>
      <c r="DC42" s="44">
        <v>35.681999999999995</v>
      </c>
      <c r="DD42" s="48">
        <v>107.69580000000001</v>
      </c>
      <c r="DE42" s="43">
        <v>526.82339999999999</v>
      </c>
      <c r="DF42" s="43">
        <v>0</v>
      </c>
      <c r="DG42" s="43">
        <v>526.82339999999999</v>
      </c>
      <c r="DH42" s="44">
        <v>67.62</v>
      </c>
      <c r="DI42" s="44">
        <v>20.5914</v>
      </c>
      <c r="DJ42" s="44">
        <v>232.1652</v>
      </c>
      <c r="DK42" s="44">
        <v>9.4367999999999999</v>
      </c>
      <c r="DL42" s="44">
        <v>329.81339999999994</v>
      </c>
      <c r="DM42" s="45">
        <v>856.63679999999988</v>
      </c>
      <c r="DN42" s="73">
        <f t="shared" si="1"/>
        <v>1396.5191999999997</v>
      </c>
      <c r="DO42" s="73">
        <f t="shared" si="2"/>
        <v>22.766399999999997</v>
      </c>
      <c r="DP42" s="73">
        <f t="shared" si="3"/>
        <v>1419.2855999999997</v>
      </c>
      <c r="DQ42" s="22">
        <f t="shared" si="4"/>
        <v>127.98</v>
      </c>
      <c r="DR42" s="22">
        <f t="shared" si="5"/>
        <v>31.6128</v>
      </c>
      <c r="DS42" s="22">
        <f t="shared" si="6"/>
        <v>626.9316</v>
      </c>
      <c r="DT42" s="22">
        <f t="shared" si="7"/>
        <v>26.832599999999999</v>
      </c>
      <c r="DU42" s="22">
        <f t="shared" si="8"/>
        <v>813.35699999999997</v>
      </c>
      <c r="DV42" s="23">
        <f t="shared" si="9"/>
        <v>2232.6425999999997</v>
      </c>
      <c r="DW42" s="262">
        <f t="shared" si="10"/>
        <v>490.33739999999977</v>
      </c>
      <c r="DX42" s="262"/>
      <c r="DY42" s="263">
        <f>E42-(DU42-(DO42*PARAM!Q42))</f>
        <v>-221.4366</v>
      </c>
      <c r="DZ42" s="263"/>
    </row>
    <row r="43" spans="1:130" x14ac:dyDescent="0.25">
      <c r="A43" s="41">
        <v>1758</v>
      </c>
      <c r="B43" s="41" t="s">
        <v>534</v>
      </c>
      <c r="C43" s="41" t="s">
        <v>535</v>
      </c>
      <c r="D43" s="42">
        <v>1</v>
      </c>
      <c r="E43" s="41">
        <v>47.593720000000005</v>
      </c>
      <c r="F43" s="41">
        <v>101.53332</v>
      </c>
      <c r="G43" s="41" t="s">
        <v>157</v>
      </c>
      <c r="H43" s="41" t="s">
        <v>9</v>
      </c>
      <c r="I43" s="41" t="s">
        <v>277</v>
      </c>
      <c r="J43" s="43">
        <v>7.3533600000000003</v>
      </c>
      <c r="K43" s="43">
        <v>0</v>
      </c>
      <c r="L43" s="43">
        <v>7.3533600000000003</v>
      </c>
      <c r="M43" s="44">
        <v>0.64</v>
      </c>
      <c r="N43" s="44">
        <v>0.18356000000000003</v>
      </c>
      <c r="O43" s="44">
        <v>1.4162800000000002</v>
      </c>
      <c r="P43" s="44">
        <v>0.45696000000000003</v>
      </c>
      <c r="Q43" s="44">
        <v>2.6968000000000001</v>
      </c>
      <c r="R43" s="48">
        <v>10.05016</v>
      </c>
      <c r="S43" s="43">
        <v>8.2123200000000001</v>
      </c>
      <c r="T43" s="43">
        <v>0</v>
      </c>
      <c r="U43" s="43">
        <v>8.2123200000000001</v>
      </c>
      <c r="V43" s="44">
        <v>0.75600000000000012</v>
      </c>
      <c r="W43" s="44">
        <v>0.20499999999999999</v>
      </c>
      <c r="X43" s="44">
        <v>3.1164800000000001</v>
      </c>
      <c r="Y43" s="44">
        <v>0.21760000000000002</v>
      </c>
      <c r="Z43" s="44">
        <v>4.2950800000000005</v>
      </c>
      <c r="AA43" s="48">
        <v>12.507400000000001</v>
      </c>
      <c r="AB43" s="43">
        <v>7.3451600000000008</v>
      </c>
      <c r="AC43" s="43">
        <v>0</v>
      </c>
      <c r="AD43" s="43">
        <v>7.3451600000000008</v>
      </c>
      <c r="AE43" s="44">
        <v>0.64</v>
      </c>
      <c r="AF43" s="44">
        <v>0.18336000000000002</v>
      </c>
      <c r="AG43" s="44">
        <v>1.4102399999999999</v>
      </c>
      <c r="AH43" s="44">
        <v>0.57916000000000001</v>
      </c>
      <c r="AI43" s="44">
        <v>2.8127599999999999</v>
      </c>
      <c r="AJ43" s="48">
        <v>10.157920000000001</v>
      </c>
      <c r="AK43" s="43">
        <v>7.3451600000000008</v>
      </c>
      <c r="AL43" s="43">
        <v>0</v>
      </c>
      <c r="AM43" s="43">
        <v>7.3451600000000008</v>
      </c>
      <c r="AN43" s="44">
        <v>0.64</v>
      </c>
      <c r="AO43" s="44">
        <v>0.18336000000000002</v>
      </c>
      <c r="AP43" s="44">
        <v>1.4102399999999999</v>
      </c>
      <c r="AQ43" s="44">
        <v>0.55876000000000003</v>
      </c>
      <c r="AR43" s="44">
        <v>2.79236</v>
      </c>
      <c r="AS43" s="48">
        <v>10.13752</v>
      </c>
      <c r="AT43" s="43">
        <v>7.3451600000000008</v>
      </c>
      <c r="AU43" s="43">
        <v>3.6047200000000004</v>
      </c>
      <c r="AV43" s="43">
        <v>10.94988</v>
      </c>
      <c r="AW43" s="44">
        <v>1.1320000000000001</v>
      </c>
      <c r="AX43" s="44">
        <v>0.18336000000000002</v>
      </c>
      <c r="AY43" s="44">
        <v>2.1312000000000002</v>
      </c>
      <c r="AZ43" s="44">
        <v>0.54588000000000003</v>
      </c>
      <c r="BA43" s="44">
        <v>3.9924400000000002</v>
      </c>
      <c r="BB43" s="48">
        <v>14.94232</v>
      </c>
      <c r="BC43" s="43">
        <v>10.81664</v>
      </c>
      <c r="BD43" s="43">
        <v>0</v>
      </c>
      <c r="BE43" s="43">
        <v>10.81664</v>
      </c>
      <c r="BF43" s="44">
        <v>1.044</v>
      </c>
      <c r="BG43" s="44">
        <v>0.25560000000000005</v>
      </c>
      <c r="BH43" s="44">
        <v>3.8928799999999999</v>
      </c>
      <c r="BI43" s="44">
        <v>0.63832</v>
      </c>
      <c r="BJ43" s="44">
        <v>5.8308</v>
      </c>
      <c r="BK43" s="48">
        <v>16.647440000000003</v>
      </c>
      <c r="BL43" s="43">
        <v>7.3451600000000008</v>
      </c>
      <c r="BM43" s="43">
        <v>0</v>
      </c>
      <c r="BN43" s="43">
        <v>7.3451600000000008</v>
      </c>
      <c r="BO43" s="44">
        <v>0.64</v>
      </c>
      <c r="BP43" s="44">
        <v>0.18336000000000002</v>
      </c>
      <c r="BQ43" s="44">
        <v>1.4102399999999999</v>
      </c>
      <c r="BR43" s="44">
        <v>0.13036</v>
      </c>
      <c r="BS43" s="44">
        <v>2.3639600000000001</v>
      </c>
      <c r="BT43" s="48">
        <v>9.7091200000000004</v>
      </c>
      <c r="BU43" s="43">
        <v>7.421120000000001</v>
      </c>
      <c r="BV43" s="43">
        <v>0</v>
      </c>
      <c r="BW43" s="43">
        <v>7.421120000000001</v>
      </c>
      <c r="BX43" s="44">
        <v>0.64</v>
      </c>
      <c r="BY43" s="44">
        <v>0.18336000000000002</v>
      </c>
      <c r="BZ43" s="44">
        <v>1.4102399999999999</v>
      </c>
      <c r="CA43" s="44">
        <v>0.45779999999999998</v>
      </c>
      <c r="CB43" s="44">
        <v>2.6914000000000002</v>
      </c>
      <c r="CC43" s="48">
        <v>10.11252</v>
      </c>
      <c r="CD43" s="43">
        <v>7.7186400000000006</v>
      </c>
      <c r="CE43" s="43">
        <v>0</v>
      </c>
      <c r="CF43" s="43">
        <v>7.7186400000000006</v>
      </c>
      <c r="CG43" s="44">
        <v>0.68400000000000005</v>
      </c>
      <c r="CH43" s="44">
        <v>0.19080000000000003</v>
      </c>
      <c r="CI43" s="44">
        <v>1.6797599999999999</v>
      </c>
      <c r="CJ43" s="44">
        <v>0.13672000000000001</v>
      </c>
      <c r="CK43" s="44">
        <v>2.6912800000000003</v>
      </c>
      <c r="CL43" s="48">
        <v>10.40992</v>
      </c>
      <c r="CM43" s="43">
        <v>7.5148000000000001</v>
      </c>
      <c r="CN43" s="43">
        <v>0</v>
      </c>
      <c r="CO43" s="43">
        <v>7.5148000000000001</v>
      </c>
      <c r="CP43" s="44">
        <v>0.68799999999999994</v>
      </c>
      <c r="CQ43" s="44">
        <v>0.18568000000000001</v>
      </c>
      <c r="CR43" s="44">
        <v>1.39368</v>
      </c>
      <c r="CS43" s="44">
        <v>0.56152000000000002</v>
      </c>
      <c r="CT43" s="44">
        <v>2.8288800000000003</v>
      </c>
      <c r="CU43" s="48">
        <v>10.343680000000001</v>
      </c>
      <c r="CV43" s="43">
        <v>8.9878800000000005</v>
      </c>
      <c r="CW43" s="43">
        <v>0</v>
      </c>
      <c r="CX43" s="43">
        <v>8.9878800000000005</v>
      </c>
      <c r="CY43" s="44">
        <v>0.85600000000000009</v>
      </c>
      <c r="CZ43" s="44">
        <v>0.22252000000000002</v>
      </c>
      <c r="DA43" s="44">
        <v>2.71</v>
      </c>
      <c r="DB43" s="44">
        <v>0.15928</v>
      </c>
      <c r="DC43" s="44">
        <v>3.9478000000000004</v>
      </c>
      <c r="DD43" s="48">
        <v>12.93568</v>
      </c>
      <c r="DE43" s="43">
        <v>11.42056</v>
      </c>
      <c r="DF43" s="43">
        <v>0</v>
      </c>
      <c r="DG43" s="43">
        <v>11.42056</v>
      </c>
      <c r="DH43" s="44">
        <v>1.204</v>
      </c>
      <c r="DI43" s="44">
        <v>1.2605999999999999</v>
      </c>
      <c r="DJ43" s="44">
        <v>5.7946</v>
      </c>
      <c r="DK43" s="44">
        <v>0.57499999999999996</v>
      </c>
      <c r="DL43" s="44">
        <v>8.8342000000000009</v>
      </c>
      <c r="DM43" s="45">
        <v>20.254760000000001</v>
      </c>
      <c r="DN43" s="73">
        <f t="shared" si="1"/>
        <v>98.825959999999995</v>
      </c>
      <c r="DO43" s="73">
        <f t="shared" si="2"/>
        <v>3.6047200000000004</v>
      </c>
      <c r="DP43" s="73">
        <f t="shared" si="3"/>
        <v>102.43068</v>
      </c>
      <c r="DQ43" s="22">
        <f t="shared" si="4"/>
        <v>9.5640000000000001</v>
      </c>
      <c r="DR43" s="22">
        <f t="shared" si="5"/>
        <v>3.42056</v>
      </c>
      <c r="DS43" s="22">
        <f t="shared" si="6"/>
        <v>27.775840000000002</v>
      </c>
      <c r="DT43" s="22">
        <f t="shared" si="7"/>
        <v>5.01736</v>
      </c>
      <c r="DU43" s="22">
        <f t="shared" si="8"/>
        <v>45.777760000000001</v>
      </c>
      <c r="DV43" s="23">
        <f t="shared" si="9"/>
        <v>148.20844000000002</v>
      </c>
      <c r="DW43" s="262">
        <f t="shared" si="10"/>
        <v>0.89735999999999194</v>
      </c>
      <c r="DX43" s="262"/>
      <c r="DY43" s="263">
        <f>E43-(DU43-(DO43*PARAM!Q43))</f>
        <v>1.815960000000004</v>
      </c>
      <c r="DZ43" s="263"/>
    </row>
    <row r="44" spans="1:130" x14ac:dyDescent="0.25">
      <c r="A44" s="41">
        <v>1824</v>
      </c>
      <c r="B44" s="41" t="s">
        <v>678</v>
      </c>
      <c r="C44" s="41" t="s">
        <v>679</v>
      </c>
      <c r="D44" s="42">
        <v>1</v>
      </c>
      <c r="E44" s="41">
        <v>2804.8391999999999</v>
      </c>
      <c r="F44" s="41">
        <v>5177.7341999999999</v>
      </c>
      <c r="G44" s="41" t="s">
        <v>157</v>
      </c>
      <c r="H44" s="41" t="s">
        <v>20</v>
      </c>
      <c r="I44" s="41" t="s">
        <v>254</v>
      </c>
      <c r="J44" s="43">
        <v>409.01760000000002</v>
      </c>
      <c r="K44" s="43">
        <v>0</v>
      </c>
      <c r="L44" s="43">
        <v>409.01760000000002</v>
      </c>
      <c r="M44" s="44">
        <v>38.159999999999997</v>
      </c>
      <c r="N44" s="44">
        <v>5.9165999999999999</v>
      </c>
      <c r="O44" s="44">
        <v>125.0316</v>
      </c>
      <c r="P44" s="44">
        <v>23.722199999999997</v>
      </c>
      <c r="Q44" s="44">
        <v>192.8304</v>
      </c>
      <c r="R44" s="48">
        <v>601.84800000000007</v>
      </c>
      <c r="S44" s="43">
        <v>386.61480000000006</v>
      </c>
      <c r="T44" s="43">
        <v>0</v>
      </c>
      <c r="U44" s="43">
        <v>386.61480000000006</v>
      </c>
      <c r="V44" s="44">
        <v>36.9</v>
      </c>
      <c r="W44" s="44">
        <v>5.7923999999999998</v>
      </c>
      <c r="X44" s="44">
        <v>117.54</v>
      </c>
      <c r="Y44" s="44">
        <v>17.8812</v>
      </c>
      <c r="Z44" s="44">
        <v>178.11360000000002</v>
      </c>
      <c r="AA44" s="48">
        <v>564.72839999999997</v>
      </c>
      <c r="AB44" s="43">
        <v>386.61480000000006</v>
      </c>
      <c r="AC44" s="43">
        <v>0</v>
      </c>
      <c r="AD44" s="43">
        <v>386.61480000000006</v>
      </c>
      <c r="AE44" s="44">
        <v>36.9</v>
      </c>
      <c r="AF44" s="44">
        <v>5.7923999999999998</v>
      </c>
      <c r="AG44" s="44">
        <v>117.46260000000001</v>
      </c>
      <c r="AH44" s="44">
        <v>26.1432</v>
      </c>
      <c r="AI44" s="44">
        <v>186.29820000000001</v>
      </c>
      <c r="AJ44" s="48">
        <v>572.91300000000001</v>
      </c>
      <c r="AK44" s="43">
        <v>389.75040000000001</v>
      </c>
      <c r="AL44" s="43">
        <v>0</v>
      </c>
      <c r="AM44" s="43">
        <v>389.75040000000001</v>
      </c>
      <c r="AN44" s="44">
        <v>37.44</v>
      </c>
      <c r="AO44" s="44">
        <v>5.8373999999999997</v>
      </c>
      <c r="AP44" s="44">
        <v>120.3066</v>
      </c>
      <c r="AQ44" s="44">
        <v>23.443200000000001</v>
      </c>
      <c r="AR44" s="44">
        <v>187.02720000000002</v>
      </c>
      <c r="AS44" s="48">
        <v>576.77760000000001</v>
      </c>
      <c r="AT44" s="43">
        <v>412.65</v>
      </c>
      <c r="AU44" s="43">
        <v>170.74979999999999</v>
      </c>
      <c r="AV44" s="43">
        <v>583.39980000000003</v>
      </c>
      <c r="AW44" s="44">
        <v>63.72</v>
      </c>
      <c r="AX44" s="44">
        <v>6.1829999999999998</v>
      </c>
      <c r="AY44" s="44">
        <v>174.81060000000002</v>
      </c>
      <c r="AZ44" s="44">
        <v>20.631599999999999</v>
      </c>
      <c r="BA44" s="44">
        <v>265.34519999999998</v>
      </c>
      <c r="BB44" s="48">
        <v>848.745</v>
      </c>
      <c r="BC44" s="43">
        <v>612.05579999999998</v>
      </c>
      <c r="BD44" s="43">
        <v>0</v>
      </c>
      <c r="BE44" s="43">
        <v>612.05579999999998</v>
      </c>
      <c r="BF44" s="44">
        <v>63.36</v>
      </c>
      <c r="BG44" s="44">
        <v>8.6346000000000007</v>
      </c>
      <c r="BH44" s="44">
        <v>221.50259999999997</v>
      </c>
      <c r="BI44" s="44">
        <v>24.48</v>
      </c>
      <c r="BJ44" s="44">
        <v>317.97720000000004</v>
      </c>
      <c r="BK44" s="48">
        <v>930.03300000000002</v>
      </c>
      <c r="BL44" s="43">
        <v>386.61480000000006</v>
      </c>
      <c r="BM44" s="43">
        <v>0</v>
      </c>
      <c r="BN44" s="43">
        <v>386.61480000000006</v>
      </c>
      <c r="BO44" s="44">
        <v>36.9</v>
      </c>
      <c r="BP44" s="44">
        <v>5.7923999999999998</v>
      </c>
      <c r="BQ44" s="44">
        <v>117.46260000000001</v>
      </c>
      <c r="BR44" s="44">
        <v>22.4712</v>
      </c>
      <c r="BS44" s="44">
        <v>182.62619999999998</v>
      </c>
      <c r="BT44" s="48">
        <v>569.24099999999999</v>
      </c>
      <c r="BU44" s="43">
        <v>386.61480000000006</v>
      </c>
      <c r="BV44" s="43">
        <v>0</v>
      </c>
      <c r="BW44" s="43">
        <v>386.61480000000006</v>
      </c>
      <c r="BX44" s="44">
        <v>36.9</v>
      </c>
      <c r="BY44" s="44">
        <v>5.7923999999999998</v>
      </c>
      <c r="BZ44" s="44">
        <v>117.46260000000001</v>
      </c>
      <c r="CA44" s="44">
        <v>21.5532</v>
      </c>
      <c r="CB44" s="44">
        <v>181.70820000000001</v>
      </c>
      <c r="CC44" s="48">
        <v>568.32299999999998</v>
      </c>
      <c r="CD44" s="43">
        <v>388.35720000000003</v>
      </c>
      <c r="CE44" s="43">
        <v>0</v>
      </c>
      <c r="CF44" s="43">
        <v>388.35720000000003</v>
      </c>
      <c r="CG44" s="44">
        <v>37.26</v>
      </c>
      <c r="CH44" s="44">
        <v>5.8175999999999997</v>
      </c>
      <c r="CI44" s="44">
        <v>162.35820000000001</v>
      </c>
      <c r="CJ44" s="44">
        <v>18.829799999999999</v>
      </c>
      <c r="CK44" s="44">
        <v>224.26560000000001</v>
      </c>
      <c r="CL44" s="48">
        <v>612.62279999999998</v>
      </c>
      <c r="CM44" s="43">
        <v>385.12620000000004</v>
      </c>
      <c r="CN44" s="43">
        <v>0</v>
      </c>
      <c r="CO44" s="43">
        <v>385.12620000000004</v>
      </c>
      <c r="CP44" s="44">
        <v>38.340000000000003</v>
      </c>
      <c r="CQ44" s="44">
        <v>5.7690000000000001</v>
      </c>
      <c r="CR44" s="44">
        <v>129.1284</v>
      </c>
      <c r="CS44" s="44">
        <v>14.180399999999999</v>
      </c>
      <c r="CT44" s="44">
        <v>187.4178</v>
      </c>
      <c r="CU44" s="48">
        <v>572.54399999999998</v>
      </c>
      <c r="CV44" s="43">
        <v>386.68680000000001</v>
      </c>
      <c r="CW44" s="43">
        <v>0</v>
      </c>
      <c r="CX44" s="43">
        <v>386.68680000000001</v>
      </c>
      <c r="CY44" s="44">
        <v>36.9</v>
      </c>
      <c r="CZ44" s="44">
        <v>5.7923999999999998</v>
      </c>
      <c r="DA44" s="44">
        <v>126.86579999999999</v>
      </c>
      <c r="DB44" s="44">
        <v>14.209200000000001</v>
      </c>
      <c r="DC44" s="44">
        <v>183.76740000000001</v>
      </c>
      <c r="DD44" s="48">
        <v>570.45420000000001</v>
      </c>
      <c r="DE44" s="43">
        <v>740.08979999999997</v>
      </c>
      <c r="DF44" s="43">
        <v>0</v>
      </c>
      <c r="DG44" s="43">
        <v>740.08979999999997</v>
      </c>
      <c r="DH44" s="44">
        <v>86.4</v>
      </c>
      <c r="DI44" s="44">
        <v>63.235799999999998</v>
      </c>
      <c r="DJ44" s="44">
        <v>519.24779999999998</v>
      </c>
      <c r="DK44" s="44">
        <v>22.563000000000002</v>
      </c>
      <c r="DL44" s="44">
        <v>691.44659999999999</v>
      </c>
      <c r="DM44" s="45">
        <v>1431.5364000000002</v>
      </c>
      <c r="DN44" s="73">
        <f t="shared" si="1"/>
        <v>5270.1930000000011</v>
      </c>
      <c r="DO44" s="73">
        <f t="shared" si="2"/>
        <v>170.74979999999999</v>
      </c>
      <c r="DP44" s="73">
        <f t="shared" si="3"/>
        <v>5440.9428000000007</v>
      </c>
      <c r="DQ44" s="22">
        <f t="shared" si="4"/>
        <v>549.17999999999995</v>
      </c>
      <c r="DR44" s="22">
        <f t="shared" si="5"/>
        <v>130.35599999999999</v>
      </c>
      <c r="DS44" s="22">
        <f t="shared" si="6"/>
        <v>2049.1794000000004</v>
      </c>
      <c r="DT44" s="22">
        <f t="shared" si="7"/>
        <v>250.10820000000001</v>
      </c>
      <c r="DU44" s="22">
        <f t="shared" si="8"/>
        <v>2978.8236000000006</v>
      </c>
      <c r="DV44" s="23">
        <f t="shared" si="9"/>
        <v>8419.7664000000004</v>
      </c>
      <c r="DW44" s="262">
        <f t="shared" si="10"/>
        <v>263.20860000000084</v>
      </c>
      <c r="DX44" s="262"/>
      <c r="DY44" s="263">
        <f>E44-(DU44-(DO44*PARAM!Q44))</f>
        <v>-173.98440000000073</v>
      </c>
      <c r="DZ44" s="263"/>
    </row>
    <row r="45" spans="1:130" x14ac:dyDescent="0.25">
      <c r="A45" s="41">
        <v>1882</v>
      </c>
      <c r="B45" s="41" t="s">
        <v>372</v>
      </c>
      <c r="C45" s="41" t="s">
        <v>373</v>
      </c>
      <c r="D45" s="42">
        <v>1</v>
      </c>
      <c r="E45" s="41">
        <v>2876.049</v>
      </c>
      <c r="F45" s="41">
        <v>5252.3099999999995</v>
      </c>
      <c r="G45" s="41" t="s">
        <v>157</v>
      </c>
      <c r="H45" s="41" t="s">
        <v>20</v>
      </c>
      <c r="I45" s="41" t="s">
        <v>254</v>
      </c>
      <c r="J45" s="43">
        <v>418.26419999999996</v>
      </c>
      <c r="K45" s="43">
        <v>0</v>
      </c>
      <c r="L45" s="43">
        <v>418.26419999999996</v>
      </c>
      <c r="M45" s="44">
        <v>39.06</v>
      </c>
      <c r="N45" s="44">
        <v>5.2416</v>
      </c>
      <c r="O45" s="44">
        <v>130.06979999999999</v>
      </c>
      <c r="P45" s="44">
        <v>25.723800000000001</v>
      </c>
      <c r="Q45" s="44">
        <v>200.09520000000001</v>
      </c>
      <c r="R45" s="48">
        <v>618.35940000000005</v>
      </c>
      <c r="S45" s="43">
        <v>403.75620000000004</v>
      </c>
      <c r="T45" s="43">
        <v>0</v>
      </c>
      <c r="U45" s="43">
        <v>403.75620000000004</v>
      </c>
      <c r="V45" s="44">
        <v>39.06</v>
      </c>
      <c r="W45" s="44">
        <v>5.2416</v>
      </c>
      <c r="X45" s="44">
        <v>130.22459999999998</v>
      </c>
      <c r="Y45" s="44">
        <v>21.857399999999998</v>
      </c>
      <c r="Z45" s="44">
        <v>196.3836</v>
      </c>
      <c r="AA45" s="48">
        <v>600.13980000000004</v>
      </c>
      <c r="AB45" s="43">
        <v>403.75620000000004</v>
      </c>
      <c r="AC45" s="43">
        <v>0</v>
      </c>
      <c r="AD45" s="43">
        <v>403.75620000000004</v>
      </c>
      <c r="AE45" s="44">
        <v>39.42</v>
      </c>
      <c r="AF45" s="44">
        <v>5.2416</v>
      </c>
      <c r="AG45" s="44">
        <v>133.14780000000002</v>
      </c>
      <c r="AH45" s="44">
        <v>24.6114</v>
      </c>
      <c r="AI45" s="44">
        <v>202.42080000000001</v>
      </c>
      <c r="AJ45" s="48">
        <v>606.17700000000002</v>
      </c>
      <c r="AK45" s="43">
        <v>403.75620000000004</v>
      </c>
      <c r="AL45" s="43">
        <v>0</v>
      </c>
      <c r="AM45" s="43">
        <v>403.75620000000004</v>
      </c>
      <c r="AN45" s="44">
        <v>39.42</v>
      </c>
      <c r="AO45" s="44">
        <v>5.2416</v>
      </c>
      <c r="AP45" s="44">
        <v>133.14780000000002</v>
      </c>
      <c r="AQ45" s="44">
        <v>20.939399999999999</v>
      </c>
      <c r="AR45" s="44">
        <v>198.74880000000002</v>
      </c>
      <c r="AS45" s="48">
        <v>602.505</v>
      </c>
      <c r="AT45" s="43">
        <v>403.75620000000004</v>
      </c>
      <c r="AU45" s="43">
        <v>64.886400000000009</v>
      </c>
      <c r="AV45" s="43">
        <v>468.64260000000002</v>
      </c>
      <c r="AW45" s="44">
        <v>48.24</v>
      </c>
      <c r="AX45" s="44">
        <v>5.2416</v>
      </c>
      <c r="AY45" s="44">
        <v>146.124</v>
      </c>
      <c r="AZ45" s="44">
        <v>8.0388000000000002</v>
      </c>
      <c r="BA45" s="44">
        <v>207.64439999999999</v>
      </c>
      <c r="BB45" s="48">
        <v>676.28699999999992</v>
      </c>
      <c r="BC45" s="43">
        <v>633.08699999999999</v>
      </c>
      <c r="BD45" s="43">
        <v>0</v>
      </c>
      <c r="BE45" s="43">
        <v>633.08699999999999</v>
      </c>
      <c r="BF45" s="44">
        <v>66.78</v>
      </c>
      <c r="BG45" s="44">
        <v>7.8155999999999999</v>
      </c>
      <c r="BH45" s="44">
        <v>231.10380000000001</v>
      </c>
      <c r="BI45" s="44">
        <v>11.104200000000001</v>
      </c>
      <c r="BJ45" s="44">
        <v>316.80360000000002</v>
      </c>
      <c r="BK45" s="48">
        <v>949.89059999999995</v>
      </c>
      <c r="BL45" s="43">
        <v>403.75620000000004</v>
      </c>
      <c r="BM45" s="43">
        <v>0</v>
      </c>
      <c r="BN45" s="43">
        <v>403.75620000000004</v>
      </c>
      <c r="BO45" s="44">
        <v>39.42</v>
      </c>
      <c r="BP45" s="44">
        <v>5.2416</v>
      </c>
      <c r="BQ45" s="44">
        <v>133.14780000000002</v>
      </c>
      <c r="BR45" s="44">
        <v>7.1694000000000004</v>
      </c>
      <c r="BS45" s="44">
        <v>184.97880000000001</v>
      </c>
      <c r="BT45" s="48">
        <v>588.73500000000001</v>
      </c>
      <c r="BU45" s="43">
        <v>407.18339999999995</v>
      </c>
      <c r="BV45" s="43">
        <v>0</v>
      </c>
      <c r="BW45" s="43">
        <v>407.18339999999995</v>
      </c>
      <c r="BX45" s="44">
        <v>39.78</v>
      </c>
      <c r="BY45" s="44">
        <v>5.2866</v>
      </c>
      <c r="BZ45" s="44">
        <v>136.25639999999999</v>
      </c>
      <c r="CA45" s="44">
        <v>21.916799999999999</v>
      </c>
      <c r="CB45" s="44">
        <v>203.2398</v>
      </c>
      <c r="CC45" s="48">
        <v>610.42319999999995</v>
      </c>
      <c r="CD45" s="43">
        <v>414.32580000000002</v>
      </c>
      <c r="CE45" s="43">
        <v>0</v>
      </c>
      <c r="CF45" s="43">
        <v>414.32580000000002</v>
      </c>
      <c r="CG45" s="44">
        <v>40.86</v>
      </c>
      <c r="CH45" s="44">
        <v>5.3801999999999994</v>
      </c>
      <c r="CI45" s="44">
        <v>186.1146</v>
      </c>
      <c r="CJ45" s="44">
        <v>7.3565999999999994</v>
      </c>
      <c r="CK45" s="44">
        <v>239.7114</v>
      </c>
      <c r="CL45" s="48">
        <v>654.03719999999998</v>
      </c>
      <c r="CM45" s="43">
        <v>135.57419999999999</v>
      </c>
      <c r="CN45" s="43">
        <v>0</v>
      </c>
      <c r="CO45" s="43">
        <v>135.57419999999999</v>
      </c>
      <c r="CP45" s="44">
        <v>4.32</v>
      </c>
      <c r="CQ45" s="44">
        <v>1.7549999999999999</v>
      </c>
      <c r="CR45" s="44">
        <v>60.334200000000003</v>
      </c>
      <c r="CS45" s="44">
        <v>2.4066000000000001</v>
      </c>
      <c r="CT45" s="44">
        <v>68.815799999999996</v>
      </c>
      <c r="CU45" s="48">
        <v>204.39</v>
      </c>
      <c r="CV45" s="43">
        <v>169.52759999999998</v>
      </c>
      <c r="CW45" s="43">
        <v>0</v>
      </c>
      <c r="CX45" s="43">
        <v>169.52759999999998</v>
      </c>
      <c r="CY45" s="44">
        <v>7.38</v>
      </c>
      <c r="CZ45" s="44">
        <v>2.1978</v>
      </c>
      <c r="DA45" s="44">
        <v>70.237799999999993</v>
      </c>
      <c r="DB45" s="44">
        <v>3.0077999999999996</v>
      </c>
      <c r="DC45" s="44">
        <v>82.823400000000007</v>
      </c>
      <c r="DD45" s="48">
        <v>252.351</v>
      </c>
      <c r="DE45" s="43">
        <v>997.83</v>
      </c>
      <c r="DF45" s="43">
        <v>0</v>
      </c>
      <c r="DG45" s="43">
        <v>997.83</v>
      </c>
      <c r="DH45" s="44">
        <v>121.86</v>
      </c>
      <c r="DI45" s="44">
        <v>64.396799999999999</v>
      </c>
      <c r="DJ45" s="44">
        <v>530.04239999999993</v>
      </c>
      <c r="DK45" s="44">
        <v>17.964000000000002</v>
      </c>
      <c r="DL45" s="44">
        <v>734.2632000000001</v>
      </c>
      <c r="DM45" s="45">
        <v>1732.0932</v>
      </c>
      <c r="DN45" s="73">
        <f t="shared" si="1"/>
        <v>5194.5731999999998</v>
      </c>
      <c r="DO45" s="73">
        <f t="shared" si="2"/>
        <v>64.886400000000009</v>
      </c>
      <c r="DP45" s="73">
        <f t="shared" si="3"/>
        <v>5259.4596000000001</v>
      </c>
      <c r="DQ45" s="22">
        <f t="shared" si="4"/>
        <v>525.6</v>
      </c>
      <c r="DR45" s="22">
        <f t="shared" si="5"/>
        <v>118.2816</v>
      </c>
      <c r="DS45" s="22">
        <f t="shared" si="6"/>
        <v>2019.951</v>
      </c>
      <c r="DT45" s="22">
        <f t="shared" si="7"/>
        <v>172.09619999999998</v>
      </c>
      <c r="DU45" s="22">
        <f t="shared" si="8"/>
        <v>2835.9288000000006</v>
      </c>
      <c r="DV45" s="23">
        <f t="shared" si="9"/>
        <v>8095.3883999999998</v>
      </c>
      <c r="DW45" s="262">
        <f t="shared" si="10"/>
        <v>7.1496000000006461</v>
      </c>
      <c r="DX45" s="262"/>
      <c r="DY45" s="263">
        <f>E45-(DU45-(DO45*PARAM!Q45))</f>
        <v>40.120199999999386</v>
      </c>
      <c r="DZ45" s="263"/>
    </row>
    <row r="46" spans="1:130" x14ac:dyDescent="0.25">
      <c r="A46" s="41">
        <v>1885</v>
      </c>
      <c r="B46" s="41" t="s">
        <v>266</v>
      </c>
      <c r="C46" s="41" t="s">
        <v>267</v>
      </c>
      <c r="D46" s="42">
        <v>1</v>
      </c>
      <c r="E46" s="41">
        <v>84.144159999999999</v>
      </c>
      <c r="F46" s="41">
        <v>147.06076000000002</v>
      </c>
      <c r="G46" s="41" t="s">
        <v>157</v>
      </c>
      <c r="H46" s="41" t="s">
        <v>9</v>
      </c>
      <c r="I46" s="41" t="s">
        <v>268</v>
      </c>
      <c r="J46" s="43">
        <v>11.332720000000002</v>
      </c>
      <c r="K46" s="43">
        <v>0</v>
      </c>
      <c r="L46" s="43">
        <v>11.332720000000002</v>
      </c>
      <c r="M46" s="44">
        <v>1.204</v>
      </c>
      <c r="N46" s="44">
        <v>0.28304000000000001</v>
      </c>
      <c r="O46" s="44">
        <v>4.3720800000000004</v>
      </c>
      <c r="P46" s="44">
        <v>0.58884000000000003</v>
      </c>
      <c r="Q46" s="44">
        <v>6.4479600000000001</v>
      </c>
      <c r="R46" s="48">
        <v>17.780680000000004</v>
      </c>
      <c r="S46" s="43">
        <v>11.332720000000002</v>
      </c>
      <c r="T46" s="43">
        <v>0</v>
      </c>
      <c r="U46" s="43">
        <v>11.332720000000002</v>
      </c>
      <c r="V46" s="44">
        <v>1.204</v>
      </c>
      <c r="W46" s="44">
        <v>0.28304000000000001</v>
      </c>
      <c r="X46" s="44">
        <v>4.3765600000000004</v>
      </c>
      <c r="Y46" s="44">
        <v>0.56844000000000006</v>
      </c>
      <c r="Z46" s="44">
        <v>6.4320400000000006</v>
      </c>
      <c r="AA46" s="48">
        <v>17.764760000000003</v>
      </c>
      <c r="AB46" s="43">
        <v>11.332720000000002</v>
      </c>
      <c r="AC46" s="43">
        <v>0</v>
      </c>
      <c r="AD46" s="43">
        <v>11.332720000000002</v>
      </c>
      <c r="AE46" s="44">
        <v>1.204</v>
      </c>
      <c r="AF46" s="44">
        <v>0.28304000000000001</v>
      </c>
      <c r="AG46" s="44">
        <v>4.37432</v>
      </c>
      <c r="AH46" s="44">
        <v>0.40523999999999999</v>
      </c>
      <c r="AI46" s="44">
        <v>6.2666000000000004</v>
      </c>
      <c r="AJ46" s="48">
        <v>17.599319999999999</v>
      </c>
      <c r="AK46" s="43">
        <v>11.332720000000002</v>
      </c>
      <c r="AL46" s="43">
        <v>0</v>
      </c>
      <c r="AM46" s="43">
        <v>11.332720000000002</v>
      </c>
      <c r="AN46" s="44">
        <v>1.204</v>
      </c>
      <c r="AO46" s="44">
        <v>0.28304000000000001</v>
      </c>
      <c r="AP46" s="44">
        <v>4.37432</v>
      </c>
      <c r="AQ46" s="44">
        <v>0.62964000000000009</v>
      </c>
      <c r="AR46" s="44">
        <v>6.4910000000000005</v>
      </c>
      <c r="AS46" s="48">
        <v>17.823720000000002</v>
      </c>
      <c r="AT46" s="43">
        <v>11.332720000000002</v>
      </c>
      <c r="AU46" s="43">
        <v>1.2521600000000002</v>
      </c>
      <c r="AV46" s="43">
        <v>12.58488</v>
      </c>
      <c r="AW46" s="44">
        <v>1.3720000000000001</v>
      </c>
      <c r="AX46" s="44">
        <v>0.28304000000000001</v>
      </c>
      <c r="AY46" s="44">
        <v>4.6247600000000002</v>
      </c>
      <c r="AZ46" s="44">
        <v>0.44240000000000002</v>
      </c>
      <c r="BA46" s="44">
        <v>6.7222</v>
      </c>
      <c r="BB46" s="48">
        <v>19.307079999999999</v>
      </c>
      <c r="BC46" s="43">
        <v>17.372320000000002</v>
      </c>
      <c r="BD46" s="43">
        <v>0</v>
      </c>
      <c r="BE46" s="43">
        <v>17.372320000000002</v>
      </c>
      <c r="BF46" s="44">
        <v>1.9720000000000002</v>
      </c>
      <c r="BG46" s="44">
        <v>0.42216000000000004</v>
      </c>
      <c r="BH46" s="44">
        <v>7.4638400000000003</v>
      </c>
      <c r="BI46" s="44">
        <v>0.65323999999999993</v>
      </c>
      <c r="BJ46" s="44">
        <v>10.511240000000001</v>
      </c>
      <c r="BK46" s="48">
        <v>27.883560000000003</v>
      </c>
      <c r="BL46" s="43">
        <v>11.332720000000002</v>
      </c>
      <c r="BM46" s="43">
        <v>0</v>
      </c>
      <c r="BN46" s="43">
        <v>11.332720000000002</v>
      </c>
      <c r="BO46" s="44">
        <v>1.1840000000000002</v>
      </c>
      <c r="BP46" s="44">
        <v>0.28304000000000001</v>
      </c>
      <c r="BQ46" s="44">
        <v>4.37432</v>
      </c>
      <c r="BR46" s="44">
        <v>0.56844000000000006</v>
      </c>
      <c r="BS46" s="44">
        <v>6.4098000000000006</v>
      </c>
      <c r="BT46" s="48">
        <v>17.742520000000003</v>
      </c>
      <c r="BU46" s="43">
        <v>11.332720000000002</v>
      </c>
      <c r="BV46" s="43">
        <v>0</v>
      </c>
      <c r="BW46" s="43">
        <v>11.332720000000002</v>
      </c>
      <c r="BX46" s="44">
        <v>1.2</v>
      </c>
      <c r="BY46" s="44">
        <v>0.28304000000000001</v>
      </c>
      <c r="BZ46" s="44">
        <v>4.37432</v>
      </c>
      <c r="CA46" s="44">
        <v>0.62964000000000009</v>
      </c>
      <c r="CB46" s="44">
        <v>6.4870000000000001</v>
      </c>
      <c r="CC46" s="48">
        <v>17.819720000000004</v>
      </c>
      <c r="CD46" s="43">
        <v>11.332720000000002</v>
      </c>
      <c r="CE46" s="43">
        <v>0</v>
      </c>
      <c r="CF46" s="43">
        <v>11.332720000000002</v>
      </c>
      <c r="CG46" s="44">
        <v>1.1840000000000002</v>
      </c>
      <c r="CH46" s="44">
        <v>0.28304000000000001</v>
      </c>
      <c r="CI46" s="44">
        <v>4.2264000000000008</v>
      </c>
      <c r="CJ46" s="44">
        <v>0.20124000000000003</v>
      </c>
      <c r="CK46" s="44">
        <v>5.894680000000001</v>
      </c>
      <c r="CL46" s="48">
        <v>17.227399999999999</v>
      </c>
      <c r="CM46" s="43">
        <v>11.332720000000002</v>
      </c>
      <c r="CN46" s="43">
        <v>0</v>
      </c>
      <c r="CO46" s="43">
        <v>11.332720000000002</v>
      </c>
      <c r="CP46" s="44">
        <v>1.204</v>
      </c>
      <c r="CQ46" s="44">
        <v>0.28304000000000001</v>
      </c>
      <c r="CR46" s="44">
        <v>4.2392000000000003</v>
      </c>
      <c r="CS46" s="44">
        <v>0.42564000000000002</v>
      </c>
      <c r="CT46" s="44">
        <v>6.1518800000000002</v>
      </c>
      <c r="CU46" s="48">
        <v>17.4846</v>
      </c>
      <c r="CV46" s="43">
        <v>11.332720000000002</v>
      </c>
      <c r="CW46" s="43">
        <v>0</v>
      </c>
      <c r="CX46" s="43">
        <v>11.332720000000002</v>
      </c>
      <c r="CY46" s="44">
        <v>1.1840000000000002</v>
      </c>
      <c r="CZ46" s="44">
        <v>0.28304000000000001</v>
      </c>
      <c r="DA46" s="44">
        <v>4.2264000000000008</v>
      </c>
      <c r="DB46" s="44">
        <v>0.48684000000000005</v>
      </c>
      <c r="DC46" s="44">
        <v>6.1802799999999998</v>
      </c>
      <c r="DD46" s="48">
        <v>17.513000000000002</v>
      </c>
      <c r="DE46" s="43">
        <v>17.008200000000002</v>
      </c>
      <c r="DF46" s="43">
        <v>0</v>
      </c>
      <c r="DG46" s="43">
        <v>17.008200000000002</v>
      </c>
      <c r="DH46" s="44">
        <v>1.9880000000000002</v>
      </c>
      <c r="DI46" s="44">
        <v>1.89608</v>
      </c>
      <c r="DJ46" s="44">
        <v>5.3323999999999998</v>
      </c>
      <c r="DK46" s="44">
        <v>0.50600000000000001</v>
      </c>
      <c r="DL46" s="44">
        <v>9.7224800000000009</v>
      </c>
      <c r="DM46" s="45">
        <v>26.730680000000003</v>
      </c>
      <c r="DN46" s="73">
        <f t="shared" si="1"/>
        <v>147.70771999999999</v>
      </c>
      <c r="DO46" s="73">
        <f t="shared" si="2"/>
        <v>1.2521600000000002</v>
      </c>
      <c r="DP46" s="73">
        <f t="shared" si="3"/>
        <v>148.95988</v>
      </c>
      <c r="DQ46" s="22">
        <f t="shared" si="4"/>
        <v>16.104000000000003</v>
      </c>
      <c r="DR46" s="22">
        <f t="shared" si="5"/>
        <v>5.1486400000000003</v>
      </c>
      <c r="DS46" s="22">
        <f t="shared" si="6"/>
        <v>56.358920000000005</v>
      </c>
      <c r="DT46" s="22">
        <f t="shared" si="7"/>
        <v>6.1056000000000017</v>
      </c>
      <c r="DU46" s="22">
        <f t="shared" si="8"/>
        <v>83.717160000000007</v>
      </c>
      <c r="DV46" s="23">
        <f t="shared" si="9"/>
        <v>232.67704000000001</v>
      </c>
      <c r="DW46" s="262">
        <f t="shared" si="10"/>
        <v>1.8991199999999822</v>
      </c>
      <c r="DX46" s="262"/>
      <c r="DY46" s="263">
        <f>E46-(DU46-(DO46*PARAM!Q46))</f>
        <v>0.4269999999999925</v>
      </c>
      <c r="DZ46" s="263"/>
    </row>
    <row r="47" spans="1:130" x14ac:dyDescent="0.25">
      <c r="A47" s="41">
        <v>1911</v>
      </c>
      <c r="B47" s="41" t="s">
        <v>849</v>
      </c>
      <c r="C47" s="41" t="s">
        <v>848</v>
      </c>
      <c r="D47" s="42">
        <v>0</v>
      </c>
      <c r="E47" s="41">
        <v>205.63560000000001</v>
      </c>
      <c r="F47" s="41">
        <v>370.3956</v>
      </c>
      <c r="G47" s="41" t="s">
        <v>157</v>
      </c>
      <c r="H47" s="41" t="s">
        <v>23</v>
      </c>
      <c r="I47" s="41" t="s">
        <v>163</v>
      </c>
      <c r="J47" s="43"/>
      <c r="K47" s="43"/>
      <c r="L47" s="43"/>
      <c r="M47" s="44"/>
      <c r="N47" s="44"/>
      <c r="O47" s="44"/>
      <c r="P47" s="44"/>
      <c r="Q47" s="44"/>
      <c r="R47" s="48"/>
      <c r="S47" s="43"/>
      <c r="T47" s="43"/>
      <c r="U47" s="43"/>
      <c r="V47" s="44"/>
      <c r="W47" s="44"/>
      <c r="X47" s="44"/>
      <c r="Y47" s="44"/>
      <c r="Z47" s="44"/>
      <c r="AA47" s="48"/>
      <c r="AB47" s="43">
        <v>217.03049999999999</v>
      </c>
      <c r="AC47" s="43">
        <v>0</v>
      </c>
      <c r="AD47" s="43">
        <v>217.03049999999999</v>
      </c>
      <c r="AE47" s="44">
        <v>9.35</v>
      </c>
      <c r="AF47" s="44">
        <v>7.5914999999999999</v>
      </c>
      <c r="AG47" s="44">
        <v>95.531499999999994</v>
      </c>
      <c r="AH47" s="44">
        <v>9.2484999999999999</v>
      </c>
      <c r="AI47" s="44">
        <v>121.72149999999999</v>
      </c>
      <c r="AJ47" s="48">
        <v>338.75199999999995</v>
      </c>
      <c r="AK47" s="43">
        <v>0</v>
      </c>
      <c r="AL47" s="43">
        <v>0</v>
      </c>
      <c r="AM47" s="43">
        <v>0</v>
      </c>
      <c r="AN47" s="44">
        <v>0</v>
      </c>
      <c r="AO47" s="44">
        <v>0</v>
      </c>
      <c r="AP47" s="44">
        <v>0</v>
      </c>
      <c r="AQ47" s="44">
        <v>0</v>
      </c>
      <c r="AR47" s="44">
        <v>0</v>
      </c>
      <c r="AS47" s="48">
        <v>0</v>
      </c>
      <c r="AT47" s="43">
        <v>0</v>
      </c>
      <c r="AU47" s="43">
        <v>0</v>
      </c>
      <c r="AV47" s="43">
        <v>0</v>
      </c>
      <c r="AW47" s="44">
        <v>0</v>
      </c>
      <c r="AX47" s="44">
        <v>0</v>
      </c>
      <c r="AY47" s="44">
        <v>0</v>
      </c>
      <c r="AZ47" s="44">
        <v>0</v>
      </c>
      <c r="BA47" s="44">
        <v>0</v>
      </c>
      <c r="BB47" s="48">
        <v>0</v>
      </c>
      <c r="BC47" s="43">
        <v>0</v>
      </c>
      <c r="BD47" s="43">
        <v>0</v>
      </c>
      <c r="BE47" s="43">
        <v>0</v>
      </c>
      <c r="BF47" s="44">
        <v>0</v>
      </c>
      <c r="BG47" s="44">
        <v>0</v>
      </c>
      <c r="BH47" s="44">
        <v>0</v>
      </c>
      <c r="BI47" s="44">
        <v>0</v>
      </c>
      <c r="BJ47" s="44">
        <v>0</v>
      </c>
      <c r="BK47" s="48">
        <v>0</v>
      </c>
      <c r="BL47" s="43">
        <v>0</v>
      </c>
      <c r="BM47" s="43">
        <v>0</v>
      </c>
      <c r="BN47" s="43">
        <v>0</v>
      </c>
      <c r="BO47" s="44">
        <v>0</v>
      </c>
      <c r="BP47" s="44">
        <v>0</v>
      </c>
      <c r="BQ47" s="44">
        <v>0</v>
      </c>
      <c r="BR47" s="44">
        <v>0</v>
      </c>
      <c r="BS47" s="44">
        <v>0</v>
      </c>
      <c r="BT47" s="48">
        <v>0</v>
      </c>
      <c r="BU47" s="43"/>
      <c r="BV47" s="43"/>
      <c r="BW47" s="43"/>
      <c r="BX47" s="44"/>
      <c r="BY47" s="44"/>
      <c r="BZ47" s="44"/>
      <c r="CA47" s="44"/>
      <c r="CB47" s="44"/>
      <c r="CC47" s="48"/>
      <c r="CD47" s="43">
        <v>0</v>
      </c>
      <c r="CE47" s="43">
        <v>0</v>
      </c>
      <c r="CF47" s="43">
        <v>0</v>
      </c>
      <c r="CG47" s="44">
        <v>0</v>
      </c>
      <c r="CH47" s="44">
        <v>0</v>
      </c>
      <c r="CI47" s="44">
        <v>0</v>
      </c>
      <c r="CJ47" s="44">
        <v>0</v>
      </c>
      <c r="CK47" s="44">
        <v>0</v>
      </c>
      <c r="CL47" s="48">
        <v>0</v>
      </c>
      <c r="CM47" s="43">
        <v>0</v>
      </c>
      <c r="CN47" s="43">
        <v>0</v>
      </c>
      <c r="CO47" s="43">
        <v>0</v>
      </c>
      <c r="CP47" s="44">
        <v>0</v>
      </c>
      <c r="CQ47" s="44">
        <v>0</v>
      </c>
      <c r="CR47" s="44">
        <v>0</v>
      </c>
      <c r="CS47" s="44">
        <v>0</v>
      </c>
      <c r="CT47" s="44">
        <v>0</v>
      </c>
      <c r="CU47" s="48">
        <v>0</v>
      </c>
      <c r="CV47" s="43"/>
      <c r="CW47" s="43"/>
      <c r="CX47" s="43"/>
      <c r="CY47" s="44"/>
      <c r="CZ47" s="44"/>
      <c r="DA47" s="44"/>
      <c r="DB47" s="44"/>
      <c r="DC47" s="44"/>
      <c r="DD47" s="48"/>
      <c r="DE47" s="43"/>
      <c r="DF47" s="43"/>
      <c r="DG47" s="43"/>
      <c r="DH47" s="44"/>
      <c r="DI47" s="44"/>
      <c r="DJ47" s="44"/>
      <c r="DK47" s="44"/>
      <c r="DL47" s="44"/>
      <c r="DM47" s="45"/>
      <c r="DN47" s="73">
        <f t="shared" si="1"/>
        <v>217.03049999999999</v>
      </c>
      <c r="DO47" s="73">
        <f t="shared" si="2"/>
        <v>0</v>
      </c>
      <c r="DP47" s="73">
        <f t="shared" si="3"/>
        <v>217.03049999999999</v>
      </c>
      <c r="DQ47" s="22">
        <f t="shared" si="4"/>
        <v>9.35</v>
      </c>
      <c r="DR47" s="22">
        <f t="shared" si="5"/>
        <v>7.5914999999999999</v>
      </c>
      <c r="DS47" s="22">
        <f t="shared" si="6"/>
        <v>95.531499999999994</v>
      </c>
      <c r="DT47" s="22">
        <f t="shared" si="7"/>
        <v>9.2484999999999999</v>
      </c>
      <c r="DU47" s="22">
        <f t="shared" si="8"/>
        <v>121.72149999999999</v>
      </c>
      <c r="DV47" s="23">
        <f t="shared" si="9"/>
        <v>338.75199999999995</v>
      </c>
      <c r="DW47" s="262">
        <f t="shared" si="10"/>
        <v>-153.36510000000001</v>
      </c>
      <c r="DX47" s="262"/>
      <c r="DY47" s="263">
        <f>E47-(DU47-(DO47*PARAM!Q47))</f>
        <v>83.914100000000019</v>
      </c>
      <c r="DZ47" s="263"/>
    </row>
    <row r="48" spans="1:130" x14ac:dyDescent="0.25">
      <c r="A48" s="41">
        <v>1917</v>
      </c>
      <c r="B48" s="41" t="s">
        <v>880</v>
      </c>
      <c r="C48" s="41" t="s">
        <v>221</v>
      </c>
      <c r="D48" s="42">
        <v>1</v>
      </c>
      <c r="E48" s="41">
        <v>46.521360000000001</v>
      </c>
      <c r="F48" s="41">
        <v>83.323759999999993</v>
      </c>
      <c r="G48" s="41" t="s">
        <v>173</v>
      </c>
      <c r="H48" s="41" t="s">
        <v>9</v>
      </c>
      <c r="I48" s="41" t="s">
        <v>236</v>
      </c>
      <c r="J48" s="43"/>
      <c r="K48" s="43"/>
      <c r="L48" s="43"/>
      <c r="M48" s="44"/>
      <c r="N48" s="44"/>
      <c r="O48" s="44"/>
      <c r="P48" s="44"/>
      <c r="Q48" s="44"/>
      <c r="R48" s="48"/>
      <c r="S48" s="43"/>
      <c r="T48" s="43"/>
      <c r="U48" s="43"/>
      <c r="V48" s="44"/>
      <c r="W48" s="44"/>
      <c r="X48" s="44"/>
      <c r="Y48" s="44"/>
      <c r="Z48" s="44"/>
      <c r="AA48" s="48"/>
      <c r="AB48" s="43"/>
      <c r="AC48" s="43"/>
      <c r="AD48" s="43"/>
      <c r="AE48" s="44"/>
      <c r="AF48" s="44"/>
      <c r="AG48" s="44"/>
      <c r="AH48" s="44"/>
      <c r="AI48" s="44"/>
      <c r="AJ48" s="48"/>
      <c r="AK48" s="43"/>
      <c r="AL48" s="43"/>
      <c r="AM48" s="43"/>
      <c r="AN48" s="44"/>
      <c r="AO48" s="44"/>
      <c r="AP48" s="44"/>
      <c r="AQ48" s="44"/>
      <c r="AR48" s="44"/>
      <c r="AS48" s="48"/>
      <c r="AT48" s="43">
        <v>2.4508399999999999</v>
      </c>
      <c r="AU48" s="43">
        <v>0</v>
      </c>
      <c r="AV48" s="43">
        <v>2.4508399999999999</v>
      </c>
      <c r="AW48" s="44">
        <v>0.10400000000000001</v>
      </c>
      <c r="AX48" s="44">
        <v>6.096E-2</v>
      </c>
      <c r="AY48" s="44">
        <v>0.87192000000000003</v>
      </c>
      <c r="AZ48" s="44">
        <v>4.3479999999999998E-2</v>
      </c>
      <c r="BA48" s="44">
        <v>1.08036</v>
      </c>
      <c r="BB48" s="48">
        <v>3.5312000000000001</v>
      </c>
      <c r="BC48" s="43">
        <v>10.7704</v>
      </c>
      <c r="BD48" s="43">
        <v>0</v>
      </c>
      <c r="BE48" s="43">
        <v>10.7704</v>
      </c>
      <c r="BF48" s="44">
        <v>0.92800000000000016</v>
      </c>
      <c r="BG48" s="44">
        <v>0.26552000000000003</v>
      </c>
      <c r="BH48" s="44">
        <v>3.9472000000000005</v>
      </c>
      <c r="BI48" s="44">
        <v>0.7414400000000001</v>
      </c>
      <c r="BJ48" s="44">
        <v>5.8821599999999998</v>
      </c>
      <c r="BK48" s="48">
        <v>16.652560000000001</v>
      </c>
      <c r="BL48" s="43">
        <v>9.7500800000000005</v>
      </c>
      <c r="BM48" s="43">
        <v>0</v>
      </c>
      <c r="BN48" s="43">
        <v>9.7500800000000005</v>
      </c>
      <c r="BO48" s="44">
        <v>0.94800000000000006</v>
      </c>
      <c r="BP48" s="44">
        <v>0.24072000000000002</v>
      </c>
      <c r="BQ48" s="44">
        <v>3.4186000000000001</v>
      </c>
      <c r="BR48" s="44">
        <v>0.58068000000000008</v>
      </c>
      <c r="BS48" s="44">
        <v>5.1880000000000006</v>
      </c>
      <c r="BT48" s="48">
        <v>14.938079999999999</v>
      </c>
      <c r="BU48" s="43">
        <v>5.4616000000000007</v>
      </c>
      <c r="BV48" s="43">
        <v>0</v>
      </c>
      <c r="BW48" s="43">
        <v>5.4616000000000007</v>
      </c>
      <c r="BX48" s="44">
        <v>0.36399999999999999</v>
      </c>
      <c r="BY48" s="44">
        <v>0.13344</v>
      </c>
      <c r="BZ48" s="44">
        <v>1.9607600000000003</v>
      </c>
      <c r="CA48" s="44">
        <v>0.28008000000000005</v>
      </c>
      <c r="CB48" s="44">
        <v>2.7382800000000005</v>
      </c>
      <c r="CC48" s="48">
        <v>8.1998800000000003</v>
      </c>
      <c r="CD48" s="43">
        <v>9.7500800000000005</v>
      </c>
      <c r="CE48" s="43">
        <v>0</v>
      </c>
      <c r="CF48" s="43">
        <v>9.7500800000000005</v>
      </c>
      <c r="CG48" s="44">
        <v>0.94800000000000006</v>
      </c>
      <c r="CH48" s="44">
        <v>0.24072000000000002</v>
      </c>
      <c r="CI48" s="44">
        <v>3.4186000000000001</v>
      </c>
      <c r="CJ48" s="44">
        <v>0.62148000000000003</v>
      </c>
      <c r="CK48" s="44">
        <v>5.2287999999999997</v>
      </c>
      <c r="CL48" s="48">
        <v>14.978880000000002</v>
      </c>
      <c r="CM48" s="43">
        <v>9.7500800000000005</v>
      </c>
      <c r="CN48" s="43">
        <v>0</v>
      </c>
      <c r="CO48" s="43">
        <v>9.7500800000000005</v>
      </c>
      <c r="CP48" s="44">
        <v>0.96800000000000008</v>
      </c>
      <c r="CQ48" s="44">
        <v>0.24072000000000002</v>
      </c>
      <c r="CR48" s="44">
        <v>3.3085200000000001</v>
      </c>
      <c r="CS48" s="44">
        <v>0.39708000000000004</v>
      </c>
      <c r="CT48" s="44">
        <v>4.91432</v>
      </c>
      <c r="CU48" s="48">
        <v>14.664400000000001</v>
      </c>
      <c r="CV48" s="43">
        <v>9.7500800000000005</v>
      </c>
      <c r="CW48" s="43">
        <v>0</v>
      </c>
      <c r="CX48" s="43">
        <v>9.7500800000000005</v>
      </c>
      <c r="CY48" s="44">
        <v>0.94800000000000006</v>
      </c>
      <c r="CZ48" s="44">
        <v>0.24072000000000002</v>
      </c>
      <c r="DA48" s="44">
        <v>3.2973200000000005</v>
      </c>
      <c r="DB48" s="44">
        <v>0.53988000000000003</v>
      </c>
      <c r="DC48" s="44">
        <v>5.0259200000000002</v>
      </c>
      <c r="DD48" s="48">
        <v>14.776000000000002</v>
      </c>
      <c r="DE48" s="43">
        <v>14.140280000000001</v>
      </c>
      <c r="DF48" s="43">
        <v>0</v>
      </c>
      <c r="DG48" s="43">
        <v>14.140280000000001</v>
      </c>
      <c r="DH48" s="44">
        <v>2.4000000000000004E-2</v>
      </c>
      <c r="DI48" s="44">
        <v>1.7690399999999999</v>
      </c>
      <c r="DJ48" s="44">
        <v>6.2995200000000002</v>
      </c>
      <c r="DK48" s="44">
        <v>0.72516000000000003</v>
      </c>
      <c r="DL48" s="44">
        <v>8.8177200000000013</v>
      </c>
      <c r="DM48" s="45">
        <v>22.958000000000002</v>
      </c>
      <c r="DN48" s="73">
        <f t="shared" si="1"/>
        <v>71.823440000000005</v>
      </c>
      <c r="DO48" s="73">
        <f t="shared" si="2"/>
        <v>0</v>
      </c>
      <c r="DP48" s="73">
        <f t="shared" si="3"/>
        <v>71.823440000000005</v>
      </c>
      <c r="DQ48" s="22">
        <f t="shared" si="4"/>
        <v>5.2320000000000011</v>
      </c>
      <c r="DR48" s="22">
        <f t="shared" si="5"/>
        <v>3.19184</v>
      </c>
      <c r="DS48" s="22">
        <f t="shared" si="6"/>
        <v>26.522440000000003</v>
      </c>
      <c r="DT48" s="22">
        <f t="shared" si="7"/>
        <v>3.9292800000000003</v>
      </c>
      <c r="DU48" s="22">
        <f t="shared" si="8"/>
        <v>38.87556</v>
      </c>
      <c r="DV48" s="23">
        <f t="shared" si="9"/>
        <v>110.699</v>
      </c>
      <c r="DW48" s="262">
        <f t="shared" si="10"/>
        <v>-11.500319999999988</v>
      </c>
      <c r="DX48" s="262"/>
      <c r="DY48" s="263">
        <f>E48-(DU48-(DO48*PARAM!Q48))</f>
        <v>7.6458000000000013</v>
      </c>
      <c r="DZ48" s="263"/>
    </row>
    <row r="49" spans="1:130" x14ac:dyDescent="0.25">
      <c r="A49" s="41">
        <v>1936</v>
      </c>
      <c r="B49" s="41" t="s">
        <v>957</v>
      </c>
      <c r="C49" s="41" t="s">
        <v>958</v>
      </c>
      <c r="D49" s="42">
        <v>1</v>
      </c>
      <c r="E49" s="41"/>
      <c r="F49" s="41"/>
      <c r="G49" s="41" t="s">
        <v>157</v>
      </c>
      <c r="H49" s="41" t="s">
        <v>20</v>
      </c>
      <c r="I49" s="41" t="s">
        <v>254</v>
      </c>
      <c r="J49" s="43"/>
      <c r="K49" s="43"/>
      <c r="L49" s="43"/>
      <c r="M49" s="44"/>
      <c r="N49" s="44"/>
      <c r="O49" s="44"/>
      <c r="P49" s="44"/>
      <c r="Q49" s="44"/>
      <c r="R49" s="48"/>
      <c r="S49" s="43"/>
      <c r="T49" s="43"/>
      <c r="U49" s="43"/>
      <c r="V49" s="44"/>
      <c r="W49" s="44"/>
      <c r="X49" s="44"/>
      <c r="Y49" s="44"/>
      <c r="Z49" s="44"/>
      <c r="AA49" s="48"/>
      <c r="AB49" s="43"/>
      <c r="AC49" s="43"/>
      <c r="AD49" s="43"/>
      <c r="AE49" s="44"/>
      <c r="AF49" s="44"/>
      <c r="AG49" s="44"/>
      <c r="AH49" s="44"/>
      <c r="AI49" s="44"/>
      <c r="AJ49" s="48"/>
      <c r="AK49" s="43"/>
      <c r="AL49" s="43"/>
      <c r="AM49" s="43"/>
      <c r="AN49" s="44"/>
      <c r="AO49" s="44"/>
      <c r="AP49" s="44"/>
      <c r="AQ49" s="44"/>
      <c r="AR49" s="44"/>
      <c r="AS49" s="48"/>
      <c r="AT49" s="43"/>
      <c r="AU49" s="43"/>
      <c r="AV49" s="43"/>
      <c r="AW49" s="44"/>
      <c r="AX49" s="44"/>
      <c r="AY49" s="44"/>
      <c r="AZ49" s="44"/>
      <c r="BA49" s="44"/>
      <c r="BB49" s="48"/>
      <c r="BC49" s="43"/>
      <c r="BD49" s="43"/>
      <c r="BE49" s="43"/>
      <c r="BF49" s="44"/>
      <c r="BG49" s="44"/>
      <c r="BH49" s="44"/>
      <c r="BI49" s="44"/>
      <c r="BJ49" s="44"/>
      <c r="BK49" s="48"/>
      <c r="BL49" s="43"/>
      <c r="BM49" s="43"/>
      <c r="BN49" s="43"/>
      <c r="BO49" s="44"/>
      <c r="BP49" s="44"/>
      <c r="BQ49" s="44"/>
      <c r="BR49" s="44"/>
      <c r="BS49" s="44"/>
      <c r="BT49" s="48"/>
      <c r="BU49" s="43"/>
      <c r="BV49" s="43"/>
      <c r="BW49" s="43"/>
      <c r="BX49" s="44"/>
      <c r="BY49" s="44"/>
      <c r="BZ49" s="44"/>
      <c r="CA49" s="44"/>
      <c r="CB49" s="44"/>
      <c r="CC49" s="48"/>
      <c r="CD49" s="43"/>
      <c r="CE49" s="43"/>
      <c r="CF49" s="43"/>
      <c r="CG49" s="44"/>
      <c r="CH49" s="44"/>
      <c r="CI49" s="44"/>
      <c r="CJ49" s="44"/>
      <c r="CK49" s="44"/>
      <c r="CL49" s="48"/>
      <c r="CM49" s="43">
        <v>265.31459999999998</v>
      </c>
      <c r="CN49" s="43">
        <v>0</v>
      </c>
      <c r="CO49" s="43">
        <v>265.31459999999998</v>
      </c>
      <c r="CP49" s="44">
        <v>19.98</v>
      </c>
      <c r="CQ49" s="44">
        <v>6.6185999999999998</v>
      </c>
      <c r="CR49" s="44">
        <v>69.868800000000007</v>
      </c>
      <c r="CS49" s="44">
        <v>18.480599999999999</v>
      </c>
      <c r="CT49" s="44">
        <v>114.94799999999999</v>
      </c>
      <c r="CU49" s="48">
        <v>380.26260000000002</v>
      </c>
      <c r="CV49" s="43">
        <v>371.18879999999996</v>
      </c>
      <c r="CW49" s="43">
        <v>0</v>
      </c>
      <c r="CX49" s="43">
        <v>371.18879999999996</v>
      </c>
      <c r="CY49" s="44">
        <v>34.56</v>
      </c>
      <c r="CZ49" s="44">
        <v>9.2682000000000002</v>
      </c>
      <c r="DA49" s="44">
        <v>95.151600000000002</v>
      </c>
      <c r="DB49" s="44">
        <v>24.031799999999997</v>
      </c>
      <c r="DC49" s="44">
        <v>163.01159999999999</v>
      </c>
      <c r="DD49" s="48">
        <v>534.20040000000006</v>
      </c>
      <c r="DE49" s="43">
        <v>453.77639999999997</v>
      </c>
      <c r="DF49" s="43">
        <v>0</v>
      </c>
      <c r="DG49" s="43">
        <v>453.77639999999997</v>
      </c>
      <c r="DH49" s="44">
        <v>-7.02</v>
      </c>
      <c r="DI49" s="44">
        <v>22.219200000000001</v>
      </c>
      <c r="DJ49" s="44">
        <v>170.07659999999998</v>
      </c>
      <c r="DK49" s="44">
        <v>8.298</v>
      </c>
      <c r="DL49" s="44">
        <v>193.57380000000001</v>
      </c>
      <c r="DM49" s="45">
        <v>647.35019999999997</v>
      </c>
      <c r="DN49" s="73">
        <f t="shared" si="1"/>
        <v>1090.2797999999998</v>
      </c>
      <c r="DO49" s="73">
        <f t="shared" si="2"/>
        <v>0</v>
      </c>
      <c r="DP49" s="73">
        <f t="shared" si="3"/>
        <v>1090.2797999999998</v>
      </c>
      <c r="DQ49" s="22">
        <f t="shared" si="4"/>
        <v>47.52000000000001</v>
      </c>
      <c r="DR49" s="22">
        <f t="shared" si="5"/>
        <v>38.106000000000002</v>
      </c>
      <c r="DS49" s="22">
        <f t="shared" si="6"/>
        <v>335.09699999999998</v>
      </c>
      <c r="DT49" s="22">
        <f t="shared" si="7"/>
        <v>50.810400000000001</v>
      </c>
      <c r="DU49" s="22">
        <f t="shared" si="8"/>
        <v>471.53339999999997</v>
      </c>
      <c r="DV49" s="23">
        <f t="shared" si="9"/>
        <v>1561.8132000000001</v>
      </c>
      <c r="DW49" s="262">
        <f t="shared" si="10"/>
        <v>1090.2797999999998</v>
      </c>
      <c r="DX49" s="262"/>
      <c r="DY49" s="263">
        <f>E49-(DU49-(DO49*PARAM!Q49))</f>
        <v>-471.53339999999997</v>
      </c>
      <c r="DZ49" s="263"/>
    </row>
    <row r="50" spans="1:130" x14ac:dyDescent="0.25">
      <c r="A50" s="41">
        <v>1966</v>
      </c>
      <c r="B50" s="41" t="s">
        <v>942</v>
      </c>
      <c r="C50" s="41" t="s">
        <v>943</v>
      </c>
      <c r="D50" s="42">
        <v>0</v>
      </c>
      <c r="E50" s="41"/>
      <c r="F50" s="41"/>
      <c r="G50" s="41" t="s">
        <v>173</v>
      </c>
      <c r="H50" s="41" t="s">
        <v>9</v>
      </c>
      <c r="I50" s="41" t="s">
        <v>277</v>
      </c>
      <c r="J50" s="43"/>
      <c r="K50" s="43"/>
      <c r="L50" s="43"/>
      <c r="M50" s="44"/>
      <c r="N50" s="44"/>
      <c r="O50" s="44"/>
      <c r="P50" s="44"/>
      <c r="Q50" s="44"/>
      <c r="R50" s="48"/>
      <c r="S50" s="43"/>
      <c r="T50" s="43"/>
      <c r="U50" s="43"/>
      <c r="V50" s="44"/>
      <c r="W50" s="44"/>
      <c r="X50" s="44"/>
      <c r="Y50" s="44"/>
      <c r="Z50" s="44"/>
      <c r="AA50" s="48"/>
      <c r="AB50" s="43"/>
      <c r="AC50" s="43"/>
      <c r="AD50" s="43"/>
      <c r="AE50" s="44"/>
      <c r="AF50" s="44"/>
      <c r="AG50" s="44"/>
      <c r="AH50" s="44"/>
      <c r="AI50" s="44"/>
      <c r="AJ50" s="48"/>
      <c r="AK50" s="43"/>
      <c r="AL50" s="43"/>
      <c r="AM50" s="43"/>
      <c r="AN50" s="44"/>
      <c r="AO50" s="44"/>
      <c r="AP50" s="44"/>
      <c r="AQ50" s="44"/>
      <c r="AR50" s="44"/>
      <c r="AS50" s="48"/>
      <c r="AT50" s="43"/>
      <c r="AU50" s="43"/>
      <c r="AV50" s="43"/>
      <c r="AW50" s="44"/>
      <c r="AX50" s="44"/>
      <c r="AY50" s="44"/>
      <c r="AZ50" s="44"/>
      <c r="BA50" s="44"/>
      <c r="BB50" s="48"/>
      <c r="BC50" s="43"/>
      <c r="BD50" s="43"/>
      <c r="BE50" s="43"/>
      <c r="BF50" s="44"/>
      <c r="BG50" s="44"/>
      <c r="BH50" s="44"/>
      <c r="BI50" s="44"/>
      <c r="BJ50" s="44"/>
      <c r="BK50" s="48"/>
      <c r="BL50" s="43"/>
      <c r="BM50" s="43"/>
      <c r="BN50" s="43"/>
      <c r="BO50" s="44"/>
      <c r="BP50" s="44"/>
      <c r="BQ50" s="44"/>
      <c r="BR50" s="44"/>
      <c r="BS50" s="44"/>
      <c r="BT50" s="48"/>
      <c r="BU50" s="43"/>
      <c r="BV50" s="43"/>
      <c r="BW50" s="43"/>
      <c r="BX50" s="44"/>
      <c r="BY50" s="44"/>
      <c r="BZ50" s="44"/>
      <c r="CA50" s="44"/>
      <c r="CB50" s="44"/>
      <c r="CC50" s="48"/>
      <c r="CD50" s="43"/>
      <c r="CE50" s="43"/>
      <c r="CF50" s="43"/>
      <c r="CG50" s="44"/>
      <c r="CH50" s="44"/>
      <c r="CI50" s="44"/>
      <c r="CJ50" s="44"/>
      <c r="CK50" s="44"/>
      <c r="CL50" s="48"/>
      <c r="CM50" s="43">
        <v>3.2148400000000006</v>
      </c>
      <c r="CN50" s="43">
        <v>0</v>
      </c>
      <c r="CO50" s="43">
        <v>3.2148400000000006</v>
      </c>
      <c r="CP50" s="44">
        <v>0.16</v>
      </c>
      <c r="CQ50" s="44">
        <v>8.004E-2</v>
      </c>
      <c r="CR50" s="44">
        <v>0.25688</v>
      </c>
      <c r="CS50" s="44">
        <v>0.26104000000000005</v>
      </c>
      <c r="CT50" s="44">
        <v>0.75796000000000008</v>
      </c>
      <c r="CU50" s="48">
        <v>3.9728000000000003</v>
      </c>
      <c r="CV50" s="43"/>
      <c r="CW50" s="43"/>
      <c r="CX50" s="43"/>
      <c r="CY50" s="44"/>
      <c r="CZ50" s="44"/>
      <c r="DA50" s="44"/>
      <c r="DB50" s="44"/>
      <c r="DC50" s="44"/>
      <c r="DD50" s="48"/>
      <c r="DE50" s="43">
        <v>0</v>
      </c>
      <c r="DF50" s="43">
        <v>0</v>
      </c>
      <c r="DG50" s="43">
        <v>0</v>
      </c>
      <c r="DH50" s="44">
        <v>-2.4000000000000004E-2</v>
      </c>
      <c r="DI50" s="44">
        <v>0</v>
      </c>
      <c r="DJ50" s="44">
        <v>0</v>
      </c>
      <c r="DK50" s="44">
        <v>5.3600000000000002E-3</v>
      </c>
      <c r="DL50" s="44">
        <v>-1.864E-2</v>
      </c>
      <c r="DM50" s="45">
        <v>-1.864E-2</v>
      </c>
      <c r="DN50" s="73">
        <f t="shared" si="1"/>
        <v>3.2148400000000006</v>
      </c>
      <c r="DO50" s="73">
        <f t="shared" si="2"/>
        <v>0</v>
      </c>
      <c r="DP50" s="73">
        <f t="shared" si="3"/>
        <v>3.2148400000000006</v>
      </c>
      <c r="DQ50" s="22">
        <f t="shared" si="4"/>
        <v>0.13600000000000001</v>
      </c>
      <c r="DR50" s="22">
        <f t="shared" si="5"/>
        <v>8.004E-2</v>
      </c>
      <c r="DS50" s="22">
        <f t="shared" si="6"/>
        <v>0.25688</v>
      </c>
      <c r="DT50" s="22">
        <f t="shared" si="7"/>
        <v>0.26640000000000003</v>
      </c>
      <c r="DU50" s="22">
        <f t="shared" si="8"/>
        <v>0.73932000000000009</v>
      </c>
      <c r="DV50" s="23">
        <f t="shared" si="9"/>
        <v>3.9541600000000003</v>
      </c>
      <c r="DW50" s="262">
        <f t="shared" si="10"/>
        <v>3.2148400000000006</v>
      </c>
      <c r="DX50" s="262"/>
      <c r="DY50" s="263">
        <f>E50-(DU50-(DO50*PARAM!Q50))</f>
        <v>-0.73932000000000009</v>
      </c>
      <c r="DZ50" s="263"/>
    </row>
    <row r="51" spans="1:130" x14ac:dyDescent="0.25">
      <c r="A51" s="41">
        <v>1968</v>
      </c>
      <c r="B51" s="41" t="s">
        <v>974</v>
      </c>
      <c r="C51" s="41" t="s">
        <v>212</v>
      </c>
      <c r="D51" s="42">
        <v>1</v>
      </c>
      <c r="E51" s="41"/>
      <c r="F51" s="41"/>
      <c r="G51" s="41" t="s">
        <v>173</v>
      </c>
      <c r="H51" s="41" t="s">
        <v>9</v>
      </c>
      <c r="I51" s="41" t="s">
        <v>277</v>
      </c>
      <c r="J51" s="43"/>
      <c r="K51" s="43"/>
      <c r="L51" s="43"/>
      <c r="M51" s="44"/>
      <c r="N51" s="44"/>
      <c r="O51" s="44"/>
      <c r="P51" s="44"/>
      <c r="Q51" s="44"/>
      <c r="R51" s="48"/>
      <c r="S51" s="43"/>
      <c r="T51" s="43"/>
      <c r="U51" s="43"/>
      <c r="V51" s="44"/>
      <c r="W51" s="44"/>
      <c r="X51" s="44"/>
      <c r="Y51" s="44"/>
      <c r="Z51" s="44"/>
      <c r="AA51" s="48"/>
      <c r="AB51" s="43"/>
      <c r="AC51" s="43"/>
      <c r="AD51" s="43"/>
      <c r="AE51" s="44"/>
      <c r="AF51" s="44"/>
      <c r="AG51" s="44"/>
      <c r="AH51" s="44"/>
      <c r="AI51" s="44"/>
      <c r="AJ51" s="48"/>
      <c r="AK51" s="43"/>
      <c r="AL51" s="43"/>
      <c r="AM51" s="43"/>
      <c r="AN51" s="44"/>
      <c r="AO51" s="44"/>
      <c r="AP51" s="44"/>
      <c r="AQ51" s="44"/>
      <c r="AR51" s="44"/>
      <c r="AS51" s="48"/>
      <c r="AT51" s="43"/>
      <c r="AU51" s="43"/>
      <c r="AV51" s="43"/>
      <c r="AW51" s="44"/>
      <c r="AX51" s="44"/>
      <c r="AY51" s="44"/>
      <c r="AZ51" s="44"/>
      <c r="BA51" s="44"/>
      <c r="BB51" s="48"/>
      <c r="BC51" s="43"/>
      <c r="BD51" s="43"/>
      <c r="BE51" s="43"/>
      <c r="BF51" s="44"/>
      <c r="BG51" s="44"/>
      <c r="BH51" s="44"/>
      <c r="BI51" s="44"/>
      <c r="BJ51" s="44"/>
      <c r="BK51" s="48"/>
      <c r="BL51" s="43"/>
      <c r="BM51" s="43"/>
      <c r="BN51" s="43"/>
      <c r="BO51" s="44"/>
      <c r="BP51" s="44"/>
      <c r="BQ51" s="44"/>
      <c r="BR51" s="44"/>
      <c r="BS51" s="44"/>
      <c r="BT51" s="48"/>
      <c r="BU51" s="43"/>
      <c r="BV51" s="43"/>
      <c r="BW51" s="43"/>
      <c r="BX51" s="44"/>
      <c r="BY51" s="44"/>
      <c r="BZ51" s="44"/>
      <c r="CA51" s="44"/>
      <c r="CB51" s="44"/>
      <c r="CC51" s="48"/>
      <c r="CD51" s="43"/>
      <c r="CE51" s="43"/>
      <c r="CF51" s="43"/>
      <c r="CG51" s="44"/>
      <c r="CH51" s="44"/>
      <c r="CI51" s="44"/>
      <c r="CJ51" s="44"/>
      <c r="CK51" s="44"/>
      <c r="CL51" s="48"/>
      <c r="CM51" s="43"/>
      <c r="CN51" s="43"/>
      <c r="CO51" s="43"/>
      <c r="CP51" s="44"/>
      <c r="CQ51" s="44"/>
      <c r="CR51" s="44"/>
      <c r="CS51" s="44"/>
      <c r="CT51" s="44"/>
      <c r="CU51" s="48"/>
      <c r="CV51" s="43">
        <v>6.6206000000000005</v>
      </c>
      <c r="CW51" s="43">
        <v>0</v>
      </c>
      <c r="CX51" s="43">
        <v>6.6206000000000005</v>
      </c>
      <c r="CY51" s="44">
        <v>0.52</v>
      </c>
      <c r="CZ51" s="44">
        <v>0.16519999999999999</v>
      </c>
      <c r="DA51" s="44">
        <v>0.68603999999999998</v>
      </c>
      <c r="DB51" s="44">
        <v>0.50512000000000001</v>
      </c>
      <c r="DC51" s="44">
        <v>1.8763600000000002</v>
      </c>
      <c r="DD51" s="48">
        <v>8.4969599999999996</v>
      </c>
      <c r="DE51" s="43">
        <v>8.2715200000000006</v>
      </c>
      <c r="DF51" s="43">
        <v>0</v>
      </c>
      <c r="DG51" s="43">
        <v>8.2715200000000006</v>
      </c>
      <c r="DH51" s="44">
        <v>0.10800000000000001</v>
      </c>
      <c r="DI51" s="44">
        <v>0.49703999999999998</v>
      </c>
      <c r="DJ51" s="44">
        <v>1.7836000000000001</v>
      </c>
      <c r="DK51" s="44">
        <v>0.61536000000000002</v>
      </c>
      <c r="DL51" s="44">
        <v>3.0040000000000004</v>
      </c>
      <c r="DM51" s="45">
        <v>11.275520000000002</v>
      </c>
      <c r="DN51" s="73">
        <f t="shared" si="1"/>
        <v>14.892120000000002</v>
      </c>
      <c r="DO51" s="73">
        <f t="shared" si="2"/>
        <v>0</v>
      </c>
      <c r="DP51" s="73">
        <f t="shared" si="3"/>
        <v>14.892120000000002</v>
      </c>
      <c r="DQ51" s="22">
        <f t="shared" si="4"/>
        <v>0.628</v>
      </c>
      <c r="DR51" s="22">
        <f t="shared" si="5"/>
        <v>0.66223999999999994</v>
      </c>
      <c r="DS51" s="22">
        <f t="shared" si="6"/>
        <v>2.4696400000000001</v>
      </c>
      <c r="DT51" s="22">
        <f t="shared" si="7"/>
        <v>1.1204800000000001</v>
      </c>
      <c r="DU51" s="22">
        <f t="shared" si="8"/>
        <v>4.8803600000000005</v>
      </c>
      <c r="DV51" s="23">
        <f t="shared" si="9"/>
        <v>19.772480000000002</v>
      </c>
      <c r="DW51" s="262">
        <f t="shared" si="10"/>
        <v>14.892120000000002</v>
      </c>
      <c r="DX51" s="262"/>
      <c r="DY51" s="263">
        <f>E51-(DU51-(DO51*PARAM!Q51))</f>
        <v>-4.8803600000000005</v>
      </c>
      <c r="DZ51" s="263"/>
    </row>
    <row r="52" spans="1:130" x14ac:dyDescent="0.25">
      <c r="A52" s="41"/>
      <c r="B52" s="41"/>
      <c r="C52" s="41"/>
      <c r="D52" s="42"/>
      <c r="E52" s="41"/>
      <c r="F52" s="41"/>
      <c r="G52" s="41"/>
      <c r="H52" s="41"/>
      <c r="I52" s="41"/>
      <c r="J52" s="43"/>
      <c r="K52" s="43"/>
      <c r="L52" s="43"/>
      <c r="M52" s="44"/>
      <c r="N52" s="44"/>
      <c r="O52" s="44"/>
      <c r="P52" s="44"/>
      <c r="Q52" s="44"/>
      <c r="R52" s="48"/>
      <c r="S52" s="43"/>
      <c r="T52" s="43"/>
      <c r="U52" s="43"/>
      <c r="V52" s="44"/>
      <c r="W52" s="44"/>
      <c r="X52" s="44"/>
      <c r="Y52" s="44"/>
      <c r="Z52" s="44"/>
      <c r="AA52" s="48"/>
      <c r="AB52" s="43"/>
      <c r="AC52" s="43"/>
      <c r="AD52" s="43"/>
      <c r="AE52" s="44"/>
      <c r="AF52" s="44"/>
      <c r="AG52" s="44"/>
      <c r="AH52" s="44"/>
      <c r="AI52" s="44"/>
      <c r="AJ52" s="48"/>
      <c r="AK52" s="43"/>
      <c r="AL52" s="43"/>
      <c r="AM52" s="43"/>
      <c r="AN52" s="44"/>
      <c r="AO52" s="44"/>
      <c r="AP52" s="44"/>
      <c r="AQ52" s="44"/>
      <c r="AR52" s="44"/>
      <c r="AS52" s="48"/>
      <c r="AT52" s="43"/>
      <c r="AU52" s="43"/>
      <c r="AV52" s="43"/>
      <c r="AW52" s="44"/>
      <c r="AX52" s="44"/>
      <c r="AY52" s="44"/>
      <c r="AZ52" s="44"/>
      <c r="BA52" s="44"/>
      <c r="BB52" s="48"/>
      <c r="BC52" s="43"/>
      <c r="BD52" s="43"/>
      <c r="BE52" s="43"/>
      <c r="BF52" s="44"/>
      <c r="BG52" s="44"/>
      <c r="BH52" s="44"/>
      <c r="BI52" s="44"/>
      <c r="BJ52" s="44"/>
      <c r="BK52" s="48"/>
      <c r="BL52" s="43"/>
      <c r="BM52" s="43"/>
      <c r="BN52" s="43"/>
      <c r="BO52" s="44"/>
      <c r="BP52" s="44"/>
      <c r="BQ52" s="44"/>
      <c r="BR52" s="44"/>
      <c r="BS52" s="44"/>
      <c r="BT52" s="48"/>
      <c r="BU52" s="43"/>
      <c r="BV52" s="43"/>
      <c r="BW52" s="43"/>
      <c r="BX52" s="44"/>
      <c r="BY52" s="44"/>
      <c r="BZ52" s="44"/>
      <c r="CA52" s="44"/>
      <c r="CB52" s="44"/>
      <c r="CC52" s="48"/>
      <c r="CD52" s="43"/>
      <c r="CE52" s="43"/>
      <c r="CF52" s="43"/>
      <c r="CG52" s="44"/>
      <c r="CH52" s="44"/>
      <c r="CI52" s="44"/>
      <c r="CJ52" s="44"/>
      <c r="CK52" s="44"/>
      <c r="CL52" s="48"/>
      <c r="CM52" s="43"/>
      <c r="CN52" s="43"/>
      <c r="CO52" s="43"/>
      <c r="CP52" s="44"/>
      <c r="CQ52" s="44"/>
      <c r="CR52" s="44"/>
      <c r="CS52" s="44"/>
      <c r="CT52" s="44"/>
      <c r="CU52" s="45"/>
      <c r="CV52" s="43"/>
      <c r="CW52" s="43"/>
      <c r="CX52" s="43"/>
      <c r="CY52" s="44"/>
      <c r="CZ52" s="44"/>
      <c r="DA52" s="44"/>
      <c r="DB52" s="44"/>
      <c r="DC52" s="44"/>
      <c r="DD52" s="45"/>
      <c r="DE52" s="43"/>
      <c r="DF52" s="43"/>
      <c r="DG52" s="43"/>
      <c r="DH52" s="44"/>
      <c r="DI52" s="44"/>
      <c r="DJ52" s="44"/>
      <c r="DK52" s="44"/>
      <c r="DL52" s="44"/>
      <c r="DM52" s="45"/>
    </row>
    <row r="54" spans="1:130" s="28" customFormat="1" ht="18.75" x14ac:dyDescent="0.3">
      <c r="A54" s="26" t="s">
        <v>45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27"/>
      <c r="AD54" s="27"/>
      <c r="AE54" s="27"/>
      <c r="AF54" s="27"/>
      <c r="AG54" s="27"/>
      <c r="AH54" s="27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  <c r="BW54" s="27"/>
      <c r="BX54" s="27"/>
      <c r="BY54" s="27"/>
      <c r="BZ54" s="27"/>
      <c r="CA54" s="27"/>
      <c r="CB54" s="27"/>
      <c r="CC54" s="27"/>
      <c r="CD54" s="27"/>
      <c r="CE54" s="27"/>
      <c r="CF54" s="27"/>
      <c r="CG54" s="27"/>
      <c r="CH54" s="27"/>
      <c r="CI54" s="27"/>
      <c r="CJ54" s="27"/>
      <c r="CK54" s="27"/>
      <c r="CL54" s="27"/>
      <c r="CM54" s="27"/>
      <c r="CN54" s="27"/>
      <c r="CO54" s="27"/>
      <c r="CP54" s="27"/>
      <c r="CQ54" s="27"/>
      <c r="CR54" s="27"/>
      <c r="CS54" s="27"/>
      <c r="CT54" s="27"/>
      <c r="CU54" s="27"/>
      <c r="CV54" s="27"/>
      <c r="CW54" s="27"/>
      <c r="CX54" s="27"/>
      <c r="CY54" s="27"/>
      <c r="CZ54" s="27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7"/>
      <c r="DL54" s="27"/>
      <c r="DM54" s="27"/>
      <c r="DN54" s="73"/>
      <c r="DO54" s="18"/>
      <c r="DP54" s="18"/>
      <c r="DQ54" s="18"/>
      <c r="DR54" s="18"/>
      <c r="DS54" s="18"/>
      <c r="DT54" s="18"/>
      <c r="DU54" s="18"/>
      <c r="DV54" s="18"/>
    </row>
    <row r="55" spans="1:130" x14ac:dyDescent="0.25">
      <c r="A55" s="24">
        <v>633</v>
      </c>
      <c r="B55" s="18" t="s">
        <v>46</v>
      </c>
      <c r="J55" s="140"/>
      <c r="K55" s="140"/>
      <c r="L55" s="140"/>
      <c r="M55" s="140"/>
      <c r="N55" s="141"/>
      <c r="O55" s="140"/>
      <c r="P55" s="140"/>
      <c r="Q55" s="153">
        <f>N55</f>
        <v>0</v>
      </c>
      <c r="R55" s="154">
        <f>Q55</f>
        <v>0</v>
      </c>
      <c r="S55" s="140"/>
      <c r="T55" s="140"/>
      <c r="U55" s="140"/>
      <c r="V55" s="140"/>
      <c r="W55" s="141"/>
      <c r="X55" s="140"/>
      <c r="Y55" s="140"/>
      <c r="Z55" s="153">
        <f>W55</f>
        <v>0</v>
      </c>
      <c r="AA55" s="154">
        <f>Z55</f>
        <v>0</v>
      </c>
      <c r="AB55" s="140"/>
      <c r="AC55" s="140"/>
      <c r="AD55" s="140"/>
      <c r="AE55" s="140"/>
      <c r="AF55" s="141"/>
      <c r="AG55" s="140"/>
      <c r="AH55" s="140"/>
      <c r="AI55" s="153">
        <f>AF55</f>
        <v>0</v>
      </c>
      <c r="AJ55" s="154">
        <f>AI55</f>
        <v>0</v>
      </c>
      <c r="AK55" s="140"/>
      <c r="AL55" s="140"/>
      <c r="AM55" s="140"/>
      <c r="AN55" s="140"/>
      <c r="AO55" s="141"/>
      <c r="AP55" s="140"/>
      <c r="AQ55" s="140"/>
      <c r="AR55" s="153">
        <f>AO55</f>
        <v>0</v>
      </c>
      <c r="AS55" s="154">
        <f>AR55</f>
        <v>0</v>
      </c>
      <c r="AT55" s="140"/>
      <c r="AU55" s="140"/>
      <c r="AV55" s="140"/>
      <c r="AW55" s="140"/>
      <c r="AX55" s="141"/>
      <c r="AY55" s="140"/>
      <c r="AZ55" s="140"/>
      <c r="BA55" s="153">
        <f>AX55</f>
        <v>0</v>
      </c>
      <c r="BB55" s="154">
        <f>BA55</f>
        <v>0</v>
      </c>
      <c r="BC55" s="140"/>
      <c r="BD55" s="140"/>
      <c r="BE55" s="140"/>
      <c r="BF55" s="140"/>
      <c r="BG55" s="141"/>
      <c r="BH55" s="140"/>
      <c r="BI55" s="140"/>
      <c r="BJ55" s="153">
        <f>BG55</f>
        <v>0</v>
      </c>
      <c r="BK55" s="154">
        <f>BJ55</f>
        <v>0</v>
      </c>
      <c r="BL55" s="140"/>
      <c r="BM55" s="140"/>
      <c r="BN55" s="140"/>
      <c r="BO55" s="140"/>
      <c r="BP55" s="141"/>
      <c r="BQ55" s="140"/>
      <c r="BR55" s="140"/>
      <c r="BS55" s="153">
        <f>BP55</f>
        <v>0</v>
      </c>
      <c r="BT55" s="154">
        <f>BS55</f>
        <v>0</v>
      </c>
      <c r="BU55" s="140"/>
      <c r="BV55" s="140"/>
      <c r="BW55" s="140"/>
      <c r="BX55" s="140"/>
      <c r="BY55" s="141"/>
      <c r="BZ55" s="140"/>
      <c r="CA55" s="140"/>
      <c r="CB55" s="153">
        <f>BY55</f>
        <v>0</v>
      </c>
      <c r="CC55" s="154">
        <f>CB55</f>
        <v>0</v>
      </c>
      <c r="CD55" s="140"/>
      <c r="CE55" s="140"/>
      <c r="CF55" s="140"/>
      <c r="CG55" s="140"/>
      <c r="CH55" s="141"/>
      <c r="CI55" s="140"/>
      <c r="CJ55" s="140"/>
      <c r="CK55" s="153">
        <f>CH55</f>
        <v>0</v>
      </c>
      <c r="CL55" s="154">
        <f>CK55</f>
        <v>0</v>
      </c>
      <c r="CM55" s="140"/>
      <c r="CN55" s="140"/>
      <c r="CO55" s="140"/>
      <c r="CP55" s="140"/>
      <c r="CQ55" s="141"/>
      <c r="CR55" s="140"/>
      <c r="CS55" s="140"/>
      <c r="CT55" s="153">
        <f>CQ55</f>
        <v>0</v>
      </c>
      <c r="CU55" s="154">
        <f>CT55</f>
        <v>0</v>
      </c>
      <c r="CV55" s="140"/>
      <c r="CW55" s="140"/>
      <c r="CX55" s="140"/>
      <c r="CY55" s="140"/>
      <c r="CZ55" s="141"/>
      <c r="DA55" s="140"/>
      <c r="DB55" s="140"/>
      <c r="DC55" s="153">
        <f>CZ55</f>
        <v>0</v>
      </c>
      <c r="DD55" s="154">
        <f>DC55</f>
        <v>0</v>
      </c>
      <c r="DE55" s="140"/>
      <c r="DF55" s="140"/>
      <c r="DG55" s="140"/>
      <c r="DH55" s="140"/>
      <c r="DI55" s="141"/>
      <c r="DJ55" s="140"/>
      <c r="DK55" s="140"/>
      <c r="DL55" s="153">
        <f>DI55</f>
        <v>0</v>
      </c>
      <c r="DM55" s="154">
        <f>DL55</f>
        <v>0</v>
      </c>
      <c r="DN55" s="140"/>
      <c r="DO55" s="140"/>
      <c r="DP55" s="140"/>
      <c r="DQ55" s="140"/>
      <c r="DR55" s="141">
        <f t="shared" ref="DR55:DS62" si="11">N55+W55+AF55+AO55+AX55+BG55+BP55+BP55+BY55+CH55+CQ55+CZ55+DI55</f>
        <v>0</v>
      </c>
      <c r="DS55" s="140"/>
      <c r="DT55" s="140"/>
      <c r="DU55" s="155">
        <f t="shared" ref="DT55:DV69" si="12">Q55+Z55+AI55+AR55+BA55+BJ55+BS55+BS55+CB55+CK55+CT55+DC55+DL55</f>
        <v>0</v>
      </c>
      <c r="DV55" s="155">
        <f t="shared" si="12"/>
        <v>0</v>
      </c>
    </row>
    <row r="56" spans="1:130" x14ac:dyDescent="0.25">
      <c r="A56" s="24">
        <v>633</v>
      </c>
      <c r="B56" s="18" t="s">
        <v>47</v>
      </c>
      <c r="J56" s="140"/>
      <c r="K56" s="140"/>
      <c r="L56" s="140"/>
      <c r="M56" s="140"/>
      <c r="N56" s="141"/>
      <c r="O56" s="140"/>
      <c r="P56" s="140"/>
      <c r="Q56" s="153">
        <f t="shared" ref="Q56:Q57" si="13">N56</f>
        <v>0</v>
      </c>
      <c r="R56" s="154">
        <f>Q56</f>
        <v>0</v>
      </c>
      <c r="S56" s="140"/>
      <c r="T56" s="140"/>
      <c r="U56" s="140"/>
      <c r="V56" s="140"/>
      <c r="W56" s="141"/>
      <c r="X56" s="140"/>
      <c r="Y56" s="140"/>
      <c r="Z56" s="153">
        <f t="shared" ref="Z56:Z57" si="14">W56</f>
        <v>0</v>
      </c>
      <c r="AA56" s="154">
        <f>Z56</f>
        <v>0</v>
      </c>
      <c r="AB56" s="140"/>
      <c r="AC56" s="140"/>
      <c r="AD56" s="140"/>
      <c r="AE56" s="140"/>
      <c r="AF56" s="141"/>
      <c r="AG56" s="140"/>
      <c r="AH56" s="140"/>
      <c r="AI56" s="153">
        <f t="shared" ref="AI56:AI57" si="15">AF56</f>
        <v>0</v>
      </c>
      <c r="AJ56" s="154">
        <f>AI56</f>
        <v>0</v>
      </c>
      <c r="AK56" s="140"/>
      <c r="AL56" s="140"/>
      <c r="AM56" s="140"/>
      <c r="AN56" s="140"/>
      <c r="AO56" s="141"/>
      <c r="AP56" s="140"/>
      <c r="AQ56" s="140"/>
      <c r="AR56" s="153">
        <f t="shared" ref="AR56:AR57" si="16">AO56</f>
        <v>0</v>
      </c>
      <c r="AS56" s="154">
        <f>AR56</f>
        <v>0</v>
      </c>
      <c r="AT56" s="140"/>
      <c r="AU56" s="140"/>
      <c r="AV56" s="140"/>
      <c r="AW56" s="140"/>
      <c r="AX56" s="141"/>
      <c r="AY56" s="140"/>
      <c r="AZ56" s="140"/>
      <c r="BA56" s="153">
        <f t="shared" ref="BA56:BA57" si="17">AX56</f>
        <v>0</v>
      </c>
      <c r="BB56" s="154">
        <f>BA56</f>
        <v>0</v>
      </c>
      <c r="BC56" s="140"/>
      <c r="BD56" s="140"/>
      <c r="BE56" s="140"/>
      <c r="BF56" s="140"/>
      <c r="BG56" s="141"/>
      <c r="BH56" s="140"/>
      <c r="BI56" s="140"/>
      <c r="BJ56" s="153">
        <f t="shared" ref="BJ56:BJ57" si="18">BG56</f>
        <v>0</v>
      </c>
      <c r="BK56" s="154">
        <f>BJ56</f>
        <v>0</v>
      </c>
      <c r="BL56" s="140"/>
      <c r="BM56" s="140"/>
      <c r="BN56" s="140"/>
      <c r="BO56" s="140"/>
      <c r="BP56" s="141"/>
      <c r="BQ56" s="140"/>
      <c r="BR56" s="140"/>
      <c r="BS56" s="153">
        <f t="shared" ref="BS56:BS57" si="19">BP56</f>
        <v>0</v>
      </c>
      <c r="BT56" s="154">
        <f>BS56</f>
        <v>0</v>
      </c>
      <c r="BU56" s="140"/>
      <c r="BV56" s="140"/>
      <c r="BW56" s="140"/>
      <c r="BX56" s="140"/>
      <c r="BY56" s="141"/>
      <c r="BZ56" s="140"/>
      <c r="CA56" s="140"/>
      <c r="CB56" s="153">
        <f t="shared" ref="CB56:CB57" si="20">BY56</f>
        <v>0</v>
      </c>
      <c r="CC56" s="154">
        <f>CB56</f>
        <v>0</v>
      </c>
      <c r="CD56" s="140"/>
      <c r="CE56" s="140"/>
      <c r="CF56" s="140"/>
      <c r="CG56" s="140"/>
      <c r="CH56" s="141"/>
      <c r="CI56" s="140"/>
      <c r="CJ56" s="140"/>
      <c r="CK56" s="153">
        <f t="shared" ref="CK56:CK57" si="21">CH56</f>
        <v>0</v>
      </c>
      <c r="CL56" s="154">
        <f>CK56</f>
        <v>0</v>
      </c>
      <c r="CM56" s="140"/>
      <c r="CN56" s="140"/>
      <c r="CO56" s="140"/>
      <c r="CP56" s="140"/>
      <c r="CQ56" s="141"/>
      <c r="CR56" s="140"/>
      <c r="CS56" s="140"/>
      <c r="CT56" s="153">
        <f t="shared" ref="CT56:CT57" si="22">CQ56</f>
        <v>0</v>
      </c>
      <c r="CU56" s="154">
        <f>CT56</f>
        <v>0</v>
      </c>
      <c r="CV56" s="140"/>
      <c r="CW56" s="140"/>
      <c r="CX56" s="140"/>
      <c r="CY56" s="140"/>
      <c r="CZ56" s="141"/>
      <c r="DA56" s="140"/>
      <c r="DB56" s="140"/>
      <c r="DC56" s="153">
        <f t="shared" ref="DC56:DC57" si="23">CZ56</f>
        <v>0</v>
      </c>
      <c r="DD56" s="154">
        <f>DC56</f>
        <v>0</v>
      </c>
      <c r="DE56" s="140"/>
      <c r="DF56" s="140"/>
      <c r="DG56" s="140"/>
      <c r="DH56" s="140"/>
      <c r="DI56" s="141">
        <v>43.44</v>
      </c>
      <c r="DJ56" s="140"/>
      <c r="DK56" s="140"/>
      <c r="DL56" s="153">
        <f t="shared" ref="DL56:DL57" si="24">DI56</f>
        <v>43.44</v>
      </c>
      <c r="DM56" s="154">
        <f>DL56</f>
        <v>43.44</v>
      </c>
      <c r="DN56" s="140"/>
      <c r="DO56" s="140"/>
      <c r="DP56" s="140"/>
      <c r="DQ56" s="140"/>
      <c r="DR56" s="141">
        <f t="shared" si="11"/>
        <v>43.44</v>
      </c>
      <c r="DS56" s="140"/>
      <c r="DT56" s="140"/>
      <c r="DU56" s="153">
        <f t="shared" si="12"/>
        <v>43.44</v>
      </c>
      <c r="DV56" s="155">
        <f t="shared" si="12"/>
        <v>43.44</v>
      </c>
    </row>
    <row r="57" spans="1:130" x14ac:dyDescent="0.25">
      <c r="A57" s="24">
        <v>633</v>
      </c>
      <c r="B57" s="18" t="s">
        <v>48</v>
      </c>
      <c r="J57" s="140"/>
      <c r="K57" s="140"/>
      <c r="L57" s="140"/>
      <c r="M57" s="140"/>
      <c r="N57" s="141"/>
      <c r="O57" s="140"/>
      <c r="P57" s="140"/>
      <c r="Q57" s="153">
        <f t="shared" si="13"/>
        <v>0</v>
      </c>
      <c r="R57" s="154">
        <f>Q57</f>
        <v>0</v>
      </c>
      <c r="S57" s="140"/>
      <c r="T57" s="140"/>
      <c r="U57" s="140"/>
      <c r="V57" s="140"/>
      <c r="W57" s="141"/>
      <c r="X57" s="140"/>
      <c r="Y57" s="140"/>
      <c r="Z57" s="153">
        <f t="shared" si="14"/>
        <v>0</v>
      </c>
      <c r="AA57" s="154">
        <f>Z57</f>
        <v>0</v>
      </c>
      <c r="AB57" s="140"/>
      <c r="AC57" s="140"/>
      <c r="AD57" s="140"/>
      <c r="AE57" s="140"/>
      <c r="AF57" s="141"/>
      <c r="AG57" s="140"/>
      <c r="AH57" s="140"/>
      <c r="AI57" s="153">
        <f t="shared" si="15"/>
        <v>0</v>
      </c>
      <c r="AJ57" s="154">
        <f>AI57</f>
        <v>0</v>
      </c>
      <c r="AK57" s="140"/>
      <c r="AL57" s="140"/>
      <c r="AM57" s="140"/>
      <c r="AN57" s="140"/>
      <c r="AO57" s="141"/>
      <c r="AP57" s="140"/>
      <c r="AQ57" s="140"/>
      <c r="AR57" s="153">
        <f t="shared" si="16"/>
        <v>0</v>
      </c>
      <c r="AS57" s="154">
        <f>AR57</f>
        <v>0</v>
      </c>
      <c r="AT57" s="140"/>
      <c r="AU57" s="140"/>
      <c r="AV57" s="140"/>
      <c r="AW57" s="140"/>
      <c r="AX57" s="141"/>
      <c r="AY57" s="140"/>
      <c r="AZ57" s="140"/>
      <c r="BA57" s="153">
        <f t="shared" si="17"/>
        <v>0</v>
      </c>
      <c r="BB57" s="154">
        <f>BA57</f>
        <v>0</v>
      </c>
      <c r="BC57" s="140"/>
      <c r="BD57" s="140"/>
      <c r="BE57" s="140"/>
      <c r="BF57" s="140"/>
      <c r="BG57" s="141"/>
      <c r="BH57" s="140"/>
      <c r="BI57" s="140"/>
      <c r="BJ57" s="153">
        <f t="shared" si="18"/>
        <v>0</v>
      </c>
      <c r="BK57" s="154">
        <f>BJ57</f>
        <v>0</v>
      </c>
      <c r="BL57" s="140"/>
      <c r="BM57" s="140"/>
      <c r="BN57" s="140"/>
      <c r="BO57" s="140"/>
      <c r="BP57" s="141"/>
      <c r="BQ57" s="140"/>
      <c r="BR57" s="140"/>
      <c r="BS57" s="153">
        <f t="shared" si="19"/>
        <v>0</v>
      </c>
      <c r="BT57" s="154">
        <f>BS57</f>
        <v>0</v>
      </c>
      <c r="BU57" s="140"/>
      <c r="BV57" s="140"/>
      <c r="BW57" s="140"/>
      <c r="BX57" s="140"/>
      <c r="BY57" s="141"/>
      <c r="BZ57" s="140"/>
      <c r="CA57" s="140"/>
      <c r="CB57" s="153">
        <f t="shared" si="20"/>
        <v>0</v>
      </c>
      <c r="CC57" s="154">
        <f>CB57</f>
        <v>0</v>
      </c>
      <c r="CD57" s="140"/>
      <c r="CE57" s="140"/>
      <c r="CF57" s="140"/>
      <c r="CG57" s="140"/>
      <c r="CH57" s="141"/>
      <c r="CI57" s="140"/>
      <c r="CJ57" s="140"/>
      <c r="CK57" s="153">
        <f t="shared" si="21"/>
        <v>0</v>
      </c>
      <c r="CL57" s="154">
        <f>CK57</f>
        <v>0</v>
      </c>
      <c r="CM57" s="140"/>
      <c r="CN57" s="140"/>
      <c r="CO57" s="140"/>
      <c r="CP57" s="140"/>
      <c r="CQ57" s="141"/>
      <c r="CR57" s="140"/>
      <c r="CS57" s="140"/>
      <c r="CT57" s="153">
        <f t="shared" si="22"/>
        <v>0</v>
      </c>
      <c r="CU57" s="154">
        <f>CT57</f>
        <v>0</v>
      </c>
      <c r="CV57" s="140"/>
      <c r="CW57" s="140"/>
      <c r="CX57" s="140"/>
      <c r="CY57" s="140"/>
      <c r="CZ57" s="141"/>
      <c r="DA57" s="140"/>
      <c r="DB57" s="140"/>
      <c r="DC57" s="153">
        <f t="shared" si="23"/>
        <v>0</v>
      </c>
      <c r="DD57" s="154">
        <f>DC57</f>
        <v>0</v>
      </c>
      <c r="DE57" s="140"/>
      <c r="DF57" s="140"/>
      <c r="DG57" s="140"/>
      <c r="DH57" s="140"/>
      <c r="DI57" s="141"/>
      <c r="DJ57" s="140"/>
      <c r="DK57" s="140"/>
      <c r="DL57" s="153">
        <f t="shared" si="24"/>
        <v>0</v>
      </c>
      <c r="DM57" s="154">
        <f>DL57</f>
        <v>0</v>
      </c>
      <c r="DN57" s="140"/>
      <c r="DO57" s="140"/>
      <c r="DP57" s="140"/>
      <c r="DQ57" s="140"/>
      <c r="DR57" s="141">
        <f t="shared" si="11"/>
        <v>0</v>
      </c>
      <c r="DS57" s="140"/>
      <c r="DT57" s="140"/>
      <c r="DU57" s="153">
        <f t="shared" si="12"/>
        <v>0</v>
      </c>
      <c r="DV57" s="155">
        <f t="shared" si="12"/>
        <v>0</v>
      </c>
    </row>
    <row r="58" spans="1:130" x14ac:dyDescent="0.25">
      <c r="A58" s="34">
        <v>6283</v>
      </c>
      <c r="B58" s="35" t="s">
        <v>60</v>
      </c>
      <c r="J58" s="140"/>
      <c r="K58" s="140"/>
      <c r="L58" s="140"/>
      <c r="M58" s="140"/>
      <c r="N58" s="140"/>
      <c r="O58" s="140"/>
      <c r="P58" s="140"/>
      <c r="Q58" s="140"/>
      <c r="R58" s="142">
        <v>0</v>
      </c>
      <c r="S58" s="140"/>
      <c r="T58" s="140"/>
      <c r="U58" s="140"/>
      <c r="V58" s="140"/>
      <c r="W58" s="140"/>
      <c r="X58" s="140"/>
      <c r="Y58" s="140"/>
      <c r="Z58" s="140"/>
      <c r="AA58" s="142">
        <v>0</v>
      </c>
      <c r="AB58" s="140"/>
      <c r="AC58" s="140"/>
      <c r="AD58" s="140"/>
      <c r="AE58" s="140"/>
      <c r="AF58" s="140"/>
      <c r="AG58" s="140"/>
      <c r="AH58" s="140"/>
      <c r="AI58" s="140"/>
      <c r="AJ58" s="142">
        <v>2.64</v>
      </c>
      <c r="AK58" s="140"/>
      <c r="AL58" s="140"/>
      <c r="AM58" s="140"/>
      <c r="AN58" s="140"/>
      <c r="AO58" s="140"/>
      <c r="AP58" s="140"/>
      <c r="AQ58" s="140"/>
      <c r="AR58" s="140"/>
      <c r="AS58" s="142">
        <v>6.13</v>
      </c>
      <c r="AT58" s="140"/>
      <c r="AU58" s="140"/>
      <c r="AV58" s="140"/>
      <c r="AW58" s="140"/>
      <c r="AX58" s="140"/>
      <c r="AY58" s="140"/>
      <c r="AZ58" s="140"/>
      <c r="BA58" s="140"/>
      <c r="BB58" s="142">
        <v>0.97</v>
      </c>
      <c r="BC58" s="140"/>
      <c r="BD58" s="140"/>
      <c r="BE58" s="140"/>
      <c r="BF58" s="140"/>
      <c r="BG58" s="140"/>
      <c r="BH58" s="140"/>
      <c r="BI58" s="140"/>
      <c r="BJ58" s="140"/>
      <c r="BK58" s="142">
        <v>70</v>
      </c>
      <c r="BL58" s="140"/>
      <c r="BM58" s="140"/>
      <c r="BN58" s="140"/>
      <c r="BO58" s="140"/>
      <c r="BP58" s="140"/>
      <c r="BQ58" s="140"/>
      <c r="BR58" s="140"/>
      <c r="BS58" s="140"/>
      <c r="BT58" s="142">
        <v>0.4</v>
      </c>
      <c r="BU58" s="140"/>
      <c r="BV58" s="140"/>
      <c r="BW58" s="140"/>
      <c r="BX58" s="140"/>
      <c r="BY58" s="140"/>
      <c r="BZ58" s="140"/>
      <c r="CA58" s="140"/>
      <c r="CB58" s="140"/>
      <c r="CC58" s="142">
        <v>0</v>
      </c>
      <c r="CD58" s="140"/>
      <c r="CE58" s="140"/>
      <c r="CF58" s="140"/>
      <c r="CG58" s="140"/>
      <c r="CH58" s="140"/>
      <c r="CI58" s="140"/>
      <c r="CJ58" s="140"/>
      <c r="CK58" s="140"/>
      <c r="CL58" s="142">
        <v>8.23</v>
      </c>
      <c r="CM58" s="140"/>
      <c r="CN58" s="140"/>
      <c r="CO58" s="140"/>
      <c r="CP58" s="140"/>
      <c r="CQ58" s="140"/>
      <c r="CR58" s="140"/>
      <c r="CS58" s="140"/>
      <c r="CT58" s="140"/>
      <c r="CU58" s="142">
        <v>-5.53</v>
      </c>
      <c r="CV58" s="140"/>
      <c r="CW58" s="140"/>
      <c r="CX58" s="140"/>
      <c r="CY58" s="140"/>
      <c r="CZ58" s="140"/>
      <c r="DA58" s="140"/>
      <c r="DB58" s="140"/>
      <c r="DC58" s="140"/>
      <c r="DD58" s="142">
        <v>725.6</v>
      </c>
      <c r="DE58" s="140"/>
      <c r="DF58" s="140"/>
      <c r="DG58" s="140"/>
      <c r="DH58" s="140"/>
      <c r="DI58" s="140"/>
      <c r="DJ58" s="140"/>
      <c r="DK58" s="140"/>
      <c r="DL58" s="140"/>
      <c r="DM58" s="142">
        <v>653.57000000000005</v>
      </c>
      <c r="DN58" s="140"/>
      <c r="DO58" s="140"/>
      <c r="DP58" s="140"/>
      <c r="DQ58" s="140"/>
      <c r="DR58" s="140"/>
      <c r="DS58" s="140"/>
      <c r="DT58" s="140"/>
      <c r="DU58" s="140"/>
      <c r="DV58" s="237">
        <f t="shared" si="12"/>
        <v>1462.41</v>
      </c>
    </row>
    <row r="59" spans="1:130" x14ac:dyDescent="0.25">
      <c r="A59" s="34">
        <v>6284</v>
      </c>
      <c r="B59" s="35" t="s">
        <v>61</v>
      </c>
      <c r="J59" s="140"/>
      <c r="K59" s="140"/>
      <c r="L59" s="140"/>
      <c r="M59" s="140"/>
      <c r="N59" s="140"/>
      <c r="O59" s="140"/>
      <c r="P59" s="140"/>
      <c r="Q59" s="140"/>
      <c r="R59" s="142">
        <v>0</v>
      </c>
      <c r="S59" s="140"/>
      <c r="T59" s="140"/>
      <c r="U59" s="140"/>
      <c r="V59" s="140"/>
      <c r="W59" s="140"/>
      <c r="X59" s="140"/>
      <c r="Y59" s="140"/>
      <c r="Z59" s="140"/>
      <c r="AA59" s="142">
        <v>0</v>
      </c>
      <c r="AB59" s="140"/>
      <c r="AC59" s="140"/>
      <c r="AD59" s="140"/>
      <c r="AE59" s="140"/>
      <c r="AF59" s="140"/>
      <c r="AG59" s="140"/>
      <c r="AH59" s="140"/>
      <c r="AI59" s="140"/>
      <c r="AJ59" s="142">
        <v>0</v>
      </c>
      <c r="AK59" s="140"/>
      <c r="AL59" s="140"/>
      <c r="AM59" s="140"/>
      <c r="AN59" s="140"/>
      <c r="AO59" s="140"/>
      <c r="AP59" s="140"/>
      <c r="AQ59" s="140"/>
      <c r="AR59" s="140"/>
      <c r="AS59" s="142">
        <v>0</v>
      </c>
      <c r="AT59" s="140"/>
      <c r="AU59" s="140"/>
      <c r="AV59" s="140"/>
      <c r="AW59" s="140"/>
      <c r="AX59" s="140"/>
      <c r="AY59" s="140"/>
      <c r="AZ59" s="140"/>
      <c r="BA59" s="140"/>
      <c r="BB59" s="142">
        <v>0</v>
      </c>
      <c r="BC59" s="140"/>
      <c r="BD59" s="140"/>
      <c r="BE59" s="140"/>
      <c r="BF59" s="140"/>
      <c r="BG59" s="140"/>
      <c r="BH59" s="140"/>
      <c r="BI59" s="140"/>
      <c r="BJ59" s="140"/>
      <c r="BK59" s="142">
        <v>0</v>
      </c>
      <c r="BL59" s="140"/>
      <c r="BM59" s="140"/>
      <c r="BN59" s="140"/>
      <c r="BO59" s="140"/>
      <c r="BP59" s="140"/>
      <c r="BQ59" s="140"/>
      <c r="BR59" s="140"/>
      <c r="BS59" s="140"/>
      <c r="BT59" s="142">
        <v>0</v>
      </c>
      <c r="BU59" s="140"/>
      <c r="BV59" s="140"/>
      <c r="BW59" s="140"/>
      <c r="BX59" s="140"/>
      <c r="BY59" s="140"/>
      <c r="BZ59" s="140"/>
      <c r="CA59" s="140"/>
      <c r="CB59" s="140"/>
      <c r="CC59" s="142">
        <v>0</v>
      </c>
      <c r="CD59" s="140"/>
      <c r="CE59" s="140"/>
      <c r="CF59" s="140"/>
      <c r="CG59" s="140"/>
      <c r="CH59" s="140"/>
      <c r="CI59" s="140"/>
      <c r="CJ59" s="140"/>
      <c r="CK59" s="140"/>
      <c r="CL59" s="142">
        <v>0</v>
      </c>
      <c r="CM59" s="140"/>
      <c r="CN59" s="140"/>
      <c r="CO59" s="140"/>
      <c r="CP59" s="140"/>
      <c r="CQ59" s="140"/>
      <c r="CR59" s="140"/>
      <c r="CS59" s="140"/>
      <c r="CT59" s="140"/>
      <c r="CU59" s="142">
        <v>0</v>
      </c>
      <c r="CV59" s="140"/>
      <c r="CW59" s="140"/>
      <c r="CX59" s="140"/>
      <c r="CY59" s="140"/>
      <c r="CZ59" s="140"/>
      <c r="DA59" s="140"/>
      <c r="DB59" s="140"/>
      <c r="DC59" s="140"/>
      <c r="DD59" s="142">
        <v>0</v>
      </c>
      <c r="DE59" s="140"/>
      <c r="DF59" s="140"/>
      <c r="DG59" s="140"/>
      <c r="DH59" s="140"/>
      <c r="DI59" s="140"/>
      <c r="DJ59" s="140"/>
      <c r="DK59" s="140"/>
      <c r="DL59" s="140"/>
      <c r="DM59" s="142">
        <v>0</v>
      </c>
      <c r="DN59" s="140"/>
      <c r="DO59" s="140"/>
      <c r="DP59" s="140"/>
      <c r="DQ59" s="140"/>
      <c r="DR59" s="140"/>
      <c r="DS59" s="140"/>
      <c r="DT59" s="140"/>
      <c r="DU59" s="140"/>
      <c r="DV59" s="155">
        <f t="shared" si="12"/>
        <v>0</v>
      </c>
    </row>
    <row r="60" spans="1:130" x14ac:dyDescent="0.25">
      <c r="A60" s="24" t="s">
        <v>56</v>
      </c>
      <c r="B60" s="18" t="s">
        <v>49</v>
      </c>
      <c r="F60" s="20"/>
      <c r="J60" s="140"/>
      <c r="K60" s="140"/>
      <c r="L60" s="140"/>
      <c r="M60" s="141"/>
      <c r="N60" s="140"/>
      <c r="O60" s="140"/>
      <c r="P60" s="140"/>
      <c r="Q60" s="153">
        <f>M60</f>
        <v>0</v>
      </c>
      <c r="R60" s="155">
        <v>0</v>
      </c>
      <c r="S60" s="140"/>
      <c r="T60" s="140"/>
      <c r="U60" s="140"/>
      <c r="V60" s="141"/>
      <c r="W60" s="140"/>
      <c r="X60" s="140"/>
      <c r="Y60" s="140"/>
      <c r="Z60" s="153">
        <f>V60</f>
        <v>0</v>
      </c>
      <c r="AA60" s="155">
        <f>Z60</f>
        <v>0</v>
      </c>
      <c r="AB60" s="140"/>
      <c r="AC60" s="140"/>
      <c r="AD60" s="140"/>
      <c r="AE60" s="141"/>
      <c r="AF60" s="140"/>
      <c r="AG60" s="140"/>
      <c r="AH60" s="140"/>
      <c r="AI60" s="153">
        <f>AE60</f>
        <v>0</v>
      </c>
      <c r="AJ60" s="155">
        <f>AI60</f>
        <v>0</v>
      </c>
      <c r="AK60" s="140"/>
      <c r="AL60" s="140"/>
      <c r="AM60" s="140"/>
      <c r="AN60" s="141"/>
      <c r="AO60" s="140"/>
      <c r="AP60" s="140"/>
      <c r="AQ60" s="140"/>
      <c r="AR60" s="153">
        <f>AN60</f>
        <v>0</v>
      </c>
      <c r="AS60" s="155">
        <f>AR60</f>
        <v>0</v>
      </c>
      <c r="AT60" s="140"/>
      <c r="AU60" s="140"/>
      <c r="AV60" s="140"/>
      <c r="AW60" s="141"/>
      <c r="AX60" s="140"/>
      <c r="AY60" s="140"/>
      <c r="AZ60" s="140"/>
      <c r="BA60" s="153">
        <f>AW60</f>
        <v>0</v>
      </c>
      <c r="BB60" s="155">
        <f>BA60</f>
        <v>0</v>
      </c>
      <c r="BC60" s="140"/>
      <c r="BD60" s="140"/>
      <c r="BE60" s="140"/>
      <c r="BF60" s="141"/>
      <c r="BG60" s="140"/>
      <c r="BH60" s="140"/>
      <c r="BI60" s="140"/>
      <c r="BJ60" s="153">
        <f>BF60</f>
        <v>0</v>
      </c>
      <c r="BK60" s="155">
        <f>BJ60</f>
        <v>0</v>
      </c>
      <c r="BL60" s="140"/>
      <c r="BM60" s="140"/>
      <c r="BN60" s="140"/>
      <c r="BO60" s="141"/>
      <c r="BP60" s="140"/>
      <c r="BQ60" s="140"/>
      <c r="BR60" s="140"/>
      <c r="BS60" s="153">
        <f>BO60</f>
        <v>0</v>
      </c>
      <c r="BT60" s="155">
        <f>BS60</f>
        <v>0</v>
      </c>
      <c r="BU60" s="140"/>
      <c r="BV60" s="140"/>
      <c r="BW60" s="140"/>
      <c r="BX60" s="141"/>
      <c r="BY60" s="140"/>
      <c r="BZ60" s="140"/>
      <c r="CA60" s="140"/>
      <c r="CB60" s="153">
        <f>BX60</f>
        <v>0</v>
      </c>
      <c r="CC60" s="155">
        <f>CB60</f>
        <v>0</v>
      </c>
      <c r="CD60" s="140"/>
      <c r="CE60" s="140"/>
      <c r="CF60" s="140"/>
      <c r="CG60" s="141"/>
      <c r="CH60" s="140"/>
      <c r="CI60" s="140"/>
      <c r="CJ60" s="140"/>
      <c r="CK60" s="153">
        <f>CG60</f>
        <v>0</v>
      </c>
      <c r="CL60" s="155">
        <f>CK60</f>
        <v>0</v>
      </c>
      <c r="CM60" s="140"/>
      <c r="CN60" s="140"/>
      <c r="CO60" s="140"/>
      <c r="CP60" s="141"/>
      <c r="CQ60" s="140"/>
      <c r="CR60" s="140"/>
      <c r="CS60" s="140"/>
      <c r="CT60" s="153">
        <f>CP60</f>
        <v>0</v>
      </c>
      <c r="CU60" s="155">
        <f>CT60</f>
        <v>0</v>
      </c>
      <c r="CV60" s="140"/>
      <c r="CW60" s="140"/>
      <c r="CX60" s="140"/>
      <c r="CY60" s="141"/>
      <c r="CZ60" s="140"/>
      <c r="DA60" s="140"/>
      <c r="DB60" s="140"/>
      <c r="DC60" s="153">
        <f>CY60</f>
        <v>0</v>
      </c>
      <c r="DD60" s="155">
        <f>DC60</f>
        <v>0</v>
      </c>
      <c r="DE60" s="140"/>
      <c r="DF60" s="140"/>
      <c r="DG60" s="140"/>
      <c r="DH60" s="141"/>
      <c r="DI60" s="140"/>
      <c r="DJ60" s="140"/>
      <c r="DK60" s="140"/>
      <c r="DL60" s="153">
        <f>DH60</f>
        <v>0</v>
      </c>
      <c r="DM60" s="155">
        <f>DL60</f>
        <v>0</v>
      </c>
      <c r="DN60" s="140"/>
      <c r="DO60" s="140"/>
      <c r="DP60" s="140"/>
      <c r="DQ60" s="141">
        <f t="shared" ref="DQ60" si="25">M60+V60+AE60+AN60+AW60+BF60+BO60+BO60+BX60+CG60+CP60+CY60+DH60</f>
        <v>0</v>
      </c>
      <c r="DR60" s="140"/>
      <c r="DS60" s="140"/>
      <c r="DT60" s="140"/>
      <c r="DU60" s="153">
        <f t="shared" si="12"/>
        <v>0</v>
      </c>
      <c r="DV60" s="155">
        <f t="shared" si="12"/>
        <v>0</v>
      </c>
    </row>
    <row r="61" spans="1:130" x14ac:dyDescent="0.25">
      <c r="A61" s="24" t="s">
        <v>57</v>
      </c>
      <c r="B61" s="18" t="s">
        <v>50</v>
      </c>
      <c r="J61" s="141"/>
      <c r="K61" s="140"/>
      <c r="L61" s="153">
        <f>J61</f>
        <v>0</v>
      </c>
      <c r="M61" s="140"/>
      <c r="N61" s="140"/>
      <c r="O61" s="153"/>
      <c r="P61" s="140"/>
      <c r="Q61" s="153">
        <f>O61</f>
        <v>0</v>
      </c>
      <c r="R61" s="155">
        <f>Q61+L61</f>
        <v>0</v>
      </c>
      <c r="S61" s="141"/>
      <c r="T61" s="140"/>
      <c r="U61" s="153">
        <f>S61</f>
        <v>0</v>
      </c>
      <c r="V61" s="140"/>
      <c r="W61" s="140"/>
      <c r="X61" s="153"/>
      <c r="Y61" s="140"/>
      <c r="Z61" s="153">
        <f>X61</f>
        <v>0</v>
      </c>
      <c r="AA61" s="155">
        <f>Z61+U61</f>
        <v>0</v>
      </c>
      <c r="AB61" s="141"/>
      <c r="AC61" s="140"/>
      <c r="AD61" s="153">
        <f>AB61</f>
        <v>0</v>
      </c>
      <c r="AE61" s="140"/>
      <c r="AF61" s="140"/>
      <c r="AG61" s="153"/>
      <c r="AH61" s="140"/>
      <c r="AI61" s="153">
        <f>AG61</f>
        <v>0</v>
      </c>
      <c r="AJ61" s="155">
        <f>AI61+AD61</f>
        <v>0</v>
      </c>
      <c r="AK61" s="141"/>
      <c r="AL61" s="140"/>
      <c r="AM61" s="153">
        <f>AK61</f>
        <v>0</v>
      </c>
      <c r="AN61" s="140"/>
      <c r="AO61" s="140"/>
      <c r="AP61" s="153"/>
      <c r="AQ61" s="140"/>
      <c r="AR61" s="153">
        <f>AP61</f>
        <v>0</v>
      </c>
      <c r="AS61" s="155">
        <f>AR61+AM61</f>
        <v>0</v>
      </c>
      <c r="AT61" s="141"/>
      <c r="AU61" s="140"/>
      <c r="AV61" s="153">
        <f>AT61</f>
        <v>0</v>
      </c>
      <c r="AW61" s="140"/>
      <c r="AX61" s="140"/>
      <c r="AY61" s="153"/>
      <c r="AZ61" s="140"/>
      <c r="BA61" s="153">
        <f>AY61</f>
        <v>0</v>
      </c>
      <c r="BB61" s="155">
        <f>BA61+AV61</f>
        <v>0</v>
      </c>
      <c r="BC61" s="141"/>
      <c r="BD61" s="140"/>
      <c r="BE61" s="153">
        <f>BC61</f>
        <v>0</v>
      </c>
      <c r="BF61" s="140"/>
      <c r="BG61" s="140"/>
      <c r="BH61" s="153"/>
      <c r="BI61" s="140"/>
      <c r="BJ61" s="153">
        <f>BH61</f>
        <v>0</v>
      </c>
      <c r="BK61" s="155">
        <f>BJ61+BE61</f>
        <v>0</v>
      </c>
      <c r="BL61" s="141"/>
      <c r="BM61" s="140"/>
      <c r="BN61" s="153">
        <f>BL61</f>
        <v>0</v>
      </c>
      <c r="BO61" s="140"/>
      <c r="BP61" s="140"/>
      <c r="BQ61" s="153"/>
      <c r="BR61" s="140"/>
      <c r="BS61" s="153">
        <f>BQ61</f>
        <v>0</v>
      </c>
      <c r="BT61" s="155">
        <f>BS61+BN61</f>
        <v>0</v>
      </c>
      <c r="BU61" s="141"/>
      <c r="BV61" s="140"/>
      <c r="BW61" s="153">
        <f>BU61</f>
        <v>0</v>
      </c>
      <c r="BX61" s="140"/>
      <c r="BY61" s="140"/>
      <c r="BZ61" s="153"/>
      <c r="CA61" s="140"/>
      <c r="CB61" s="153">
        <f>BZ61</f>
        <v>0</v>
      </c>
      <c r="CC61" s="155">
        <f>CB61+BW61</f>
        <v>0</v>
      </c>
      <c r="CD61" s="141"/>
      <c r="CE61" s="140"/>
      <c r="CF61" s="153">
        <f>CD61</f>
        <v>0</v>
      </c>
      <c r="CG61" s="140"/>
      <c r="CH61" s="140"/>
      <c r="CI61" s="153"/>
      <c r="CJ61" s="140"/>
      <c r="CK61" s="153">
        <f>CI61</f>
        <v>0</v>
      </c>
      <c r="CL61" s="155">
        <f>CK61+CF61</f>
        <v>0</v>
      </c>
      <c r="CM61" s="141"/>
      <c r="CN61" s="140"/>
      <c r="CO61" s="153">
        <f>CM61</f>
        <v>0</v>
      </c>
      <c r="CP61" s="140"/>
      <c r="CQ61" s="140"/>
      <c r="CR61" s="153"/>
      <c r="CS61" s="140"/>
      <c r="CT61" s="153">
        <f>CR61</f>
        <v>0</v>
      </c>
      <c r="CU61" s="155">
        <f>CT61+CO61</f>
        <v>0</v>
      </c>
      <c r="CV61" s="141"/>
      <c r="CW61" s="140"/>
      <c r="CX61" s="153">
        <f>CV61</f>
        <v>0</v>
      </c>
      <c r="CY61" s="140"/>
      <c r="CZ61" s="140"/>
      <c r="DA61" s="153"/>
      <c r="DB61" s="140"/>
      <c r="DC61" s="153">
        <f>DA61</f>
        <v>0</v>
      </c>
      <c r="DD61" s="155">
        <f>DC61+CX61</f>
        <v>0</v>
      </c>
      <c r="DE61" s="141">
        <f>-1927+718+25879+1927-25879+10290+11925</f>
        <v>22933</v>
      </c>
      <c r="DF61" s="140"/>
      <c r="DG61" s="153">
        <f>DE61</f>
        <v>22933</v>
      </c>
      <c r="DH61" s="141">
        <f>-263+98+3535+263-3535+1406+1629</f>
        <v>3133</v>
      </c>
      <c r="DI61" s="140"/>
      <c r="DJ61" s="153">
        <f>-792+295+10639+792-10639+4230+4902</f>
        <v>9427</v>
      </c>
      <c r="DK61" s="140"/>
      <c r="DL61" s="153">
        <f>DJ61+DH61</f>
        <v>12560</v>
      </c>
      <c r="DM61" s="155">
        <f>DL61+DG61</f>
        <v>35493</v>
      </c>
      <c r="DN61" s="141">
        <f>J61+S61+AB61+AK61+AT61+BC61+BL61+BL61+BU61+CD61+CM61+CV61+DE61</f>
        <v>22933</v>
      </c>
      <c r="DO61" s="140"/>
      <c r="DP61" s="141">
        <f t="shared" ref="DP61:DP66" si="26">L61+U61+AD61+AM61+AV61+BE61+BN61+BN61+BW61+CF61+CO61+CX61+DG61</f>
        <v>22933</v>
      </c>
      <c r="DQ61" s="140"/>
      <c r="DR61" s="140"/>
      <c r="DS61" s="141">
        <f t="shared" si="11"/>
        <v>9427</v>
      </c>
      <c r="DT61" s="140"/>
      <c r="DU61" s="153">
        <f t="shared" si="12"/>
        <v>12560</v>
      </c>
      <c r="DV61" s="155">
        <f t="shared" si="12"/>
        <v>35493</v>
      </c>
    </row>
    <row r="62" spans="1:130" x14ac:dyDescent="0.25">
      <c r="A62" s="24" t="s">
        <v>57</v>
      </c>
      <c r="B62" s="18" t="s">
        <v>51</v>
      </c>
      <c r="J62" s="141"/>
      <c r="K62" s="140"/>
      <c r="L62" s="153">
        <f t="shared" ref="L62:L66" si="27">J62</f>
        <v>0</v>
      </c>
      <c r="M62" s="140"/>
      <c r="N62" s="140"/>
      <c r="O62" s="153"/>
      <c r="P62" s="140"/>
      <c r="Q62" s="153">
        <f>O62</f>
        <v>0</v>
      </c>
      <c r="R62" s="155">
        <f>L62+Q62</f>
        <v>0</v>
      </c>
      <c r="S62" s="141"/>
      <c r="T62" s="140"/>
      <c r="U62" s="153">
        <f t="shared" ref="U62:U66" si="28">S62</f>
        <v>0</v>
      </c>
      <c r="V62" s="140"/>
      <c r="W62" s="140"/>
      <c r="X62" s="153"/>
      <c r="Y62" s="140"/>
      <c r="Z62" s="153">
        <f>X62</f>
        <v>0</v>
      </c>
      <c r="AA62" s="155">
        <f>U62+Z62</f>
        <v>0</v>
      </c>
      <c r="AB62" s="141"/>
      <c r="AC62" s="140"/>
      <c r="AD62" s="153">
        <f t="shared" ref="AD62:AD66" si="29">AB62</f>
        <v>0</v>
      </c>
      <c r="AE62" s="140"/>
      <c r="AF62" s="140"/>
      <c r="AG62" s="153"/>
      <c r="AH62" s="140"/>
      <c r="AI62" s="153">
        <f>AG62</f>
        <v>0</v>
      </c>
      <c r="AJ62" s="155">
        <f>AD62+AI62</f>
        <v>0</v>
      </c>
      <c r="AK62" s="141"/>
      <c r="AL62" s="140"/>
      <c r="AM62" s="153">
        <f t="shared" ref="AM62:AM66" si="30">AK62</f>
        <v>0</v>
      </c>
      <c r="AN62" s="140"/>
      <c r="AO62" s="140"/>
      <c r="AP62" s="153"/>
      <c r="AQ62" s="140"/>
      <c r="AR62" s="153">
        <f>AP62</f>
        <v>0</v>
      </c>
      <c r="AS62" s="155">
        <f>AM62+AR62</f>
        <v>0</v>
      </c>
      <c r="AT62" s="141"/>
      <c r="AU62" s="140"/>
      <c r="AV62" s="153">
        <f t="shared" ref="AV62:AV66" si="31">AT62</f>
        <v>0</v>
      </c>
      <c r="AW62" s="140"/>
      <c r="AX62" s="140"/>
      <c r="AY62" s="153"/>
      <c r="AZ62" s="140"/>
      <c r="BA62" s="153">
        <f>AY62</f>
        <v>0</v>
      </c>
      <c r="BB62" s="155">
        <f>AV62+BA62</f>
        <v>0</v>
      </c>
      <c r="BC62" s="141"/>
      <c r="BD62" s="140"/>
      <c r="BE62" s="153">
        <f t="shared" ref="BE62:BE66" si="32">BC62</f>
        <v>0</v>
      </c>
      <c r="BF62" s="140"/>
      <c r="BG62" s="140"/>
      <c r="BH62" s="153"/>
      <c r="BI62" s="140"/>
      <c r="BJ62" s="153">
        <f>BH62</f>
        <v>0</v>
      </c>
      <c r="BK62" s="155">
        <f>BE62+BJ62</f>
        <v>0</v>
      </c>
      <c r="BL62" s="141"/>
      <c r="BM62" s="140"/>
      <c r="BN62" s="153">
        <f t="shared" ref="BN62:BN66" si="33">BL62</f>
        <v>0</v>
      </c>
      <c r="BO62" s="140"/>
      <c r="BP62" s="140"/>
      <c r="BQ62" s="153"/>
      <c r="BR62" s="140"/>
      <c r="BS62" s="153">
        <f>BQ62</f>
        <v>0</v>
      </c>
      <c r="BT62" s="155">
        <f>BN62+BS62</f>
        <v>0</v>
      </c>
      <c r="BU62" s="141"/>
      <c r="BV62" s="140"/>
      <c r="BW62" s="153">
        <f t="shared" ref="BW62:BW66" si="34">BU62</f>
        <v>0</v>
      </c>
      <c r="BX62" s="140"/>
      <c r="BY62" s="140"/>
      <c r="BZ62" s="153"/>
      <c r="CA62" s="140"/>
      <c r="CB62" s="153">
        <f>BZ62</f>
        <v>0</v>
      </c>
      <c r="CC62" s="155">
        <f>BW62+CB62</f>
        <v>0</v>
      </c>
      <c r="CD62" s="141"/>
      <c r="CE62" s="140"/>
      <c r="CF62" s="153">
        <f t="shared" ref="CF62:CF66" si="35">CD62</f>
        <v>0</v>
      </c>
      <c r="CG62" s="140"/>
      <c r="CH62" s="140"/>
      <c r="CI62" s="153"/>
      <c r="CJ62" s="140"/>
      <c r="CK62" s="153">
        <f>CI62</f>
        <v>0</v>
      </c>
      <c r="CL62" s="155">
        <f>CF62+CK62</f>
        <v>0</v>
      </c>
      <c r="CM62" s="141"/>
      <c r="CN62" s="140"/>
      <c r="CO62" s="153">
        <f t="shared" ref="CO62:CO66" si="36">CM62</f>
        <v>0</v>
      </c>
      <c r="CP62" s="140"/>
      <c r="CQ62" s="140"/>
      <c r="CR62" s="153"/>
      <c r="CS62" s="140"/>
      <c r="CT62" s="153">
        <f>CR62</f>
        <v>0</v>
      </c>
      <c r="CU62" s="155">
        <f>CO62+CT62</f>
        <v>0</v>
      </c>
      <c r="CV62" s="141"/>
      <c r="CW62" s="140"/>
      <c r="CX62" s="153">
        <f t="shared" ref="CX62:CX66" si="37">CV62</f>
        <v>0</v>
      </c>
      <c r="CY62" s="140"/>
      <c r="CZ62" s="140"/>
      <c r="DA62" s="153"/>
      <c r="DB62" s="140"/>
      <c r="DC62" s="153">
        <f>DA62</f>
        <v>0</v>
      </c>
      <c r="DD62" s="155">
        <f>CX62+DC62</f>
        <v>0</v>
      </c>
      <c r="DE62" s="141"/>
      <c r="DF62" s="140"/>
      <c r="DG62" s="153">
        <f t="shared" ref="DG62:DG66" si="38">DE62</f>
        <v>0</v>
      </c>
      <c r="DH62" s="140"/>
      <c r="DI62" s="140"/>
      <c r="DJ62" s="153"/>
      <c r="DK62" s="140"/>
      <c r="DL62" s="153">
        <f>DJ62+DH62</f>
        <v>0</v>
      </c>
      <c r="DM62" s="155">
        <f>DL62+DG62</f>
        <v>0</v>
      </c>
      <c r="DN62" s="141">
        <f>J62+S62+AB62+AK62+AT62+BC62+BL62+BL62+BU62+CD62+CM62+CV62+DE62</f>
        <v>0</v>
      </c>
      <c r="DO62" s="140"/>
      <c r="DP62" s="141">
        <f t="shared" si="26"/>
        <v>0</v>
      </c>
      <c r="DQ62" s="140"/>
      <c r="DR62" s="140"/>
      <c r="DS62" s="141">
        <f t="shared" si="11"/>
        <v>0</v>
      </c>
      <c r="DT62" s="140"/>
      <c r="DU62" s="153">
        <f t="shared" si="12"/>
        <v>0</v>
      </c>
      <c r="DV62" s="155">
        <f t="shared" si="12"/>
        <v>0</v>
      </c>
    </row>
    <row r="63" spans="1:130" x14ac:dyDescent="0.25">
      <c r="A63" s="24" t="s">
        <v>58</v>
      </c>
      <c r="B63" s="18" t="s">
        <v>52</v>
      </c>
      <c r="J63" s="153">
        <v>68.56</v>
      </c>
      <c r="K63" s="140"/>
      <c r="L63" s="153">
        <f t="shared" si="27"/>
        <v>68.56</v>
      </c>
      <c r="M63" s="140"/>
      <c r="N63" s="140"/>
      <c r="O63" s="140"/>
      <c r="P63" s="140"/>
      <c r="Q63" s="140"/>
      <c r="R63" s="155">
        <f>L63</f>
        <v>68.56</v>
      </c>
      <c r="S63" s="153"/>
      <c r="T63" s="140"/>
      <c r="U63" s="153">
        <f t="shared" si="28"/>
        <v>0</v>
      </c>
      <c r="V63" s="140"/>
      <c r="W63" s="140"/>
      <c r="X63" s="140"/>
      <c r="Y63" s="140"/>
      <c r="Z63" s="140"/>
      <c r="AA63" s="155">
        <f>U63</f>
        <v>0</v>
      </c>
      <c r="AB63" s="153">
        <v>68.56</v>
      </c>
      <c r="AC63" s="140"/>
      <c r="AD63" s="153">
        <f t="shared" si="29"/>
        <v>68.56</v>
      </c>
      <c r="AE63" s="140"/>
      <c r="AF63" s="140"/>
      <c r="AG63" s="140"/>
      <c r="AH63" s="140"/>
      <c r="AI63" s="140"/>
      <c r="AJ63" s="155">
        <f>AD63</f>
        <v>68.56</v>
      </c>
      <c r="AK63" s="153"/>
      <c r="AL63" s="140"/>
      <c r="AM63" s="153">
        <f t="shared" si="30"/>
        <v>0</v>
      </c>
      <c r="AN63" s="140"/>
      <c r="AO63" s="140"/>
      <c r="AP63" s="140"/>
      <c r="AQ63" s="140"/>
      <c r="AR63" s="140"/>
      <c r="AS63" s="155">
        <f>AM63</f>
        <v>0</v>
      </c>
      <c r="AT63" s="153"/>
      <c r="AU63" s="140"/>
      <c r="AV63" s="153">
        <f t="shared" si="31"/>
        <v>0</v>
      </c>
      <c r="AW63" s="140"/>
      <c r="AX63" s="140"/>
      <c r="AY63" s="140"/>
      <c r="AZ63" s="140"/>
      <c r="BA63" s="140"/>
      <c r="BB63" s="155">
        <f>AV63</f>
        <v>0</v>
      </c>
      <c r="BC63" s="153"/>
      <c r="BD63" s="140"/>
      <c r="BE63" s="153">
        <f t="shared" si="32"/>
        <v>0</v>
      </c>
      <c r="BF63" s="140"/>
      <c r="BG63" s="140"/>
      <c r="BH63" s="140"/>
      <c r="BI63" s="140"/>
      <c r="BJ63" s="140"/>
      <c r="BK63" s="155">
        <f>BE63</f>
        <v>0</v>
      </c>
      <c r="BL63" s="153"/>
      <c r="BM63" s="140"/>
      <c r="BN63" s="153">
        <f t="shared" si="33"/>
        <v>0</v>
      </c>
      <c r="BO63" s="140"/>
      <c r="BP63" s="140"/>
      <c r="BQ63" s="140"/>
      <c r="BR63" s="140"/>
      <c r="BS63" s="140"/>
      <c r="BT63" s="155">
        <f>BN63</f>
        <v>0</v>
      </c>
      <c r="BU63" s="153"/>
      <c r="BV63" s="140"/>
      <c r="BW63" s="153">
        <f t="shared" si="34"/>
        <v>0</v>
      </c>
      <c r="BX63" s="140"/>
      <c r="BY63" s="140"/>
      <c r="BZ63" s="140"/>
      <c r="CA63" s="140"/>
      <c r="CB63" s="140"/>
      <c r="CC63" s="155">
        <f>BW63</f>
        <v>0</v>
      </c>
      <c r="CD63" s="153"/>
      <c r="CE63" s="140"/>
      <c r="CF63" s="153">
        <f t="shared" si="35"/>
        <v>0</v>
      </c>
      <c r="CG63" s="140"/>
      <c r="CH63" s="140"/>
      <c r="CI63" s="140"/>
      <c r="CJ63" s="140"/>
      <c r="CK63" s="140"/>
      <c r="CL63" s="155">
        <f>CF63</f>
        <v>0</v>
      </c>
      <c r="CM63" s="153"/>
      <c r="CN63" s="140"/>
      <c r="CO63" s="153">
        <f t="shared" si="36"/>
        <v>0</v>
      </c>
      <c r="CP63" s="140"/>
      <c r="CQ63" s="140"/>
      <c r="CR63" s="140"/>
      <c r="CS63" s="140"/>
      <c r="CT63" s="140"/>
      <c r="CU63" s="155">
        <f>CO63</f>
        <v>0</v>
      </c>
      <c r="CV63" s="153"/>
      <c r="CW63" s="140"/>
      <c r="CX63" s="153">
        <f t="shared" si="37"/>
        <v>0</v>
      </c>
      <c r="CY63" s="140"/>
      <c r="CZ63" s="140"/>
      <c r="DA63" s="140"/>
      <c r="DB63" s="140"/>
      <c r="DC63" s="140"/>
      <c r="DD63" s="155">
        <f>CX63</f>
        <v>0</v>
      </c>
      <c r="DE63" s="153"/>
      <c r="DF63" s="140"/>
      <c r="DG63" s="153">
        <f t="shared" si="38"/>
        <v>0</v>
      </c>
      <c r="DH63" s="140"/>
      <c r="DI63" s="140"/>
      <c r="DJ63" s="140"/>
      <c r="DK63" s="140"/>
      <c r="DL63" s="140"/>
      <c r="DM63" s="155">
        <f>DG63</f>
        <v>0</v>
      </c>
      <c r="DN63" s="153">
        <f>J63+S63+AB63+AK63+AT63+BC63+BL63+BL63+BU63+CD63+CM63+CV63+DE63</f>
        <v>137.12</v>
      </c>
      <c r="DO63" s="140"/>
      <c r="DP63" s="141">
        <f t="shared" si="26"/>
        <v>137.12</v>
      </c>
      <c r="DQ63" s="140"/>
      <c r="DR63" s="140"/>
      <c r="DS63" s="140"/>
      <c r="DT63" s="140"/>
      <c r="DU63" s="140"/>
      <c r="DV63" s="155">
        <f t="shared" si="12"/>
        <v>137.12</v>
      </c>
    </row>
    <row r="64" spans="1:130" x14ac:dyDescent="0.25">
      <c r="A64" s="24"/>
      <c r="B64" s="18" t="s">
        <v>998</v>
      </c>
      <c r="J64" s="153"/>
      <c r="K64" s="140"/>
      <c r="L64" s="153"/>
      <c r="M64" s="140"/>
      <c r="N64" s="140"/>
      <c r="O64" s="140"/>
      <c r="P64" s="140"/>
      <c r="Q64" s="140"/>
      <c r="R64" s="155"/>
      <c r="S64" s="153"/>
      <c r="T64" s="140"/>
      <c r="U64" s="153"/>
      <c r="V64" s="140"/>
      <c r="W64" s="140"/>
      <c r="X64" s="140"/>
      <c r="Y64" s="140"/>
      <c r="Z64" s="140"/>
      <c r="AA64" s="155"/>
      <c r="AB64" s="153"/>
      <c r="AC64" s="140"/>
      <c r="AD64" s="153"/>
      <c r="AE64" s="140"/>
      <c r="AF64" s="140"/>
      <c r="AG64" s="140"/>
      <c r="AH64" s="140"/>
      <c r="AI64" s="140"/>
      <c r="AJ64" s="155"/>
      <c r="AK64" s="153"/>
      <c r="AL64" s="140"/>
      <c r="AM64" s="153"/>
      <c r="AN64" s="140"/>
      <c r="AO64" s="140"/>
      <c r="AP64" s="140"/>
      <c r="AQ64" s="140"/>
      <c r="AR64" s="140"/>
      <c r="AS64" s="155"/>
      <c r="AT64" s="153"/>
      <c r="AU64" s="140"/>
      <c r="AV64" s="153"/>
      <c r="AW64" s="140"/>
      <c r="AX64" s="140"/>
      <c r="AY64" s="140"/>
      <c r="AZ64" s="140"/>
      <c r="BA64" s="140"/>
      <c r="BB64" s="155"/>
      <c r="BC64" s="153"/>
      <c r="BD64" s="140"/>
      <c r="BE64" s="153"/>
      <c r="BF64" s="140"/>
      <c r="BG64" s="140"/>
      <c r="BH64" s="140"/>
      <c r="BI64" s="140"/>
      <c r="BJ64" s="140"/>
      <c r="BK64" s="155"/>
      <c r="BL64" s="153"/>
      <c r="BM64" s="140"/>
      <c r="BN64" s="153"/>
      <c r="BO64" s="140"/>
      <c r="BP64" s="140"/>
      <c r="BQ64" s="140"/>
      <c r="BR64" s="140"/>
      <c r="BS64" s="140"/>
      <c r="BT64" s="155"/>
      <c r="BU64" s="153"/>
      <c r="BV64" s="140"/>
      <c r="BW64" s="153"/>
      <c r="BX64" s="140"/>
      <c r="BY64" s="140"/>
      <c r="BZ64" s="140"/>
      <c r="CA64" s="140"/>
      <c r="CB64" s="140"/>
      <c r="CC64" s="155"/>
      <c r="CD64" s="153"/>
      <c r="CE64" s="140"/>
      <c r="CF64" s="153"/>
      <c r="CG64" s="140"/>
      <c r="CH64" s="140"/>
      <c r="CI64" s="140"/>
      <c r="CJ64" s="140"/>
      <c r="CK64" s="140"/>
      <c r="CL64" s="155"/>
      <c r="CM64" s="153"/>
      <c r="CN64" s="140"/>
      <c r="CO64" s="153"/>
      <c r="CP64" s="140"/>
      <c r="CQ64" s="140"/>
      <c r="CR64" s="140"/>
      <c r="CS64" s="140"/>
      <c r="CT64" s="140"/>
      <c r="CU64" s="155"/>
      <c r="CV64" s="153"/>
      <c r="CW64" s="140"/>
      <c r="CX64" s="153"/>
      <c r="CY64" s="140"/>
      <c r="CZ64" s="140"/>
      <c r="DA64" s="140"/>
      <c r="DB64" s="140"/>
      <c r="DC64" s="140"/>
      <c r="DD64" s="155"/>
      <c r="DE64" s="153"/>
      <c r="DF64" s="140"/>
      <c r="DG64" s="153">
        <f>DE64</f>
        <v>0</v>
      </c>
      <c r="DH64" s="140"/>
      <c r="DI64" s="140"/>
      <c r="DJ64" s="140"/>
      <c r="DK64" s="140"/>
      <c r="DL64" s="140">
        <f>DH64+DJ64+DI64+DK64</f>
        <v>0</v>
      </c>
      <c r="DM64" s="155">
        <f>DL64+DG64</f>
        <v>0</v>
      </c>
      <c r="DN64" s="153"/>
      <c r="DO64" s="140"/>
      <c r="DP64" s="141"/>
      <c r="DQ64" s="140"/>
      <c r="DR64" s="140"/>
      <c r="DS64" s="140"/>
      <c r="DT64" s="140"/>
      <c r="DU64" s="140"/>
      <c r="DV64" s="155"/>
    </row>
    <row r="65" spans="1:127" x14ac:dyDescent="0.25">
      <c r="A65" s="24" t="s">
        <v>58</v>
      </c>
      <c r="B65" s="18" t="s">
        <v>985</v>
      </c>
      <c r="J65" s="153"/>
      <c r="K65" s="140"/>
      <c r="L65" s="153">
        <f t="shared" si="27"/>
        <v>0</v>
      </c>
      <c r="M65" s="140"/>
      <c r="N65" s="140"/>
      <c r="O65" s="140"/>
      <c r="P65" s="140"/>
      <c r="Q65" s="140"/>
      <c r="R65" s="155">
        <f>L65</f>
        <v>0</v>
      </c>
      <c r="S65" s="153"/>
      <c r="T65" s="140"/>
      <c r="U65" s="153">
        <f t="shared" si="28"/>
        <v>0</v>
      </c>
      <c r="V65" s="140"/>
      <c r="W65" s="140"/>
      <c r="X65" s="140"/>
      <c r="Y65" s="140"/>
      <c r="Z65" s="140"/>
      <c r="AA65" s="155">
        <f>U65</f>
        <v>0</v>
      </c>
      <c r="AB65" s="153"/>
      <c r="AC65" s="140"/>
      <c r="AD65" s="153">
        <f t="shared" si="29"/>
        <v>0</v>
      </c>
      <c r="AE65" s="140"/>
      <c r="AF65" s="140"/>
      <c r="AG65" s="140"/>
      <c r="AH65" s="140"/>
      <c r="AI65" s="140"/>
      <c r="AJ65" s="155">
        <f>AD65</f>
        <v>0</v>
      </c>
      <c r="AK65" s="153"/>
      <c r="AL65" s="140"/>
      <c r="AM65" s="153">
        <f t="shared" si="30"/>
        <v>0</v>
      </c>
      <c r="AN65" s="140"/>
      <c r="AO65" s="140"/>
      <c r="AP65" s="140"/>
      <c r="AQ65" s="140"/>
      <c r="AR65" s="140"/>
      <c r="AS65" s="155">
        <f>AM65</f>
        <v>0</v>
      </c>
      <c r="AT65" s="153"/>
      <c r="AU65" s="140"/>
      <c r="AV65" s="153">
        <f t="shared" si="31"/>
        <v>0</v>
      </c>
      <c r="AW65" s="140"/>
      <c r="AX65" s="140"/>
      <c r="AY65" s="140"/>
      <c r="AZ65" s="140"/>
      <c r="BA65" s="140"/>
      <c r="BB65" s="155">
        <f>AV65</f>
        <v>0</v>
      </c>
      <c r="BC65" s="153">
        <v>25.47</v>
      </c>
      <c r="BD65" s="140"/>
      <c r="BE65" s="153">
        <f t="shared" si="32"/>
        <v>25.47</v>
      </c>
      <c r="BF65" s="140"/>
      <c r="BG65" s="140"/>
      <c r="BH65" s="140"/>
      <c r="BI65" s="140"/>
      <c r="BJ65" s="140"/>
      <c r="BK65" s="155">
        <f>BE65</f>
        <v>25.47</v>
      </c>
      <c r="BL65" s="153"/>
      <c r="BM65" s="140"/>
      <c r="BN65" s="153">
        <f t="shared" si="33"/>
        <v>0</v>
      </c>
      <c r="BO65" s="140"/>
      <c r="BP65" s="140"/>
      <c r="BQ65" s="140"/>
      <c r="BR65" s="140"/>
      <c r="BS65" s="140"/>
      <c r="BT65" s="155">
        <f>BN65</f>
        <v>0</v>
      </c>
      <c r="BU65" s="153"/>
      <c r="BV65" s="140"/>
      <c r="BW65" s="153">
        <f t="shared" si="34"/>
        <v>0</v>
      </c>
      <c r="BX65" s="140"/>
      <c r="BY65" s="140"/>
      <c r="BZ65" s="140"/>
      <c r="CA65" s="140"/>
      <c r="CB65" s="140"/>
      <c r="CC65" s="155">
        <f>BW65</f>
        <v>0</v>
      </c>
      <c r="CD65" s="153"/>
      <c r="CE65" s="140"/>
      <c r="CF65" s="153">
        <f t="shared" si="35"/>
        <v>0</v>
      </c>
      <c r="CG65" s="140"/>
      <c r="CH65" s="140"/>
      <c r="CI65" s="140"/>
      <c r="CJ65" s="140"/>
      <c r="CK65" s="140"/>
      <c r="CL65" s="155">
        <f>CF65</f>
        <v>0</v>
      </c>
      <c r="CM65" s="153"/>
      <c r="CN65" s="140"/>
      <c r="CO65" s="153">
        <f t="shared" si="36"/>
        <v>0</v>
      </c>
      <c r="CP65" s="140"/>
      <c r="CQ65" s="140"/>
      <c r="CR65" s="140"/>
      <c r="CS65" s="140"/>
      <c r="CT65" s="140"/>
      <c r="CU65" s="155">
        <f>CO65</f>
        <v>0</v>
      </c>
      <c r="CV65" s="153"/>
      <c r="CW65" s="140"/>
      <c r="CX65" s="153">
        <f t="shared" si="37"/>
        <v>0</v>
      </c>
      <c r="CY65" s="140"/>
      <c r="CZ65" s="140"/>
      <c r="DA65" s="140"/>
      <c r="DB65" s="140"/>
      <c r="DC65" s="140"/>
      <c r="DD65" s="155">
        <f>CX65</f>
        <v>0</v>
      </c>
      <c r="DE65" s="153"/>
      <c r="DF65" s="140"/>
      <c r="DG65" s="153">
        <f t="shared" si="38"/>
        <v>0</v>
      </c>
      <c r="DH65" s="140"/>
      <c r="DI65" s="140"/>
      <c r="DJ65" s="140"/>
      <c r="DK65" s="140"/>
      <c r="DL65" s="140"/>
      <c r="DM65" s="155">
        <f>DG65</f>
        <v>0</v>
      </c>
      <c r="DN65" s="153">
        <f>J65+S65+AB65+AK65+AT65+BC65+BL65+BL65+BU65+CD65+CM65+CV65+DE65</f>
        <v>25.47</v>
      </c>
      <c r="DO65" s="140"/>
      <c r="DP65" s="141">
        <f t="shared" si="26"/>
        <v>25.47</v>
      </c>
      <c r="DQ65" s="140"/>
      <c r="DR65" s="140"/>
      <c r="DS65" s="140"/>
      <c r="DT65" s="140"/>
      <c r="DU65" s="140"/>
      <c r="DV65" s="155">
        <f t="shared" si="12"/>
        <v>25.47</v>
      </c>
    </row>
    <row r="66" spans="1:127" x14ac:dyDescent="0.25">
      <c r="A66" s="24" t="s">
        <v>12</v>
      </c>
      <c r="B66" s="18" t="s">
        <v>53</v>
      </c>
      <c r="J66" s="141"/>
      <c r="K66" s="140"/>
      <c r="L66" s="153">
        <f t="shared" si="27"/>
        <v>0</v>
      </c>
      <c r="M66" s="140"/>
      <c r="N66" s="140"/>
      <c r="O66" s="140"/>
      <c r="P66" s="140"/>
      <c r="Q66" s="140"/>
      <c r="R66" s="155">
        <f>L66</f>
        <v>0</v>
      </c>
      <c r="S66" s="141">
        <v>16.989999999999998</v>
      </c>
      <c r="T66" s="140"/>
      <c r="U66" s="153">
        <f t="shared" si="28"/>
        <v>16.989999999999998</v>
      </c>
      <c r="V66" s="140"/>
      <c r="W66" s="140"/>
      <c r="X66" s="140"/>
      <c r="Y66" s="140"/>
      <c r="Z66" s="140"/>
      <c r="AA66" s="155">
        <f>U66</f>
        <v>16.989999999999998</v>
      </c>
      <c r="AB66" s="141">
        <f>10.49+4.07+8.19+9.72</f>
        <v>32.47</v>
      </c>
      <c r="AC66" s="140"/>
      <c r="AD66" s="153">
        <f t="shared" si="29"/>
        <v>32.47</v>
      </c>
      <c r="AE66" s="140"/>
      <c r="AF66" s="140"/>
      <c r="AG66" s="140"/>
      <c r="AH66" s="140"/>
      <c r="AI66" s="140"/>
      <c r="AJ66" s="155">
        <f>AD66</f>
        <v>32.47</v>
      </c>
      <c r="AK66" s="141"/>
      <c r="AL66" s="140"/>
      <c r="AM66" s="153">
        <f t="shared" si="30"/>
        <v>0</v>
      </c>
      <c r="AN66" s="140"/>
      <c r="AO66" s="140"/>
      <c r="AP66" s="140"/>
      <c r="AQ66" s="140"/>
      <c r="AR66" s="140"/>
      <c r="AS66" s="155">
        <f>AM66</f>
        <v>0</v>
      </c>
      <c r="AT66" s="141"/>
      <c r="AU66" s="140"/>
      <c r="AV66" s="153">
        <f t="shared" si="31"/>
        <v>0</v>
      </c>
      <c r="AW66" s="140"/>
      <c r="AX66" s="140"/>
      <c r="AY66" s="140"/>
      <c r="AZ66" s="140"/>
      <c r="BA66" s="140"/>
      <c r="BB66" s="155">
        <f>AV66</f>
        <v>0</v>
      </c>
      <c r="BC66" s="141"/>
      <c r="BD66" s="140"/>
      <c r="BE66" s="153">
        <f t="shared" si="32"/>
        <v>0</v>
      </c>
      <c r="BF66" s="140"/>
      <c r="BG66" s="140"/>
      <c r="BH66" s="140"/>
      <c r="BI66" s="140"/>
      <c r="BJ66" s="140"/>
      <c r="BK66" s="155">
        <f>BE66</f>
        <v>0</v>
      </c>
      <c r="BL66" s="141"/>
      <c r="BM66" s="140"/>
      <c r="BN66" s="153">
        <f t="shared" si="33"/>
        <v>0</v>
      </c>
      <c r="BO66" s="140"/>
      <c r="BP66" s="140"/>
      <c r="BQ66" s="140"/>
      <c r="BR66" s="140"/>
      <c r="BS66" s="140"/>
      <c r="BT66" s="155">
        <f>BN66</f>
        <v>0</v>
      </c>
      <c r="BU66" s="141"/>
      <c r="BV66" s="140"/>
      <c r="BW66" s="153">
        <f t="shared" si="34"/>
        <v>0</v>
      </c>
      <c r="BX66" s="140"/>
      <c r="BY66" s="140"/>
      <c r="BZ66" s="140"/>
      <c r="CA66" s="140"/>
      <c r="CB66" s="140"/>
      <c r="CC66" s="155">
        <f>BW66</f>
        <v>0</v>
      </c>
      <c r="CD66" s="141"/>
      <c r="CE66" s="140"/>
      <c r="CF66" s="153">
        <f t="shared" si="35"/>
        <v>0</v>
      </c>
      <c r="CG66" s="140"/>
      <c r="CH66" s="140"/>
      <c r="CI66" s="140"/>
      <c r="CJ66" s="140"/>
      <c r="CK66" s="140"/>
      <c r="CL66" s="155">
        <f>CF66</f>
        <v>0</v>
      </c>
      <c r="CM66" s="141">
        <v>2.91</v>
      </c>
      <c r="CN66" s="140"/>
      <c r="CO66" s="153">
        <f t="shared" si="36"/>
        <v>2.91</v>
      </c>
      <c r="CP66" s="140"/>
      <c r="CQ66" s="140"/>
      <c r="CR66" s="140"/>
      <c r="CS66" s="140"/>
      <c r="CT66" s="140"/>
      <c r="CU66" s="155">
        <f>CO66</f>
        <v>2.91</v>
      </c>
      <c r="CV66" s="141">
        <v>4.4400000000000004</v>
      </c>
      <c r="CW66" s="140"/>
      <c r="CX66" s="153">
        <f t="shared" si="37"/>
        <v>4.4400000000000004</v>
      </c>
      <c r="CY66" s="140"/>
      <c r="CZ66" s="140"/>
      <c r="DA66" s="140"/>
      <c r="DB66" s="140"/>
      <c r="DC66" s="140"/>
      <c r="DD66" s="155">
        <f>CX66</f>
        <v>4.4400000000000004</v>
      </c>
      <c r="DE66" s="141"/>
      <c r="DF66" s="140"/>
      <c r="DG66" s="153">
        <f t="shared" si="38"/>
        <v>0</v>
      </c>
      <c r="DH66" s="140"/>
      <c r="DI66" s="140"/>
      <c r="DJ66" s="140"/>
      <c r="DK66" s="140"/>
      <c r="DL66" s="140"/>
      <c r="DM66" s="155">
        <f>DG66</f>
        <v>0</v>
      </c>
      <c r="DN66" s="141">
        <f>J66+S66+AB66+AK66+AT66+BC66+BL66+BL66+BU66+CD66+CM66+CV66+DE66</f>
        <v>56.809999999999988</v>
      </c>
      <c r="DO66" s="140"/>
      <c r="DP66" s="141">
        <f t="shared" si="26"/>
        <v>56.809999999999988</v>
      </c>
      <c r="DQ66" s="140"/>
      <c r="DR66" s="140"/>
      <c r="DS66" s="140"/>
      <c r="DT66" s="140"/>
      <c r="DU66" s="140"/>
      <c r="DV66" s="155">
        <f t="shared" si="12"/>
        <v>56.809999999999988</v>
      </c>
    </row>
    <row r="67" spans="1:127" x14ac:dyDescent="0.25">
      <c r="A67" s="24">
        <v>647</v>
      </c>
      <c r="B67" s="18" t="s">
        <v>54</v>
      </c>
      <c r="J67" s="140"/>
      <c r="K67" s="140"/>
      <c r="L67" s="140"/>
      <c r="M67" s="140"/>
      <c r="N67" s="140"/>
      <c r="O67" s="140"/>
      <c r="P67" s="141"/>
      <c r="Q67" s="141">
        <f>P67</f>
        <v>0</v>
      </c>
      <c r="R67" s="155">
        <f>Q67</f>
        <v>0</v>
      </c>
      <c r="S67" s="140"/>
      <c r="T67" s="140"/>
      <c r="U67" s="140"/>
      <c r="V67" s="140"/>
      <c r="W67" s="140"/>
      <c r="X67" s="140"/>
      <c r="Y67" s="141"/>
      <c r="Z67" s="141">
        <f>Y67</f>
        <v>0</v>
      </c>
      <c r="AA67" s="155">
        <f>Z67</f>
        <v>0</v>
      </c>
      <c r="AB67" s="140"/>
      <c r="AC67" s="140"/>
      <c r="AD67" s="140"/>
      <c r="AE67" s="140"/>
      <c r="AF67" s="140"/>
      <c r="AG67" s="140"/>
      <c r="AH67" s="141"/>
      <c r="AI67" s="141">
        <f>AH67</f>
        <v>0</v>
      </c>
      <c r="AJ67" s="155">
        <f>AI67</f>
        <v>0</v>
      </c>
      <c r="AK67" s="140"/>
      <c r="AL67" s="140"/>
      <c r="AM67" s="140"/>
      <c r="AN67" s="140"/>
      <c r="AO67" s="140"/>
      <c r="AP67" s="140"/>
      <c r="AQ67" s="141"/>
      <c r="AR67" s="141">
        <f>AQ67</f>
        <v>0</v>
      </c>
      <c r="AS67" s="155">
        <f>AR67</f>
        <v>0</v>
      </c>
      <c r="AT67" s="140"/>
      <c r="AU67" s="140"/>
      <c r="AV67" s="140"/>
      <c r="AW67" s="140"/>
      <c r="AX67" s="140"/>
      <c r="AY67" s="140"/>
      <c r="AZ67" s="141"/>
      <c r="BA67" s="141">
        <f>AZ67</f>
        <v>0</v>
      </c>
      <c r="BB67" s="155">
        <f>BA67</f>
        <v>0</v>
      </c>
      <c r="BC67" s="140"/>
      <c r="BD67" s="140"/>
      <c r="BE67" s="140"/>
      <c r="BF67" s="140"/>
      <c r="BG67" s="140"/>
      <c r="BH67" s="140"/>
      <c r="BI67" s="141"/>
      <c r="BJ67" s="141">
        <f>BI67</f>
        <v>0</v>
      </c>
      <c r="BK67" s="155">
        <f>BJ67</f>
        <v>0</v>
      </c>
      <c r="BL67" s="140"/>
      <c r="BM67" s="140"/>
      <c r="BN67" s="140"/>
      <c r="BO67" s="140"/>
      <c r="BP67" s="140"/>
      <c r="BQ67" s="140"/>
      <c r="BR67" s="141"/>
      <c r="BS67" s="141">
        <f>BR67</f>
        <v>0</v>
      </c>
      <c r="BT67" s="155">
        <f>BS67</f>
        <v>0</v>
      </c>
      <c r="BU67" s="140"/>
      <c r="BV67" s="140"/>
      <c r="BW67" s="140"/>
      <c r="BX67" s="140"/>
      <c r="BY67" s="140"/>
      <c r="BZ67" s="140"/>
      <c r="CA67" s="141"/>
      <c r="CB67" s="141">
        <f>CA67</f>
        <v>0</v>
      </c>
      <c r="CC67" s="155">
        <f>CB67</f>
        <v>0</v>
      </c>
      <c r="CD67" s="140"/>
      <c r="CE67" s="140"/>
      <c r="CF67" s="140"/>
      <c r="CG67" s="140"/>
      <c r="CH67" s="140"/>
      <c r="CI67" s="140"/>
      <c r="CJ67" s="141"/>
      <c r="CK67" s="141">
        <f>CJ67</f>
        <v>0</v>
      </c>
      <c r="CL67" s="155">
        <f>CK67</f>
        <v>0</v>
      </c>
      <c r="CM67" s="140"/>
      <c r="CN67" s="140"/>
      <c r="CO67" s="140"/>
      <c r="CP67" s="140"/>
      <c r="CQ67" s="140"/>
      <c r="CR67" s="140"/>
      <c r="CS67" s="141"/>
      <c r="CT67" s="141">
        <f>CS67</f>
        <v>0</v>
      </c>
      <c r="CU67" s="155">
        <f>CT67</f>
        <v>0</v>
      </c>
      <c r="CV67" s="140"/>
      <c r="CW67" s="140"/>
      <c r="CX67" s="140"/>
      <c r="CY67" s="140"/>
      <c r="CZ67" s="140"/>
      <c r="DA67" s="140"/>
      <c r="DB67" s="141"/>
      <c r="DC67" s="141">
        <f>DB67</f>
        <v>0</v>
      </c>
      <c r="DD67" s="155">
        <f>DC67</f>
        <v>0</v>
      </c>
      <c r="DE67" s="140"/>
      <c r="DF67" s="140"/>
      <c r="DG67" s="140"/>
      <c r="DH67" s="140"/>
      <c r="DI67" s="140"/>
      <c r="DJ67" s="140"/>
      <c r="DK67" s="141"/>
      <c r="DL67" s="141">
        <f>DK67</f>
        <v>0</v>
      </c>
      <c r="DM67" s="155">
        <f>DL67</f>
        <v>0</v>
      </c>
      <c r="DN67" s="140"/>
      <c r="DO67" s="140"/>
      <c r="DP67" s="140"/>
      <c r="DQ67" s="140"/>
      <c r="DR67" s="140"/>
      <c r="DS67" s="140"/>
      <c r="DT67" s="141">
        <f>P67+Y67+AH67+AQ67+AZ67+BI67+BR67+BR67+CA67+CJ67+CS67+DB67+DK67</f>
        <v>0</v>
      </c>
      <c r="DU67" s="141">
        <f t="shared" si="12"/>
        <v>0</v>
      </c>
      <c r="DV67" s="155">
        <f t="shared" si="12"/>
        <v>0</v>
      </c>
    </row>
    <row r="68" spans="1:127" x14ac:dyDescent="0.25">
      <c r="A68" s="24">
        <v>647</v>
      </c>
      <c r="B68" s="18" t="s">
        <v>975</v>
      </c>
      <c r="J68" s="140"/>
      <c r="K68" s="140"/>
      <c r="L68" s="140"/>
      <c r="M68" s="140"/>
      <c r="N68" s="140"/>
      <c r="O68" s="140"/>
      <c r="P68" s="141"/>
      <c r="Q68" s="141">
        <f>P68</f>
        <v>0</v>
      </c>
      <c r="R68" s="155">
        <f>Q68</f>
        <v>0</v>
      </c>
      <c r="S68" s="140"/>
      <c r="T68" s="140"/>
      <c r="U68" s="140"/>
      <c r="V68" s="140"/>
      <c r="W68" s="140"/>
      <c r="X68" s="140"/>
      <c r="Y68" s="141"/>
      <c r="Z68" s="141">
        <f>Y68</f>
        <v>0</v>
      </c>
      <c r="AA68" s="155">
        <f>Z68</f>
        <v>0</v>
      </c>
      <c r="AB68" s="140"/>
      <c r="AC68" s="140"/>
      <c r="AD68" s="140"/>
      <c r="AE68" s="140"/>
      <c r="AF68" s="140"/>
      <c r="AG68" s="140"/>
      <c r="AH68" s="141"/>
      <c r="AI68" s="141">
        <f>AH68</f>
        <v>0</v>
      </c>
      <c r="AJ68" s="155">
        <f>AI68</f>
        <v>0</v>
      </c>
      <c r="AK68" s="140"/>
      <c r="AL68" s="140"/>
      <c r="AM68" s="140"/>
      <c r="AN68" s="140"/>
      <c r="AO68" s="140"/>
      <c r="AP68" s="140"/>
      <c r="AQ68" s="141"/>
      <c r="AR68" s="141">
        <f>AQ68</f>
        <v>0</v>
      </c>
      <c r="AS68" s="155">
        <f>AR68</f>
        <v>0</v>
      </c>
      <c r="AT68" s="140"/>
      <c r="AU68" s="140"/>
      <c r="AV68" s="140"/>
      <c r="AW68" s="140"/>
      <c r="AX68" s="140"/>
      <c r="AY68" s="140"/>
      <c r="AZ68" s="141">
        <v>-11.47</v>
      </c>
      <c r="BA68" s="141">
        <f>AZ68</f>
        <v>-11.47</v>
      </c>
      <c r="BB68" s="155">
        <f>BA68</f>
        <v>-11.47</v>
      </c>
      <c r="BC68" s="140"/>
      <c r="BD68" s="140"/>
      <c r="BE68" s="140"/>
      <c r="BF68" s="140"/>
      <c r="BG68" s="140"/>
      <c r="BH68" s="140"/>
      <c r="BI68" s="141"/>
      <c r="BJ68" s="141">
        <f>BI68</f>
        <v>0</v>
      </c>
      <c r="BK68" s="155">
        <f>BJ68</f>
        <v>0</v>
      </c>
      <c r="BL68" s="140"/>
      <c r="BM68" s="140"/>
      <c r="BN68" s="140"/>
      <c r="BO68" s="140"/>
      <c r="BP68" s="140"/>
      <c r="BQ68" s="140"/>
      <c r="BR68" s="141"/>
      <c r="BS68" s="141">
        <f>BR68</f>
        <v>0</v>
      </c>
      <c r="BT68" s="155">
        <f>BS68</f>
        <v>0</v>
      </c>
      <c r="BU68" s="140"/>
      <c r="BV68" s="140"/>
      <c r="BW68" s="140"/>
      <c r="BX68" s="140"/>
      <c r="BY68" s="140"/>
      <c r="BZ68" s="140"/>
      <c r="CA68" s="141"/>
      <c r="CB68" s="141">
        <f>CA68</f>
        <v>0</v>
      </c>
      <c r="CC68" s="155">
        <f>CB68</f>
        <v>0</v>
      </c>
      <c r="CD68" s="140"/>
      <c r="CE68" s="140"/>
      <c r="CF68" s="140"/>
      <c r="CG68" s="140"/>
      <c r="CH68" s="140"/>
      <c r="CI68" s="140"/>
      <c r="CJ68" s="141"/>
      <c r="CK68" s="141">
        <f>CJ68</f>
        <v>0</v>
      </c>
      <c r="CL68" s="155">
        <f>CK68</f>
        <v>0</v>
      </c>
      <c r="CM68" s="140"/>
      <c r="CN68" s="140"/>
      <c r="CO68" s="140"/>
      <c r="CP68" s="140"/>
      <c r="CQ68" s="140"/>
      <c r="CR68" s="140"/>
      <c r="CS68" s="141">
        <f>-1.29-3.86-0.91-0.46</f>
        <v>-6.5200000000000005</v>
      </c>
      <c r="CT68" s="141">
        <f>CS68</f>
        <v>-6.5200000000000005</v>
      </c>
      <c r="CU68" s="155">
        <f>CT68</f>
        <v>-6.5200000000000005</v>
      </c>
      <c r="CV68" s="140"/>
      <c r="CW68" s="140"/>
      <c r="CX68" s="140"/>
      <c r="CY68" s="140"/>
      <c r="CZ68" s="140"/>
      <c r="DA68" s="140"/>
      <c r="DB68" s="141"/>
      <c r="DC68" s="141">
        <f>DB68</f>
        <v>0</v>
      </c>
      <c r="DD68" s="155">
        <f>DC68</f>
        <v>0</v>
      </c>
      <c r="DE68" s="140"/>
      <c r="DF68" s="140"/>
      <c r="DG68" s="140"/>
      <c r="DH68" s="140"/>
      <c r="DI68" s="140"/>
      <c r="DJ68" s="140"/>
      <c r="DK68" s="141"/>
      <c r="DL68" s="141">
        <f>DK68</f>
        <v>0</v>
      </c>
      <c r="DM68" s="155">
        <f>DL68</f>
        <v>0</v>
      </c>
      <c r="DN68" s="140"/>
      <c r="DO68" s="140"/>
      <c r="DP68" s="140"/>
      <c r="DQ68" s="140"/>
      <c r="DR68" s="140"/>
      <c r="DS68" s="140"/>
      <c r="DT68" s="141">
        <f t="shared" si="12"/>
        <v>-17.990000000000002</v>
      </c>
      <c r="DU68" s="141">
        <f t="shared" si="12"/>
        <v>-17.990000000000002</v>
      </c>
      <c r="DV68" s="155">
        <f t="shared" si="12"/>
        <v>-17.990000000000002</v>
      </c>
    </row>
    <row r="69" spans="1:127" x14ac:dyDescent="0.25">
      <c r="A69" s="24"/>
      <c r="B69" s="18" t="s">
        <v>55</v>
      </c>
      <c r="J69" s="153"/>
      <c r="K69" s="153"/>
      <c r="L69" s="153">
        <f>J69+K69</f>
        <v>0</v>
      </c>
      <c r="M69" s="153"/>
      <c r="N69" s="153"/>
      <c r="O69" s="153"/>
      <c r="P69" s="153"/>
      <c r="Q69" s="153">
        <f>M69+N69+O69+P69</f>
        <v>0</v>
      </c>
      <c r="R69" s="155">
        <f>L69+Q69</f>
        <v>0</v>
      </c>
      <c r="S69" s="153"/>
      <c r="T69" s="153"/>
      <c r="U69" s="153">
        <f>S69+T69</f>
        <v>0</v>
      </c>
      <c r="V69" s="153"/>
      <c r="W69" s="153"/>
      <c r="X69" s="153"/>
      <c r="Y69" s="153"/>
      <c r="Z69" s="153">
        <f>V69+W69+X69+Y69</f>
        <v>0</v>
      </c>
      <c r="AA69" s="155">
        <f>U69+Z69</f>
        <v>0</v>
      </c>
      <c r="AB69" s="153"/>
      <c r="AC69" s="153"/>
      <c r="AD69" s="153"/>
      <c r="AE69" s="153"/>
      <c r="AF69" s="153"/>
      <c r="AG69" s="153"/>
      <c r="AH69" s="153"/>
      <c r="AI69" s="153">
        <f>AE69+AF69+AG69+AH69</f>
        <v>0</v>
      </c>
      <c r="AJ69" s="155">
        <f>AD69+AI69</f>
        <v>0</v>
      </c>
      <c r="AK69" s="153"/>
      <c r="AL69" s="153"/>
      <c r="AM69" s="153">
        <f>AK69+AL69</f>
        <v>0</v>
      </c>
      <c r="AN69" s="153"/>
      <c r="AO69" s="153"/>
      <c r="AP69" s="153"/>
      <c r="AQ69" s="153"/>
      <c r="AR69" s="153">
        <f>AN69+AO69+AP69+AQ69</f>
        <v>0</v>
      </c>
      <c r="AS69" s="155">
        <f>AM69+AR69</f>
        <v>0</v>
      </c>
      <c r="AT69" s="153"/>
      <c r="AU69" s="153"/>
      <c r="AV69" s="153">
        <f>AT69+AU69</f>
        <v>0</v>
      </c>
      <c r="AW69" s="153"/>
      <c r="AX69" s="153"/>
      <c r="AY69" s="153"/>
      <c r="AZ69" s="153"/>
      <c r="BA69" s="153">
        <f>AW69+AX69+AY69+AZ69</f>
        <v>0</v>
      </c>
      <c r="BB69" s="155">
        <f>AV69+BA69</f>
        <v>0</v>
      </c>
      <c r="BC69" s="153"/>
      <c r="BD69" s="153"/>
      <c r="BE69" s="153">
        <f>BC69+BD69</f>
        <v>0</v>
      </c>
      <c r="BF69" s="153"/>
      <c r="BG69" s="153"/>
      <c r="BH69" s="153"/>
      <c r="BI69" s="153"/>
      <c r="BJ69" s="153">
        <f>BF69+BG69+BH69+BI69</f>
        <v>0</v>
      </c>
      <c r="BK69" s="155">
        <f>BE69+BJ69</f>
        <v>0</v>
      </c>
      <c r="BL69" s="153"/>
      <c r="BM69" s="153"/>
      <c r="BN69" s="153">
        <f>BL69+BM69</f>
        <v>0</v>
      </c>
      <c r="BO69" s="153"/>
      <c r="BP69" s="153"/>
      <c r="BQ69" s="153"/>
      <c r="BR69" s="153"/>
      <c r="BS69" s="153">
        <f>BO69+BP69+BQ69+BR69</f>
        <v>0</v>
      </c>
      <c r="BT69" s="155">
        <f>BN69+BS69</f>
        <v>0</v>
      </c>
      <c r="BU69" s="153"/>
      <c r="BV69" s="153"/>
      <c r="BW69" s="153">
        <f>BU69+BV69</f>
        <v>0</v>
      </c>
      <c r="BX69" s="153"/>
      <c r="BY69" s="153"/>
      <c r="BZ69" s="153"/>
      <c r="CA69" s="153"/>
      <c r="CB69" s="153">
        <f>BX69+BY69+BZ69+CA69</f>
        <v>0</v>
      </c>
      <c r="CC69" s="155">
        <f>BW69+CB69</f>
        <v>0</v>
      </c>
      <c r="CD69" s="153"/>
      <c r="CE69" s="153"/>
      <c r="CF69" s="153">
        <f>CD69+CE69</f>
        <v>0</v>
      </c>
      <c r="CG69" s="153"/>
      <c r="CH69" s="153"/>
      <c r="CI69" s="153"/>
      <c r="CJ69" s="153"/>
      <c r="CK69" s="153">
        <f>CG69+CH69+CI69+CJ69</f>
        <v>0</v>
      </c>
      <c r="CL69" s="155">
        <f>CF69+CK69</f>
        <v>0</v>
      </c>
      <c r="CM69" s="153"/>
      <c r="CN69" s="153"/>
      <c r="CO69" s="153">
        <f>CM69+CN69</f>
        <v>0</v>
      </c>
      <c r="CP69" s="153"/>
      <c r="CQ69" s="153"/>
      <c r="CR69" s="153"/>
      <c r="CS69" s="153"/>
      <c r="CT69" s="153">
        <f>CP69+CQ69+CR69+CS69</f>
        <v>0</v>
      </c>
      <c r="CU69" s="155">
        <f>CO69+CT69</f>
        <v>0</v>
      </c>
      <c r="CV69" s="153"/>
      <c r="CW69" s="153"/>
      <c r="CX69" s="153">
        <f>CV69+CW69</f>
        <v>0</v>
      </c>
      <c r="CY69" s="153"/>
      <c r="CZ69" s="153"/>
      <c r="DA69" s="153"/>
      <c r="DB69" s="153"/>
      <c r="DC69" s="153">
        <f>CY69+CZ69+DA69+DB69</f>
        <v>0</v>
      </c>
      <c r="DD69" s="155">
        <f>CX69+DC69</f>
        <v>0</v>
      </c>
      <c r="DE69" s="153">
        <f>-104.39-615-10269-9511</f>
        <v>-20499.39</v>
      </c>
      <c r="DF69" s="153"/>
      <c r="DG69" s="153">
        <f>DE69+DF69</f>
        <v>-20499.39</v>
      </c>
      <c r="DH69" s="153">
        <f>-83-1389-1287</f>
        <v>-2759</v>
      </c>
      <c r="DI69" s="153"/>
      <c r="DJ69" s="153">
        <f>-252-4208-3898</f>
        <v>-8358</v>
      </c>
      <c r="DK69" s="153"/>
      <c r="DL69" s="153">
        <f>DH69+DI69+DJ69+DK69</f>
        <v>-11117</v>
      </c>
      <c r="DM69" s="155">
        <f>DG69+DL69</f>
        <v>-31616.39</v>
      </c>
      <c r="DN69" s="153">
        <f t="shared" ref="DN69:DS69" si="39">J69+S69+AB69+AK69+AT69+BC69+BL69+BL69+BU69+CD69+CM69+CV69+DE69</f>
        <v>-20499.39</v>
      </c>
      <c r="DO69" s="153">
        <f t="shared" si="39"/>
        <v>0</v>
      </c>
      <c r="DP69" s="153">
        <f t="shared" si="39"/>
        <v>-20499.39</v>
      </c>
      <c r="DQ69" s="153">
        <f t="shared" si="39"/>
        <v>-2759</v>
      </c>
      <c r="DR69" s="153">
        <f t="shared" si="39"/>
        <v>0</v>
      </c>
      <c r="DS69" s="153">
        <f t="shared" si="39"/>
        <v>-8358</v>
      </c>
      <c r="DT69" s="153">
        <f t="shared" si="12"/>
        <v>0</v>
      </c>
      <c r="DU69" s="153">
        <f t="shared" si="12"/>
        <v>-11117</v>
      </c>
      <c r="DV69" s="155">
        <f>R69+AA69+AJ69+AS69+BB69+BK69+BT69+BT69+CC69+CL69+CU69+DD69+DM69</f>
        <v>-31616.39</v>
      </c>
    </row>
    <row r="70" spans="1:127" x14ac:dyDescent="0.25">
      <c r="A70" s="156"/>
      <c r="B70" s="28"/>
      <c r="C70" s="28"/>
      <c r="D70" s="28"/>
      <c r="E70" s="28"/>
      <c r="F70" s="28"/>
      <c r="G70" s="28"/>
      <c r="H70" s="28"/>
      <c r="I70" s="28"/>
      <c r="J70" s="157"/>
      <c r="K70" s="157"/>
      <c r="L70" s="157"/>
      <c r="M70" s="158"/>
      <c r="N70" s="158"/>
      <c r="O70" s="158"/>
      <c r="P70" s="158"/>
      <c r="Q70" s="158"/>
      <c r="R70" s="159"/>
      <c r="S70" s="157"/>
      <c r="T70" s="157"/>
      <c r="U70" s="157"/>
      <c r="V70" s="158"/>
      <c r="W70" s="158"/>
      <c r="X70" s="158"/>
      <c r="Y70" s="158"/>
      <c r="Z70" s="158"/>
      <c r="AA70" s="159"/>
      <c r="AB70" s="157"/>
      <c r="AC70" s="157"/>
      <c r="AD70" s="157"/>
      <c r="AE70" s="158"/>
      <c r="AF70" s="158"/>
      <c r="AG70" s="158"/>
      <c r="AH70" s="158"/>
      <c r="AI70" s="158"/>
      <c r="AJ70" s="159"/>
      <c r="AK70" s="157"/>
      <c r="AL70" s="157"/>
      <c r="AM70" s="157"/>
      <c r="AN70" s="158"/>
      <c r="AO70" s="158"/>
      <c r="AP70" s="158"/>
      <c r="AQ70" s="158"/>
      <c r="AR70" s="158"/>
      <c r="AS70" s="159"/>
      <c r="AT70" s="157"/>
      <c r="AU70" s="157"/>
      <c r="AV70" s="157"/>
      <c r="AW70" s="158"/>
      <c r="AX70" s="158"/>
      <c r="AY70" s="158"/>
      <c r="AZ70" s="158"/>
      <c r="BA70" s="158"/>
      <c r="BB70" s="159"/>
      <c r="BC70" s="157"/>
      <c r="BD70" s="157"/>
      <c r="BE70" s="157"/>
      <c r="BF70" s="158"/>
      <c r="BG70" s="158"/>
      <c r="BH70" s="158"/>
      <c r="BI70" s="158"/>
      <c r="BJ70" s="158"/>
      <c r="BK70" s="159"/>
      <c r="BL70" s="157"/>
      <c r="BM70" s="157"/>
      <c r="BN70" s="157"/>
      <c r="BO70" s="158"/>
      <c r="BP70" s="158"/>
      <c r="BQ70" s="158"/>
      <c r="BR70" s="158"/>
      <c r="BS70" s="158"/>
      <c r="BT70" s="159"/>
      <c r="BU70" s="157"/>
      <c r="BV70" s="157"/>
      <c r="BW70" s="157"/>
      <c r="BX70" s="158"/>
      <c r="BY70" s="158"/>
      <c r="BZ70" s="158"/>
      <c r="CA70" s="158"/>
      <c r="CB70" s="158"/>
      <c r="CC70" s="159"/>
      <c r="CD70" s="157"/>
      <c r="CE70" s="157"/>
      <c r="CF70" s="157"/>
      <c r="CG70" s="158"/>
      <c r="CH70" s="158"/>
      <c r="CI70" s="158"/>
      <c r="CJ70" s="158"/>
      <c r="CK70" s="158"/>
      <c r="CL70" s="159"/>
      <c r="CM70" s="157"/>
      <c r="CN70" s="157"/>
      <c r="CO70" s="157"/>
      <c r="CP70" s="158"/>
      <c r="CQ70" s="158"/>
      <c r="CR70" s="158"/>
      <c r="CS70" s="158"/>
      <c r="CT70" s="158"/>
      <c r="CU70" s="159"/>
      <c r="CV70" s="157"/>
      <c r="CW70" s="157"/>
      <c r="CX70" s="157"/>
      <c r="CY70" s="158"/>
      <c r="CZ70" s="158"/>
      <c r="DA70" s="158"/>
      <c r="DB70" s="158"/>
      <c r="DC70" s="158"/>
      <c r="DD70" s="159"/>
      <c r="DE70" s="157"/>
      <c r="DF70" s="157"/>
      <c r="DG70" s="157"/>
      <c r="DH70" s="158"/>
      <c r="DI70" s="158"/>
      <c r="DJ70" s="158"/>
      <c r="DK70" s="158"/>
      <c r="DL70" s="158"/>
      <c r="DM70" s="159"/>
      <c r="DN70" s="28"/>
      <c r="DO70" s="28"/>
      <c r="DP70" s="28"/>
      <c r="DQ70" s="28"/>
      <c r="DR70" s="28"/>
      <c r="DS70" s="28"/>
      <c r="DT70" s="28"/>
      <c r="DU70" s="28"/>
      <c r="DV70" s="28"/>
      <c r="DW70" s="64"/>
    </row>
    <row r="71" spans="1:127" s="64" customFormat="1" x14ac:dyDescent="0.25">
      <c r="A71" s="281" t="s">
        <v>911</v>
      </c>
      <c r="B71" s="281"/>
      <c r="C71" s="63" t="s">
        <v>981</v>
      </c>
      <c r="J71" s="50">
        <f t="shared" ref="J71:AO71" si="40">SUM(J4:J69)</f>
        <v>9879.7182000000012</v>
      </c>
      <c r="K71" s="50">
        <f t="shared" si="40"/>
        <v>0</v>
      </c>
      <c r="L71" s="50">
        <f t="shared" si="40"/>
        <v>9879.7182000000012</v>
      </c>
      <c r="M71" s="50">
        <f t="shared" si="40"/>
        <v>1052.5439999999999</v>
      </c>
      <c r="N71" s="50">
        <f t="shared" si="40"/>
        <v>193.13662000000002</v>
      </c>
      <c r="O71" s="50">
        <f t="shared" si="40"/>
        <v>3772.7021400000003</v>
      </c>
      <c r="P71" s="50">
        <f t="shared" si="40"/>
        <v>384.36075999999997</v>
      </c>
      <c r="Q71" s="50">
        <f t="shared" si="40"/>
        <v>5402.7435199999991</v>
      </c>
      <c r="R71" s="50">
        <f t="shared" si="40"/>
        <v>15282.461719999999</v>
      </c>
      <c r="S71" s="50">
        <f t="shared" si="40"/>
        <v>11254.907720000005</v>
      </c>
      <c r="T71" s="50">
        <f t="shared" si="40"/>
        <v>0</v>
      </c>
      <c r="U71" s="50">
        <f t="shared" si="40"/>
        <v>11254.907720000005</v>
      </c>
      <c r="V71" s="50">
        <f t="shared" si="40"/>
        <v>1092.3440000000001</v>
      </c>
      <c r="W71" s="50">
        <f t="shared" si="40"/>
        <v>241.05714000000003</v>
      </c>
      <c r="X71" s="50">
        <f t="shared" si="40"/>
        <v>4498.2047199999997</v>
      </c>
      <c r="Y71" s="50">
        <f t="shared" si="40"/>
        <v>361.76143999999999</v>
      </c>
      <c r="Z71" s="50">
        <f t="shared" si="40"/>
        <v>6193.3672999999972</v>
      </c>
      <c r="AA71" s="50">
        <f t="shared" si="40"/>
        <v>17448.275020000001</v>
      </c>
      <c r="AB71" s="50">
        <f t="shared" si="40"/>
        <v>10668.207420000001</v>
      </c>
      <c r="AC71" s="50">
        <f t="shared" si="40"/>
        <v>0</v>
      </c>
      <c r="AD71" s="50">
        <f t="shared" si="40"/>
        <v>10668.207420000001</v>
      </c>
      <c r="AE71" s="50">
        <f t="shared" si="40"/>
        <v>1123.7840000000003</v>
      </c>
      <c r="AF71" s="50">
        <f t="shared" si="40"/>
        <v>249.70758000000004</v>
      </c>
      <c r="AG71" s="50">
        <f t="shared" si="40"/>
        <v>4160.3686600000001</v>
      </c>
      <c r="AH71" s="50">
        <f t="shared" si="40"/>
        <v>444.98239999999993</v>
      </c>
      <c r="AI71" s="50">
        <f t="shared" si="40"/>
        <v>5978.8426399999989</v>
      </c>
      <c r="AJ71" s="50">
        <f t="shared" si="40"/>
        <v>16649.690059999997</v>
      </c>
      <c r="AK71" s="50">
        <f t="shared" si="40"/>
        <v>8722.8638200000023</v>
      </c>
      <c r="AL71" s="50">
        <f t="shared" si="40"/>
        <v>0</v>
      </c>
      <c r="AM71" s="50">
        <f t="shared" si="40"/>
        <v>8722.8638200000023</v>
      </c>
      <c r="AN71" s="50">
        <f t="shared" si="40"/>
        <v>939.2879999999999</v>
      </c>
      <c r="AO71" s="50">
        <f t="shared" si="40"/>
        <v>176.25596000000004</v>
      </c>
      <c r="AP71" s="50">
        <f t="shared" ref="AP71:BU71" si="41">SUM(AP4:AP69)</f>
        <v>3380.6658200000002</v>
      </c>
      <c r="AQ71" s="50">
        <f t="shared" si="41"/>
        <v>399.45713999999992</v>
      </c>
      <c r="AR71" s="50">
        <f t="shared" si="41"/>
        <v>4895.6669200000006</v>
      </c>
      <c r="AS71" s="50">
        <f t="shared" si="41"/>
        <v>13624.660739999999</v>
      </c>
      <c r="AT71" s="50">
        <f>SUM(AT4:AT69)</f>
        <v>8383.5730599999988</v>
      </c>
      <c r="AU71" s="50">
        <f t="shared" ref="AU71:BB71" si="42">SUM(AU4:AU69)</f>
        <v>2740.3111799999992</v>
      </c>
      <c r="AV71" s="50">
        <f t="shared" si="42"/>
        <v>11123.884239999998</v>
      </c>
      <c r="AW71" s="50">
        <f t="shared" si="42"/>
        <v>1255.6320000000003</v>
      </c>
      <c r="AX71" s="50">
        <f t="shared" si="42"/>
        <v>168.01044000000002</v>
      </c>
      <c r="AY71" s="50">
        <f t="shared" si="42"/>
        <v>3839.0618399999994</v>
      </c>
      <c r="AZ71" s="50">
        <f t="shared" si="42"/>
        <v>327.76669999999996</v>
      </c>
      <c r="BA71" s="50">
        <f t="shared" si="42"/>
        <v>5590.4709800000001</v>
      </c>
      <c r="BB71" s="50">
        <f>SUM(BB4:BB69)</f>
        <v>16715.325219999999</v>
      </c>
      <c r="BC71" s="50">
        <f t="shared" si="41"/>
        <v>13054.271339999998</v>
      </c>
      <c r="BD71" s="50">
        <f t="shared" si="41"/>
        <v>0</v>
      </c>
      <c r="BE71" s="50">
        <f t="shared" si="41"/>
        <v>13054.271339999998</v>
      </c>
      <c r="BF71" s="50">
        <f t="shared" si="41"/>
        <v>1488.8040000000003</v>
      </c>
      <c r="BG71" s="50">
        <f t="shared" si="41"/>
        <v>255.61684000000002</v>
      </c>
      <c r="BH71" s="50">
        <f t="shared" si="41"/>
        <v>5435.7831399999995</v>
      </c>
      <c r="BI71" s="50">
        <f t="shared" si="41"/>
        <v>385.94380000000012</v>
      </c>
      <c r="BJ71" s="50">
        <f t="shared" si="41"/>
        <v>7566.147780000003</v>
      </c>
      <c r="BK71" s="50">
        <f t="shared" si="41"/>
        <v>20690.419119999995</v>
      </c>
      <c r="BL71" s="50">
        <f t="shared" si="41"/>
        <v>9660.6138800000026</v>
      </c>
      <c r="BM71" s="50">
        <f t="shared" si="41"/>
        <v>0</v>
      </c>
      <c r="BN71" s="50">
        <f t="shared" si="41"/>
        <v>9660.6138800000026</v>
      </c>
      <c r="BO71" s="50">
        <f t="shared" si="41"/>
        <v>1040.684</v>
      </c>
      <c r="BP71" s="50">
        <f t="shared" si="41"/>
        <v>229.35167999999996</v>
      </c>
      <c r="BQ71" s="50">
        <f t="shared" si="41"/>
        <v>3780.2160600000002</v>
      </c>
      <c r="BR71" s="50">
        <f t="shared" si="41"/>
        <v>335.77148</v>
      </c>
      <c r="BS71" s="50">
        <f t="shared" si="41"/>
        <v>5386.0232199999991</v>
      </c>
      <c r="BT71" s="50">
        <f t="shared" si="41"/>
        <v>15047.0371</v>
      </c>
      <c r="BU71" s="50">
        <f t="shared" si="41"/>
        <v>8387.3830000000016</v>
      </c>
      <c r="BV71" s="50">
        <f t="shared" ref="BV71:DA71" si="43">SUM(BV4:BV69)</f>
        <v>0</v>
      </c>
      <c r="BW71" s="50">
        <f t="shared" si="43"/>
        <v>8387.3830000000016</v>
      </c>
      <c r="BX71" s="50">
        <f t="shared" si="43"/>
        <v>896.12800000000016</v>
      </c>
      <c r="BY71" s="50">
        <f t="shared" si="43"/>
        <v>168.19604000000001</v>
      </c>
      <c r="BZ71" s="50">
        <f t="shared" si="43"/>
        <v>3233.7172200000005</v>
      </c>
      <c r="CA71" s="50">
        <f t="shared" si="43"/>
        <v>360.72376000000014</v>
      </c>
      <c r="CB71" s="50">
        <f t="shared" si="43"/>
        <v>4658.7650199999998</v>
      </c>
      <c r="CC71" s="50">
        <f t="shared" si="43"/>
        <v>13046.148020000002</v>
      </c>
      <c r="CD71" s="50">
        <f t="shared" si="43"/>
        <v>8585.3393399999986</v>
      </c>
      <c r="CE71" s="50">
        <f t="shared" si="43"/>
        <v>0</v>
      </c>
      <c r="CF71" s="50">
        <f t="shared" si="43"/>
        <v>8585.3393399999986</v>
      </c>
      <c r="CG71" s="50">
        <f t="shared" si="43"/>
        <v>909.64599999999996</v>
      </c>
      <c r="CH71" s="50">
        <f t="shared" si="43"/>
        <v>170.60286000000002</v>
      </c>
      <c r="CI71" s="50">
        <f t="shared" si="43"/>
        <v>3462.31612</v>
      </c>
      <c r="CJ71" s="50">
        <f t="shared" si="43"/>
        <v>310.91854000000001</v>
      </c>
      <c r="CK71" s="50">
        <f t="shared" si="43"/>
        <v>4853.4835200000007</v>
      </c>
      <c r="CL71" s="50">
        <f t="shared" si="43"/>
        <v>13447.052860000002</v>
      </c>
      <c r="CM71" s="50">
        <f t="shared" si="43"/>
        <v>8360.9066400000011</v>
      </c>
      <c r="CN71" s="50">
        <f t="shared" si="43"/>
        <v>0</v>
      </c>
      <c r="CO71" s="50">
        <f t="shared" si="43"/>
        <v>8360.9066400000011</v>
      </c>
      <c r="CP71" s="50">
        <f t="shared" si="43"/>
        <v>895.06399999999985</v>
      </c>
      <c r="CQ71" s="50">
        <f t="shared" si="43"/>
        <v>170.89981999999995</v>
      </c>
      <c r="CR71" s="50">
        <f t="shared" si="43"/>
        <v>3224.7142799999992</v>
      </c>
      <c r="CS71" s="50">
        <f t="shared" si="43"/>
        <v>234.43239999999992</v>
      </c>
      <c r="CT71" s="50">
        <f t="shared" si="43"/>
        <v>4525.1105000000007</v>
      </c>
      <c r="CU71" s="50">
        <f t="shared" si="43"/>
        <v>12880.487139999996</v>
      </c>
      <c r="CV71" s="50">
        <f t="shared" si="43"/>
        <v>9022.0081000000009</v>
      </c>
      <c r="CW71" s="50">
        <f t="shared" si="43"/>
        <v>0</v>
      </c>
      <c r="CX71" s="50">
        <f t="shared" si="43"/>
        <v>9022.0081000000009</v>
      </c>
      <c r="CY71" s="50">
        <f t="shared" si="43"/>
        <v>966.43399999999974</v>
      </c>
      <c r="CZ71" s="50">
        <f t="shared" si="43"/>
        <v>186.00388000000001</v>
      </c>
      <c r="DA71" s="50">
        <f t="shared" si="43"/>
        <v>3531.0255000000006</v>
      </c>
      <c r="DB71" s="50">
        <f t="shared" ref="DB71:DV71" si="44">SUM(DB4:DB69)</f>
        <v>296.62089999999989</v>
      </c>
      <c r="DC71" s="50">
        <f t="shared" si="44"/>
        <v>4980.0842799999982</v>
      </c>
      <c r="DD71" s="50">
        <f t="shared" si="44"/>
        <v>14727.692379999999</v>
      </c>
      <c r="DE71" s="50">
        <f t="shared" si="44"/>
        <v>18455.066780000008</v>
      </c>
      <c r="DF71" s="50">
        <f t="shared" si="44"/>
        <v>0</v>
      </c>
      <c r="DG71" s="50">
        <f t="shared" si="44"/>
        <v>18455.066780000008</v>
      </c>
      <c r="DH71" s="50">
        <f t="shared" si="44"/>
        <v>2259.6259999999993</v>
      </c>
      <c r="DI71" s="50">
        <f t="shared" si="44"/>
        <v>1495.2048400000003</v>
      </c>
      <c r="DJ71" s="50">
        <f t="shared" si="44"/>
        <v>8955.4565800000018</v>
      </c>
      <c r="DK71" s="50">
        <f t="shared" si="44"/>
        <v>415.4393199999999</v>
      </c>
      <c r="DL71" s="50">
        <f t="shared" si="44"/>
        <v>13125.726739999998</v>
      </c>
      <c r="DM71" s="50">
        <f t="shared" si="44"/>
        <v>32234.363519999992</v>
      </c>
      <c r="DN71" s="50">
        <f t="shared" si="44"/>
        <v>124434.85929999997</v>
      </c>
      <c r="DO71" s="50">
        <f t="shared" si="44"/>
        <v>2740.3111799999992</v>
      </c>
      <c r="DP71" s="50">
        <f t="shared" si="44"/>
        <v>127175.17048000002</v>
      </c>
      <c r="DQ71" s="50">
        <f t="shared" si="44"/>
        <v>10786.978000000003</v>
      </c>
      <c r="DR71" s="50">
        <f t="shared" si="44"/>
        <v>3704.0436999999988</v>
      </c>
      <c r="DS71" s="50">
        <f t="shared" si="44"/>
        <v>51274.232080000023</v>
      </c>
      <c r="DT71" s="50">
        <f t="shared" si="44"/>
        <v>4258.1786400000001</v>
      </c>
      <c r="DU71" s="50">
        <f t="shared" si="44"/>
        <v>73156.432419999983</v>
      </c>
      <c r="DV71" s="50">
        <f t="shared" si="44"/>
        <v>201794.01290000003</v>
      </c>
    </row>
    <row r="72" spans="1:127" s="64" customFormat="1" x14ac:dyDescent="0.25">
      <c r="A72" s="281"/>
      <c r="B72" s="281"/>
      <c r="C72" s="65" t="s">
        <v>982</v>
      </c>
      <c r="J72" s="51">
        <v>9879.61</v>
      </c>
      <c r="K72" s="61">
        <v>0</v>
      </c>
      <c r="L72" s="61">
        <f>J72+K72</f>
        <v>9879.61</v>
      </c>
      <c r="M72" s="61">
        <v>1052.52</v>
      </c>
      <c r="N72" s="61">
        <v>193.11</v>
      </c>
      <c r="O72" s="61">
        <v>3772.34</v>
      </c>
      <c r="P72" s="61">
        <v>384.37</v>
      </c>
      <c r="Q72" s="61">
        <f>SUM(M72:P72)</f>
        <v>5402.34</v>
      </c>
      <c r="R72" s="238">
        <f>L72+Q72+R59</f>
        <v>15281.95</v>
      </c>
      <c r="S72" s="58">
        <v>11254.82</v>
      </c>
      <c r="T72" s="58">
        <v>0</v>
      </c>
      <c r="U72" s="58">
        <f>S72+T72</f>
        <v>11254.82</v>
      </c>
      <c r="V72" s="55">
        <v>1092.32</v>
      </c>
      <c r="W72" s="55">
        <v>241.08</v>
      </c>
      <c r="X72" s="55">
        <v>4497.8999999999996</v>
      </c>
      <c r="Y72" s="55">
        <v>361.86</v>
      </c>
      <c r="Z72" s="55">
        <f>SUM(V72:Y72)</f>
        <v>6193.1599999999989</v>
      </c>
      <c r="AA72" s="239">
        <f>U72+Z72</f>
        <v>17447.98</v>
      </c>
      <c r="AB72" s="58">
        <v>10668.07</v>
      </c>
      <c r="AC72" s="58">
        <v>0</v>
      </c>
      <c r="AD72" s="58">
        <f>AB72+AC72</f>
        <v>10668.07</v>
      </c>
      <c r="AE72" s="55">
        <v>1123.75</v>
      </c>
      <c r="AF72" s="55">
        <v>249.69</v>
      </c>
      <c r="AG72" s="55">
        <v>4160</v>
      </c>
      <c r="AH72" s="55">
        <v>445.12</v>
      </c>
      <c r="AI72" s="55">
        <f>AE72+AF72+AG72+AH72</f>
        <v>5978.56</v>
      </c>
      <c r="AJ72" s="239">
        <f>AD72+AI72+AJ58+AJ59</f>
        <v>16649.27</v>
      </c>
      <c r="AK72" s="58">
        <v>8722.7000000000007</v>
      </c>
      <c r="AL72" s="58">
        <v>0</v>
      </c>
      <c r="AM72" s="58">
        <f>AK72+AL72</f>
        <v>8722.7000000000007</v>
      </c>
      <c r="AN72" s="55">
        <v>939.28</v>
      </c>
      <c r="AO72" s="55">
        <v>176.29</v>
      </c>
      <c r="AP72" s="55">
        <v>3380.33</v>
      </c>
      <c r="AQ72" s="55">
        <v>399.48</v>
      </c>
      <c r="AR72" s="55">
        <f>AN72+AO72+AP72+AQ72</f>
        <v>4895.3799999999992</v>
      </c>
      <c r="AS72" s="239">
        <f>AM72+AR72+AS58</f>
        <v>13624.21</v>
      </c>
      <c r="AT72" s="58">
        <v>8383.36</v>
      </c>
      <c r="AU72" s="58">
        <v>3001.18</v>
      </c>
      <c r="AV72" s="58">
        <f>AT72+AU72</f>
        <v>11384.54</v>
      </c>
      <c r="AW72" s="55">
        <v>1266.57</v>
      </c>
      <c r="AX72" s="55">
        <v>167.98</v>
      </c>
      <c r="AY72" s="55">
        <v>3890.78</v>
      </c>
      <c r="AZ72" s="55">
        <v>331.39</v>
      </c>
      <c r="BA72" s="55">
        <f>AW72+AX72+AY72+AZ72</f>
        <v>5656.72</v>
      </c>
      <c r="BB72" s="239">
        <f>AV72+BA72+BB58</f>
        <v>17042.230000000003</v>
      </c>
      <c r="BC72" s="58">
        <v>13054.09</v>
      </c>
      <c r="BD72" s="58">
        <v>0</v>
      </c>
      <c r="BE72" s="58">
        <f>BC72+BD72</f>
        <v>13054.09</v>
      </c>
      <c r="BF72" s="55">
        <v>1488.77</v>
      </c>
      <c r="BG72" s="55">
        <v>255.69</v>
      </c>
      <c r="BH72" s="55">
        <v>5435.17</v>
      </c>
      <c r="BI72" s="55">
        <v>385.89</v>
      </c>
      <c r="BJ72" s="55">
        <f>BF72+BG72+BH72+BI72</f>
        <v>7565.52</v>
      </c>
      <c r="BK72" s="239">
        <f>BE72+BJ72+BK58</f>
        <v>20689.61</v>
      </c>
      <c r="BL72" s="58">
        <v>9660.52</v>
      </c>
      <c r="BM72" s="58">
        <v>0</v>
      </c>
      <c r="BN72" s="58">
        <f>BL72+BM72</f>
        <v>9660.52</v>
      </c>
      <c r="BO72" s="55">
        <v>1040.75</v>
      </c>
      <c r="BP72" s="55">
        <v>229.35</v>
      </c>
      <c r="BQ72" s="55">
        <v>3779.85</v>
      </c>
      <c r="BR72" s="55">
        <v>335.85</v>
      </c>
      <c r="BS72" s="55">
        <f>BO72+BP72+BQ72+BR72</f>
        <v>5385.8</v>
      </c>
      <c r="BT72" s="239">
        <f>BN72+BS72+BT58+BT59</f>
        <v>15046.72</v>
      </c>
      <c r="BU72" s="58">
        <v>8387.26</v>
      </c>
      <c r="BV72" s="58">
        <v>0</v>
      </c>
      <c r="BW72" s="58">
        <f>BU72+BV72</f>
        <v>8387.26</v>
      </c>
      <c r="BX72" s="55">
        <v>896.1</v>
      </c>
      <c r="BY72" s="55">
        <v>168.19</v>
      </c>
      <c r="BZ72" s="55">
        <v>3233.47</v>
      </c>
      <c r="CA72" s="55">
        <v>360.75</v>
      </c>
      <c r="CB72" s="55">
        <f>BX72+BY72+BZ72+CA72</f>
        <v>4658.51</v>
      </c>
      <c r="CC72" s="239">
        <f>BW72+CB72</f>
        <v>13045.77</v>
      </c>
      <c r="CD72" s="58">
        <v>8585.19</v>
      </c>
      <c r="CE72" s="58">
        <v>0</v>
      </c>
      <c r="CF72" s="58">
        <f>CD72+CE72</f>
        <v>8585.19</v>
      </c>
      <c r="CG72" s="55">
        <v>909.61</v>
      </c>
      <c r="CH72" s="55">
        <v>170.63</v>
      </c>
      <c r="CI72" s="55">
        <v>3461.98</v>
      </c>
      <c r="CJ72" s="55">
        <v>310.95999999999998</v>
      </c>
      <c r="CK72" s="55">
        <f>CG72+CH72+CI72+CJ72</f>
        <v>4853.18</v>
      </c>
      <c r="CL72" s="239">
        <f>CF72+CK72+CL58+CL59</f>
        <v>13446.6</v>
      </c>
      <c r="CM72" s="58">
        <v>8360.7900000000009</v>
      </c>
      <c r="CN72" s="58">
        <v>0</v>
      </c>
      <c r="CO72" s="58">
        <f>CM72+CN72</f>
        <v>8360.7900000000009</v>
      </c>
      <c r="CP72" s="55">
        <v>895.07</v>
      </c>
      <c r="CQ72" s="55">
        <v>170.91</v>
      </c>
      <c r="CR72" s="55">
        <v>3224.26</v>
      </c>
      <c r="CS72" s="55">
        <v>234.51</v>
      </c>
      <c r="CT72" s="55">
        <f>CP72+CQ72+CR72+CS72</f>
        <v>4524.75</v>
      </c>
      <c r="CU72" s="239">
        <f>CO72+CT72+CU58</f>
        <v>12880.01</v>
      </c>
      <c r="CV72" s="58">
        <v>9187.9</v>
      </c>
      <c r="CW72" s="58">
        <v>0</v>
      </c>
      <c r="CX72" s="58">
        <f>CV72+CW72</f>
        <v>9187.9</v>
      </c>
      <c r="CY72" s="55">
        <v>988.24</v>
      </c>
      <c r="CZ72" s="55">
        <v>190.18</v>
      </c>
      <c r="DA72" s="55">
        <v>3608.58</v>
      </c>
      <c r="DB72" s="55">
        <v>300.47000000000003</v>
      </c>
      <c r="DC72" s="55">
        <f>CY72+CZ72+DA72+DB72</f>
        <v>5087.47</v>
      </c>
      <c r="DD72" s="239">
        <f>CX72+DC72+DD58+DD59</f>
        <v>15000.97</v>
      </c>
      <c r="DE72" s="58">
        <v>19649.5</v>
      </c>
      <c r="DF72" s="58">
        <v>0</v>
      </c>
      <c r="DG72" s="58">
        <f>DE72+DF72</f>
        <v>19649.5</v>
      </c>
      <c r="DH72" s="55">
        <v>2439.27</v>
      </c>
      <c r="DI72" s="55">
        <v>1552.91</v>
      </c>
      <c r="DJ72" s="55">
        <v>9723.6</v>
      </c>
      <c r="DK72" s="55">
        <v>445.82</v>
      </c>
      <c r="DL72" s="55">
        <f>DH72+DI72+DJ72+DK72</f>
        <v>14161.6</v>
      </c>
      <c r="DM72" s="239">
        <f>DG72+DL72+DM58+DM59</f>
        <v>34464.67</v>
      </c>
      <c r="DN72" s="236">
        <f>J72+S72+AB72+AT72+BC72+AK72+BL72+BU72+CD72+CM72+CV72+DE72</f>
        <v>125793.81</v>
      </c>
      <c r="DO72" s="236">
        <f>K72+T72+AC72+AU72+BD72+AL72+BM72+BV72+CE72+CN72+CW72+DF72</f>
        <v>3001.18</v>
      </c>
      <c r="DP72" s="152">
        <f t="shared" ref="DP72:DU72" si="45">L72+U72+AD72+AV72+BE72+AM72+BN72+BW72+CF72+CO72+CX72+DG72</f>
        <v>128794.98999999999</v>
      </c>
      <c r="DQ72" s="236">
        <f t="shared" si="45"/>
        <v>14132.25</v>
      </c>
      <c r="DR72" s="236">
        <f t="shared" si="45"/>
        <v>3766.01</v>
      </c>
      <c r="DS72" s="236">
        <f t="shared" si="45"/>
        <v>52168.260000000009</v>
      </c>
      <c r="DT72" s="236">
        <f t="shared" si="45"/>
        <v>4296.4699999999993</v>
      </c>
      <c r="DU72" s="152">
        <f t="shared" si="45"/>
        <v>74362.990000000005</v>
      </c>
      <c r="DV72" s="236">
        <f>R72+AA72+AJ72+BB72+BK72+AS72+BT72+CC72+CL72+CU72+DD72+DM72</f>
        <v>204619.99</v>
      </c>
      <c r="DW72" s="242" t="s">
        <v>980</v>
      </c>
    </row>
    <row r="73" spans="1:127" s="64" customFormat="1" x14ac:dyDescent="0.25">
      <c r="A73" s="281"/>
      <c r="B73" s="281"/>
      <c r="C73" s="65" t="s">
        <v>910</v>
      </c>
      <c r="J73" s="51">
        <f>J71-J72</f>
        <v>0.10820000000057917</v>
      </c>
      <c r="K73" s="51">
        <f t="shared" ref="K73:R73" si="46">K71-K72</f>
        <v>0</v>
      </c>
      <c r="L73" s="51">
        <f t="shared" si="46"/>
        <v>0.10820000000057917</v>
      </c>
      <c r="M73" s="51">
        <f t="shared" si="46"/>
        <v>2.3999999999887223E-2</v>
      </c>
      <c r="N73" s="51">
        <f t="shared" si="46"/>
        <v>2.6620000000008304E-2</v>
      </c>
      <c r="O73" s="51">
        <f t="shared" si="46"/>
        <v>0.36214000000018132</v>
      </c>
      <c r="P73" s="51">
        <f t="shared" si="46"/>
        <v>-9.2400000000338878E-3</v>
      </c>
      <c r="Q73" s="51">
        <f t="shared" si="46"/>
        <v>0.40351999999893451</v>
      </c>
      <c r="R73" s="51">
        <f t="shared" si="46"/>
        <v>0.51171999999860418</v>
      </c>
      <c r="S73" s="58">
        <f>S71-S72</f>
        <v>8.7720000004992471E-2</v>
      </c>
      <c r="T73" s="58">
        <f t="shared" ref="T73:CE73" si="47">T71-T72</f>
        <v>0</v>
      </c>
      <c r="U73" s="58">
        <f t="shared" si="47"/>
        <v>8.7720000004992471E-2</v>
      </c>
      <c r="V73" s="58">
        <f t="shared" si="47"/>
        <v>2.4000000000114596E-2</v>
      </c>
      <c r="W73" s="58">
        <f t="shared" si="47"/>
        <v>-2.2859999999980118E-2</v>
      </c>
      <c r="X73" s="58">
        <f t="shared" si="47"/>
        <v>0.30472000000008848</v>
      </c>
      <c r="Y73" s="58">
        <f t="shared" si="47"/>
        <v>-9.8560000000020409E-2</v>
      </c>
      <c r="Z73" s="58">
        <f t="shared" si="47"/>
        <v>0.20729999999821302</v>
      </c>
      <c r="AA73" s="58">
        <f t="shared" si="47"/>
        <v>0.29502000000138651</v>
      </c>
      <c r="AB73" s="58">
        <f t="shared" si="47"/>
        <v>0.13742000000092958</v>
      </c>
      <c r="AC73" s="58">
        <f t="shared" si="47"/>
        <v>0</v>
      </c>
      <c r="AD73" s="58">
        <f t="shared" si="47"/>
        <v>0.13742000000092958</v>
      </c>
      <c r="AE73" s="58">
        <f t="shared" si="47"/>
        <v>3.4000000000332875E-2</v>
      </c>
      <c r="AF73" s="58">
        <f t="shared" si="47"/>
        <v>1.7580000000037899E-2</v>
      </c>
      <c r="AG73" s="58">
        <f t="shared" si="47"/>
        <v>0.3686600000000908</v>
      </c>
      <c r="AH73" s="58">
        <f t="shared" si="47"/>
        <v>-0.13760000000007722</v>
      </c>
      <c r="AI73" s="58">
        <f t="shared" si="47"/>
        <v>0.28263999999853695</v>
      </c>
      <c r="AJ73" s="58">
        <f t="shared" si="47"/>
        <v>0.42005999999673804</v>
      </c>
      <c r="AK73" s="58">
        <f t="shared" si="47"/>
        <v>0.16382000000157859</v>
      </c>
      <c r="AL73" s="58">
        <f t="shared" si="47"/>
        <v>0</v>
      </c>
      <c r="AM73" s="58">
        <f t="shared" si="47"/>
        <v>0.16382000000157859</v>
      </c>
      <c r="AN73" s="58">
        <f t="shared" si="47"/>
        <v>7.9999999999245119E-3</v>
      </c>
      <c r="AO73" s="58">
        <f t="shared" si="47"/>
        <v>-3.4039999999947668E-2</v>
      </c>
      <c r="AP73" s="58">
        <f t="shared" si="47"/>
        <v>0.33582000000023982</v>
      </c>
      <c r="AQ73" s="58">
        <f t="shared" si="47"/>
        <v>-2.2860000000093805E-2</v>
      </c>
      <c r="AR73" s="58">
        <f t="shared" si="47"/>
        <v>0.28692000000137341</v>
      </c>
      <c r="AS73" s="58">
        <f t="shared" si="47"/>
        <v>0.45074000000022352</v>
      </c>
      <c r="AT73" s="58">
        <f t="shared" si="47"/>
        <v>0.21305999999822234</v>
      </c>
      <c r="AU73" s="245">
        <f t="shared" si="47"/>
        <v>-260.8688200000006</v>
      </c>
      <c r="AV73" s="245">
        <f t="shared" si="47"/>
        <v>-260.65576000000328</v>
      </c>
      <c r="AW73" s="245">
        <f t="shared" si="47"/>
        <v>-10.937999999999647</v>
      </c>
      <c r="AX73" s="245">
        <f t="shared" si="47"/>
        <v>3.0440000000027112E-2</v>
      </c>
      <c r="AY73" s="245">
        <f t="shared" si="47"/>
        <v>-51.718160000000807</v>
      </c>
      <c r="AZ73" s="245">
        <f t="shared" si="47"/>
        <v>-3.6233000000000288</v>
      </c>
      <c r="BA73" s="245">
        <f t="shared" si="47"/>
        <v>-66.249020000000201</v>
      </c>
      <c r="BB73" s="245">
        <f t="shared" si="47"/>
        <v>-326.90478000000439</v>
      </c>
      <c r="BC73" s="58">
        <f t="shared" si="47"/>
        <v>0.18133999999736261</v>
      </c>
      <c r="BD73" s="58">
        <f t="shared" si="47"/>
        <v>0</v>
      </c>
      <c r="BE73" s="58">
        <f t="shared" si="47"/>
        <v>0.18133999999736261</v>
      </c>
      <c r="BF73" s="58">
        <f t="shared" si="47"/>
        <v>3.4000000000332875E-2</v>
      </c>
      <c r="BG73" s="58">
        <f t="shared" si="47"/>
        <v>-7.3159999999973024E-2</v>
      </c>
      <c r="BH73" s="58">
        <f t="shared" si="47"/>
        <v>0.61313999999947555</v>
      </c>
      <c r="BI73" s="58">
        <f t="shared" si="47"/>
        <v>5.3800000000137516E-2</v>
      </c>
      <c r="BJ73" s="58">
        <f t="shared" si="47"/>
        <v>0.62778000000253087</v>
      </c>
      <c r="BK73" s="58">
        <f t="shared" si="47"/>
        <v>0.80911999999443651</v>
      </c>
      <c r="BL73" s="58">
        <f t="shared" si="47"/>
        <v>9.3880000002172892E-2</v>
      </c>
      <c r="BM73" s="58">
        <f t="shared" si="47"/>
        <v>0</v>
      </c>
      <c r="BN73" s="58">
        <f t="shared" si="47"/>
        <v>9.3880000002172892E-2</v>
      </c>
      <c r="BO73" s="58">
        <f t="shared" si="47"/>
        <v>-6.6000000000030923E-2</v>
      </c>
      <c r="BP73" s="58">
        <f t="shared" si="47"/>
        <v>1.6799999999648207E-3</v>
      </c>
      <c r="BQ73" s="58">
        <f t="shared" si="47"/>
        <v>0.36606000000028871</v>
      </c>
      <c r="BR73" s="58">
        <f t="shared" si="47"/>
        <v>-7.8520000000025902E-2</v>
      </c>
      <c r="BS73" s="58">
        <f t="shared" si="47"/>
        <v>0.22321999999894615</v>
      </c>
      <c r="BT73" s="58">
        <f t="shared" si="47"/>
        <v>0.31710000000020955</v>
      </c>
      <c r="BU73" s="58">
        <f t="shared" si="47"/>
        <v>0.12300000000141154</v>
      </c>
      <c r="BV73" s="58">
        <f t="shared" si="47"/>
        <v>0</v>
      </c>
      <c r="BW73" s="58">
        <f t="shared" si="47"/>
        <v>0.12300000000141154</v>
      </c>
      <c r="BX73" s="58">
        <f t="shared" si="47"/>
        <v>2.8000000000133696E-2</v>
      </c>
      <c r="BY73" s="58">
        <f t="shared" si="47"/>
        <v>6.0400000000129239E-3</v>
      </c>
      <c r="BZ73" s="58">
        <f t="shared" si="47"/>
        <v>0.24722000000065236</v>
      </c>
      <c r="CA73" s="58">
        <f t="shared" si="47"/>
        <v>-2.6239999999859265E-2</v>
      </c>
      <c r="CB73" s="58">
        <f t="shared" si="47"/>
        <v>0.2550199999996039</v>
      </c>
      <c r="CC73" s="58">
        <f t="shared" si="47"/>
        <v>0.37802000000192493</v>
      </c>
      <c r="CD73" s="58">
        <f t="shared" si="47"/>
        <v>0.14933999999811931</v>
      </c>
      <c r="CE73" s="58">
        <f t="shared" si="47"/>
        <v>0</v>
      </c>
      <c r="CF73" s="58">
        <f t="shared" ref="CF73:DM73" si="48">CF71-CF72</f>
        <v>0.14933999999811931</v>
      </c>
      <c r="CG73" s="58">
        <f t="shared" si="48"/>
        <v>3.5999999999944521E-2</v>
      </c>
      <c r="CH73" s="58">
        <f t="shared" si="48"/>
        <v>-2.7139999999974407E-2</v>
      </c>
      <c r="CI73" s="58">
        <f t="shared" si="48"/>
        <v>0.33611999999993714</v>
      </c>
      <c r="CJ73" s="58">
        <f t="shared" si="48"/>
        <v>-4.1459999999972297E-2</v>
      </c>
      <c r="CK73" s="58">
        <f t="shared" si="48"/>
        <v>0.3035200000003897</v>
      </c>
      <c r="CL73" s="58">
        <f t="shared" si="48"/>
        <v>0.45286000000123749</v>
      </c>
      <c r="CM73" s="58">
        <f t="shared" si="48"/>
        <v>0.11664000000018859</v>
      </c>
      <c r="CN73" s="58">
        <f t="shared" si="48"/>
        <v>0</v>
      </c>
      <c r="CO73" s="58">
        <f t="shared" si="48"/>
        <v>0.11664000000018859</v>
      </c>
      <c r="CP73" s="58">
        <f t="shared" si="48"/>
        <v>-6.0000000001991793E-3</v>
      </c>
      <c r="CQ73" s="58">
        <f t="shared" si="48"/>
        <v>-1.018000000004804E-2</v>
      </c>
      <c r="CR73" s="58">
        <f t="shared" si="48"/>
        <v>0.45427999999901658</v>
      </c>
      <c r="CS73" s="58">
        <f t="shared" si="48"/>
        <v>-7.7600000000074942E-2</v>
      </c>
      <c r="CT73" s="58">
        <f t="shared" si="48"/>
        <v>0.36050000000068394</v>
      </c>
      <c r="CU73" s="58">
        <f t="shared" si="48"/>
        <v>0.47713999999541556</v>
      </c>
      <c r="CV73" s="245">
        <f t="shared" si="48"/>
        <v>-165.89189999999871</v>
      </c>
      <c r="CW73" s="245">
        <f t="shared" si="48"/>
        <v>0</v>
      </c>
      <c r="CX73" s="245">
        <f t="shared" si="48"/>
        <v>-165.89189999999871</v>
      </c>
      <c r="CY73" s="245">
        <f t="shared" si="48"/>
        <v>-21.806000000000267</v>
      </c>
      <c r="CZ73" s="245">
        <f t="shared" si="48"/>
        <v>-4.1761199999999974</v>
      </c>
      <c r="DA73" s="245">
        <f t="shared" si="48"/>
        <v>-77.55449999999928</v>
      </c>
      <c r="DB73" s="245">
        <f t="shared" si="48"/>
        <v>-3.849100000000135</v>
      </c>
      <c r="DC73" s="245">
        <f t="shared" si="48"/>
        <v>-107.38572000000204</v>
      </c>
      <c r="DD73" s="245">
        <f t="shared" si="48"/>
        <v>-273.27762000000075</v>
      </c>
      <c r="DE73" s="245">
        <f t="shared" si="48"/>
        <v>-1194.4332199999917</v>
      </c>
      <c r="DF73" s="245">
        <f t="shared" si="48"/>
        <v>0</v>
      </c>
      <c r="DG73" s="245">
        <f t="shared" si="48"/>
        <v>-1194.4332199999917</v>
      </c>
      <c r="DH73" s="245">
        <f t="shared" si="48"/>
        <v>-179.64400000000069</v>
      </c>
      <c r="DI73" s="245">
        <f t="shared" si="48"/>
        <v>-57.705159999999751</v>
      </c>
      <c r="DJ73" s="245">
        <f t="shared" si="48"/>
        <v>-768.14341999999851</v>
      </c>
      <c r="DK73" s="245">
        <f t="shared" si="48"/>
        <v>-30.380680000000098</v>
      </c>
      <c r="DL73" s="245">
        <f t="shared" si="48"/>
        <v>-1035.8732600000021</v>
      </c>
      <c r="DM73" s="245">
        <f t="shared" si="48"/>
        <v>-2230.3064800000066</v>
      </c>
      <c r="DN73" s="49"/>
    </row>
    <row r="74" spans="1:127" s="64" customFormat="1" x14ac:dyDescent="0.25">
      <c r="C74" s="65"/>
      <c r="J74" s="52"/>
      <c r="K74" s="53"/>
      <c r="L74" s="53"/>
      <c r="M74" s="54"/>
      <c r="N74" s="54"/>
      <c r="O74" s="54"/>
      <c r="P74" s="55"/>
      <c r="Q74" s="55"/>
      <c r="R74" s="62"/>
      <c r="S74" s="60"/>
      <c r="T74" s="59"/>
      <c r="U74" s="59"/>
      <c r="V74" s="59"/>
      <c r="W74" s="59"/>
      <c r="X74" s="59"/>
      <c r="Y74" s="55"/>
      <c r="Z74" s="55"/>
      <c r="AA74" s="66"/>
      <c r="AB74" s="60"/>
      <c r="AC74" s="59"/>
      <c r="AD74" s="59"/>
      <c r="AE74" s="59"/>
      <c r="AF74" s="59"/>
      <c r="AG74" s="59"/>
      <c r="AH74" s="55"/>
      <c r="AI74" s="55"/>
      <c r="AJ74" s="66"/>
      <c r="AK74" s="60"/>
      <c r="AL74" s="59"/>
      <c r="AM74" s="59"/>
      <c r="AN74" s="59"/>
      <c r="AO74" s="59"/>
      <c r="AP74" s="59"/>
      <c r="AQ74" s="55"/>
      <c r="AR74" s="55"/>
      <c r="AS74" s="66"/>
      <c r="AT74" s="60"/>
      <c r="AU74" s="59"/>
      <c r="AV74" s="59"/>
      <c r="AW74" s="59"/>
      <c r="AX74" s="59"/>
      <c r="AY74" s="59"/>
      <c r="AZ74" s="55"/>
      <c r="BA74" s="55"/>
      <c r="BB74" s="66"/>
      <c r="BC74" s="60"/>
      <c r="BD74" s="59"/>
      <c r="BE74" s="59"/>
      <c r="BF74" s="59"/>
      <c r="BG74" s="59"/>
      <c r="BH74" s="59"/>
      <c r="BI74" s="55"/>
      <c r="BJ74" s="55"/>
      <c r="BK74" s="66"/>
      <c r="BL74" s="60"/>
      <c r="BM74" s="59"/>
      <c r="BN74" s="59"/>
      <c r="BO74" s="59"/>
      <c r="BP74" s="59"/>
      <c r="BQ74" s="59"/>
      <c r="BR74" s="55"/>
      <c r="BS74" s="55"/>
      <c r="BT74" s="66"/>
      <c r="BU74" s="60"/>
      <c r="BV74" s="59"/>
      <c r="BW74" s="59"/>
      <c r="BX74" s="59"/>
      <c r="BY74" s="59"/>
      <c r="BZ74" s="59"/>
      <c r="CA74" s="55"/>
      <c r="CB74" s="55"/>
      <c r="CC74" s="66"/>
      <c r="CD74" s="60"/>
      <c r="CE74" s="59"/>
      <c r="CF74" s="59"/>
      <c r="CG74" s="59"/>
      <c r="CH74" s="59"/>
      <c r="CI74" s="59"/>
      <c r="CJ74" s="55"/>
      <c r="CK74" s="55"/>
      <c r="CL74" s="66"/>
      <c r="CM74" s="60"/>
      <c r="CN74" s="59"/>
      <c r="CO74" s="59"/>
      <c r="CP74" s="59"/>
      <c r="CQ74" s="59"/>
      <c r="CR74" s="59"/>
      <c r="CS74" s="55"/>
      <c r="CT74" s="55"/>
      <c r="CU74" s="66"/>
      <c r="CV74" s="60"/>
      <c r="CW74" s="59"/>
      <c r="CX74" s="59"/>
      <c r="CY74" s="59"/>
      <c r="CZ74" s="59"/>
      <c r="DA74" s="59"/>
      <c r="DB74" s="55"/>
      <c r="DC74" s="55"/>
      <c r="DD74" s="66"/>
      <c r="DE74" s="60"/>
      <c r="DF74" s="59"/>
      <c r="DG74" s="59"/>
      <c r="DH74" s="59"/>
      <c r="DI74" s="59"/>
      <c r="DJ74" s="59"/>
      <c r="DK74" s="55"/>
      <c r="DL74" s="55"/>
      <c r="DM74" s="66"/>
      <c r="DN74" s="49"/>
    </row>
    <row r="75" spans="1:127" s="64" customFormat="1" x14ac:dyDescent="0.25">
      <c r="A75" s="282" t="s">
        <v>977</v>
      </c>
      <c r="B75" s="282"/>
      <c r="C75" s="65" t="s">
        <v>983</v>
      </c>
      <c r="J75" s="55">
        <f>J72</f>
        <v>9879.61</v>
      </c>
      <c r="K75" s="55">
        <f t="shared" ref="K75:R75" si="49">K72</f>
        <v>0</v>
      </c>
      <c r="L75" s="55">
        <f t="shared" si="49"/>
        <v>9879.61</v>
      </c>
      <c r="M75" s="55">
        <f t="shared" si="49"/>
        <v>1052.52</v>
      </c>
      <c r="N75" s="55">
        <f t="shared" si="49"/>
        <v>193.11</v>
      </c>
      <c r="O75" s="55">
        <f t="shared" si="49"/>
        <v>3772.34</v>
      </c>
      <c r="P75" s="55">
        <f t="shared" si="49"/>
        <v>384.37</v>
      </c>
      <c r="Q75" s="55">
        <f t="shared" si="49"/>
        <v>5402.34</v>
      </c>
      <c r="R75" s="55">
        <f t="shared" si="49"/>
        <v>15281.95</v>
      </c>
      <c r="S75" s="55">
        <f>S72+J75</f>
        <v>21134.43</v>
      </c>
      <c r="T75" s="55">
        <f t="shared" ref="T75:Z75" si="50">T72+K75</f>
        <v>0</v>
      </c>
      <c r="U75" s="55">
        <f>U72+L75</f>
        <v>21134.43</v>
      </c>
      <c r="V75" s="55">
        <f t="shared" si="50"/>
        <v>2144.84</v>
      </c>
      <c r="W75" s="55">
        <f t="shared" si="50"/>
        <v>434.19000000000005</v>
      </c>
      <c r="X75" s="55">
        <f t="shared" si="50"/>
        <v>8270.24</v>
      </c>
      <c r="Y75" s="55">
        <f t="shared" si="50"/>
        <v>746.23</v>
      </c>
      <c r="Z75" s="55">
        <f t="shared" si="50"/>
        <v>11595.5</v>
      </c>
      <c r="AA75" s="55">
        <f>AA72+R75</f>
        <v>32729.93</v>
      </c>
      <c r="AB75" s="55">
        <f>AB72+S75</f>
        <v>31802.5</v>
      </c>
      <c r="AC75" s="55">
        <f t="shared" ref="AC75:AH75" si="51">AC72+T75</f>
        <v>0</v>
      </c>
      <c r="AD75" s="55">
        <f>AB75+AC75</f>
        <v>31802.5</v>
      </c>
      <c r="AE75" s="55">
        <f t="shared" si="51"/>
        <v>3268.59</v>
      </c>
      <c r="AF75" s="55">
        <f t="shared" si="51"/>
        <v>683.88000000000011</v>
      </c>
      <c r="AG75" s="55">
        <f t="shared" si="51"/>
        <v>12430.24</v>
      </c>
      <c r="AH75" s="55">
        <f t="shared" si="51"/>
        <v>1191.3499999999999</v>
      </c>
      <c r="AI75" s="55">
        <f>+AH75+AE75+AF75+AG75</f>
        <v>17574.060000000001</v>
      </c>
      <c r="AJ75" s="55">
        <f>AA75+AJ72</f>
        <v>49379.199999999997</v>
      </c>
      <c r="AK75" s="55">
        <f>AK72+AB75</f>
        <v>40525.199999999997</v>
      </c>
      <c r="AL75" s="55">
        <f t="shared" ref="AL75:BB75" si="52">AL72+AC75</f>
        <v>0</v>
      </c>
      <c r="AM75" s="55">
        <f>AD75+AM72</f>
        <v>40525.199999999997</v>
      </c>
      <c r="AN75" s="55">
        <f t="shared" si="52"/>
        <v>4207.87</v>
      </c>
      <c r="AO75" s="55">
        <f t="shared" si="52"/>
        <v>860.17000000000007</v>
      </c>
      <c r="AP75" s="55">
        <f t="shared" si="52"/>
        <v>15810.57</v>
      </c>
      <c r="AQ75" s="55">
        <f t="shared" si="52"/>
        <v>1590.83</v>
      </c>
      <c r="AR75" s="55">
        <f t="shared" si="52"/>
        <v>22469.440000000002</v>
      </c>
      <c r="AS75" s="55">
        <f t="shared" si="52"/>
        <v>63003.409999999996</v>
      </c>
      <c r="AT75" s="55">
        <f t="shared" si="52"/>
        <v>48908.56</v>
      </c>
      <c r="AU75" s="55">
        <f t="shared" si="52"/>
        <v>3001.18</v>
      </c>
      <c r="AV75" s="55">
        <f>AM75+AV72</f>
        <v>51909.74</v>
      </c>
      <c r="AW75" s="55">
        <f t="shared" si="52"/>
        <v>5474.44</v>
      </c>
      <c r="AX75" s="55">
        <f t="shared" si="52"/>
        <v>1028.1500000000001</v>
      </c>
      <c r="AY75" s="55">
        <f t="shared" si="52"/>
        <v>19701.349999999999</v>
      </c>
      <c r="AZ75" s="55">
        <f t="shared" si="52"/>
        <v>1922.2199999999998</v>
      </c>
      <c r="BA75" s="55">
        <f t="shared" si="52"/>
        <v>28126.160000000003</v>
      </c>
      <c r="BB75" s="55">
        <f t="shared" si="52"/>
        <v>80045.64</v>
      </c>
      <c r="BC75" s="55">
        <f>BC72+AT75</f>
        <v>61962.649999999994</v>
      </c>
      <c r="BD75" s="55">
        <f t="shared" ref="BD75:BJ75" si="53">BD72+AU75</f>
        <v>3001.18</v>
      </c>
      <c r="BE75" s="55">
        <f t="shared" si="53"/>
        <v>64963.83</v>
      </c>
      <c r="BF75" s="55">
        <f t="shared" si="53"/>
        <v>6963.2099999999991</v>
      </c>
      <c r="BG75" s="55">
        <f t="shared" si="53"/>
        <v>1283.8400000000001</v>
      </c>
      <c r="BH75" s="55">
        <f t="shared" si="53"/>
        <v>25136.519999999997</v>
      </c>
      <c r="BI75" s="55">
        <f t="shared" si="53"/>
        <v>2308.1099999999997</v>
      </c>
      <c r="BJ75" s="55">
        <f t="shared" si="53"/>
        <v>35691.680000000008</v>
      </c>
      <c r="BK75" s="55">
        <f>BK72+BB75</f>
        <v>100735.25</v>
      </c>
      <c r="BL75" s="55">
        <f>BL72+BC75</f>
        <v>71623.17</v>
      </c>
      <c r="BM75" s="55">
        <f t="shared" ref="BM75:BS75" si="54">BM72+BD75</f>
        <v>3001.18</v>
      </c>
      <c r="BN75" s="55">
        <f t="shared" si="54"/>
        <v>74624.350000000006</v>
      </c>
      <c r="BO75" s="55">
        <f t="shared" si="54"/>
        <v>8003.9599999999991</v>
      </c>
      <c r="BP75" s="55">
        <f t="shared" si="54"/>
        <v>1513.19</v>
      </c>
      <c r="BQ75" s="55">
        <f t="shared" si="54"/>
        <v>28916.369999999995</v>
      </c>
      <c r="BR75" s="55">
        <f t="shared" si="54"/>
        <v>2643.9599999999996</v>
      </c>
      <c r="BS75" s="55">
        <f t="shared" si="54"/>
        <v>41077.48000000001</v>
      </c>
      <c r="BT75" s="55">
        <f>BK75+BT72</f>
        <v>115781.97</v>
      </c>
      <c r="BU75" s="55">
        <f>BU72+BL75</f>
        <v>80010.429999999993</v>
      </c>
      <c r="BV75" s="55">
        <f t="shared" ref="BV75:CC75" si="55">BV72+BM75</f>
        <v>3001.18</v>
      </c>
      <c r="BW75" s="55">
        <f t="shared" si="55"/>
        <v>83011.61</v>
      </c>
      <c r="BX75" s="55">
        <f t="shared" si="55"/>
        <v>8900.06</v>
      </c>
      <c r="BY75" s="55">
        <f t="shared" si="55"/>
        <v>1681.38</v>
      </c>
      <c r="BZ75" s="55">
        <f t="shared" si="55"/>
        <v>32149.839999999997</v>
      </c>
      <c r="CA75" s="55">
        <f t="shared" si="55"/>
        <v>3004.7099999999996</v>
      </c>
      <c r="CB75" s="55">
        <f t="shared" si="55"/>
        <v>45735.990000000013</v>
      </c>
      <c r="CC75" s="55">
        <f t="shared" si="55"/>
        <v>128827.74</v>
      </c>
      <c r="CD75" s="55">
        <f>CD72+BU75</f>
        <v>88595.62</v>
      </c>
      <c r="CE75" s="55">
        <f t="shared" ref="CE75:CL75" si="56">CE72+BV75</f>
        <v>3001.18</v>
      </c>
      <c r="CF75" s="55">
        <f t="shared" si="56"/>
        <v>91596.800000000003</v>
      </c>
      <c r="CG75" s="55">
        <f t="shared" si="56"/>
        <v>9809.67</v>
      </c>
      <c r="CH75" s="55">
        <f t="shared" si="56"/>
        <v>1852.0100000000002</v>
      </c>
      <c r="CI75" s="55">
        <f t="shared" si="56"/>
        <v>35611.82</v>
      </c>
      <c r="CJ75" s="55">
        <f t="shared" si="56"/>
        <v>3315.6699999999996</v>
      </c>
      <c r="CK75" s="55">
        <f t="shared" si="56"/>
        <v>50589.170000000013</v>
      </c>
      <c r="CL75" s="55">
        <f t="shared" si="56"/>
        <v>142274.34</v>
      </c>
      <c r="CM75" s="55">
        <f>CM72+CD75</f>
        <v>96956.41</v>
      </c>
      <c r="CN75" s="55">
        <f t="shared" ref="CN75:CU75" si="57">CN72+CE75</f>
        <v>3001.18</v>
      </c>
      <c r="CO75" s="55">
        <f t="shared" si="57"/>
        <v>99957.59</v>
      </c>
      <c r="CP75" s="55">
        <f t="shared" si="57"/>
        <v>10704.74</v>
      </c>
      <c r="CQ75" s="55">
        <f t="shared" si="57"/>
        <v>2022.9200000000003</v>
      </c>
      <c r="CR75" s="55">
        <f t="shared" si="57"/>
        <v>38836.080000000002</v>
      </c>
      <c r="CS75" s="55">
        <f t="shared" si="57"/>
        <v>3550.1799999999994</v>
      </c>
      <c r="CT75" s="55">
        <f t="shared" si="57"/>
        <v>55113.920000000013</v>
      </c>
      <c r="CU75" s="55">
        <f t="shared" si="57"/>
        <v>155154.35</v>
      </c>
      <c r="CV75" s="55">
        <f>CV72+CM75</f>
        <v>106144.31</v>
      </c>
      <c r="CW75" s="55">
        <f t="shared" ref="CW75:DD75" si="58">CW72+CN75</f>
        <v>3001.18</v>
      </c>
      <c r="CX75" s="55">
        <f t="shared" si="58"/>
        <v>109145.48999999999</v>
      </c>
      <c r="CY75" s="55">
        <f t="shared" si="58"/>
        <v>11692.98</v>
      </c>
      <c r="CZ75" s="55">
        <f t="shared" si="58"/>
        <v>2213.1000000000004</v>
      </c>
      <c r="DA75" s="55">
        <f t="shared" si="58"/>
        <v>42444.66</v>
      </c>
      <c r="DB75" s="55">
        <f t="shared" si="58"/>
        <v>3850.6499999999996</v>
      </c>
      <c r="DC75" s="55">
        <f t="shared" si="58"/>
        <v>60201.390000000014</v>
      </c>
      <c r="DD75" s="55">
        <f t="shared" si="58"/>
        <v>170155.32</v>
      </c>
      <c r="DE75" s="55">
        <f>DE72+CV75</f>
        <v>125793.81</v>
      </c>
      <c r="DF75" s="55">
        <f t="shared" ref="DF75:DM75" si="59">DF72+CW75</f>
        <v>3001.18</v>
      </c>
      <c r="DG75" s="55">
        <f t="shared" si="59"/>
        <v>128794.98999999999</v>
      </c>
      <c r="DH75" s="55">
        <f t="shared" si="59"/>
        <v>14132.25</v>
      </c>
      <c r="DI75" s="55">
        <f t="shared" si="59"/>
        <v>3766.01</v>
      </c>
      <c r="DJ75" s="55">
        <f t="shared" si="59"/>
        <v>52168.26</v>
      </c>
      <c r="DK75" s="55">
        <f t="shared" si="59"/>
        <v>4296.4699999999993</v>
      </c>
      <c r="DL75" s="55">
        <f t="shared" si="59"/>
        <v>74362.99000000002</v>
      </c>
      <c r="DM75" s="240">
        <f t="shared" si="59"/>
        <v>204619.99</v>
      </c>
      <c r="DN75" s="49"/>
    </row>
    <row r="76" spans="1:127" s="64" customFormat="1" x14ac:dyDescent="0.25">
      <c r="A76" s="282"/>
      <c r="B76" s="282"/>
      <c r="C76" s="65" t="s">
        <v>986</v>
      </c>
      <c r="J76" s="55">
        <v>9880</v>
      </c>
      <c r="K76" s="55">
        <v>0</v>
      </c>
      <c r="L76" s="55">
        <f>J76+K76</f>
        <v>9880</v>
      </c>
      <c r="M76" s="55">
        <v>1053</v>
      </c>
      <c r="N76" s="55">
        <v>193</v>
      </c>
      <c r="O76" s="55">
        <v>3772</v>
      </c>
      <c r="P76" s="55">
        <v>384</v>
      </c>
      <c r="Q76" s="55">
        <f>M76+N76+O76+P76</f>
        <v>5402</v>
      </c>
      <c r="R76" s="55">
        <f>L76+Q76</f>
        <v>15282</v>
      </c>
      <c r="S76" s="55">
        <v>21134</v>
      </c>
      <c r="T76" s="55">
        <v>0</v>
      </c>
      <c r="U76" s="55">
        <f>S76+T76</f>
        <v>21134</v>
      </c>
      <c r="V76" s="55">
        <v>2145</v>
      </c>
      <c r="W76" s="55">
        <v>434</v>
      </c>
      <c r="X76" s="55">
        <v>8270</v>
      </c>
      <c r="Y76" s="55">
        <v>746</v>
      </c>
      <c r="Z76" s="55">
        <f>V76+W76+X76+Y76</f>
        <v>11595</v>
      </c>
      <c r="AA76" s="55">
        <f>U76+Z76</f>
        <v>32729</v>
      </c>
      <c r="AB76" s="55">
        <v>31803</v>
      </c>
      <c r="AC76" s="55">
        <v>0</v>
      </c>
      <c r="AD76" s="55">
        <f>AB76+AC76</f>
        <v>31803</v>
      </c>
      <c r="AE76" s="55">
        <v>3269</v>
      </c>
      <c r="AF76" s="55">
        <v>684</v>
      </c>
      <c r="AG76" s="55">
        <v>12430</v>
      </c>
      <c r="AH76" s="55">
        <v>1191</v>
      </c>
      <c r="AI76" s="55">
        <f>+AH76+AE76+AF76+AG76</f>
        <v>17574</v>
      </c>
      <c r="AJ76" s="55">
        <f>AD76+AI76+3</f>
        <v>49380</v>
      </c>
      <c r="AK76" s="55">
        <v>40525</v>
      </c>
      <c r="AL76" s="55">
        <v>0</v>
      </c>
      <c r="AM76" s="55">
        <f t="shared" ref="AM76" si="60">AK76+AL76</f>
        <v>40525</v>
      </c>
      <c r="AN76" s="55">
        <v>4208</v>
      </c>
      <c r="AO76" s="55">
        <v>860</v>
      </c>
      <c r="AP76" s="55">
        <v>15811</v>
      </c>
      <c r="AQ76" s="55">
        <v>1591</v>
      </c>
      <c r="AR76" s="55">
        <f t="shared" ref="AR76" si="61">+AQ76+AP76+AO76+AN76</f>
        <v>22470</v>
      </c>
      <c r="AS76" s="55">
        <f>AM76+AR76+9</f>
        <v>63004</v>
      </c>
      <c r="AT76" s="55">
        <v>48909</v>
      </c>
      <c r="AU76" s="55">
        <v>3001</v>
      </c>
      <c r="AV76" s="55">
        <f>AT76+AU76</f>
        <v>51910</v>
      </c>
      <c r="AW76" s="55">
        <v>5474</v>
      </c>
      <c r="AX76" s="55">
        <v>1028</v>
      </c>
      <c r="AY76" s="55">
        <v>19701</v>
      </c>
      <c r="AZ76" s="55">
        <v>1922</v>
      </c>
      <c r="BA76" s="55">
        <f>AW76+AX76+AY76+AZ76</f>
        <v>28125</v>
      </c>
      <c r="BB76" s="55">
        <f>AV76+BA76+10</f>
        <v>80045</v>
      </c>
      <c r="BC76" s="55">
        <v>61963</v>
      </c>
      <c r="BD76" s="55">
        <v>3001</v>
      </c>
      <c r="BE76" s="55">
        <f>BD76+BC76</f>
        <v>64964</v>
      </c>
      <c r="BF76" s="55">
        <v>6963</v>
      </c>
      <c r="BG76" s="55">
        <v>1284</v>
      </c>
      <c r="BH76" s="55">
        <v>25137</v>
      </c>
      <c r="BI76" s="55">
        <v>2308</v>
      </c>
      <c r="BJ76" s="55">
        <f>BF76+BG76+BH76+BI76</f>
        <v>35692</v>
      </c>
      <c r="BK76" s="55">
        <f>BE76+BJ76+80</f>
        <v>100736</v>
      </c>
      <c r="BL76" s="55">
        <v>71623</v>
      </c>
      <c r="BM76" s="55">
        <v>3001</v>
      </c>
      <c r="BN76" s="55">
        <f>BL76+BM76</f>
        <v>74624</v>
      </c>
      <c r="BO76" s="55">
        <v>8004</v>
      </c>
      <c r="BP76" s="55">
        <v>1513</v>
      </c>
      <c r="BQ76" s="55">
        <v>28916</v>
      </c>
      <c r="BR76" s="55">
        <v>2644</v>
      </c>
      <c r="BS76" s="55">
        <f>BO76+BP76+BQ76+BR76</f>
        <v>41077</v>
      </c>
      <c r="BT76" s="55">
        <f>BN76+BS76+80</f>
        <v>115781</v>
      </c>
      <c r="BU76" s="55">
        <v>80010</v>
      </c>
      <c r="BV76" s="55">
        <v>3001</v>
      </c>
      <c r="BW76" s="55">
        <f>BU76+BV76</f>
        <v>83011</v>
      </c>
      <c r="BX76" s="55">
        <v>8900</v>
      </c>
      <c r="BY76" s="55">
        <v>1681</v>
      </c>
      <c r="BZ76" s="55">
        <v>32150</v>
      </c>
      <c r="CA76" s="55">
        <v>3005</v>
      </c>
      <c r="CB76" s="55">
        <f>BX76+BY76+BZ76+CA76</f>
        <v>45736</v>
      </c>
      <c r="CC76" s="55">
        <f>BW76+CB76+80</f>
        <v>128827</v>
      </c>
      <c r="CD76" s="55">
        <v>88596</v>
      </c>
      <c r="CE76" s="55">
        <v>3001</v>
      </c>
      <c r="CF76" s="55">
        <f>CD76+CE76</f>
        <v>91597</v>
      </c>
      <c r="CG76" s="55">
        <v>9810</v>
      </c>
      <c r="CH76" s="55">
        <v>1852</v>
      </c>
      <c r="CI76" s="55">
        <v>35612</v>
      </c>
      <c r="CJ76" s="55">
        <v>3316</v>
      </c>
      <c r="CK76" s="55">
        <f>CG76+CH76+CI76+CJ76</f>
        <v>50590</v>
      </c>
      <c r="CL76" s="55">
        <f>CK76+CF76+88</f>
        <v>142275</v>
      </c>
      <c r="CM76" s="55">
        <v>96956</v>
      </c>
      <c r="CN76" s="55">
        <v>3001</v>
      </c>
      <c r="CO76" s="55">
        <f>CM76+CN76</f>
        <v>99957</v>
      </c>
      <c r="CP76" s="55">
        <v>10705</v>
      </c>
      <c r="CQ76" s="55">
        <v>2023</v>
      </c>
      <c r="CR76" s="55">
        <v>38836</v>
      </c>
      <c r="CS76" s="55">
        <v>3550</v>
      </c>
      <c r="CT76" s="55">
        <f>CS76+CR76+CQ76+CP76</f>
        <v>55114</v>
      </c>
      <c r="CU76" s="55">
        <f>CT76+CO76+83</f>
        <v>155154</v>
      </c>
      <c r="CV76" s="55">
        <v>106144</v>
      </c>
      <c r="CW76" s="55">
        <v>3001</v>
      </c>
      <c r="CX76" s="55">
        <f>CV76+CW76</f>
        <v>109145</v>
      </c>
      <c r="CY76" s="55">
        <v>11693</v>
      </c>
      <c r="CZ76" s="55">
        <v>2213</v>
      </c>
      <c r="DA76" s="55">
        <v>42445</v>
      </c>
      <c r="DB76" s="55">
        <v>3851</v>
      </c>
      <c r="DC76" s="55">
        <f>DB76+DA76+CZ76+CY76</f>
        <v>60202</v>
      </c>
      <c r="DD76" s="55">
        <f>DC76+CX76+808</f>
        <v>170155</v>
      </c>
      <c r="DE76" s="55">
        <v>125794</v>
      </c>
      <c r="DF76" s="55">
        <v>3001</v>
      </c>
      <c r="DG76" s="55">
        <f>DE76+DF76</f>
        <v>128795</v>
      </c>
      <c r="DH76" s="55">
        <v>14132</v>
      </c>
      <c r="DI76" s="55">
        <v>3766</v>
      </c>
      <c r="DJ76" s="55">
        <v>52168</v>
      </c>
      <c r="DK76" s="55">
        <v>4296</v>
      </c>
      <c r="DL76" s="55">
        <f>DK76+DJ76+DI76+DH76</f>
        <v>74362</v>
      </c>
      <c r="DM76" s="55">
        <f>DL76+DG76+1462</f>
        <v>204619</v>
      </c>
      <c r="DN76" s="49"/>
    </row>
    <row r="77" spans="1:127" s="64" customFormat="1" x14ac:dyDescent="0.25">
      <c r="A77" s="282"/>
      <c r="B77" s="282"/>
      <c r="C77" s="65" t="s">
        <v>63</v>
      </c>
      <c r="J77" s="55">
        <f t="shared" ref="J77:AJ77" si="62">J75-J76</f>
        <v>-0.38999999999941792</v>
      </c>
      <c r="K77" s="55">
        <f t="shared" si="62"/>
        <v>0</v>
      </c>
      <c r="L77" s="55">
        <f t="shared" si="62"/>
        <v>-0.38999999999941792</v>
      </c>
      <c r="M77" s="55">
        <f t="shared" si="62"/>
        <v>-0.48000000000001819</v>
      </c>
      <c r="N77" s="55">
        <f t="shared" si="62"/>
        <v>0.11000000000001364</v>
      </c>
      <c r="O77" s="55">
        <f t="shared" si="62"/>
        <v>0.34000000000014552</v>
      </c>
      <c r="P77" s="55">
        <f t="shared" si="62"/>
        <v>0.37000000000000455</v>
      </c>
      <c r="Q77" s="55">
        <f t="shared" si="62"/>
        <v>0.34000000000014552</v>
      </c>
      <c r="R77" s="55">
        <f t="shared" si="62"/>
        <v>-4.9999999999272404E-2</v>
      </c>
      <c r="S77" s="55">
        <f t="shared" si="62"/>
        <v>0.43000000000029104</v>
      </c>
      <c r="T77" s="55">
        <f t="shared" si="62"/>
        <v>0</v>
      </c>
      <c r="U77" s="55">
        <f t="shared" si="62"/>
        <v>0.43000000000029104</v>
      </c>
      <c r="V77" s="55">
        <f t="shared" si="62"/>
        <v>-0.15999999999985448</v>
      </c>
      <c r="W77" s="55">
        <f t="shared" si="62"/>
        <v>0.19000000000005457</v>
      </c>
      <c r="X77" s="55">
        <f t="shared" si="62"/>
        <v>0.23999999999978172</v>
      </c>
      <c r="Y77" s="55">
        <f t="shared" si="62"/>
        <v>0.23000000000001819</v>
      </c>
      <c r="Z77" s="55">
        <f t="shared" si="62"/>
        <v>0.5</v>
      </c>
      <c r="AA77" s="55">
        <f t="shared" si="62"/>
        <v>0.93000000000029104</v>
      </c>
      <c r="AB77" s="55">
        <f t="shared" si="62"/>
        <v>-0.5</v>
      </c>
      <c r="AC77" s="55">
        <f t="shared" si="62"/>
        <v>0</v>
      </c>
      <c r="AD77" s="55">
        <f t="shared" si="62"/>
        <v>-0.5</v>
      </c>
      <c r="AE77" s="55">
        <f t="shared" si="62"/>
        <v>-0.40999999999985448</v>
      </c>
      <c r="AF77" s="55">
        <f t="shared" si="62"/>
        <v>-0.11999999999989086</v>
      </c>
      <c r="AG77" s="55">
        <f t="shared" si="62"/>
        <v>0.23999999999978172</v>
      </c>
      <c r="AH77" s="55">
        <f t="shared" si="62"/>
        <v>0.34999999999990905</v>
      </c>
      <c r="AI77" s="55">
        <f t="shared" si="62"/>
        <v>6.0000000001309672E-2</v>
      </c>
      <c r="AJ77" s="55">
        <f t="shared" si="62"/>
        <v>-0.80000000000291038</v>
      </c>
      <c r="AK77" s="55">
        <f t="shared" ref="AK77" si="63">AK75-AK76</f>
        <v>0.19999999999708962</v>
      </c>
      <c r="AL77" s="55">
        <f t="shared" ref="AL77" si="64">AL75-AL76</f>
        <v>0</v>
      </c>
      <c r="AM77" s="55">
        <f t="shared" ref="AM77:AN77" si="65">AM75-AM76</f>
        <v>0.19999999999708962</v>
      </c>
      <c r="AN77" s="55">
        <f t="shared" si="65"/>
        <v>-0.13000000000010914</v>
      </c>
      <c r="AO77" s="55">
        <f t="shared" ref="AO77" si="66">AO75-AO76</f>
        <v>0.17000000000007276</v>
      </c>
      <c r="AP77" s="55">
        <f t="shared" ref="AP77:AQ77" si="67">AP75-AP76</f>
        <v>-0.43000000000029104</v>
      </c>
      <c r="AQ77" s="55">
        <f t="shared" si="67"/>
        <v>-0.17000000000007276</v>
      </c>
      <c r="AR77" s="55">
        <f t="shared" ref="AR77" si="68">AR75-AR76</f>
        <v>-0.55999999999767169</v>
      </c>
      <c r="AS77" s="55">
        <f t="shared" ref="AS77:AT77" si="69">AS75-AS76</f>
        <v>-0.5900000000037835</v>
      </c>
      <c r="AT77" s="55">
        <f t="shared" si="69"/>
        <v>-0.44000000000232831</v>
      </c>
      <c r="AU77" s="55">
        <f t="shared" ref="AU77" si="70">AU75-AU76</f>
        <v>0.17999999999983629</v>
      </c>
      <c r="AV77" s="55">
        <f t="shared" ref="AV77:AW77" si="71">AV75-AV76</f>
        <v>-0.26000000000203727</v>
      </c>
      <c r="AW77" s="55">
        <f t="shared" si="71"/>
        <v>0.43999999999959982</v>
      </c>
      <c r="AX77" s="55">
        <f t="shared" ref="AX77" si="72">AX75-AX76</f>
        <v>0.15000000000009095</v>
      </c>
      <c r="AY77" s="55">
        <f t="shared" ref="AY77:AZ77" si="73">AY75-AY76</f>
        <v>0.34999999999854481</v>
      </c>
      <c r="AZ77" s="55">
        <f t="shared" si="73"/>
        <v>0.21999999999979991</v>
      </c>
      <c r="BA77" s="55">
        <f t="shared" ref="BA77" si="74">BA75-BA76</f>
        <v>1.1600000000034925</v>
      </c>
      <c r="BB77" s="55">
        <f t="shared" ref="BB77:BC77" si="75">BB75-BB76</f>
        <v>0.63999999999941792</v>
      </c>
      <c r="BC77" s="55">
        <f t="shared" si="75"/>
        <v>-0.35000000000582077</v>
      </c>
      <c r="BD77" s="55">
        <f t="shared" ref="BD77" si="76">BD75-BD76</f>
        <v>0.17999999999983629</v>
      </c>
      <c r="BE77" s="55">
        <f t="shared" ref="BE77:BF77" si="77">BE75-BE76</f>
        <v>-0.16999999999825377</v>
      </c>
      <c r="BF77" s="55">
        <f t="shared" si="77"/>
        <v>0.20999999999912689</v>
      </c>
      <c r="BG77" s="55">
        <f t="shared" ref="BG77" si="78">BG75-BG76</f>
        <v>-0.15999999999985448</v>
      </c>
      <c r="BH77" s="55">
        <f t="shared" ref="BH77:BI77" si="79">BH75-BH76</f>
        <v>-0.48000000000320142</v>
      </c>
      <c r="BI77" s="55">
        <f t="shared" si="79"/>
        <v>0.10999999999967258</v>
      </c>
      <c r="BJ77" s="55">
        <f t="shared" ref="BJ77" si="80">BJ75-BJ76</f>
        <v>-0.319999999992433</v>
      </c>
      <c r="BK77" s="55">
        <f t="shared" ref="BK77:BL77" si="81">BK75-BK76</f>
        <v>-0.75</v>
      </c>
      <c r="BL77" s="55">
        <f t="shared" si="81"/>
        <v>0.16999999999825377</v>
      </c>
      <c r="BM77" s="55">
        <f t="shared" ref="BM77" si="82">BM75-BM76</f>
        <v>0.17999999999983629</v>
      </c>
      <c r="BN77" s="55">
        <f t="shared" ref="BN77:BO77" si="83">BN75-BN76</f>
        <v>0.35000000000582077</v>
      </c>
      <c r="BO77" s="55">
        <f t="shared" si="83"/>
        <v>-4.0000000000873115E-2</v>
      </c>
      <c r="BP77" s="55">
        <f t="shared" ref="BP77" si="84">BP75-BP76</f>
        <v>0.19000000000005457</v>
      </c>
      <c r="BQ77" s="55">
        <f t="shared" ref="BQ77:BR77" si="85">BQ75-BQ76</f>
        <v>0.36999999999534339</v>
      </c>
      <c r="BR77" s="55">
        <f t="shared" si="85"/>
        <v>-4.0000000000418368E-2</v>
      </c>
      <c r="BS77" s="55">
        <f t="shared" ref="BS77" si="86">BS75-BS76</f>
        <v>0.48000000001047738</v>
      </c>
      <c r="BT77" s="55">
        <f t="shared" ref="BT77:BU77" si="87">BT75-BT76</f>
        <v>0.97000000000116415</v>
      </c>
      <c r="BU77" s="55">
        <f t="shared" si="87"/>
        <v>0.42999999999301508</v>
      </c>
      <c r="BV77" s="55">
        <f t="shared" ref="BV77" si="88">BV75-BV76</f>
        <v>0.17999999999983629</v>
      </c>
      <c r="BW77" s="55">
        <f t="shared" ref="BW77:BX77" si="89">BW75-BW76</f>
        <v>0.61000000000058208</v>
      </c>
      <c r="BX77" s="55">
        <f t="shared" si="89"/>
        <v>5.9999999999490683E-2</v>
      </c>
      <c r="BY77" s="55">
        <f t="shared" ref="BY77" si="90">BY75-BY76</f>
        <v>0.38000000000010914</v>
      </c>
      <c r="BZ77" s="55">
        <f t="shared" ref="BZ77:CA77" si="91">BZ75-BZ76</f>
        <v>-0.16000000000349246</v>
      </c>
      <c r="CA77" s="55">
        <f t="shared" si="91"/>
        <v>-0.29000000000041837</v>
      </c>
      <c r="CB77" s="55">
        <f t="shared" ref="CB77" si="92">CB75-CB76</f>
        <v>-9.9999999874853529E-3</v>
      </c>
      <c r="CC77" s="55">
        <f t="shared" ref="CC77:CD77" si="93">CC75-CC76</f>
        <v>0.74000000000523869</v>
      </c>
      <c r="CD77" s="55">
        <f t="shared" si="93"/>
        <v>-0.38000000000465661</v>
      </c>
      <c r="CE77" s="55">
        <f t="shared" ref="CE77" si="94">CE75-CE76</f>
        <v>0.17999999999983629</v>
      </c>
      <c r="CF77" s="55">
        <f t="shared" ref="CF77:CG77" si="95">CF75-CF76</f>
        <v>-0.19999999999708962</v>
      </c>
      <c r="CG77" s="55">
        <f t="shared" si="95"/>
        <v>-0.32999999999992724</v>
      </c>
      <c r="CH77" s="55">
        <f t="shared" ref="CH77" si="96">CH75-CH76</f>
        <v>1.0000000000218279E-2</v>
      </c>
      <c r="CI77" s="55">
        <f t="shared" ref="CI77:CJ77" si="97">CI75-CI76</f>
        <v>-0.18000000000029104</v>
      </c>
      <c r="CJ77" s="55">
        <f t="shared" si="97"/>
        <v>-0.33000000000038199</v>
      </c>
      <c r="CK77" s="55">
        <f t="shared" ref="CK77" si="98">CK75-CK76</f>
        <v>-0.82999999998719431</v>
      </c>
      <c r="CL77" s="55">
        <f t="shared" ref="CL77:CM77" si="99">CL75-CL76</f>
        <v>-0.66000000000349246</v>
      </c>
      <c r="CM77" s="55">
        <f t="shared" si="99"/>
        <v>0.41000000000349246</v>
      </c>
      <c r="CN77" s="55">
        <f t="shared" ref="CN77" si="100">CN75-CN76</f>
        <v>0.17999999999983629</v>
      </c>
      <c r="CO77" s="55">
        <f t="shared" ref="CO77:CP77" si="101">CO75-CO76</f>
        <v>0.58999999999650754</v>
      </c>
      <c r="CP77" s="55">
        <f t="shared" si="101"/>
        <v>-0.26000000000021828</v>
      </c>
      <c r="CQ77" s="55">
        <f t="shared" ref="CQ77" si="102">CQ75-CQ76</f>
        <v>-7.9999999999699867E-2</v>
      </c>
      <c r="CR77" s="55">
        <f t="shared" ref="CR77:CS77" si="103">CR75-CR76</f>
        <v>8.000000000174623E-2</v>
      </c>
      <c r="CS77" s="55">
        <f t="shared" si="103"/>
        <v>0.17999999999938154</v>
      </c>
      <c r="CT77" s="55">
        <f t="shared" ref="CT77" si="104">CT75-CT76</f>
        <v>-7.9999999987194315E-2</v>
      </c>
      <c r="CU77" s="55">
        <f t="shared" ref="CU77:CV77" si="105">CU75-CU76</f>
        <v>0.35000000000582077</v>
      </c>
      <c r="CV77" s="55">
        <f t="shared" si="105"/>
        <v>0.30999999999767169</v>
      </c>
      <c r="CW77" s="55">
        <f t="shared" ref="CW77" si="106">CW75-CW76</f>
        <v>0.17999999999983629</v>
      </c>
      <c r="CX77" s="55">
        <f t="shared" ref="CX77:CY77" si="107">CX75-CX76</f>
        <v>0.48999999999068677</v>
      </c>
      <c r="CY77" s="55">
        <f t="shared" si="107"/>
        <v>-2.0000000000436557E-2</v>
      </c>
      <c r="CZ77" s="55">
        <f t="shared" ref="CZ77" si="108">CZ75-CZ76</f>
        <v>0.1000000000003638</v>
      </c>
      <c r="DA77" s="55">
        <f t="shared" ref="DA77:DB77" si="109">DA75-DA76</f>
        <v>-0.33999999999650754</v>
      </c>
      <c r="DB77" s="55">
        <f t="shared" si="109"/>
        <v>-0.3500000000003638</v>
      </c>
      <c r="DC77" s="55">
        <f t="shared" ref="DC77" si="110">DC75-DC76</f>
        <v>-0.60999999998603016</v>
      </c>
      <c r="DD77" s="55">
        <f t="shared" ref="DD77:DE77" si="111">DD75-DD76</f>
        <v>0.32000000000698492</v>
      </c>
      <c r="DE77" s="55">
        <f t="shared" si="111"/>
        <v>-0.19000000000232831</v>
      </c>
      <c r="DF77" s="55">
        <f t="shared" ref="DF77" si="112">DF75-DF76</f>
        <v>0.17999999999983629</v>
      </c>
      <c r="DG77" s="55">
        <f t="shared" ref="DG77:DH77" si="113">DG75-DG76</f>
        <v>-1.0000000009313226E-2</v>
      </c>
      <c r="DH77" s="55">
        <f t="shared" si="113"/>
        <v>0.25</v>
      </c>
      <c r="DI77" s="55">
        <f t="shared" ref="DI77" si="114">DI75-DI76</f>
        <v>1.0000000000218279E-2</v>
      </c>
      <c r="DJ77" s="55">
        <f t="shared" ref="DJ77:DK77" si="115">DJ75-DJ76</f>
        <v>0.26000000000203727</v>
      </c>
      <c r="DK77" s="55">
        <f t="shared" si="115"/>
        <v>0.46999999999934516</v>
      </c>
      <c r="DL77" s="55">
        <f t="shared" ref="DL77" si="116">DL75-DL76</f>
        <v>0.9900000000197906</v>
      </c>
      <c r="DM77" s="55">
        <f t="shared" ref="DM77" si="117">DM75-DM76</f>
        <v>0.98999999999068677</v>
      </c>
      <c r="DN77" s="49"/>
    </row>
    <row r="79" spans="1:127" s="28" customFormat="1" ht="18.75" x14ac:dyDescent="0.3">
      <c r="A79" s="26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27"/>
      <c r="AD79" s="27"/>
      <c r="AE79" s="27"/>
      <c r="AF79" s="27"/>
      <c r="AG79" s="27"/>
      <c r="AH79" s="27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  <c r="BW79" s="27"/>
      <c r="BX79" s="27"/>
      <c r="BY79" s="27"/>
      <c r="BZ79" s="27"/>
      <c r="CA79" s="27"/>
      <c r="CB79" s="27"/>
      <c r="CC79" s="27"/>
      <c r="CD79" s="27"/>
      <c r="CE79" s="27"/>
      <c r="CF79" s="27"/>
      <c r="CG79" s="27"/>
      <c r="CH79" s="27"/>
      <c r="CI79" s="27"/>
      <c r="CJ79" s="27"/>
      <c r="CK79" s="27"/>
      <c r="CL79" s="27"/>
      <c r="CM79" s="27"/>
      <c r="CN79" s="27"/>
      <c r="CO79" s="27"/>
      <c r="CP79" s="27"/>
      <c r="CQ79" s="27"/>
      <c r="CR79" s="27"/>
      <c r="CS79" s="27"/>
      <c r="CT79" s="27"/>
      <c r="CU79" s="27"/>
      <c r="CV79" s="27"/>
      <c r="CW79" s="27"/>
      <c r="CX79" s="27"/>
      <c r="CY79" s="27"/>
      <c r="CZ79" s="27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7"/>
      <c r="DL79" s="27"/>
      <c r="DM79" s="27"/>
    </row>
  </sheetData>
  <autoFilter ref="A2:DZ51"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</autoFilter>
  <mergeCells count="114">
    <mergeCell ref="A71:B73"/>
    <mergeCell ref="A75:B77"/>
    <mergeCell ref="DW2:DZ2"/>
    <mergeCell ref="DW3:DX3"/>
    <mergeCell ref="DY3:DZ3"/>
    <mergeCell ref="DW4:DX4"/>
    <mergeCell ref="DY4:DZ4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10:DX10"/>
    <mergeCell ref="DY10:DZ10"/>
    <mergeCell ref="DW5:DX5"/>
    <mergeCell ref="DY5:DZ5"/>
    <mergeCell ref="DW6:DX6"/>
    <mergeCell ref="DY6:DZ6"/>
    <mergeCell ref="DW7:DX7"/>
    <mergeCell ref="DY7:DZ7"/>
    <mergeCell ref="DW14:DX14"/>
    <mergeCell ref="DY14:DZ14"/>
    <mergeCell ref="DW8:DX8"/>
    <mergeCell ref="DY8:DZ8"/>
    <mergeCell ref="DW9:DX9"/>
    <mergeCell ref="DY9:DZ9"/>
    <mergeCell ref="DW15:DX15"/>
    <mergeCell ref="DY15:DZ15"/>
    <mergeCell ref="DW16:DX16"/>
    <mergeCell ref="DY16:DZ16"/>
    <mergeCell ref="DW11:DX11"/>
    <mergeCell ref="DY11:DZ11"/>
    <mergeCell ref="DW12:DX12"/>
    <mergeCell ref="DY12:DZ12"/>
    <mergeCell ref="DW13:DX13"/>
    <mergeCell ref="DY13:DZ13"/>
    <mergeCell ref="DW20:DX20"/>
    <mergeCell ref="DY20:DZ20"/>
    <mergeCell ref="DW21:DX21"/>
    <mergeCell ref="DY21:DZ21"/>
    <mergeCell ref="DW22:DX22"/>
    <mergeCell ref="DY22:DZ22"/>
    <mergeCell ref="DW17:DX17"/>
    <mergeCell ref="DY17:DZ17"/>
    <mergeCell ref="DW18:DX18"/>
    <mergeCell ref="DY18:DZ18"/>
    <mergeCell ref="DW19:DX19"/>
    <mergeCell ref="DY19:DZ19"/>
    <mergeCell ref="DW26:DX26"/>
    <mergeCell ref="DY26:DZ26"/>
    <mergeCell ref="DW27:DX27"/>
    <mergeCell ref="DY27:DZ27"/>
    <mergeCell ref="DW28:DX28"/>
    <mergeCell ref="DY28:DZ28"/>
    <mergeCell ref="DW23:DX23"/>
    <mergeCell ref="DY23:DZ23"/>
    <mergeCell ref="DW24:DX24"/>
    <mergeCell ref="DY24:DZ24"/>
    <mergeCell ref="DW25:DX25"/>
    <mergeCell ref="DY25:DZ25"/>
    <mergeCell ref="DW32:DX32"/>
    <mergeCell ref="DY32:DZ32"/>
    <mergeCell ref="DW33:DX33"/>
    <mergeCell ref="DY33:DZ33"/>
    <mergeCell ref="DW34:DX34"/>
    <mergeCell ref="DY34:DZ34"/>
    <mergeCell ref="DW29:DX29"/>
    <mergeCell ref="DY29:DZ29"/>
    <mergeCell ref="DW30:DX30"/>
    <mergeCell ref="DY30:DZ30"/>
    <mergeCell ref="DW31:DX31"/>
    <mergeCell ref="DY31:DZ31"/>
    <mergeCell ref="DW38:DX38"/>
    <mergeCell ref="DY38:DZ38"/>
    <mergeCell ref="DW39:DX39"/>
    <mergeCell ref="DY39:DZ39"/>
    <mergeCell ref="DW40:DX40"/>
    <mergeCell ref="DY40:DZ40"/>
    <mergeCell ref="DW35:DX35"/>
    <mergeCell ref="DY35:DZ35"/>
    <mergeCell ref="DW36:DX36"/>
    <mergeCell ref="DY36:DZ36"/>
    <mergeCell ref="DW37:DX37"/>
    <mergeCell ref="DY37:DZ37"/>
    <mergeCell ref="DW44:DX44"/>
    <mergeCell ref="DY44:DZ44"/>
    <mergeCell ref="DW45:DX45"/>
    <mergeCell ref="DY45:DZ45"/>
    <mergeCell ref="DW46:DX46"/>
    <mergeCell ref="DY46:DZ46"/>
    <mergeCell ref="DW41:DX41"/>
    <mergeCell ref="DY41:DZ41"/>
    <mergeCell ref="DW42:DX42"/>
    <mergeCell ref="DY42:DZ42"/>
    <mergeCell ref="DW43:DX43"/>
    <mergeCell ref="DY43:DZ43"/>
    <mergeCell ref="DW50:DX50"/>
    <mergeCell ref="DY50:DZ50"/>
    <mergeCell ref="DW51:DX51"/>
    <mergeCell ref="DY51:DZ51"/>
    <mergeCell ref="DW47:DX47"/>
    <mergeCell ref="DY47:DZ47"/>
    <mergeCell ref="DW48:DX48"/>
    <mergeCell ref="DY48:DZ48"/>
    <mergeCell ref="DW49:DX49"/>
    <mergeCell ref="DY49:DZ49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 filterMode="1">
    <tabColor rgb="FFF35443"/>
  </sheetPr>
  <dimension ref="A1:DV108"/>
  <sheetViews>
    <sheetView zoomScale="55" zoomScaleNormal="55" workbookViewId="0">
      <pane xSplit="9" ySplit="3" topLeftCell="AW26" activePane="bottomRight" state="frozen"/>
      <selection activeCell="J4" sqref="J4"/>
      <selection pane="topRight" activeCell="J4" sqref="J4"/>
      <selection pane="bottomLeft" activeCell="J4" sqref="J4"/>
      <selection pane="bottomRight" activeCell="A66" sqref="A66"/>
    </sheetView>
  </sheetViews>
  <sheetFormatPr baseColWidth="10" defaultRowHeight="15" x14ac:dyDescent="0.25"/>
  <cols>
    <col min="1" max="1" width="11.42578125" style="18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bestFit="1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18" width="13.5703125" style="18" customWidth="1"/>
    <col min="119" max="119" width="11.42578125" style="18"/>
    <col min="120" max="120" width="13.28515625" style="18" customWidth="1"/>
    <col min="121" max="121" width="12.42578125" style="18" customWidth="1"/>
    <col min="122" max="122" width="11.42578125" style="18"/>
    <col min="123" max="123" width="12.7109375" style="18" customWidth="1"/>
    <col min="124" max="124" width="11.42578125" style="18"/>
    <col min="125" max="125" width="12.42578125" style="18" customWidth="1"/>
    <col min="126" max="126" width="13.85546875" style="18" customWidth="1"/>
    <col min="127" max="16384" width="11.42578125" style="18"/>
  </cols>
  <sheetData>
    <row r="1" spans="1:126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26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</row>
    <row r="3" spans="1:126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3" t="s">
        <v>15</v>
      </c>
      <c r="N3" s="3">
        <v>633</v>
      </c>
      <c r="O3" s="3">
        <v>645</v>
      </c>
      <c r="P3" s="3">
        <v>647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</row>
    <row r="4" spans="1:126" hidden="1" x14ac:dyDescent="0.25">
      <c r="A4" s="41">
        <v>469</v>
      </c>
      <c r="B4" s="41" t="s">
        <v>270</v>
      </c>
      <c r="C4" s="41" t="s">
        <v>250</v>
      </c>
      <c r="D4" s="42">
        <v>1</v>
      </c>
      <c r="E4" s="41"/>
      <c r="F4" s="41"/>
      <c r="G4" s="41" t="s">
        <v>157</v>
      </c>
      <c r="H4" s="41" t="s">
        <v>9</v>
      </c>
      <c r="I4" s="41" t="s">
        <v>272</v>
      </c>
      <c r="J4" s="46">
        <v>521.44600000000003</v>
      </c>
      <c r="K4" s="46">
        <v>0</v>
      </c>
      <c r="L4" s="46">
        <v>521.44600000000003</v>
      </c>
      <c r="M4" s="47">
        <v>51.800000000000004</v>
      </c>
      <c r="N4" s="47">
        <v>6.6300000000000008</v>
      </c>
      <c r="O4" s="47">
        <v>193.51000000000002</v>
      </c>
      <c r="P4" s="47">
        <v>29.610000000000003</v>
      </c>
      <c r="Q4" s="47">
        <v>281.55</v>
      </c>
      <c r="R4" s="48">
        <v>-2325.6799999999998</v>
      </c>
      <c r="S4" s="43">
        <v>510.52600000000001</v>
      </c>
      <c r="T4" s="43">
        <v>0</v>
      </c>
      <c r="U4" s="43">
        <v>510.52600000000001</v>
      </c>
      <c r="V4" s="44">
        <v>51.800000000000004</v>
      </c>
      <c r="W4" s="44">
        <v>6.6300000000000008</v>
      </c>
      <c r="X4" s="44">
        <v>193.71</v>
      </c>
      <c r="Y4" s="44">
        <v>25.386000000000003</v>
      </c>
      <c r="Z4" s="44">
        <v>277.52600000000001</v>
      </c>
      <c r="AA4" s="48">
        <v>-2275.1</v>
      </c>
      <c r="AB4" s="43">
        <v>510.52600000000001</v>
      </c>
      <c r="AC4" s="43">
        <v>0</v>
      </c>
      <c r="AD4" s="43">
        <v>510.52600000000001</v>
      </c>
      <c r="AE4" s="44">
        <v>51.800000000000004</v>
      </c>
      <c r="AF4" s="44">
        <v>6.6300000000000008</v>
      </c>
      <c r="AG4" s="44">
        <v>193.61</v>
      </c>
      <c r="AH4" s="44">
        <v>29.466000000000001</v>
      </c>
      <c r="AI4" s="44">
        <v>281.50600000000003</v>
      </c>
      <c r="AJ4" s="48">
        <v>-2271.12</v>
      </c>
      <c r="AK4" s="43">
        <v>521.38800000000003</v>
      </c>
      <c r="AL4" s="43">
        <v>0</v>
      </c>
      <c r="AM4" s="43">
        <v>521.38800000000003</v>
      </c>
      <c r="AN4" s="44">
        <v>53.400000000000006</v>
      </c>
      <c r="AO4" s="44">
        <v>6.7700000000000005</v>
      </c>
      <c r="AP4" s="44">
        <v>197.584</v>
      </c>
      <c r="AQ4" s="44">
        <v>30.678000000000001</v>
      </c>
      <c r="AR4" s="44">
        <v>288.43200000000002</v>
      </c>
      <c r="AS4" s="48">
        <v>-2318.5100000000002</v>
      </c>
      <c r="AT4" s="43">
        <v>516.34800000000007</v>
      </c>
      <c r="AU4" s="43">
        <v>189.72200000000001</v>
      </c>
      <c r="AV4" s="43">
        <v>706.07</v>
      </c>
      <c r="AW4" s="44">
        <v>78.600000000000009</v>
      </c>
      <c r="AX4" s="44">
        <v>6.7060000000000004</v>
      </c>
      <c r="AY4" s="44">
        <v>233.69000000000003</v>
      </c>
      <c r="AZ4" s="44">
        <v>21.91</v>
      </c>
      <c r="BA4" s="44">
        <v>340.90600000000001</v>
      </c>
      <c r="BB4" s="48">
        <v>-3189.44</v>
      </c>
      <c r="BC4" s="43">
        <v>799.08600000000001</v>
      </c>
      <c r="BD4" s="43">
        <v>0</v>
      </c>
      <c r="BE4" s="43">
        <v>799.08600000000001</v>
      </c>
      <c r="BF4" s="44">
        <v>86.4</v>
      </c>
      <c r="BG4" s="44">
        <v>9.902000000000001</v>
      </c>
      <c r="BH4" s="44">
        <v>285.52600000000001</v>
      </c>
      <c r="BI4" s="44">
        <v>29.330000000000002</v>
      </c>
      <c r="BJ4" s="44">
        <v>411.15800000000002</v>
      </c>
      <c r="BK4" s="48">
        <v>-3584.27</v>
      </c>
      <c r="BL4" s="43">
        <v>510.52600000000001</v>
      </c>
      <c r="BM4" s="43">
        <v>0</v>
      </c>
      <c r="BN4" s="43">
        <v>510.52600000000001</v>
      </c>
      <c r="BO4" s="44">
        <v>51.6</v>
      </c>
      <c r="BP4" s="44">
        <v>6.6300000000000008</v>
      </c>
      <c r="BQ4" s="44">
        <v>193.61</v>
      </c>
      <c r="BR4" s="44">
        <v>26.406000000000002</v>
      </c>
      <c r="BS4" s="44">
        <v>278.24600000000004</v>
      </c>
      <c r="BT4" s="48">
        <v>-2274.38</v>
      </c>
      <c r="BU4" s="43">
        <v>510.52600000000001</v>
      </c>
      <c r="BV4" s="43">
        <v>0</v>
      </c>
      <c r="BW4" s="43">
        <v>510.52600000000001</v>
      </c>
      <c r="BX4" s="44">
        <v>51.800000000000004</v>
      </c>
      <c r="BY4" s="44">
        <v>6.6300000000000008</v>
      </c>
      <c r="BZ4" s="44">
        <v>193.61</v>
      </c>
      <c r="CA4" s="44">
        <v>31.506</v>
      </c>
      <c r="CB4" s="44">
        <v>283.54599999999999</v>
      </c>
      <c r="CC4" s="48">
        <v>-2269.08</v>
      </c>
      <c r="CD4" s="43">
        <v>525.048</v>
      </c>
      <c r="CE4" s="43">
        <v>0</v>
      </c>
      <c r="CF4" s="43">
        <v>525.048</v>
      </c>
      <c r="CG4" s="44">
        <v>53.800000000000004</v>
      </c>
      <c r="CH4" s="44">
        <v>6.8180000000000005</v>
      </c>
      <c r="CI4" s="44">
        <v>198.91600000000003</v>
      </c>
      <c r="CJ4" s="44">
        <v>27.682000000000002</v>
      </c>
      <c r="CK4" s="44">
        <v>287.21600000000001</v>
      </c>
      <c r="CL4" s="48">
        <v>-2338.02</v>
      </c>
      <c r="CM4" s="43">
        <v>507.34000000000003</v>
      </c>
      <c r="CN4" s="43">
        <v>0</v>
      </c>
      <c r="CO4" s="43">
        <v>507.34000000000003</v>
      </c>
      <c r="CP4" s="44">
        <v>53</v>
      </c>
      <c r="CQ4" s="44">
        <v>6.5880000000000001</v>
      </c>
      <c r="CR4" s="44">
        <v>193.416</v>
      </c>
      <c r="CS4" s="44">
        <v>15.128</v>
      </c>
      <c r="CT4" s="44">
        <v>268.13200000000001</v>
      </c>
      <c r="CU4" s="48">
        <v>-2268.5700000000002</v>
      </c>
      <c r="CV4" s="43">
        <v>510.52600000000001</v>
      </c>
      <c r="CW4" s="43">
        <v>0</v>
      </c>
      <c r="CX4" s="43">
        <v>510.52600000000001</v>
      </c>
      <c r="CY4" s="44">
        <v>51.800000000000004</v>
      </c>
      <c r="CZ4" s="44">
        <v>6.6300000000000008</v>
      </c>
      <c r="DA4" s="44">
        <v>193.61</v>
      </c>
      <c r="DB4" s="44">
        <v>27.426000000000002</v>
      </c>
      <c r="DC4" s="44">
        <v>279.46600000000001</v>
      </c>
      <c r="DD4" s="48">
        <v>-2273.16</v>
      </c>
      <c r="DE4" s="43">
        <v>761.66200000000003</v>
      </c>
      <c r="DF4" s="43">
        <v>0</v>
      </c>
      <c r="DG4" s="43">
        <v>761.66200000000003</v>
      </c>
      <c r="DH4" s="44">
        <v>86.800000000000011</v>
      </c>
      <c r="DI4" s="44">
        <v>76.404000000000011</v>
      </c>
      <c r="DJ4" s="44">
        <v>285.34800000000001</v>
      </c>
      <c r="DK4" s="44">
        <v>31.886000000000003</v>
      </c>
      <c r="DL4" s="44">
        <v>480.43800000000005</v>
      </c>
      <c r="DM4" s="48">
        <v>-3327.87</v>
      </c>
      <c r="DN4" s="73">
        <f t="shared" ref="DN4:DV4" si="0">J4+S4+AB4+AK4+AT4+BC4+BL4+BL4+BU4+CD4+CM4+CV4+DE4</f>
        <v>7215.4739999999993</v>
      </c>
      <c r="DO4" s="73">
        <f t="shared" si="0"/>
        <v>189.72200000000001</v>
      </c>
      <c r="DP4" s="73">
        <f t="shared" si="0"/>
        <v>7405.1959999999999</v>
      </c>
      <c r="DQ4" s="22">
        <f t="shared" si="0"/>
        <v>774.2</v>
      </c>
      <c r="DR4" s="22">
        <f t="shared" si="0"/>
        <v>159.59800000000001</v>
      </c>
      <c r="DS4" s="22">
        <f t="shared" si="0"/>
        <v>2749.7500000000009</v>
      </c>
      <c r="DT4" s="22">
        <f t="shared" si="0"/>
        <v>352.82000000000005</v>
      </c>
      <c r="DU4" s="22">
        <f t="shared" si="0"/>
        <v>4036.3679999999999</v>
      </c>
      <c r="DV4" s="23">
        <f t="shared" si="0"/>
        <v>-32989.58</v>
      </c>
    </row>
    <row r="5" spans="1:126" hidden="1" x14ac:dyDescent="0.25">
      <c r="A5" s="41">
        <v>471</v>
      </c>
      <c r="B5" s="41" t="s">
        <v>273</v>
      </c>
      <c r="C5" s="41" t="s">
        <v>184</v>
      </c>
      <c r="D5" s="42">
        <v>1</v>
      </c>
      <c r="E5" s="41"/>
      <c r="F5" s="41"/>
      <c r="G5" s="41" t="s">
        <v>157</v>
      </c>
      <c r="H5" s="41" t="s">
        <v>9</v>
      </c>
      <c r="I5" s="41" t="s">
        <v>274</v>
      </c>
      <c r="J5" s="46">
        <v>614.49200000000008</v>
      </c>
      <c r="K5" s="46">
        <v>0</v>
      </c>
      <c r="L5" s="46">
        <v>614.49200000000008</v>
      </c>
      <c r="M5" s="47">
        <v>66</v>
      </c>
      <c r="N5" s="47">
        <v>7.9760000000000009</v>
      </c>
      <c r="O5" s="47">
        <v>231.28</v>
      </c>
      <c r="P5" s="47">
        <v>23.148</v>
      </c>
      <c r="Q5" s="47">
        <v>328.404</v>
      </c>
      <c r="R5" s="48">
        <v>-2744.06</v>
      </c>
      <c r="S5" s="43">
        <v>539.09400000000005</v>
      </c>
      <c r="T5" s="43">
        <v>0</v>
      </c>
      <c r="U5" s="43">
        <v>539.09400000000005</v>
      </c>
      <c r="V5" s="44">
        <v>55.800000000000004</v>
      </c>
      <c r="W5" s="44">
        <v>7</v>
      </c>
      <c r="X5" s="44">
        <v>204.17600000000002</v>
      </c>
      <c r="Y5" s="44">
        <v>27.932000000000002</v>
      </c>
      <c r="Z5" s="44">
        <v>294.90800000000002</v>
      </c>
      <c r="AA5" s="48">
        <v>-2400.56</v>
      </c>
      <c r="AB5" s="43">
        <v>539.09400000000005</v>
      </c>
      <c r="AC5" s="43">
        <v>0</v>
      </c>
      <c r="AD5" s="43">
        <v>539.09400000000005</v>
      </c>
      <c r="AE5" s="44">
        <v>55.800000000000004</v>
      </c>
      <c r="AF5" s="44">
        <v>7</v>
      </c>
      <c r="AG5" s="44">
        <v>204.054</v>
      </c>
      <c r="AH5" s="44">
        <v>27.932000000000002</v>
      </c>
      <c r="AI5" s="44">
        <v>294.786</v>
      </c>
      <c r="AJ5" s="48">
        <v>-2400.6799999999998</v>
      </c>
      <c r="AK5" s="43">
        <v>539.09400000000005</v>
      </c>
      <c r="AL5" s="43">
        <v>0</v>
      </c>
      <c r="AM5" s="43">
        <v>539.09400000000005</v>
      </c>
      <c r="AN5" s="44">
        <v>55.800000000000004</v>
      </c>
      <c r="AO5" s="44">
        <v>7</v>
      </c>
      <c r="AP5" s="44">
        <v>204.054</v>
      </c>
      <c r="AQ5" s="44">
        <v>25.892000000000003</v>
      </c>
      <c r="AR5" s="44">
        <v>292.74600000000004</v>
      </c>
      <c r="AS5" s="48">
        <v>-2402.7199999999998</v>
      </c>
      <c r="AT5" s="43">
        <v>542.68799999999999</v>
      </c>
      <c r="AU5" s="43">
        <v>189.72200000000001</v>
      </c>
      <c r="AV5" s="43">
        <v>732.41000000000008</v>
      </c>
      <c r="AW5" s="44">
        <v>82</v>
      </c>
      <c r="AX5" s="44">
        <v>7.048</v>
      </c>
      <c r="AY5" s="44">
        <v>243.30600000000001</v>
      </c>
      <c r="AZ5" s="44">
        <v>20.338000000000001</v>
      </c>
      <c r="BA5" s="44">
        <v>352.69200000000001</v>
      </c>
      <c r="BB5" s="48">
        <v>-3309.36</v>
      </c>
      <c r="BC5" s="43">
        <v>817.95</v>
      </c>
      <c r="BD5" s="43">
        <v>0</v>
      </c>
      <c r="BE5" s="43">
        <v>817.95</v>
      </c>
      <c r="BF5" s="44">
        <v>92.4</v>
      </c>
      <c r="BG5" s="44">
        <v>10.458</v>
      </c>
      <c r="BH5" s="44">
        <v>349.42400000000004</v>
      </c>
      <c r="BI5" s="44">
        <v>14.468</v>
      </c>
      <c r="BJ5" s="44">
        <v>466.75</v>
      </c>
      <c r="BK5" s="48">
        <v>-3623</v>
      </c>
      <c r="BL5" s="43">
        <v>539.09400000000005</v>
      </c>
      <c r="BM5" s="43">
        <v>0</v>
      </c>
      <c r="BN5" s="43">
        <v>539.09400000000005</v>
      </c>
      <c r="BO5" s="44">
        <v>55</v>
      </c>
      <c r="BP5" s="44">
        <v>7</v>
      </c>
      <c r="BQ5" s="44">
        <v>204.054</v>
      </c>
      <c r="BR5" s="44">
        <v>25.892000000000003</v>
      </c>
      <c r="BS5" s="44">
        <v>291.94600000000003</v>
      </c>
      <c r="BT5" s="48">
        <v>-2403.52</v>
      </c>
      <c r="BU5" s="43">
        <v>539.09400000000005</v>
      </c>
      <c r="BV5" s="43">
        <v>0</v>
      </c>
      <c r="BW5" s="43">
        <v>539.09400000000005</v>
      </c>
      <c r="BX5" s="44">
        <v>55.6</v>
      </c>
      <c r="BY5" s="44">
        <v>7</v>
      </c>
      <c r="BZ5" s="44">
        <v>204.054</v>
      </c>
      <c r="CA5" s="44">
        <v>32.012</v>
      </c>
      <c r="CB5" s="44">
        <v>298.666</v>
      </c>
      <c r="CC5" s="48">
        <v>-2396.8000000000002</v>
      </c>
      <c r="CD5" s="43">
        <v>558.13</v>
      </c>
      <c r="CE5" s="43">
        <v>0</v>
      </c>
      <c r="CF5" s="43">
        <v>558.13</v>
      </c>
      <c r="CG5" s="44">
        <v>58.2</v>
      </c>
      <c r="CH5" s="44">
        <v>7.2480000000000002</v>
      </c>
      <c r="CI5" s="44">
        <v>211.00200000000001</v>
      </c>
      <c r="CJ5" s="44">
        <v>18.07</v>
      </c>
      <c r="CK5" s="44">
        <v>294.52000000000004</v>
      </c>
      <c r="CL5" s="48">
        <v>-2496.13</v>
      </c>
      <c r="CM5" s="43">
        <v>535.72800000000007</v>
      </c>
      <c r="CN5" s="43">
        <v>0</v>
      </c>
      <c r="CO5" s="43">
        <v>535.72800000000007</v>
      </c>
      <c r="CP5" s="44">
        <v>56.800000000000004</v>
      </c>
      <c r="CQ5" s="44">
        <v>6.9580000000000002</v>
      </c>
      <c r="CR5" s="44">
        <v>203.78200000000001</v>
      </c>
      <c r="CS5" s="44">
        <v>24.814</v>
      </c>
      <c r="CT5" s="44">
        <v>292.35400000000004</v>
      </c>
      <c r="CU5" s="48">
        <v>-2386.29</v>
      </c>
      <c r="CV5" s="43">
        <v>644.56600000000003</v>
      </c>
      <c r="CW5" s="43">
        <v>0</v>
      </c>
      <c r="CX5" s="43">
        <v>644.56600000000003</v>
      </c>
      <c r="CY5" s="44">
        <v>70.2</v>
      </c>
      <c r="CZ5" s="44">
        <v>8.3719999999999999</v>
      </c>
      <c r="DA5" s="44">
        <v>242.57400000000001</v>
      </c>
      <c r="DB5" s="44">
        <v>28.788</v>
      </c>
      <c r="DC5" s="44">
        <v>349.93400000000003</v>
      </c>
      <c r="DD5" s="48">
        <v>-2872.9</v>
      </c>
      <c r="DE5" s="43">
        <v>818.77600000000007</v>
      </c>
      <c r="DF5" s="43">
        <v>0</v>
      </c>
      <c r="DG5" s="43">
        <v>818.77600000000007</v>
      </c>
      <c r="DH5" s="44">
        <v>95.800000000000011</v>
      </c>
      <c r="DI5" s="44">
        <v>82.718000000000004</v>
      </c>
      <c r="DJ5" s="44">
        <v>257.93200000000002</v>
      </c>
      <c r="DK5" s="44">
        <v>34.940000000000005</v>
      </c>
      <c r="DL5" s="44">
        <v>471.39000000000004</v>
      </c>
      <c r="DM5" s="48">
        <v>-3622.49</v>
      </c>
      <c r="DN5" s="73">
        <f t="shared" ref="DN5:DN68" si="1">J5+S5+AB5+AK5+AT5+BC5+BL5+BL5+BU5+CD5+CM5+CV5+DE5</f>
        <v>7766.8940000000002</v>
      </c>
      <c r="DO5" s="73">
        <f t="shared" ref="DO5:DO68" si="2">K5+T5+AC5+AL5+AU5+BD5+BM5+BM5+BV5+CE5+CN5+CW5+DF5</f>
        <v>189.72200000000001</v>
      </c>
      <c r="DP5" s="73">
        <f t="shared" ref="DP5:DP68" si="3">L5+U5+AD5+AM5+AV5+BE5+BN5+BN5+BW5+CF5+CO5+CX5+DG5</f>
        <v>7956.616</v>
      </c>
      <c r="DQ5" s="22">
        <f t="shared" ref="DQ5:DQ68" si="4">M5+V5+AE5+AN5+AW5+BF5+BO5+BO5+BX5+CG5+CP5+CY5+DH5</f>
        <v>854.40000000000009</v>
      </c>
      <c r="DR5" s="22">
        <f t="shared" ref="DR5:DR68" si="5">N5+W5+AF5+AO5+AX5+BG5+BP5+BP5+BY5+CH5+CQ5+CZ5+DI5</f>
        <v>172.77800000000002</v>
      </c>
      <c r="DS5" s="22">
        <f t="shared" ref="DS5:DS68" si="6">O5+X5+AG5+AP5+AY5+BH5+BQ5+BQ5+BZ5+CI5+CR5+DA5+DJ5</f>
        <v>2963.7460000000001</v>
      </c>
      <c r="DT5" s="22">
        <f t="shared" ref="DT5:DT68" si="7">P5+Y5+AH5+AQ5+AZ5+BI5+BR5+BR5+CA5+CJ5+CS5+DB5+DK5</f>
        <v>330.11799999999999</v>
      </c>
      <c r="DU5" s="22">
        <f t="shared" ref="DU5:DU68" si="8">Q5+Z5+AI5+AR5+BA5+BJ5+BS5+BS5+CB5+CK5+CT5+DC5+DL5</f>
        <v>4321.0420000000004</v>
      </c>
      <c r="DV5" s="23">
        <f t="shared" ref="DV5:DV68" si="9">R5+AA5+AJ5+AS5+BB5+BK5+BT5+BT5+CC5+CL5+CU5+DD5+DM5</f>
        <v>-35462.03</v>
      </c>
    </row>
    <row r="6" spans="1:126" x14ac:dyDescent="0.25">
      <c r="A6" s="41">
        <v>482</v>
      </c>
      <c r="B6" s="41" t="s">
        <v>334</v>
      </c>
      <c r="C6" s="41" t="s">
        <v>219</v>
      </c>
      <c r="D6" s="42">
        <v>1</v>
      </c>
      <c r="E6" s="41"/>
      <c r="F6" s="41"/>
      <c r="G6" s="41" t="s">
        <v>157</v>
      </c>
      <c r="H6" s="41" t="s">
        <v>19</v>
      </c>
      <c r="I6" s="41" t="s">
        <v>256</v>
      </c>
      <c r="J6" s="46">
        <v>2482.14</v>
      </c>
      <c r="K6" s="46">
        <v>0</v>
      </c>
      <c r="L6" s="46">
        <v>2482.14</v>
      </c>
      <c r="M6" s="47">
        <v>246</v>
      </c>
      <c r="N6" s="47">
        <v>31.9</v>
      </c>
      <c r="O6" s="47">
        <v>913.95</v>
      </c>
      <c r="P6" s="47">
        <v>130.65</v>
      </c>
      <c r="Q6" s="47">
        <v>1322.5</v>
      </c>
      <c r="R6" s="48">
        <v>3804.64</v>
      </c>
      <c r="S6" s="46">
        <v>2455.25</v>
      </c>
      <c r="T6" s="46">
        <v>0</v>
      </c>
      <c r="U6" s="46">
        <v>2455.25</v>
      </c>
      <c r="V6" s="47">
        <v>246</v>
      </c>
      <c r="W6" s="47">
        <v>31.88</v>
      </c>
      <c r="X6" s="47">
        <v>914.12</v>
      </c>
      <c r="Y6" s="47">
        <v>109.89</v>
      </c>
      <c r="Z6" s="47">
        <v>1301.8900000000001</v>
      </c>
      <c r="AA6" s="48">
        <v>3757.14</v>
      </c>
      <c r="AB6" s="46">
        <v>2455.25</v>
      </c>
      <c r="AC6" s="46">
        <v>0</v>
      </c>
      <c r="AD6" s="46">
        <v>2455.25</v>
      </c>
      <c r="AE6" s="47">
        <v>246</v>
      </c>
      <c r="AF6" s="47">
        <v>31.88</v>
      </c>
      <c r="AG6" s="47">
        <v>913.64</v>
      </c>
      <c r="AH6" s="47">
        <v>160.88999999999999</v>
      </c>
      <c r="AI6" s="47">
        <v>1352.41</v>
      </c>
      <c r="AJ6" s="48">
        <v>3807.66</v>
      </c>
      <c r="AK6" s="46">
        <v>2537.75</v>
      </c>
      <c r="AL6" s="46">
        <v>0</v>
      </c>
      <c r="AM6" s="46">
        <v>2537.75</v>
      </c>
      <c r="AN6" s="47">
        <v>258</v>
      </c>
      <c r="AO6" s="47">
        <v>32.96</v>
      </c>
      <c r="AP6" s="47">
        <v>962.66</v>
      </c>
      <c r="AQ6" s="47">
        <v>152.16999999999999</v>
      </c>
      <c r="AR6" s="47">
        <v>1405.79</v>
      </c>
      <c r="AS6" s="48">
        <v>3943.54</v>
      </c>
      <c r="AT6" s="46">
        <v>2486.4299999999998</v>
      </c>
      <c r="AU6" s="46">
        <v>948.61</v>
      </c>
      <c r="AV6" s="46">
        <v>3435.04</v>
      </c>
      <c r="AW6" s="47">
        <v>379</v>
      </c>
      <c r="AX6" s="47">
        <v>32.29</v>
      </c>
      <c r="AY6" s="47">
        <v>1131.6400000000001</v>
      </c>
      <c r="AZ6" s="47">
        <v>123.16</v>
      </c>
      <c r="BA6" s="47">
        <v>1666.09</v>
      </c>
      <c r="BB6" s="48">
        <v>5101.13</v>
      </c>
      <c r="BC6" s="46">
        <v>3800.62</v>
      </c>
      <c r="BD6" s="46">
        <v>0</v>
      </c>
      <c r="BE6" s="46">
        <v>3800.62</v>
      </c>
      <c r="BF6" s="47">
        <v>415</v>
      </c>
      <c r="BG6" s="47">
        <v>47.89</v>
      </c>
      <c r="BH6" s="47">
        <v>1382.13</v>
      </c>
      <c r="BI6" s="47">
        <v>143.49</v>
      </c>
      <c r="BJ6" s="47">
        <v>1988.51</v>
      </c>
      <c r="BK6" s="48">
        <v>5789.13</v>
      </c>
      <c r="BL6" s="46">
        <v>2455.25</v>
      </c>
      <c r="BM6" s="46">
        <v>0</v>
      </c>
      <c r="BN6" s="46">
        <v>2455.25</v>
      </c>
      <c r="BO6" s="47">
        <v>245</v>
      </c>
      <c r="BP6" s="47">
        <v>31.88</v>
      </c>
      <c r="BQ6" s="47">
        <v>913.64</v>
      </c>
      <c r="BR6" s="47">
        <v>120.09</v>
      </c>
      <c r="BS6" s="47">
        <v>1310.6099999999999</v>
      </c>
      <c r="BT6" s="48">
        <v>3765.86</v>
      </c>
      <c r="BU6" s="46">
        <v>2455.25</v>
      </c>
      <c r="BV6" s="46">
        <v>0</v>
      </c>
      <c r="BW6" s="46">
        <v>2455.25</v>
      </c>
      <c r="BX6" s="47">
        <v>246</v>
      </c>
      <c r="BY6" s="47">
        <v>31.88</v>
      </c>
      <c r="BZ6" s="47">
        <v>913.64</v>
      </c>
      <c r="CA6" s="47">
        <v>150.69</v>
      </c>
      <c r="CB6" s="47">
        <v>1342.21</v>
      </c>
      <c r="CC6" s="48">
        <v>3797.46</v>
      </c>
      <c r="CD6" s="46">
        <v>2533.3200000000002</v>
      </c>
      <c r="CE6" s="46">
        <v>0</v>
      </c>
      <c r="CF6" s="46">
        <v>2533.3200000000002</v>
      </c>
      <c r="CG6" s="47">
        <v>256</v>
      </c>
      <c r="CH6" s="47">
        <v>32.89</v>
      </c>
      <c r="CI6" s="47">
        <v>961.03</v>
      </c>
      <c r="CJ6" s="47">
        <v>157.18</v>
      </c>
      <c r="CK6" s="47">
        <v>1407.1</v>
      </c>
      <c r="CL6" s="48">
        <v>3940.42</v>
      </c>
      <c r="CM6" s="46">
        <v>2439.92</v>
      </c>
      <c r="CN6" s="46">
        <v>0</v>
      </c>
      <c r="CO6" s="46">
        <v>2439.92</v>
      </c>
      <c r="CP6" s="47">
        <v>252</v>
      </c>
      <c r="CQ6" s="47">
        <v>31.69</v>
      </c>
      <c r="CR6" s="47">
        <v>882.98</v>
      </c>
      <c r="CS6" s="47">
        <v>68.83</v>
      </c>
      <c r="CT6" s="47">
        <v>1235.5</v>
      </c>
      <c r="CU6" s="48">
        <v>3675.42</v>
      </c>
      <c r="CV6" s="46">
        <v>2955.32</v>
      </c>
      <c r="CW6" s="46">
        <v>0</v>
      </c>
      <c r="CX6" s="46">
        <v>2955.32</v>
      </c>
      <c r="CY6" s="47">
        <v>315</v>
      </c>
      <c r="CZ6" s="47">
        <v>38.380000000000003</v>
      </c>
      <c r="DA6" s="47">
        <v>1115.18</v>
      </c>
      <c r="DB6" s="47">
        <v>134.07</v>
      </c>
      <c r="DC6" s="47">
        <v>1602.63</v>
      </c>
      <c r="DD6" s="48">
        <v>4557.95</v>
      </c>
      <c r="DE6" s="46">
        <v>3734.75</v>
      </c>
      <c r="DF6" s="46">
        <v>0</v>
      </c>
      <c r="DG6" s="46">
        <v>3734.75</v>
      </c>
      <c r="DH6" s="47">
        <v>421</v>
      </c>
      <c r="DI6" s="47">
        <v>374.71</v>
      </c>
      <c r="DJ6" s="47">
        <v>1544.51</v>
      </c>
      <c r="DK6" s="47">
        <v>144.16999999999999</v>
      </c>
      <c r="DL6" s="47">
        <v>2484.39</v>
      </c>
      <c r="DM6" s="48">
        <v>6219.14</v>
      </c>
      <c r="DN6" s="73">
        <f t="shared" si="1"/>
        <v>35246.5</v>
      </c>
      <c r="DO6" s="73">
        <f t="shared" si="2"/>
        <v>948.61</v>
      </c>
      <c r="DP6" s="73">
        <f t="shared" si="3"/>
        <v>36195.11</v>
      </c>
      <c r="DQ6" s="22">
        <f t="shared" si="4"/>
        <v>3770</v>
      </c>
      <c r="DR6" s="22">
        <f t="shared" si="5"/>
        <v>782.1099999999999</v>
      </c>
      <c r="DS6" s="22">
        <f t="shared" si="6"/>
        <v>13462.760000000002</v>
      </c>
      <c r="DT6" s="22">
        <f t="shared" si="7"/>
        <v>1715.3700000000001</v>
      </c>
      <c r="DU6" s="22">
        <f t="shared" si="8"/>
        <v>19730.240000000002</v>
      </c>
      <c r="DV6" s="23">
        <f t="shared" si="9"/>
        <v>55925.349999999991</v>
      </c>
    </row>
    <row r="7" spans="1:126" hidden="1" x14ac:dyDescent="0.25">
      <c r="A7" s="41">
        <v>493</v>
      </c>
      <c r="B7" s="41" t="s">
        <v>389</v>
      </c>
      <c r="C7" s="41" t="s">
        <v>390</v>
      </c>
      <c r="D7" s="42">
        <v>0</v>
      </c>
      <c r="E7" s="41"/>
      <c r="F7" s="41"/>
      <c r="G7" s="41" t="s">
        <v>157</v>
      </c>
      <c r="H7" s="41" t="s">
        <v>20</v>
      </c>
      <c r="I7" s="41" t="s">
        <v>254</v>
      </c>
      <c r="J7" s="46">
        <v>3553.5</v>
      </c>
      <c r="K7" s="46">
        <v>0</v>
      </c>
      <c r="L7" s="46">
        <v>0</v>
      </c>
      <c r="M7" s="47">
        <v>-400</v>
      </c>
      <c r="N7" s="47">
        <v>46.17</v>
      </c>
      <c r="O7" s="47">
        <v>1365.92</v>
      </c>
      <c r="P7" s="47">
        <v>62.59</v>
      </c>
      <c r="Q7" s="47">
        <v>1874.68</v>
      </c>
      <c r="R7" s="48">
        <v>5428.18</v>
      </c>
      <c r="S7" s="46">
        <v>11864.91</v>
      </c>
      <c r="T7" s="46">
        <v>0</v>
      </c>
      <c r="U7" s="46">
        <v>0</v>
      </c>
      <c r="V7" s="47">
        <v>-593</v>
      </c>
      <c r="W7" s="47">
        <v>308.39999999999998</v>
      </c>
      <c r="X7" s="47">
        <v>5263.24</v>
      </c>
      <c r="Y7" s="47">
        <v>160.88999999999999</v>
      </c>
      <c r="Z7" s="47">
        <v>6325.53</v>
      </c>
      <c r="AA7" s="48">
        <v>18190.439999999999</v>
      </c>
      <c r="AB7" s="46">
        <v>0</v>
      </c>
      <c r="AC7" s="46">
        <v>0</v>
      </c>
      <c r="AD7" s="46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8">
        <v>0</v>
      </c>
      <c r="AK7" s="46">
        <v>0</v>
      </c>
      <c r="AL7" s="46">
        <v>0</v>
      </c>
      <c r="AM7" s="46">
        <v>0</v>
      </c>
      <c r="AN7" s="47">
        <v>0</v>
      </c>
      <c r="AO7" s="47">
        <v>0</v>
      </c>
      <c r="AP7" s="47">
        <v>0</v>
      </c>
      <c r="AQ7" s="47">
        <v>0</v>
      </c>
      <c r="AR7" s="47">
        <v>0</v>
      </c>
      <c r="AS7" s="48">
        <v>0</v>
      </c>
      <c r="AT7" s="46">
        <v>0</v>
      </c>
      <c r="AU7" s="46">
        <v>948.61</v>
      </c>
      <c r="AV7" s="46">
        <v>948.61</v>
      </c>
      <c r="AW7" s="47">
        <v>-114</v>
      </c>
      <c r="AX7" s="47">
        <v>0</v>
      </c>
      <c r="AY7" s="47">
        <v>189.72</v>
      </c>
      <c r="AZ7" s="47">
        <v>12.71</v>
      </c>
      <c r="BA7" s="47">
        <v>316.43</v>
      </c>
      <c r="BB7" s="48">
        <v>1265.04</v>
      </c>
      <c r="BC7" s="46">
        <v>0</v>
      </c>
      <c r="BD7" s="46">
        <v>0</v>
      </c>
      <c r="BE7" s="46">
        <v>0</v>
      </c>
      <c r="BF7" s="47">
        <v>0</v>
      </c>
      <c r="BG7" s="47">
        <v>0</v>
      </c>
      <c r="BH7" s="47">
        <v>0</v>
      </c>
      <c r="BI7" s="47">
        <v>0</v>
      </c>
      <c r="BJ7" s="47">
        <v>0</v>
      </c>
      <c r="BK7" s="48">
        <v>0</v>
      </c>
      <c r="BL7" s="46">
        <v>0</v>
      </c>
      <c r="BM7" s="46">
        <v>0</v>
      </c>
      <c r="BN7" s="46">
        <v>0</v>
      </c>
      <c r="BO7" s="47">
        <v>3</v>
      </c>
      <c r="BP7" s="47">
        <v>0</v>
      </c>
      <c r="BQ7" s="47">
        <v>0</v>
      </c>
      <c r="BR7" s="47">
        <v>0</v>
      </c>
      <c r="BS7" s="47">
        <v>-3</v>
      </c>
      <c r="BT7" s="48">
        <v>-3</v>
      </c>
      <c r="BU7" s="43"/>
      <c r="BV7" s="43"/>
      <c r="BW7" s="43"/>
      <c r="BX7" s="44"/>
      <c r="BY7" s="44"/>
      <c r="BZ7" s="44"/>
      <c r="CA7" s="44"/>
      <c r="CB7" s="44"/>
      <c r="CC7" s="48"/>
      <c r="CD7" s="46">
        <v>0</v>
      </c>
      <c r="CE7" s="46">
        <v>0</v>
      </c>
      <c r="CF7" s="46">
        <v>0</v>
      </c>
      <c r="CG7" s="47">
        <v>0</v>
      </c>
      <c r="CH7" s="47">
        <v>0</v>
      </c>
      <c r="CI7" s="47">
        <v>0</v>
      </c>
      <c r="CJ7" s="47">
        <v>0</v>
      </c>
      <c r="CK7" s="47">
        <v>0</v>
      </c>
      <c r="CL7" s="48">
        <v>0</v>
      </c>
      <c r="CM7" s="46">
        <v>0</v>
      </c>
      <c r="CN7" s="46">
        <v>0</v>
      </c>
      <c r="CO7" s="46">
        <v>0</v>
      </c>
      <c r="CP7" s="47">
        <v>0</v>
      </c>
      <c r="CQ7" s="47">
        <v>0</v>
      </c>
      <c r="CR7" s="47">
        <v>0</v>
      </c>
      <c r="CS7" s="47">
        <v>0</v>
      </c>
      <c r="CT7" s="47">
        <v>0</v>
      </c>
      <c r="CU7" s="48">
        <v>0</v>
      </c>
      <c r="CV7" s="43"/>
      <c r="CW7" s="43"/>
      <c r="CX7" s="43"/>
      <c r="CY7" s="44"/>
      <c r="CZ7" s="44"/>
      <c r="DA7" s="44"/>
      <c r="DB7" s="44"/>
      <c r="DC7" s="44"/>
      <c r="DD7" s="48"/>
      <c r="DE7" s="43"/>
      <c r="DF7" s="43"/>
      <c r="DG7" s="43"/>
      <c r="DH7" s="44"/>
      <c r="DI7" s="44"/>
      <c r="DJ7" s="44"/>
      <c r="DK7" s="44"/>
      <c r="DL7" s="44"/>
      <c r="DM7" s="45"/>
      <c r="DN7" s="73">
        <f t="shared" si="1"/>
        <v>15418.41</v>
      </c>
      <c r="DO7" s="73">
        <f t="shared" si="2"/>
        <v>948.61</v>
      </c>
      <c r="DP7" s="73">
        <f t="shared" si="3"/>
        <v>948.61</v>
      </c>
      <c r="DQ7" s="22">
        <f t="shared" si="4"/>
        <v>-1101</v>
      </c>
      <c r="DR7" s="22">
        <f t="shared" si="5"/>
        <v>354.57</v>
      </c>
      <c r="DS7" s="22">
        <f t="shared" si="6"/>
        <v>6818.88</v>
      </c>
      <c r="DT7" s="22">
        <f t="shared" si="7"/>
        <v>236.19</v>
      </c>
      <c r="DU7" s="22">
        <f t="shared" si="8"/>
        <v>8510.64</v>
      </c>
      <c r="DV7" s="23">
        <f t="shared" si="9"/>
        <v>24877.66</v>
      </c>
    </row>
    <row r="8" spans="1:126" hidden="1" x14ac:dyDescent="0.25">
      <c r="A8" s="41">
        <v>533</v>
      </c>
      <c r="B8" s="41" t="s">
        <v>833</v>
      </c>
      <c r="C8" s="41" t="s">
        <v>184</v>
      </c>
      <c r="D8" s="42">
        <v>0</v>
      </c>
      <c r="E8" s="41"/>
      <c r="F8" s="41"/>
      <c r="G8" s="41" t="s">
        <v>157</v>
      </c>
      <c r="H8" s="41" t="s">
        <v>9</v>
      </c>
      <c r="I8" s="41" t="s">
        <v>834</v>
      </c>
      <c r="J8" s="46"/>
      <c r="K8" s="46"/>
      <c r="L8" s="46"/>
      <c r="M8" s="47"/>
      <c r="N8" s="47"/>
      <c r="O8" s="47"/>
      <c r="P8" s="47"/>
      <c r="Q8" s="47"/>
      <c r="R8" s="48"/>
      <c r="S8" s="46">
        <v>7.7880000000000003</v>
      </c>
      <c r="T8" s="46">
        <v>0</v>
      </c>
      <c r="U8" s="46">
        <v>7.7880000000000003</v>
      </c>
      <c r="V8" s="47">
        <v>0.2</v>
      </c>
      <c r="W8" s="47">
        <v>0.17800000000000002</v>
      </c>
      <c r="X8" s="47">
        <v>1.6860000000000002</v>
      </c>
      <c r="Y8" s="47">
        <v>0.10600000000000001</v>
      </c>
      <c r="Z8" s="47">
        <v>2.17</v>
      </c>
      <c r="AA8" s="48">
        <v>-36.770000000000003</v>
      </c>
      <c r="AB8" s="43">
        <v>0</v>
      </c>
      <c r="AC8" s="43">
        <v>0</v>
      </c>
      <c r="AD8" s="43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8">
        <v>0</v>
      </c>
      <c r="AK8" s="43"/>
      <c r="AL8" s="43"/>
      <c r="AM8" s="43"/>
      <c r="AN8" s="44"/>
      <c r="AO8" s="44"/>
      <c r="AP8" s="44"/>
      <c r="AQ8" s="44"/>
      <c r="AR8" s="44"/>
      <c r="AS8" s="48"/>
      <c r="AT8" s="43">
        <v>0</v>
      </c>
      <c r="AU8" s="43">
        <v>124.45800000000001</v>
      </c>
      <c r="AV8" s="43">
        <v>124.45800000000001</v>
      </c>
      <c r="AW8" s="44">
        <v>5.4</v>
      </c>
      <c r="AX8" s="44">
        <v>0</v>
      </c>
      <c r="AY8" s="44">
        <v>24.892000000000003</v>
      </c>
      <c r="AZ8" s="44">
        <v>1.6660000000000001</v>
      </c>
      <c r="BA8" s="44">
        <v>31.958000000000002</v>
      </c>
      <c r="BB8" s="48">
        <v>-590.33000000000004</v>
      </c>
      <c r="BC8" s="43"/>
      <c r="BD8" s="43"/>
      <c r="BE8" s="43"/>
      <c r="BF8" s="44"/>
      <c r="BG8" s="44"/>
      <c r="BH8" s="44"/>
      <c r="BI8" s="44"/>
      <c r="BJ8" s="44"/>
      <c r="BK8" s="48"/>
      <c r="BL8" s="43"/>
      <c r="BM8" s="43"/>
      <c r="BN8" s="43"/>
      <c r="BO8" s="44"/>
      <c r="BP8" s="44"/>
      <c r="BQ8" s="44"/>
      <c r="BR8" s="44"/>
      <c r="BS8" s="44"/>
      <c r="BT8" s="48"/>
      <c r="BU8" s="43"/>
      <c r="BV8" s="43"/>
      <c r="BW8" s="43"/>
      <c r="BX8" s="44"/>
      <c r="BY8" s="44"/>
      <c r="BZ8" s="44"/>
      <c r="CA8" s="44"/>
      <c r="CB8" s="44"/>
      <c r="CC8" s="48"/>
      <c r="CD8" s="43"/>
      <c r="CE8" s="43"/>
      <c r="CF8" s="43"/>
      <c r="CG8" s="44"/>
      <c r="CH8" s="44"/>
      <c r="CI8" s="44"/>
      <c r="CJ8" s="44"/>
      <c r="CK8" s="44"/>
      <c r="CL8" s="48"/>
      <c r="CM8" s="43"/>
      <c r="CN8" s="43"/>
      <c r="CO8" s="43"/>
      <c r="CP8" s="44"/>
      <c r="CQ8" s="44"/>
      <c r="CR8" s="44"/>
      <c r="CS8" s="44"/>
      <c r="CT8" s="44"/>
      <c r="CU8" s="48"/>
      <c r="CV8" s="43"/>
      <c r="CW8" s="43"/>
      <c r="CX8" s="43"/>
      <c r="CY8" s="44"/>
      <c r="CZ8" s="44"/>
      <c r="DA8" s="44"/>
      <c r="DB8" s="44"/>
      <c r="DC8" s="44"/>
      <c r="DD8" s="48"/>
      <c r="DE8" s="43"/>
      <c r="DF8" s="43"/>
      <c r="DG8" s="43"/>
      <c r="DH8" s="44"/>
      <c r="DI8" s="44"/>
      <c r="DJ8" s="44"/>
      <c r="DK8" s="44"/>
      <c r="DL8" s="44"/>
      <c r="DM8" s="45"/>
      <c r="DN8" s="73">
        <f t="shared" si="1"/>
        <v>7.7880000000000003</v>
      </c>
      <c r="DO8" s="73">
        <f t="shared" si="2"/>
        <v>124.45800000000001</v>
      </c>
      <c r="DP8" s="73">
        <f t="shared" si="3"/>
        <v>132.24600000000001</v>
      </c>
      <c r="DQ8" s="22">
        <f t="shared" si="4"/>
        <v>5.6000000000000005</v>
      </c>
      <c r="DR8" s="22">
        <f t="shared" si="5"/>
        <v>0.17800000000000002</v>
      </c>
      <c r="DS8" s="22">
        <f t="shared" si="6"/>
        <v>26.578000000000003</v>
      </c>
      <c r="DT8" s="22">
        <f t="shared" si="7"/>
        <v>1.7720000000000002</v>
      </c>
      <c r="DU8" s="22">
        <f t="shared" si="8"/>
        <v>34.128</v>
      </c>
      <c r="DV8" s="23">
        <f t="shared" si="9"/>
        <v>-627.1</v>
      </c>
    </row>
    <row r="9" spans="1:126" hidden="1" x14ac:dyDescent="0.25">
      <c r="A9" s="41">
        <v>534</v>
      </c>
      <c r="B9" s="41" t="s">
        <v>552</v>
      </c>
      <c r="C9" s="41" t="s">
        <v>478</v>
      </c>
      <c r="D9" s="42">
        <v>1</v>
      </c>
      <c r="E9" s="41"/>
      <c r="F9" s="41"/>
      <c r="G9" s="41" t="s">
        <v>157</v>
      </c>
      <c r="H9" s="41" t="s">
        <v>9</v>
      </c>
      <c r="I9" s="41" t="s">
        <v>553</v>
      </c>
      <c r="J9" s="46">
        <v>717.20400000000006</v>
      </c>
      <c r="K9" s="46">
        <v>0</v>
      </c>
      <c r="L9" s="46">
        <v>717.20400000000006</v>
      </c>
      <c r="M9" s="47">
        <v>81</v>
      </c>
      <c r="N9" s="47">
        <v>9.3180000000000014</v>
      </c>
      <c r="O9" s="47">
        <v>275.45</v>
      </c>
      <c r="P9" s="47">
        <v>12.604000000000001</v>
      </c>
      <c r="Q9" s="47">
        <v>378.37200000000001</v>
      </c>
      <c r="R9" s="48">
        <v>-3207.65</v>
      </c>
      <c r="S9" s="43">
        <v>774.76200000000006</v>
      </c>
      <c r="T9" s="43">
        <v>0</v>
      </c>
      <c r="U9" s="43">
        <v>774.76200000000006</v>
      </c>
      <c r="V9" s="44">
        <v>89</v>
      </c>
      <c r="W9" s="44">
        <v>10.066000000000001</v>
      </c>
      <c r="X9" s="44">
        <v>295.774</v>
      </c>
      <c r="Y9" s="44">
        <v>13.386000000000001</v>
      </c>
      <c r="Z9" s="44">
        <v>408.226</v>
      </c>
      <c r="AA9" s="48">
        <v>-3465.58</v>
      </c>
      <c r="AB9" s="43">
        <v>717.09199999999998</v>
      </c>
      <c r="AC9" s="43">
        <v>0</v>
      </c>
      <c r="AD9" s="43">
        <v>717.09199999999998</v>
      </c>
      <c r="AE9" s="44">
        <v>81</v>
      </c>
      <c r="AF9" s="44">
        <v>9.3160000000000007</v>
      </c>
      <c r="AG9" s="44">
        <v>275.55</v>
      </c>
      <c r="AH9" s="44">
        <v>12.602</v>
      </c>
      <c r="AI9" s="44">
        <v>378.46800000000002</v>
      </c>
      <c r="AJ9" s="48">
        <v>-3206.99</v>
      </c>
      <c r="AK9" s="43">
        <v>717.09199999999998</v>
      </c>
      <c r="AL9" s="43">
        <v>0</v>
      </c>
      <c r="AM9" s="43">
        <v>717.09199999999998</v>
      </c>
      <c r="AN9" s="44">
        <v>81</v>
      </c>
      <c r="AO9" s="44">
        <v>9.3160000000000007</v>
      </c>
      <c r="AP9" s="44">
        <v>275.55</v>
      </c>
      <c r="AQ9" s="44">
        <v>12.602</v>
      </c>
      <c r="AR9" s="44">
        <v>378.46800000000002</v>
      </c>
      <c r="AS9" s="48">
        <v>-3206.99</v>
      </c>
      <c r="AT9" s="43">
        <v>3480.672</v>
      </c>
      <c r="AU9" s="43">
        <v>189.72200000000001</v>
      </c>
      <c r="AV9" s="43">
        <v>3670.3940000000002</v>
      </c>
      <c r="AW9" s="44">
        <v>353.40000000000003</v>
      </c>
      <c r="AX9" s="44">
        <v>109.286</v>
      </c>
      <c r="AY9" s="44">
        <v>1775.1180000000002</v>
      </c>
      <c r="AZ9" s="44">
        <v>52.618000000000002</v>
      </c>
      <c r="BA9" s="44">
        <v>2290.422</v>
      </c>
      <c r="BB9" s="48">
        <v>-16061.55</v>
      </c>
      <c r="BC9" s="43">
        <v>3.64</v>
      </c>
      <c r="BD9" s="43">
        <v>0</v>
      </c>
      <c r="BE9" s="43">
        <v>3.64</v>
      </c>
      <c r="BF9" s="44">
        <v>0</v>
      </c>
      <c r="BG9" s="44">
        <v>0</v>
      </c>
      <c r="BH9" s="44">
        <v>0</v>
      </c>
      <c r="BI9" s="44">
        <v>0.05</v>
      </c>
      <c r="BJ9" s="44">
        <v>0.05</v>
      </c>
      <c r="BK9" s="48">
        <v>-18.149999999999999</v>
      </c>
      <c r="BL9" s="43">
        <v>0</v>
      </c>
      <c r="BM9" s="43">
        <v>0</v>
      </c>
      <c r="BN9" s="43">
        <v>0</v>
      </c>
      <c r="BO9" s="44">
        <v>-0.60000000000000009</v>
      </c>
      <c r="BP9" s="44">
        <v>0</v>
      </c>
      <c r="BQ9" s="44">
        <v>0</v>
      </c>
      <c r="BR9" s="44">
        <v>0</v>
      </c>
      <c r="BS9" s="44">
        <v>-0.60000000000000009</v>
      </c>
      <c r="BT9" s="48">
        <v>-0.6</v>
      </c>
      <c r="BU9" s="43">
        <v>0</v>
      </c>
      <c r="BV9" s="43">
        <v>0</v>
      </c>
      <c r="BW9" s="43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8">
        <v>0</v>
      </c>
      <c r="CD9" s="43">
        <v>0</v>
      </c>
      <c r="CE9" s="43">
        <v>0</v>
      </c>
      <c r="CF9" s="43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8">
        <v>0</v>
      </c>
      <c r="CM9" s="43">
        <v>0</v>
      </c>
      <c r="CN9" s="43">
        <v>0</v>
      </c>
      <c r="CO9" s="43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8">
        <v>0</v>
      </c>
      <c r="CV9" s="43"/>
      <c r="CW9" s="43"/>
      <c r="CX9" s="43"/>
      <c r="CY9" s="44"/>
      <c r="CZ9" s="44"/>
      <c r="DA9" s="44"/>
      <c r="DB9" s="44"/>
      <c r="DC9" s="44"/>
      <c r="DD9" s="48"/>
      <c r="DE9" s="43"/>
      <c r="DF9" s="43"/>
      <c r="DG9" s="43"/>
      <c r="DH9" s="44"/>
      <c r="DI9" s="44"/>
      <c r="DJ9" s="44"/>
      <c r="DK9" s="44"/>
      <c r="DL9" s="44"/>
      <c r="DM9" s="45"/>
      <c r="DN9" s="73">
        <f t="shared" si="1"/>
        <v>6410.4620000000004</v>
      </c>
      <c r="DO9" s="73">
        <f t="shared" si="2"/>
        <v>189.72200000000001</v>
      </c>
      <c r="DP9" s="73">
        <f t="shared" si="3"/>
        <v>6600.1840000000002</v>
      </c>
      <c r="DQ9" s="22">
        <f t="shared" si="4"/>
        <v>684.2</v>
      </c>
      <c r="DR9" s="22">
        <f t="shared" si="5"/>
        <v>147.30200000000002</v>
      </c>
      <c r="DS9" s="22">
        <f t="shared" si="6"/>
        <v>2897.442</v>
      </c>
      <c r="DT9" s="22">
        <f t="shared" si="7"/>
        <v>103.86200000000001</v>
      </c>
      <c r="DU9" s="22">
        <f t="shared" si="8"/>
        <v>3832.8060000000005</v>
      </c>
      <c r="DV9" s="23">
        <f t="shared" si="9"/>
        <v>-29168.109999999997</v>
      </c>
    </row>
    <row r="10" spans="1:126" x14ac:dyDescent="0.25">
      <c r="A10" s="41">
        <v>542</v>
      </c>
      <c r="B10" s="41" t="s">
        <v>565</v>
      </c>
      <c r="C10" s="41" t="s">
        <v>245</v>
      </c>
      <c r="D10" s="42">
        <v>1</v>
      </c>
      <c r="E10" s="41"/>
      <c r="F10" s="41"/>
      <c r="G10" s="41" t="s">
        <v>157</v>
      </c>
      <c r="H10" s="41" t="s">
        <v>19</v>
      </c>
      <c r="I10" s="41" t="s">
        <v>256</v>
      </c>
      <c r="J10" s="46">
        <v>2527.21</v>
      </c>
      <c r="K10" s="46">
        <v>0</v>
      </c>
      <c r="L10" s="46">
        <v>2527.21</v>
      </c>
      <c r="M10" s="47">
        <v>243</v>
      </c>
      <c r="N10" s="47">
        <v>31.64</v>
      </c>
      <c r="O10" s="47">
        <v>895.86</v>
      </c>
      <c r="P10" s="47">
        <v>69.97</v>
      </c>
      <c r="Q10" s="47">
        <v>1240.47</v>
      </c>
      <c r="R10" s="48">
        <v>3767.68</v>
      </c>
      <c r="S10" s="46">
        <v>2436.21</v>
      </c>
      <c r="T10" s="46">
        <v>0</v>
      </c>
      <c r="U10" s="46">
        <v>2436.21</v>
      </c>
      <c r="V10" s="47">
        <v>243</v>
      </c>
      <c r="W10" s="47">
        <v>31.64</v>
      </c>
      <c r="X10" s="47">
        <v>896.82</v>
      </c>
      <c r="Y10" s="47">
        <v>94.25</v>
      </c>
      <c r="Z10" s="47">
        <v>1265.71</v>
      </c>
      <c r="AA10" s="48">
        <v>3701.92</v>
      </c>
      <c r="AB10" s="46">
        <v>2436.21</v>
      </c>
      <c r="AC10" s="46">
        <v>0</v>
      </c>
      <c r="AD10" s="46">
        <v>2436.21</v>
      </c>
      <c r="AE10" s="47">
        <v>243</v>
      </c>
      <c r="AF10" s="47">
        <v>31.64</v>
      </c>
      <c r="AG10" s="47">
        <v>896.34</v>
      </c>
      <c r="AH10" s="47">
        <v>68.75</v>
      </c>
      <c r="AI10" s="47">
        <v>1239.73</v>
      </c>
      <c r="AJ10" s="48">
        <v>3675.94</v>
      </c>
      <c r="AK10" s="46">
        <v>2487.5300000000002</v>
      </c>
      <c r="AL10" s="46">
        <v>0</v>
      </c>
      <c r="AM10" s="46">
        <v>2487.5300000000002</v>
      </c>
      <c r="AN10" s="47">
        <v>250</v>
      </c>
      <c r="AO10" s="47">
        <v>32.299999999999997</v>
      </c>
      <c r="AP10" s="47">
        <v>942.8</v>
      </c>
      <c r="AQ10" s="47">
        <v>69.680000000000007</v>
      </c>
      <c r="AR10" s="47">
        <v>1294.78</v>
      </c>
      <c r="AS10" s="48">
        <v>3782.31</v>
      </c>
      <c r="AT10" s="46">
        <v>2438.94</v>
      </c>
      <c r="AU10" s="46">
        <v>939.13</v>
      </c>
      <c r="AV10" s="46">
        <v>3378.07</v>
      </c>
      <c r="AW10" s="47">
        <v>371</v>
      </c>
      <c r="AX10" s="47">
        <v>31.67</v>
      </c>
      <c r="AY10" s="47">
        <v>1086.6099999999999</v>
      </c>
      <c r="AZ10" s="47">
        <v>81.39</v>
      </c>
      <c r="BA10" s="47">
        <v>1570.67</v>
      </c>
      <c r="BB10" s="48">
        <v>4948.74</v>
      </c>
      <c r="BC10" s="46">
        <v>3883.64</v>
      </c>
      <c r="BD10" s="46">
        <v>0</v>
      </c>
      <c r="BE10" s="46">
        <v>3883.64</v>
      </c>
      <c r="BF10" s="47">
        <v>409</v>
      </c>
      <c r="BG10" s="47">
        <v>47.24</v>
      </c>
      <c r="BH10" s="47">
        <v>1363.98</v>
      </c>
      <c r="BI10" s="47">
        <v>93.39</v>
      </c>
      <c r="BJ10" s="47">
        <v>1913.61</v>
      </c>
      <c r="BK10" s="48">
        <v>5797.25</v>
      </c>
      <c r="BL10" s="46">
        <v>2436.21</v>
      </c>
      <c r="BM10" s="46">
        <v>0</v>
      </c>
      <c r="BN10" s="46">
        <v>2436.21</v>
      </c>
      <c r="BO10" s="47">
        <v>243</v>
      </c>
      <c r="BP10" s="47">
        <v>31.64</v>
      </c>
      <c r="BQ10" s="47">
        <v>896.34</v>
      </c>
      <c r="BR10" s="47">
        <v>94.25</v>
      </c>
      <c r="BS10" s="47">
        <v>1265.23</v>
      </c>
      <c r="BT10" s="48">
        <v>3701.44</v>
      </c>
      <c r="BU10" s="46">
        <v>2436.21</v>
      </c>
      <c r="BV10" s="46">
        <v>0</v>
      </c>
      <c r="BW10" s="46">
        <v>2436.21</v>
      </c>
      <c r="BX10" s="47">
        <v>243</v>
      </c>
      <c r="BY10" s="47">
        <v>31.64</v>
      </c>
      <c r="BZ10" s="47">
        <v>896.34</v>
      </c>
      <c r="CA10" s="47">
        <v>94.25</v>
      </c>
      <c r="CB10" s="47">
        <v>1265.23</v>
      </c>
      <c r="CC10" s="48">
        <v>3701.44</v>
      </c>
      <c r="CD10" s="46">
        <v>2481.29</v>
      </c>
      <c r="CE10" s="46">
        <v>0</v>
      </c>
      <c r="CF10" s="46">
        <v>2481.29</v>
      </c>
      <c r="CG10" s="47">
        <v>249</v>
      </c>
      <c r="CH10" s="47">
        <v>32.22</v>
      </c>
      <c r="CI10" s="47">
        <v>937.31</v>
      </c>
      <c r="CJ10" s="47">
        <v>89.96</v>
      </c>
      <c r="CK10" s="47">
        <v>1308.49</v>
      </c>
      <c r="CL10" s="48">
        <v>3789.78</v>
      </c>
      <c r="CM10" s="46">
        <v>2436.21</v>
      </c>
      <c r="CN10" s="46">
        <v>0</v>
      </c>
      <c r="CO10" s="46">
        <v>2436.21</v>
      </c>
      <c r="CP10" s="47">
        <v>251</v>
      </c>
      <c r="CQ10" s="47">
        <v>31.64</v>
      </c>
      <c r="CR10" s="47">
        <v>870.96</v>
      </c>
      <c r="CS10" s="47">
        <v>94.25</v>
      </c>
      <c r="CT10" s="47">
        <v>1247.8499999999999</v>
      </c>
      <c r="CU10" s="48">
        <v>3684.06</v>
      </c>
      <c r="CV10" s="46">
        <v>2436.21</v>
      </c>
      <c r="CW10" s="46">
        <v>0</v>
      </c>
      <c r="CX10" s="46">
        <v>2436.21</v>
      </c>
      <c r="CY10" s="47">
        <v>243</v>
      </c>
      <c r="CZ10" s="47">
        <v>31.64</v>
      </c>
      <c r="DA10" s="47">
        <v>866.16</v>
      </c>
      <c r="DB10" s="47">
        <v>94.25</v>
      </c>
      <c r="DC10" s="47">
        <v>1235.05</v>
      </c>
      <c r="DD10" s="48">
        <v>3671.26</v>
      </c>
      <c r="DE10" s="46">
        <v>3636.06</v>
      </c>
      <c r="DF10" s="46">
        <v>0</v>
      </c>
      <c r="DG10" s="46">
        <v>3636.06</v>
      </c>
      <c r="DH10" s="47">
        <v>410</v>
      </c>
      <c r="DI10" s="47">
        <v>364.26</v>
      </c>
      <c r="DJ10" s="47">
        <v>1662.51</v>
      </c>
      <c r="DK10" s="47">
        <v>91.4</v>
      </c>
      <c r="DL10" s="47">
        <v>2528.17</v>
      </c>
      <c r="DM10" s="48">
        <v>6164.23</v>
      </c>
      <c r="DN10" s="73">
        <f t="shared" si="1"/>
        <v>34508.14</v>
      </c>
      <c r="DO10" s="73">
        <f t="shared" si="2"/>
        <v>939.13</v>
      </c>
      <c r="DP10" s="73">
        <f t="shared" si="3"/>
        <v>35447.269999999997</v>
      </c>
      <c r="DQ10" s="22">
        <f t="shared" si="4"/>
        <v>3641</v>
      </c>
      <c r="DR10" s="22">
        <f t="shared" si="5"/>
        <v>760.81</v>
      </c>
      <c r="DS10" s="22">
        <f t="shared" si="6"/>
        <v>13108.37</v>
      </c>
      <c r="DT10" s="22">
        <f t="shared" si="7"/>
        <v>1130.04</v>
      </c>
      <c r="DU10" s="22">
        <f t="shared" si="8"/>
        <v>18640.22</v>
      </c>
      <c r="DV10" s="23">
        <f t="shared" si="9"/>
        <v>54087.490000000005</v>
      </c>
    </row>
    <row r="11" spans="1:126" hidden="1" x14ac:dyDescent="0.25">
      <c r="A11" s="41">
        <v>571</v>
      </c>
      <c r="B11" s="41" t="s">
        <v>626</v>
      </c>
      <c r="C11" s="41" t="s">
        <v>245</v>
      </c>
      <c r="D11" s="42">
        <v>0.6</v>
      </c>
      <c r="E11" s="41"/>
      <c r="F11" s="41"/>
      <c r="G11" s="41" t="s">
        <v>157</v>
      </c>
      <c r="H11" s="41" t="s">
        <v>22</v>
      </c>
      <c r="I11" s="41" t="s">
        <v>256</v>
      </c>
      <c r="J11" s="46">
        <v>1031.2</v>
      </c>
      <c r="K11" s="46">
        <v>0</v>
      </c>
      <c r="L11" s="46">
        <v>1031.2</v>
      </c>
      <c r="M11" s="47">
        <v>60</v>
      </c>
      <c r="N11" s="47">
        <v>12.82</v>
      </c>
      <c r="O11" s="47">
        <v>380.96</v>
      </c>
      <c r="P11" s="47">
        <v>79.319999999999993</v>
      </c>
      <c r="Q11" s="47">
        <v>533.1</v>
      </c>
      <c r="R11" s="48">
        <v>-498.1</v>
      </c>
      <c r="S11" s="46">
        <v>1428.85</v>
      </c>
      <c r="T11" s="46">
        <v>0</v>
      </c>
      <c r="U11" s="46">
        <v>1428.85</v>
      </c>
      <c r="V11" s="47">
        <v>97</v>
      </c>
      <c r="W11" s="47">
        <v>18.54</v>
      </c>
      <c r="X11" s="47">
        <v>521.80999999999995</v>
      </c>
      <c r="Y11" s="47">
        <v>40.67</v>
      </c>
      <c r="Z11" s="47">
        <v>678.02</v>
      </c>
      <c r="AA11" s="48">
        <v>-750.83</v>
      </c>
      <c r="AB11" s="46">
        <v>1428.85</v>
      </c>
      <c r="AC11" s="46">
        <v>0</v>
      </c>
      <c r="AD11" s="46">
        <v>1428.85</v>
      </c>
      <c r="AE11" s="47">
        <v>97</v>
      </c>
      <c r="AF11" s="47">
        <v>18.54</v>
      </c>
      <c r="AG11" s="47">
        <v>521.52</v>
      </c>
      <c r="AH11" s="47">
        <v>96.77</v>
      </c>
      <c r="AI11" s="47">
        <v>733.83</v>
      </c>
      <c r="AJ11" s="48">
        <v>-695.02</v>
      </c>
      <c r="AK11" s="46">
        <v>1428.85</v>
      </c>
      <c r="AL11" s="46">
        <v>0</v>
      </c>
      <c r="AM11" s="46">
        <v>1428.85</v>
      </c>
      <c r="AN11" s="47">
        <v>105</v>
      </c>
      <c r="AO11" s="47">
        <v>18.54</v>
      </c>
      <c r="AP11" s="47">
        <v>521.52</v>
      </c>
      <c r="AQ11" s="47">
        <v>96.77</v>
      </c>
      <c r="AR11" s="47">
        <v>741.83</v>
      </c>
      <c r="AS11" s="48">
        <v>-687.02</v>
      </c>
      <c r="AT11" s="46">
        <v>1463.36</v>
      </c>
      <c r="AU11" s="46">
        <v>540.71</v>
      </c>
      <c r="AV11" s="46">
        <v>2004.07</v>
      </c>
      <c r="AW11" s="47">
        <v>182</v>
      </c>
      <c r="AX11" s="47">
        <v>18.98</v>
      </c>
      <c r="AY11" s="47">
        <v>660.98</v>
      </c>
      <c r="AZ11" s="47">
        <v>125.02</v>
      </c>
      <c r="BA11" s="47">
        <v>986.98</v>
      </c>
      <c r="BB11" s="48">
        <v>-1017.09</v>
      </c>
      <c r="BC11" s="46">
        <v>2272.96</v>
      </c>
      <c r="BD11" s="46">
        <v>0</v>
      </c>
      <c r="BE11" s="46">
        <v>2272.96</v>
      </c>
      <c r="BF11" s="47">
        <v>202</v>
      </c>
      <c r="BG11" s="47">
        <v>27.72</v>
      </c>
      <c r="BH11" s="47">
        <v>815.56</v>
      </c>
      <c r="BI11" s="47">
        <v>75.459999999999994</v>
      </c>
      <c r="BJ11" s="47">
        <v>1120.74</v>
      </c>
      <c r="BK11" s="48">
        <v>-1152.22</v>
      </c>
      <c r="BL11" s="46">
        <v>1428.85</v>
      </c>
      <c r="BM11" s="46">
        <v>0</v>
      </c>
      <c r="BN11" s="46">
        <v>1428.85</v>
      </c>
      <c r="BO11" s="47">
        <v>101</v>
      </c>
      <c r="BP11" s="47">
        <v>18.54</v>
      </c>
      <c r="BQ11" s="47">
        <v>521.52</v>
      </c>
      <c r="BR11" s="47">
        <v>76.37</v>
      </c>
      <c r="BS11" s="47">
        <v>717.43</v>
      </c>
      <c r="BT11" s="48">
        <v>-711.42</v>
      </c>
      <c r="BU11" s="46">
        <v>1428.85</v>
      </c>
      <c r="BV11" s="46">
        <v>0</v>
      </c>
      <c r="BW11" s="46">
        <v>1428.85</v>
      </c>
      <c r="BX11" s="47">
        <v>104</v>
      </c>
      <c r="BY11" s="47">
        <v>18.54</v>
      </c>
      <c r="BZ11" s="47">
        <v>521.52</v>
      </c>
      <c r="CA11" s="47">
        <v>96.77</v>
      </c>
      <c r="CB11" s="47">
        <v>740.83</v>
      </c>
      <c r="CC11" s="48">
        <v>-688.02</v>
      </c>
      <c r="CD11" s="46">
        <v>1499.03</v>
      </c>
      <c r="CE11" s="46">
        <v>0</v>
      </c>
      <c r="CF11" s="46">
        <v>1499.03</v>
      </c>
      <c r="CG11" s="47">
        <v>114</v>
      </c>
      <c r="CH11" s="47">
        <v>19.45</v>
      </c>
      <c r="CI11" s="47">
        <v>583.23</v>
      </c>
      <c r="CJ11" s="47">
        <v>26.61</v>
      </c>
      <c r="CK11" s="47">
        <v>743.29</v>
      </c>
      <c r="CL11" s="48">
        <v>-755.74</v>
      </c>
      <c r="CM11" s="46">
        <v>1428.85</v>
      </c>
      <c r="CN11" s="46">
        <v>0</v>
      </c>
      <c r="CO11" s="46">
        <v>1428.85</v>
      </c>
      <c r="CP11" s="47">
        <v>112</v>
      </c>
      <c r="CQ11" s="47">
        <v>18.54</v>
      </c>
      <c r="CR11" s="47">
        <v>508.21</v>
      </c>
      <c r="CS11" s="47">
        <v>91.67</v>
      </c>
      <c r="CT11" s="47">
        <v>730.42</v>
      </c>
      <c r="CU11" s="48">
        <v>-698.43</v>
      </c>
      <c r="CV11" s="46">
        <v>1428.85</v>
      </c>
      <c r="CW11" s="46">
        <v>0</v>
      </c>
      <c r="CX11" s="46">
        <v>1428.85</v>
      </c>
      <c r="CY11" s="47">
        <v>104</v>
      </c>
      <c r="CZ11" s="47">
        <v>18.54</v>
      </c>
      <c r="DA11" s="47">
        <v>503.41</v>
      </c>
      <c r="DB11" s="47">
        <v>91.67</v>
      </c>
      <c r="DC11" s="47">
        <v>717.62</v>
      </c>
      <c r="DD11" s="48">
        <v>-711.23</v>
      </c>
      <c r="DE11" s="46">
        <v>2144.38</v>
      </c>
      <c r="DF11" s="46">
        <v>0</v>
      </c>
      <c r="DG11" s="46">
        <v>2144.38</v>
      </c>
      <c r="DH11" s="47">
        <v>207</v>
      </c>
      <c r="DI11" s="47">
        <v>209.81</v>
      </c>
      <c r="DJ11" s="47">
        <v>1148.4100000000001</v>
      </c>
      <c r="DK11" s="47">
        <v>39.409999999999997</v>
      </c>
      <c r="DL11" s="47">
        <v>1604.63</v>
      </c>
      <c r="DM11" s="48">
        <v>-539.75</v>
      </c>
      <c r="DN11" s="73">
        <f t="shared" si="1"/>
        <v>19841.730000000003</v>
      </c>
      <c r="DO11" s="73">
        <f t="shared" si="2"/>
        <v>540.71</v>
      </c>
      <c r="DP11" s="73">
        <f t="shared" si="3"/>
        <v>20382.439999999999</v>
      </c>
      <c r="DQ11" s="22">
        <f t="shared" si="4"/>
        <v>1586</v>
      </c>
      <c r="DR11" s="22">
        <f t="shared" si="5"/>
        <v>437.09999999999997</v>
      </c>
      <c r="DS11" s="22">
        <f t="shared" si="6"/>
        <v>7730.1699999999992</v>
      </c>
      <c r="DT11" s="22">
        <f t="shared" si="7"/>
        <v>1012.8799999999999</v>
      </c>
      <c r="DU11" s="22">
        <f t="shared" si="8"/>
        <v>10766.150000000001</v>
      </c>
      <c r="DV11" s="23">
        <f t="shared" si="9"/>
        <v>-9616.2900000000009</v>
      </c>
    </row>
    <row r="12" spans="1:126" hidden="1" x14ac:dyDescent="0.25">
      <c r="A12" s="41">
        <v>792</v>
      </c>
      <c r="B12" s="41" t="s">
        <v>644</v>
      </c>
      <c r="C12" s="41" t="s">
        <v>377</v>
      </c>
      <c r="D12" s="42">
        <v>1</v>
      </c>
      <c r="E12" s="41"/>
      <c r="F12" s="41"/>
      <c r="G12" s="41" t="s">
        <v>157</v>
      </c>
      <c r="H12" s="41" t="s">
        <v>23</v>
      </c>
      <c r="I12" s="41" t="s">
        <v>163</v>
      </c>
      <c r="J12" s="46">
        <v>6768.49</v>
      </c>
      <c r="K12" s="46">
        <v>0</v>
      </c>
      <c r="L12" s="46">
        <v>6768.49</v>
      </c>
      <c r="M12" s="47">
        <v>844</v>
      </c>
      <c r="N12" s="47">
        <v>87.96</v>
      </c>
      <c r="O12" s="47">
        <v>3012.39</v>
      </c>
      <c r="P12" s="47">
        <v>177.58</v>
      </c>
      <c r="Q12" s="47">
        <v>4121.93</v>
      </c>
      <c r="R12" s="48">
        <v>10890.42</v>
      </c>
      <c r="S12" s="46">
        <v>7045.83</v>
      </c>
      <c r="T12" s="46">
        <v>0</v>
      </c>
      <c r="U12" s="46">
        <v>7045.83</v>
      </c>
      <c r="V12" s="47">
        <v>883</v>
      </c>
      <c r="W12" s="47">
        <v>91.57</v>
      </c>
      <c r="X12" s="47">
        <v>3133.66</v>
      </c>
      <c r="Y12" s="47">
        <v>196.64</v>
      </c>
      <c r="Z12" s="47">
        <v>4304.87</v>
      </c>
      <c r="AA12" s="48">
        <v>11350.7</v>
      </c>
      <c r="AB12" s="46">
        <v>6710.83</v>
      </c>
      <c r="AC12" s="46">
        <v>0</v>
      </c>
      <c r="AD12" s="46">
        <v>6710.83</v>
      </c>
      <c r="AE12" s="47">
        <v>836</v>
      </c>
      <c r="AF12" s="47">
        <v>87.21</v>
      </c>
      <c r="AG12" s="47">
        <v>2989.36</v>
      </c>
      <c r="AH12" s="47">
        <v>181.89</v>
      </c>
      <c r="AI12" s="47">
        <v>4094.46</v>
      </c>
      <c r="AJ12" s="48">
        <v>10805.29</v>
      </c>
      <c r="AK12" s="46">
        <v>6853.76</v>
      </c>
      <c r="AL12" s="46">
        <v>0</v>
      </c>
      <c r="AM12" s="46">
        <v>6853.76</v>
      </c>
      <c r="AN12" s="47">
        <v>856</v>
      </c>
      <c r="AO12" s="47">
        <v>89.07</v>
      </c>
      <c r="AP12" s="47">
        <v>3050.25</v>
      </c>
      <c r="AQ12" s="47">
        <v>153.24</v>
      </c>
      <c r="AR12" s="47">
        <v>4148.5600000000004</v>
      </c>
      <c r="AS12" s="48">
        <v>11002.32</v>
      </c>
      <c r="AT12" s="46">
        <v>6710.83</v>
      </c>
      <c r="AU12" s="46">
        <v>948.61</v>
      </c>
      <c r="AV12" s="46">
        <v>7659.44</v>
      </c>
      <c r="AW12" s="47">
        <v>965</v>
      </c>
      <c r="AX12" s="47">
        <v>87.21</v>
      </c>
      <c r="AY12" s="47">
        <v>3179.08</v>
      </c>
      <c r="AZ12" s="47">
        <v>118.11</v>
      </c>
      <c r="BA12" s="47">
        <v>4349.3999999999996</v>
      </c>
      <c r="BB12" s="48">
        <v>12008.84</v>
      </c>
      <c r="BC12" s="46">
        <v>10057.44</v>
      </c>
      <c r="BD12" s="46">
        <v>0</v>
      </c>
      <c r="BE12" s="46">
        <v>10057.44</v>
      </c>
      <c r="BF12" s="47">
        <v>1296</v>
      </c>
      <c r="BG12" s="47">
        <v>130.52000000000001</v>
      </c>
      <c r="BH12" s="47">
        <v>4409.1000000000004</v>
      </c>
      <c r="BI12" s="47">
        <v>206.87</v>
      </c>
      <c r="BJ12" s="47">
        <v>6042.49</v>
      </c>
      <c r="BK12" s="48">
        <v>16099.93</v>
      </c>
      <c r="BL12" s="46">
        <v>6785.39</v>
      </c>
      <c r="BM12" s="46">
        <v>0</v>
      </c>
      <c r="BN12" s="46">
        <v>6785.39</v>
      </c>
      <c r="BO12" s="47">
        <v>846</v>
      </c>
      <c r="BP12" s="47">
        <v>88.17</v>
      </c>
      <c r="BQ12" s="47">
        <v>3021.13</v>
      </c>
      <c r="BR12" s="47">
        <v>157.41</v>
      </c>
      <c r="BS12" s="47">
        <v>4112.71</v>
      </c>
      <c r="BT12" s="48">
        <v>10898.1</v>
      </c>
      <c r="BU12" s="46">
        <v>6710.83</v>
      </c>
      <c r="BV12" s="46">
        <v>0</v>
      </c>
      <c r="BW12" s="46">
        <v>6710.83</v>
      </c>
      <c r="BX12" s="47">
        <v>836</v>
      </c>
      <c r="BY12" s="47">
        <v>87.21</v>
      </c>
      <c r="BZ12" s="47">
        <v>2989.36</v>
      </c>
      <c r="CA12" s="47">
        <v>156.38999999999999</v>
      </c>
      <c r="CB12" s="47">
        <v>4068.96</v>
      </c>
      <c r="CC12" s="48">
        <v>10779.79</v>
      </c>
      <c r="CD12" s="46">
        <v>6822.68</v>
      </c>
      <c r="CE12" s="46">
        <v>0</v>
      </c>
      <c r="CF12" s="46">
        <v>6822.68</v>
      </c>
      <c r="CG12" s="47">
        <v>805</v>
      </c>
      <c r="CH12" s="47">
        <v>84.31</v>
      </c>
      <c r="CI12" s="47">
        <v>2894.24</v>
      </c>
      <c r="CJ12" s="47">
        <v>132.37</v>
      </c>
      <c r="CK12" s="47">
        <v>3915.92</v>
      </c>
      <c r="CL12" s="48">
        <v>10738.6</v>
      </c>
      <c r="CM12" s="46">
        <v>6710.83</v>
      </c>
      <c r="CN12" s="46">
        <v>0</v>
      </c>
      <c r="CO12" s="46">
        <v>6710.83</v>
      </c>
      <c r="CP12" s="47">
        <v>844</v>
      </c>
      <c r="CQ12" s="47">
        <v>87.21</v>
      </c>
      <c r="CR12" s="47">
        <v>2994.16</v>
      </c>
      <c r="CS12" s="47">
        <v>135.99</v>
      </c>
      <c r="CT12" s="47">
        <v>4061.36</v>
      </c>
      <c r="CU12" s="48">
        <v>10772.19</v>
      </c>
      <c r="CV12" s="46">
        <v>8869.99</v>
      </c>
      <c r="CW12" s="46">
        <v>0</v>
      </c>
      <c r="CX12" s="46">
        <v>8869.99</v>
      </c>
      <c r="CY12" s="47">
        <v>1134</v>
      </c>
      <c r="CZ12" s="47">
        <v>115.28</v>
      </c>
      <c r="DA12" s="47">
        <v>3909.62</v>
      </c>
      <c r="DB12" s="47">
        <v>134.68</v>
      </c>
      <c r="DC12" s="47">
        <v>5293.58</v>
      </c>
      <c r="DD12" s="48">
        <v>14163.57</v>
      </c>
      <c r="DE12" s="46">
        <v>10398.209999999999</v>
      </c>
      <c r="DF12" s="46">
        <v>0</v>
      </c>
      <c r="DG12" s="46">
        <v>10398.209999999999</v>
      </c>
      <c r="DH12" s="47">
        <v>1345</v>
      </c>
      <c r="DI12" s="47">
        <v>1035.8</v>
      </c>
      <c r="DJ12" s="47">
        <v>4560.9799999999996</v>
      </c>
      <c r="DK12" s="47">
        <v>191.1</v>
      </c>
      <c r="DL12" s="47">
        <v>7132.88</v>
      </c>
      <c r="DM12" s="48">
        <v>17531.09</v>
      </c>
      <c r="DN12" s="73">
        <f t="shared" si="1"/>
        <v>97230.5</v>
      </c>
      <c r="DO12" s="73">
        <f t="shared" si="2"/>
        <v>948.61</v>
      </c>
      <c r="DP12" s="73">
        <f t="shared" si="3"/>
        <v>98179.110000000015</v>
      </c>
      <c r="DQ12" s="22">
        <f t="shared" si="4"/>
        <v>12336</v>
      </c>
      <c r="DR12" s="22">
        <f t="shared" si="5"/>
        <v>2159.6899999999996</v>
      </c>
      <c r="DS12" s="22">
        <f t="shared" si="6"/>
        <v>43164.460000000006</v>
      </c>
      <c r="DT12" s="22">
        <f t="shared" si="7"/>
        <v>2099.6799999999998</v>
      </c>
      <c r="DU12" s="22">
        <f t="shared" si="8"/>
        <v>59759.829999999994</v>
      </c>
      <c r="DV12" s="23">
        <f t="shared" si="9"/>
        <v>157938.94000000003</v>
      </c>
    </row>
    <row r="13" spans="1:126" hidden="1" x14ac:dyDescent="0.25">
      <c r="A13" s="41">
        <v>796</v>
      </c>
      <c r="B13" s="41" t="s">
        <v>310</v>
      </c>
      <c r="C13" s="41" t="s">
        <v>311</v>
      </c>
      <c r="D13" s="42">
        <v>1</v>
      </c>
      <c r="E13" s="41"/>
      <c r="F13" s="41"/>
      <c r="G13" s="41" t="s">
        <v>157</v>
      </c>
      <c r="H13" s="41" t="s">
        <v>25</v>
      </c>
      <c r="I13" s="41" t="s">
        <v>312</v>
      </c>
      <c r="J13" s="46">
        <v>652.78</v>
      </c>
      <c r="K13" s="46">
        <v>0</v>
      </c>
      <c r="L13" s="46">
        <v>652.78</v>
      </c>
      <c r="M13" s="47">
        <v>64</v>
      </c>
      <c r="N13" s="47">
        <v>8.1724999999999994</v>
      </c>
      <c r="O13" s="47">
        <v>243.80250000000001</v>
      </c>
      <c r="P13" s="47">
        <v>36.987499999999997</v>
      </c>
      <c r="Q13" s="47">
        <v>352.96249999999998</v>
      </c>
      <c r="R13" s="48">
        <v>-2258.16</v>
      </c>
      <c r="S13" s="43">
        <v>628.09749999999997</v>
      </c>
      <c r="T13" s="43">
        <v>0</v>
      </c>
      <c r="U13" s="43">
        <v>628.09749999999997</v>
      </c>
      <c r="V13" s="44">
        <v>64</v>
      </c>
      <c r="W13" s="44">
        <v>8.1575000000000006</v>
      </c>
      <c r="X13" s="44">
        <v>243.5675</v>
      </c>
      <c r="Y13" s="44">
        <v>30.274999999999999</v>
      </c>
      <c r="Z13" s="44">
        <v>346</v>
      </c>
      <c r="AA13" s="48">
        <v>-2166.39</v>
      </c>
      <c r="AB13" s="43">
        <v>628.09749999999997</v>
      </c>
      <c r="AC13" s="43">
        <v>0</v>
      </c>
      <c r="AD13" s="43">
        <v>628.09749999999997</v>
      </c>
      <c r="AE13" s="44">
        <v>64</v>
      </c>
      <c r="AF13" s="44">
        <v>8.1575000000000006</v>
      </c>
      <c r="AG13" s="44">
        <v>243.4425</v>
      </c>
      <c r="AH13" s="44">
        <v>40.475000000000001</v>
      </c>
      <c r="AI13" s="44">
        <v>356.07499999999999</v>
      </c>
      <c r="AJ13" s="48">
        <v>-2156.3200000000002</v>
      </c>
      <c r="AK13" s="43">
        <v>628.09749999999997</v>
      </c>
      <c r="AL13" s="43">
        <v>0</v>
      </c>
      <c r="AM13" s="43">
        <v>628.09749999999997</v>
      </c>
      <c r="AN13" s="44">
        <v>64</v>
      </c>
      <c r="AO13" s="44">
        <v>8.1575000000000006</v>
      </c>
      <c r="AP13" s="44">
        <v>243.4425</v>
      </c>
      <c r="AQ13" s="44">
        <v>31.55</v>
      </c>
      <c r="AR13" s="44">
        <v>347.15</v>
      </c>
      <c r="AS13" s="48">
        <v>-2165.2399999999998</v>
      </c>
      <c r="AT13" s="43">
        <v>641.67499999999995</v>
      </c>
      <c r="AU13" s="43">
        <v>237.1525</v>
      </c>
      <c r="AV13" s="43">
        <v>878.82749999999999</v>
      </c>
      <c r="AW13" s="44">
        <v>98.25</v>
      </c>
      <c r="AX13" s="44">
        <v>8.3324999999999996</v>
      </c>
      <c r="AY13" s="44">
        <v>295.94749999999999</v>
      </c>
      <c r="AZ13" s="44">
        <v>32.42</v>
      </c>
      <c r="BA13" s="44">
        <v>434.95</v>
      </c>
      <c r="BB13" s="48">
        <v>-3080.36</v>
      </c>
      <c r="BC13" s="43">
        <v>976.3125</v>
      </c>
      <c r="BD13" s="43">
        <v>0</v>
      </c>
      <c r="BE13" s="43">
        <v>976.3125</v>
      </c>
      <c r="BF13" s="44">
        <v>107.25</v>
      </c>
      <c r="BG13" s="44">
        <v>12.2125</v>
      </c>
      <c r="BH13" s="44">
        <v>359.8775</v>
      </c>
      <c r="BI13" s="44">
        <v>35.027500000000003</v>
      </c>
      <c r="BJ13" s="44">
        <v>514.36749999999995</v>
      </c>
      <c r="BK13" s="48">
        <v>-3390.88</v>
      </c>
      <c r="BL13" s="43">
        <v>628.09749999999997</v>
      </c>
      <c r="BM13" s="43">
        <v>0</v>
      </c>
      <c r="BN13" s="43">
        <v>628.09749999999997</v>
      </c>
      <c r="BO13" s="44">
        <v>64</v>
      </c>
      <c r="BP13" s="44">
        <v>8.1575000000000006</v>
      </c>
      <c r="BQ13" s="44">
        <v>243.4425</v>
      </c>
      <c r="BR13" s="44">
        <v>32.825000000000003</v>
      </c>
      <c r="BS13" s="44">
        <v>348.42500000000001</v>
      </c>
      <c r="BT13" s="48">
        <v>-2163.9699999999998</v>
      </c>
      <c r="BU13" s="43">
        <v>628.09749999999997</v>
      </c>
      <c r="BV13" s="43">
        <v>0</v>
      </c>
      <c r="BW13" s="43">
        <v>628.09749999999997</v>
      </c>
      <c r="BX13" s="44">
        <v>64</v>
      </c>
      <c r="BY13" s="44">
        <v>8.1575000000000006</v>
      </c>
      <c r="BZ13" s="44">
        <v>243.4425</v>
      </c>
      <c r="CA13" s="44">
        <v>39.200000000000003</v>
      </c>
      <c r="CB13" s="44">
        <v>354.8</v>
      </c>
      <c r="CC13" s="48">
        <v>-2157.59</v>
      </c>
      <c r="CD13" s="43">
        <v>657.34</v>
      </c>
      <c r="CE13" s="43">
        <v>0</v>
      </c>
      <c r="CF13" s="43">
        <v>657.34</v>
      </c>
      <c r="CG13" s="44">
        <v>68</v>
      </c>
      <c r="CH13" s="44">
        <v>8.5350000000000001</v>
      </c>
      <c r="CI13" s="44">
        <v>254.37</v>
      </c>
      <c r="CJ13" s="44">
        <v>11.67</v>
      </c>
      <c r="CK13" s="44">
        <v>342.57499999999999</v>
      </c>
      <c r="CL13" s="48">
        <v>-2286.79</v>
      </c>
      <c r="CM13" s="43">
        <v>632.85749999999996</v>
      </c>
      <c r="CN13" s="43">
        <v>0</v>
      </c>
      <c r="CO13" s="43">
        <v>632.85749999999996</v>
      </c>
      <c r="CP13" s="44">
        <v>66.75</v>
      </c>
      <c r="CQ13" s="44">
        <v>8.2174999999999994</v>
      </c>
      <c r="CR13" s="44">
        <v>246.42250000000001</v>
      </c>
      <c r="CS13" s="44">
        <v>29.085000000000001</v>
      </c>
      <c r="CT13" s="44">
        <v>350.47500000000002</v>
      </c>
      <c r="CU13" s="48">
        <v>-2180.96</v>
      </c>
      <c r="CV13" s="43">
        <v>784.35749999999996</v>
      </c>
      <c r="CW13" s="43">
        <v>0</v>
      </c>
      <c r="CX13" s="43">
        <v>784.35749999999996</v>
      </c>
      <c r="CY13" s="44">
        <v>85.5</v>
      </c>
      <c r="CZ13" s="44">
        <v>10.1875</v>
      </c>
      <c r="DA13" s="44">
        <v>301.79250000000002</v>
      </c>
      <c r="DB13" s="44">
        <v>35.602499999999999</v>
      </c>
      <c r="DC13" s="44">
        <v>433.08249999999998</v>
      </c>
      <c r="DD13" s="48">
        <v>-2704.35</v>
      </c>
      <c r="DE13" s="43">
        <v>966.15</v>
      </c>
      <c r="DF13" s="43">
        <v>0</v>
      </c>
      <c r="DG13" s="43">
        <v>966.15</v>
      </c>
      <c r="DH13" s="44">
        <v>111.5</v>
      </c>
      <c r="DI13" s="44">
        <v>96.394999999999996</v>
      </c>
      <c r="DJ13" s="44">
        <v>369.67</v>
      </c>
      <c r="DK13" s="44">
        <v>37.557499999999997</v>
      </c>
      <c r="DL13" s="44">
        <v>615.12249999999995</v>
      </c>
      <c r="DM13" s="48">
        <v>-3249.48</v>
      </c>
      <c r="DN13" s="73">
        <f t="shared" si="1"/>
        <v>9080.057499999999</v>
      </c>
      <c r="DO13" s="73">
        <f t="shared" si="2"/>
        <v>237.1525</v>
      </c>
      <c r="DP13" s="73">
        <f t="shared" si="3"/>
        <v>9317.2099999999991</v>
      </c>
      <c r="DQ13" s="22">
        <f t="shared" si="4"/>
        <v>985.25</v>
      </c>
      <c r="DR13" s="22">
        <f t="shared" si="5"/>
        <v>200.9975</v>
      </c>
      <c r="DS13" s="22">
        <f t="shared" si="6"/>
        <v>3532.6625000000004</v>
      </c>
      <c r="DT13" s="22">
        <f t="shared" si="7"/>
        <v>425.5</v>
      </c>
      <c r="DU13" s="22">
        <f t="shared" si="8"/>
        <v>5144.41</v>
      </c>
      <c r="DV13" s="23">
        <f t="shared" si="9"/>
        <v>-32124.46</v>
      </c>
    </row>
    <row r="14" spans="1:126" hidden="1" x14ac:dyDescent="0.25">
      <c r="A14" s="41">
        <v>1001</v>
      </c>
      <c r="B14" s="41" t="s">
        <v>361</v>
      </c>
      <c r="C14" s="41" t="s">
        <v>181</v>
      </c>
      <c r="D14" s="42">
        <v>1</v>
      </c>
      <c r="E14" s="41"/>
      <c r="F14" s="41"/>
      <c r="G14" s="41" t="s">
        <v>157</v>
      </c>
      <c r="H14" s="41" t="s">
        <v>9</v>
      </c>
      <c r="I14" s="41" t="s">
        <v>277</v>
      </c>
      <c r="J14" s="46">
        <v>517.01800000000003</v>
      </c>
      <c r="K14" s="46">
        <v>0</v>
      </c>
      <c r="L14" s="46">
        <v>517.01800000000003</v>
      </c>
      <c r="M14" s="47">
        <v>51.6</v>
      </c>
      <c r="N14" s="47">
        <v>12.718</v>
      </c>
      <c r="O14" s="47">
        <v>193.06</v>
      </c>
      <c r="P14" s="47">
        <v>28.526000000000003</v>
      </c>
      <c r="Q14" s="47">
        <v>285.904</v>
      </c>
      <c r="R14" s="48">
        <v>-2299.19</v>
      </c>
      <c r="S14" s="43">
        <v>512.13</v>
      </c>
      <c r="T14" s="43">
        <v>0</v>
      </c>
      <c r="U14" s="43">
        <v>512.13</v>
      </c>
      <c r="V14" s="44">
        <v>51</v>
      </c>
      <c r="W14" s="44">
        <v>12.596</v>
      </c>
      <c r="X14" s="44">
        <v>191.47</v>
      </c>
      <c r="Y14" s="44">
        <v>27.418000000000003</v>
      </c>
      <c r="Z14" s="44">
        <v>282.48400000000004</v>
      </c>
      <c r="AA14" s="48">
        <v>-2278.17</v>
      </c>
      <c r="AB14" s="43">
        <v>504.38200000000001</v>
      </c>
      <c r="AC14" s="43">
        <v>0</v>
      </c>
      <c r="AD14" s="43">
        <v>504.38200000000001</v>
      </c>
      <c r="AE14" s="44">
        <v>51</v>
      </c>
      <c r="AF14" s="44">
        <v>12.596</v>
      </c>
      <c r="AG14" s="44">
        <v>191.37</v>
      </c>
      <c r="AH14" s="44">
        <v>32.414000000000001</v>
      </c>
      <c r="AI14" s="44">
        <v>287.38</v>
      </c>
      <c r="AJ14" s="48">
        <v>-2234.5300000000002</v>
      </c>
      <c r="AK14" s="43">
        <v>516.60400000000004</v>
      </c>
      <c r="AL14" s="43">
        <v>0</v>
      </c>
      <c r="AM14" s="43">
        <v>516.60400000000004</v>
      </c>
      <c r="AN14" s="44">
        <v>52.6</v>
      </c>
      <c r="AO14" s="44">
        <v>12.902000000000001</v>
      </c>
      <c r="AP14" s="44">
        <v>195.83800000000002</v>
      </c>
      <c r="AQ14" s="44">
        <v>9.1740000000000013</v>
      </c>
      <c r="AR14" s="44">
        <v>270.51400000000001</v>
      </c>
      <c r="AS14" s="48">
        <v>-2312.5100000000002</v>
      </c>
      <c r="AT14" s="43">
        <v>504.38200000000001</v>
      </c>
      <c r="AU14" s="43">
        <v>189.72200000000001</v>
      </c>
      <c r="AV14" s="43">
        <v>694.10400000000004</v>
      </c>
      <c r="AW14" s="44">
        <v>76.800000000000011</v>
      </c>
      <c r="AX14" s="44">
        <v>12.596</v>
      </c>
      <c r="AY14" s="44">
        <v>229.31400000000002</v>
      </c>
      <c r="AZ14" s="44">
        <v>24.756</v>
      </c>
      <c r="BA14" s="44">
        <v>343.46600000000001</v>
      </c>
      <c r="BB14" s="48">
        <v>-3127.05</v>
      </c>
      <c r="BC14" s="43">
        <v>780.52200000000005</v>
      </c>
      <c r="BD14" s="43">
        <v>0</v>
      </c>
      <c r="BE14" s="43">
        <v>780.52200000000005</v>
      </c>
      <c r="BF14" s="44">
        <v>85.4</v>
      </c>
      <c r="BG14" s="44">
        <v>18.838000000000001</v>
      </c>
      <c r="BH14" s="44">
        <v>282.54400000000004</v>
      </c>
      <c r="BI14" s="44">
        <v>13.746</v>
      </c>
      <c r="BJ14" s="44">
        <v>400.52800000000002</v>
      </c>
      <c r="BK14" s="48">
        <v>-3502.08</v>
      </c>
      <c r="BL14" s="43">
        <v>512.13</v>
      </c>
      <c r="BM14" s="43">
        <v>0</v>
      </c>
      <c r="BN14" s="43">
        <v>512.13</v>
      </c>
      <c r="BO14" s="44">
        <v>51</v>
      </c>
      <c r="BP14" s="44">
        <v>12.596</v>
      </c>
      <c r="BQ14" s="44">
        <v>191.37</v>
      </c>
      <c r="BR14" s="44">
        <v>27.418000000000003</v>
      </c>
      <c r="BS14" s="44">
        <v>282.38400000000001</v>
      </c>
      <c r="BT14" s="48">
        <v>-2278.27</v>
      </c>
      <c r="BU14" s="43">
        <v>512.13</v>
      </c>
      <c r="BV14" s="43">
        <v>0</v>
      </c>
      <c r="BW14" s="43">
        <v>512.13</v>
      </c>
      <c r="BX14" s="44">
        <v>51</v>
      </c>
      <c r="BY14" s="44">
        <v>12.596</v>
      </c>
      <c r="BZ14" s="44">
        <v>191.37</v>
      </c>
      <c r="CA14" s="44">
        <v>31.498000000000001</v>
      </c>
      <c r="CB14" s="44">
        <v>286.464</v>
      </c>
      <c r="CC14" s="48">
        <v>-2274.19</v>
      </c>
      <c r="CD14" s="43">
        <v>528.67200000000003</v>
      </c>
      <c r="CE14" s="43">
        <v>0</v>
      </c>
      <c r="CF14" s="43">
        <v>528.67200000000003</v>
      </c>
      <c r="CG14" s="44">
        <v>53.2</v>
      </c>
      <c r="CH14" s="44">
        <v>13.010000000000002</v>
      </c>
      <c r="CI14" s="44">
        <v>197.41400000000002</v>
      </c>
      <c r="CJ14" s="44">
        <v>28.734000000000002</v>
      </c>
      <c r="CK14" s="44">
        <v>292.358</v>
      </c>
      <c r="CL14" s="48">
        <v>-2351</v>
      </c>
      <c r="CM14" s="43">
        <v>516.26600000000008</v>
      </c>
      <c r="CN14" s="43">
        <v>0</v>
      </c>
      <c r="CO14" s="43">
        <v>516.26600000000008</v>
      </c>
      <c r="CP14" s="44">
        <v>53.2</v>
      </c>
      <c r="CQ14" s="44">
        <v>12.700000000000001</v>
      </c>
      <c r="CR14" s="44">
        <v>193.48600000000002</v>
      </c>
      <c r="CS14" s="44">
        <v>15.254000000000001</v>
      </c>
      <c r="CT14" s="44">
        <v>274.64000000000004</v>
      </c>
      <c r="CU14" s="48">
        <v>-2306.69</v>
      </c>
      <c r="CV14" s="43">
        <v>606.19000000000005</v>
      </c>
      <c r="CW14" s="43">
        <v>0</v>
      </c>
      <c r="CX14" s="43">
        <v>606.19000000000005</v>
      </c>
      <c r="CY14" s="44">
        <v>65</v>
      </c>
      <c r="CZ14" s="44">
        <v>15.16</v>
      </c>
      <c r="DA14" s="44">
        <v>228.81800000000001</v>
      </c>
      <c r="DB14" s="44">
        <v>26.066000000000003</v>
      </c>
      <c r="DC14" s="44">
        <v>335.04400000000004</v>
      </c>
      <c r="DD14" s="48">
        <v>-2695.91</v>
      </c>
      <c r="DE14" s="43">
        <v>789.01600000000008</v>
      </c>
      <c r="DF14" s="43">
        <v>0</v>
      </c>
      <c r="DG14" s="43">
        <v>789.01600000000008</v>
      </c>
      <c r="DH14" s="44">
        <v>88.2</v>
      </c>
      <c r="DI14" s="44">
        <v>86.356000000000009</v>
      </c>
      <c r="DJ14" s="44">
        <v>289.774</v>
      </c>
      <c r="DK14" s="44">
        <v>37.4</v>
      </c>
      <c r="DL14" s="44">
        <v>501.73</v>
      </c>
      <c r="DM14" s="48">
        <v>-3443.35</v>
      </c>
      <c r="DN14" s="73">
        <f t="shared" si="1"/>
        <v>7311.5720000000001</v>
      </c>
      <c r="DO14" s="73">
        <f t="shared" si="2"/>
        <v>189.72200000000001</v>
      </c>
      <c r="DP14" s="73">
        <f t="shared" si="3"/>
        <v>7501.2939999999999</v>
      </c>
      <c r="DQ14" s="22">
        <f t="shared" si="4"/>
        <v>781.00000000000011</v>
      </c>
      <c r="DR14" s="22">
        <f t="shared" si="5"/>
        <v>247.26</v>
      </c>
      <c r="DS14" s="22">
        <f t="shared" si="6"/>
        <v>2767.1980000000003</v>
      </c>
      <c r="DT14" s="22">
        <f t="shared" si="7"/>
        <v>329.822</v>
      </c>
      <c r="DU14" s="22">
        <f t="shared" si="8"/>
        <v>4125.28</v>
      </c>
      <c r="DV14" s="23">
        <f t="shared" si="9"/>
        <v>-33381.21</v>
      </c>
    </row>
    <row r="15" spans="1:126" hidden="1" x14ac:dyDescent="0.25">
      <c r="A15" s="41">
        <v>1012</v>
      </c>
      <c r="B15" s="41" t="s">
        <v>383</v>
      </c>
      <c r="C15" s="41" t="s">
        <v>384</v>
      </c>
      <c r="D15" s="42">
        <v>1</v>
      </c>
      <c r="E15" s="41"/>
      <c r="F15" s="41"/>
      <c r="G15" s="41" t="s">
        <v>157</v>
      </c>
      <c r="H15" s="41" t="s">
        <v>7</v>
      </c>
      <c r="I15" s="41" t="s">
        <v>254</v>
      </c>
      <c r="J15" s="46">
        <v>2862.06</v>
      </c>
      <c r="K15" s="46">
        <v>0</v>
      </c>
      <c r="L15" s="46">
        <v>0</v>
      </c>
      <c r="M15" s="47">
        <v>304</v>
      </c>
      <c r="N15" s="47">
        <v>71.489999999999995</v>
      </c>
      <c r="O15" s="47">
        <v>1103.82</v>
      </c>
      <c r="P15" s="47">
        <v>50.82</v>
      </c>
      <c r="Q15" s="47">
        <v>1530.13</v>
      </c>
      <c r="R15" s="48">
        <v>4392.1899999999996</v>
      </c>
      <c r="S15" s="46">
        <v>2866.74</v>
      </c>
      <c r="T15" s="46">
        <v>0</v>
      </c>
      <c r="U15" s="46">
        <v>0</v>
      </c>
      <c r="V15" s="47">
        <v>306</v>
      </c>
      <c r="W15" s="47">
        <v>71.599999999999994</v>
      </c>
      <c r="X15" s="47">
        <v>1106.67</v>
      </c>
      <c r="Y15" s="47">
        <v>86.6</v>
      </c>
      <c r="Z15" s="47">
        <v>1570.87</v>
      </c>
      <c r="AA15" s="48">
        <v>4437.6099999999997</v>
      </c>
      <c r="AB15" s="46">
        <v>2862.06</v>
      </c>
      <c r="AC15" s="46">
        <v>0</v>
      </c>
      <c r="AD15" s="46">
        <v>0</v>
      </c>
      <c r="AE15" s="47">
        <v>304</v>
      </c>
      <c r="AF15" s="47">
        <v>71.489999999999995</v>
      </c>
      <c r="AG15" s="47">
        <v>1104.3699999999999</v>
      </c>
      <c r="AH15" s="47">
        <v>50.82</v>
      </c>
      <c r="AI15" s="47">
        <v>1530.68</v>
      </c>
      <c r="AJ15" s="48">
        <v>4392.74</v>
      </c>
      <c r="AK15" s="46">
        <v>2895.28</v>
      </c>
      <c r="AL15" s="46">
        <v>0</v>
      </c>
      <c r="AM15" s="46">
        <v>0</v>
      </c>
      <c r="AN15" s="47">
        <v>309</v>
      </c>
      <c r="AO15" s="47">
        <v>72.31</v>
      </c>
      <c r="AP15" s="47">
        <v>1116.77</v>
      </c>
      <c r="AQ15" s="47">
        <v>138.11000000000001</v>
      </c>
      <c r="AR15" s="47">
        <v>1636.19</v>
      </c>
      <c r="AS15" s="48">
        <v>4531.47</v>
      </c>
      <c r="AT15" s="46">
        <v>2949.33</v>
      </c>
      <c r="AU15" s="46">
        <v>948.61</v>
      </c>
      <c r="AV15" s="46">
        <v>948.61</v>
      </c>
      <c r="AW15" s="47">
        <v>445</v>
      </c>
      <c r="AX15" s="47">
        <v>73.66</v>
      </c>
      <c r="AY15" s="47">
        <v>1326.65</v>
      </c>
      <c r="AZ15" s="47">
        <v>136.49</v>
      </c>
      <c r="BA15" s="47">
        <v>1981.8</v>
      </c>
      <c r="BB15" s="48">
        <v>5879.74</v>
      </c>
      <c r="BC15" s="46">
        <v>4303.54</v>
      </c>
      <c r="BD15" s="46">
        <v>0</v>
      </c>
      <c r="BE15" s="46">
        <v>0</v>
      </c>
      <c r="BF15" s="47">
        <v>505</v>
      </c>
      <c r="BG15" s="47">
        <v>107.54</v>
      </c>
      <c r="BH15" s="47">
        <v>1900.68</v>
      </c>
      <c r="BI15" s="47">
        <v>178.43</v>
      </c>
      <c r="BJ15" s="47">
        <v>2691.65</v>
      </c>
      <c r="BK15" s="48">
        <v>6995.19</v>
      </c>
      <c r="BL15" s="46">
        <v>2881.1</v>
      </c>
      <c r="BM15" s="46">
        <v>0</v>
      </c>
      <c r="BN15" s="46">
        <v>0</v>
      </c>
      <c r="BO15" s="47">
        <v>307</v>
      </c>
      <c r="BP15" s="47">
        <v>71.959999999999994</v>
      </c>
      <c r="BQ15" s="47">
        <v>1111.48</v>
      </c>
      <c r="BR15" s="47">
        <v>112.35</v>
      </c>
      <c r="BS15" s="47">
        <v>1602.79</v>
      </c>
      <c r="BT15" s="48">
        <v>4483.8900000000003</v>
      </c>
      <c r="BU15" s="46">
        <v>2881.1</v>
      </c>
      <c r="BV15" s="46">
        <v>0</v>
      </c>
      <c r="BW15" s="46">
        <v>0</v>
      </c>
      <c r="BX15" s="47">
        <v>307</v>
      </c>
      <c r="BY15" s="47">
        <v>71.959999999999994</v>
      </c>
      <c r="BZ15" s="47">
        <v>1111.48</v>
      </c>
      <c r="CA15" s="47">
        <v>122.55</v>
      </c>
      <c r="CB15" s="47">
        <v>1612.99</v>
      </c>
      <c r="CC15" s="48">
        <v>4494.09</v>
      </c>
      <c r="CD15" s="46">
        <v>2997.74</v>
      </c>
      <c r="CE15" s="46">
        <v>0</v>
      </c>
      <c r="CF15" s="46">
        <v>0</v>
      </c>
      <c r="CG15" s="47">
        <v>323</v>
      </c>
      <c r="CH15" s="47">
        <v>74.88</v>
      </c>
      <c r="CI15" s="47">
        <v>1155.02</v>
      </c>
      <c r="CJ15" s="47">
        <v>99.13</v>
      </c>
      <c r="CK15" s="47">
        <v>1652.03</v>
      </c>
      <c r="CL15" s="48">
        <v>4649.7700000000004</v>
      </c>
      <c r="CM15" s="46">
        <v>2881.1</v>
      </c>
      <c r="CN15" s="46">
        <v>0</v>
      </c>
      <c r="CO15" s="46">
        <v>0</v>
      </c>
      <c r="CP15" s="47">
        <v>316</v>
      </c>
      <c r="CQ15" s="47">
        <v>71.959999999999994</v>
      </c>
      <c r="CR15" s="47">
        <v>1116.28</v>
      </c>
      <c r="CS15" s="47">
        <v>51.15</v>
      </c>
      <c r="CT15" s="47">
        <v>1555.39</v>
      </c>
      <c r="CU15" s="48">
        <v>4436.49</v>
      </c>
      <c r="CV15" s="46">
        <v>2883.22</v>
      </c>
      <c r="CW15" s="46">
        <v>0</v>
      </c>
      <c r="CX15" s="46">
        <v>0</v>
      </c>
      <c r="CY15" s="47">
        <v>307</v>
      </c>
      <c r="CZ15" s="47">
        <v>72.010000000000005</v>
      </c>
      <c r="DA15" s="47">
        <v>1112.24</v>
      </c>
      <c r="DB15" s="47">
        <v>51.2</v>
      </c>
      <c r="DC15" s="47">
        <v>1542.45</v>
      </c>
      <c r="DD15" s="48">
        <v>4425.67</v>
      </c>
      <c r="DE15" s="46">
        <v>4299.97</v>
      </c>
      <c r="DF15" s="46">
        <v>0</v>
      </c>
      <c r="DG15" s="46">
        <v>0</v>
      </c>
      <c r="DH15" s="47">
        <v>506</v>
      </c>
      <c r="DI15" s="47">
        <v>482.78</v>
      </c>
      <c r="DJ15" s="47">
        <v>1383.17</v>
      </c>
      <c r="DK15" s="47">
        <v>76.36</v>
      </c>
      <c r="DL15" s="47">
        <v>2448.31</v>
      </c>
      <c r="DM15" s="48">
        <v>6748.28</v>
      </c>
      <c r="DN15" s="73">
        <f t="shared" si="1"/>
        <v>40444.339999999997</v>
      </c>
      <c r="DO15" s="73">
        <f t="shared" si="2"/>
        <v>948.61</v>
      </c>
      <c r="DP15" s="73">
        <f t="shared" si="3"/>
        <v>948.61</v>
      </c>
      <c r="DQ15" s="22">
        <f t="shared" si="4"/>
        <v>4546</v>
      </c>
      <c r="DR15" s="22">
        <f t="shared" si="5"/>
        <v>1385.6</v>
      </c>
      <c r="DS15" s="22">
        <f t="shared" si="6"/>
        <v>15760.109999999999</v>
      </c>
      <c r="DT15" s="22">
        <f t="shared" si="7"/>
        <v>1266.3600000000001</v>
      </c>
      <c r="DU15" s="22">
        <f t="shared" si="8"/>
        <v>22958.070000000003</v>
      </c>
      <c r="DV15" s="23">
        <f t="shared" si="9"/>
        <v>64351.02</v>
      </c>
    </row>
    <row r="16" spans="1:126" hidden="1" x14ac:dyDescent="0.25">
      <c r="A16" s="41">
        <v>1013</v>
      </c>
      <c r="B16" s="41" t="s">
        <v>385</v>
      </c>
      <c r="C16" s="41" t="s">
        <v>386</v>
      </c>
      <c r="D16" s="42">
        <v>1</v>
      </c>
      <c r="E16" s="41"/>
      <c r="F16" s="41"/>
      <c r="G16" s="41" t="s">
        <v>157</v>
      </c>
      <c r="H16" s="41" t="s">
        <v>25</v>
      </c>
      <c r="I16" s="41" t="s">
        <v>312</v>
      </c>
      <c r="J16" s="46">
        <v>766.40499999999997</v>
      </c>
      <c r="K16" s="46">
        <v>0</v>
      </c>
      <c r="L16" s="46">
        <v>766.40499999999997</v>
      </c>
      <c r="M16" s="47">
        <v>79</v>
      </c>
      <c r="N16" s="47">
        <v>18.59</v>
      </c>
      <c r="O16" s="47">
        <v>277.44749999999999</v>
      </c>
      <c r="P16" s="47">
        <v>37.737499999999997</v>
      </c>
      <c r="Q16" s="47">
        <v>412.77499999999998</v>
      </c>
      <c r="R16" s="48">
        <v>-2652.85</v>
      </c>
      <c r="S16" s="43">
        <v>739.32249999999999</v>
      </c>
      <c r="T16" s="43">
        <v>0</v>
      </c>
      <c r="U16" s="43">
        <v>739.32249999999999</v>
      </c>
      <c r="V16" s="44">
        <v>78.25</v>
      </c>
      <c r="W16" s="44">
        <v>18.465</v>
      </c>
      <c r="X16" s="44">
        <v>275.8775</v>
      </c>
      <c r="Y16" s="44">
        <v>30.975000000000001</v>
      </c>
      <c r="Z16" s="44">
        <v>403.5675</v>
      </c>
      <c r="AA16" s="48">
        <v>-2553.7199999999998</v>
      </c>
      <c r="AB16" s="43">
        <v>739.75</v>
      </c>
      <c r="AC16" s="43">
        <v>0</v>
      </c>
      <c r="AD16" s="43">
        <v>739.75</v>
      </c>
      <c r="AE16" s="44">
        <v>78.25</v>
      </c>
      <c r="AF16" s="44">
        <v>18.477499999999999</v>
      </c>
      <c r="AG16" s="44">
        <v>275.89</v>
      </c>
      <c r="AH16" s="44">
        <v>41.185000000000002</v>
      </c>
      <c r="AI16" s="44">
        <v>413.80250000000001</v>
      </c>
      <c r="AJ16" s="48">
        <v>-2545.1999999999998</v>
      </c>
      <c r="AK16" s="43">
        <v>748.66750000000002</v>
      </c>
      <c r="AL16" s="43">
        <v>0</v>
      </c>
      <c r="AM16" s="43">
        <v>748.66750000000002</v>
      </c>
      <c r="AN16" s="44">
        <v>79.75</v>
      </c>
      <c r="AO16" s="44">
        <v>18.7</v>
      </c>
      <c r="AP16" s="44">
        <v>279.23</v>
      </c>
      <c r="AQ16" s="44">
        <v>37.520000000000003</v>
      </c>
      <c r="AR16" s="44">
        <v>415.2</v>
      </c>
      <c r="AS16" s="48">
        <v>-2579.4699999999998</v>
      </c>
      <c r="AT16" s="43">
        <v>745.95249999999999</v>
      </c>
      <c r="AU16" s="43">
        <v>232.4075</v>
      </c>
      <c r="AV16" s="43">
        <v>978.36</v>
      </c>
      <c r="AW16" s="44">
        <v>111</v>
      </c>
      <c r="AX16" s="44">
        <v>18.6325</v>
      </c>
      <c r="AY16" s="44">
        <v>324.69</v>
      </c>
      <c r="AZ16" s="44">
        <v>35.484999999999999</v>
      </c>
      <c r="BA16" s="44">
        <v>489.8075</v>
      </c>
      <c r="BB16" s="48">
        <v>-3423.63</v>
      </c>
      <c r="BC16" s="43">
        <v>1153.67</v>
      </c>
      <c r="BD16" s="43">
        <v>0</v>
      </c>
      <c r="BE16" s="43">
        <v>1153.67</v>
      </c>
      <c r="BF16" s="44">
        <v>128.75</v>
      </c>
      <c r="BG16" s="44">
        <v>27.577500000000001</v>
      </c>
      <c r="BH16" s="44">
        <v>477.9425</v>
      </c>
      <c r="BI16" s="44">
        <v>43.22</v>
      </c>
      <c r="BJ16" s="44">
        <v>677.49</v>
      </c>
      <c r="BK16" s="48">
        <v>-3937.19</v>
      </c>
      <c r="BL16" s="43">
        <v>739.32249999999999</v>
      </c>
      <c r="BM16" s="43">
        <v>0</v>
      </c>
      <c r="BN16" s="43">
        <v>739.32249999999999</v>
      </c>
      <c r="BO16" s="44">
        <v>78</v>
      </c>
      <c r="BP16" s="44">
        <v>18.465</v>
      </c>
      <c r="BQ16" s="44">
        <v>275.73750000000001</v>
      </c>
      <c r="BR16" s="44">
        <v>36.075000000000003</v>
      </c>
      <c r="BS16" s="44">
        <v>408.27749999999997</v>
      </c>
      <c r="BT16" s="48">
        <v>-2549.0100000000002</v>
      </c>
      <c r="BU16" s="43">
        <v>739.32249999999999</v>
      </c>
      <c r="BV16" s="43">
        <v>0</v>
      </c>
      <c r="BW16" s="43">
        <v>739.32249999999999</v>
      </c>
      <c r="BX16" s="44">
        <v>78.25</v>
      </c>
      <c r="BY16" s="44">
        <v>18.465</v>
      </c>
      <c r="BZ16" s="44">
        <v>275.73750000000001</v>
      </c>
      <c r="CA16" s="44">
        <v>39.9</v>
      </c>
      <c r="CB16" s="44">
        <v>412.35250000000002</v>
      </c>
      <c r="CC16" s="48">
        <v>-2544.94</v>
      </c>
      <c r="CD16" s="43">
        <v>767.07</v>
      </c>
      <c r="CE16" s="43">
        <v>0</v>
      </c>
      <c r="CF16" s="43">
        <v>767.07</v>
      </c>
      <c r="CG16" s="44">
        <v>82.25</v>
      </c>
      <c r="CH16" s="44">
        <v>19.16</v>
      </c>
      <c r="CI16" s="44">
        <v>286.09750000000003</v>
      </c>
      <c r="CJ16" s="44">
        <v>40.397500000000001</v>
      </c>
      <c r="CK16" s="44">
        <v>427.90499999999997</v>
      </c>
      <c r="CL16" s="48">
        <v>-2640.38</v>
      </c>
      <c r="CM16" s="43">
        <v>734.85500000000002</v>
      </c>
      <c r="CN16" s="43">
        <v>0</v>
      </c>
      <c r="CO16" s="43">
        <v>734.85500000000002</v>
      </c>
      <c r="CP16" s="44">
        <v>77.5</v>
      </c>
      <c r="CQ16" s="44">
        <v>18.355</v>
      </c>
      <c r="CR16" s="44">
        <v>274.0675</v>
      </c>
      <c r="CS16" s="44">
        <v>18.147500000000001</v>
      </c>
      <c r="CT16" s="44">
        <v>388.07</v>
      </c>
      <c r="CU16" s="48">
        <v>-2551.35</v>
      </c>
      <c r="CV16" s="43">
        <v>739.32249999999999</v>
      </c>
      <c r="CW16" s="43">
        <v>0</v>
      </c>
      <c r="CX16" s="43">
        <v>739.32249999999999</v>
      </c>
      <c r="CY16" s="44">
        <v>78.25</v>
      </c>
      <c r="CZ16" s="44">
        <v>18.465</v>
      </c>
      <c r="DA16" s="44">
        <v>275.73750000000001</v>
      </c>
      <c r="DB16" s="44">
        <v>32.25</v>
      </c>
      <c r="DC16" s="44">
        <v>404.70249999999999</v>
      </c>
      <c r="DD16" s="48">
        <v>-2552.59</v>
      </c>
      <c r="DE16" s="43">
        <v>1103.1949999999999</v>
      </c>
      <c r="DF16" s="43">
        <v>0</v>
      </c>
      <c r="DG16" s="43">
        <v>1103.1949999999999</v>
      </c>
      <c r="DH16" s="44">
        <v>129</v>
      </c>
      <c r="DI16" s="44">
        <v>123.9375</v>
      </c>
      <c r="DJ16" s="44">
        <v>345.41500000000002</v>
      </c>
      <c r="DK16" s="44">
        <v>42.545000000000002</v>
      </c>
      <c r="DL16" s="44">
        <v>640.89750000000004</v>
      </c>
      <c r="DM16" s="48">
        <v>-3771.88</v>
      </c>
      <c r="DN16" s="73">
        <f t="shared" si="1"/>
        <v>10456.1775</v>
      </c>
      <c r="DO16" s="73">
        <f t="shared" si="2"/>
        <v>232.4075</v>
      </c>
      <c r="DP16" s="73">
        <f t="shared" si="3"/>
        <v>10688.585000000001</v>
      </c>
      <c r="DQ16" s="22">
        <f t="shared" si="4"/>
        <v>1156.25</v>
      </c>
      <c r="DR16" s="22">
        <f t="shared" si="5"/>
        <v>355.755</v>
      </c>
      <c r="DS16" s="22">
        <f t="shared" si="6"/>
        <v>3919.607500000001</v>
      </c>
      <c r="DT16" s="22">
        <f t="shared" si="7"/>
        <v>471.51249999999999</v>
      </c>
      <c r="DU16" s="22">
        <f t="shared" si="8"/>
        <v>5903.125</v>
      </c>
      <c r="DV16" s="23">
        <f t="shared" si="9"/>
        <v>-36851.219999999994</v>
      </c>
    </row>
    <row r="17" spans="1:126" hidden="1" x14ac:dyDescent="0.25">
      <c r="A17" s="41">
        <v>1033</v>
      </c>
      <c r="B17" s="41" t="s">
        <v>628</v>
      </c>
      <c r="C17" s="41" t="s">
        <v>562</v>
      </c>
      <c r="D17" s="42">
        <v>1</v>
      </c>
      <c r="E17" s="41"/>
      <c r="F17" s="41"/>
      <c r="G17" s="41" t="s">
        <v>157</v>
      </c>
      <c r="H17" s="41" t="s">
        <v>7</v>
      </c>
      <c r="I17" s="41" t="s">
        <v>629</v>
      </c>
      <c r="J17" s="46">
        <v>3683.67</v>
      </c>
      <c r="K17" s="46">
        <v>0</v>
      </c>
      <c r="L17" s="46">
        <v>0</v>
      </c>
      <c r="M17" s="47">
        <v>408</v>
      </c>
      <c r="N17" s="47">
        <v>90.08</v>
      </c>
      <c r="O17" s="47">
        <v>1384.1</v>
      </c>
      <c r="P17" s="47">
        <v>156.13999999999999</v>
      </c>
      <c r="Q17" s="47">
        <v>2038.32</v>
      </c>
      <c r="R17" s="48">
        <v>5721.99</v>
      </c>
      <c r="S17" s="46">
        <v>3554.88</v>
      </c>
      <c r="T17" s="46">
        <v>0</v>
      </c>
      <c r="U17" s="46">
        <v>0</v>
      </c>
      <c r="V17" s="47">
        <v>400</v>
      </c>
      <c r="W17" s="47">
        <v>88.81</v>
      </c>
      <c r="X17" s="47">
        <v>1367.82</v>
      </c>
      <c r="Y17" s="47">
        <v>154.41</v>
      </c>
      <c r="Z17" s="47">
        <v>2011.04</v>
      </c>
      <c r="AA17" s="48">
        <v>5565.92</v>
      </c>
      <c r="AB17" s="46">
        <v>3554.88</v>
      </c>
      <c r="AC17" s="46">
        <v>0</v>
      </c>
      <c r="AD17" s="46">
        <v>0</v>
      </c>
      <c r="AE17" s="47">
        <v>400</v>
      </c>
      <c r="AF17" s="47">
        <v>88.81</v>
      </c>
      <c r="AG17" s="47">
        <v>1367.11</v>
      </c>
      <c r="AH17" s="47">
        <v>179.91</v>
      </c>
      <c r="AI17" s="47">
        <v>2035.83</v>
      </c>
      <c r="AJ17" s="48">
        <v>5590.71</v>
      </c>
      <c r="AK17" s="46">
        <v>3554.88</v>
      </c>
      <c r="AL17" s="46">
        <v>0</v>
      </c>
      <c r="AM17" s="46">
        <v>0</v>
      </c>
      <c r="AN17" s="47">
        <v>400</v>
      </c>
      <c r="AO17" s="47">
        <v>88.81</v>
      </c>
      <c r="AP17" s="47">
        <v>1367.11</v>
      </c>
      <c r="AQ17" s="47">
        <v>164.61</v>
      </c>
      <c r="AR17" s="47">
        <v>2020.53</v>
      </c>
      <c r="AS17" s="48">
        <v>5575.41</v>
      </c>
      <c r="AT17" s="46">
        <v>3594.52</v>
      </c>
      <c r="AU17" s="46">
        <v>948.61</v>
      </c>
      <c r="AV17" s="46">
        <v>948.61</v>
      </c>
      <c r="AW17" s="47">
        <v>535</v>
      </c>
      <c r="AX17" s="47">
        <v>89.8</v>
      </c>
      <c r="AY17" s="47">
        <v>1570.63</v>
      </c>
      <c r="AZ17" s="47">
        <v>142.15</v>
      </c>
      <c r="BA17" s="47">
        <v>2337.58</v>
      </c>
      <c r="BB17" s="48">
        <v>6880.71</v>
      </c>
      <c r="BC17" s="46">
        <v>5472.43</v>
      </c>
      <c r="BD17" s="46">
        <v>0</v>
      </c>
      <c r="BE17" s="46">
        <v>0</v>
      </c>
      <c r="BF17" s="47">
        <v>642</v>
      </c>
      <c r="BG17" s="47">
        <v>132.59</v>
      </c>
      <c r="BH17" s="47">
        <v>2295.1</v>
      </c>
      <c r="BI17" s="47">
        <v>144.68</v>
      </c>
      <c r="BJ17" s="47">
        <v>3214.37</v>
      </c>
      <c r="BK17" s="48">
        <v>8686.7999999999993</v>
      </c>
      <c r="BL17" s="46">
        <v>3554.88</v>
      </c>
      <c r="BM17" s="46">
        <v>0</v>
      </c>
      <c r="BN17" s="46">
        <v>0</v>
      </c>
      <c r="BO17" s="47">
        <v>400</v>
      </c>
      <c r="BP17" s="47">
        <v>88.81</v>
      </c>
      <c r="BQ17" s="47">
        <v>1367.11</v>
      </c>
      <c r="BR17" s="47">
        <v>169.71</v>
      </c>
      <c r="BS17" s="47">
        <v>2025.63</v>
      </c>
      <c r="BT17" s="48">
        <v>5580.51</v>
      </c>
      <c r="BU17" s="46">
        <v>3554.88</v>
      </c>
      <c r="BV17" s="46">
        <v>0</v>
      </c>
      <c r="BW17" s="46">
        <v>0</v>
      </c>
      <c r="BX17" s="47">
        <v>400</v>
      </c>
      <c r="BY17" s="47">
        <v>88.81</v>
      </c>
      <c r="BZ17" s="47">
        <v>1367.11</v>
      </c>
      <c r="CA17" s="47">
        <v>159.51</v>
      </c>
      <c r="CB17" s="47">
        <v>2015.43</v>
      </c>
      <c r="CC17" s="48">
        <v>5570.31</v>
      </c>
      <c r="CD17" s="46">
        <v>3727.81</v>
      </c>
      <c r="CE17" s="46">
        <v>0</v>
      </c>
      <c r="CF17" s="46">
        <v>0</v>
      </c>
      <c r="CG17" s="47">
        <v>418</v>
      </c>
      <c r="CH17" s="47">
        <v>92.01</v>
      </c>
      <c r="CI17" s="47">
        <v>1632.49</v>
      </c>
      <c r="CJ17" s="47">
        <v>141.44999999999999</v>
      </c>
      <c r="CK17" s="47">
        <v>2283.9499999999998</v>
      </c>
      <c r="CL17" s="48">
        <v>6011.76</v>
      </c>
      <c r="CM17" s="46">
        <v>3599.82</v>
      </c>
      <c r="CN17" s="46">
        <v>0</v>
      </c>
      <c r="CO17" s="46">
        <v>0</v>
      </c>
      <c r="CP17" s="47">
        <v>409</v>
      </c>
      <c r="CQ17" s="47">
        <v>88.81</v>
      </c>
      <c r="CR17" s="47">
        <v>1371.91</v>
      </c>
      <c r="CS17" s="47">
        <v>88.71</v>
      </c>
      <c r="CT17" s="47">
        <v>1958.43</v>
      </c>
      <c r="CU17" s="48">
        <v>5558.25</v>
      </c>
      <c r="CV17" s="46">
        <v>4178.6499999999996</v>
      </c>
      <c r="CW17" s="46">
        <v>0</v>
      </c>
      <c r="CX17" s="46">
        <v>0</v>
      </c>
      <c r="CY17" s="47">
        <v>487</v>
      </c>
      <c r="CZ17" s="47">
        <v>104.49</v>
      </c>
      <c r="DA17" s="47">
        <v>1836.31</v>
      </c>
      <c r="DB17" s="47">
        <v>116.97</v>
      </c>
      <c r="DC17" s="47">
        <v>2544.77</v>
      </c>
      <c r="DD17" s="48">
        <v>6723.42</v>
      </c>
      <c r="DE17" s="46">
        <v>5404.93</v>
      </c>
      <c r="DF17" s="46">
        <v>0</v>
      </c>
      <c r="DG17" s="46">
        <v>0</v>
      </c>
      <c r="DH17" s="47">
        <v>660</v>
      </c>
      <c r="DI17" s="47">
        <v>605.95000000000005</v>
      </c>
      <c r="DJ17" s="47">
        <v>4047.52</v>
      </c>
      <c r="DK17" s="47">
        <v>153.99</v>
      </c>
      <c r="DL17" s="47">
        <v>5467.46</v>
      </c>
      <c r="DM17" s="48">
        <v>10872.39</v>
      </c>
      <c r="DN17" s="73">
        <f t="shared" si="1"/>
        <v>50991.11</v>
      </c>
      <c r="DO17" s="73">
        <f t="shared" si="2"/>
        <v>948.61</v>
      </c>
      <c r="DP17" s="73">
        <f t="shared" si="3"/>
        <v>948.61</v>
      </c>
      <c r="DQ17" s="22">
        <f t="shared" si="4"/>
        <v>5959</v>
      </c>
      <c r="DR17" s="22">
        <f t="shared" si="5"/>
        <v>1736.59</v>
      </c>
      <c r="DS17" s="22">
        <f t="shared" si="6"/>
        <v>22341.430000000004</v>
      </c>
      <c r="DT17" s="22">
        <f t="shared" si="7"/>
        <v>1941.95</v>
      </c>
      <c r="DU17" s="22">
        <f t="shared" si="8"/>
        <v>31978.97</v>
      </c>
      <c r="DV17" s="23">
        <f t="shared" si="9"/>
        <v>83918.69</v>
      </c>
    </row>
    <row r="18" spans="1:126" hidden="1" x14ac:dyDescent="0.25">
      <c r="A18" s="41">
        <v>1035</v>
      </c>
      <c r="B18" s="41" t="s">
        <v>463</v>
      </c>
      <c r="C18" s="41" t="s">
        <v>464</v>
      </c>
      <c r="D18" s="42">
        <v>1</v>
      </c>
      <c r="E18" s="41"/>
      <c r="F18" s="41"/>
      <c r="G18" s="41" t="s">
        <v>157</v>
      </c>
      <c r="H18" s="41" t="s">
        <v>9</v>
      </c>
      <c r="I18" s="41" t="s">
        <v>236</v>
      </c>
      <c r="J18" s="46">
        <v>577.12</v>
      </c>
      <c r="K18" s="46">
        <v>0</v>
      </c>
      <c r="L18" s="46">
        <v>577.12</v>
      </c>
      <c r="M18" s="47">
        <v>58.2</v>
      </c>
      <c r="N18" s="47">
        <v>13.92</v>
      </c>
      <c r="O18" s="47">
        <v>210.61200000000002</v>
      </c>
      <c r="P18" s="47">
        <v>30.562000000000001</v>
      </c>
      <c r="Q18" s="47">
        <v>313.29400000000004</v>
      </c>
      <c r="R18" s="48">
        <v>-2572.31</v>
      </c>
      <c r="S18" s="43">
        <v>554.33000000000004</v>
      </c>
      <c r="T18" s="43">
        <v>0</v>
      </c>
      <c r="U18" s="43">
        <v>554.33000000000004</v>
      </c>
      <c r="V18" s="44">
        <v>58</v>
      </c>
      <c r="W18" s="44">
        <v>13.846</v>
      </c>
      <c r="X18" s="44">
        <v>209.72400000000002</v>
      </c>
      <c r="Y18" s="44">
        <v>29.222000000000001</v>
      </c>
      <c r="Z18" s="44">
        <v>310.79200000000003</v>
      </c>
      <c r="AA18" s="48">
        <v>-2460.86</v>
      </c>
      <c r="AB18" s="43">
        <v>554.33000000000004</v>
      </c>
      <c r="AC18" s="43">
        <v>0</v>
      </c>
      <c r="AD18" s="43">
        <v>554.33000000000004</v>
      </c>
      <c r="AE18" s="44">
        <v>58</v>
      </c>
      <c r="AF18" s="44">
        <v>13.846</v>
      </c>
      <c r="AG18" s="44">
        <v>209.61600000000001</v>
      </c>
      <c r="AH18" s="44">
        <v>33.302</v>
      </c>
      <c r="AI18" s="44">
        <v>314.76400000000001</v>
      </c>
      <c r="AJ18" s="48">
        <v>-2456.89</v>
      </c>
      <c r="AK18" s="43">
        <v>555.84400000000005</v>
      </c>
      <c r="AL18" s="43">
        <v>0</v>
      </c>
      <c r="AM18" s="43">
        <v>555.84400000000005</v>
      </c>
      <c r="AN18" s="44">
        <v>58.2</v>
      </c>
      <c r="AO18" s="44">
        <v>13.882000000000001</v>
      </c>
      <c r="AP18" s="44">
        <v>210.16600000000003</v>
      </c>
      <c r="AQ18" s="44">
        <v>31.288</v>
      </c>
      <c r="AR18" s="44">
        <v>313.536</v>
      </c>
      <c r="AS18" s="48">
        <v>-2465.6799999999998</v>
      </c>
      <c r="AT18" s="43">
        <v>556.26600000000008</v>
      </c>
      <c r="AU18" s="43">
        <v>184.03</v>
      </c>
      <c r="AV18" s="43">
        <v>740.29600000000005</v>
      </c>
      <c r="AW18" s="44">
        <v>83.2</v>
      </c>
      <c r="AX18" s="44">
        <v>13.892000000000001</v>
      </c>
      <c r="AY18" s="44">
        <v>247.126</v>
      </c>
      <c r="AZ18" s="44">
        <v>26.622</v>
      </c>
      <c r="BA18" s="44">
        <v>370.84000000000003</v>
      </c>
      <c r="BB18" s="48">
        <v>-3330.64</v>
      </c>
      <c r="BC18" s="43">
        <v>877.61400000000003</v>
      </c>
      <c r="BD18" s="43">
        <v>0</v>
      </c>
      <c r="BE18" s="43">
        <v>877.61400000000003</v>
      </c>
      <c r="BF18" s="44">
        <v>95.800000000000011</v>
      </c>
      <c r="BG18" s="44">
        <v>20.708000000000002</v>
      </c>
      <c r="BH18" s="44">
        <v>359.536</v>
      </c>
      <c r="BI18" s="44">
        <v>15.372000000000002</v>
      </c>
      <c r="BJ18" s="44">
        <v>491.41600000000005</v>
      </c>
      <c r="BK18" s="48">
        <v>-3896.65</v>
      </c>
      <c r="BL18" s="43">
        <v>554.33000000000004</v>
      </c>
      <c r="BM18" s="43">
        <v>0</v>
      </c>
      <c r="BN18" s="43">
        <v>554.33000000000004</v>
      </c>
      <c r="BO18" s="44">
        <v>57.800000000000004</v>
      </c>
      <c r="BP18" s="44">
        <v>13.846</v>
      </c>
      <c r="BQ18" s="44">
        <v>209.61600000000001</v>
      </c>
      <c r="BR18" s="44">
        <v>9.8420000000000005</v>
      </c>
      <c r="BS18" s="44">
        <v>291.10400000000004</v>
      </c>
      <c r="BT18" s="48">
        <v>-2480.5500000000002</v>
      </c>
      <c r="BU18" s="43">
        <v>554.33000000000004</v>
      </c>
      <c r="BV18" s="43">
        <v>0</v>
      </c>
      <c r="BW18" s="43">
        <v>554.33000000000004</v>
      </c>
      <c r="BX18" s="44">
        <v>58</v>
      </c>
      <c r="BY18" s="44">
        <v>13.846</v>
      </c>
      <c r="BZ18" s="44">
        <v>209.61600000000001</v>
      </c>
      <c r="CA18" s="44">
        <v>9.8420000000000005</v>
      </c>
      <c r="CB18" s="44">
        <v>291.30400000000003</v>
      </c>
      <c r="CC18" s="48">
        <v>-2480.35</v>
      </c>
      <c r="CD18" s="43">
        <v>554.33000000000004</v>
      </c>
      <c r="CE18" s="43">
        <v>0</v>
      </c>
      <c r="CF18" s="43">
        <v>554.33000000000004</v>
      </c>
      <c r="CG18" s="44">
        <v>58</v>
      </c>
      <c r="CH18" s="44">
        <v>13.846</v>
      </c>
      <c r="CI18" s="44">
        <v>209.61600000000001</v>
      </c>
      <c r="CJ18" s="44">
        <v>9.8420000000000005</v>
      </c>
      <c r="CK18" s="44">
        <v>291.30400000000003</v>
      </c>
      <c r="CL18" s="48">
        <v>-2480.35</v>
      </c>
      <c r="CM18" s="43">
        <v>559.13200000000006</v>
      </c>
      <c r="CN18" s="43">
        <v>0</v>
      </c>
      <c r="CO18" s="43">
        <v>559.13200000000006</v>
      </c>
      <c r="CP18" s="44">
        <v>60</v>
      </c>
      <c r="CQ18" s="44">
        <v>13.966000000000001</v>
      </c>
      <c r="CR18" s="44">
        <v>212.25</v>
      </c>
      <c r="CS18" s="44">
        <v>9.9280000000000008</v>
      </c>
      <c r="CT18" s="44">
        <v>296.14400000000001</v>
      </c>
      <c r="CU18" s="48">
        <v>-2499.52</v>
      </c>
      <c r="CV18" s="43">
        <v>2479.498</v>
      </c>
      <c r="CW18" s="43">
        <v>0</v>
      </c>
      <c r="CX18" s="43">
        <v>2479.498</v>
      </c>
      <c r="CY18" s="44">
        <v>303.2</v>
      </c>
      <c r="CZ18" s="44">
        <v>145.01400000000001</v>
      </c>
      <c r="DA18" s="44">
        <v>869.87600000000009</v>
      </c>
      <c r="DB18" s="44">
        <v>40.836000000000006</v>
      </c>
      <c r="DC18" s="44">
        <v>1358.9260000000002</v>
      </c>
      <c r="DD18" s="48">
        <v>-11038.56</v>
      </c>
      <c r="DE18" s="43">
        <v>0</v>
      </c>
      <c r="DF18" s="43">
        <v>0</v>
      </c>
      <c r="DG18" s="43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8">
        <v>0</v>
      </c>
      <c r="DN18" s="73">
        <f t="shared" si="1"/>
        <v>8931.4539999999997</v>
      </c>
      <c r="DO18" s="73">
        <f t="shared" si="2"/>
        <v>184.03</v>
      </c>
      <c r="DP18" s="73">
        <f t="shared" si="3"/>
        <v>9115.4840000000004</v>
      </c>
      <c r="DQ18" s="22">
        <f t="shared" si="4"/>
        <v>1006.2</v>
      </c>
      <c r="DR18" s="22">
        <f t="shared" si="5"/>
        <v>304.45800000000003</v>
      </c>
      <c r="DS18" s="22">
        <f t="shared" si="6"/>
        <v>3367.3700000000003</v>
      </c>
      <c r="DT18" s="22">
        <f t="shared" si="7"/>
        <v>256.50000000000006</v>
      </c>
      <c r="DU18" s="22">
        <f t="shared" si="8"/>
        <v>4934.5280000000012</v>
      </c>
      <c r="DV18" s="23">
        <f t="shared" si="9"/>
        <v>-40642.909999999996</v>
      </c>
    </row>
    <row r="19" spans="1:126" hidden="1" x14ac:dyDescent="0.25">
      <c r="A19" s="41">
        <v>1036</v>
      </c>
      <c r="B19" s="41" t="s">
        <v>474</v>
      </c>
      <c r="C19" s="41" t="s">
        <v>475</v>
      </c>
      <c r="D19" s="42">
        <v>1</v>
      </c>
      <c r="E19" s="41"/>
      <c r="F19" s="41"/>
      <c r="G19" s="41" t="s">
        <v>157</v>
      </c>
      <c r="H19" s="41" t="s">
        <v>9</v>
      </c>
      <c r="I19" s="41" t="s">
        <v>476</v>
      </c>
      <c r="J19" s="46">
        <v>622.82600000000002</v>
      </c>
      <c r="K19" s="46">
        <v>0</v>
      </c>
      <c r="L19" s="46">
        <v>622.82600000000002</v>
      </c>
      <c r="M19" s="47">
        <v>64.600000000000009</v>
      </c>
      <c r="N19" s="47">
        <v>15.05</v>
      </c>
      <c r="O19" s="47">
        <v>227.11</v>
      </c>
      <c r="P19" s="47">
        <v>31.37</v>
      </c>
      <c r="Q19" s="47">
        <v>338.13</v>
      </c>
      <c r="R19" s="48">
        <v>-2776</v>
      </c>
      <c r="S19" s="43">
        <v>527.66600000000005</v>
      </c>
      <c r="T19" s="43">
        <v>0</v>
      </c>
      <c r="U19" s="43">
        <v>527.66600000000005</v>
      </c>
      <c r="V19" s="44">
        <v>54.2</v>
      </c>
      <c r="W19" s="44">
        <v>13.178000000000001</v>
      </c>
      <c r="X19" s="44">
        <v>199.99800000000002</v>
      </c>
      <c r="Y19" s="44">
        <v>26.71</v>
      </c>
      <c r="Z19" s="44">
        <v>294.08600000000001</v>
      </c>
      <c r="AA19" s="48">
        <v>-2344.2399999999998</v>
      </c>
      <c r="AB19" s="43">
        <v>527.66600000000005</v>
      </c>
      <c r="AC19" s="43">
        <v>0</v>
      </c>
      <c r="AD19" s="43">
        <v>527.66600000000005</v>
      </c>
      <c r="AE19" s="44">
        <v>54.2</v>
      </c>
      <c r="AF19" s="44">
        <v>13.178000000000001</v>
      </c>
      <c r="AG19" s="44">
        <v>199.88000000000002</v>
      </c>
      <c r="AH19" s="44">
        <v>31.810000000000002</v>
      </c>
      <c r="AI19" s="44">
        <v>299.06800000000004</v>
      </c>
      <c r="AJ19" s="48">
        <v>-2339.2600000000002</v>
      </c>
      <c r="AK19" s="43">
        <v>412.85599999999999</v>
      </c>
      <c r="AL19" s="43">
        <v>0</v>
      </c>
      <c r="AM19" s="43">
        <v>412.85599999999999</v>
      </c>
      <c r="AN19" s="44">
        <v>38.6</v>
      </c>
      <c r="AO19" s="44">
        <v>10.308</v>
      </c>
      <c r="AP19" s="44">
        <v>159.90600000000001</v>
      </c>
      <c r="AQ19" s="44">
        <v>25.69</v>
      </c>
      <c r="AR19" s="44">
        <v>234.50400000000002</v>
      </c>
      <c r="AS19" s="48">
        <v>-1829.78</v>
      </c>
      <c r="AT19" s="43">
        <v>528.81200000000001</v>
      </c>
      <c r="AU19" s="43">
        <v>189.72200000000001</v>
      </c>
      <c r="AV19" s="43">
        <v>718.53399999999999</v>
      </c>
      <c r="AW19" s="44">
        <v>80</v>
      </c>
      <c r="AX19" s="44">
        <v>13.208</v>
      </c>
      <c r="AY19" s="44">
        <v>238.24</v>
      </c>
      <c r="AZ19" s="44">
        <v>22.132000000000001</v>
      </c>
      <c r="BA19" s="44">
        <v>353.58000000000004</v>
      </c>
      <c r="BB19" s="48">
        <v>-3239.09</v>
      </c>
      <c r="BC19" s="43">
        <v>631.87600000000009</v>
      </c>
      <c r="BD19" s="43">
        <v>0</v>
      </c>
      <c r="BE19" s="43">
        <v>631.87600000000009</v>
      </c>
      <c r="BF19" s="44">
        <v>63.2</v>
      </c>
      <c r="BG19" s="44">
        <v>14.758000000000001</v>
      </c>
      <c r="BH19" s="44">
        <v>260.21199999999999</v>
      </c>
      <c r="BI19" s="44">
        <v>32.462000000000003</v>
      </c>
      <c r="BJ19" s="44">
        <v>370.63200000000001</v>
      </c>
      <c r="BK19" s="48">
        <v>-2788.75</v>
      </c>
      <c r="BL19" s="43">
        <v>527.66600000000005</v>
      </c>
      <c r="BM19" s="43">
        <v>0</v>
      </c>
      <c r="BN19" s="43">
        <v>527.66600000000005</v>
      </c>
      <c r="BO19" s="44">
        <v>53.6</v>
      </c>
      <c r="BP19" s="44">
        <v>13.178000000000001</v>
      </c>
      <c r="BQ19" s="44">
        <v>199.88000000000002</v>
      </c>
      <c r="BR19" s="44">
        <v>11.41</v>
      </c>
      <c r="BS19" s="44">
        <v>278.06800000000004</v>
      </c>
      <c r="BT19" s="48">
        <v>-2360.2600000000002</v>
      </c>
      <c r="BU19" s="43">
        <v>527.66600000000005</v>
      </c>
      <c r="BV19" s="43">
        <v>0</v>
      </c>
      <c r="BW19" s="43">
        <v>527.66600000000005</v>
      </c>
      <c r="BX19" s="44">
        <v>54.2</v>
      </c>
      <c r="BY19" s="44">
        <v>13.178000000000001</v>
      </c>
      <c r="BZ19" s="44">
        <v>199.88000000000002</v>
      </c>
      <c r="CA19" s="44">
        <v>9.370000000000001</v>
      </c>
      <c r="CB19" s="44">
        <v>276.62800000000004</v>
      </c>
      <c r="CC19" s="48">
        <v>-2361.6999999999998</v>
      </c>
      <c r="CD19" s="43">
        <v>533.32400000000007</v>
      </c>
      <c r="CE19" s="43">
        <v>0</v>
      </c>
      <c r="CF19" s="43">
        <v>533.32400000000007</v>
      </c>
      <c r="CG19" s="44">
        <v>55</v>
      </c>
      <c r="CH19" s="44">
        <v>13.32</v>
      </c>
      <c r="CI19" s="44">
        <v>201.94200000000001</v>
      </c>
      <c r="CJ19" s="44">
        <v>9.4700000000000006</v>
      </c>
      <c r="CK19" s="44">
        <v>279.73200000000003</v>
      </c>
      <c r="CL19" s="48">
        <v>-2386.89</v>
      </c>
      <c r="CM19" s="43">
        <v>527.66600000000005</v>
      </c>
      <c r="CN19" s="43">
        <v>0</v>
      </c>
      <c r="CO19" s="43">
        <v>527.66600000000005</v>
      </c>
      <c r="CP19" s="44">
        <v>55.800000000000004</v>
      </c>
      <c r="CQ19" s="44">
        <v>13.178000000000001</v>
      </c>
      <c r="CR19" s="44">
        <v>200.84</v>
      </c>
      <c r="CS19" s="44">
        <v>9.370000000000001</v>
      </c>
      <c r="CT19" s="44">
        <v>279.18799999999999</v>
      </c>
      <c r="CU19" s="48">
        <v>-2359.14</v>
      </c>
      <c r="CV19" s="43">
        <v>527.66600000000005</v>
      </c>
      <c r="CW19" s="43">
        <v>0</v>
      </c>
      <c r="CX19" s="43">
        <v>527.66600000000005</v>
      </c>
      <c r="CY19" s="44">
        <v>54.2</v>
      </c>
      <c r="CZ19" s="44">
        <v>13.178000000000001</v>
      </c>
      <c r="DA19" s="44">
        <v>199.88000000000002</v>
      </c>
      <c r="DB19" s="44">
        <v>9.370000000000001</v>
      </c>
      <c r="DC19" s="44">
        <v>276.62800000000004</v>
      </c>
      <c r="DD19" s="48">
        <v>-2361.6999999999998</v>
      </c>
      <c r="DE19" s="43">
        <v>2461.4920000000002</v>
      </c>
      <c r="DF19" s="43">
        <v>0</v>
      </c>
      <c r="DG19" s="43">
        <v>2461.4920000000002</v>
      </c>
      <c r="DH19" s="44">
        <v>321.20000000000005</v>
      </c>
      <c r="DI19" s="44">
        <v>144.43600000000001</v>
      </c>
      <c r="DJ19" s="44">
        <v>888.27200000000005</v>
      </c>
      <c r="DK19" s="44">
        <v>43.452000000000005</v>
      </c>
      <c r="DL19" s="44">
        <v>1397.3600000000001</v>
      </c>
      <c r="DM19" s="48">
        <v>-10910.1</v>
      </c>
      <c r="DN19" s="73">
        <f t="shared" si="1"/>
        <v>8884.8480000000018</v>
      </c>
      <c r="DO19" s="73">
        <f t="shared" si="2"/>
        <v>189.72200000000001</v>
      </c>
      <c r="DP19" s="73">
        <f t="shared" si="3"/>
        <v>9074.5700000000015</v>
      </c>
      <c r="DQ19" s="22">
        <f t="shared" si="4"/>
        <v>1002.4000000000001</v>
      </c>
      <c r="DR19" s="22">
        <f t="shared" si="5"/>
        <v>303.32600000000002</v>
      </c>
      <c r="DS19" s="22">
        <f t="shared" si="6"/>
        <v>3375.9200000000005</v>
      </c>
      <c r="DT19" s="22">
        <f t="shared" si="7"/>
        <v>274.02600000000001</v>
      </c>
      <c r="DU19" s="22">
        <f t="shared" si="8"/>
        <v>4955.6720000000005</v>
      </c>
      <c r="DV19" s="23">
        <f t="shared" si="9"/>
        <v>-40417.17</v>
      </c>
    </row>
    <row r="20" spans="1:126" hidden="1" x14ac:dyDescent="0.25">
      <c r="A20" s="41">
        <v>1039</v>
      </c>
      <c r="B20" s="41" t="s">
        <v>482</v>
      </c>
      <c r="C20" s="41" t="s">
        <v>483</v>
      </c>
      <c r="D20" s="42">
        <v>0</v>
      </c>
      <c r="E20" s="41"/>
      <c r="F20" s="41"/>
      <c r="G20" s="41" t="s">
        <v>157</v>
      </c>
      <c r="H20" s="41" t="s">
        <v>24</v>
      </c>
      <c r="I20" s="41" t="s">
        <v>484</v>
      </c>
      <c r="J20" s="46">
        <v>7812.19</v>
      </c>
      <c r="K20" s="46">
        <v>0</v>
      </c>
      <c r="L20" s="46">
        <v>0</v>
      </c>
      <c r="M20" s="47">
        <v>988</v>
      </c>
      <c r="N20" s="47">
        <v>195.24</v>
      </c>
      <c r="O20" s="47">
        <v>3456.95</v>
      </c>
      <c r="P20" s="47">
        <v>120.33</v>
      </c>
      <c r="Q20" s="47">
        <v>4760.5200000000004</v>
      </c>
      <c r="R20" s="48">
        <v>12572.71</v>
      </c>
      <c r="S20" s="46">
        <v>7835.62</v>
      </c>
      <c r="T20" s="46">
        <v>0</v>
      </c>
      <c r="U20" s="46">
        <v>0</v>
      </c>
      <c r="V20" s="47">
        <v>991</v>
      </c>
      <c r="W20" s="47">
        <v>195.83</v>
      </c>
      <c r="X20" s="47">
        <v>3470.57</v>
      </c>
      <c r="Y20" s="47">
        <v>120.65</v>
      </c>
      <c r="Z20" s="47">
        <v>4778.05</v>
      </c>
      <c r="AA20" s="48">
        <v>12613.67</v>
      </c>
      <c r="AB20" s="46">
        <v>34082.629999999997</v>
      </c>
      <c r="AC20" s="46">
        <v>0</v>
      </c>
      <c r="AD20" s="46">
        <v>0</v>
      </c>
      <c r="AE20" s="47">
        <v>3747</v>
      </c>
      <c r="AF20" s="47">
        <v>1349.23</v>
      </c>
      <c r="AG20" s="47">
        <v>14287.92</v>
      </c>
      <c r="AH20" s="47">
        <v>476.56</v>
      </c>
      <c r="AI20" s="47">
        <v>19860.71</v>
      </c>
      <c r="AJ20" s="48">
        <v>53943.34</v>
      </c>
      <c r="AK20" s="46">
        <v>0</v>
      </c>
      <c r="AL20" s="46">
        <v>0</v>
      </c>
      <c r="AM20" s="46">
        <v>0</v>
      </c>
      <c r="AN20" s="47">
        <v>0</v>
      </c>
      <c r="AO20" s="47">
        <v>0</v>
      </c>
      <c r="AP20" s="47">
        <v>0</v>
      </c>
      <c r="AQ20" s="47">
        <v>0</v>
      </c>
      <c r="AR20" s="47">
        <v>0</v>
      </c>
      <c r="AS20" s="48">
        <v>0</v>
      </c>
      <c r="AT20" s="46">
        <v>0</v>
      </c>
      <c r="AU20" s="46">
        <v>948.61</v>
      </c>
      <c r="AV20" s="46">
        <v>948.61</v>
      </c>
      <c r="AW20" s="47">
        <v>129</v>
      </c>
      <c r="AX20" s="47">
        <v>0</v>
      </c>
      <c r="AY20" s="47">
        <v>189.72</v>
      </c>
      <c r="AZ20" s="47">
        <v>12.71</v>
      </c>
      <c r="BA20" s="47">
        <v>331.43</v>
      </c>
      <c r="BB20" s="48">
        <v>1280.04</v>
      </c>
      <c r="BC20" s="46">
        <v>0</v>
      </c>
      <c r="BD20" s="46">
        <v>0</v>
      </c>
      <c r="BE20" s="46">
        <v>0</v>
      </c>
      <c r="BF20" s="47">
        <v>0</v>
      </c>
      <c r="BG20" s="47">
        <v>0</v>
      </c>
      <c r="BH20" s="47">
        <v>0</v>
      </c>
      <c r="BI20" s="47">
        <v>0</v>
      </c>
      <c r="BJ20" s="47">
        <v>0</v>
      </c>
      <c r="BK20" s="48">
        <v>0</v>
      </c>
      <c r="BL20" s="46">
        <v>0</v>
      </c>
      <c r="BM20" s="46">
        <v>0</v>
      </c>
      <c r="BN20" s="46">
        <v>0</v>
      </c>
      <c r="BO20" s="47">
        <v>-3</v>
      </c>
      <c r="BP20" s="47">
        <v>0</v>
      </c>
      <c r="BQ20" s="47">
        <v>0</v>
      </c>
      <c r="BR20" s="47">
        <v>0</v>
      </c>
      <c r="BS20" s="47">
        <v>-3</v>
      </c>
      <c r="BT20" s="48">
        <v>-3</v>
      </c>
      <c r="BU20" s="43"/>
      <c r="BV20" s="43"/>
      <c r="BW20" s="43"/>
      <c r="BX20" s="44"/>
      <c r="BY20" s="44"/>
      <c r="BZ20" s="44"/>
      <c r="CA20" s="44"/>
      <c r="CB20" s="44"/>
      <c r="CC20" s="48"/>
      <c r="CD20" s="46">
        <v>0</v>
      </c>
      <c r="CE20" s="46">
        <v>0</v>
      </c>
      <c r="CF20" s="46">
        <v>0</v>
      </c>
      <c r="CG20" s="47">
        <v>0</v>
      </c>
      <c r="CH20" s="47">
        <v>0</v>
      </c>
      <c r="CI20" s="47">
        <v>0</v>
      </c>
      <c r="CJ20" s="47">
        <v>0</v>
      </c>
      <c r="CK20" s="47">
        <v>0</v>
      </c>
      <c r="CL20" s="48">
        <v>0</v>
      </c>
      <c r="CM20" s="46">
        <v>0</v>
      </c>
      <c r="CN20" s="46">
        <v>0</v>
      </c>
      <c r="CO20" s="46">
        <v>0</v>
      </c>
      <c r="CP20" s="47">
        <v>0</v>
      </c>
      <c r="CQ20" s="47">
        <v>0</v>
      </c>
      <c r="CR20" s="47">
        <v>0</v>
      </c>
      <c r="CS20" s="47">
        <v>0</v>
      </c>
      <c r="CT20" s="47">
        <v>0</v>
      </c>
      <c r="CU20" s="48">
        <v>0</v>
      </c>
      <c r="CV20" s="43"/>
      <c r="CW20" s="43"/>
      <c r="CX20" s="43"/>
      <c r="CY20" s="44"/>
      <c r="CZ20" s="44"/>
      <c r="DA20" s="44"/>
      <c r="DB20" s="44"/>
      <c r="DC20" s="44"/>
      <c r="DD20" s="48"/>
      <c r="DE20" s="43"/>
      <c r="DF20" s="43"/>
      <c r="DG20" s="43"/>
      <c r="DH20" s="44"/>
      <c r="DI20" s="44"/>
      <c r="DJ20" s="44"/>
      <c r="DK20" s="44"/>
      <c r="DL20" s="44"/>
      <c r="DM20" s="45"/>
      <c r="DN20" s="73">
        <f t="shared" si="1"/>
        <v>49730.439999999995</v>
      </c>
      <c r="DO20" s="73">
        <f t="shared" si="2"/>
        <v>948.61</v>
      </c>
      <c r="DP20" s="73">
        <f t="shared" si="3"/>
        <v>948.61</v>
      </c>
      <c r="DQ20" s="22">
        <f t="shared" si="4"/>
        <v>5849</v>
      </c>
      <c r="DR20" s="22">
        <f t="shared" si="5"/>
        <v>1740.3000000000002</v>
      </c>
      <c r="DS20" s="22">
        <f t="shared" si="6"/>
        <v>21405.160000000003</v>
      </c>
      <c r="DT20" s="22">
        <f t="shared" si="7"/>
        <v>730.25</v>
      </c>
      <c r="DU20" s="22">
        <f t="shared" si="8"/>
        <v>29724.71</v>
      </c>
      <c r="DV20" s="23">
        <f t="shared" si="9"/>
        <v>80403.759999999995</v>
      </c>
    </row>
    <row r="21" spans="1:126" hidden="1" x14ac:dyDescent="0.25">
      <c r="A21" s="41">
        <v>1050</v>
      </c>
      <c r="B21" s="41" t="s">
        <v>873</v>
      </c>
      <c r="C21" s="41" t="s">
        <v>874</v>
      </c>
      <c r="D21" s="42">
        <v>0</v>
      </c>
      <c r="E21" s="41"/>
      <c r="F21" s="41"/>
      <c r="G21" s="41" t="s">
        <v>157</v>
      </c>
      <c r="H21" s="41" t="s">
        <v>9</v>
      </c>
      <c r="I21" s="41" t="s">
        <v>769</v>
      </c>
      <c r="J21" s="46"/>
      <c r="K21" s="46"/>
      <c r="L21" s="46"/>
      <c r="M21" s="47"/>
      <c r="N21" s="47"/>
      <c r="O21" s="47"/>
      <c r="P21" s="47"/>
      <c r="Q21" s="47"/>
      <c r="R21" s="48"/>
      <c r="S21" s="46"/>
      <c r="T21" s="46"/>
      <c r="U21" s="46"/>
      <c r="V21" s="47"/>
      <c r="W21" s="47"/>
      <c r="X21" s="47"/>
      <c r="Y21" s="47"/>
      <c r="Z21" s="47"/>
      <c r="AA21" s="48"/>
      <c r="AB21" s="46"/>
      <c r="AC21" s="46"/>
      <c r="AD21" s="46"/>
      <c r="AE21" s="47"/>
      <c r="AF21" s="47"/>
      <c r="AG21" s="47"/>
      <c r="AH21" s="47"/>
      <c r="AI21" s="47"/>
      <c r="AJ21" s="48"/>
      <c r="AK21" s="46"/>
      <c r="AL21" s="46"/>
      <c r="AM21" s="46"/>
      <c r="AN21" s="47"/>
      <c r="AO21" s="47"/>
      <c r="AP21" s="47"/>
      <c r="AQ21" s="47"/>
      <c r="AR21" s="47"/>
      <c r="AS21" s="48"/>
      <c r="AT21" s="46">
        <v>0</v>
      </c>
      <c r="AU21" s="46">
        <v>142.292</v>
      </c>
      <c r="AV21" s="46">
        <v>142.292</v>
      </c>
      <c r="AW21" s="47">
        <v>6</v>
      </c>
      <c r="AX21" s="47">
        <v>0</v>
      </c>
      <c r="AY21" s="47">
        <v>28.46</v>
      </c>
      <c r="AZ21" s="47">
        <v>1.9060000000000001</v>
      </c>
      <c r="BA21" s="47">
        <v>36.366</v>
      </c>
      <c r="BB21" s="48">
        <v>-675.09</v>
      </c>
      <c r="BC21" s="43"/>
      <c r="BD21" s="43"/>
      <c r="BE21" s="43"/>
      <c r="BF21" s="44"/>
      <c r="BG21" s="44"/>
      <c r="BH21" s="44"/>
      <c r="BI21" s="44"/>
      <c r="BJ21" s="44"/>
      <c r="BK21" s="48"/>
      <c r="BL21" s="43"/>
      <c r="BM21" s="43"/>
      <c r="BN21" s="43"/>
      <c r="BO21" s="44"/>
      <c r="BP21" s="44"/>
      <c r="BQ21" s="44"/>
      <c r="BR21" s="44"/>
      <c r="BS21" s="44"/>
      <c r="BT21" s="48"/>
      <c r="BU21" s="43"/>
      <c r="BV21" s="43"/>
      <c r="BW21" s="43"/>
      <c r="BX21" s="44"/>
      <c r="BY21" s="44"/>
      <c r="BZ21" s="44"/>
      <c r="CA21" s="44"/>
      <c r="CB21" s="44"/>
      <c r="CC21" s="48"/>
      <c r="CD21" s="43"/>
      <c r="CE21" s="43"/>
      <c r="CF21" s="43"/>
      <c r="CG21" s="44"/>
      <c r="CH21" s="44"/>
      <c r="CI21" s="44"/>
      <c r="CJ21" s="44"/>
      <c r="CK21" s="44"/>
      <c r="CL21" s="48"/>
      <c r="CM21" s="43"/>
      <c r="CN21" s="43"/>
      <c r="CO21" s="43"/>
      <c r="CP21" s="44"/>
      <c r="CQ21" s="44"/>
      <c r="CR21" s="44"/>
      <c r="CS21" s="44"/>
      <c r="CT21" s="44"/>
      <c r="CU21" s="48"/>
      <c r="CV21" s="43"/>
      <c r="CW21" s="43"/>
      <c r="CX21" s="43"/>
      <c r="CY21" s="44"/>
      <c r="CZ21" s="44"/>
      <c r="DA21" s="44"/>
      <c r="DB21" s="44"/>
      <c r="DC21" s="44"/>
      <c r="DD21" s="48"/>
      <c r="DE21" s="43"/>
      <c r="DF21" s="43"/>
      <c r="DG21" s="43"/>
      <c r="DH21" s="44"/>
      <c r="DI21" s="44"/>
      <c r="DJ21" s="44"/>
      <c r="DK21" s="44"/>
      <c r="DL21" s="44"/>
      <c r="DM21" s="45"/>
      <c r="DN21" s="73">
        <f t="shared" si="1"/>
        <v>0</v>
      </c>
      <c r="DO21" s="73">
        <f t="shared" si="2"/>
        <v>142.292</v>
      </c>
      <c r="DP21" s="73">
        <f t="shared" si="3"/>
        <v>142.292</v>
      </c>
      <c r="DQ21" s="22">
        <f t="shared" si="4"/>
        <v>6</v>
      </c>
      <c r="DR21" s="22">
        <f t="shared" si="5"/>
        <v>0</v>
      </c>
      <c r="DS21" s="22">
        <f t="shared" si="6"/>
        <v>28.46</v>
      </c>
      <c r="DT21" s="22">
        <f t="shared" si="7"/>
        <v>1.9060000000000001</v>
      </c>
      <c r="DU21" s="22">
        <f t="shared" si="8"/>
        <v>36.366</v>
      </c>
      <c r="DV21" s="23">
        <f t="shared" si="9"/>
        <v>-675.09</v>
      </c>
    </row>
    <row r="22" spans="1:126" hidden="1" x14ac:dyDescent="0.25">
      <c r="A22" s="41">
        <v>1052</v>
      </c>
      <c r="B22" s="41" t="s">
        <v>518</v>
      </c>
      <c r="C22" s="41" t="s">
        <v>315</v>
      </c>
      <c r="D22" s="42">
        <v>1</v>
      </c>
      <c r="E22" s="41"/>
      <c r="F22" s="41"/>
      <c r="G22" s="41" t="s">
        <v>157</v>
      </c>
      <c r="H22" s="41" t="s">
        <v>21</v>
      </c>
      <c r="I22" s="41" t="s">
        <v>256</v>
      </c>
      <c r="J22" s="46">
        <v>2751.57</v>
      </c>
      <c r="K22" s="46">
        <v>0</v>
      </c>
      <c r="L22" s="46">
        <v>2751.57</v>
      </c>
      <c r="M22" s="47">
        <v>285</v>
      </c>
      <c r="N22" s="47">
        <v>68.53</v>
      </c>
      <c r="O22" s="47">
        <v>1037.3499999999999</v>
      </c>
      <c r="P22" s="47">
        <v>145.72</v>
      </c>
      <c r="Q22" s="47">
        <v>1536.6</v>
      </c>
      <c r="R22" s="48">
        <v>4288.17</v>
      </c>
      <c r="S22" s="46">
        <v>2726.61</v>
      </c>
      <c r="T22" s="46">
        <v>0</v>
      </c>
      <c r="U22" s="46">
        <v>2726.61</v>
      </c>
      <c r="V22" s="47">
        <v>284</v>
      </c>
      <c r="W22" s="47">
        <v>68.099999999999994</v>
      </c>
      <c r="X22" s="47">
        <v>1032.1500000000001</v>
      </c>
      <c r="Y22" s="47">
        <v>145.31</v>
      </c>
      <c r="Z22" s="47">
        <v>1529.56</v>
      </c>
      <c r="AA22" s="48">
        <v>4256.17</v>
      </c>
      <c r="AB22" s="46">
        <v>2724.03</v>
      </c>
      <c r="AC22" s="46">
        <v>0</v>
      </c>
      <c r="AD22" s="46">
        <v>2724.03</v>
      </c>
      <c r="AE22" s="47">
        <v>283</v>
      </c>
      <c r="AF22" s="47">
        <v>68.040000000000006</v>
      </c>
      <c r="AG22" s="47">
        <v>1030.7</v>
      </c>
      <c r="AH22" s="47">
        <v>165.67</v>
      </c>
      <c r="AI22" s="47">
        <v>1547.41</v>
      </c>
      <c r="AJ22" s="48">
        <v>4271.4399999999996</v>
      </c>
      <c r="AK22" s="46">
        <v>2742.87</v>
      </c>
      <c r="AL22" s="46">
        <v>0</v>
      </c>
      <c r="AM22" s="46">
        <v>2742.87</v>
      </c>
      <c r="AN22" s="47">
        <v>285</v>
      </c>
      <c r="AO22" s="47">
        <v>68.5</v>
      </c>
      <c r="AP22" s="47">
        <v>1037.57</v>
      </c>
      <c r="AQ22" s="47">
        <v>150.71</v>
      </c>
      <c r="AR22" s="47">
        <v>1541.78</v>
      </c>
      <c r="AS22" s="48">
        <v>4284.6499999999996</v>
      </c>
      <c r="AT22" s="46">
        <v>559.82000000000005</v>
      </c>
      <c r="AU22" s="46">
        <v>948.61</v>
      </c>
      <c r="AV22" s="46">
        <v>1508.43</v>
      </c>
      <c r="AW22" s="47">
        <v>118</v>
      </c>
      <c r="AX22" s="47">
        <v>13.93</v>
      </c>
      <c r="AY22" s="47">
        <v>466.46</v>
      </c>
      <c r="AZ22" s="47">
        <v>109.35</v>
      </c>
      <c r="BA22" s="47">
        <v>707.74</v>
      </c>
      <c r="BB22" s="48">
        <v>2216.17</v>
      </c>
      <c r="BC22" s="46">
        <v>3021.38</v>
      </c>
      <c r="BD22" s="46">
        <v>0</v>
      </c>
      <c r="BE22" s="46">
        <v>3021.38</v>
      </c>
      <c r="BF22" s="47">
        <v>317</v>
      </c>
      <c r="BG22" s="47">
        <v>73.849999999999994</v>
      </c>
      <c r="BH22" s="47">
        <v>1311.53</v>
      </c>
      <c r="BI22" s="47">
        <v>114.56</v>
      </c>
      <c r="BJ22" s="47">
        <v>1816.94</v>
      </c>
      <c r="BK22" s="48">
        <v>4838.32</v>
      </c>
      <c r="BL22" s="46">
        <v>2724.03</v>
      </c>
      <c r="BM22" s="46">
        <v>0</v>
      </c>
      <c r="BN22" s="46">
        <v>2724.03</v>
      </c>
      <c r="BO22" s="47">
        <v>280</v>
      </c>
      <c r="BP22" s="47">
        <v>68.040000000000006</v>
      </c>
      <c r="BQ22" s="47">
        <v>1030.7</v>
      </c>
      <c r="BR22" s="47">
        <v>63.67</v>
      </c>
      <c r="BS22" s="47">
        <v>1442.41</v>
      </c>
      <c r="BT22" s="48">
        <v>4166.4399999999996</v>
      </c>
      <c r="BU22" s="46">
        <v>2724.03</v>
      </c>
      <c r="BV22" s="46">
        <v>0</v>
      </c>
      <c r="BW22" s="46">
        <v>2724.03</v>
      </c>
      <c r="BX22" s="47">
        <v>283</v>
      </c>
      <c r="BY22" s="47">
        <v>68.040000000000006</v>
      </c>
      <c r="BZ22" s="47">
        <v>1030.7</v>
      </c>
      <c r="CA22" s="47">
        <v>73.87</v>
      </c>
      <c r="CB22" s="47">
        <v>1455.61</v>
      </c>
      <c r="CC22" s="48">
        <v>4179.6400000000003</v>
      </c>
      <c r="CD22" s="46">
        <v>2771.94</v>
      </c>
      <c r="CE22" s="46">
        <v>0</v>
      </c>
      <c r="CF22" s="46">
        <v>2771.94</v>
      </c>
      <c r="CG22" s="47">
        <v>290</v>
      </c>
      <c r="CH22" s="47">
        <v>69.239999999999995</v>
      </c>
      <c r="CI22" s="47">
        <v>1048.18</v>
      </c>
      <c r="CJ22" s="47">
        <v>161.41</v>
      </c>
      <c r="CK22" s="47">
        <v>1568.83</v>
      </c>
      <c r="CL22" s="48">
        <v>4340.7700000000004</v>
      </c>
      <c r="CM22" s="46">
        <v>2710.72</v>
      </c>
      <c r="CN22" s="46">
        <v>0</v>
      </c>
      <c r="CO22" s="46">
        <v>2710.72</v>
      </c>
      <c r="CP22" s="47">
        <v>289</v>
      </c>
      <c r="CQ22" s="47">
        <v>67.7</v>
      </c>
      <c r="CR22" s="47">
        <v>1030.6099999999999</v>
      </c>
      <c r="CS22" s="47">
        <v>78.72</v>
      </c>
      <c r="CT22" s="47">
        <v>1466.03</v>
      </c>
      <c r="CU22" s="48">
        <v>4176.75</v>
      </c>
      <c r="CV22" s="46">
        <v>2724.77</v>
      </c>
      <c r="CW22" s="46">
        <v>0</v>
      </c>
      <c r="CX22" s="46">
        <v>2724.77</v>
      </c>
      <c r="CY22" s="47">
        <v>283</v>
      </c>
      <c r="CZ22" s="47">
        <v>68.05</v>
      </c>
      <c r="DA22" s="47">
        <v>1030.95</v>
      </c>
      <c r="DB22" s="47">
        <v>129.97999999999999</v>
      </c>
      <c r="DC22" s="47">
        <v>1511.98</v>
      </c>
      <c r="DD22" s="48">
        <v>4236.75</v>
      </c>
      <c r="DE22" s="46">
        <v>4072.69</v>
      </c>
      <c r="DF22" s="46">
        <v>0</v>
      </c>
      <c r="DG22" s="46">
        <v>4072.69</v>
      </c>
      <c r="DH22" s="47">
        <v>470</v>
      </c>
      <c r="DI22" s="47">
        <v>423.27</v>
      </c>
      <c r="DJ22" s="47">
        <v>1346.04</v>
      </c>
      <c r="DK22" s="47">
        <v>169.23</v>
      </c>
      <c r="DL22" s="47">
        <v>2408.54</v>
      </c>
      <c r="DM22" s="48">
        <v>6481.23</v>
      </c>
      <c r="DN22" s="73">
        <f t="shared" si="1"/>
        <v>34978.49</v>
      </c>
      <c r="DO22" s="73">
        <f t="shared" si="2"/>
        <v>948.61</v>
      </c>
      <c r="DP22" s="73">
        <f t="shared" si="3"/>
        <v>35927.1</v>
      </c>
      <c r="DQ22" s="22">
        <f t="shared" si="4"/>
        <v>3747</v>
      </c>
      <c r="DR22" s="22">
        <f t="shared" si="5"/>
        <v>1193.33</v>
      </c>
      <c r="DS22" s="22">
        <f t="shared" si="6"/>
        <v>13463.64</v>
      </c>
      <c r="DT22" s="22">
        <f t="shared" si="7"/>
        <v>1571.87</v>
      </c>
      <c r="DU22" s="22">
        <f t="shared" si="8"/>
        <v>19975.84</v>
      </c>
      <c r="DV22" s="23">
        <f t="shared" si="9"/>
        <v>55902.939999999988</v>
      </c>
    </row>
    <row r="23" spans="1:126" hidden="1" x14ac:dyDescent="0.25">
      <c r="A23" s="41">
        <v>1086</v>
      </c>
      <c r="B23" s="41" t="s">
        <v>591</v>
      </c>
      <c r="C23" s="41" t="s">
        <v>347</v>
      </c>
      <c r="D23" s="42">
        <v>1</v>
      </c>
      <c r="E23" s="41"/>
      <c r="F23" s="41"/>
      <c r="G23" s="41" t="s">
        <v>157</v>
      </c>
      <c r="H23" s="41" t="s">
        <v>9</v>
      </c>
      <c r="I23" s="41" t="s">
        <v>277</v>
      </c>
      <c r="J23" s="46">
        <v>519.11400000000003</v>
      </c>
      <c r="K23" s="46">
        <v>0</v>
      </c>
      <c r="L23" s="46">
        <v>519.11400000000003</v>
      </c>
      <c r="M23" s="47">
        <v>52.2</v>
      </c>
      <c r="N23" s="47">
        <v>12.808</v>
      </c>
      <c r="O23" s="47">
        <v>194.376</v>
      </c>
      <c r="P23" s="47">
        <v>29.590000000000003</v>
      </c>
      <c r="Q23" s="47">
        <v>288.97399999999999</v>
      </c>
      <c r="R23" s="48">
        <v>-2306.6</v>
      </c>
      <c r="S23" s="43">
        <v>508.19200000000001</v>
      </c>
      <c r="T23" s="43">
        <v>0</v>
      </c>
      <c r="U23" s="43">
        <v>508.19200000000001</v>
      </c>
      <c r="V23" s="44">
        <v>51.6</v>
      </c>
      <c r="W23" s="44">
        <v>12.690000000000001</v>
      </c>
      <c r="X23" s="44">
        <v>192.864</v>
      </c>
      <c r="Y23" s="44">
        <v>28.404</v>
      </c>
      <c r="Z23" s="44">
        <v>285.55799999999999</v>
      </c>
      <c r="AA23" s="48">
        <v>-2255.4</v>
      </c>
      <c r="AB23" s="43">
        <v>508.19200000000001</v>
      </c>
      <c r="AC23" s="43">
        <v>0</v>
      </c>
      <c r="AD23" s="43">
        <v>508.19200000000001</v>
      </c>
      <c r="AE23" s="44">
        <v>51.6</v>
      </c>
      <c r="AF23" s="44">
        <v>12.690000000000001</v>
      </c>
      <c r="AG23" s="44">
        <v>192.76600000000002</v>
      </c>
      <c r="AH23" s="44">
        <v>32.484000000000002</v>
      </c>
      <c r="AI23" s="44">
        <v>289.54000000000002</v>
      </c>
      <c r="AJ23" s="48">
        <v>-2251.42</v>
      </c>
      <c r="AK23" s="43">
        <v>515.21400000000006</v>
      </c>
      <c r="AL23" s="43">
        <v>0</v>
      </c>
      <c r="AM23" s="43">
        <v>515.21400000000006</v>
      </c>
      <c r="AN23" s="44">
        <v>52.400000000000006</v>
      </c>
      <c r="AO23" s="44">
        <v>12.868</v>
      </c>
      <c r="AP23" s="44">
        <v>195.328</v>
      </c>
      <c r="AQ23" s="44">
        <v>30.568000000000001</v>
      </c>
      <c r="AR23" s="44">
        <v>291.16400000000004</v>
      </c>
      <c r="AS23" s="48">
        <v>-2284.91</v>
      </c>
      <c r="AT23" s="43">
        <v>514.20800000000008</v>
      </c>
      <c r="AU23" s="43">
        <v>187.82600000000002</v>
      </c>
      <c r="AV23" s="43">
        <v>702.03399999999999</v>
      </c>
      <c r="AW23" s="44">
        <v>78</v>
      </c>
      <c r="AX23" s="44">
        <v>12.842000000000001</v>
      </c>
      <c r="AY23" s="44">
        <v>232.52600000000001</v>
      </c>
      <c r="AZ23" s="44">
        <v>24.908000000000001</v>
      </c>
      <c r="BA23" s="44">
        <v>348.27600000000001</v>
      </c>
      <c r="BB23" s="48">
        <v>-3161.89</v>
      </c>
      <c r="BC23" s="43">
        <v>780.99600000000009</v>
      </c>
      <c r="BD23" s="43">
        <v>0</v>
      </c>
      <c r="BE23" s="43">
        <v>780.99600000000009</v>
      </c>
      <c r="BF23" s="44">
        <v>86.2</v>
      </c>
      <c r="BG23" s="44">
        <v>18.954000000000001</v>
      </c>
      <c r="BH23" s="44">
        <v>284.23599999999999</v>
      </c>
      <c r="BI23" s="44">
        <v>36.212000000000003</v>
      </c>
      <c r="BJ23" s="44">
        <v>425.60200000000003</v>
      </c>
      <c r="BK23" s="48">
        <v>-3479.38</v>
      </c>
      <c r="BL23" s="43">
        <v>508.19200000000001</v>
      </c>
      <c r="BM23" s="43">
        <v>0</v>
      </c>
      <c r="BN23" s="43">
        <v>508.19200000000001</v>
      </c>
      <c r="BO23" s="44">
        <v>51.2</v>
      </c>
      <c r="BP23" s="44">
        <v>12.690000000000001</v>
      </c>
      <c r="BQ23" s="44">
        <v>192.76600000000002</v>
      </c>
      <c r="BR23" s="44">
        <v>30.444000000000003</v>
      </c>
      <c r="BS23" s="44">
        <v>287.10000000000002</v>
      </c>
      <c r="BT23" s="48">
        <v>-2253.86</v>
      </c>
      <c r="BU23" s="43">
        <v>508.19200000000001</v>
      </c>
      <c r="BV23" s="43">
        <v>0</v>
      </c>
      <c r="BW23" s="43">
        <v>508.19200000000001</v>
      </c>
      <c r="BX23" s="44">
        <v>51.6</v>
      </c>
      <c r="BY23" s="44">
        <v>12.690000000000001</v>
      </c>
      <c r="BZ23" s="44">
        <v>192.76600000000002</v>
      </c>
      <c r="CA23" s="44">
        <v>31.464000000000002</v>
      </c>
      <c r="CB23" s="44">
        <v>288.52000000000004</v>
      </c>
      <c r="CC23" s="48">
        <v>-2252.44</v>
      </c>
      <c r="CD23" s="43">
        <v>524.976</v>
      </c>
      <c r="CE23" s="43">
        <v>0</v>
      </c>
      <c r="CF23" s="43">
        <v>524.976</v>
      </c>
      <c r="CG23" s="44">
        <v>53.800000000000004</v>
      </c>
      <c r="CH23" s="44">
        <v>13.110000000000001</v>
      </c>
      <c r="CI23" s="44">
        <v>198.89400000000001</v>
      </c>
      <c r="CJ23" s="44">
        <v>19.52</v>
      </c>
      <c r="CK23" s="44">
        <v>285.32400000000001</v>
      </c>
      <c r="CL23" s="48">
        <v>-2339.56</v>
      </c>
      <c r="CM23" s="43">
        <v>505.13800000000003</v>
      </c>
      <c r="CN23" s="43">
        <v>0</v>
      </c>
      <c r="CO23" s="43">
        <v>505.13800000000003</v>
      </c>
      <c r="CP23" s="44">
        <v>52.800000000000004</v>
      </c>
      <c r="CQ23" s="44">
        <v>12.614000000000001</v>
      </c>
      <c r="CR23" s="44">
        <v>192.102</v>
      </c>
      <c r="CS23" s="44">
        <v>25.288</v>
      </c>
      <c r="CT23" s="44">
        <v>282.80400000000003</v>
      </c>
      <c r="CU23" s="48">
        <v>-2242.89</v>
      </c>
      <c r="CV23" s="43">
        <v>508.19200000000001</v>
      </c>
      <c r="CW23" s="43">
        <v>0</v>
      </c>
      <c r="CX23" s="43">
        <v>508.19200000000001</v>
      </c>
      <c r="CY23" s="44">
        <v>51.6</v>
      </c>
      <c r="CZ23" s="44">
        <v>12.690000000000001</v>
      </c>
      <c r="DA23" s="44">
        <v>192.25800000000001</v>
      </c>
      <c r="DB23" s="44">
        <v>27.384</v>
      </c>
      <c r="DC23" s="44">
        <v>283.93200000000002</v>
      </c>
      <c r="DD23" s="48">
        <v>-2257.0300000000002</v>
      </c>
      <c r="DE23" s="43">
        <v>763.98</v>
      </c>
      <c r="DF23" s="43">
        <v>0</v>
      </c>
      <c r="DG23" s="43">
        <v>763.98</v>
      </c>
      <c r="DH23" s="44">
        <v>86.4</v>
      </c>
      <c r="DI23" s="44">
        <v>85.384</v>
      </c>
      <c r="DJ23" s="44">
        <v>287.20400000000001</v>
      </c>
      <c r="DK23" s="44">
        <v>36.008000000000003</v>
      </c>
      <c r="DL23" s="44">
        <v>494.99600000000004</v>
      </c>
      <c r="DM23" s="48">
        <v>-3324.9</v>
      </c>
      <c r="DN23" s="73">
        <f t="shared" si="1"/>
        <v>7172.7780000000002</v>
      </c>
      <c r="DO23" s="73">
        <f t="shared" si="2"/>
        <v>187.82600000000002</v>
      </c>
      <c r="DP23" s="73">
        <f t="shared" si="3"/>
        <v>7360.6039999999994</v>
      </c>
      <c r="DQ23" s="22">
        <f t="shared" si="4"/>
        <v>770.59999999999991</v>
      </c>
      <c r="DR23" s="22">
        <f t="shared" si="5"/>
        <v>244.72000000000003</v>
      </c>
      <c r="DS23" s="22">
        <f t="shared" si="6"/>
        <v>2740.8520000000003</v>
      </c>
      <c r="DT23" s="22">
        <f t="shared" si="7"/>
        <v>382.71800000000002</v>
      </c>
      <c r="DU23" s="22">
        <f t="shared" si="8"/>
        <v>4138.8900000000003</v>
      </c>
      <c r="DV23" s="23">
        <f t="shared" si="9"/>
        <v>-32664.14</v>
      </c>
    </row>
    <row r="24" spans="1:126" hidden="1" x14ac:dyDescent="0.25">
      <c r="A24" s="41">
        <v>1115</v>
      </c>
      <c r="B24" s="41" t="s">
        <v>252</v>
      </c>
      <c r="C24" s="41" t="s">
        <v>253</v>
      </c>
      <c r="D24" s="42">
        <v>1</v>
      </c>
      <c r="E24" s="41"/>
      <c r="F24" s="41"/>
      <c r="G24" s="41" t="s">
        <v>157</v>
      </c>
      <c r="H24" s="41" t="s">
        <v>20</v>
      </c>
      <c r="I24" s="41" t="s">
        <v>254</v>
      </c>
      <c r="J24" s="46">
        <v>3494.91</v>
      </c>
      <c r="K24" s="46">
        <v>0</v>
      </c>
      <c r="L24" s="46">
        <v>0</v>
      </c>
      <c r="M24" s="47">
        <v>-389</v>
      </c>
      <c r="N24" s="47">
        <v>86.73</v>
      </c>
      <c r="O24" s="47">
        <v>1337.4</v>
      </c>
      <c r="P24" s="47">
        <v>163.79</v>
      </c>
      <c r="Q24" s="47">
        <v>1976.92</v>
      </c>
      <c r="R24" s="48">
        <v>5471.83</v>
      </c>
      <c r="S24" s="46">
        <v>3471.51</v>
      </c>
      <c r="T24" s="46">
        <v>0</v>
      </c>
      <c r="U24" s="46">
        <v>0</v>
      </c>
      <c r="V24" s="47">
        <v>-389</v>
      </c>
      <c r="W24" s="47">
        <v>86.73</v>
      </c>
      <c r="X24" s="47">
        <v>1338.76</v>
      </c>
      <c r="Y24" s="47">
        <v>143.08000000000001</v>
      </c>
      <c r="Z24" s="47">
        <v>1957.57</v>
      </c>
      <c r="AA24" s="48">
        <v>5429.08</v>
      </c>
      <c r="AB24" s="46">
        <v>3471.51</v>
      </c>
      <c r="AC24" s="46">
        <v>0</v>
      </c>
      <c r="AD24" s="46">
        <v>0</v>
      </c>
      <c r="AE24" s="47">
        <v>-389</v>
      </c>
      <c r="AF24" s="47">
        <v>86.73</v>
      </c>
      <c r="AG24" s="47">
        <v>1338.08</v>
      </c>
      <c r="AH24" s="47">
        <v>178.78</v>
      </c>
      <c r="AI24" s="47">
        <v>1992.59</v>
      </c>
      <c r="AJ24" s="48">
        <v>5464.1</v>
      </c>
      <c r="AK24" s="46">
        <v>3630.83</v>
      </c>
      <c r="AL24" s="46">
        <v>0</v>
      </c>
      <c r="AM24" s="46">
        <v>0</v>
      </c>
      <c r="AN24" s="47">
        <v>-412</v>
      </c>
      <c r="AO24" s="47">
        <v>90.71</v>
      </c>
      <c r="AP24" s="47">
        <v>1393.58</v>
      </c>
      <c r="AQ24" s="47">
        <v>155.43</v>
      </c>
      <c r="AR24" s="47">
        <v>2051.7199999999998</v>
      </c>
      <c r="AS24" s="48">
        <v>5682.55</v>
      </c>
      <c r="AT24" s="46">
        <v>3589.44</v>
      </c>
      <c r="AU24" s="46">
        <v>948.61</v>
      </c>
      <c r="AV24" s="46">
        <v>948.61</v>
      </c>
      <c r="AW24" s="47">
        <v>-534</v>
      </c>
      <c r="AX24" s="47">
        <v>89.67</v>
      </c>
      <c r="AY24" s="47">
        <v>1568.86</v>
      </c>
      <c r="AZ24" s="47">
        <v>75.78</v>
      </c>
      <c r="BA24" s="47">
        <v>2268.31</v>
      </c>
      <c r="BB24" s="48">
        <v>6806.36</v>
      </c>
      <c r="BC24" s="46">
        <v>5211.58</v>
      </c>
      <c r="BD24" s="46">
        <v>0</v>
      </c>
      <c r="BE24" s="46">
        <v>0</v>
      </c>
      <c r="BF24" s="47">
        <v>-626</v>
      </c>
      <c r="BG24" s="47">
        <v>129.58000000000001</v>
      </c>
      <c r="BH24" s="47">
        <v>2245.96</v>
      </c>
      <c r="BI24" s="47">
        <v>85.06</v>
      </c>
      <c r="BJ24" s="47">
        <v>3086.6</v>
      </c>
      <c r="BK24" s="48">
        <v>8298.18</v>
      </c>
      <c r="BL24" s="46">
        <v>3471.51</v>
      </c>
      <c r="BM24" s="46">
        <v>0</v>
      </c>
      <c r="BN24" s="46">
        <v>0</v>
      </c>
      <c r="BO24" s="47">
        <v>-388</v>
      </c>
      <c r="BP24" s="47">
        <v>86.73</v>
      </c>
      <c r="BQ24" s="47">
        <v>1338.08</v>
      </c>
      <c r="BR24" s="47">
        <v>61.48</v>
      </c>
      <c r="BS24" s="47">
        <v>1874.29</v>
      </c>
      <c r="BT24" s="48">
        <v>5345.8</v>
      </c>
      <c r="BU24" s="46">
        <v>3471.51</v>
      </c>
      <c r="BV24" s="46">
        <v>0</v>
      </c>
      <c r="BW24" s="46">
        <v>0</v>
      </c>
      <c r="BX24" s="47">
        <v>-389</v>
      </c>
      <c r="BY24" s="47">
        <v>86.73</v>
      </c>
      <c r="BZ24" s="47">
        <v>1338.08</v>
      </c>
      <c r="CA24" s="47">
        <v>61.48</v>
      </c>
      <c r="CB24" s="47">
        <v>1875.29</v>
      </c>
      <c r="CC24" s="48">
        <v>5346.8</v>
      </c>
      <c r="CD24" s="46">
        <v>3471.51</v>
      </c>
      <c r="CE24" s="46">
        <v>0</v>
      </c>
      <c r="CF24" s="46">
        <v>0</v>
      </c>
      <c r="CG24" s="47">
        <v>-389</v>
      </c>
      <c r="CH24" s="47">
        <v>86.73</v>
      </c>
      <c r="CI24" s="47">
        <v>1338.08</v>
      </c>
      <c r="CJ24" s="47">
        <v>61.48</v>
      </c>
      <c r="CK24" s="47">
        <v>1875.29</v>
      </c>
      <c r="CL24" s="48">
        <v>5346.8</v>
      </c>
      <c r="CM24" s="46">
        <v>3471.51</v>
      </c>
      <c r="CN24" s="46">
        <v>0</v>
      </c>
      <c r="CO24" s="46">
        <v>0</v>
      </c>
      <c r="CP24" s="47">
        <v>-397</v>
      </c>
      <c r="CQ24" s="47">
        <v>86.73</v>
      </c>
      <c r="CR24" s="47">
        <v>1342.88</v>
      </c>
      <c r="CS24" s="47">
        <v>61.48</v>
      </c>
      <c r="CT24" s="47">
        <v>1888.09</v>
      </c>
      <c r="CU24" s="48">
        <v>5359.6</v>
      </c>
      <c r="CV24" s="46">
        <v>3479.45</v>
      </c>
      <c r="CW24" s="46">
        <v>0</v>
      </c>
      <c r="CX24" s="46">
        <v>0</v>
      </c>
      <c r="CY24" s="47">
        <v>-390</v>
      </c>
      <c r="CZ24" s="47">
        <v>86.93</v>
      </c>
      <c r="DA24" s="47">
        <v>1340.84</v>
      </c>
      <c r="DB24" s="47">
        <v>61.59</v>
      </c>
      <c r="DC24" s="47">
        <v>1879.36</v>
      </c>
      <c r="DD24" s="48">
        <v>5358.81</v>
      </c>
      <c r="DE24" s="46">
        <v>15917.37</v>
      </c>
      <c r="DF24" s="46">
        <v>0</v>
      </c>
      <c r="DG24" s="46">
        <v>0</v>
      </c>
      <c r="DH24" s="47">
        <v>-2108</v>
      </c>
      <c r="DI24" s="47">
        <v>958.61</v>
      </c>
      <c r="DJ24" s="47">
        <v>8724.66</v>
      </c>
      <c r="DK24" s="47">
        <v>230.24</v>
      </c>
      <c r="DL24" s="47">
        <v>12021.51</v>
      </c>
      <c r="DM24" s="48">
        <v>27938.880000000001</v>
      </c>
      <c r="DN24" s="73">
        <f t="shared" si="1"/>
        <v>59624.150000000009</v>
      </c>
      <c r="DO24" s="73">
        <f t="shared" si="2"/>
        <v>948.61</v>
      </c>
      <c r="DP24" s="73">
        <f t="shared" si="3"/>
        <v>948.61</v>
      </c>
      <c r="DQ24" s="22">
        <f t="shared" si="4"/>
        <v>-7188</v>
      </c>
      <c r="DR24" s="22">
        <f t="shared" si="5"/>
        <v>2049.34</v>
      </c>
      <c r="DS24" s="22">
        <f t="shared" si="6"/>
        <v>25983.34</v>
      </c>
      <c r="DT24" s="22">
        <f t="shared" si="7"/>
        <v>1401.1499999999999</v>
      </c>
      <c r="DU24" s="22">
        <f t="shared" si="8"/>
        <v>36621.83</v>
      </c>
      <c r="DV24" s="23">
        <f t="shared" si="9"/>
        <v>97194.590000000026</v>
      </c>
    </row>
    <row r="25" spans="1:126" hidden="1" x14ac:dyDescent="0.25">
      <c r="A25" s="41">
        <v>1146</v>
      </c>
      <c r="B25" s="41" t="s">
        <v>768</v>
      </c>
      <c r="C25" s="41" t="s">
        <v>300</v>
      </c>
      <c r="D25" s="42">
        <v>1</v>
      </c>
      <c r="E25" s="41"/>
      <c r="F25" s="41"/>
      <c r="G25" s="41" t="s">
        <v>157</v>
      </c>
      <c r="H25" s="41" t="s">
        <v>9</v>
      </c>
      <c r="I25" s="41" t="s">
        <v>769</v>
      </c>
      <c r="J25" s="46">
        <v>749.45800000000008</v>
      </c>
      <c r="K25" s="46">
        <v>0</v>
      </c>
      <c r="L25" s="46">
        <v>749.45800000000008</v>
      </c>
      <c r="M25" s="47">
        <v>85</v>
      </c>
      <c r="N25" s="47">
        <v>18.630000000000003</v>
      </c>
      <c r="O25" s="47">
        <v>285.35400000000004</v>
      </c>
      <c r="P25" s="47">
        <v>33.442</v>
      </c>
      <c r="Q25" s="47">
        <v>422.42600000000004</v>
      </c>
      <c r="R25" s="48">
        <v>-3324.86</v>
      </c>
      <c r="S25" s="43">
        <v>749.45800000000008</v>
      </c>
      <c r="T25" s="43">
        <v>0</v>
      </c>
      <c r="U25" s="43">
        <v>749.45800000000008</v>
      </c>
      <c r="V25" s="44">
        <v>85</v>
      </c>
      <c r="W25" s="44">
        <v>18.630000000000003</v>
      </c>
      <c r="X25" s="44">
        <v>285.642</v>
      </c>
      <c r="Y25" s="44">
        <v>33.442</v>
      </c>
      <c r="Z25" s="44">
        <v>422.714</v>
      </c>
      <c r="AA25" s="48">
        <v>-3324.58</v>
      </c>
      <c r="AB25" s="43">
        <v>728.05200000000002</v>
      </c>
      <c r="AC25" s="43">
        <v>0</v>
      </c>
      <c r="AD25" s="43">
        <v>728.05200000000002</v>
      </c>
      <c r="AE25" s="44">
        <v>82</v>
      </c>
      <c r="AF25" s="44">
        <v>18.094000000000001</v>
      </c>
      <c r="AG25" s="44">
        <v>278.47000000000003</v>
      </c>
      <c r="AH25" s="44">
        <v>36.212000000000003</v>
      </c>
      <c r="AI25" s="44">
        <v>414.77600000000001</v>
      </c>
      <c r="AJ25" s="48">
        <v>-3225.48</v>
      </c>
      <c r="AK25" s="43">
        <v>745.66000000000008</v>
      </c>
      <c r="AL25" s="43">
        <v>0</v>
      </c>
      <c r="AM25" s="43">
        <v>745.66000000000008</v>
      </c>
      <c r="AN25" s="44">
        <v>85</v>
      </c>
      <c r="AO25" s="44">
        <v>18.630000000000003</v>
      </c>
      <c r="AP25" s="44">
        <v>285.49799999999999</v>
      </c>
      <c r="AQ25" s="44">
        <v>24.212</v>
      </c>
      <c r="AR25" s="44">
        <v>413.34000000000003</v>
      </c>
      <c r="AS25" s="48">
        <v>-3314.96</v>
      </c>
      <c r="AT25" s="43">
        <v>783.75600000000009</v>
      </c>
      <c r="AU25" s="43">
        <v>189.72200000000001</v>
      </c>
      <c r="AV25" s="43">
        <v>973.47800000000007</v>
      </c>
      <c r="AW25" s="44">
        <v>116</v>
      </c>
      <c r="AX25" s="44">
        <v>19.582000000000001</v>
      </c>
      <c r="AY25" s="44">
        <v>383.70400000000001</v>
      </c>
      <c r="AZ25" s="44">
        <v>34.410000000000004</v>
      </c>
      <c r="BA25" s="44">
        <v>553.69600000000003</v>
      </c>
      <c r="BB25" s="48">
        <v>-4313.6899999999996</v>
      </c>
      <c r="BC25" s="43">
        <v>1131.316</v>
      </c>
      <c r="BD25" s="43">
        <v>0</v>
      </c>
      <c r="BE25" s="43">
        <v>1131.316</v>
      </c>
      <c r="BF25" s="44">
        <v>137.6</v>
      </c>
      <c r="BG25" s="44">
        <v>28.176000000000002</v>
      </c>
      <c r="BH25" s="44">
        <v>506.38000000000005</v>
      </c>
      <c r="BI25" s="44">
        <v>34.54</v>
      </c>
      <c r="BJ25" s="44">
        <v>706.69600000000003</v>
      </c>
      <c r="BK25" s="48">
        <v>-4949.88</v>
      </c>
      <c r="BL25" s="43">
        <v>758.98200000000008</v>
      </c>
      <c r="BM25" s="43">
        <v>0</v>
      </c>
      <c r="BN25" s="43">
        <v>758.98200000000008</v>
      </c>
      <c r="BO25" s="44">
        <v>86</v>
      </c>
      <c r="BP25" s="44">
        <v>18.868000000000002</v>
      </c>
      <c r="BQ25" s="44">
        <v>288.82</v>
      </c>
      <c r="BR25" s="44">
        <v>31.53</v>
      </c>
      <c r="BS25" s="44">
        <v>425.21800000000002</v>
      </c>
      <c r="BT25" s="48">
        <v>-3369.69</v>
      </c>
      <c r="BU25" s="43">
        <v>758.98200000000008</v>
      </c>
      <c r="BV25" s="43">
        <v>0</v>
      </c>
      <c r="BW25" s="43">
        <v>758.98200000000008</v>
      </c>
      <c r="BX25" s="44">
        <v>86.2</v>
      </c>
      <c r="BY25" s="44">
        <v>18.868000000000002</v>
      </c>
      <c r="BZ25" s="44">
        <v>288.82</v>
      </c>
      <c r="CA25" s="44">
        <v>34.590000000000003</v>
      </c>
      <c r="CB25" s="44">
        <v>428.47800000000001</v>
      </c>
      <c r="CC25" s="48">
        <v>-3366.43</v>
      </c>
      <c r="CD25" s="43">
        <v>773.14400000000001</v>
      </c>
      <c r="CE25" s="43">
        <v>0</v>
      </c>
      <c r="CF25" s="43">
        <v>773.14400000000001</v>
      </c>
      <c r="CG25" s="44">
        <v>88.2</v>
      </c>
      <c r="CH25" s="44">
        <v>19.222000000000001</v>
      </c>
      <c r="CI25" s="44">
        <v>339.87400000000002</v>
      </c>
      <c r="CJ25" s="44">
        <v>29.684000000000001</v>
      </c>
      <c r="CK25" s="44">
        <v>476.98</v>
      </c>
      <c r="CL25" s="48">
        <v>-3388.74</v>
      </c>
      <c r="CM25" s="43">
        <v>758.98200000000008</v>
      </c>
      <c r="CN25" s="43">
        <v>0</v>
      </c>
      <c r="CO25" s="43">
        <v>758.98200000000008</v>
      </c>
      <c r="CP25" s="44">
        <v>87.800000000000011</v>
      </c>
      <c r="CQ25" s="44">
        <v>18.868000000000002</v>
      </c>
      <c r="CR25" s="44">
        <v>335.06200000000001</v>
      </c>
      <c r="CS25" s="44">
        <v>22.35</v>
      </c>
      <c r="CT25" s="44">
        <v>464.08000000000004</v>
      </c>
      <c r="CU25" s="48">
        <v>-3330.83</v>
      </c>
      <c r="CV25" s="43">
        <v>1949.422</v>
      </c>
      <c r="CW25" s="43">
        <v>0</v>
      </c>
      <c r="CX25" s="43">
        <v>1949.422</v>
      </c>
      <c r="CY25" s="44">
        <v>250.60000000000002</v>
      </c>
      <c r="CZ25" s="44">
        <v>48.628</v>
      </c>
      <c r="DA25" s="44">
        <v>855.08199999999999</v>
      </c>
      <c r="DB25" s="44">
        <v>46.654000000000003</v>
      </c>
      <c r="DC25" s="44">
        <v>1200.9640000000002</v>
      </c>
      <c r="DD25" s="48">
        <v>-8546.15</v>
      </c>
      <c r="DE25" s="43">
        <v>1288.4380000000001</v>
      </c>
      <c r="DF25" s="43">
        <v>0</v>
      </c>
      <c r="DG25" s="43">
        <v>1288.4380000000001</v>
      </c>
      <c r="DH25" s="44">
        <v>159.20000000000002</v>
      </c>
      <c r="DI25" s="44">
        <v>143.422</v>
      </c>
      <c r="DJ25" s="44">
        <v>763.05200000000002</v>
      </c>
      <c r="DK25" s="44">
        <v>35.65</v>
      </c>
      <c r="DL25" s="44">
        <v>1101.3240000000001</v>
      </c>
      <c r="DM25" s="48">
        <v>-5340.87</v>
      </c>
      <c r="DN25" s="73">
        <f t="shared" si="1"/>
        <v>11934.632000000001</v>
      </c>
      <c r="DO25" s="73">
        <f t="shared" si="2"/>
        <v>189.72200000000001</v>
      </c>
      <c r="DP25" s="73">
        <f t="shared" si="3"/>
        <v>12124.354000000001</v>
      </c>
      <c r="DQ25" s="22">
        <f t="shared" si="4"/>
        <v>1434.6000000000001</v>
      </c>
      <c r="DR25" s="22">
        <f t="shared" si="5"/>
        <v>408.48599999999999</v>
      </c>
      <c r="DS25" s="22">
        <f t="shared" si="6"/>
        <v>5184.5780000000004</v>
      </c>
      <c r="DT25" s="22">
        <f t="shared" si="7"/>
        <v>428.24600000000004</v>
      </c>
      <c r="DU25" s="22">
        <f t="shared" si="8"/>
        <v>7455.91</v>
      </c>
      <c r="DV25" s="23">
        <f t="shared" si="9"/>
        <v>-53165.850000000006</v>
      </c>
    </row>
    <row r="26" spans="1:126" x14ac:dyDescent="0.25">
      <c r="A26" s="41">
        <v>1163</v>
      </c>
      <c r="B26" s="41" t="s">
        <v>807</v>
      </c>
      <c r="C26" s="41" t="s">
        <v>808</v>
      </c>
      <c r="D26" s="42">
        <v>0.8</v>
      </c>
      <c r="E26" s="41"/>
      <c r="F26" s="41"/>
      <c r="G26" s="41" t="s">
        <v>157</v>
      </c>
      <c r="H26" s="41" t="s">
        <v>19</v>
      </c>
      <c r="I26" s="41" t="s">
        <v>256</v>
      </c>
      <c r="J26" s="46">
        <v>1968.66</v>
      </c>
      <c r="K26" s="46">
        <v>0</v>
      </c>
      <c r="L26" s="46">
        <v>1968.66</v>
      </c>
      <c r="M26" s="47">
        <v>178</v>
      </c>
      <c r="N26" s="47">
        <v>48.89</v>
      </c>
      <c r="O26" s="47">
        <v>732.02</v>
      </c>
      <c r="P26" s="47">
        <v>96.1</v>
      </c>
      <c r="Q26" s="47">
        <v>1055.01</v>
      </c>
      <c r="R26" s="48">
        <v>3023.67</v>
      </c>
      <c r="S26" s="46">
        <v>1934.43</v>
      </c>
      <c r="T26" s="46">
        <v>0</v>
      </c>
      <c r="U26" s="46">
        <v>1934.43</v>
      </c>
      <c r="V26" s="47">
        <v>175</v>
      </c>
      <c r="W26" s="47">
        <v>48.29</v>
      </c>
      <c r="X26" s="47">
        <v>711.16</v>
      </c>
      <c r="Y26" s="47">
        <v>100.64</v>
      </c>
      <c r="Z26" s="47">
        <v>1035.0899999999999</v>
      </c>
      <c r="AA26" s="48">
        <v>2969.52</v>
      </c>
      <c r="AB26" s="46">
        <v>1934.43</v>
      </c>
      <c r="AC26" s="46">
        <v>0</v>
      </c>
      <c r="AD26" s="46">
        <v>1934.43</v>
      </c>
      <c r="AE26" s="47">
        <v>175</v>
      </c>
      <c r="AF26" s="47">
        <v>48.29</v>
      </c>
      <c r="AG26" s="47">
        <v>710.79</v>
      </c>
      <c r="AH26" s="47">
        <v>126.14</v>
      </c>
      <c r="AI26" s="47">
        <v>1060.22</v>
      </c>
      <c r="AJ26" s="48">
        <v>2994.65</v>
      </c>
      <c r="AK26" s="46">
        <v>1982.08</v>
      </c>
      <c r="AL26" s="46">
        <v>0</v>
      </c>
      <c r="AM26" s="46">
        <v>1982.08</v>
      </c>
      <c r="AN26" s="47">
        <v>181</v>
      </c>
      <c r="AO26" s="47">
        <v>49.48</v>
      </c>
      <c r="AP26" s="47">
        <v>753.93</v>
      </c>
      <c r="AQ26" s="47">
        <v>116.79</v>
      </c>
      <c r="AR26" s="47">
        <v>1101.2</v>
      </c>
      <c r="AS26" s="48">
        <v>3083.28</v>
      </c>
      <c r="AT26" s="46">
        <v>1966.55</v>
      </c>
      <c r="AU26" s="46">
        <v>758.88</v>
      </c>
      <c r="AV26" s="46">
        <v>2725.43</v>
      </c>
      <c r="AW26" s="47">
        <v>282</v>
      </c>
      <c r="AX26" s="47">
        <v>49.09</v>
      </c>
      <c r="AY26" s="47">
        <v>891.65</v>
      </c>
      <c r="AZ26" s="47">
        <v>96.08</v>
      </c>
      <c r="BA26" s="47">
        <v>1318.82</v>
      </c>
      <c r="BB26" s="48">
        <v>4044.25</v>
      </c>
      <c r="BC26" s="46">
        <v>2960.31</v>
      </c>
      <c r="BD26" s="46">
        <v>0</v>
      </c>
      <c r="BE26" s="46">
        <v>2960.31</v>
      </c>
      <c r="BF26" s="47">
        <v>307</v>
      </c>
      <c r="BG26" s="47">
        <v>72.31</v>
      </c>
      <c r="BH26" s="47">
        <v>1093.25</v>
      </c>
      <c r="BI26" s="47">
        <v>118.58</v>
      </c>
      <c r="BJ26" s="47">
        <v>1591.14</v>
      </c>
      <c r="BK26" s="48">
        <v>4551.45</v>
      </c>
      <c r="BL26" s="46">
        <v>1934.43</v>
      </c>
      <c r="BM26" s="46">
        <v>0</v>
      </c>
      <c r="BN26" s="46">
        <v>1934.43</v>
      </c>
      <c r="BO26" s="47">
        <v>170</v>
      </c>
      <c r="BP26" s="47">
        <v>48.29</v>
      </c>
      <c r="BQ26" s="47">
        <v>710.79</v>
      </c>
      <c r="BR26" s="47">
        <v>100.64</v>
      </c>
      <c r="BS26" s="47">
        <v>1029.72</v>
      </c>
      <c r="BT26" s="48">
        <v>2964.15</v>
      </c>
      <c r="BU26" s="46">
        <v>1934.43</v>
      </c>
      <c r="BV26" s="46">
        <v>0</v>
      </c>
      <c r="BW26" s="46">
        <v>1934.43</v>
      </c>
      <c r="BX26" s="47">
        <v>174</v>
      </c>
      <c r="BY26" s="47">
        <v>48.29</v>
      </c>
      <c r="BZ26" s="47">
        <v>710.79</v>
      </c>
      <c r="CA26" s="47">
        <v>121.04</v>
      </c>
      <c r="CB26" s="47">
        <v>1054.1199999999999</v>
      </c>
      <c r="CC26" s="48">
        <v>2988.55</v>
      </c>
      <c r="CD26" s="46">
        <v>1976.63</v>
      </c>
      <c r="CE26" s="46">
        <v>0</v>
      </c>
      <c r="CF26" s="46">
        <v>1976.63</v>
      </c>
      <c r="CG26" s="47">
        <v>179</v>
      </c>
      <c r="CH26" s="47">
        <v>49.34</v>
      </c>
      <c r="CI26" s="47">
        <v>749</v>
      </c>
      <c r="CJ26" s="47">
        <v>40.19</v>
      </c>
      <c r="CK26" s="47">
        <v>1017.53</v>
      </c>
      <c r="CL26" s="48">
        <v>2994.16</v>
      </c>
      <c r="CM26" s="46">
        <v>1922.37</v>
      </c>
      <c r="CN26" s="46">
        <v>0</v>
      </c>
      <c r="CO26" s="46">
        <v>1922.37</v>
      </c>
      <c r="CP26" s="47">
        <v>181</v>
      </c>
      <c r="CQ26" s="47">
        <v>47.99</v>
      </c>
      <c r="CR26" s="47">
        <v>687.39</v>
      </c>
      <c r="CS26" s="47">
        <v>120.83</v>
      </c>
      <c r="CT26" s="47">
        <v>1037.21</v>
      </c>
      <c r="CU26" s="48">
        <v>2959.58</v>
      </c>
      <c r="CV26" s="46">
        <v>2337.7800000000002</v>
      </c>
      <c r="CW26" s="46">
        <v>0</v>
      </c>
      <c r="CX26" s="46">
        <v>2337.7800000000002</v>
      </c>
      <c r="CY26" s="47">
        <v>230</v>
      </c>
      <c r="CZ26" s="47">
        <v>58.37</v>
      </c>
      <c r="DA26" s="47">
        <v>889.58</v>
      </c>
      <c r="DB26" s="47">
        <v>112.91</v>
      </c>
      <c r="DC26" s="47">
        <v>1290.8599999999999</v>
      </c>
      <c r="DD26" s="48">
        <v>3628.64</v>
      </c>
      <c r="DE26" s="46">
        <v>2942.81</v>
      </c>
      <c r="DF26" s="46">
        <v>0</v>
      </c>
      <c r="DG26" s="46">
        <v>2942.81</v>
      </c>
      <c r="DH26" s="47">
        <v>313</v>
      </c>
      <c r="DI26" s="47">
        <v>330.36</v>
      </c>
      <c r="DJ26" s="47">
        <v>1338.91</v>
      </c>
      <c r="DK26" s="47">
        <v>130.1</v>
      </c>
      <c r="DL26" s="47">
        <v>2112.37</v>
      </c>
      <c r="DM26" s="48">
        <v>5055.18</v>
      </c>
      <c r="DN26" s="73">
        <f t="shared" si="1"/>
        <v>27729.34</v>
      </c>
      <c r="DO26" s="73">
        <f t="shared" si="2"/>
        <v>758.88</v>
      </c>
      <c r="DP26" s="73">
        <f t="shared" si="3"/>
        <v>28488.22</v>
      </c>
      <c r="DQ26" s="22">
        <f t="shared" si="4"/>
        <v>2715</v>
      </c>
      <c r="DR26" s="22">
        <f t="shared" si="5"/>
        <v>947.28000000000009</v>
      </c>
      <c r="DS26" s="22">
        <f t="shared" si="6"/>
        <v>10690.05</v>
      </c>
      <c r="DT26" s="22">
        <f t="shared" si="7"/>
        <v>1380.6799999999998</v>
      </c>
      <c r="DU26" s="22">
        <f t="shared" si="8"/>
        <v>15733.010000000002</v>
      </c>
      <c r="DV26" s="23">
        <f t="shared" si="9"/>
        <v>44221.23</v>
      </c>
    </row>
    <row r="27" spans="1:126" hidden="1" x14ac:dyDescent="0.25">
      <c r="A27" s="41">
        <v>1173</v>
      </c>
      <c r="B27" s="41" t="s">
        <v>275</v>
      </c>
      <c r="C27" s="41" t="s">
        <v>276</v>
      </c>
      <c r="D27" s="42">
        <v>1</v>
      </c>
      <c r="E27" s="41"/>
      <c r="F27" s="41"/>
      <c r="G27" s="41" t="s">
        <v>157</v>
      </c>
      <c r="H27" s="41" t="s">
        <v>9</v>
      </c>
      <c r="I27" s="41" t="s">
        <v>277</v>
      </c>
      <c r="J27" s="46">
        <v>517.702</v>
      </c>
      <c r="K27" s="46">
        <v>0</v>
      </c>
      <c r="L27" s="46">
        <v>517.702</v>
      </c>
      <c r="M27" s="47">
        <v>52.400000000000006</v>
      </c>
      <c r="N27" s="47">
        <v>12.834000000000001</v>
      </c>
      <c r="O27" s="47">
        <v>194.75</v>
      </c>
      <c r="P27" s="47">
        <v>23.456000000000003</v>
      </c>
      <c r="Q27" s="47">
        <v>283.44</v>
      </c>
      <c r="R27" s="48">
        <v>-2305.0700000000002</v>
      </c>
      <c r="S27" s="43">
        <v>517.702</v>
      </c>
      <c r="T27" s="43">
        <v>0</v>
      </c>
      <c r="U27" s="43">
        <v>517.702</v>
      </c>
      <c r="V27" s="44">
        <v>52.400000000000006</v>
      </c>
      <c r="W27" s="44">
        <v>12.834000000000001</v>
      </c>
      <c r="X27" s="44">
        <v>194.946</v>
      </c>
      <c r="Y27" s="44">
        <v>27.536000000000001</v>
      </c>
      <c r="Z27" s="44">
        <v>287.71600000000001</v>
      </c>
      <c r="AA27" s="48">
        <v>-2300.79</v>
      </c>
      <c r="AB27" s="43">
        <v>513.904</v>
      </c>
      <c r="AC27" s="43">
        <v>0</v>
      </c>
      <c r="AD27" s="43">
        <v>513.904</v>
      </c>
      <c r="AE27" s="44">
        <v>52.400000000000006</v>
      </c>
      <c r="AF27" s="44">
        <v>12.834000000000001</v>
      </c>
      <c r="AG27" s="44">
        <v>194.84800000000001</v>
      </c>
      <c r="AH27" s="44">
        <v>32.584000000000003</v>
      </c>
      <c r="AI27" s="44">
        <v>292.666</v>
      </c>
      <c r="AJ27" s="48">
        <v>-2276.85</v>
      </c>
      <c r="AK27" s="43">
        <v>524.41800000000001</v>
      </c>
      <c r="AL27" s="43">
        <v>0</v>
      </c>
      <c r="AM27" s="43">
        <v>524.41800000000001</v>
      </c>
      <c r="AN27" s="44">
        <v>53.800000000000004</v>
      </c>
      <c r="AO27" s="44">
        <v>13.098000000000001</v>
      </c>
      <c r="AP27" s="44">
        <v>198.69200000000001</v>
      </c>
      <c r="AQ27" s="44">
        <v>29.71</v>
      </c>
      <c r="AR27" s="44">
        <v>295.3</v>
      </c>
      <c r="AS27" s="48">
        <v>-2326.79</v>
      </c>
      <c r="AT27" s="43">
        <v>513.904</v>
      </c>
      <c r="AU27" s="43">
        <v>189.72200000000001</v>
      </c>
      <c r="AV27" s="43">
        <v>703.62600000000009</v>
      </c>
      <c r="AW27" s="44">
        <v>78</v>
      </c>
      <c r="AX27" s="44">
        <v>12.834000000000001</v>
      </c>
      <c r="AY27" s="44">
        <v>232.792</v>
      </c>
      <c r="AZ27" s="44">
        <v>24.928000000000001</v>
      </c>
      <c r="BA27" s="44">
        <v>348.55400000000003</v>
      </c>
      <c r="BB27" s="48">
        <v>-3169.58</v>
      </c>
      <c r="BC27" s="43">
        <v>801.52600000000007</v>
      </c>
      <c r="BD27" s="43">
        <v>0</v>
      </c>
      <c r="BE27" s="43">
        <v>801.52600000000007</v>
      </c>
      <c r="BF27" s="44">
        <v>87.2</v>
      </c>
      <c r="BG27" s="44">
        <v>19.168000000000003</v>
      </c>
      <c r="BH27" s="44">
        <v>287.36600000000004</v>
      </c>
      <c r="BI27" s="44">
        <v>36.524000000000001</v>
      </c>
      <c r="BJ27" s="44">
        <v>430.25800000000004</v>
      </c>
      <c r="BK27" s="48">
        <v>-3577.37</v>
      </c>
      <c r="BL27" s="43">
        <v>513.904</v>
      </c>
      <c r="BM27" s="43">
        <v>0</v>
      </c>
      <c r="BN27" s="43">
        <v>513.904</v>
      </c>
      <c r="BO27" s="44">
        <v>51.2</v>
      </c>
      <c r="BP27" s="44">
        <v>12.834000000000001</v>
      </c>
      <c r="BQ27" s="44">
        <v>194.84800000000001</v>
      </c>
      <c r="BR27" s="44">
        <v>26.464000000000002</v>
      </c>
      <c r="BS27" s="44">
        <v>285.346</v>
      </c>
      <c r="BT27" s="48">
        <v>-2284.17</v>
      </c>
      <c r="BU27" s="43">
        <v>517.702</v>
      </c>
      <c r="BV27" s="43">
        <v>0</v>
      </c>
      <c r="BW27" s="43">
        <v>517.702</v>
      </c>
      <c r="BX27" s="44">
        <v>52.2</v>
      </c>
      <c r="BY27" s="44">
        <v>12.834000000000001</v>
      </c>
      <c r="BZ27" s="44">
        <v>194.84800000000001</v>
      </c>
      <c r="CA27" s="44">
        <v>31.616000000000003</v>
      </c>
      <c r="CB27" s="44">
        <v>291.49799999999999</v>
      </c>
      <c r="CC27" s="48">
        <v>-2297.0100000000002</v>
      </c>
      <c r="CD27" s="43">
        <v>539.55799999999999</v>
      </c>
      <c r="CE27" s="43">
        <v>0</v>
      </c>
      <c r="CF27" s="43">
        <v>539.55799999999999</v>
      </c>
      <c r="CG27" s="44">
        <v>55.400000000000006</v>
      </c>
      <c r="CH27" s="44">
        <v>13.38</v>
      </c>
      <c r="CI27" s="44">
        <v>202.834</v>
      </c>
      <c r="CJ27" s="44">
        <v>32.004000000000005</v>
      </c>
      <c r="CK27" s="44">
        <v>303.61799999999999</v>
      </c>
      <c r="CL27" s="48">
        <v>-2394.17</v>
      </c>
      <c r="CM27" s="43">
        <v>517.702</v>
      </c>
      <c r="CN27" s="43">
        <v>0</v>
      </c>
      <c r="CO27" s="43">
        <v>517.702</v>
      </c>
      <c r="CP27" s="44">
        <v>53.800000000000004</v>
      </c>
      <c r="CQ27" s="44">
        <v>12.834000000000001</v>
      </c>
      <c r="CR27" s="44">
        <v>195.80800000000002</v>
      </c>
      <c r="CS27" s="44">
        <v>13.256</v>
      </c>
      <c r="CT27" s="44">
        <v>275.69800000000004</v>
      </c>
      <c r="CU27" s="48">
        <v>-2312.81</v>
      </c>
      <c r="CV27" s="43">
        <v>517.702</v>
      </c>
      <c r="CW27" s="43">
        <v>0</v>
      </c>
      <c r="CX27" s="43">
        <v>517.702</v>
      </c>
      <c r="CY27" s="44">
        <v>52.2</v>
      </c>
      <c r="CZ27" s="44">
        <v>12.834000000000001</v>
      </c>
      <c r="DA27" s="44">
        <v>194.84800000000001</v>
      </c>
      <c r="DB27" s="44">
        <v>25.496000000000002</v>
      </c>
      <c r="DC27" s="44">
        <v>285.37800000000004</v>
      </c>
      <c r="DD27" s="48">
        <v>-2303.13</v>
      </c>
      <c r="DE27" s="43">
        <v>771.00400000000002</v>
      </c>
      <c r="DF27" s="43">
        <v>0</v>
      </c>
      <c r="DG27" s="43">
        <v>771.00400000000002</v>
      </c>
      <c r="DH27" s="44">
        <v>88.2</v>
      </c>
      <c r="DI27" s="44">
        <v>86.162000000000006</v>
      </c>
      <c r="DJ27" s="44">
        <v>287.36600000000004</v>
      </c>
      <c r="DK27" s="44">
        <v>33.054000000000002</v>
      </c>
      <c r="DL27" s="44">
        <v>494.78200000000004</v>
      </c>
      <c r="DM27" s="48">
        <v>-3360.24</v>
      </c>
      <c r="DN27" s="73">
        <f t="shared" si="1"/>
        <v>7280.6320000000005</v>
      </c>
      <c r="DO27" s="73">
        <f t="shared" si="2"/>
        <v>189.72200000000001</v>
      </c>
      <c r="DP27" s="73">
        <f t="shared" si="3"/>
        <v>7470.3540000000012</v>
      </c>
      <c r="DQ27" s="22">
        <f t="shared" si="4"/>
        <v>780.4</v>
      </c>
      <c r="DR27" s="22">
        <f t="shared" si="5"/>
        <v>247.31400000000002</v>
      </c>
      <c r="DS27" s="22">
        <f t="shared" si="6"/>
        <v>2768.7939999999999</v>
      </c>
      <c r="DT27" s="22">
        <f t="shared" si="7"/>
        <v>363.09199999999998</v>
      </c>
      <c r="DU27" s="22">
        <f t="shared" si="8"/>
        <v>4159.5999999999995</v>
      </c>
      <c r="DV27" s="23">
        <f t="shared" si="9"/>
        <v>-33192.15</v>
      </c>
    </row>
    <row r="28" spans="1:126" hidden="1" x14ac:dyDescent="0.25">
      <c r="A28" s="41">
        <v>1259</v>
      </c>
      <c r="B28" s="41" t="s">
        <v>572</v>
      </c>
      <c r="C28" s="41" t="s">
        <v>181</v>
      </c>
      <c r="D28" s="42">
        <v>0.9</v>
      </c>
      <c r="E28" s="41"/>
      <c r="F28" s="41"/>
      <c r="G28" s="41" t="s">
        <v>157</v>
      </c>
      <c r="H28" s="41" t="s">
        <v>9</v>
      </c>
      <c r="I28" s="41" t="s">
        <v>573</v>
      </c>
      <c r="J28" s="46">
        <v>524.88800000000003</v>
      </c>
      <c r="K28" s="46">
        <v>0</v>
      </c>
      <c r="L28" s="46">
        <v>524.88800000000003</v>
      </c>
      <c r="M28" s="47">
        <v>51.6</v>
      </c>
      <c r="N28" s="47">
        <v>7.6080000000000005</v>
      </c>
      <c r="O28" s="47">
        <v>192.49200000000002</v>
      </c>
      <c r="P28" s="47">
        <v>29.646000000000001</v>
      </c>
      <c r="Q28" s="47">
        <v>281.346</v>
      </c>
      <c r="R28" s="48">
        <v>-2343.09</v>
      </c>
      <c r="S28" s="43">
        <v>507.72800000000001</v>
      </c>
      <c r="T28" s="43">
        <v>0</v>
      </c>
      <c r="U28" s="43">
        <v>507.72800000000001</v>
      </c>
      <c r="V28" s="44">
        <v>51.6</v>
      </c>
      <c r="W28" s="44">
        <v>7.6080000000000005</v>
      </c>
      <c r="X28" s="44">
        <v>192.69200000000001</v>
      </c>
      <c r="Y28" s="44">
        <v>25.336000000000002</v>
      </c>
      <c r="Z28" s="44">
        <v>277.23599999999999</v>
      </c>
      <c r="AA28" s="48">
        <v>-2261.4</v>
      </c>
      <c r="AB28" s="43">
        <v>507.72800000000001</v>
      </c>
      <c r="AC28" s="43">
        <v>0</v>
      </c>
      <c r="AD28" s="43">
        <v>507.72800000000001</v>
      </c>
      <c r="AE28" s="44">
        <v>51.6</v>
      </c>
      <c r="AF28" s="44">
        <v>7.6080000000000005</v>
      </c>
      <c r="AG28" s="44">
        <v>192.59200000000001</v>
      </c>
      <c r="AH28" s="44">
        <v>32.475999999999999</v>
      </c>
      <c r="AI28" s="44">
        <v>284.27600000000001</v>
      </c>
      <c r="AJ28" s="48">
        <v>-2254.36</v>
      </c>
      <c r="AK28" s="43">
        <v>507.72800000000001</v>
      </c>
      <c r="AL28" s="43">
        <v>0</v>
      </c>
      <c r="AM28" s="43">
        <v>507.72800000000001</v>
      </c>
      <c r="AN28" s="44">
        <v>51.6</v>
      </c>
      <c r="AO28" s="44">
        <v>7.6080000000000005</v>
      </c>
      <c r="AP28" s="44">
        <v>192.59200000000001</v>
      </c>
      <c r="AQ28" s="44">
        <v>9.016</v>
      </c>
      <c r="AR28" s="44">
        <v>260.81600000000003</v>
      </c>
      <c r="AS28" s="48">
        <v>-2277.8200000000002</v>
      </c>
      <c r="AT28" s="43">
        <v>507.72800000000001</v>
      </c>
      <c r="AU28" s="43">
        <v>155.572</v>
      </c>
      <c r="AV28" s="43">
        <v>663.30000000000007</v>
      </c>
      <c r="AW28" s="44">
        <v>72.600000000000009</v>
      </c>
      <c r="AX28" s="44">
        <v>7.6080000000000005</v>
      </c>
      <c r="AY28" s="44">
        <v>223.708</v>
      </c>
      <c r="AZ28" s="44">
        <v>27.42</v>
      </c>
      <c r="BA28" s="44">
        <v>331.33600000000001</v>
      </c>
      <c r="BB28" s="48">
        <v>-2985.16</v>
      </c>
      <c r="BC28" s="43">
        <v>804.87800000000004</v>
      </c>
      <c r="BD28" s="43">
        <v>0</v>
      </c>
      <c r="BE28" s="43">
        <v>804.87800000000004</v>
      </c>
      <c r="BF28" s="44">
        <v>85.800000000000011</v>
      </c>
      <c r="BG28" s="44">
        <v>11.364000000000001</v>
      </c>
      <c r="BH28" s="44">
        <v>329.49600000000004</v>
      </c>
      <c r="BI28" s="44">
        <v>31.430000000000003</v>
      </c>
      <c r="BJ28" s="44">
        <v>458.09000000000003</v>
      </c>
      <c r="BK28" s="48">
        <v>-3566.3</v>
      </c>
      <c r="BL28" s="43">
        <v>507.72800000000001</v>
      </c>
      <c r="BM28" s="43">
        <v>0</v>
      </c>
      <c r="BN28" s="43">
        <v>507.72800000000001</v>
      </c>
      <c r="BO28" s="44">
        <v>51.6</v>
      </c>
      <c r="BP28" s="44">
        <v>7.6080000000000005</v>
      </c>
      <c r="BQ28" s="44">
        <v>192.59200000000001</v>
      </c>
      <c r="BR28" s="44">
        <v>30.436</v>
      </c>
      <c r="BS28" s="44">
        <v>282.23599999999999</v>
      </c>
      <c r="BT28" s="48">
        <v>-2256.4</v>
      </c>
      <c r="BU28" s="43">
        <v>507.72800000000001</v>
      </c>
      <c r="BV28" s="43">
        <v>0</v>
      </c>
      <c r="BW28" s="43">
        <v>507.72800000000001</v>
      </c>
      <c r="BX28" s="44">
        <v>51.6</v>
      </c>
      <c r="BY28" s="44">
        <v>7.6080000000000005</v>
      </c>
      <c r="BZ28" s="44">
        <v>192.59200000000001</v>
      </c>
      <c r="CA28" s="44">
        <v>9.016</v>
      </c>
      <c r="CB28" s="44">
        <v>260.81600000000003</v>
      </c>
      <c r="CC28" s="48">
        <v>-2277.8200000000002</v>
      </c>
      <c r="CD28" s="43">
        <v>510.012</v>
      </c>
      <c r="CE28" s="43">
        <v>0</v>
      </c>
      <c r="CF28" s="43">
        <v>510.012</v>
      </c>
      <c r="CG28" s="44">
        <v>51.800000000000004</v>
      </c>
      <c r="CH28" s="44">
        <v>7.6420000000000003</v>
      </c>
      <c r="CI28" s="44">
        <v>193.42600000000002</v>
      </c>
      <c r="CJ28" s="44">
        <v>9.0560000000000009</v>
      </c>
      <c r="CK28" s="44">
        <v>261.92400000000004</v>
      </c>
      <c r="CL28" s="48">
        <v>-2288.14</v>
      </c>
      <c r="CM28" s="43">
        <v>536.76400000000001</v>
      </c>
      <c r="CN28" s="43">
        <v>0</v>
      </c>
      <c r="CO28" s="43">
        <v>536.76400000000001</v>
      </c>
      <c r="CP28" s="44">
        <v>57</v>
      </c>
      <c r="CQ28" s="44">
        <v>8.0440000000000005</v>
      </c>
      <c r="CR28" s="44">
        <v>204.15800000000002</v>
      </c>
      <c r="CS28" s="44">
        <v>10.552000000000001</v>
      </c>
      <c r="CT28" s="44">
        <v>279.75400000000002</v>
      </c>
      <c r="CU28" s="48">
        <v>-2404.0700000000002</v>
      </c>
      <c r="CV28" s="43">
        <v>649.11200000000008</v>
      </c>
      <c r="CW28" s="43">
        <v>0</v>
      </c>
      <c r="CX28" s="43">
        <v>649.11200000000008</v>
      </c>
      <c r="CY28" s="44">
        <v>70.8</v>
      </c>
      <c r="CZ28" s="44">
        <v>9.73</v>
      </c>
      <c r="DA28" s="44">
        <v>244.238</v>
      </c>
      <c r="DB28" s="44">
        <v>29.886000000000003</v>
      </c>
      <c r="DC28" s="44">
        <v>354.654</v>
      </c>
      <c r="DD28" s="48">
        <v>-2890.91</v>
      </c>
      <c r="DE28" s="43">
        <v>770.93000000000006</v>
      </c>
      <c r="DF28" s="43">
        <v>0</v>
      </c>
      <c r="DG28" s="43">
        <v>770.93000000000006</v>
      </c>
      <c r="DH28" s="44">
        <v>87.2</v>
      </c>
      <c r="DI28" s="44">
        <v>79.282000000000011</v>
      </c>
      <c r="DJ28" s="44">
        <v>243.28</v>
      </c>
      <c r="DK28" s="44">
        <v>36.130000000000003</v>
      </c>
      <c r="DL28" s="44">
        <v>445.89200000000005</v>
      </c>
      <c r="DM28" s="48">
        <v>-3408.76</v>
      </c>
      <c r="DN28" s="73">
        <f t="shared" si="1"/>
        <v>7350.68</v>
      </c>
      <c r="DO28" s="73">
        <f t="shared" si="2"/>
        <v>155.572</v>
      </c>
      <c r="DP28" s="73">
        <f t="shared" si="3"/>
        <v>7506.2520000000004</v>
      </c>
      <c r="DQ28" s="22">
        <f t="shared" si="4"/>
        <v>786.4</v>
      </c>
      <c r="DR28" s="22">
        <f t="shared" si="5"/>
        <v>176.92600000000004</v>
      </c>
      <c r="DS28" s="22">
        <f t="shared" si="6"/>
        <v>2786.4500000000003</v>
      </c>
      <c r="DT28" s="22">
        <f t="shared" si="7"/>
        <v>310.83600000000001</v>
      </c>
      <c r="DU28" s="22">
        <f t="shared" si="8"/>
        <v>4060.6120000000001</v>
      </c>
      <c r="DV28" s="23">
        <f t="shared" si="9"/>
        <v>-33470.630000000005</v>
      </c>
    </row>
    <row r="29" spans="1:126" x14ac:dyDescent="0.25">
      <c r="A29" s="41">
        <v>1275</v>
      </c>
      <c r="B29" s="41" t="s">
        <v>627</v>
      </c>
      <c r="C29" s="41" t="s">
        <v>217</v>
      </c>
      <c r="D29" s="42">
        <v>0.9</v>
      </c>
      <c r="E29" s="41"/>
      <c r="F29" s="41"/>
      <c r="G29" s="41" t="s">
        <v>157</v>
      </c>
      <c r="H29" s="41" t="s">
        <v>19</v>
      </c>
      <c r="I29" s="41" t="s">
        <v>256</v>
      </c>
      <c r="J29" s="46">
        <v>2502.23</v>
      </c>
      <c r="K29" s="46">
        <v>0</v>
      </c>
      <c r="L29" s="46">
        <v>2502.23</v>
      </c>
      <c r="M29" s="47">
        <v>244</v>
      </c>
      <c r="N29" s="47">
        <v>36.6</v>
      </c>
      <c r="O29" s="47">
        <v>927.34</v>
      </c>
      <c r="P29" s="47">
        <v>125.77</v>
      </c>
      <c r="Q29" s="47">
        <v>1333.71</v>
      </c>
      <c r="R29" s="48">
        <v>3835.94</v>
      </c>
      <c r="S29" s="46">
        <v>2442.4299999999998</v>
      </c>
      <c r="T29" s="46">
        <v>0</v>
      </c>
      <c r="U29" s="46">
        <v>2442.4299999999998</v>
      </c>
      <c r="V29" s="47">
        <v>244</v>
      </c>
      <c r="W29" s="47">
        <v>36.6</v>
      </c>
      <c r="X29" s="47">
        <v>928.3</v>
      </c>
      <c r="Y29" s="47">
        <v>109.66</v>
      </c>
      <c r="Z29" s="47">
        <v>1318.56</v>
      </c>
      <c r="AA29" s="48">
        <v>3760.99</v>
      </c>
      <c r="AB29" s="46">
        <v>2442.4299999999998</v>
      </c>
      <c r="AC29" s="46">
        <v>0</v>
      </c>
      <c r="AD29" s="46">
        <v>2442.4299999999998</v>
      </c>
      <c r="AE29" s="47">
        <v>244</v>
      </c>
      <c r="AF29" s="47">
        <v>36.6</v>
      </c>
      <c r="AG29" s="47">
        <v>927.82</v>
      </c>
      <c r="AH29" s="47">
        <v>135.16</v>
      </c>
      <c r="AI29" s="47">
        <v>1343.58</v>
      </c>
      <c r="AJ29" s="48">
        <v>3786.01</v>
      </c>
      <c r="AK29" s="46">
        <v>2448.4</v>
      </c>
      <c r="AL29" s="46">
        <v>0</v>
      </c>
      <c r="AM29" s="46">
        <v>2448.4</v>
      </c>
      <c r="AN29" s="47">
        <v>245</v>
      </c>
      <c r="AO29" s="47">
        <v>36.69</v>
      </c>
      <c r="AP29" s="47">
        <v>930.01</v>
      </c>
      <c r="AQ29" s="47">
        <v>43.47</v>
      </c>
      <c r="AR29" s="47">
        <v>1255.17</v>
      </c>
      <c r="AS29" s="48">
        <v>3703.57</v>
      </c>
      <c r="AT29" s="46">
        <v>2455.61</v>
      </c>
      <c r="AU29" s="46">
        <v>853.75</v>
      </c>
      <c r="AV29" s="46">
        <v>3309.36</v>
      </c>
      <c r="AW29" s="47">
        <v>362</v>
      </c>
      <c r="AX29" s="47">
        <v>36.79</v>
      </c>
      <c r="AY29" s="47">
        <v>1103.3800000000001</v>
      </c>
      <c r="AZ29" s="47">
        <v>126.44</v>
      </c>
      <c r="BA29" s="47">
        <v>1628.61</v>
      </c>
      <c r="BB29" s="48">
        <v>4937.97</v>
      </c>
      <c r="BC29" s="46">
        <v>3784.84</v>
      </c>
      <c r="BD29" s="46">
        <v>0</v>
      </c>
      <c r="BE29" s="46">
        <v>3784.84</v>
      </c>
      <c r="BF29" s="47">
        <v>410</v>
      </c>
      <c r="BG29" s="47">
        <v>54.67</v>
      </c>
      <c r="BH29" s="47">
        <v>1586.52</v>
      </c>
      <c r="BI29" s="47">
        <v>66.61</v>
      </c>
      <c r="BJ29" s="47">
        <v>2117.8000000000002</v>
      </c>
      <c r="BK29" s="48">
        <v>5902.64</v>
      </c>
      <c r="BL29" s="46">
        <v>2442.4299999999998</v>
      </c>
      <c r="BM29" s="46">
        <v>0</v>
      </c>
      <c r="BN29" s="46">
        <v>2442.4299999999998</v>
      </c>
      <c r="BO29" s="47">
        <v>240</v>
      </c>
      <c r="BP29" s="47">
        <v>36.6</v>
      </c>
      <c r="BQ29" s="47">
        <v>927.82</v>
      </c>
      <c r="BR29" s="47">
        <v>130.06</v>
      </c>
      <c r="BS29" s="47">
        <v>1334.48</v>
      </c>
      <c r="BT29" s="48">
        <v>3776.91</v>
      </c>
      <c r="BU29" s="46">
        <v>2442.4299999999998</v>
      </c>
      <c r="BV29" s="46">
        <v>0</v>
      </c>
      <c r="BW29" s="46">
        <v>2442.4299999999998</v>
      </c>
      <c r="BX29" s="47">
        <v>243</v>
      </c>
      <c r="BY29" s="47">
        <v>36.6</v>
      </c>
      <c r="BZ29" s="47">
        <v>927.82</v>
      </c>
      <c r="CA29" s="47">
        <v>43.36</v>
      </c>
      <c r="CB29" s="47">
        <v>1250.78</v>
      </c>
      <c r="CC29" s="48">
        <v>3693.21</v>
      </c>
      <c r="CD29" s="46">
        <v>2516.11</v>
      </c>
      <c r="CE29" s="46">
        <v>0</v>
      </c>
      <c r="CF29" s="46">
        <v>2516.11</v>
      </c>
      <c r="CG29" s="47">
        <v>254</v>
      </c>
      <c r="CH29" s="47">
        <v>37.700000000000003</v>
      </c>
      <c r="CI29" s="47">
        <v>954.73</v>
      </c>
      <c r="CJ29" s="47">
        <v>121.17</v>
      </c>
      <c r="CK29" s="47">
        <v>1367.6</v>
      </c>
      <c r="CL29" s="48">
        <v>3883.71</v>
      </c>
      <c r="CM29" s="46">
        <v>2427.79</v>
      </c>
      <c r="CN29" s="46">
        <v>0</v>
      </c>
      <c r="CO29" s="46">
        <v>2427.79</v>
      </c>
      <c r="CP29" s="47">
        <v>250</v>
      </c>
      <c r="CQ29" s="47">
        <v>36.380000000000003</v>
      </c>
      <c r="CR29" s="47">
        <v>927.28</v>
      </c>
      <c r="CS29" s="47">
        <v>63.52</v>
      </c>
      <c r="CT29" s="47">
        <v>1277.18</v>
      </c>
      <c r="CU29" s="48">
        <v>3704.97</v>
      </c>
      <c r="CV29" s="46">
        <v>2917.29</v>
      </c>
      <c r="CW29" s="46">
        <v>0</v>
      </c>
      <c r="CX29" s="46">
        <v>2917.29</v>
      </c>
      <c r="CY29" s="47">
        <v>309</v>
      </c>
      <c r="CZ29" s="47">
        <v>43.72</v>
      </c>
      <c r="DA29" s="47">
        <v>1101.27</v>
      </c>
      <c r="DB29" s="47">
        <v>128.30000000000001</v>
      </c>
      <c r="DC29" s="47">
        <v>1582.29</v>
      </c>
      <c r="DD29" s="48">
        <v>4499.58</v>
      </c>
      <c r="DE29" s="46">
        <v>3710.1</v>
      </c>
      <c r="DF29" s="46">
        <v>0</v>
      </c>
      <c r="DG29" s="46">
        <v>3710.1</v>
      </c>
      <c r="DH29" s="47">
        <v>424</v>
      </c>
      <c r="DI29" s="47">
        <v>378.64</v>
      </c>
      <c r="DJ29" s="47">
        <v>1172.19</v>
      </c>
      <c r="DK29" s="47">
        <v>143.72</v>
      </c>
      <c r="DL29" s="47">
        <v>2118.5500000000002</v>
      </c>
      <c r="DM29" s="48">
        <v>5828.65</v>
      </c>
      <c r="DN29" s="73">
        <f t="shared" si="1"/>
        <v>34974.520000000004</v>
      </c>
      <c r="DO29" s="73">
        <f t="shared" si="2"/>
        <v>853.75</v>
      </c>
      <c r="DP29" s="73">
        <f t="shared" si="3"/>
        <v>35828.270000000004</v>
      </c>
      <c r="DQ29" s="22">
        <f t="shared" si="4"/>
        <v>3709</v>
      </c>
      <c r="DR29" s="22">
        <f t="shared" si="5"/>
        <v>844.19</v>
      </c>
      <c r="DS29" s="22">
        <f t="shared" si="6"/>
        <v>13342.300000000001</v>
      </c>
      <c r="DT29" s="22">
        <f t="shared" si="7"/>
        <v>1367.3</v>
      </c>
      <c r="DU29" s="22">
        <f t="shared" si="8"/>
        <v>19262.79</v>
      </c>
      <c r="DV29" s="23">
        <f t="shared" si="9"/>
        <v>55091.060000000005</v>
      </c>
    </row>
    <row r="30" spans="1:126" hidden="1" x14ac:dyDescent="0.25">
      <c r="A30" s="41">
        <v>1305</v>
      </c>
      <c r="B30" s="41" t="s">
        <v>705</v>
      </c>
      <c r="C30" s="41" t="s">
        <v>706</v>
      </c>
      <c r="D30" s="42">
        <v>1</v>
      </c>
      <c r="E30" s="41"/>
      <c r="F30" s="41"/>
      <c r="G30" s="41" t="s">
        <v>157</v>
      </c>
      <c r="H30" s="41" t="s">
        <v>9</v>
      </c>
      <c r="I30" s="41" t="s">
        <v>707</v>
      </c>
      <c r="J30" s="46">
        <v>688.30200000000002</v>
      </c>
      <c r="K30" s="46">
        <v>0</v>
      </c>
      <c r="L30" s="46">
        <v>688.30200000000002</v>
      </c>
      <c r="M30" s="47">
        <v>74.8</v>
      </c>
      <c r="N30" s="47">
        <v>10.146000000000001</v>
      </c>
      <c r="O30" s="47">
        <v>254.24</v>
      </c>
      <c r="P30" s="47">
        <v>32.57</v>
      </c>
      <c r="Q30" s="47">
        <v>371.75600000000003</v>
      </c>
      <c r="R30" s="48">
        <v>-3069.75</v>
      </c>
      <c r="S30" s="43">
        <v>558.13800000000003</v>
      </c>
      <c r="T30" s="43">
        <v>0</v>
      </c>
      <c r="U30" s="43">
        <v>558.13800000000003</v>
      </c>
      <c r="V30" s="44">
        <v>58.400000000000006</v>
      </c>
      <c r="W30" s="44">
        <v>8.3640000000000008</v>
      </c>
      <c r="X30" s="44">
        <v>211.14000000000001</v>
      </c>
      <c r="Y30" s="44">
        <v>26.23</v>
      </c>
      <c r="Z30" s="44">
        <v>304.13400000000001</v>
      </c>
      <c r="AA30" s="48">
        <v>-2486.56</v>
      </c>
      <c r="AB30" s="43">
        <v>558.13800000000003</v>
      </c>
      <c r="AC30" s="43">
        <v>0</v>
      </c>
      <c r="AD30" s="43">
        <v>558.13800000000003</v>
      </c>
      <c r="AE30" s="44">
        <v>58.400000000000006</v>
      </c>
      <c r="AF30" s="44">
        <v>8.3640000000000008</v>
      </c>
      <c r="AG30" s="44">
        <v>211.00800000000001</v>
      </c>
      <c r="AH30" s="44">
        <v>33.370000000000005</v>
      </c>
      <c r="AI30" s="44">
        <v>311.142</v>
      </c>
      <c r="AJ30" s="48">
        <v>-2479.5500000000002</v>
      </c>
      <c r="AK30" s="43">
        <v>559.17200000000003</v>
      </c>
      <c r="AL30" s="43">
        <v>0</v>
      </c>
      <c r="AM30" s="43">
        <v>559.17200000000003</v>
      </c>
      <c r="AN30" s="44">
        <v>58.6</v>
      </c>
      <c r="AO30" s="44">
        <v>8.3800000000000008</v>
      </c>
      <c r="AP30" s="44">
        <v>211.38800000000001</v>
      </c>
      <c r="AQ30" s="44">
        <v>31.348000000000003</v>
      </c>
      <c r="AR30" s="44">
        <v>309.71600000000001</v>
      </c>
      <c r="AS30" s="48">
        <v>-2486.14</v>
      </c>
      <c r="AT30" s="43">
        <v>558.13800000000003</v>
      </c>
      <c r="AU30" s="43">
        <v>176.44200000000001</v>
      </c>
      <c r="AV30" s="43">
        <v>734.58</v>
      </c>
      <c r="AW30" s="44">
        <v>82.4</v>
      </c>
      <c r="AX30" s="44">
        <v>8.3640000000000008</v>
      </c>
      <c r="AY30" s="44">
        <v>246.29600000000002</v>
      </c>
      <c r="AZ30" s="44">
        <v>25.536000000000001</v>
      </c>
      <c r="BA30" s="44">
        <v>362.596</v>
      </c>
      <c r="BB30" s="48">
        <v>-3310.3</v>
      </c>
      <c r="BC30" s="43">
        <v>871.82</v>
      </c>
      <c r="BD30" s="43">
        <v>0</v>
      </c>
      <c r="BE30" s="43">
        <v>871.82</v>
      </c>
      <c r="BF30" s="44">
        <v>96.4</v>
      </c>
      <c r="BG30" s="44">
        <v>12.492000000000001</v>
      </c>
      <c r="BH30" s="44">
        <v>361.49800000000005</v>
      </c>
      <c r="BI30" s="44">
        <v>34.694000000000003</v>
      </c>
      <c r="BJ30" s="44">
        <v>505.084</v>
      </c>
      <c r="BK30" s="48">
        <v>-3854.02</v>
      </c>
      <c r="BL30" s="43">
        <v>562.30000000000007</v>
      </c>
      <c r="BM30" s="43">
        <v>0</v>
      </c>
      <c r="BN30" s="43">
        <v>562.30000000000007</v>
      </c>
      <c r="BO30" s="44">
        <v>58.400000000000006</v>
      </c>
      <c r="BP30" s="44">
        <v>8.4260000000000002</v>
      </c>
      <c r="BQ30" s="44">
        <v>212.52800000000002</v>
      </c>
      <c r="BR30" s="44">
        <v>31.404000000000003</v>
      </c>
      <c r="BS30" s="44">
        <v>310.75800000000004</v>
      </c>
      <c r="BT30" s="48">
        <v>-2500.7399999999998</v>
      </c>
      <c r="BU30" s="43">
        <v>558.13800000000003</v>
      </c>
      <c r="BV30" s="43">
        <v>0</v>
      </c>
      <c r="BW30" s="43">
        <v>558.13800000000003</v>
      </c>
      <c r="BX30" s="44">
        <v>58.2</v>
      </c>
      <c r="BY30" s="44">
        <v>8.3640000000000008</v>
      </c>
      <c r="BZ30" s="44">
        <v>211.00800000000001</v>
      </c>
      <c r="CA30" s="44">
        <v>29.290000000000003</v>
      </c>
      <c r="CB30" s="44">
        <v>306.86200000000002</v>
      </c>
      <c r="CC30" s="48">
        <v>-2483.83</v>
      </c>
      <c r="CD30" s="43">
        <v>567.84800000000007</v>
      </c>
      <c r="CE30" s="43">
        <v>0</v>
      </c>
      <c r="CF30" s="43">
        <v>567.84800000000007</v>
      </c>
      <c r="CG30" s="44">
        <v>59.800000000000004</v>
      </c>
      <c r="CH30" s="44">
        <v>8.51</v>
      </c>
      <c r="CI30" s="44">
        <v>214.55200000000002</v>
      </c>
      <c r="CJ30" s="44">
        <v>30.482000000000003</v>
      </c>
      <c r="CK30" s="44">
        <v>313.34399999999999</v>
      </c>
      <c r="CL30" s="48">
        <v>-2525.9</v>
      </c>
      <c r="CM30" s="43">
        <v>624.89800000000002</v>
      </c>
      <c r="CN30" s="43">
        <v>0</v>
      </c>
      <c r="CO30" s="43">
        <v>624.89800000000002</v>
      </c>
      <c r="CP30" s="44">
        <v>69.2</v>
      </c>
      <c r="CQ30" s="44">
        <v>9.3659999999999997</v>
      </c>
      <c r="CR30" s="44">
        <v>236.352</v>
      </c>
      <c r="CS30" s="44">
        <v>20.276</v>
      </c>
      <c r="CT30" s="44">
        <v>335.19400000000002</v>
      </c>
      <c r="CU30" s="48">
        <v>-2789.3</v>
      </c>
      <c r="CV30" s="43">
        <v>947.32400000000007</v>
      </c>
      <c r="CW30" s="43">
        <v>0</v>
      </c>
      <c r="CX30" s="43">
        <v>947.32400000000007</v>
      </c>
      <c r="CY30" s="44">
        <v>118.80000000000001</v>
      </c>
      <c r="CZ30" s="44">
        <v>14.204000000000001</v>
      </c>
      <c r="DA30" s="44">
        <v>464.71000000000004</v>
      </c>
      <c r="DB30" s="44">
        <v>32.124000000000002</v>
      </c>
      <c r="DC30" s="44">
        <v>629.83800000000008</v>
      </c>
      <c r="DD30" s="48">
        <v>-4106.78</v>
      </c>
      <c r="DE30" s="43">
        <v>875.90600000000006</v>
      </c>
      <c r="DF30" s="43">
        <v>0</v>
      </c>
      <c r="DG30" s="43">
        <v>875.90600000000006</v>
      </c>
      <c r="DH30" s="44">
        <v>103.60000000000001</v>
      </c>
      <c r="DI30" s="44">
        <v>91.874000000000009</v>
      </c>
      <c r="DJ30" s="44">
        <v>227.41000000000003</v>
      </c>
      <c r="DK30" s="44">
        <v>37.996000000000002</v>
      </c>
      <c r="DL30" s="44">
        <v>460.88000000000005</v>
      </c>
      <c r="DM30" s="48">
        <v>-3918.65</v>
      </c>
      <c r="DN30" s="73">
        <f t="shared" si="1"/>
        <v>8492.4220000000005</v>
      </c>
      <c r="DO30" s="73">
        <f t="shared" si="2"/>
        <v>176.44200000000001</v>
      </c>
      <c r="DP30" s="73">
        <f t="shared" si="3"/>
        <v>8668.8640000000014</v>
      </c>
      <c r="DQ30" s="22">
        <f t="shared" si="4"/>
        <v>955.4</v>
      </c>
      <c r="DR30" s="22">
        <f t="shared" si="5"/>
        <v>205.28000000000003</v>
      </c>
      <c r="DS30" s="22">
        <f t="shared" si="6"/>
        <v>3274.6579999999999</v>
      </c>
      <c r="DT30" s="22">
        <f t="shared" si="7"/>
        <v>396.72400000000005</v>
      </c>
      <c r="DU30" s="22">
        <f t="shared" si="8"/>
        <v>4832.0619999999999</v>
      </c>
      <c r="DV30" s="23">
        <f t="shared" si="9"/>
        <v>-38512.26</v>
      </c>
    </row>
    <row r="31" spans="1:126" hidden="1" x14ac:dyDescent="0.25">
      <c r="A31" s="41">
        <v>1325</v>
      </c>
      <c r="B31" s="41" t="s">
        <v>736</v>
      </c>
      <c r="C31" s="41" t="s">
        <v>315</v>
      </c>
      <c r="D31" s="42">
        <v>1</v>
      </c>
      <c r="E31" s="41"/>
      <c r="F31" s="41"/>
      <c r="G31" s="41" t="s">
        <v>157</v>
      </c>
      <c r="H31" s="41" t="s">
        <v>21</v>
      </c>
      <c r="I31" s="41" t="s">
        <v>256</v>
      </c>
      <c r="J31" s="46">
        <v>2735.06</v>
      </c>
      <c r="K31" s="46">
        <v>0</v>
      </c>
      <c r="L31" s="46">
        <v>2735.06</v>
      </c>
      <c r="M31" s="47">
        <v>271</v>
      </c>
      <c r="N31" s="47">
        <v>40.049999999999997</v>
      </c>
      <c r="O31" s="47">
        <v>974.4</v>
      </c>
      <c r="P31" s="47">
        <v>99.29</v>
      </c>
      <c r="Q31" s="47">
        <v>1384.74</v>
      </c>
      <c r="R31" s="48">
        <v>4119.8</v>
      </c>
      <c r="S31" s="46">
        <v>2649.31</v>
      </c>
      <c r="T31" s="46">
        <v>0</v>
      </c>
      <c r="U31" s="46">
        <v>2649.31</v>
      </c>
      <c r="V31" s="47">
        <v>268</v>
      </c>
      <c r="W31" s="47">
        <v>39.700000000000003</v>
      </c>
      <c r="X31" s="47">
        <v>966.94</v>
      </c>
      <c r="Y31" s="47">
        <v>118.44</v>
      </c>
      <c r="Z31" s="47">
        <v>1393.08</v>
      </c>
      <c r="AA31" s="48">
        <v>4042.39</v>
      </c>
      <c r="AB31" s="46">
        <v>2647.85</v>
      </c>
      <c r="AC31" s="46">
        <v>0</v>
      </c>
      <c r="AD31" s="46">
        <v>2647.85</v>
      </c>
      <c r="AE31" s="47">
        <v>268</v>
      </c>
      <c r="AF31" s="47">
        <v>39.68</v>
      </c>
      <c r="AG31" s="47">
        <v>965.89</v>
      </c>
      <c r="AH31" s="47">
        <v>149.02000000000001</v>
      </c>
      <c r="AI31" s="47">
        <v>1422.59</v>
      </c>
      <c r="AJ31" s="48">
        <v>4070.44</v>
      </c>
      <c r="AK31" s="46">
        <v>2722.28</v>
      </c>
      <c r="AL31" s="46">
        <v>0</v>
      </c>
      <c r="AM31" s="46">
        <v>2722.28</v>
      </c>
      <c r="AN31" s="47">
        <v>278</v>
      </c>
      <c r="AO31" s="47">
        <v>40.799999999999997</v>
      </c>
      <c r="AP31" s="47">
        <v>993.06</v>
      </c>
      <c r="AQ31" s="47">
        <v>155.43</v>
      </c>
      <c r="AR31" s="47">
        <v>1467.29</v>
      </c>
      <c r="AS31" s="48">
        <v>4189.57</v>
      </c>
      <c r="AT31" s="46">
        <v>2651.44</v>
      </c>
      <c r="AU31" s="46">
        <v>948.61</v>
      </c>
      <c r="AV31" s="46">
        <v>3600.05</v>
      </c>
      <c r="AW31" s="47">
        <v>397</v>
      </c>
      <c r="AX31" s="47">
        <v>39.729999999999997</v>
      </c>
      <c r="AY31" s="47">
        <v>1156.92</v>
      </c>
      <c r="AZ31" s="47">
        <v>110.78</v>
      </c>
      <c r="BA31" s="47">
        <v>1704.43</v>
      </c>
      <c r="BB31" s="48">
        <v>5304.48</v>
      </c>
      <c r="BC31" s="46">
        <v>4125.82</v>
      </c>
      <c r="BD31" s="46">
        <v>0</v>
      </c>
      <c r="BE31" s="46">
        <v>4125.82</v>
      </c>
      <c r="BF31" s="47">
        <v>448</v>
      </c>
      <c r="BG31" s="47">
        <v>59.32</v>
      </c>
      <c r="BH31" s="47">
        <v>1681.24</v>
      </c>
      <c r="BI31" s="47">
        <v>123.52</v>
      </c>
      <c r="BJ31" s="47">
        <v>2312.08</v>
      </c>
      <c r="BK31" s="48">
        <v>6437.9</v>
      </c>
      <c r="BL31" s="46">
        <v>2647.85</v>
      </c>
      <c r="BM31" s="46">
        <v>0</v>
      </c>
      <c r="BN31" s="46">
        <v>2647.85</v>
      </c>
      <c r="BO31" s="47">
        <v>268</v>
      </c>
      <c r="BP31" s="47">
        <v>39.68</v>
      </c>
      <c r="BQ31" s="47">
        <v>965.89</v>
      </c>
      <c r="BR31" s="47">
        <v>138.82</v>
      </c>
      <c r="BS31" s="47">
        <v>1412.39</v>
      </c>
      <c r="BT31" s="48">
        <v>4060.24</v>
      </c>
      <c r="BU31" s="46">
        <v>2647.85</v>
      </c>
      <c r="BV31" s="46">
        <v>0</v>
      </c>
      <c r="BW31" s="46">
        <v>2647.85</v>
      </c>
      <c r="BX31" s="47">
        <v>268</v>
      </c>
      <c r="BY31" s="47">
        <v>39.68</v>
      </c>
      <c r="BZ31" s="47">
        <v>965.89</v>
      </c>
      <c r="CA31" s="47">
        <v>149.02000000000001</v>
      </c>
      <c r="CB31" s="47">
        <v>1422.59</v>
      </c>
      <c r="CC31" s="48">
        <v>4070.44</v>
      </c>
      <c r="CD31" s="46">
        <v>2647.85</v>
      </c>
      <c r="CE31" s="46">
        <v>0</v>
      </c>
      <c r="CF31" s="46">
        <v>2647.85</v>
      </c>
      <c r="CG31" s="47">
        <v>268</v>
      </c>
      <c r="CH31" s="47">
        <v>39.68</v>
      </c>
      <c r="CI31" s="47">
        <v>965.89</v>
      </c>
      <c r="CJ31" s="47">
        <v>149.02000000000001</v>
      </c>
      <c r="CK31" s="47">
        <v>1422.59</v>
      </c>
      <c r="CL31" s="48">
        <v>4070.44</v>
      </c>
      <c r="CM31" s="46">
        <v>2713.02</v>
      </c>
      <c r="CN31" s="46">
        <v>0</v>
      </c>
      <c r="CO31" s="46">
        <v>2713.02</v>
      </c>
      <c r="CP31" s="47">
        <v>277</v>
      </c>
      <c r="CQ31" s="47">
        <v>40.65</v>
      </c>
      <c r="CR31" s="47">
        <v>989.68</v>
      </c>
      <c r="CS31" s="47">
        <v>104.27</v>
      </c>
      <c r="CT31" s="47">
        <v>1411.6</v>
      </c>
      <c r="CU31" s="48">
        <v>4124.62</v>
      </c>
      <c r="CV31" s="46">
        <v>2647.85</v>
      </c>
      <c r="CW31" s="46">
        <v>0</v>
      </c>
      <c r="CX31" s="46">
        <v>2647.85</v>
      </c>
      <c r="CY31" s="47">
        <v>268</v>
      </c>
      <c r="CZ31" s="47">
        <v>39.68</v>
      </c>
      <c r="DA31" s="47">
        <v>965.89</v>
      </c>
      <c r="DB31" s="47">
        <v>92.92</v>
      </c>
      <c r="DC31" s="47">
        <v>1366.49</v>
      </c>
      <c r="DD31" s="48">
        <v>4014.34</v>
      </c>
      <c r="DE31" s="46">
        <v>3951.09</v>
      </c>
      <c r="DF31" s="46">
        <v>0</v>
      </c>
      <c r="DG31" s="46">
        <v>3951.09</v>
      </c>
      <c r="DH31" s="47">
        <v>445</v>
      </c>
      <c r="DI31" s="47">
        <v>404.47</v>
      </c>
      <c r="DJ31" s="47">
        <v>1204.6099999999999</v>
      </c>
      <c r="DK31" s="47">
        <v>172.16</v>
      </c>
      <c r="DL31" s="47">
        <v>2226.2399999999998</v>
      </c>
      <c r="DM31" s="48">
        <v>6177.33</v>
      </c>
      <c r="DN31" s="73">
        <f t="shared" si="1"/>
        <v>37435.119999999995</v>
      </c>
      <c r="DO31" s="73">
        <f t="shared" si="2"/>
        <v>948.61</v>
      </c>
      <c r="DP31" s="73">
        <f t="shared" si="3"/>
        <v>38383.729999999996</v>
      </c>
      <c r="DQ31" s="22">
        <f t="shared" si="4"/>
        <v>3992</v>
      </c>
      <c r="DR31" s="22">
        <f t="shared" si="5"/>
        <v>902.80000000000007</v>
      </c>
      <c r="DS31" s="22">
        <f t="shared" si="6"/>
        <v>13762.189999999999</v>
      </c>
      <c r="DT31" s="22">
        <f t="shared" si="7"/>
        <v>1701.51</v>
      </c>
      <c r="DU31" s="22">
        <f t="shared" si="8"/>
        <v>20358.5</v>
      </c>
      <c r="DV31" s="23">
        <f t="shared" si="9"/>
        <v>58742.23000000001</v>
      </c>
    </row>
    <row r="32" spans="1:126" hidden="1" x14ac:dyDescent="0.25">
      <c r="A32" s="41">
        <v>1327</v>
      </c>
      <c r="B32" s="41" t="s">
        <v>743</v>
      </c>
      <c r="C32" s="41" t="s">
        <v>300</v>
      </c>
      <c r="D32" s="42">
        <v>0.8</v>
      </c>
      <c r="E32" s="41"/>
      <c r="F32" s="41"/>
      <c r="G32" s="41" t="s">
        <v>157</v>
      </c>
      <c r="H32" s="41" t="s">
        <v>9</v>
      </c>
      <c r="I32" s="41" t="s">
        <v>744</v>
      </c>
      <c r="J32" s="46">
        <v>442.84800000000001</v>
      </c>
      <c r="K32" s="46">
        <v>0</v>
      </c>
      <c r="L32" s="46">
        <v>442.84800000000001</v>
      </c>
      <c r="M32" s="47">
        <v>41</v>
      </c>
      <c r="N32" s="47">
        <v>6.4620000000000006</v>
      </c>
      <c r="O32" s="47">
        <v>164.63200000000001</v>
      </c>
      <c r="P32" s="47">
        <v>23.112000000000002</v>
      </c>
      <c r="Q32" s="47">
        <v>235.20600000000002</v>
      </c>
      <c r="R32" s="48">
        <v>-1979.03</v>
      </c>
      <c r="S32" s="43">
        <v>422.65200000000004</v>
      </c>
      <c r="T32" s="43">
        <v>0</v>
      </c>
      <c r="U32" s="43">
        <v>422.65200000000004</v>
      </c>
      <c r="V32" s="44">
        <v>39.6</v>
      </c>
      <c r="W32" s="44">
        <v>6.33</v>
      </c>
      <c r="X32" s="44">
        <v>161.602</v>
      </c>
      <c r="Y32" s="44">
        <v>19.744</v>
      </c>
      <c r="Z32" s="44">
        <v>227.27600000000001</v>
      </c>
      <c r="AA32" s="48">
        <v>-1885.98</v>
      </c>
      <c r="AB32" s="43">
        <v>422.65200000000004</v>
      </c>
      <c r="AC32" s="43">
        <v>0</v>
      </c>
      <c r="AD32" s="43">
        <v>422.65200000000004</v>
      </c>
      <c r="AE32" s="44">
        <v>39.6</v>
      </c>
      <c r="AF32" s="44">
        <v>6.33</v>
      </c>
      <c r="AG32" s="44">
        <v>161.518</v>
      </c>
      <c r="AH32" s="44">
        <v>25.864000000000001</v>
      </c>
      <c r="AI32" s="44">
        <v>233.31200000000001</v>
      </c>
      <c r="AJ32" s="48">
        <v>-1879.95</v>
      </c>
      <c r="AK32" s="43">
        <v>427.66800000000001</v>
      </c>
      <c r="AL32" s="43">
        <v>0</v>
      </c>
      <c r="AM32" s="43">
        <v>427.66800000000001</v>
      </c>
      <c r="AN32" s="44">
        <v>40.400000000000006</v>
      </c>
      <c r="AO32" s="44">
        <v>6.4060000000000006</v>
      </c>
      <c r="AP32" s="44">
        <v>163.352</v>
      </c>
      <c r="AQ32" s="44">
        <v>22.894000000000002</v>
      </c>
      <c r="AR32" s="44">
        <v>233.05200000000002</v>
      </c>
      <c r="AS32" s="48">
        <v>-1905.29</v>
      </c>
      <c r="AT32" s="43">
        <v>425.58200000000005</v>
      </c>
      <c r="AU32" s="43">
        <v>151.77600000000001</v>
      </c>
      <c r="AV32" s="43">
        <v>577.35800000000006</v>
      </c>
      <c r="AW32" s="44">
        <v>60.800000000000004</v>
      </c>
      <c r="AX32" s="44">
        <v>6.3760000000000003</v>
      </c>
      <c r="AY32" s="44">
        <v>192.94</v>
      </c>
      <c r="AZ32" s="44">
        <v>24.89</v>
      </c>
      <c r="BA32" s="44">
        <v>285.00600000000003</v>
      </c>
      <c r="BB32" s="48">
        <v>-2601.7800000000002</v>
      </c>
      <c r="BC32" s="43">
        <v>663.38200000000006</v>
      </c>
      <c r="BD32" s="43">
        <v>0</v>
      </c>
      <c r="BE32" s="43">
        <v>663.38200000000006</v>
      </c>
      <c r="BF32" s="44">
        <v>68.400000000000006</v>
      </c>
      <c r="BG32" s="44">
        <v>9.4600000000000009</v>
      </c>
      <c r="BH32" s="44">
        <v>275.50800000000004</v>
      </c>
      <c r="BI32" s="44">
        <v>25.916</v>
      </c>
      <c r="BJ32" s="44">
        <v>379.28400000000005</v>
      </c>
      <c r="BK32" s="48">
        <v>-2937.63</v>
      </c>
      <c r="BL32" s="43">
        <v>422.65200000000004</v>
      </c>
      <c r="BM32" s="43">
        <v>0</v>
      </c>
      <c r="BN32" s="43">
        <v>422.65200000000004</v>
      </c>
      <c r="BO32" s="44">
        <v>39.400000000000006</v>
      </c>
      <c r="BP32" s="44">
        <v>6.33</v>
      </c>
      <c r="BQ32" s="44">
        <v>161.518</v>
      </c>
      <c r="BR32" s="44">
        <v>21.784000000000002</v>
      </c>
      <c r="BS32" s="44">
        <v>229.03200000000001</v>
      </c>
      <c r="BT32" s="48">
        <v>-1884.23</v>
      </c>
      <c r="BU32" s="43">
        <v>422.65200000000004</v>
      </c>
      <c r="BV32" s="43">
        <v>0</v>
      </c>
      <c r="BW32" s="43">
        <v>422.65200000000004</v>
      </c>
      <c r="BX32" s="44">
        <v>39.6</v>
      </c>
      <c r="BY32" s="44">
        <v>6.33</v>
      </c>
      <c r="BZ32" s="44">
        <v>161.518</v>
      </c>
      <c r="CA32" s="44">
        <v>20.764000000000003</v>
      </c>
      <c r="CB32" s="44">
        <v>228.21200000000002</v>
      </c>
      <c r="CC32" s="48">
        <v>-1885.05</v>
      </c>
      <c r="CD32" s="43">
        <v>433.18</v>
      </c>
      <c r="CE32" s="43">
        <v>0</v>
      </c>
      <c r="CF32" s="43">
        <v>433.18</v>
      </c>
      <c r="CG32" s="44">
        <v>41.2</v>
      </c>
      <c r="CH32" s="44">
        <v>6.49</v>
      </c>
      <c r="CI32" s="44">
        <v>165.36200000000002</v>
      </c>
      <c r="CJ32" s="44">
        <v>16.87</v>
      </c>
      <c r="CK32" s="44">
        <v>229.92200000000003</v>
      </c>
      <c r="CL32" s="48">
        <v>-1935.98</v>
      </c>
      <c r="CM32" s="43">
        <v>420.07600000000002</v>
      </c>
      <c r="CN32" s="43">
        <v>0</v>
      </c>
      <c r="CO32" s="43">
        <v>420.07600000000002</v>
      </c>
      <c r="CP32" s="44">
        <v>41</v>
      </c>
      <c r="CQ32" s="44">
        <v>6.2940000000000005</v>
      </c>
      <c r="CR32" s="44">
        <v>161.53800000000001</v>
      </c>
      <c r="CS32" s="44">
        <v>20.718</v>
      </c>
      <c r="CT32" s="44">
        <v>229.55</v>
      </c>
      <c r="CU32" s="48">
        <v>-1870.83</v>
      </c>
      <c r="CV32" s="43">
        <v>506.45400000000001</v>
      </c>
      <c r="CW32" s="43">
        <v>0</v>
      </c>
      <c r="CX32" s="43">
        <v>506.45400000000001</v>
      </c>
      <c r="CY32" s="44">
        <v>51.2</v>
      </c>
      <c r="CZ32" s="44">
        <v>7.5900000000000007</v>
      </c>
      <c r="DA32" s="44">
        <v>192.13200000000001</v>
      </c>
      <c r="DB32" s="44">
        <v>23.27</v>
      </c>
      <c r="DC32" s="44">
        <v>274.19200000000001</v>
      </c>
      <c r="DD32" s="48">
        <v>-2258.08</v>
      </c>
      <c r="DE32" s="43">
        <v>642.65600000000006</v>
      </c>
      <c r="DF32" s="43">
        <v>0</v>
      </c>
      <c r="DG32" s="43">
        <v>642.65600000000006</v>
      </c>
      <c r="DH32" s="44">
        <v>70.8</v>
      </c>
      <c r="DI32" s="44">
        <v>65.652000000000001</v>
      </c>
      <c r="DJ32" s="44">
        <v>204.036</v>
      </c>
      <c r="DK32" s="44">
        <v>30.040000000000003</v>
      </c>
      <c r="DL32" s="44">
        <v>370.52800000000002</v>
      </c>
      <c r="DM32" s="48">
        <v>-2842.75</v>
      </c>
      <c r="DN32" s="73">
        <f t="shared" si="1"/>
        <v>6075.1059999999998</v>
      </c>
      <c r="DO32" s="73">
        <f t="shared" si="2"/>
        <v>151.77600000000001</v>
      </c>
      <c r="DP32" s="73">
        <f t="shared" si="3"/>
        <v>6226.8820000000005</v>
      </c>
      <c r="DQ32" s="22">
        <f t="shared" si="4"/>
        <v>612.4</v>
      </c>
      <c r="DR32" s="22">
        <f t="shared" si="5"/>
        <v>146.38</v>
      </c>
      <c r="DS32" s="22">
        <f t="shared" si="6"/>
        <v>2327.1740000000004</v>
      </c>
      <c r="DT32" s="22">
        <f t="shared" si="7"/>
        <v>297.65000000000003</v>
      </c>
      <c r="DU32" s="22">
        <f t="shared" si="8"/>
        <v>3383.6040000000003</v>
      </c>
      <c r="DV32" s="23">
        <f t="shared" si="9"/>
        <v>-27750.809999999998</v>
      </c>
    </row>
    <row r="33" spans="1:126" hidden="1" x14ac:dyDescent="0.25">
      <c r="A33" s="41">
        <v>1335</v>
      </c>
      <c r="B33" s="41" t="s">
        <v>758</v>
      </c>
      <c r="C33" s="41" t="s">
        <v>341</v>
      </c>
      <c r="D33" s="42">
        <v>1</v>
      </c>
      <c r="E33" s="41"/>
      <c r="F33" s="41"/>
      <c r="G33" s="41" t="s">
        <v>157</v>
      </c>
      <c r="H33" s="41" t="s">
        <v>25</v>
      </c>
      <c r="I33" s="41" t="s">
        <v>312</v>
      </c>
      <c r="J33" s="46">
        <v>672.85</v>
      </c>
      <c r="K33" s="46">
        <v>0</v>
      </c>
      <c r="L33" s="46">
        <v>672.85</v>
      </c>
      <c r="M33" s="47">
        <v>66.5</v>
      </c>
      <c r="N33" s="47">
        <v>16.267499999999998</v>
      </c>
      <c r="O33" s="47">
        <v>246.73</v>
      </c>
      <c r="P33" s="47">
        <v>34.802500000000002</v>
      </c>
      <c r="Q33" s="47">
        <v>364.3</v>
      </c>
      <c r="R33" s="48">
        <v>-2327.1</v>
      </c>
      <c r="S33" s="43">
        <v>651.4</v>
      </c>
      <c r="T33" s="43">
        <v>0</v>
      </c>
      <c r="U33" s="43">
        <v>651.4</v>
      </c>
      <c r="V33" s="44">
        <v>66.5</v>
      </c>
      <c r="W33" s="44">
        <v>16.267499999999998</v>
      </c>
      <c r="X33" s="44">
        <v>246.98500000000001</v>
      </c>
      <c r="Y33" s="44">
        <v>30.69</v>
      </c>
      <c r="Z33" s="44">
        <v>360.4425</v>
      </c>
      <c r="AA33" s="48">
        <v>-2245.16</v>
      </c>
      <c r="AB33" s="43">
        <v>651.4</v>
      </c>
      <c r="AC33" s="43">
        <v>0</v>
      </c>
      <c r="AD33" s="43">
        <v>651.4</v>
      </c>
      <c r="AE33" s="44">
        <v>66.5</v>
      </c>
      <c r="AF33" s="44">
        <v>16.267499999999998</v>
      </c>
      <c r="AG33" s="44">
        <v>246.85749999999999</v>
      </c>
      <c r="AH33" s="44">
        <v>40.89</v>
      </c>
      <c r="AI33" s="44">
        <v>370.51499999999999</v>
      </c>
      <c r="AJ33" s="48">
        <v>-2235.09</v>
      </c>
      <c r="AK33" s="43">
        <v>651.4</v>
      </c>
      <c r="AL33" s="43">
        <v>0</v>
      </c>
      <c r="AM33" s="43">
        <v>651.4</v>
      </c>
      <c r="AN33" s="44">
        <v>66.5</v>
      </c>
      <c r="AO33" s="44">
        <v>16.267499999999998</v>
      </c>
      <c r="AP33" s="44">
        <v>246.85749999999999</v>
      </c>
      <c r="AQ33" s="44">
        <v>38.340000000000003</v>
      </c>
      <c r="AR33" s="44">
        <v>367.96499999999997</v>
      </c>
      <c r="AS33" s="48">
        <v>-2237.64</v>
      </c>
      <c r="AT33" s="43">
        <v>651.4</v>
      </c>
      <c r="AU33" s="43">
        <v>237.1525</v>
      </c>
      <c r="AV33" s="43">
        <v>888.55250000000001</v>
      </c>
      <c r="AW33" s="44">
        <v>99</v>
      </c>
      <c r="AX33" s="44">
        <v>16.267499999999998</v>
      </c>
      <c r="AY33" s="44">
        <v>294.28750000000002</v>
      </c>
      <c r="AZ33" s="44">
        <v>36.42</v>
      </c>
      <c r="BA33" s="44">
        <v>445.97500000000002</v>
      </c>
      <c r="BB33" s="48">
        <v>-3108.24</v>
      </c>
      <c r="BC33" s="43">
        <v>1036.8875</v>
      </c>
      <c r="BD33" s="43">
        <v>0</v>
      </c>
      <c r="BE33" s="43">
        <v>1036.8875</v>
      </c>
      <c r="BF33" s="44">
        <v>111</v>
      </c>
      <c r="BG33" s="44">
        <v>24.3</v>
      </c>
      <c r="BH33" s="44">
        <v>422.46499999999997</v>
      </c>
      <c r="BI33" s="44">
        <v>46.182499999999997</v>
      </c>
      <c r="BJ33" s="44">
        <v>603.94749999999999</v>
      </c>
      <c r="BK33" s="48">
        <v>-3543.6</v>
      </c>
      <c r="BL33" s="43">
        <v>662.79750000000001</v>
      </c>
      <c r="BM33" s="43">
        <v>0</v>
      </c>
      <c r="BN33" s="43">
        <v>662.79750000000001</v>
      </c>
      <c r="BO33" s="44">
        <v>66.5</v>
      </c>
      <c r="BP33" s="44">
        <v>16.267499999999998</v>
      </c>
      <c r="BQ33" s="44">
        <v>246.85749999999999</v>
      </c>
      <c r="BR33" s="44">
        <v>35.942500000000003</v>
      </c>
      <c r="BS33" s="44">
        <v>365.5675</v>
      </c>
      <c r="BT33" s="48">
        <v>-2285.62</v>
      </c>
      <c r="BU33" s="43">
        <v>662.79750000000001</v>
      </c>
      <c r="BV33" s="43">
        <v>0</v>
      </c>
      <c r="BW33" s="43">
        <v>662.79750000000001</v>
      </c>
      <c r="BX33" s="44">
        <v>66.5</v>
      </c>
      <c r="BY33" s="44">
        <v>16.267499999999998</v>
      </c>
      <c r="BZ33" s="44">
        <v>246.85749999999999</v>
      </c>
      <c r="CA33" s="44">
        <v>39.767499999999998</v>
      </c>
      <c r="CB33" s="44">
        <v>369.39249999999998</v>
      </c>
      <c r="CC33" s="48">
        <v>-2281.8000000000002</v>
      </c>
      <c r="CD33" s="43">
        <v>690.69</v>
      </c>
      <c r="CE33" s="43">
        <v>0</v>
      </c>
      <c r="CF33" s="43">
        <v>690.69</v>
      </c>
      <c r="CG33" s="44">
        <v>70.25</v>
      </c>
      <c r="CH33" s="44">
        <v>16.965</v>
      </c>
      <c r="CI33" s="44">
        <v>257.04250000000002</v>
      </c>
      <c r="CJ33" s="44">
        <v>19.864999999999998</v>
      </c>
      <c r="CK33" s="44">
        <v>364.1225</v>
      </c>
      <c r="CL33" s="48">
        <v>-2398.64</v>
      </c>
      <c r="CM33" s="43">
        <v>662.79750000000001</v>
      </c>
      <c r="CN33" s="43">
        <v>0</v>
      </c>
      <c r="CO33" s="43">
        <v>662.79750000000001</v>
      </c>
      <c r="CP33" s="44">
        <v>68.5</v>
      </c>
      <c r="CQ33" s="44">
        <v>16.267499999999998</v>
      </c>
      <c r="CR33" s="44">
        <v>248.0575</v>
      </c>
      <c r="CS33" s="44">
        <v>35.942500000000003</v>
      </c>
      <c r="CT33" s="44">
        <v>368.76749999999998</v>
      </c>
      <c r="CU33" s="48">
        <v>-2282.42</v>
      </c>
      <c r="CV33" s="43">
        <v>662.79750000000001</v>
      </c>
      <c r="CW33" s="43">
        <v>0</v>
      </c>
      <c r="CX33" s="43">
        <v>662.79750000000001</v>
      </c>
      <c r="CY33" s="44">
        <v>66.5</v>
      </c>
      <c r="CZ33" s="44">
        <v>16.267499999999998</v>
      </c>
      <c r="DA33" s="44">
        <v>246.85749999999999</v>
      </c>
      <c r="DB33" s="44">
        <v>34.667499999999997</v>
      </c>
      <c r="DC33" s="44">
        <v>364.29250000000002</v>
      </c>
      <c r="DD33" s="48">
        <v>-2286.9</v>
      </c>
      <c r="DE33" s="43">
        <v>983.93499999999995</v>
      </c>
      <c r="DF33" s="43">
        <v>0</v>
      </c>
      <c r="DG33" s="43">
        <v>983.93499999999995</v>
      </c>
      <c r="DH33" s="44">
        <v>111.75</v>
      </c>
      <c r="DI33" s="44">
        <v>109.09</v>
      </c>
      <c r="DJ33" s="44">
        <v>305.83</v>
      </c>
      <c r="DK33" s="44">
        <v>44.197499999999998</v>
      </c>
      <c r="DL33" s="44">
        <v>570.86749999999995</v>
      </c>
      <c r="DM33" s="48">
        <v>-3364.87</v>
      </c>
      <c r="DN33" s="73">
        <f t="shared" si="1"/>
        <v>9303.9499999999989</v>
      </c>
      <c r="DO33" s="73">
        <f t="shared" si="2"/>
        <v>237.1525</v>
      </c>
      <c r="DP33" s="73">
        <f t="shared" si="3"/>
        <v>9541.1024999999972</v>
      </c>
      <c r="DQ33" s="22">
        <f t="shared" si="4"/>
        <v>992.5</v>
      </c>
      <c r="DR33" s="22">
        <f t="shared" si="5"/>
        <v>313.02999999999997</v>
      </c>
      <c r="DS33" s="22">
        <f t="shared" si="6"/>
        <v>3502.5425</v>
      </c>
      <c r="DT33" s="22">
        <f t="shared" si="7"/>
        <v>473.65000000000003</v>
      </c>
      <c r="DU33" s="22">
        <f t="shared" si="8"/>
        <v>5281.7225000000017</v>
      </c>
      <c r="DV33" s="23">
        <f t="shared" si="9"/>
        <v>-32882.700000000004</v>
      </c>
    </row>
    <row r="34" spans="1:126" x14ac:dyDescent="0.25">
      <c r="A34" s="41">
        <v>1374</v>
      </c>
      <c r="B34" s="41" t="s">
        <v>301</v>
      </c>
      <c r="C34" s="41" t="s">
        <v>302</v>
      </c>
      <c r="D34" s="42">
        <v>1</v>
      </c>
      <c r="E34" s="41"/>
      <c r="F34" s="41"/>
      <c r="G34" s="41" t="s">
        <v>157</v>
      </c>
      <c r="H34" s="41" t="s">
        <v>19</v>
      </c>
      <c r="I34" s="41" t="s">
        <v>256</v>
      </c>
      <c r="J34" s="46">
        <v>2417.23</v>
      </c>
      <c r="K34" s="46">
        <v>0</v>
      </c>
      <c r="L34" s="46">
        <v>2417.23</v>
      </c>
      <c r="M34" s="47">
        <v>228</v>
      </c>
      <c r="N34" s="47">
        <v>58.94</v>
      </c>
      <c r="O34" s="47">
        <v>789.82</v>
      </c>
      <c r="P34" s="47">
        <v>139.57</v>
      </c>
      <c r="Q34" s="47">
        <v>1216.33</v>
      </c>
      <c r="R34" s="48">
        <v>3633.56</v>
      </c>
      <c r="S34" s="46">
        <v>2382.5700000000002</v>
      </c>
      <c r="T34" s="46">
        <v>0</v>
      </c>
      <c r="U34" s="46">
        <v>2382.5700000000002</v>
      </c>
      <c r="V34" s="47">
        <v>228</v>
      </c>
      <c r="W34" s="47">
        <v>58.94</v>
      </c>
      <c r="X34" s="47">
        <v>790.74</v>
      </c>
      <c r="Y34" s="47">
        <v>118.71</v>
      </c>
      <c r="Z34" s="47">
        <v>1196.3900000000001</v>
      </c>
      <c r="AA34" s="48">
        <v>3578.96</v>
      </c>
      <c r="AB34" s="46">
        <v>2382.5700000000002</v>
      </c>
      <c r="AC34" s="46">
        <v>0</v>
      </c>
      <c r="AD34" s="46">
        <v>2382.5700000000002</v>
      </c>
      <c r="AE34" s="47">
        <v>228</v>
      </c>
      <c r="AF34" s="47">
        <v>58.94</v>
      </c>
      <c r="AG34" s="47">
        <v>790.28</v>
      </c>
      <c r="AH34" s="47">
        <v>154.41</v>
      </c>
      <c r="AI34" s="47">
        <v>1231.6300000000001</v>
      </c>
      <c r="AJ34" s="48">
        <v>3614.2</v>
      </c>
      <c r="AK34" s="46">
        <v>2360.0300000000002</v>
      </c>
      <c r="AL34" s="46">
        <v>0</v>
      </c>
      <c r="AM34" s="46">
        <v>2360.0300000000002</v>
      </c>
      <c r="AN34" s="47">
        <v>228</v>
      </c>
      <c r="AO34" s="47">
        <v>58.94</v>
      </c>
      <c r="AP34" s="47">
        <v>790.28</v>
      </c>
      <c r="AQ34" s="47">
        <v>149</v>
      </c>
      <c r="AR34" s="47">
        <v>1226.22</v>
      </c>
      <c r="AS34" s="48">
        <v>3586.25</v>
      </c>
      <c r="AT34" s="46">
        <v>2387.77</v>
      </c>
      <c r="AU34" s="46">
        <v>808.78</v>
      </c>
      <c r="AV34" s="46">
        <v>3196.55</v>
      </c>
      <c r="AW34" s="47">
        <v>338</v>
      </c>
      <c r="AX34" s="47">
        <v>58.94</v>
      </c>
      <c r="AY34" s="47">
        <v>952.04</v>
      </c>
      <c r="AZ34" s="47">
        <v>119.41</v>
      </c>
      <c r="BA34" s="47">
        <v>1468.39</v>
      </c>
      <c r="BB34" s="48">
        <v>4664.9399999999996</v>
      </c>
      <c r="BC34" s="46">
        <v>3671.73</v>
      </c>
      <c r="BD34" s="46">
        <v>0</v>
      </c>
      <c r="BE34" s="46">
        <v>3671.73</v>
      </c>
      <c r="BF34" s="47">
        <v>388</v>
      </c>
      <c r="BG34" s="47">
        <v>87.99</v>
      </c>
      <c r="BH34" s="47">
        <v>1285.0999999999999</v>
      </c>
      <c r="BI34" s="47">
        <v>151.24</v>
      </c>
      <c r="BJ34" s="47">
        <v>1912.33</v>
      </c>
      <c r="BK34" s="48">
        <v>5584.06</v>
      </c>
      <c r="BL34" s="46">
        <v>2382.5700000000002</v>
      </c>
      <c r="BM34" s="46">
        <v>0</v>
      </c>
      <c r="BN34" s="46">
        <v>2382.5700000000002</v>
      </c>
      <c r="BO34" s="47">
        <v>222</v>
      </c>
      <c r="BP34" s="47">
        <v>58.94</v>
      </c>
      <c r="BQ34" s="47">
        <v>790.28</v>
      </c>
      <c r="BR34" s="47">
        <v>134.01</v>
      </c>
      <c r="BS34" s="47">
        <v>1205.23</v>
      </c>
      <c r="BT34" s="48">
        <v>3587.8</v>
      </c>
      <c r="BU34" s="46">
        <v>2382.5700000000002</v>
      </c>
      <c r="BV34" s="46">
        <v>0</v>
      </c>
      <c r="BW34" s="46">
        <v>2382.5700000000002</v>
      </c>
      <c r="BX34" s="47">
        <v>227</v>
      </c>
      <c r="BY34" s="47">
        <v>58.94</v>
      </c>
      <c r="BZ34" s="47">
        <v>790.28</v>
      </c>
      <c r="CA34" s="47">
        <v>144.21</v>
      </c>
      <c r="CB34" s="47">
        <v>1220.43</v>
      </c>
      <c r="CC34" s="48">
        <v>3603</v>
      </c>
      <c r="CD34" s="46">
        <v>2387.6799999999998</v>
      </c>
      <c r="CE34" s="46">
        <v>0</v>
      </c>
      <c r="CF34" s="46">
        <v>2387.6799999999998</v>
      </c>
      <c r="CG34" s="47">
        <v>229</v>
      </c>
      <c r="CH34" s="47">
        <v>59.06</v>
      </c>
      <c r="CI34" s="47">
        <v>795.04</v>
      </c>
      <c r="CJ34" s="47">
        <v>123.9</v>
      </c>
      <c r="CK34" s="47">
        <v>1207</v>
      </c>
      <c r="CL34" s="48">
        <v>3594.68</v>
      </c>
      <c r="CM34" s="46">
        <v>2368.63</v>
      </c>
      <c r="CN34" s="46">
        <v>0</v>
      </c>
      <c r="CO34" s="46">
        <v>2368.63</v>
      </c>
      <c r="CP34" s="47">
        <v>226</v>
      </c>
      <c r="CQ34" s="47">
        <v>58.59</v>
      </c>
      <c r="CR34" s="47">
        <v>755.8</v>
      </c>
      <c r="CS34" s="47">
        <v>87.85</v>
      </c>
      <c r="CT34" s="47">
        <v>1128.24</v>
      </c>
      <c r="CU34" s="48">
        <v>3496.87</v>
      </c>
      <c r="CV34" s="46">
        <v>2401.61</v>
      </c>
      <c r="CW34" s="46">
        <v>0</v>
      </c>
      <c r="CX34" s="46">
        <v>2401.61</v>
      </c>
      <c r="CY34" s="47">
        <v>230</v>
      </c>
      <c r="CZ34" s="47">
        <v>59.41</v>
      </c>
      <c r="DA34" s="47">
        <v>777.4</v>
      </c>
      <c r="DB34" s="47">
        <v>124.14</v>
      </c>
      <c r="DC34" s="47">
        <v>1190.95</v>
      </c>
      <c r="DD34" s="48">
        <v>3592.56</v>
      </c>
      <c r="DE34" s="46">
        <v>3573.29</v>
      </c>
      <c r="DF34" s="46">
        <v>0</v>
      </c>
      <c r="DG34" s="46">
        <v>3573.29</v>
      </c>
      <c r="DH34" s="47">
        <v>399</v>
      </c>
      <c r="DI34" s="47">
        <v>395.21</v>
      </c>
      <c r="DJ34" s="47">
        <v>2046.71</v>
      </c>
      <c r="DK34" s="47">
        <v>176.91</v>
      </c>
      <c r="DL34" s="47">
        <v>3017.83</v>
      </c>
      <c r="DM34" s="48">
        <v>6591.12</v>
      </c>
      <c r="DN34" s="73">
        <f t="shared" si="1"/>
        <v>33480.82</v>
      </c>
      <c r="DO34" s="73">
        <f t="shared" si="2"/>
        <v>808.78</v>
      </c>
      <c r="DP34" s="73">
        <f t="shared" si="3"/>
        <v>34289.599999999999</v>
      </c>
      <c r="DQ34" s="22">
        <f t="shared" si="4"/>
        <v>3393</v>
      </c>
      <c r="DR34" s="22">
        <f t="shared" si="5"/>
        <v>1131.78</v>
      </c>
      <c r="DS34" s="22">
        <f t="shared" si="6"/>
        <v>12144.05</v>
      </c>
      <c r="DT34" s="22">
        <f t="shared" si="7"/>
        <v>1757.3700000000001</v>
      </c>
      <c r="DU34" s="22">
        <f t="shared" si="8"/>
        <v>18426.2</v>
      </c>
      <c r="DV34" s="23">
        <f t="shared" si="9"/>
        <v>52715.8</v>
      </c>
    </row>
    <row r="35" spans="1:126" hidden="1" x14ac:dyDescent="0.25">
      <c r="A35" s="41">
        <v>1376</v>
      </c>
      <c r="B35" s="41" t="s">
        <v>303</v>
      </c>
      <c r="C35" s="41" t="s">
        <v>305</v>
      </c>
      <c r="D35" s="42">
        <v>1</v>
      </c>
      <c r="E35" s="41"/>
      <c r="F35" s="41"/>
      <c r="G35" s="41" t="s">
        <v>157</v>
      </c>
      <c r="H35" s="41" t="s">
        <v>20</v>
      </c>
      <c r="I35" s="41" t="s">
        <v>254</v>
      </c>
      <c r="J35" s="46">
        <v>3829.51</v>
      </c>
      <c r="K35" s="46">
        <v>0</v>
      </c>
      <c r="L35" s="46">
        <v>0</v>
      </c>
      <c r="M35" s="47">
        <v>-432</v>
      </c>
      <c r="N35" s="47">
        <v>56.67</v>
      </c>
      <c r="O35" s="47">
        <v>1444.78</v>
      </c>
      <c r="P35" s="47">
        <v>168.32</v>
      </c>
      <c r="Q35" s="47">
        <v>2101.77</v>
      </c>
      <c r="R35" s="48">
        <v>5931.28</v>
      </c>
      <c r="S35" s="46">
        <v>3661.96</v>
      </c>
      <c r="T35" s="46">
        <v>0</v>
      </c>
      <c r="U35" s="46">
        <v>0</v>
      </c>
      <c r="V35" s="47">
        <v>-415</v>
      </c>
      <c r="W35" s="47">
        <v>54.9</v>
      </c>
      <c r="X35" s="47">
        <v>1405.16</v>
      </c>
      <c r="Y35" s="47">
        <v>120.16</v>
      </c>
      <c r="Z35" s="47">
        <v>1995.22</v>
      </c>
      <c r="AA35" s="48">
        <v>5657.18</v>
      </c>
      <c r="AB35" s="46">
        <v>3661.96</v>
      </c>
      <c r="AC35" s="46">
        <v>0</v>
      </c>
      <c r="AD35" s="46">
        <v>0</v>
      </c>
      <c r="AE35" s="47">
        <v>-415</v>
      </c>
      <c r="AF35" s="47">
        <v>54.9</v>
      </c>
      <c r="AG35" s="47">
        <v>1404.41</v>
      </c>
      <c r="AH35" s="47">
        <v>166.06</v>
      </c>
      <c r="AI35" s="47">
        <v>2040.37</v>
      </c>
      <c r="AJ35" s="48">
        <v>5702.33</v>
      </c>
      <c r="AK35" s="46">
        <v>3661.96</v>
      </c>
      <c r="AL35" s="46">
        <v>0</v>
      </c>
      <c r="AM35" s="46">
        <v>0</v>
      </c>
      <c r="AN35" s="47">
        <v>-415</v>
      </c>
      <c r="AO35" s="47">
        <v>54.9</v>
      </c>
      <c r="AP35" s="47">
        <v>1404.41</v>
      </c>
      <c r="AQ35" s="47">
        <v>140.56</v>
      </c>
      <c r="AR35" s="47">
        <v>2014.87</v>
      </c>
      <c r="AS35" s="48">
        <v>5676.83</v>
      </c>
      <c r="AT35" s="46">
        <v>3661.96</v>
      </c>
      <c r="AU35" s="46">
        <v>948.61</v>
      </c>
      <c r="AV35" s="46">
        <v>948.61</v>
      </c>
      <c r="AW35" s="47">
        <v>-544</v>
      </c>
      <c r="AX35" s="47">
        <v>54.9</v>
      </c>
      <c r="AY35" s="47">
        <v>1594.13</v>
      </c>
      <c r="AZ35" s="47">
        <v>137.97</v>
      </c>
      <c r="BA35" s="47">
        <v>2331</v>
      </c>
      <c r="BB35" s="48">
        <v>6941.57</v>
      </c>
      <c r="BC35" s="46">
        <v>5630.7</v>
      </c>
      <c r="BD35" s="46">
        <v>0</v>
      </c>
      <c r="BE35" s="46">
        <v>0</v>
      </c>
      <c r="BF35" s="47">
        <v>-665</v>
      </c>
      <c r="BG35" s="47">
        <v>82.05</v>
      </c>
      <c r="BH35" s="47">
        <v>2461.34</v>
      </c>
      <c r="BI35" s="47">
        <v>202.93</v>
      </c>
      <c r="BJ35" s="47">
        <v>3411.32</v>
      </c>
      <c r="BK35" s="48">
        <v>9042.02</v>
      </c>
      <c r="BL35" s="46">
        <v>3661.96</v>
      </c>
      <c r="BM35" s="46">
        <v>0</v>
      </c>
      <c r="BN35" s="46">
        <v>0</v>
      </c>
      <c r="BO35" s="47">
        <v>-414</v>
      </c>
      <c r="BP35" s="47">
        <v>54.9</v>
      </c>
      <c r="BQ35" s="47">
        <v>1404.41</v>
      </c>
      <c r="BR35" s="47">
        <v>155.86000000000001</v>
      </c>
      <c r="BS35" s="47">
        <v>2029.17</v>
      </c>
      <c r="BT35" s="48">
        <v>5691.13</v>
      </c>
      <c r="BU35" s="46">
        <v>3661.96</v>
      </c>
      <c r="BV35" s="46">
        <v>0</v>
      </c>
      <c r="BW35" s="46">
        <v>0</v>
      </c>
      <c r="BX35" s="47">
        <v>-415</v>
      </c>
      <c r="BY35" s="47">
        <v>54.9</v>
      </c>
      <c r="BZ35" s="47">
        <v>1404.41</v>
      </c>
      <c r="CA35" s="47">
        <v>145.66</v>
      </c>
      <c r="CB35" s="47">
        <v>2019.97</v>
      </c>
      <c r="CC35" s="48">
        <v>5681.93</v>
      </c>
      <c r="CD35" s="46">
        <v>3730.63</v>
      </c>
      <c r="CE35" s="46">
        <v>0</v>
      </c>
      <c r="CF35" s="46">
        <v>0</v>
      </c>
      <c r="CG35" s="47">
        <v>-425</v>
      </c>
      <c r="CH35" s="47">
        <v>55.92</v>
      </c>
      <c r="CI35" s="47">
        <v>1651.98</v>
      </c>
      <c r="CJ35" s="47">
        <v>166.99</v>
      </c>
      <c r="CK35" s="47">
        <v>2299.89</v>
      </c>
      <c r="CL35" s="48">
        <v>6030.52</v>
      </c>
      <c r="CM35" s="46">
        <v>3691.39</v>
      </c>
      <c r="CN35" s="46">
        <v>0</v>
      </c>
      <c r="CO35" s="46">
        <v>0</v>
      </c>
      <c r="CP35" s="47">
        <v>-428</v>
      </c>
      <c r="CQ35" s="47">
        <v>55.33</v>
      </c>
      <c r="CR35" s="47">
        <v>1419.45</v>
      </c>
      <c r="CS35" s="47">
        <v>84.85</v>
      </c>
      <c r="CT35" s="47">
        <v>1987.63</v>
      </c>
      <c r="CU35" s="48">
        <v>5679.02</v>
      </c>
      <c r="CV35" s="46">
        <v>3661.96</v>
      </c>
      <c r="CW35" s="46">
        <v>0</v>
      </c>
      <c r="CX35" s="46">
        <v>0</v>
      </c>
      <c r="CY35" s="47">
        <v>-415</v>
      </c>
      <c r="CZ35" s="47">
        <v>54.9</v>
      </c>
      <c r="DA35" s="47">
        <v>1404.41</v>
      </c>
      <c r="DB35" s="47">
        <v>125.26</v>
      </c>
      <c r="DC35" s="47">
        <v>1999.57</v>
      </c>
      <c r="DD35" s="48">
        <v>5661.53</v>
      </c>
      <c r="DE35" s="46">
        <v>5471.26</v>
      </c>
      <c r="DF35" s="46">
        <v>0</v>
      </c>
      <c r="DG35" s="46">
        <v>0</v>
      </c>
      <c r="DH35" s="47">
        <v>-668</v>
      </c>
      <c r="DI35" s="47">
        <v>559.53</v>
      </c>
      <c r="DJ35" s="47">
        <v>4249.12</v>
      </c>
      <c r="DK35" s="47">
        <v>175.29</v>
      </c>
      <c r="DL35" s="47">
        <v>5651.94</v>
      </c>
      <c r="DM35" s="48">
        <v>11123.2</v>
      </c>
      <c r="DN35" s="73">
        <f t="shared" si="1"/>
        <v>51649.17</v>
      </c>
      <c r="DO35" s="73">
        <f t="shared" si="2"/>
        <v>948.61</v>
      </c>
      <c r="DP35" s="73">
        <f t="shared" si="3"/>
        <v>948.61</v>
      </c>
      <c r="DQ35" s="22">
        <f t="shared" si="4"/>
        <v>-6065</v>
      </c>
      <c r="DR35" s="22">
        <f t="shared" si="5"/>
        <v>1248.6999999999998</v>
      </c>
      <c r="DS35" s="22">
        <f t="shared" si="6"/>
        <v>22652.42</v>
      </c>
      <c r="DT35" s="22">
        <f t="shared" si="7"/>
        <v>1945.7700000000002</v>
      </c>
      <c r="DU35" s="22">
        <f t="shared" si="8"/>
        <v>31911.89</v>
      </c>
      <c r="DV35" s="23">
        <f t="shared" si="9"/>
        <v>84509.67</v>
      </c>
    </row>
    <row r="36" spans="1:126" hidden="1" x14ac:dyDescent="0.25">
      <c r="A36" s="41">
        <v>1400</v>
      </c>
      <c r="B36" s="41" t="s">
        <v>683</v>
      </c>
      <c r="C36" s="41" t="s">
        <v>245</v>
      </c>
      <c r="D36" s="42">
        <v>1</v>
      </c>
      <c r="E36" s="41"/>
      <c r="F36" s="41"/>
      <c r="G36" s="41" t="s">
        <v>157</v>
      </c>
      <c r="H36" s="41" t="s">
        <v>9</v>
      </c>
      <c r="I36" s="41" t="s">
        <v>277</v>
      </c>
      <c r="J36" s="46">
        <v>133.99800000000002</v>
      </c>
      <c r="K36" s="46">
        <v>0</v>
      </c>
      <c r="L36" s="46">
        <v>133.99800000000002</v>
      </c>
      <c r="M36" s="47">
        <v>6.6000000000000005</v>
      </c>
      <c r="N36" s="47">
        <v>3.3360000000000003</v>
      </c>
      <c r="O36" s="47">
        <v>53.2</v>
      </c>
      <c r="P36" s="47">
        <v>2.3780000000000001</v>
      </c>
      <c r="Q36" s="47">
        <v>65.51400000000001</v>
      </c>
      <c r="R36" s="48">
        <v>-604.48</v>
      </c>
      <c r="S36" s="43">
        <v>191.63200000000001</v>
      </c>
      <c r="T36" s="43">
        <v>0</v>
      </c>
      <c r="U36" s="43">
        <v>191.63200000000001</v>
      </c>
      <c r="V36" s="44">
        <v>11.600000000000001</v>
      </c>
      <c r="W36" s="44">
        <v>4.7780000000000005</v>
      </c>
      <c r="X36" s="44">
        <v>71.350000000000009</v>
      </c>
      <c r="Y36" s="44">
        <v>3.4000000000000004</v>
      </c>
      <c r="Z36" s="44">
        <v>91.128</v>
      </c>
      <c r="AA36" s="48">
        <v>-867.03</v>
      </c>
      <c r="AB36" s="43">
        <v>162.81400000000002</v>
      </c>
      <c r="AC36" s="43">
        <v>0</v>
      </c>
      <c r="AD36" s="43">
        <v>162.81400000000002</v>
      </c>
      <c r="AE36" s="44">
        <v>9</v>
      </c>
      <c r="AF36" s="44">
        <v>4.0579999999999998</v>
      </c>
      <c r="AG36" s="44">
        <v>62.278000000000006</v>
      </c>
      <c r="AH36" s="44">
        <v>2.89</v>
      </c>
      <c r="AI36" s="44">
        <v>78.225999999999999</v>
      </c>
      <c r="AJ36" s="48">
        <v>-735.84</v>
      </c>
      <c r="AK36" s="43">
        <v>172.42000000000002</v>
      </c>
      <c r="AL36" s="43">
        <v>0</v>
      </c>
      <c r="AM36" s="43">
        <v>172.42000000000002</v>
      </c>
      <c r="AN36" s="44">
        <v>9.8000000000000007</v>
      </c>
      <c r="AO36" s="44">
        <v>4.298</v>
      </c>
      <c r="AP36" s="44">
        <v>65.27000000000001</v>
      </c>
      <c r="AQ36" s="44">
        <v>3.06</v>
      </c>
      <c r="AR36" s="44">
        <v>82.428000000000011</v>
      </c>
      <c r="AS36" s="48">
        <v>-779.67</v>
      </c>
      <c r="AT36" s="43">
        <v>162.81400000000002</v>
      </c>
      <c r="AU36" s="43">
        <v>165.05800000000002</v>
      </c>
      <c r="AV36" s="43">
        <v>327.87200000000001</v>
      </c>
      <c r="AW36" s="44">
        <v>23</v>
      </c>
      <c r="AX36" s="44">
        <v>4.0579999999999998</v>
      </c>
      <c r="AY36" s="44">
        <v>95.288000000000011</v>
      </c>
      <c r="AZ36" s="44">
        <v>5.1020000000000003</v>
      </c>
      <c r="BA36" s="44">
        <v>127.44800000000001</v>
      </c>
      <c r="BB36" s="48">
        <v>-1511.91</v>
      </c>
      <c r="BC36" s="43">
        <v>399.06</v>
      </c>
      <c r="BD36" s="43">
        <v>0</v>
      </c>
      <c r="BE36" s="43">
        <v>399.06</v>
      </c>
      <c r="BF36" s="44">
        <v>29.400000000000002</v>
      </c>
      <c r="BG36" s="44">
        <v>9.9640000000000004</v>
      </c>
      <c r="BH36" s="44">
        <v>155.61600000000001</v>
      </c>
      <c r="BI36" s="44">
        <v>7.0860000000000003</v>
      </c>
      <c r="BJ36" s="44">
        <v>202.066</v>
      </c>
      <c r="BK36" s="48">
        <v>-1793.23</v>
      </c>
      <c r="BL36" s="43">
        <v>166.61800000000002</v>
      </c>
      <c r="BM36" s="43">
        <v>0</v>
      </c>
      <c r="BN36" s="43">
        <v>166.61800000000002</v>
      </c>
      <c r="BO36" s="44">
        <v>9.4</v>
      </c>
      <c r="BP36" s="44">
        <v>4.1520000000000001</v>
      </c>
      <c r="BQ36" s="44">
        <v>64.296000000000006</v>
      </c>
      <c r="BR36" s="44">
        <v>2.9580000000000002</v>
      </c>
      <c r="BS36" s="44">
        <v>80.805999999999997</v>
      </c>
      <c r="BT36" s="48">
        <v>-752.28</v>
      </c>
      <c r="BU36" s="43">
        <v>164.75200000000001</v>
      </c>
      <c r="BV36" s="43">
        <v>0</v>
      </c>
      <c r="BW36" s="43">
        <v>164.75200000000001</v>
      </c>
      <c r="BX36" s="44">
        <v>9.2000000000000011</v>
      </c>
      <c r="BY36" s="44">
        <v>4.1040000000000001</v>
      </c>
      <c r="BZ36" s="44">
        <v>63.706000000000003</v>
      </c>
      <c r="CA36" s="44">
        <v>2.9240000000000004</v>
      </c>
      <c r="CB36" s="44">
        <v>79.933999999999997</v>
      </c>
      <c r="CC36" s="48">
        <v>-743.83</v>
      </c>
      <c r="CD36" s="43">
        <v>-4.6260000000000003</v>
      </c>
      <c r="CE36" s="43">
        <v>0</v>
      </c>
      <c r="CF36" s="43">
        <v>-4.6260000000000003</v>
      </c>
      <c r="CG36" s="44">
        <v>3.6</v>
      </c>
      <c r="CH36" s="44">
        <v>2.46</v>
      </c>
      <c r="CI36" s="44">
        <v>42.858000000000004</v>
      </c>
      <c r="CJ36" s="44">
        <v>0.36799999999999999</v>
      </c>
      <c r="CK36" s="44">
        <v>49.286000000000001</v>
      </c>
      <c r="CL36" s="48">
        <v>72.42</v>
      </c>
      <c r="CM36" s="43">
        <v>166.61800000000002</v>
      </c>
      <c r="CN36" s="43">
        <v>0</v>
      </c>
      <c r="CO36" s="43">
        <v>166.61800000000002</v>
      </c>
      <c r="CP36" s="44">
        <v>10.4</v>
      </c>
      <c r="CQ36" s="44">
        <v>4.1520000000000001</v>
      </c>
      <c r="CR36" s="44">
        <v>63.082000000000001</v>
      </c>
      <c r="CS36" s="44">
        <v>2.9580000000000002</v>
      </c>
      <c r="CT36" s="44">
        <v>80.591999999999999</v>
      </c>
      <c r="CU36" s="48">
        <v>-752.5</v>
      </c>
      <c r="CV36" s="43">
        <v>176.22800000000001</v>
      </c>
      <c r="CW36" s="43">
        <v>0</v>
      </c>
      <c r="CX36" s="43">
        <v>176.22800000000001</v>
      </c>
      <c r="CY36" s="44">
        <v>10.200000000000001</v>
      </c>
      <c r="CZ36" s="44">
        <v>4.3920000000000003</v>
      </c>
      <c r="DA36" s="44">
        <v>65.037999999999997</v>
      </c>
      <c r="DB36" s="44">
        <v>3.1260000000000003</v>
      </c>
      <c r="DC36" s="44">
        <v>82.756</v>
      </c>
      <c r="DD36" s="48">
        <v>-798.38</v>
      </c>
      <c r="DE36" s="43">
        <v>-512.92399999999998</v>
      </c>
      <c r="DF36" s="43">
        <v>0</v>
      </c>
      <c r="DG36" s="43">
        <v>-512.92399999999998</v>
      </c>
      <c r="DH36" s="44">
        <v>-5.2</v>
      </c>
      <c r="DI36" s="44">
        <v>19.938000000000002</v>
      </c>
      <c r="DJ36" s="44">
        <v>73.89800000000001</v>
      </c>
      <c r="DK36" s="44">
        <v>-6.6020000000000003</v>
      </c>
      <c r="DL36" s="44">
        <v>82.034000000000006</v>
      </c>
      <c r="DM36" s="48">
        <v>2646.65</v>
      </c>
      <c r="DN36" s="73">
        <f t="shared" si="1"/>
        <v>1546.0219999999999</v>
      </c>
      <c r="DO36" s="73">
        <f t="shared" si="2"/>
        <v>165.05800000000002</v>
      </c>
      <c r="DP36" s="73">
        <f t="shared" si="3"/>
        <v>1711.08</v>
      </c>
      <c r="DQ36" s="22">
        <f t="shared" si="4"/>
        <v>136.4</v>
      </c>
      <c r="DR36" s="22">
        <f t="shared" si="5"/>
        <v>73.842000000000013</v>
      </c>
      <c r="DS36" s="22">
        <f t="shared" si="6"/>
        <v>940.17600000000016</v>
      </c>
      <c r="DT36" s="22">
        <f t="shared" si="7"/>
        <v>32.605999999999995</v>
      </c>
      <c r="DU36" s="22">
        <f t="shared" si="8"/>
        <v>1183.0240000000001</v>
      </c>
      <c r="DV36" s="23">
        <f t="shared" si="9"/>
        <v>-7372.3599999999988</v>
      </c>
    </row>
    <row r="37" spans="1:126" hidden="1" x14ac:dyDescent="0.25">
      <c r="A37" s="41">
        <v>1461</v>
      </c>
      <c r="B37" s="41" t="s">
        <v>378</v>
      </c>
      <c r="C37" s="41" t="s">
        <v>343</v>
      </c>
      <c r="D37" s="42">
        <v>1</v>
      </c>
      <c r="E37" s="41"/>
      <c r="F37" s="41"/>
      <c r="G37" s="41" t="s">
        <v>157</v>
      </c>
      <c r="H37" s="41" t="s">
        <v>25</v>
      </c>
      <c r="I37" s="41" t="s">
        <v>312</v>
      </c>
      <c r="J37" s="46">
        <v>658.41</v>
      </c>
      <c r="K37" s="46">
        <v>0</v>
      </c>
      <c r="L37" s="46">
        <v>658.41</v>
      </c>
      <c r="M37" s="47">
        <v>66.25</v>
      </c>
      <c r="N37" s="47">
        <v>9.66</v>
      </c>
      <c r="O37" s="47">
        <v>249.54249999999999</v>
      </c>
      <c r="P37" s="47">
        <v>34.58</v>
      </c>
      <c r="Q37" s="47">
        <v>360.03250000000003</v>
      </c>
      <c r="R37" s="48">
        <v>-2273.61</v>
      </c>
      <c r="S37" s="43">
        <v>644.76</v>
      </c>
      <c r="T37" s="43">
        <v>0</v>
      </c>
      <c r="U37" s="43">
        <v>644.76</v>
      </c>
      <c r="V37" s="44">
        <v>66.25</v>
      </c>
      <c r="W37" s="44">
        <v>9.66</v>
      </c>
      <c r="X37" s="44">
        <v>249.78749999999999</v>
      </c>
      <c r="Y37" s="44">
        <v>11.4475</v>
      </c>
      <c r="Z37" s="44">
        <v>337.14499999999998</v>
      </c>
      <c r="AA37" s="48">
        <v>-2241.9</v>
      </c>
      <c r="AB37" s="43">
        <v>644.76</v>
      </c>
      <c r="AC37" s="43">
        <v>0</v>
      </c>
      <c r="AD37" s="43">
        <v>644.76</v>
      </c>
      <c r="AE37" s="44">
        <v>66.25</v>
      </c>
      <c r="AF37" s="44">
        <v>9.66</v>
      </c>
      <c r="AG37" s="44">
        <v>249.66499999999999</v>
      </c>
      <c r="AH37" s="44">
        <v>40.772500000000001</v>
      </c>
      <c r="AI37" s="44">
        <v>366.34750000000003</v>
      </c>
      <c r="AJ37" s="48">
        <v>-2212.69</v>
      </c>
      <c r="AK37" s="43">
        <v>644.76</v>
      </c>
      <c r="AL37" s="43">
        <v>0</v>
      </c>
      <c r="AM37" s="43">
        <v>644.76</v>
      </c>
      <c r="AN37" s="44">
        <v>66.25</v>
      </c>
      <c r="AO37" s="44">
        <v>9.66</v>
      </c>
      <c r="AP37" s="44">
        <v>249.66499999999999</v>
      </c>
      <c r="AQ37" s="44">
        <v>31.8475</v>
      </c>
      <c r="AR37" s="44">
        <v>357.42250000000001</v>
      </c>
      <c r="AS37" s="48">
        <v>-2221.62</v>
      </c>
      <c r="AT37" s="43">
        <v>644.76</v>
      </c>
      <c r="AU37" s="43">
        <v>237.1525</v>
      </c>
      <c r="AV37" s="43">
        <v>881.91250000000002</v>
      </c>
      <c r="AW37" s="44">
        <v>98.5</v>
      </c>
      <c r="AX37" s="44">
        <v>9.66</v>
      </c>
      <c r="AY37" s="44">
        <v>297.09750000000003</v>
      </c>
      <c r="AZ37" s="44">
        <v>14.6275</v>
      </c>
      <c r="BA37" s="44">
        <v>419.88499999999999</v>
      </c>
      <c r="BB37" s="48">
        <v>-3107.77</v>
      </c>
      <c r="BC37" s="43">
        <v>987.92750000000001</v>
      </c>
      <c r="BD37" s="43">
        <v>0</v>
      </c>
      <c r="BE37" s="43">
        <v>987.92750000000001</v>
      </c>
      <c r="BF37" s="44">
        <v>110.5</v>
      </c>
      <c r="BG37" s="44">
        <v>14.43</v>
      </c>
      <c r="BH37" s="44">
        <v>368.34249999999997</v>
      </c>
      <c r="BI37" s="44">
        <v>39.107500000000002</v>
      </c>
      <c r="BJ37" s="44">
        <v>532.38</v>
      </c>
      <c r="BK37" s="48">
        <v>-3419.33</v>
      </c>
      <c r="BL37" s="43">
        <v>644.76</v>
      </c>
      <c r="BM37" s="43">
        <v>0</v>
      </c>
      <c r="BN37" s="43">
        <v>644.76</v>
      </c>
      <c r="BO37" s="44">
        <v>66</v>
      </c>
      <c r="BP37" s="44">
        <v>9.66</v>
      </c>
      <c r="BQ37" s="44">
        <v>249.66499999999999</v>
      </c>
      <c r="BR37" s="44">
        <v>38.222499999999997</v>
      </c>
      <c r="BS37" s="44">
        <v>363.54750000000001</v>
      </c>
      <c r="BT37" s="48">
        <v>-2215.4899999999998</v>
      </c>
      <c r="BU37" s="43">
        <v>644.76</v>
      </c>
      <c r="BV37" s="43">
        <v>0</v>
      </c>
      <c r="BW37" s="43">
        <v>644.76</v>
      </c>
      <c r="BX37" s="44">
        <v>66.25</v>
      </c>
      <c r="BY37" s="44">
        <v>9.66</v>
      </c>
      <c r="BZ37" s="44">
        <v>249.66499999999999</v>
      </c>
      <c r="CA37" s="44">
        <v>38.222499999999997</v>
      </c>
      <c r="CB37" s="44">
        <v>363.79750000000001</v>
      </c>
      <c r="CC37" s="48">
        <v>-2215.2399999999998</v>
      </c>
      <c r="CD37" s="43">
        <v>660.43499999999995</v>
      </c>
      <c r="CE37" s="43">
        <v>0</v>
      </c>
      <c r="CF37" s="43">
        <v>660.43499999999995</v>
      </c>
      <c r="CG37" s="44">
        <v>68.5</v>
      </c>
      <c r="CH37" s="44">
        <v>9.8975000000000009</v>
      </c>
      <c r="CI37" s="44">
        <v>255.5275</v>
      </c>
      <c r="CJ37" s="44">
        <v>38.5</v>
      </c>
      <c r="CK37" s="44">
        <v>372.42500000000001</v>
      </c>
      <c r="CL37" s="48">
        <v>-2269.3200000000002</v>
      </c>
      <c r="CM37" s="43">
        <v>649.52250000000004</v>
      </c>
      <c r="CN37" s="43">
        <v>0</v>
      </c>
      <c r="CO37" s="43">
        <v>649.52250000000004</v>
      </c>
      <c r="CP37" s="44">
        <v>69</v>
      </c>
      <c r="CQ37" s="44">
        <v>9.7324999999999999</v>
      </c>
      <c r="CR37" s="44">
        <v>252.64500000000001</v>
      </c>
      <c r="CS37" s="44">
        <v>11.535</v>
      </c>
      <c r="CT37" s="44">
        <v>342.91250000000002</v>
      </c>
      <c r="CU37" s="48">
        <v>-2255.1799999999998</v>
      </c>
      <c r="CV37" s="43">
        <v>649.52250000000004</v>
      </c>
      <c r="CW37" s="43">
        <v>0</v>
      </c>
      <c r="CX37" s="43">
        <v>649.52250000000004</v>
      </c>
      <c r="CY37" s="44">
        <v>67</v>
      </c>
      <c r="CZ37" s="44">
        <v>9.7324999999999999</v>
      </c>
      <c r="DA37" s="44">
        <v>251.44499999999999</v>
      </c>
      <c r="DB37" s="44">
        <v>34.484999999999999</v>
      </c>
      <c r="DC37" s="44">
        <v>362.66250000000002</v>
      </c>
      <c r="DD37" s="48">
        <v>-2235.4299999999998</v>
      </c>
      <c r="DE37" s="43">
        <v>972.42</v>
      </c>
      <c r="DF37" s="43">
        <v>0</v>
      </c>
      <c r="DG37" s="43">
        <v>972.42</v>
      </c>
      <c r="DH37" s="44">
        <v>112.5</v>
      </c>
      <c r="DI37" s="44">
        <v>98.575000000000003</v>
      </c>
      <c r="DJ37" s="44">
        <v>372.01</v>
      </c>
      <c r="DK37" s="44">
        <v>40.217500000000001</v>
      </c>
      <c r="DL37" s="44">
        <v>623.30250000000001</v>
      </c>
      <c r="DM37" s="48">
        <v>-3266.38</v>
      </c>
      <c r="DN37" s="73">
        <f t="shared" si="1"/>
        <v>9091.5575000000008</v>
      </c>
      <c r="DO37" s="73">
        <f t="shared" si="2"/>
        <v>237.1525</v>
      </c>
      <c r="DP37" s="73">
        <f t="shared" si="3"/>
        <v>9328.7100000000009</v>
      </c>
      <c r="DQ37" s="22">
        <f t="shared" si="4"/>
        <v>989.25</v>
      </c>
      <c r="DR37" s="22">
        <f t="shared" si="5"/>
        <v>219.64749999999998</v>
      </c>
      <c r="DS37" s="22">
        <f t="shared" si="6"/>
        <v>3544.7224999999999</v>
      </c>
      <c r="DT37" s="22">
        <f t="shared" si="7"/>
        <v>411.78750000000002</v>
      </c>
      <c r="DU37" s="22">
        <f t="shared" si="8"/>
        <v>5165.4075000000012</v>
      </c>
      <c r="DV37" s="23">
        <f t="shared" si="9"/>
        <v>-32149.45</v>
      </c>
    </row>
    <row r="38" spans="1:126" x14ac:dyDescent="0.25">
      <c r="A38" s="41">
        <v>1465</v>
      </c>
      <c r="B38" s="41" t="s">
        <v>866</v>
      </c>
      <c r="C38" s="41" t="s">
        <v>245</v>
      </c>
      <c r="D38" s="42">
        <v>0</v>
      </c>
      <c r="E38" s="41"/>
      <c r="F38" s="41"/>
      <c r="G38" s="41" t="s">
        <v>157</v>
      </c>
      <c r="H38" s="41" t="s">
        <v>19</v>
      </c>
      <c r="I38" s="41" t="s">
        <v>163</v>
      </c>
      <c r="J38" s="46"/>
      <c r="K38" s="46"/>
      <c r="L38" s="46"/>
      <c r="M38" s="47"/>
      <c r="N38" s="47"/>
      <c r="O38" s="47"/>
      <c r="P38" s="47"/>
      <c r="Q38" s="47"/>
      <c r="R38" s="48"/>
      <c r="S38" s="43"/>
      <c r="T38" s="43"/>
      <c r="U38" s="43"/>
      <c r="V38" s="44"/>
      <c r="W38" s="44"/>
      <c r="X38" s="44"/>
      <c r="Y38" s="44"/>
      <c r="Z38" s="44"/>
      <c r="AA38" s="48"/>
      <c r="AB38" s="43"/>
      <c r="AC38" s="43"/>
      <c r="AD38" s="43"/>
      <c r="AE38" s="44"/>
      <c r="AF38" s="44"/>
      <c r="AG38" s="44"/>
      <c r="AH38" s="44"/>
      <c r="AI38" s="44"/>
      <c r="AJ38" s="48"/>
      <c r="AK38" s="43"/>
      <c r="AL38" s="43"/>
      <c r="AM38" s="43"/>
      <c r="AN38" s="44"/>
      <c r="AO38" s="44"/>
      <c r="AP38" s="44"/>
      <c r="AQ38" s="44"/>
      <c r="AR38" s="44"/>
      <c r="AS38" s="48"/>
      <c r="AT38" s="46">
        <v>0</v>
      </c>
      <c r="AU38" s="46">
        <v>256.13</v>
      </c>
      <c r="AV38" s="46">
        <v>256.13</v>
      </c>
      <c r="AW38" s="47">
        <v>10</v>
      </c>
      <c r="AX38" s="47">
        <v>0</v>
      </c>
      <c r="AY38" s="47">
        <v>51.22</v>
      </c>
      <c r="AZ38" s="47">
        <v>3.43</v>
      </c>
      <c r="BA38" s="47">
        <v>64.650000000000006</v>
      </c>
      <c r="BB38" s="48">
        <v>320.77999999999997</v>
      </c>
      <c r="BC38" s="43"/>
      <c r="BD38" s="43"/>
      <c r="BE38" s="43"/>
      <c r="BF38" s="44"/>
      <c r="BG38" s="44"/>
      <c r="BH38" s="44"/>
      <c r="BI38" s="44"/>
      <c r="BJ38" s="44"/>
      <c r="BK38" s="48"/>
      <c r="BL38" s="43"/>
      <c r="BM38" s="43"/>
      <c r="BN38" s="43"/>
      <c r="BO38" s="44"/>
      <c r="BP38" s="44"/>
      <c r="BQ38" s="44"/>
      <c r="BR38" s="44"/>
      <c r="BS38" s="44"/>
      <c r="BT38" s="48"/>
      <c r="BU38" s="43"/>
      <c r="BV38" s="43"/>
      <c r="BW38" s="43"/>
      <c r="BX38" s="44"/>
      <c r="BY38" s="44"/>
      <c r="BZ38" s="44"/>
      <c r="CA38" s="44"/>
      <c r="CB38" s="44"/>
      <c r="CC38" s="48"/>
      <c r="CD38" s="43"/>
      <c r="CE38" s="43"/>
      <c r="CF38" s="43"/>
      <c r="CG38" s="44"/>
      <c r="CH38" s="44"/>
      <c r="CI38" s="44"/>
      <c r="CJ38" s="44"/>
      <c r="CK38" s="44"/>
      <c r="CL38" s="48"/>
      <c r="CM38" s="43"/>
      <c r="CN38" s="43"/>
      <c r="CO38" s="43"/>
      <c r="CP38" s="44"/>
      <c r="CQ38" s="44"/>
      <c r="CR38" s="44"/>
      <c r="CS38" s="44"/>
      <c r="CT38" s="44"/>
      <c r="CU38" s="48"/>
      <c r="CV38" s="43"/>
      <c r="CW38" s="43"/>
      <c r="CX38" s="43"/>
      <c r="CY38" s="44"/>
      <c r="CZ38" s="44"/>
      <c r="DA38" s="44"/>
      <c r="DB38" s="44"/>
      <c r="DC38" s="44"/>
      <c r="DD38" s="48"/>
      <c r="DE38" s="43"/>
      <c r="DF38" s="43"/>
      <c r="DG38" s="43"/>
      <c r="DH38" s="44"/>
      <c r="DI38" s="44"/>
      <c r="DJ38" s="44"/>
      <c r="DK38" s="44"/>
      <c r="DL38" s="44"/>
      <c r="DM38" s="45"/>
      <c r="DN38" s="73">
        <f t="shared" si="1"/>
        <v>0</v>
      </c>
      <c r="DO38" s="73">
        <f t="shared" si="2"/>
        <v>256.13</v>
      </c>
      <c r="DP38" s="73">
        <f t="shared" si="3"/>
        <v>256.13</v>
      </c>
      <c r="DQ38" s="22">
        <f t="shared" si="4"/>
        <v>10</v>
      </c>
      <c r="DR38" s="22">
        <f t="shared" si="5"/>
        <v>0</v>
      </c>
      <c r="DS38" s="22">
        <f t="shared" si="6"/>
        <v>51.22</v>
      </c>
      <c r="DT38" s="22">
        <f t="shared" si="7"/>
        <v>3.43</v>
      </c>
      <c r="DU38" s="22">
        <f t="shared" si="8"/>
        <v>64.650000000000006</v>
      </c>
      <c r="DV38" s="23">
        <f t="shared" si="9"/>
        <v>320.77999999999997</v>
      </c>
    </row>
    <row r="39" spans="1:126" x14ac:dyDescent="0.25">
      <c r="A39" s="41">
        <v>1479</v>
      </c>
      <c r="B39" s="41" t="s">
        <v>255</v>
      </c>
      <c r="C39" s="41" t="s">
        <v>250</v>
      </c>
      <c r="D39" s="42">
        <v>1</v>
      </c>
      <c r="E39" s="41"/>
      <c r="F39" s="41"/>
      <c r="G39" s="41" t="s">
        <v>157</v>
      </c>
      <c r="H39" s="41" t="s">
        <v>19</v>
      </c>
      <c r="I39" s="41" t="s">
        <v>256</v>
      </c>
      <c r="J39" s="46">
        <v>2085.27</v>
      </c>
      <c r="K39" s="46">
        <v>0</v>
      </c>
      <c r="L39" s="46">
        <v>2085.27</v>
      </c>
      <c r="M39" s="47">
        <v>191</v>
      </c>
      <c r="N39" s="47">
        <v>51.26</v>
      </c>
      <c r="O39" s="47">
        <v>548.88</v>
      </c>
      <c r="P39" s="47">
        <v>138.88</v>
      </c>
      <c r="Q39" s="47">
        <v>930.02</v>
      </c>
      <c r="R39" s="48">
        <v>3015.29</v>
      </c>
      <c r="S39" s="46">
        <v>2055.2399999999998</v>
      </c>
      <c r="T39" s="46">
        <v>0</v>
      </c>
      <c r="U39" s="46">
        <v>2055.2399999999998</v>
      </c>
      <c r="V39" s="47">
        <v>188</v>
      </c>
      <c r="W39" s="47">
        <v>50.84</v>
      </c>
      <c r="X39" s="47">
        <v>534.23</v>
      </c>
      <c r="Y39" s="47">
        <v>118.01</v>
      </c>
      <c r="Z39" s="47">
        <v>891.08</v>
      </c>
      <c r="AA39" s="48">
        <v>2946.32</v>
      </c>
      <c r="AB39" s="46">
        <v>2055.2399999999998</v>
      </c>
      <c r="AC39" s="46">
        <v>0</v>
      </c>
      <c r="AD39" s="46">
        <v>2055.2399999999998</v>
      </c>
      <c r="AE39" s="47">
        <v>188</v>
      </c>
      <c r="AF39" s="47">
        <v>50.84</v>
      </c>
      <c r="AG39" s="47">
        <v>533.83000000000004</v>
      </c>
      <c r="AH39" s="47">
        <v>153.71</v>
      </c>
      <c r="AI39" s="47">
        <v>926.38</v>
      </c>
      <c r="AJ39" s="48">
        <v>2981.62</v>
      </c>
      <c r="AK39" s="46">
        <v>2055.2399999999998</v>
      </c>
      <c r="AL39" s="46">
        <v>0</v>
      </c>
      <c r="AM39" s="46">
        <v>2055.2399999999998</v>
      </c>
      <c r="AN39" s="47">
        <v>188</v>
      </c>
      <c r="AO39" s="47">
        <v>50.84</v>
      </c>
      <c r="AP39" s="47">
        <v>533.83000000000004</v>
      </c>
      <c r="AQ39" s="47">
        <v>118.01</v>
      </c>
      <c r="AR39" s="47">
        <v>890.68</v>
      </c>
      <c r="AS39" s="48">
        <v>2945.92</v>
      </c>
      <c r="AT39" s="46">
        <v>2068.7199999999998</v>
      </c>
      <c r="AU39" s="46">
        <v>948.61</v>
      </c>
      <c r="AV39" s="46">
        <v>3017.33</v>
      </c>
      <c r="AW39" s="47">
        <v>319</v>
      </c>
      <c r="AX39" s="47">
        <v>51.17</v>
      </c>
      <c r="AY39" s="47">
        <v>735.86</v>
      </c>
      <c r="AZ39" s="47">
        <v>141.16</v>
      </c>
      <c r="BA39" s="47">
        <v>1247.19</v>
      </c>
      <c r="BB39" s="48">
        <v>4264.5200000000004</v>
      </c>
      <c r="BC39" s="46">
        <v>3156.6</v>
      </c>
      <c r="BD39" s="46">
        <v>0</v>
      </c>
      <c r="BE39" s="46">
        <v>3156.6</v>
      </c>
      <c r="BF39" s="47">
        <v>326</v>
      </c>
      <c r="BG39" s="47">
        <v>75.84</v>
      </c>
      <c r="BH39" s="47">
        <v>1144.7</v>
      </c>
      <c r="BI39" s="47">
        <v>142.22999999999999</v>
      </c>
      <c r="BJ39" s="47">
        <v>1688.77</v>
      </c>
      <c r="BK39" s="48">
        <v>4845.37</v>
      </c>
      <c r="BL39" s="46">
        <v>2055.2399999999998</v>
      </c>
      <c r="BM39" s="46">
        <v>0</v>
      </c>
      <c r="BN39" s="46">
        <v>2055.2399999999998</v>
      </c>
      <c r="BO39" s="47">
        <v>188</v>
      </c>
      <c r="BP39" s="47">
        <v>50.84</v>
      </c>
      <c r="BQ39" s="47">
        <v>533.83000000000004</v>
      </c>
      <c r="BR39" s="47">
        <v>138.41</v>
      </c>
      <c r="BS39" s="47">
        <v>911.08</v>
      </c>
      <c r="BT39" s="48">
        <v>2966.32</v>
      </c>
      <c r="BU39" s="46">
        <v>2032.74</v>
      </c>
      <c r="BV39" s="46">
        <v>0</v>
      </c>
      <c r="BW39" s="46">
        <v>2032.74</v>
      </c>
      <c r="BX39" s="47">
        <v>188</v>
      </c>
      <c r="BY39" s="47">
        <v>50.84</v>
      </c>
      <c r="BZ39" s="47">
        <v>533.83000000000004</v>
      </c>
      <c r="CA39" s="47">
        <v>138.11000000000001</v>
      </c>
      <c r="CB39" s="47">
        <v>910.78</v>
      </c>
      <c r="CC39" s="48">
        <v>2943.52</v>
      </c>
      <c r="CD39" s="46">
        <v>2132.79</v>
      </c>
      <c r="CE39" s="46">
        <v>0</v>
      </c>
      <c r="CF39" s="46">
        <v>2132.79</v>
      </c>
      <c r="CG39" s="47">
        <v>198</v>
      </c>
      <c r="CH39" s="47">
        <v>52.77</v>
      </c>
      <c r="CI39" s="47">
        <v>604.08000000000004</v>
      </c>
      <c r="CJ39" s="47">
        <v>78.59</v>
      </c>
      <c r="CK39" s="47">
        <v>933.44</v>
      </c>
      <c r="CL39" s="48">
        <v>3066.23</v>
      </c>
      <c r="CM39" s="46">
        <v>2074.29</v>
      </c>
      <c r="CN39" s="46">
        <v>0</v>
      </c>
      <c r="CO39" s="46">
        <v>2074.29</v>
      </c>
      <c r="CP39" s="47">
        <v>198</v>
      </c>
      <c r="CQ39" s="47">
        <v>51.31</v>
      </c>
      <c r="CR39" s="47">
        <v>525.85</v>
      </c>
      <c r="CS39" s="47">
        <v>118.35</v>
      </c>
      <c r="CT39" s="47">
        <v>893.51</v>
      </c>
      <c r="CU39" s="48">
        <v>2967.8</v>
      </c>
      <c r="CV39" s="46">
        <v>2077.71</v>
      </c>
      <c r="CW39" s="46">
        <v>0</v>
      </c>
      <c r="CX39" s="46">
        <v>2077.71</v>
      </c>
      <c r="CY39" s="47">
        <v>191</v>
      </c>
      <c r="CZ39" s="47">
        <v>51.4</v>
      </c>
      <c r="DA39" s="47">
        <v>524.12</v>
      </c>
      <c r="DB39" s="47">
        <v>128.61000000000001</v>
      </c>
      <c r="DC39" s="47">
        <v>895.13</v>
      </c>
      <c r="DD39" s="48">
        <v>2972.84</v>
      </c>
      <c r="DE39" s="46">
        <v>3083.69</v>
      </c>
      <c r="DF39" s="46">
        <v>0</v>
      </c>
      <c r="DG39" s="46">
        <v>3083.69</v>
      </c>
      <c r="DH39" s="47">
        <v>331</v>
      </c>
      <c r="DI39" s="47">
        <v>342.34</v>
      </c>
      <c r="DJ39" s="47">
        <v>1732.7</v>
      </c>
      <c r="DK39" s="47">
        <v>147.81</v>
      </c>
      <c r="DL39" s="47">
        <v>2553.85</v>
      </c>
      <c r="DM39" s="48">
        <v>5637.54</v>
      </c>
      <c r="DN39" s="73">
        <f t="shared" si="1"/>
        <v>28988.010000000002</v>
      </c>
      <c r="DO39" s="73">
        <f t="shared" si="2"/>
        <v>948.61</v>
      </c>
      <c r="DP39" s="73">
        <f t="shared" si="3"/>
        <v>29936.620000000003</v>
      </c>
      <c r="DQ39" s="22">
        <f t="shared" si="4"/>
        <v>2882</v>
      </c>
      <c r="DR39" s="22">
        <f t="shared" si="5"/>
        <v>981.13000000000011</v>
      </c>
      <c r="DS39" s="22">
        <f t="shared" si="6"/>
        <v>9019.57</v>
      </c>
      <c r="DT39" s="22">
        <f t="shared" si="7"/>
        <v>1700.2899999999995</v>
      </c>
      <c r="DU39" s="22">
        <f t="shared" si="8"/>
        <v>14582.990000000002</v>
      </c>
      <c r="DV39" s="23">
        <f t="shared" si="9"/>
        <v>44519.610000000008</v>
      </c>
    </row>
    <row r="40" spans="1:126" hidden="1" x14ac:dyDescent="0.25">
      <c r="A40" s="41">
        <v>1490</v>
      </c>
      <c r="B40" s="41" t="s">
        <v>630</v>
      </c>
      <c r="C40" s="41" t="s">
        <v>631</v>
      </c>
      <c r="D40" s="42">
        <v>0.8</v>
      </c>
      <c r="E40" s="41"/>
      <c r="F40" s="41"/>
      <c r="G40" s="41" t="s">
        <v>157</v>
      </c>
      <c r="H40" s="41" t="s">
        <v>24</v>
      </c>
      <c r="I40" s="41" t="s">
        <v>163</v>
      </c>
      <c r="J40" s="46">
        <v>5133.21</v>
      </c>
      <c r="K40" s="46">
        <v>0</v>
      </c>
      <c r="L40" s="46">
        <v>0</v>
      </c>
      <c r="M40" s="47">
        <v>618</v>
      </c>
      <c r="N40" s="47">
        <v>128.27000000000001</v>
      </c>
      <c r="O40" s="47">
        <v>2315.81</v>
      </c>
      <c r="P40" s="47">
        <v>155.41</v>
      </c>
      <c r="Q40" s="47">
        <v>3217.49</v>
      </c>
      <c r="R40" s="48">
        <v>8350.7000000000007</v>
      </c>
      <c r="S40" s="46">
        <v>5133.21</v>
      </c>
      <c r="T40" s="46">
        <v>0</v>
      </c>
      <c r="U40" s="46">
        <v>0</v>
      </c>
      <c r="V40" s="47">
        <v>618</v>
      </c>
      <c r="W40" s="47">
        <v>128.27000000000001</v>
      </c>
      <c r="X40" s="47">
        <v>2318.0100000000002</v>
      </c>
      <c r="Y40" s="47">
        <v>84.01</v>
      </c>
      <c r="Z40" s="47">
        <v>3148.29</v>
      </c>
      <c r="AA40" s="48">
        <v>8281.5</v>
      </c>
      <c r="AB40" s="46">
        <v>5133.21</v>
      </c>
      <c r="AC40" s="46">
        <v>0</v>
      </c>
      <c r="AD40" s="46">
        <v>0</v>
      </c>
      <c r="AE40" s="47">
        <v>618</v>
      </c>
      <c r="AF40" s="47">
        <v>128.27000000000001</v>
      </c>
      <c r="AG40" s="47">
        <v>2316.91</v>
      </c>
      <c r="AH40" s="47">
        <v>84.01</v>
      </c>
      <c r="AI40" s="47">
        <v>3147.19</v>
      </c>
      <c r="AJ40" s="48">
        <v>8280.4</v>
      </c>
      <c r="AK40" s="46">
        <v>5133.21</v>
      </c>
      <c r="AL40" s="46">
        <v>0</v>
      </c>
      <c r="AM40" s="46">
        <v>0</v>
      </c>
      <c r="AN40" s="47">
        <v>618</v>
      </c>
      <c r="AO40" s="47">
        <v>128.27000000000001</v>
      </c>
      <c r="AP40" s="47">
        <v>2316.91</v>
      </c>
      <c r="AQ40" s="47">
        <v>165.61</v>
      </c>
      <c r="AR40" s="47">
        <v>3228.79</v>
      </c>
      <c r="AS40" s="48">
        <v>8362</v>
      </c>
      <c r="AT40" s="46">
        <v>5250.96</v>
      </c>
      <c r="AU40" s="46">
        <v>758.88</v>
      </c>
      <c r="AV40" s="46">
        <v>758.88</v>
      </c>
      <c r="AW40" s="47">
        <v>738</v>
      </c>
      <c r="AX40" s="47">
        <v>131.21</v>
      </c>
      <c r="AY40" s="47">
        <v>2518.88</v>
      </c>
      <c r="AZ40" s="47">
        <v>167.17</v>
      </c>
      <c r="BA40" s="47">
        <v>3555.26</v>
      </c>
      <c r="BB40" s="48">
        <v>9565.1</v>
      </c>
      <c r="BC40" s="46">
        <v>7749.49</v>
      </c>
      <c r="BD40" s="46">
        <v>0</v>
      </c>
      <c r="BE40" s="46">
        <v>0</v>
      </c>
      <c r="BF40" s="47">
        <v>979</v>
      </c>
      <c r="BG40" s="47">
        <v>193.68</v>
      </c>
      <c r="BH40" s="47">
        <v>3432.03</v>
      </c>
      <c r="BI40" s="47">
        <v>180.68</v>
      </c>
      <c r="BJ40" s="47">
        <v>4785.3900000000003</v>
      </c>
      <c r="BK40" s="48">
        <v>12534.88</v>
      </c>
      <c r="BL40" s="46">
        <v>25161.72</v>
      </c>
      <c r="BM40" s="46">
        <v>0</v>
      </c>
      <c r="BN40" s="46">
        <v>0</v>
      </c>
      <c r="BO40" s="47">
        <v>2901</v>
      </c>
      <c r="BP40" s="47">
        <v>1215.77</v>
      </c>
      <c r="BQ40" s="47">
        <v>10849.49</v>
      </c>
      <c r="BR40" s="47">
        <v>369.97</v>
      </c>
      <c r="BS40" s="47">
        <v>15336.23</v>
      </c>
      <c r="BT40" s="48">
        <v>40497.949999999997</v>
      </c>
      <c r="BU40" s="46">
        <v>0</v>
      </c>
      <c r="BV40" s="46">
        <v>0</v>
      </c>
      <c r="BW40" s="46">
        <v>0</v>
      </c>
      <c r="BX40" s="47">
        <v>0</v>
      </c>
      <c r="BY40" s="47">
        <v>0</v>
      </c>
      <c r="BZ40" s="47">
        <v>0</v>
      </c>
      <c r="CA40" s="47">
        <v>0</v>
      </c>
      <c r="CB40" s="47">
        <v>0</v>
      </c>
      <c r="CC40" s="48">
        <v>0</v>
      </c>
      <c r="CD40" s="46">
        <v>0</v>
      </c>
      <c r="CE40" s="46">
        <v>0</v>
      </c>
      <c r="CF40" s="46">
        <v>0</v>
      </c>
      <c r="CG40" s="47">
        <v>0</v>
      </c>
      <c r="CH40" s="47">
        <v>0</v>
      </c>
      <c r="CI40" s="47">
        <v>0</v>
      </c>
      <c r="CJ40" s="47">
        <v>0</v>
      </c>
      <c r="CK40" s="47">
        <v>0</v>
      </c>
      <c r="CL40" s="48">
        <v>0</v>
      </c>
      <c r="CM40" s="46">
        <v>0</v>
      </c>
      <c r="CN40" s="46">
        <v>0</v>
      </c>
      <c r="CO40" s="46">
        <v>0</v>
      </c>
      <c r="CP40" s="47">
        <v>0</v>
      </c>
      <c r="CQ40" s="47">
        <v>0</v>
      </c>
      <c r="CR40" s="47">
        <v>0</v>
      </c>
      <c r="CS40" s="47">
        <v>0</v>
      </c>
      <c r="CT40" s="47">
        <v>0</v>
      </c>
      <c r="CU40" s="48">
        <v>0</v>
      </c>
      <c r="CV40" s="43"/>
      <c r="CW40" s="43"/>
      <c r="CX40" s="43"/>
      <c r="CY40" s="44"/>
      <c r="CZ40" s="44"/>
      <c r="DA40" s="44"/>
      <c r="DB40" s="44"/>
      <c r="DC40" s="44"/>
      <c r="DD40" s="48"/>
      <c r="DE40" s="43"/>
      <c r="DF40" s="43"/>
      <c r="DG40" s="43"/>
      <c r="DH40" s="44"/>
      <c r="DI40" s="44"/>
      <c r="DJ40" s="44"/>
      <c r="DK40" s="44"/>
      <c r="DL40" s="44"/>
      <c r="DM40" s="45"/>
      <c r="DN40" s="73">
        <f t="shared" si="1"/>
        <v>83856.73000000001</v>
      </c>
      <c r="DO40" s="73">
        <f t="shared" si="2"/>
        <v>758.88</v>
      </c>
      <c r="DP40" s="73">
        <f t="shared" si="3"/>
        <v>758.88</v>
      </c>
      <c r="DQ40" s="22">
        <f t="shared" si="4"/>
        <v>9991</v>
      </c>
      <c r="DR40" s="22">
        <f t="shared" si="5"/>
        <v>3269.5099999999998</v>
      </c>
      <c r="DS40" s="22">
        <f t="shared" si="6"/>
        <v>36917.53</v>
      </c>
      <c r="DT40" s="22">
        <f t="shared" si="7"/>
        <v>1576.8300000000002</v>
      </c>
      <c r="DU40" s="22">
        <f t="shared" si="8"/>
        <v>51754.869999999995</v>
      </c>
      <c r="DV40" s="23">
        <f t="shared" si="9"/>
        <v>136370.47999999998</v>
      </c>
    </row>
    <row r="41" spans="1:126" hidden="1" x14ac:dyDescent="0.25">
      <c r="A41" s="41">
        <v>1509</v>
      </c>
      <c r="B41" s="41" t="s">
        <v>337</v>
      </c>
      <c r="C41" s="41" t="s">
        <v>168</v>
      </c>
      <c r="D41" s="42">
        <v>1</v>
      </c>
      <c r="E41" s="41"/>
      <c r="F41" s="41"/>
      <c r="G41" s="41" t="s">
        <v>157</v>
      </c>
      <c r="H41" s="41" t="s">
        <v>9</v>
      </c>
      <c r="I41" s="41" t="s">
        <v>236</v>
      </c>
      <c r="J41" s="46">
        <v>455.572</v>
      </c>
      <c r="K41" s="46">
        <v>0</v>
      </c>
      <c r="L41" s="46">
        <v>455.572</v>
      </c>
      <c r="M41" s="47">
        <v>42.2</v>
      </c>
      <c r="N41" s="47">
        <v>11.024000000000001</v>
      </c>
      <c r="O41" s="47">
        <v>137.77200000000002</v>
      </c>
      <c r="P41" s="47">
        <v>28.428000000000001</v>
      </c>
      <c r="Q41" s="47">
        <v>219.42400000000001</v>
      </c>
      <c r="R41" s="48">
        <v>-2058.44</v>
      </c>
      <c r="S41" s="43">
        <v>441.53200000000004</v>
      </c>
      <c r="T41" s="43">
        <v>0</v>
      </c>
      <c r="U41" s="43">
        <v>441.53200000000004</v>
      </c>
      <c r="V41" s="44">
        <v>42.2</v>
      </c>
      <c r="W41" s="44">
        <v>11.024000000000001</v>
      </c>
      <c r="X41" s="44">
        <v>137.94400000000002</v>
      </c>
      <c r="Y41" s="44">
        <v>27.220000000000002</v>
      </c>
      <c r="Z41" s="44">
        <v>218.38800000000001</v>
      </c>
      <c r="AA41" s="48">
        <v>-1989.27</v>
      </c>
      <c r="AB41" s="43">
        <v>441.53200000000004</v>
      </c>
      <c r="AC41" s="43">
        <v>0</v>
      </c>
      <c r="AD41" s="43">
        <v>441.53200000000004</v>
      </c>
      <c r="AE41" s="44">
        <v>42.2</v>
      </c>
      <c r="AF41" s="44">
        <v>11.024000000000001</v>
      </c>
      <c r="AG41" s="44">
        <v>137.858</v>
      </c>
      <c r="AH41" s="44">
        <v>30.28</v>
      </c>
      <c r="AI41" s="44">
        <v>221.36200000000002</v>
      </c>
      <c r="AJ41" s="48">
        <v>-1986.3</v>
      </c>
      <c r="AK41" s="43">
        <v>441.53200000000004</v>
      </c>
      <c r="AL41" s="43">
        <v>0</v>
      </c>
      <c r="AM41" s="43">
        <v>441.53200000000004</v>
      </c>
      <c r="AN41" s="44">
        <v>42.2</v>
      </c>
      <c r="AO41" s="44">
        <v>11.024000000000001</v>
      </c>
      <c r="AP41" s="44">
        <v>137.858</v>
      </c>
      <c r="AQ41" s="44">
        <v>23.14</v>
      </c>
      <c r="AR41" s="44">
        <v>214.22200000000001</v>
      </c>
      <c r="AS41" s="48">
        <v>-1993.44</v>
      </c>
      <c r="AT41" s="43">
        <v>441.53200000000004</v>
      </c>
      <c r="AU41" s="43">
        <v>187.82600000000002</v>
      </c>
      <c r="AV41" s="43">
        <v>629.35800000000006</v>
      </c>
      <c r="AW41" s="44">
        <v>67.8</v>
      </c>
      <c r="AX41" s="44">
        <v>11.024000000000001</v>
      </c>
      <c r="AY41" s="44">
        <v>175.42400000000001</v>
      </c>
      <c r="AZ41" s="44">
        <v>27.694000000000003</v>
      </c>
      <c r="BA41" s="44">
        <v>281.94200000000001</v>
      </c>
      <c r="BB41" s="48">
        <v>-2864.85</v>
      </c>
      <c r="BC41" s="43">
        <v>692.44800000000009</v>
      </c>
      <c r="BD41" s="43">
        <v>0</v>
      </c>
      <c r="BE41" s="43">
        <v>692.44800000000009</v>
      </c>
      <c r="BF41" s="44">
        <v>72.2</v>
      </c>
      <c r="BG41" s="44">
        <v>16.454000000000001</v>
      </c>
      <c r="BH41" s="44">
        <v>247.71800000000002</v>
      </c>
      <c r="BI41" s="44">
        <v>34.588000000000001</v>
      </c>
      <c r="BJ41" s="44">
        <v>370.96000000000004</v>
      </c>
      <c r="BK41" s="48">
        <v>-3091.28</v>
      </c>
      <c r="BL41" s="43">
        <v>441.53200000000004</v>
      </c>
      <c r="BM41" s="43">
        <v>0</v>
      </c>
      <c r="BN41" s="43">
        <v>441.53200000000004</v>
      </c>
      <c r="BO41" s="44">
        <v>42.2</v>
      </c>
      <c r="BP41" s="44">
        <v>11.024000000000001</v>
      </c>
      <c r="BQ41" s="44">
        <v>137.858</v>
      </c>
      <c r="BR41" s="44">
        <v>24.16</v>
      </c>
      <c r="BS41" s="44">
        <v>215.24200000000002</v>
      </c>
      <c r="BT41" s="48">
        <v>-1992.42</v>
      </c>
      <c r="BU41" s="43">
        <v>441.53200000000004</v>
      </c>
      <c r="BV41" s="43">
        <v>0</v>
      </c>
      <c r="BW41" s="43">
        <v>441.53200000000004</v>
      </c>
      <c r="BX41" s="44">
        <v>42.2</v>
      </c>
      <c r="BY41" s="44">
        <v>11.024000000000001</v>
      </c>
      <c r="BZ41" s="44">
        <v>137.858</v>
      </c>
      <c r="CA41" s="44">
        <v>25.18</v>
      </c>
      <c r="CB41" s="44">
        <v>216.262</v>
      </c>
      <c r="CC41" s="48">
        <v>-1991.4</v>
      </c>
      <c r="CD41" s="43">
        <v>448.77600000000001</v>
      </c>
      <c r="CE41" s="43">
        <v>0</v>
      </c>
      <c r="CF41" s="43">
        <v>448.77600000000001</v>
      </c>
      <c r="CG41" s="44">
        <v>43.400000000000006</v>
      </c>
      <c r="CH41" s="44">
        <v>11.206000000000001</v>
      </c>
      <c r="CI41" s="44">
        <v>144.43600000000001</v>
      </c>
      <c r="CJ41" s="44">
        <v>25.308</v>
      </c>
      <c r="CK41" s="44">
        <v>224.35000000000002</v>
      </c>
      <c r="CL41" s="48">
        <v>-2019.53</v>
      </c>
      <c r="CM41" s="43">
        <v>444.63600000000002</v>
      </c>
      <c r="CN41" s="43">
        <v>0</v>
      </c>
      <c r="CO41" s="43">
        <v>444.63600000000002</v>
      </c>
      <c r="CP41" s="44">
        <v>44.400000000000006</v>
      </c>
      <c r="CQ41" s="44">
        <v>11.102</v>
      </c>
      <c r="CR41" s="44">
        <v>135.60400000000001</v>
      </c>
      <c r="CS41" s="44">
        <v>17.076000000000001</v>
      </c>
      <c r="CT41" s="44">
        <v>208.18200000000002</v>
      </c>
      <c r="CU41" s="48">
        <v>-2015</v>
      </c>
      <c r="CV41" s="43">
        <v>570.03800000000001</v>
      </c>
      <c r="CW41" s="43">
        <v>0</v>
      </c>
      <c r="CX41" s="43">
        <v>570.03800000000001</v>
      </c>
      <c r="CY41" s="44">
        <v>60</v>
      </c>
      <c r="CZ41" s="44">
        <v>14.238000000000001</v>
      </c>
      <c r="DA41" s="44">
        <v>215.352</v>
      </c>
      <c r="DB41" s="44">
        <v>25.422000000000001</v>
      </c>
      <c r="DC41" s="44">
        <v>315.012</v>
      </c>
      <c r="DD41" s="48">
        <v>-2535.1799999999998</v>
      </c>
      <c r="DE41" s="43">
        <v>650.78000000000009</v>
      </c>
      <c r="DF41" s="43">
        <v>0</v>
      </c>
      <c r="DG41" s="43">
        <v>650.78000000000009</v>
      </c>
      <c r="DH41" s="44">
        <v>72</v>
      </c>
      <c r="DI41" s="44">
        <v>74.828000000000003</v>
      </c>
      <c r="DJ41" s="44">
        <v>455.84800000000001</v>
      </c>
      <c r="DK41" s="44">
        <v>35.283999999999999</v>
      </c>
      <c r="DL41" s="44">
        <v>637.96</v>
      </c>
      <c r="DM41" s="48">
        <v>-2615.94</v>
      </c>
      <c r="DN41" s="73">
        <f t="shared" si="1"/>
        <v>6352.9740000000011</v>
      </c>
      <c r="DO41" s="73">
        <f t="shared" si="2"/>
        <v>187.82600000000002</v>
      </c>
      <c r="DP41" s="73">
        <f t="shared" si="3"/>
        <v>6540.8</v>
      </c>
      <c r="DQ41" s="22">
        <f t="shared" si="4"/>
        <v>655.19999999999993</v>
      </c>
      <c r="DR41" s="22">
        <f t="shared" si="5"/>
        <v>216.02000000000004</v>
      </c>
      <c r="DS41" s="22">
        <f t="shared" si="6"/>
        <v>2339.3879999999999</v>
      </c>
      <c r="DT41" s="22">
        <f t="shared" si="7"/>
        <v>347.94000000000005</v>
      </c>
      <c r="DU41" s="22">
        <f t="shared" si="8"/>
        <v>3558.5480000000002</v>
      </c>
      <c r="DV41" s="23">
        <f t="shared" si="9"/>
        <v>-29145.47</v>
      </c>
    </row>
    <row r="42" spans="1:126" hidden="1" x14ac:dyDescent="0.25">
      <c r="A42" s="41">
        <v>1635</v>
      </c>
      <c r="B42" s="41" t="s">
        <v>234</v>
      </c>
      <c r="C42" s="41" t="s">
        <v>235</v>
      </c>
      <c r="D42" s="42">
        <v>1</v>
      </c>
      <c r="E42" s="41"/>
      <c r="F42" s="41"/>
      <c r="G42" s="41" t="s">
        <v>157</v>
      </c>
      <c r="H42" s="41" t="s">
        <v>9</v>
      </c>
      <c r="I42" s="41" t="s">
        <v>236</v>
      </c>
      <c r="J42" s="46">
        <v>440.33800000000002</v>
      </c>
      <c r="K42" s="46">
        <v>0</v>
      </c>
      <c r="L42" s="46">
        <v>440.33800000000002</v>
      </c>
      <c r="M42" s="47">
        <v>40.200000000000003</v>
      </c>
      <c r="N42" s="47">
        <v>10.63</v>
      </c>
      <c r="O42" s="47">
        <v>123.45400000000001</v>
      </c>
      <c r="P42" s="47">
        <v>25.094000000000001</v>
      </c>
      <c r="Q42" s="47">
        <v>199.37800000000001</v>
      </c>
      <c r="R42" s="48">
        <v>-2002.31</v>
      </c>
      <c r="S42" s="43">
        <v>426.49</v>
      </c>
      <c r="T42" s="43">
        <v>0</v>
      </c>
      <c r="U42" s="43">
        <v>426.49</v>
      </c>
      <c r="V42" s="44">
        <v>40</v>
      </c>
      <c r="W42" s="44">
        <v>10.596</v>
      </c>
      <c r="X42" s="44">
        <v>122.396</v>
      </c>
      <c r="Y42" s="44">
        <v>26.942</v>
      </c>
      <c r="Z42" s="44">
        <v>199.934</v>
      </c>
      <c r="AA42" s="48">
        <v>-1932.52</v>
      </c>
      <c r="AB42" s="43">
        <v>369.94400000000002</v>
      </c>
      <c r="AC42" s="43">
        <v>0</v>
      </c>
      <c r="AD42" s="43">
        <v>369.94400000000002</v>
      </c>
      <c r="AE42" s="44">
        <v>32.6</v>
      </c>
      <c r="AF42" s="44">
        <v>9.234</v>
      </c>
      <c r="AG42" s="44">
        <v>108.46400000000001</v>
      </c>
      <c r="AH42" s="44">
        <v>29.01</v>
      </c>
      <c r="AI42" s="44">
        <v>179.30800000000002</v>
      </c>
      <c r="AJ42" s="48">
        <v>-1670.41</v>
      </c>
      <c r="AK42" s="43">
        <v>426.49</v>
      </c>
      <c r="AL42" s="43">
        <v>0</v>
      </c>
      <c r="AM42" s="43">
        <v>426.49</v>
      </c>
      <c r="AN42" s="44">
        <v>40</v>
      </c>
      <c r="AO42" s="44">
        <v>10.596</v>
      </c>
      <c r="AP42" s="44">
        <v>122.31400000000001</v>
      </c>
      <c r="AQ42" s="44">
        <v>23.882000000000001</v>
      </c>
      <c r="AR42" s="44">
        <v>196.792</v>
      </c>
      <c r="AS42" s="48">
        <v>-1935.66</v>
      </c>
      <c r="AT42" s="43">
        <v>424.392</v>
      </c>
      <c r="AU42" s="43">
        <v>187.82600000000002</v>
      </c>
      <c r="AV42" s="43">
        <v>612.21800000000007</v>
      </c>
      <c r="AW42" s="44">
        <v>65.600000000000009</v>
      </c>
      <c r="AX42" s="44">
        <v>10.596</v>
      </c>
      <c r="AY42" s="44">
        <v>159.87800000000001</v>
      </c>
      <c r="AZ42" s="44">
        <v>28.412000000000003</v>
      </c>
      <c r="BA42" s="44">
        <v>264.48599999999999</v>
      </c>
      <c r="BB42" s="48">
        <v>-2796.6</v>
      </c>
      <c r="BC42" s="43">
        <v>679.72</v>
      </c>
      <c r="BD42" s="43">
        <v>0</v>
      </c>
      <c r="BE42" s="43">
        <v>679.72</v>
      </c>
      <c r="BF42" s="44">
        <v>68.8</v>
      </c>
      <c r="BG42" s="44">
        <v>15.81</v>
      </c>
      <c r="BH42" s="44">
        <v>238.328</v>
      </c>
      <c r="BI42" s="44">
        <v>21.046000000000003</v>
      </c>
      <c r="BJ42" s="44">
        <v>343.98400000000004</v>
      </c>
      <c r="BK42" s="48">
        <v>-3054.62</v>
      </c>
      <c r="BL42" s="43">
        <v>426.49</v>
      </c>
      <c r="BM42" s="43">
        <v>0</v>
      </c>
      <c r="BN42" s="43">
        <v>426.49</v>
      </c>
      <c r="BO42" s="44">
        <v>40</v>
      </c>
      <c r="BP42" s="44">
        <v>10.596</v>
      </c>
      <c r="BQ42" s="44">
        <v>122.31400000000001</v>
      </c>
      <c r="BR42" s="44">
        <v>7.5620000000000003</v>
      </c>
      <c r="BS42" s="44">
        <v>180.47200000000001</v>
      </c>
      <c r="BT42" s="48">
        <v>-1951.98</v>
      </c>
      <c r="BU42" s="43">
        <v>424.392</v>
      </c>
      <c r="BV42" s="43">
        <v>0</v>
      </c>
      <c r="BW42" s="43">
        <v>424.392</v>
      </c>
      <c r="BX42" s="44">
        <v>40</v>
      </c>
      <c r="BY42" s="44">
        <v>10.596</v>
      </c>
      <c r="BZ42" s="44">
        <v>122.31400000000001</v>
      </c>
      <c r="CA42" s="44">
        <v>7.5340000000000007</v>
      </c>
      <c r="CB42" s="44">
        <v>180.44400000000002</v>
      </c>
      <c r="CC42" s="48">
        <v>-1941.52</v>
      </c>
      <c r="CD42" s="43">
        <v>424.392</v>
      </c>
      <c r="CE42" s="43">
        <v>0</v>
      </c>
      <c r="CF42" s="43">
        <v>424.392</v>
      </c>
      <c r="CG42" s="44">
        <v>40</v>
      </c>
      <c r="CH42" s="44">
        <v>10.596</v>
      </c>
      <c r="CI42" s="44">
        <v>122.31400000000001</v>
      </c>
      <c r="CJ42" s="44">
        <v>7.5340000000000007</v>
      </c>
      <c r="CK42" s="44">
        <v>180.44400000000002</v>
      </c>
      <c r="CL42" s="48">
        <v>-1941.52</v>
      </c>
      <c r="CM42" s="43">
        <v>424.392</v>
      </c>
      <c r="CN42" s="43">
        <v>0</v>
      </c>
      <c r="CO42" s="43">
        <v>424.392</v>
      </c>
      <c r="CP42" s="44">
        <v>41.6</v>
      </c>
      <c r="CQ42" s="44">
        <v>10.596</v>
      </c>
      <c r="CR42" s="44">
        <v>117.21400000000001</v>
      </c>
      <c r="CS42" s="44">
        <v>7.5340000000000007</v>
      </c>
      <c r="CT42" s="44">
        <v>176.94400000000002</v>
      </c>
      <c r="CU42" s="48">
        <v>-1945.02</v>
      </c>
      <c r="CV42" s="43">
        <v>424.50800000000004</v>
      </c>
      <c r="CW42" s="43">
        <v>0</v>
      </c>
      <c r="CX42" s="43">
        <v>424.50800000000004</v>
      </c>
      <c r="CY42" s="44">
        <v>40</v>
      </c>
      <c r="CZ42" s="44">
        <v>10.598000000000001</v>
      </c>
      <c r="DA42" s="44">
        <v>116.36800000000001</v>
      </c>
      <c r="DB42" s="44">
        <v>7.5380000000000003</v>
      </c>
      <c r="DC42" s="44">
        <v>174.50400000000002</v>
      </c>
      <c r="DD42" s="48">
        <v>-1948.04</v>
      </c>
      <c r="DE42" s="43">
        <v>2006.1200000000001</v>
      </c>
      <c r="DF42" s="43">
        <v>0</v>
      </c>
      <c r="DG42" s="43">
        <v>2006.1200000000001</v>
      </c>
      <c r="DH42" s="44">
        <v>257.40000000000003</v>
      </c>
      <c r="DI42" s="44">
        <v>118.38800000000001</v>
      </c>
      <c r="DJ42" s="44">
        <v>1144.502</v>
      </c>
      <c r="DK42" s="44">
        <v>35.896000000000001</v>
      </c>
      <c r="DL42" s="44">
        <v>1556.1860000000001</v>
      </c>
      <c r="DM42" s="48">
        <v>-8474.41</v>
      </c>
      <c r="DN42" s="73">
        <f t="shared" si="1"/>
        <v>7324.1579999999985</v>
      </c>
      <c r="DO42" s="73">
        <f t="shared" si="2"/>
        <v>187.82600000000002</v>
      </c>
      <c r="DP42" s="73">
        <f t="shared" si="3"/>
        <v>7511.9839999999986</v>
      </c>
      <c r="DQ42" s="22">
        <f t="shared" si="4"/>
        <v>786.2</v>
      </c>
      <c r="DR42" s="22">
        <f t="shared" si="5"/>
        <v>249.42800000000003</v>
      </c>
      <c r="DS42" s="22">
        <f t="shared" si="6"/>
        <v>2742.174</v>
      </c>
      <c r="DT42" s="22">
        <f t="shared" si="7"/>
        <v>235.54599999999999</v>
      </c>
      <c r="DU42" s="22">
        <f t="shared" si="8"/>
        <v>4013.348</v>
      </c>
      <c r="DV42" s="23">
        <f t="shared" si="9"/>
        <v>-33546.589999999997</v>
      </c>
    </row>
    <row r="43" spans="1:126" hidden="1" x14ac:dyDescent="0.25">
      <c r="A43" s="41">
        <v>1651</v>
      </c>
      <c r="B43" s="41" t="s">
        <v>183</v>
      </c>
      <c r="C43" s="41" t="s">
        <v>184</v>
      </c>
      <c r="D43" s="42">
        <v>1</v>
      </c>
      <c r="E43" s="41"/>
      <c r="F43" s="41"/>
      <c r="G43" s="41" t="s">
        <v>157</v>
      </c>
      <c r="H43" s="41" t="s">
        <v>24</v>
      </c>
      <c r="I43" s="41" t="s">
        <v>163</v>
      </c>
      <c r="J43" s="46">
        <v>6101.89</v>
      </c>
      <c r="K43" s="46">
        <v>0</v>
      </c>
      <c r="L43" s="46">
        <v>0</v>
      </c>
      <c r="M43" s="47">
        <v>752</v>
      </c>
      <c r="N43" s="47">
        <v>91.49</v>
      </c>
      <c r="O43" s="47">
        <v>2728.44</v>
      </c>
      <c r="P43" s="47">
        <v>97.14</v>
      </c>
      <c r="Q43" s="47">
        <v>3669.07</v>
      </c>
      <c r="R43" s="48">
        <v>9770.9599999999991</v>
      </c>
      <c r="S43" s="46">
        <v>5987.11</v>
      </c>
      <c r="T43" s="46">
        <v>0</v>
      </c>
      <c r="U43" s="46">
        <v>0</v>
      </c>
      <c r="V43" s="47">
        <v>736</v>
      </c>
      <c r="W43" s="47">
        <v>89.77</v>
      </c>
      <c r="X43" s="47">
        <v>2682.24</v>
      </c>
      <c r="Y43" s="47">
        <v>95.58</v>
      </c>
      <c r="Z43" s="47">
        <v>3603.59</v>
      </c>
      <c r="AA43" s="48">
        <v>9590.7000000000007</v>
      </c>
      <c r="AB43" s="46">
        <v>5987.11</v>
      </c>
      <c r="AC43" s="46">
        <v>0</v>
      </c>
      <c r="AD43" s="46">
        <v>0</v>
      </c>
      <c r="AE43" s="47">
        <v>736</v>
      </c>
      <c r="AF43" s="47">
        <v>89.77</v>
      </c>
      <c r="AG43" s="47">
        <v>2680.87</v>
      </c>
      <c r="AH43" s="47">
        <v>182.28</v>
      </c>
      <c r="AI43" s="47">
        <v>3688.92</v>
      </c>
      <c r="AJ43" s="48">
        <v>9676.0300000000007</v>
      </c>
      <c r="AK43" s="46">
        <v>6015.81</v>
      </c>
      <c r="AL43" s="46">
        <v>0</v>
      </c>
      <c r="AM43" s="46">
        <v>0</v>
      </c>
      <c r="AN43" s="47">
        <v>741</v>
      </c>
      <c r="AO43" s="47">
        <v>90.2</v>
      </c>
      <c r="AP43" s="47">
        <v>2693.09</v>
      </c>
      <c r="AQ43" s="47">
        <v>167.37</v>
      </c>
      <c r="AR43" s="47">
        <v>3691.66</v>
      </c>
      <c r="AS43" s="48">
        <v>9707.4699999999993</v>
      </c>
      <c r="AT43" s="46">
        <v>6071.49</v>
      </c>
      <c r="AU43" s="46">
        <v>948.61</v>
      </c>
      <c r="AV43" s="46">
        <v>948.61</v>
      </c>
      <c r="AW43" s="47">
        <v>877</v>
      </c>
      <c r="AX43" s="47">
        <v>91.04</v>
      </c>
      <c r="AY43" s="47">
        <v>2906.55</v>
      </c>
      <c r="AZ43" s="47">
        <v>180.84</v>
      </c>
      <c r="BA43" s="47">
        <v>4055.43</v>
      </c>
      <c r="BB43" s="48">
        <v>11075.53</v>
      </c>
      <c r="BC43" s="46">
        <v>9279.76</v>
      </c>
      <c r="BD43" s="46">
        <v>0</v>
      </c>
      <c r="BE43" s="46">
        <v>0</v>
      </c>
      <c r="BF43" s="47">
        <v>1189</v>
      </c>
      <c r="BG43" s="47">
        <v>139</v>
      </c>
      <c r="BH43" s="47">
        <v>4079.84</v>
      </c>
      <c r="BI43" s="47">
        <v>140.22999999999999</v>
      </c>
      <c r="BJ43" s="47">
        <v>5548.07</v>
      </c>
      <c r="BK43" s="48">
        <v>14827.83</v>
      </c>
      <c r="BL43" s="46">
        <v>5987.11</v>
      </c>
      <c r="BM43" s="46">
        <v>0</v>
      </c>
      <c r="BN43" s="46">
        <v>0</v>
      </c>
      <c r="BO43" s="47">
        <v>736</v>
      </c>
      <c r="BP43" s="47">
        <v>89.77</v>
      </c>
      <c r="BQ43" s="47">
        <v>2680.87</v>
      </c>
      <c r="BR43" s="47">
        <v>197.58</v>
      </c>
      <c r="BS43" s="47">
        <v>3704.22</v>
      </c>
      <c r="BT43" s="48">
        <v>9691.33</v>
      </c>
      <c r="BU43" s="46">
        <v>5987.11</v>
      </c>
      <c r="BV43" s="46">
        <v>0</v>
      </c>
      <c r="BW43" s="46">
        <v>0</v>
      </c>
      <c r="BX43" s="47">
        <v>736</v>
      </c>
      <c r="BY43" s="47">
        <v>89.77</v>
      </c>
      <c r="BZ43" s="47">
        <v>2680.87</v>
      </c>
      <c r="CA43" s="47">
        <v>187.38</v>
      </c>
      <c r="CB43" s="47">
        <v>3694.02</v>
      </c>
      <c r="CC43" s="48">
        <v>9681.1299999999992</v>
      </c>
      <c r="CD43" s="46">
        <v>6039.19</v>
      </c>
      <c r="CE43" s="46">
        <v>0</v>
      </c>
      <c r="CF43" s="46">
        <v>0</v>
      </c>
      <c r="CG43" s="47">
        <v>697</v>
      </c>
      <c r="CH43" s="47">
        <v>85.53</v>
      </c>
      <c r="CI43" s="47">
        <v>2560.27</v>
      </c>
      <c r="CJ43" s="47">
        <v>131.94</v>
      </c>
      <c r="CK43" s="47">
        <v>3474.74</v>
      </c>
      <c r="CL43" s="48">
        <v>9513.93</v>
      </c>
      <c r="CM43" s="46">
        <v>5987.11</v>
      </c>
      <c r="CN43" s="46">
        <v>0</v>
      </c>
      <c r="CO43" s="46">
        <v>0</v>
      </c>
      <c r="CP43" s="47">
        <v>744</v>
      </c>
      <c r="CQ43" s="47">
        <v>89.77</v>
      </c>
      <c r="CR43" s="47">
        <v>2685.67</v>
      </c>
      <c r="CS43" s="47">
        <v>192.48</v>
      </c>
      <c r="CT43" s="47">
        <v>3711.92</v>
      </c>
      <c r="CU43" s="48">
        <v>9699.0300000000007</v>
      </c>
      <c r="CV43" s="46">
        <v>5991.52</v>
      </c>
      <c r="CW43" s="46">
        <v>0</v>
      </c>
      <c r="CX43" s="46">
        <v>0</v>
      </c>
      <c r="CY43" s="47">
        <v>736</v>
      </c>
      <c r="CZ43" s="47">
        <v>89.84</v>
      </c>
      <c r="DA43" s="47">
        <v>2682.73</v>
      </c>
      <c r="DB43" s="47">
        <v>95.64</v>
      </c>
      <c r="DC43" s="47">
        <v>3604.21</v>
      </c>
      <c r="DD43" s="48">
        <v>9595.73</v>
      </c>
      <c r="DE43" s="46">
        <v>8951.7199999999993</v>
      </c>
      <c r="DF43" s="46">
        <v>0</v>
      </c>
      <c r="DG43" s="46">
        <v>0</v>
      </c>
      <c r="DH43" s="47">
        <v>1147</v>
      </c>
      <c r="DI43" s="47">
        <v>914.36</v>
      </c>
      <c r="DJ43" s="47">
        <v>3944.47</v>
      </c>
      <c r="DK43" s="47">
        <v>135.78</v>
      </c>
      <c r="DL43" s="47">
        <v>6141.61</v>
      </c>
      <c r="DM43" s="48">
        <v>15093.33</v>
      </c>
      <c r="DN43" s="73">
        <f t="shared" si="1"/>
        <v>84374.040000000008</v>
      </c>
      <c r="DO43" s="73">
        <f t="shared" si="2"/>
        <v>948.61</v>
      </c>
      <c r="DP43" s="73">
        <f t="shared" si="3"/>
        <v>948.61</v>
      </c>
      <c r="DQ43" s="22">
        <f t="shared" si="4"/>
        <v>10563</v>
      </c>
      <c r="DR43" s="22">
        <f t="shared" si="5"/>
        <v>2040.08</v>
      </c>
      <c r="DS43" s="22">
        <f t="shared" si="6"/>
        <v>37686.78</v>
      </c>
      <c r="DT43" s="22">
        <f t="shared" si="7"/>
        <v>2001.8200000000002</v>
      </c>
      <c r="DU43" s="22">
        <f t="shared" si="8"/>
        <v>52291.679999999993</v>
      </c>
      <c r="DV43" s="23">
        <f t="shared" si="9"/>
        <v>137614.33000000002</v>
      </c>
    </row>
    <row r="44" spans="1:126" x14ac:dyDescent="0.25">
      <c r="A44" s="41">
        <v>1661</v>
      </c>
      <c r="B44" s="41" t="s">
        <v>794</v>
      </c>
      <c r="C44" s="41" t="s">
        <v>247</v>
      </c>
      <c r="D44" s="42">
        <v>0.6</v>
      </c>
      <c r="E44" s="41"/>
      <c r="F44" s="41"/>
      <c r="G44" s="41" t="s">
        <v>157</v>
      </c>
      <c r="H44" s="41" t="s">
        <v>19</v>
      </c>
      <c r="I44" s="41" t="s">
        <v>163</v>
      </c>
      <c r="J44" s="46">
        <v>1847.07</v>
      </c>
      <c r="K44" s="46">
        <v>0</v>
      </c>
      <c r="L44" s="46">
        <v>1847.07</v>
      </c>
      <c r="M44" s="47">
        <v>162</v>
      </c>
      <c r="N44" s="47">
        <v>27.66</v>
      </c>
      <c r="O44" s="47">
        <v>710.67</v>
      </c>
      <c r="P44" s="47">
        <v>83.8</v>
      </c>
      <c r="Q44" s="47">
        <v>984.13</v>
      </c>
      <c r="R44" s="48">
        <v>2831.2</v>
      </c>
      <c r="S44" s="46">
        <v>1748.63</v>
      </c>
      <c r="T44" s="46">
        <v>0</v>
      </c>
      <c r="U44" s="46">
        <v>1748.63</v>
      </c>
      <c r="V44" s="47">
        <v>149</v>
      </c>
      <c r="W44" s="47">
        <v>26.19</v>
      </c>
      <c r="X44" s="47">
        <v>675.4</v>
      </c>
      <c r="Y44" s="47">
        <v>56.54</v>
      </c>
      <c r="Z44" s="47">
        <v>907.13</v>
      </c>
      <c r="AA44" s="48">
        <v>2655.76</v>
      </c>
      <c r="AB44" s="46">
        <v>1735.66</v>
      </c>
      <c r="AC44" s="46">
        <v>0</v>
      </c>
      <c r="AD44" s="46">
        <v>1735.66</v>
      </c>
      <c r="AE44" s="47">
        <v>147</v>
      </c>
      <c r="AF44" s="47">
        <v>25.99</v>
      </c>
      <c r="AG44" s="47">
        <v>670.28</v>
      </c>
      <c r="AH44" s="47">
        <v>92.02</v>
      </c>
      <c r="AI44" s="47">
        <v>935.29</v>
      </c>
      <c r="AJ44" s="48">
        <v>2670.95</v>
      </c>
      <c r="AK44" s="46">
        <v>1754.31</v>
      </c>
      <c r="AL44" s="46">
        <v>0</v>
      </c>
      <c r="AM44" s="46">
        <v>1754.31</v>
      </c>
      <c r="AN44" s="47">
        <v>149</v>
      </c>
      <c r="AO44" s="47">
        <v>26.27</v>
      </c>
      <c r="AP44" s="47">
        <v>677.09</v>
      </c>
      <c r="AQ44" s="47">
        <v>82.15</v>
      </c>
      <c r="AR44" s="47">
        <v>934.51</v>
      </c>
      <c r="AS44" s="48">
        <v>2688.82</v>
      </c>
      <c r="AT44" s="46">
        <v>1838.75</v>
      </c>
      <c r="AU44" s="46">
        <v>552.09</v>
      </c>
      <c r="AV44" s="46">
        <v>2390.84</v>
      </c>
      <c r="AW44" s="47">
        <v>236</v>
      </c>
      <c r="AX44" s="47">
        <v>27.54</v>
      </c>
      <c r="AY44" s="47">
        <v>818.41</v>
      </c>
      <c r="AZ44" s="47">
        <v>75.739999999999995</v>
      </c>
      <c r="BA44" s="47">
        <v>1157.69</v>
      </c>
      <c r="BB44" s="48">
        <v>3548.53</v>
      </c>
      <c r="BC44" s="46">
        <v>2572.04</v>
      </c>
      <c r="BD44" s="46">
        <v>0</v>
      </c>
      <c r="BE44" s="46">
        <v>2572.04</v>
      </c>
      <c r="BF44" s="47">
        <v>261</v>
      </c>
      <c r="BG44" s="47">
        <v>38.43</v>
      </c>
      <c r="BH44" s="47">
        <v>1126.92</v>
      </c>
      <c r="BI44" s="47">
        <v>76.23</v>
      </c>
      <c r="BJ44" s="47">
        <v>1502.58</v>
      </c>
      <c r="BK44" s="48">
        <v>4074.62</v>
      </c>
      <c r="BL44" s="46">
        <v>1718.63</v>
      </c>
      <c r="BM44" s="46">
        <v>0</v>
      </c>
      <c r="BN44" s="46">
        <v>1718.63</v>
      </c>
      <c r="BO44" s="47">
        <v>144</v>
      </c>
      <c r="BP44" s="47">
        <v>25.74</v>
      </c>
      <c r="BQ44" s="47">
        <v>664.06</v>
      </c>
      <c r="BR44" s="47">
        <v>96.81</v>
      </c>
      <c r="BS44" s="47">
        <v>930.61</v>
      </c>
      <c r="BT44" s="48">
        <v>2649.24</v>
      </c>
      <c r="BU44" s="46">
        <v>1718.63</v>
      </c>
      <c r="BV44" s="46">
        <v>0</v>
      </c>
      <c r="BW44" s="46">
        <v>1718.63</v>
      </c>
      <c r="BX44" s="47">
        <v>144</v>
      </c>
      <c r="BY44" s="47">
        <v>25.74</v>
      </c>
      <c r="BZ44" s="47">
        <v>664.06</v>
      </c>
      <c r="CA44" s="47">
        <v>71.31</v>
      </c>
      <c r="CB44" s="47">
        <v>905.11</v>
      </c>
      <c r="CC44" s="48">
        <v>2623.74</v>
      </c>
      <c r="CD44" s="46">
        <v>1748.17</v>
      </c>
      <c r="CE44" s="46">
        <v>0</v>
      </c>
      <c r="CF44" s="46">
        <v>1748.17</v>
      </c>
      <c r="CG44" s="47">
        <v>144</v>
      </c>
      <c r="CH44" s="47">
        <v>25.73</v>
      </c>
      <c r="CI44" s="47">
        <v>663.91</v>
      </c>
      <c r="CJ44" s="47">
        <v>71.7</v>
      </c>
      <c r="CK44" s="47">
        <v>905.34</v>
      </c>
      <c r="CL44" s="48">
        <v>2653.51</v>
      </c>
      <c r="CM44" s="46">
        <v>1730.06</v>
      </c>
      <c r="CN44" s="46">
        <v>0</v>
      </c>
      <c r="CO44" s="46">
        <v>1730.06</v>
      </c>
      <c r="CP44" s="47">
        <v>154</v>
      </c>
      <c r="CQ44" s="47">
        <v>25.91</v>
      </c>
      <c r="CR44" s="47">
        <v>673.04</v>
      </c>
      <c r="CS44" s="47">
        <v>35.81</v>
      </c>
      <c r="CT44" s="47">
        <v>888.76</v>
      </c>
      <c r="CU44" s="48">
        <v>2618.8200000000002</v>
      </c>
      <c r="CV44" s="46">
        <v>2668.56</v>
      </c>
      <c r="CW44" s="46">
        <v>0</v>
      </c>
      <c r="CX44" s="46">
        <v>2668.56</v>
      </c>
      <c r="CY44" s="47">
        <v>275</v>
      </c>
      <c r="CZ44" s="47">
        <v>39.99</v>
      </c>
      <c r="DA44" s="47">
        <v>1171.33</v>
      </c>
      <c r="DB44" s="47">
        <v>93.29</v>
      </c>
      <c r="DC44" s="47">
        <v>1579.61</v>
      </c>
      <c r="DD44" s="48">
        <v>4248.17</v>
      </c>
      <c r="DE44" s="46">
        <v>2748.03</v>
      </c>
      <c r="DF44" s="46">
        <v>0</v>
      </c>
      <c r="DG44" s="46">
        <v>2748.03</v>
      </c>
      <c r="DH44" s="47">
        <v>286</v>
      </c>
      <c r="DI44" s="47">
        <v>278.74</v>
      </c>
      <c r="DJ44" s="47">
        <v>726.82</v>
      </c>
      <c r="DK44" s="47">
        <v>96.04</v>
      </c>
      <c r="DL44" s="47">
        <v>1387.6</v>
      </c>
      <c r="DM44" s="48">
        <v>4135.63</v>
      </c>
      <c r="DN44" s="73">
        <f t="shared" si="1"/>
        <v>25547.170000000006</v>
      </c>
      <c r="DO44" s="73">
        <f t="shared" si="2"/>
        <v>552.09</v>
      </c>
      <c r="DP44" s="73">
        <f t="shared" si="3"/>
        <v>26099.260000000002</v>
      </c>
      <c r="DQ44" s="22">
        <f t="shared" si="4"/>
        <v>2395</v>
      </c>
      <c r="DR44" s="22">
        <f t="shared" si="5"/>
        <v>619.67000000000007</v>
      </c>
      <c r="DS44" s="22">
        <f t="shared" si="6"/>
        <v>9906.0499999999993</v>
      </c>
      <c r="DT44" s="22">
        <f t="shared" si="7"/>
        <v>1028.2499999999998</v>
      </c>
      <c r="DU44" s="22">
        <f t="shared" si="8"/>
        <v>13948.970000000001</v>
      </c>
      <c r="DV44" s="23">
        <f t="shared" si="9"/>
        <v>40048.229999999996</v>
      </c>
    </row>
    <row r="45" spans="1:126" x14ac:dyDescent="0.25">
      <c r="A45" s="41">
        <v>1667</v>
      </c>
      <c r="B45" s="41" t="s">
        <v>774</v>
      </c>
      <c r="C45" s="41" t="s">
        <v>181</v>
      </c>
      <c r="D45" s="42">
        <v>1</v>
      </c>
      <c r="E45" s="41"/>
      <c r="F45" s="41"/>
      <c r="G45" s="41" t="s">
        <v>157</v>
      </c>
      <c r="H45" s="41" t="s">
        <v>19</v>
      </c>
      <c r="I45" s="41" t="s">
        <v>163</v>
      </c>
      <c r="J45" s="46">
        <v>2578.14</v>
      </c>
      <c r="K45" s="46">
        <v>0</v>
      </c>
      <c r="L45" s="46">
        <v>2578.14</v>
      </c>
      <c r="M45" s="47">
        <v>259</v>
      </c>
      <c r="N45" s="47">
        <v>63.86</v>
      </c>
      <c r="O45" s="47">
        <v>970.2</v>
      </c>
      <c r="P45" s="47">
        <v>147.69</v>
      </c>
      <c r="Q45" s="47">
        <v>1440.75</v>
      </c>
      <c r="R45" s="48">
        <v>4018.89</v>
      </c>
      <c r="S45" s="46">
        <v>2576.38</v>
      </c>
      <c r="T45" s="46">
        <v>0</v>
      </c>
      <c r="U45" s="46">
        <v>2576.38</v>
      </c>
      <c r="V45" s="47">
        <v>262</v>
      </c>
      <c r="W45" s="47">
        <v>64.34</v>
      </c>
      <c r="X45" s="47">
        <v>978.16</v>
      </c>
      <c r="Y45" s="47">
        <v>101.84</v>
      </c>
      <c r="Z45" s="47">
        <v>1406.34</v>
      </c>
      <c r="AA45" s="48">
        <v>3982.72</v>
      </c>
      <c r="AB45" s="46">
        <v>2606.38</v>
      </c>
      <c r="AC45" s="46">
        <v>0</v>
      </c>
      <c r="AD45" s="46">
        <v>2606.38</v>
      </c>
      <c r="AE45" s="47">
        <v>266</v>
      </c>
      <c r="AF45" s="47">
        <v>65.09</v>
      </c>
      <c r="AG45" s="47">
        <v>988.66</v>
      </c>
      <c r="AH45" s="47">
        <v>163.58000000000001</v>
      </c>
      <c r="AI45" s="47">
        <v>1483.33</v>
      </c>
      <c r="AJ45" s="48">
        <v>4089.71</v>
      </c>
      <c r="AK45" s="46">
        <v>2576.38</v>
      </c>
      <c r="AL45" s="46">
        <v>0</v>
      </c>
      <c r="AM45" s="46">
        <v>2576.38</v>
      </c>
      <c r="AN45" s="47">
        <v>262</v>
      </c>
      <c r="AO45" s="47">
        <v>64.34</v>
      </c>
      <c r="AP45" s="47">
        <v>977.67</v>
      </c>
      <c r="AQ45" s="47">
        <v>142.63999999999999</v>
      </c>
      <c r="AR45" s="47">
        <v>1446.65</v>
      </c>
      <c r="AS45" s="48">
        <v>4023.03</v>
      </c>
      <c r="AT45" s="46">
        <v>2594.3000000000002</v>
      </c>
      <c r="AU45" s="46">
        <v>948.61</v>
      </c>
      <c r="AV45" s="46">
        <v>3542.91</v>
      </c>
      <c r="AW45" s="47">
        <v>394</v>
      </c>
      <c r="AX45" s="47">
        <v>64.790000000000006</v>
      </c>
      <c r="AY45" s="47">
        <v>1173.93</v>
      </c>
      <c r="AZ45" s="47">
        <v>150.57</v>
      </c>
      <c r="BA45" s="47">
        <v>1783.29</v>
      </c>
      <c r="BB45" s="48">
        <v>5326.2</v>
      </c>
      <c r="BC45" s="46">
        <v>3866.69</v>
      </c>
      <c r="BD45" s="46">
        <v>0</v>
      </c>
      <c r="BE45" s="46">
        <v>3866.69</v>
      </c>
      <c r="BF45" s="47">
        <v>437</v>
      </c>
      <c r="BG45" s="47">
        <v>96.02</v>
      </c>
      <c r="BH45" s="47">
        <v>1440.88</v>
      </c>
      <c r="BI45" s="47">
        <v>165.45</v>
      </c>
      <c r="BJ45" s="47">
        <v>2139.35</v>
      </c>
      <c r="BK45" s="48">
        <v>6006.04</v>
      </c>
      <c r="BL45" s="46">
        <v>2576.38</v>
      </c>
      <c r="BM45" s="46">
        <v>0</v>
      </c>
      <c r="BN45" s="46">
        <v>2576.38</v>
      </c>
      <c r="BO45" s="47">
        <v>262</v>
      </c>
      <c r="BP45" s="47">
        <v>64.34</v>
      </c>
      <c r="BQ45" s="47">
        <v>977.67</v>
      </c>
      <c r="BR45" s="47">
        <v>142.63999999999999</v>
      </c>
      <c r="BS45" s="47">
        <v>1446.65</v>
      </c>
      <c r="BT45" s="48">
        <v>4023.03</v>
      </c>
      <c r="BU45" s="46">
        <v>2576.38</v>
      </c>
      <c r="BV45" s="46">
        <v>0</v>
      </c>
      <c r="BW45" s="46">
        <v>2576.38</v>
      </c>
      <c r="BX45" s="47">
        <v>262</v>
      </c>
      <c r="BY45" s="47">
        <v>64.34</v>
      </c>
      <c r="BZ45" s="47">
        <v>977.67</v>
      </c>
      <c r="CA45" s="47">
        <v>122.24</v>
      </c>
      <c r="CB45" s="47">
        <v>1426.25</v>
      </c>
      <c r="CC45" s="48">
        <v>4002.63</v>
      </c>
      <c r="CD45" s="46">
        <v>2673</v>
      </c>
      <c r="CE45" s="46">
        <v>0</v>
      </c>
      <c r="CF45" s="46">
        <v>2673</v>
      </c>
      <c r="CG45" s="47">
        <v>271</v>
      </c>
      <c r="CH45" s="47">
        <v>66.010000000000005</v>
      </c>
      <c r="CI45" s="47">
        <v>1002.03</v>
      </c>
      <c r="CJ45" s="47">
        <v>88.13</v>
      </c>
      <c r="CK45" s="47">
        <v>1427.17</v>
      </c>
      <c r="CL45" s="48">
        <v>4100.17</v>
      </c>
      <c r="CM45" s="46">
        <v>2576.38</v>
      </c>
      <c r="CN45" s="46">
        <v>0</v>
      </c>
      <c r="CO45" s="46">
        <v>2576.38</v>
      </c>
      <c r="CP45" s="47">
        <v>271</v>
      </c>
      <c r="CQ45" s="47">
        <v>64.34</v>
      </c>
      <c r="CR45" s="47">
        <v>982.47</v>
      </c>
      <c r="CS45" s="47">
        <v>117.14</v>
      </c>
      <c r="CT45" s="47">
        <v>1434.95</v>
      </c>
      <c r="CU45" s="48">
        <v>4011.33</v>
      </c>
      <c r="CV45" s="46">
        <v>3993.71</v>
      </c>
      <c r="CW45" s="46">
        <v>0</v>
      </c>
      <c r="CX45" s="46">
        <v>3993.71</v>
      </c>
      <c r="CY45" s="47">
        <v>457</v>
      </c>
      <c r="CZ45" s="47">
        <v>99.79</v>
      </c>
      <c r="DA45" s="47">
        <v>1735.36</v>
      </c>
      <c r="DB45" s="47">
        <v>132.13</v>
      </c>
      <c r="DC45" s="47">
        <v>2424.2800000000002</v>
      </c>
      <c r="DD45" s="48">
        <v>6417.99</v>
      </c>
      <c r="DE45" s="46">
        <v>4057.15</v>
      </c>
      <c r="DF45" s="46">
        <v>0</v>
      </c>
      <c r="DG45" s="46">
        <v>4057.15</v>
      </c>
      <c r="DH45" s="47">
        <v>470</v>
      </c>
      <c r="DI45" s="47">
        <v>452.83</v>
      </c>
      <c r="DJ45" s="47">
        <v>1279.57</v>
      </c>
      <c r="DK45" s="47">
        <v>184.24</v>
      </c>
      <c r="DL45" s="47">
        <v>2386.64</v>
      </c>
      <c r="DM45" s="48">
        <v>6443.79</v>
      </c>
      <c r="DN45" s="73">
        <f t="shared" si="1"/>
        <v>37827.650000000009</v>
      </c>
      <c r="DO45" s="73">
        <f t="shared" si="2"/>
        <v>948.61</v>
      </c>
      <c r="DP45" s="73">
        <f t="shared" si="3"/>
        <v>38776.260000000009</v>
      </c>
      <c r="DQ45" s="22">
        <f t="shared" si="4"/>
        <v>4135</v>
      </c>
      <c r="DR45" s="22">
        <f t="shared" si="5"/>
        <v>1294.43</v>
      </c>
      <c r="DS45" s="22">
        <f t="shared" si="6"/>
        <v>14461.94</v>
      </c>
      <c r="DT45" s="22">
        <f t="shared" si="7"/>
        <v>1800.93</v>
      </c>
      <c r="DU45" s="22">
        <f t="shared" si="8"/>
        <v>21692.299999999996</v>
      </c>
      <c r="DV45" s="23">
        <f t="shared" si="9"/>
        <v>60468.56</v>
      </c>
    </row>
    <row r="46" spans="1:126" x14ac:dyDescent="0.25">
      <c r="A46" s="41">
        <v>1698</v>
      </c>
      <c r="B46" s="41" t="s">
        <v>689</v>
      </c>
      <c r="C46" s="41" t="s">
        <v>214</v>
      </c>
      <c r="D46" s="42">
        <v>1</v>
      </c>
      <c r="E46" s="41"/>
      <c r="F46" s="41"/>
      <c r="G46" s="41" t="s">
        <v>157</v>
      </c>
      <c r="H46" s="41" t="s">
        <v>19</v>
      </c>
      <c r="I46" s="41" t="s">
        <v>690</v>
      </c>
      <c r="J46" s="46">
        <v>2817.05</v>
      </c>
      <c r="K46" s="46">
        <v>0</v>
      </c>
      <c r="L46" s="46">
        <v>2817.05</v>
      </c>
      <c r="M46" s="47">
        <v>298</v>
      </c>
      <c r="N46" s="47">
        <v>36.549999999999997</v>
      </c>
      <c r="O46" s="47">
        <v>1086.04</v>
      </c>
      <c r="P46" s="47">
        <v>141.80000000000001</v>
      </c>
      <c r="Q46" s="47">
        <v>1562.39</v>
      </c>
      <c r="R46" s="48">
        <v>4379.4399999999996</v>
      </c>
      <c r="S46" s="46">
        <v>2844.45</v>
      </c>
      <c r="T46" s="46">
        <v>0</v>
      </c>
      <c r="U46" s="46">
        <v>2844.45</v>
      </c>
      <c r="V46" s="47">
        <v>303</v>
      </c>
      <c r="W46" s="47">
        <v>36.94</v>
      </c>
      <c r="X46" s="47">
        <v>1098.33</v>
      </c>
      <c r="Y46" s="47">
        <v>50.51</v>
      </c>
      <c r="Z46" s="47">
        <v>1488.78</v>
      </c>
      <c r="AA46" s="48">
        <v>4333.2299999999996</v>
      </c>
      <c r="AB46" s="46">
        <v>2814.45</v>
      </c>
      <c r="AC46" s="46">
        <v>0</v>
      </c>
      <c r="AD46" s="46">
        <v>2814.45</v>
      </c>
      <c r="AE46" s="47">
        <v>298</v>
      </c>
      <c r="AF46" s="47">
        <v>36.549999999999997</v>
      </c>
      <c r="AG46" s="47">
        <v>1086.5999999999999</v>
      </c>
      <c r="AH46" s="47">
        <v>151.97</v>
      </c>
      <c r="AI46" s="47">
        <v>1573.12</v>
      </c>
      <c r="AJ46" s="48">
        <v>4387.57</v>
      </c>
      <c r="AK46" s="46">
        <v>2839.71</v>
      </c>
      <c r="AL46" s="46">
        <v>0</v>
      </c>
      <c r="AM46" s="46">
        <v>2839.71</v>
      </c>
      <c r="AN46" s="47">
        <v>301</v>
      </c>
      <c r="AO46" s="47">
        <v>36.89</v>
      </c>
      <c r="AP46" s="47">
        <v>1096.01</v>
      </c>
      <c r="AQ46" s="47">
        <v>152.41999999999999</v>
      </c>
      <c r="AR46" s="47">
        <v>1586.32</v>
      </c>
      <c r="AS46" s="48">
        <v>4426.03</v>
      </c>
      <c r="AT46" s="46">
        <v>920.14</v>
      </c>
      <c r="AU46" s="46">
        <v>948.61</v>
      </c>
      <c r="AV46" s="46">
        <v>1868.75</v>
      </c>
      <c r="AW46" s="47">
        <v>169</v>
      </c>
      <c r="AX46" s="47">
        <v>11.93</v>
      </c>
      <c r="AY46" s="47">
        <v>615.76</v>
      </c>
      <c r="AZ46" s="47">
        <v>85.14</v>
      </c>
      <c r="BA46" s="47">
        <v>881.83</v>
      </c>
      <c r="BB46" s="48">
        <v>2750.58</v>
      </c>
      <c r="BC46" s="46">
        <v>4202.59</v>
      </c>
      <c r="BD46" s="46">
        <v>0</v>
      </c>
      <c r="BE46" s="46">
        <v>4202.59</v>
      </c>
      <c r="BF46" s="47">
        <v>490</v>
      </c>
      <c r="BG46" s="47">
        <v>54.57</v>
      </c>
      <c r="BH46" s="47">
        <v>1855.77</v>
      </c>
      <c r="BI46" s="47">
        <v>74.62</v>
      </c>
      <c r="BJ46" s="47">
        <v>2474.96</v>
      </c>
      <c r="BK46" s="48">
        <v>6677.55</v>
      </c>
      <c r="BL46" s="46">
        <v>2814.45</v>
      </c>
      <c r="BM46" s="46">
        <v>0</v>
      </c>
      <c r="BN46" s="46">
        <v>2814.45</v>
      </c>
      <c r="BO46" s="47">
        <v>294</v>
      </c>
      <c r="BP46" s="47">
        <v>36.549999999999997</v>
      </c>
      <c r="BQ46" s="47">
        <v>1064.74</v>
      </c>
      <c r="BR46" s="47">
        <v>49.97</v>
      </c>
      <c r="BS46" s="47">
        <v>1445.26</v>
      </c>
      <c r="BT46" s="48">
        <v>4259.71</v>
      </c>
      <c r="BU46" s="46">
        <v>2814.45</v>
      </c>
      <c r="BV46" s="46">
        <v>0</v>
      </c>
      <c r="BW46" s="46">
        <v>2814.45</v>
      </c>
      <c r="BX46" s="47">
        <v>295</v>
      </c>
      <c r="BY46" s="47">
        <v>36.549999999999997</v>
      </c>
      <c r="BZ46" s="47">
        <v>1064.74</v>
      </c>
      <c r="CA46" s="47">
        <v>151.97</v>
      </c>
      <c r="CB46" s="47">
        <v>1548.26</v>
      </c>
      <c r="CC46" s="48">
        <v>4362.71</v>
      </c>
      <c r="CD46" s="46">
        <v>2863.65</v>
      </c>
      <c r="CE46" s="46">
        <v>0</v>
      </c>
      <c r="CF46" s="46">
        <v>2863.65</v>
      </c>
      <c r="CG46" s="47">
        <v>297</v>
      </c>
      <c r="CH46" s="47">
        <v>36.81</v>
      </c>
      <c r="CI46" s="47">
        <v>1071.76</v>
      </c>
      <c r="CJ46" s="47">
        <v>111.92</v>
      </c>
      <c r="CK46" s="47">
        <v>1517.49</v>
      </c>
      <c r="CL46" s="48">
        <v>4381.1400000000003</v>
      </c>
      <c r="CM46" s="46">
        <v>2833.49</v>
      </c>
      <c r="CN46" s="46">
        <v>0</v>
      </c>
      <c r="CO46" s="46">
        <v>2833.49</v>
      </c>
      <c r="CP46" s="47">
        <v>306</v>
      </c>
      <c r="CQ46" s="47">
        <v>36.799999999999997</v>
      </c>
      <c r="CR46" s="47">
        <v>1076.5</v>
      </c>
      <c r="CS46" s="47">
        <v>116.61</v>
      </c>
      <c r="CT46" s="47">
        <v>1535.91</v>
      </c>
      <c r="CU46" s="48">
        <v>4369.3999999999996</v>
      </c>
      <c r="CV46" s="46">
        <v>2833.49</v>
      </c>
      <c r="CW46" s="46">
        <v>0</v>
      </c>
      <c r="CX46" s="46">
        <v>2833.49</v>
      </c>
      <c r="CY46" s="47">
        <v>297</v>
      </c>
      <c r="CZ46" s="47">
        <v>36.799999999999997</v>
      </c>
      <c r="DA46" s="47">
        <v>1071.7</v>
      </c>
      <c r="DB46" s="47">
        <v>126.81</v>
      </c>
      <c r="DC46" s="47">
        <v>1532.31</v>
      </c>
      <c r="DD46" s="48">
        <v>4365.8</v>
      </c>
      <c r="DE46" s="46">
        <v>4228.55</v>
      </c>
      <c r="DF46" s="46">
        <v>0</v>
      </c>
      <c r="DG46" s="46">
        <v>4228.55</v>
      </c>
      <c r="DH46" s="47">
        <v>493</v>
      </c>
      <c r="DI46" s="47">
        <v>402.55</v>
      </c>
      <c r="DJ46" s="47">
        <v>1329.86</v>
      </c>
      <c r="DK46" s="47">
        <v>146.5</v>
      </c>
      <c r="DL46" s="47">
        <v>2371.91</v>
      </c>
      <c r="DM46" s="48">
        <v>6600.46</v>
      </c>
      <c r="DN46" s="73">
        <f t="shared" si="1"/>
        <v>37640.920000000006</v>
      </c>
      <c r="DO46" s="73">
        <f t="shared" si="2"/>
        <v>948.61</v>
      </c>
      <c r="DP46" s="73">
        <f t="shared" si="3"/>
        <v>38589.530000000006</v>
      </c>
      <c r="DQ46" s="22">
        <f t="shared" si="4"/>
        <v>4135</v>
      </c>
      <c r="DR46" s="22">
        <f t="shared" si="5"/>
        <v>836.04000000000008</v>
      </c>
      <c r="DS46" s="22">
        <f t="shared" si="6"/>
        <v>14582.550000000001</v>
      </c>
      <c r="DT46" s="22">
        <f t="shared" si="7"/>
        <v>1410.2099999999998</v>
      </c>
      <c r="DU46" s="22">
        <f t="shared" si="8"/>
        <v>20963.800000000003</v>
      </c>
      <c r="DV46" s="23">
        <f t="shared" si="9"/>
        <v>59553.33</v>
      </c>
    </row>
    <row r="47" spans="1:126" hidden="1" x14ac:dyDescent="0.25">
      <c r="A47" s="41">
        <v>1707</v>
      </c>
      <c r="B47" s="41" t="s">
        <v>466</v>
      </c>
      <c r="C47" s="41" t="s">
        <v>467</v>
      </c>
      <c r="D47" s="42">
        <v>1</v>
      </c>
      <c r="E47" s="41"/>
      <c r="F47" s="41"/>
      <c r="G47" s="41" t="s">
        <v>157</v>
      </c>
      <c r="H47" s="41" t="s">
        <v>20</v>
      </c>
      <c r="I47" s="41" t="s">
        <v>254</v>
      </c>
      <c r="J47" s="46">
        <v>2777.3</v>
      </c>
      <c r="K47" s="46">
        <v>0</v>
      </c>
      <c r="L47" s="46">
        <v>0</v>
      </c>
      <c r="M47" s="47">
        <v>-284</v>
      </c>
      <c r="N47" s="47">
        <v>67.680000000000007</v>
      </c>
      <c r="O47" s="47">
        <v>1046.9100000000001</v>
      </c>
      <c r="P47" s="47">
        <v>140.81</v>
      </c>
      <c r="Q47" s="47">
        <v>1539.4</v>
      </c>
      <c r="R47" s="48">
        <v>4316.7</v>
      </c>
      <c r="S47" s="46">
        <v>2709.7</v>
      </c>
      <c r="T47" s="46">
        <v>0</v>
      </c>
      <c r="U47" s="46">
        <v>0</v>
      </c>
      <c r="V47" s="47">
        <v>-284</v>
      </c>
      <c r="W47" s="47">
        <v>67.680000000000007</v>
      </c>
      <c r="X47" s="47">
        <v>1047.99</v>
      </c>
      <c r="Y47" s="47">
        <v>109.31</v>
      </c>
      <c r="Z47" s="47">
        <v>1508.98</v>
      </c>
      <c r="AA47" s="48">
        <v>4218.68</v>
      </c>
      <c r="AB47" s="46">
        <v>2709.7</v>
      </c>
      <c r="AC47" s="46">
        <v>0</v>
      </c>
      <c r="AD47" s="46">
        <v>0</v>
      </c>
      <c r="AE47" s="47">
        <v>-284</v>
      </c>
      <c r="AF47" s="47">
        <v>67.680000000000007</v>
      </c>
      <c r="AG47" s="47">
        <v>1047.45</v>
      </c>
      <c r="AH47" s="47">
        <v>165.41</v>
      </c>
      <c r="AI47" s="47">
        <v>1564.54</v>
      </c>
      <c r="AJ47" s="48">
        <v>4274.24</v>
      </c>
      <c r="AK47" s="46">
        <v>2679.02</v>
      </c>
      <c r="AL47" s="46">
        <v>0</v>
      </c>
      <c r="AM47" s="46">
        <v>0</v>
      </c>
      <c r="AN47" s="47">
        <v>-279</v>
      </c>
      <c r="AO47" s="47">
        <v>66.91</v>
      </c>
      <c r="AP47" s="47">
        <v>1035.99</v>
      </c>
      <c r="AQ47" s="47">
        <v>129.16999999999999</v>
      </c>
      <c r="AR47" s="47">
        <v>1511.07</v>
      </c>
      <c r="AS47" s="48">
        <v>4190.09</v>
      </c>
      <c r="AT47" s="46">
        <v>2717.61</v>
      </c>
      <c r="AU47" s="46">
        <v>948.61</v>
      </c>
      <c r="AV47" s="46">
        <v>948.61</v>
      </c>
      <c r="AW47" s="47">
        <v>-413</v>
      </c>
      <c r="AX47" s="47">
        <v>67.87</v>
      </c>
      <c r="AY47" s="47">
        <v>1240.1400000000001</v>
      </c>
      <c r="AZ47" s="47">
        <v>106.85</v>
      </c>
      <c r="BA47" s="47">
        <v>1827.86</v>
      </c>
      <c r="BB47" s="48">
        <v>5494.08</v>
      </c>
      <c r="BC47" s="46">
        <v>4183.2700000000004</v>
      </c>
      <c r="BD47" s="46">
        <v>0</v>
      </c>
      <c r="BE47" s="46">
        <v>0</v>
      </c>
      <c r="BF47" s="47">
        <v>-469</v>
      </c>
      <c r="BG47" s="47">
        <v>101.01</v>
      </c>
      <c r="BH47" s="47">
        <v>1787.68</v>
      </c>
      <c r="BI47" s="47">
        <v>73.680000000000007</v>
      </c>
      <c r="BJ47" s="47">
        <v>2431.37</v>
      </c>
      <c r="BK47" s="48">
        <v>6614.64</v>
      </c>
      <c r="BL47" s="46">
        <v>2709.7</v>
      </c>
      <c r="BM47" s="46">
        <v>0</v>
      </c>
      <c r="BN47" s="46">
        <v>0</v>
      </c>
      <c r="BO47" s="47">
        <v>-284</v>
      </c>
      <c r="BP47" s="47">
        <v>67.680000000000007</v>
      </c>
      <c r="BQ47" s="47">
        <v>1047.45</v>
      </c>
      <c r="BR47" s="47">
        <v>48.11</v>
      </c>
      <c r="BS47" s="47">
        <v>1447.24</v>
      </c>
      <c r="BT47" s="48">
        <v>4156.9399999999996</v>
      </c>
      <c r="BU47" s="46">
        <v>2709.7</v>
      </c>
      <c r="BV47" s="46">
        <v>0</v>
      </c>
      <c r="BW47" s="46">
        <v>0</v>
      </c>
      <c r="BX47" s="47">
        <v>-284</v>
      </c>
      <c r="BY47" s="47">
        <v>67.680000000000007</v>
      </c>
      <c r="BZ47" s="47">
        <v>1047.45</v>
      </c>
      <c r="CA47" s="47">
        <v>145.01</v>
      </c>
      <c r="CB47" s="47">
        <v>1544.14</v>
      </c>
      <c r="CC47" s="48">
        <v>4253.84</v>
      </c>
      <c r="CD47" s="46">
        <v>2730.11</v>
      </c>
      <c r="CE47" s="46">
        <v>0</v>
      </c>
      <c r="CF47" s="46">
        <v>0</v>
      </c>
      <c r="CG47" s="47">
        <v>-287</v>
      </c>
      <c r="CH47" s="47">
        <v>68.19</v>
      </c>
      <c r="CI47" s="47">
        <v>1055.08</v>
      </c>
      <c r="CJ47" s="47">
        <v>124.98</v>
      </c>
      <c r="CK47" s="47">
        <v>1535.25</v>
      </c>
      <c r="CL47" s="48">
        <v>4265.3599999999997</v>
      </c>
      <c r="CM47" s="46">
        <v>2709.7</v>
      </c>
      <c r="CN47" s="46">
        <v>0</v>
      </c>
      <c r="CO47" s="46">
        <v>0</v>
      </c>
      <c r="CP47" s="47">
        <v>-291</v>
      </c>
      <c r="CQ47" s="47">
        <v>67.680000000000007</v>
      </c>
      <c r="CR47" s="47">
        <v>1052.25</v>
      </c>
      <c r="CS47" s="47">
        <v>53.21</v>
      </c>
      <c r="CT47" s="47">
        <v>1464.14</v>
      </c>
      <c r="CU47" s="48">
        <v>4173.84</v>
      </c>
      <c r="CV47" s="46">
        <v>2709.7</v>
      </c>
      <c r="CW47" s="46">
        <v>0</v>
      </c>
      <c r="CX47" s="46">
        <v>0</v>
      </c>
      <c r="CY47" s="47">
        <v>-284</v>
      </c>
      <c r="CZ47" s="47">
        <v>67.680000000000007</v>
      </c>
      <c r="DA47" s="47">
        <v>1047.45</v>
      </c>
      <c r="DB47" s="47">
        <v>104.21</v>
      </c>
      <c r="DC47" s="47">
        <v>1503.34</v>
      </c>
      <c r="DD47" s="48">
        <v>4213.04</v>
      </c>
      <c r="DE47" s="46">
        <v>4042.87</v>
      </c>
      <c r="DF47" s="46">
        <v>0</v>
      </c>
      <c r="DG47" s="46">
        <v>0</v>
      </c>
      <c r="DH47" s="47">
        <v>-465</v>
      </c>
      <c r="DI47" s="47">
        <v>452.5</v>
      </c>
      <c r="DJ47" s="47">
        <v>1302.8</v>
      </c>
      <c r="DK47" s="47">
        <v>138.1</v>
      </c>
      <c r="DL47" s="47">
        <v>2358.4</v>
      </c>
      <c r="DM47" s="48">
        <v>6401.27</v>
      </c>
      <c r="DN47" s="73">
        <f t="shared" si="1"/>
        <v>38098.080000000009</v>
      </c>
      <c r="DO47" s="73">
        <f t="shared" si="2"/>
        <v>948.61</v>
      </c>
      <c r="DP47" s="73">
        <f t="shared" si="3"/>
        <v>948.61</v>
      </c>
      <c r="DQ47" s="22">
        <f t="shared" si="4"/>
        <v>-4192</v>
      </c>
      <c r="DR47" s="22">
        <f t="shared" si="5"/>
        <v>1297.9200000000003</v>
      </c>
      <c r="DS47" s="22">
        <f t="shared" si="6"/>
        <v>14806.090000000002</v>
      </c>
      <c r="DT47" s="22">
        <f t="shared" si="7"/>
        <v>1386.96</v>
      </c>
      <c r="DU47" s="22">
        <f t="shared" si="8"/>
        <v>21682.97</v>
      </c>
      <c r="DV47" s="23">
        <f t="shared" si="9"/>
        <v>60729.66</v>
      </c>
    </row>
    <row r="48" spans="1:126" hidden="1" x14ac:dyDescent="0.25">
      <c r="A48" s="41">
        <v>1713</v>
      </c>
      <c r="B48" s="41" t="s">
        <v>397</v>
      </c>
      <c r="C48" s="41" t="s">
        <v>398</v>
      </c>
      <c r="D48" s="42">
        <v>1</v>
      </c>
      <c r="E48" s="41"/>
      <c r="F48" s="41"/>
      <c r="G48" s="41" t="s">
        <v>157</v>
      </c>
      <c r="H48" s="41" t="s">
        <v>24</v>
      </c>
      <c r="I48" s="41" t="s">
        <v>163</v>
      </c>
      <c r="J48" s="46">
        <v>5994.96</v>
      </c>
      <c r="K48" s="46">
        <v>0</v>
      </c>
      <c r="L48" s="46">
        <v>0</v>
      </c>
      <c r="M48" s="47">
        <v>738</v>
      </c>
      <c r="N48" s="47">
        <v>149.81</v>
      </c>
      <c r="O48" s="47">
        <v>2682.9</v>
      </c>
      <c r="P48" s="47">
        <v>95.69</v>
      </c>
      <c r="Q48" s="47">
        <v>3666.4</v>
      </c>
      <c r="R48" s="48">
        <v>9661.36</v>
      </c>
      <c r="S48" s="46">
        <v>6290.25</v>
      </c>
      <c r="T48" s="46">
        <v>0</v>
      </c>
      <c r="U48" s="46">
        <v>0</v>
      </c>
      <c r="V48" s="47">
        <v>778</v>
      </c>
      <c r="W48" s="47">
        <v>157.19999999999999</v>
      </c>
      <c r="X48" s="47">
        <v>2811.42</v>
      </c>
      <c r="Y48" s="47">
        <v>191.5</v>
      </c>
      <c r="Z48" s="47">
        <v>3938.12</v>
      </c>
      <c r="AA48" s="48">
        <v>10228.370000000001</v>
      </c>
      <c r="AB48" s="46">
        <v>5939.5</v>
      </c>
      <c r="AC48" s="46">
        <v>0</v>
      </c>
      <c r="AD48" s="46">
        <v>0</v>
      </c>
      <c r="AE48" s="47">
        <v>730</v>
      </c>
      <c r="AF48" s="47">
        <v>148.43</v>
      </c>
      <c r="AG48" s="47">
        <v>2660.59</v>
      </c>
      <c r="AH48" s="47">
        <v>171.44</v>
      </c>
      <c r="AI48" s="47">
        <v>3710.46</v>
      </c>
      <c r="AJ48" s="48">
        <v>9649.9599999999991</v>
      </c>
      <c r="AK48" s="46">
        <v>6078.15</v>
      </c>
      <c r="AL48" s="46">
        <v>0</v>
      </c>
      <c r="AM48" s="46">
        <v>0</v>
      </c>
      <c r="AN48" s="47">
        <v>749</v>
      </c>
      <c r="AO48" s="47">
        <v>151.88999999999999</v>
      </c>
      <c r="AP48" s="47">
        <v>2719.68</v>
      </c>
      <c r="AQ48" s="47">
        <v>173.32</v>
      </c>
      <c r="AR48" s="47">
        <v>3793.89</v>
      </c>
      <c r="AS48" s="48">
        <v>9872.0400000000009</v>
      </c>
      <c r="AT48" s="46">
        <v>5939.5</v>
      </c>
      <c r="AU48" s="46">
        <v>948.61</v>
      </c>
      <c r="AV48" s="46">
        <v>948.61</v>
      </c>
      <c r="AW48" s="47">
        <v>859</v>
      </c>
      <c r="AX48" s="47">
        <v>148.43</v>
      </c>
      <c r="AY48" s="47">
        <v>2850.31</v>
      </c>
      <c r="AZ48" s="47">
        <v>148.44999999999999</v>
      </c>
      <c r="BA48" s="47">
        <v>4006.19</v>
      </c>
      <c r="BB48" s="48">
        <v>10894.3</v>
      </c>
      <c r="BC48" s="46">
        <v>8875.5400000000009</v>
      </c>
      <c r="BD48" s="46">
        <v>0</v>
      </c>
      <c r="BE48" s="46">
        <v>0</v>
      </c>
      <c r="BF48" s="47">
        <v>1135</v>
      </c>
      <c r="BG48" s="47">
        <v>221.83</v>
      </c>
      <c r="BH48" s="47">
        <v>3912.01</v>
      </c>
      <c r="BI48" s="47">
        <v>216.35</v>
      </c>
      <c r="BJ48" s="47">
        <v>5485.19</v>
      </c>
      <c r="BK48" s="48">
        <v>14360.73</v>
      </c>
      <c r="BL48" s="46">
        <v>6019.86</v>
      </c>
      <c r="BM48" s="46">
        <v>0</v>
      </c>
      <c r="BN48" s="46">
        <v>0</v>
      </c>
      <c r="BO48" s="47">
        <v>739</v>
      </c>
      <c r="BP48" s="47">
        <v>150.44</v>
      </c>
      <c r="BQ48" s="47">
        <v>2694.84</v>
      </c>
      <c r="BR48" s="47">
        <v>141.93</v>
      </c>
      <c r="BS48" s="47">
        <v>3726.21</v>
      </c>
      <c r="BT48" s="48">
        <v>9746.07</v>
      </c>
      <c r="BU48" s="46">
        <v>5939.5</v>
      </c>
      <c r="BV48" s="46">
        <v>0</v>
      </c>
      <c r="BW48" s="46">
        <v>0</v>
      </c>
      <c r="BX48" s="47">
        <v>729</v>
      </c>
      <c r="BY48" s="47">
        <v>148.43</v>
      </c>
      <c r="BZ48" s="47">
        <v>2660.59</v>
      </c>
      <c r="CA48" s="47">
        <v>156.13999999999999</v>
      </c>
      <c r="CB48" s="47">
        <v>3694.16</v>
      </c>
      <c r="CC48" s="48">
        <v>9633.66</v>
      </c>
      <c r="CD48" s="46">
        <v>5939.5</v>
      </c>
      <c r="CE48" s="46">
        <v>0</v>
      </c>
      <c r="CF48" s="46">
        <v>0</v>
      </c>
      <c r="CG48" s="47">
        <v>684</v>
      </c>
      <c r="CH48" s="47">
        <v>140.05000000000001</v>
      </c>
      <c r="CI48" s="47">
        <v>2517.79</v>
      </c>
      <c r="CJ48" s="47">
        <v>94.89</v>
      </c>
      <c r="CK48" s="47">
        <v>3436.73</v>
      </c>
      <c r="CL48" s="48">
        <v>9376.23</v>
      </c>
      <c r="CM48" s="46">
        <v>5939.5</v>
      </c>
      <c r="CN48" s="46">
        <v>0</v>
      </c>
      <c r="CO48" s="46">
        <v>0</v>
      </c>
      <c r="CP48" s="47">
        <v>738</v>
      </c>
      <c r="CQ48" s="47">
        <v>148.43</v>
      </c>
      <c r="CR48" s="47">
        <v>2665.39</v>
      </c>
      <c r="CS48" s="47">
        <v>120.44</v>
      </c>
      <c r="CT48" s="47">
        <v>3672.26</v>
      </c>
      <c r="CU48" s="48">
        <v>9611.76</v>
      </c>
      <c r="CV48" s="46">
        <v>6282.98</v>
      </c>
      <c r="CW48" s="46">
        <v>0</v>
      </c>
      <c r="CX48" s="46">
        <v>0</v>
      </c>
      <c r="CY48" s="47">
        <v>780</v>
      </c>
      <c r="CZ48" s="47">
        <v>157.01</v>
      </c>
      <c r="DA48" s="47">
        <v>2830.89</v>
      </c>
      <c r="DB48" s="47">
        <v>165.9</v>
      </c>
      <c r="DC48" s="47">
        <v>3933.8</v>
      </c>
      <c r="DD48" s="48">
        <v>10216.780000000001</v>
      </c>
      <c r="DE48" s="46">
        <v>9220.0300000000007</v>
      </c>
      <c r="DF48" s="46">
        <v>0</v>
      </c>
      <c r="DG48" s="46">
        <v>0</v>
      </c>
      <c r="DH48" s="47">
        <v>1182</v>
      </c>
      <c r="DI48" s="47">
        <v>1011.39</v>
      </c>
      <c r="DJ48" s="47">
        <v>4058.84</v>
      </c>
      <c r="DK48" s="47">
        <v>231.22</v>
      </c>
      <c r="DL48" s="47">
        <v>6483.45</v>
      </c>
      <c r="DM48" s="48">
        <v>15703.48</v>
      </c>
      <c r="DN48" s="73">
        <f t="shared" si="1"/>
        <v>84479.12999999999</v>
      </c>
      <c r="DO48" s="73">
        <f t="shared" si="2"/>
        <v>948.61</v>
      </c>
      <c r="DP48" s="73">
        <f t="shared" si="3"/>
        <v>948.61</v>
      </c>
      <c r="DQ48" s="22">
        <f t="shared" si="4"/>
        <v>10580</v>
      </c>
      <c r="DR48" s="22">
        <f t="shared" si="5"/>
        <v>2883.78</v>
      </c>
      <c r="DS48" s="22">
        <f t="shared" si="6"/>
        <v>37760.089999999997</v>
      </c>
      <c r="DT48" s="22">
        <f t="shared" si="7"/>
        <v>2049.2000000000003</v>
      </c>
      <c r="DU48" s="22">
        <f t="shared" si="8"/>
        <v>53273.07</v>
      </c>
      <c r="DV48" s="23">
        <f t="shared" si="9"/>
        <v>138700.81</v>
      </c>
    </row>
    <row r="49" spans="1:126" hidden="1" x14ac:dyDescent="0.25">
      <c r="A49" s="41">
        <v>1718</v>
      </c>
      <c r="B49" s="41" t="s">
        <v>728</v>
      </c>
      <c r="C49" s="41" t="s">
        <v>206</v>
      </c>
      <c r="D49" s="42">
        <v>1</v>
      </c>
      <c r="E49" s="41"/>
      <c r="F49" s="41"/>
      <c r="G49" s="41" t="s">
        <v>157</v>
      </c>
      <c r="H49" s="41" t="s">
        <v>9</v>
      </c>
      <c r="I49" s="41" t="s">
        <v>277</v>
      </c>
      <c r="J49" s="46">
        <v>543.43000000000006</v>
      </c>
      <c r="K49" s="46">
        <v>0</v>
      </c>
      <c r="L49" s="46">
        <v>543.43000000000006</v>
      </c>
      <c r="M49" s="47">
        <v>54.800000000000004</v>
      </c>
      <c r="N49" s="47">
        <v>13.296000000000001</v>
      </c>
      <c r="O49" s="47">
        <v>201.482</v>
      </c>
      <c r="P49" s="47">
        <v>30.002000000000002</v>
      </c>
      <c r="Q49" s="47">
        <v>299.58000000000004</v>
      </c>
      <c r="R49" s="48">
        <v>-2417.5700000000002</v>
      </c>
      <c r="S49" s="43">
        <v>535.274</v>
      </c>
      <c r="T49" s="43">
        <v>0</v>
      </c>
      <c r="U49" s="43">
        <v>535.274</v>
      </c>
      <c r="V49" s="44">
        <v>54.800000000000004</v>
      </c>
      <c r="W49" s="44">
        <v>13.272</v>
      </c>
      <c r="X49" s="44">
        <v>201.37</v>
      </c>
      <c r="Y49" s="44">
        <v>9.4860000000000007</v>
      </c>
      <c r="Z49" s="44">
        <v>278.928</v>
      </c>
      <c r="AA49" s="48">
        <v>-2397.44</v>
      </c>
      <c r="AB49" s="43">
        <v>531.476</v>
      </c>
      <c r="AC49" s="43">
        <v>0</v>
      </c>
      <c r="AD49" s="43">
        <v>531.476</v>
      </c>
      <c r="AE49" s="44">
        <v>54.800000000000004</v>
      </c>
      <c r="AF49" s="44">
        <v>13.272</v>
      </c>
      <c r="AG49" s="44">
        <v>201.268</v>
      </c>
      <c r="AH49" s="44">
        <v>32.893999999999998</v>
      </c>
      <c r="AI49" s="44">
        <v>302.23400000000004</v>
      </c>
      <c r="AJ49" s="48">
        <v>-2355.15</v>
      </c>
      <c r="AK49" s="43">
        <v>539.072</v>
      </c>
      <c r="AL49" s="43">
        <v>0</v>
      </c>
      <c r="AM49" s="43">
        <v>539.072</v>
      </c>
      <c r="AN49" s="44">
        <v>54.800000000000004</v>
      </c>
      <c r="AO49" s="44">
        <v>13.272</v>
      </c>
      <c r="AP49" s="44">
        <v>201.268</v>
      </c>
      <c r="AQ49" s="44">
        <v>25.858000000000001</v>
      </c>
      <c r="AR49" s="44">
        <v>295.19800000000004</v>
      </c>
      <c r="AS49" s="48">
        <v>-2400.16</v>
      </c>
      <c r="AT49" s="43">
        <v>540.92000000000007</v>
      </c>
      <c r="AU49" s="43">
        <v>184.03</v>
      </c>
      <c r="AV49" s="43">
        <v>724.95</v>
      </c>
      <c r="AW49" s="44">
        <v>80.600000000000009</v>
      </c>
      <c r="AX49" s="44">
        <v>13.414000000000001</v>
      </c>
      <c r="AY49" s="44">
        <v>240.13600000000002</v>
      </c>
      <c r="AZ49" s="44">
        <v>30.414000000000001</v>
      </c>
      <c r="BA49" s="44">
        <v>364.56400000000002</v>
      </c>
      <c r="BB49" s="48">
        <v>-3260.19</v>
      </c>
      <c r="BC49" s="43">
        <v>829.07</v>
      </c>
      <c r="BD49" s="43">
        <v>0</v>
      </c>
      <c r="BE49" s="43">
        <v>829.07</v>
      </c>
      <c r="BF49" s="44">
        <v>90.800000000000011</v>
      </c>
      <c r="BG49" s="44">
        <v>19.822000000000003</v>
      </c>
      <c r="BH49" s="44">
        <v>344.488</v>
      </c>
      <c r="BI49" s="44">
        <v>31.906000000000002</v>
      </c>
      <c r="BJ49" s="44">
        <v>487.01600000000002</v>
      </c>
      <c r="BK49" s="48">
        <v>-3658.33</v>
      </c>
      <c r="BL49" s="43">
        <v>386.94200000000001</v>
      </c>
      <c r="BM49" s="43">
        <v>0</v>
      </c>
      <c r="BN49" s="43">
        <v>386.94200000000001</v>
      </c>
      <c r="BO49" s="44">
        <v>34.800000000000004</v>
      </c>
      <c r="BP49" s="44">
        <v>9.66</v>
      </c>
      <c r="BQ49" s="44">
        <v>150.91</v>
      </c>
      <c r="BR49" s="44">
        <v>27.270000000000003</v>
      </c>
      <c r="BS49" s="44">
        <v>222.64000000000001</v>
      </c>
      <c r="BT49" s="48">
        <v>-1712.07</v>
      </c>
      <c r="BU49" s="43">
        <v>97.872</v>
      </c>
      <c r="BV49" s="43">
        <v>0</v>
      </c>
      <c r="BW49" s="43">
        <v>97.872</v>
      </c>
      <c r="BX49" s="44">
        <v>-4.2</v>
      </c>
      <c r="BY49" s="44">
        <v>2.4319999999999999</v>
      </c>
      <c r="BZ49" s="44">
        <v>50.2</v>
      </c>
      <c r="CA49" s="44">
        <v>19.076000000000001</v>
      </c>
      <c r="CB49" s="44">
        <v>67.50800000000001</v>
      </c>
      <c r="CC49" s="48">
        <v>-421.85</v>
      </c>
      <c r="CD49" s="43">
        <v>169.83600000000001</v>
      </c>
      <c r="CE49" s="43">
        <v>0</v>
      </c>
      <c r="CF49" s="43">
        <v>169.83600000000001</v>
      </c>
      <c r="CG49" s="44">
        <v>5.6000000000000005</v>
      </c>
      <c r="CH49" s="44">
        <v>4.2320000000000002</v>
      </c>
      <c r="CI49" s="44">
        <v>75.00800000000001</v>
      </c>
      <c r="CJ49" s="44">
        <v>3.016</v>
      </c>
      <c r="CK49" s="44">
        <v>87.856000000000009</v>
      </c>
      <c r="CL49" s="48">
        <v>-761.32</v>
      </c>
      <c r="CM49" s="43">
        <v>167.00200000000001</v>
      </c>
      <c r="CN49" s="43">
        <v>0</v>
      </c>
      <c r="CO49" s="43">
        <v>167.00200000000001</v>
      </c>
      <c r="CP49" s="44">
        <v>6.4</v>
      </c>
      <c r="CQ49" s="44">
        <v>4.1619999999999999</v>
      </c>
      <c r="CR49" s="44">
        <v>72.536000000000001</v>
      </c>
      <c r="CS49" s="44">
        <v>2.964</v>
      </c>
      <c r="CT49" s="44">
        <v>86.062000000000012</v>
      </c>
      <c r="CU49" s="48">
        <v>-748.95</v>
      </c>
      <c r="CV49" s="43">
        <v>198.24</v>
      </c>
      <c r="CW49" s="43">
        <v>0</v>
      </c>
      <c r="CX49" s="43">
        <v>198.24</v>
      </c>
      <c r="CY49" s="44">
        <v>9</v>
      </c>
      <c r="CZ49" s="44">
        <v>4.9420000000000002</v>
      </c>
      <c r="DA49" s="44">
        <v>82.688000000000002</v>
      </c>
      <c r="DB49" s="44">
        <v>3.5180000000000002</v>
      </c>
      <c r="DC49" s="44">
        <v>100.14800000000001</v>
      </c>
      <c r="DD49" s="48">
        <v>-891.05</v>
      </c>
      <c r="DE49" s="43">
        <v>373.29</v>
      </c>
      <c r="DF49" s="43">
        <v>0</v>
      </c>
      <c r="DG49" s="43">
        <v>373.29</v>
      </c>
      <c r="DH49" s="44">
        <v>33.200000000000003</v>
      </c>
      <c r="DI49" s="44">
        <v>57.760000000000005</v>
      </c>
      <c r="DJ49" s="44">
        <v>97.975999999999999</v>
      </c>
      <c r="DK49" s="44">
        <v>6.6280000000000001</v>
      </c>
      <c r="DL49" s="44">
        <v>195.56400000000002</v>
      </c>
      <c r="DM49" s="48">
        <v>-1670.89</v>
      </c>
      <c r="DN49" s="73">
        <f t="shared" si="1"/>
        <v>5299.3660000000009</v>
      </c>
      <c r="DO49" s="73">
        <f t="shared" si="2"/>
        <v>184.03</v>
      </c>
      <c r="DP49" s="73">
        <f t="shared" si="3"/>
        <v>5483.3960000000015</v>
      </c>
      <c r="DQ49" s="22">
        <f t="shared" si="4"/>
        <v>510.20000000000005</v>
      </c>
      <c r="DR49" s="22">
        <f t="shared" si="5"/>
        <v>179.19600000000003</v>
      </c>
      <c r="DS49" s="22">
        <f t="shared" si="6"/>
        <v>2070.2400000000007</v>
      </c>
      <c r="DT49" s="22">
        <f t="shared" si="7"/>
        <v>250.30200000000002</v>
      </c>
      <c r="DU49" s="22">
        <f t="shared" si="8"/>
        <v>3009.9380000000001</v>
      </c>
      <c r="DV49" s="23">
        <f t="shared" si="9"/>
        <v>-24407.039999999997</v>
      </c>
    </row>
    <row r="50" spans="1:126" hidden="1" x14ac:dyDescent="0.25">
      <c r="A50" s="41">
        <v>1722</v>
      </c>
      <c r="B50" s="41" t="s">
        <v>887</v>
      </c>
      <c r="C50" s="41" t="s">
        <v>888</v>
      </c>
      <c r="D50" s="42">
        <v>0</v>
      </c>
      <c r="E50" s="41"/>
      <c r="F50" s="41"/>
      <c r="G50" s="41" t="s">
        <v>157</v>
      </c>
      <c r="H50" s="41" t="s">
        <v>24</v>
      </c>
      <c r="I50" s="41" t="s">
        <v>163</v>
      </c>
      <c r="J50" s="46"/>
      <c r="K50" s="46"/>
      <c r="L50" s="46"/>
      <c r="M50" s="47"/>
      <c r="N50" s="47"/>
      <c r="O50" s="47"/>
      <c r="P50" s="47"/>
      <c r="Q50" s="47"/>
      <c r="R50" s="48"/>
      <c r="S50" s="43"/>
      <c r="T50" s="43"/>
      <c r="U50" s="43"/>
      <c r="V50" s="44"/>
      <c r="W50" s="44"/>
      <c r="X50" s="44"/>
      <c r="Y50" s="44"/>
      <c r="Z50" s="44"/>
      <c r="AA50" s="48"/>
      <c r="AB50" s="43"/>
      <c r="AC50" s="43"/>
      <c r="AD50" s="43"/>
      <c r="AE50" s="44"/>
      <c r="AF50" s="44"/>
      <c r="AG50" s="44"/>
      <c r="AH50" s="44"/>
      <c r="AI50" s="44"/>
      <c r="AJ50" s="48"/>
      <c r="AK50" s="43"/>
      <c r="AL50" s="43"/>
      <c r="AM50" s="43"/>
      <c r="AN50" s="44"/>
      <c r="AO50" s="44"/>
      <c r="AP50" s="44"/>
      <c r="AQ50" s="44"/>
      <c r="AR50" s="44"/>
      <c r="AS50" s="48"/>
      <c r="AT50" s="46">
        <v>0</v>
      </c>
      <c r="AU50" s="46">
        <v>569.16999999999996</v>
      </c>
      <c r="AV50" s="46">
        <v>569.16999999999996</v>
      </c>
      <c r="AW50" s="47">
        <v>24</v>
      </c>
      <c r="AX50" s="47">
        <v>0</v>
      </c>
      <c r="AY50" s="47">
        <v>113.84</v>
      </c>
      <c r="AZ50" s="47">
        <v>7.63</v>
      </c>
      <c r="BA50" s="47">
        <v>145.47</v>
      </c>
      <c r="BB50" s="48">
        <v>714.64</v>
      </c>
      <c r="BC50" s="43"/>
      <c r="BD50" s="43"/>
      <c r="BE50" s="43"/>
      <c r="BF50" s="44"/>
      <c r="BG50" s="44"/>
      <c r="BH50" s="44"/>
      <c r="BI50" s="44"/>
      <c r="BJ50" s="44"/>
      <c r="BK50" s="48"/>
      <c r="BL50" s="43"/>
      <c r="BM50" s="43"/>
      <c r="BN50" s="43"/>
      <c r="BO50" s="44"/>
      <c r="BP50" s="44"/>
      <c r="BQ50" s="44"/>
      <c r="BR50" s="44"/>
      <c r="BS50" s="44"/>
      <c r="BT50" s="48"/>
      <c r="BU50" s="43"/>
      <c r="BV50" s="43"/>
      <c r="BW50" s="43"/>
      <c r="BX50" s="44"/>
      <c r="BY50" s="44"/>
      <c r="BZ50" s="44"/>
      <c r="CA50" s="44"/>
      <c r="CB50" s="44"/>
      <c r="CC50" s="48"/>
      <c r="CD50" s="43"/>
      <c r="CE50" s="43"/>
      <c r="CF50" s="43"/>
      <c r="CG50" s="44"/>
      <c r="CH50" s="44"/>
      <c r="CI50" s="44"/>
      <c r="CJ50" s="44"/>
      <c r="CK50" s="44"/>
      <c r="CL50" s="48"/>
      <c r="CM50" s="43"/>
      <c r="CN50" s="43"/>
      <c r="CO50" s="43"/>
      <c r="CP50" s="44"/>
      <c r="CQ50" s="44"/>
      <c r="CR50" s="44"/>
      <c r="CS50" s="44"/>
      <c r="CT50" s="44"/>
      <c r="CU50" s="48"/>
      <c r="CV50" s="43"/>
      <c r="CW50" s="43"/>
      <c r="CX50" s="43"/>
      <c r="CY50" s="44"/>
      <c r="CZ50" s="44"/>
      <c r="DA50" s="44"/>
      <c r="DB50" s="44"/>
      <c r="DC50" s="44"/>
      <c r="DD50" s="48"/>
      <c r="DE50" s="43"/>
      <c r="DF50" s="43"/>
      <c r="DG50" s="43"/>
      <c r="DH50" s="44"/>
      <c r="DI50" s="44"/>
      <c r="DJ50" s="44"/>
      <c r="DK50" s="44"/>
      <c r="DL50" s="44"/>
      <c r="DM50" s="45"/>
      <c r="DN50" s="73">
        <f t="shared" si="1"/>
        <v>0</v>
      </c>
      <c r="DO50" s="73">
        <f t="shared" si="2"/>
        <v>569.16999999999996</v>
      </c>
      <c r="DP50" s="73">
        <f t="shared" si="3"/>
        <v>569.16999999999996</v>
      </c>
      <c r="DQ50" s="22">
        <f t="shared" si="4"/>
        <v>24</v>
      </c>
      <c r="DR50" s="22">
        <f t="shared" si="5"/>
        <v>0</v>
      </c>
      <c r="DS50" s="22">
        <f t="shared" si="6"/>
        <v>113.84</v>
      </c>
      <c r="DT50" s="22">
        <f t="shared" si="7"/>
        <v>7.63</v>
      </c>
      <c r="DU50" s="22">
        <f t="shared" si="8"/>
        <v>145.47</v>
      </c>
      <c r="DV50" s="23">
        <f t="shared" si="9"/>
        <v>714.64</v>
      </c>
    </row>
    <row r="51" spans="1:126" hidden="1" x14ac:dyDescent="0.25">
      <c r="A51" s="41">
        <v>1727</v>
      </c>
      <c r="B51" s="41" t="s">
        <v>185</v>
      </c>
      <c r="C51" s="41" t="s">
        <v>186</v>
      </c>
      <c r="D51" s="42">
        <v>0.6</v>
      </c>
      <c r="E51" s="41"/>
      <c r="F51" s="41"/>
      <c r="G51" s="41" t="s">
        <v>157</v>
      </c>
      <c r="H51" s="41" t="s">
        <v>23</v>
      </c>
      <c r="I51" s="41" t="s">
        <v>163</v>
      </c>
      <c r="J51" s="46">
        <v>3565.11</v>
      </c>
      <c r="K51" s="46">
        <v>0</v>
      </c>
      <c r="L51" s="46">
        <v>3565.11</v>
      </c>
      <c r="M51" s="47">
        <v>402</v>
      </c>
      <c r="N51" s="47">
        <v>46.31</v>
      </c>
      <c r="O51" s="47">
        <v>1647.86</v>
      </c>
      <c r="P51" s="47">
        <v>123.94</v>
      </c>
      <c r="Q51" s="47">
        <v>2220.11</v>
      </c>
      <c r="R51" s="48">
        <v>5785.22</v>
      </c>
      <c r="S51" s="46">
        <v>3900.11</v>
      </c>
      <c r="T51" s="46">
        <v>0</v>
      </c>
      <c r="U51" s="46">
        <v>3900.11</v>
      </c>
      <c r="V51" s="47">
        <v>448</v>
      </c>
      <c r="W51" s="47">
        <v>50.67</v>
      </c>
      <c r="X51" s="47">
        <v>1792.04</v>
      </c>
      <c r="Y51" s="47">
        <v>67.28</v>
      </c>
      <c r="Z51" s="47">
        <v>2357.9899999999998</v>
      </c>
      <c r="AA51" s="48">
        <v>6258.1</v>
      </c>
      <c r="AB51" s="46">
        <v>3565.11</v>
      </c>
      <c r="AC51" s="46">
        <v>0</v>
      </c>
      <c r="AD51" s="46">
        <v>3565.11</v>
      </c>
      <c r="AE51" s="47">
        <v>402</v>
      </c>
      <c r="AF51" s="47">
        <v>46.31</v>
      </c>
      <c r="AG51" s="47">
        <v>1648.55</v>
      </c>
      <c r="AH51" s="47">
        <v>134.13999999999999</v>
      </c>
      <c r="AI51" s="47">
        <v>2231</v>
      </c>
      <c r="AJ51" s="48">
        <v>5796.11</v>
      </c>
      <c r="AK51" s="46">
        <v>3565.11</v>
      </c>
      <c r="AL51" s="46">
        <v>0</v>
      </c>
      <c r="AM51" s="46">
        <v>3565.11</v>
      </c>
      <c r="AN51" s="47">
        <v>402</v>
      </c>
      <c r="AO51" s="47">
        <v>46.31</v>
      </c>
      <c r="AP51" s="47">
        <v>1648.55</v>
      </c>
      <c r="AQ51" s="47">
        <v>118.84</v>
      </c>
      <c r="AR51" s="47">
        <v>2215.6999999999998</v>
      </c>
      <c r="AS51" s="48">
        <v>5780.81</v>
      </c>
      <c r="AT51" s="46">
        <v>3565.11</v>
      </c>
      <c r="AU51" s="46">
        <v>464.82</v>
      </c>
      <c r="AV51" s="46">
        <v>4029.93</v>
      </c>
      <c r="AW51" s="47">
        <v>466</v>
      </c>
      <c r="AX51" s="47">
        <v>46.31</v>
      </c>
      <c r="AY51" s="47">
        <v>1741.51</v>
      </c>
      <c r="AZ51" s="47">
        <v>125.07</v>
      </c>
      <c r="BA51" s="47">
        <v>2378.89</v>
      </c>
      <c r="BB51" s="48">
        <v>6408.82</v>
      </c>
      <c r="BC51" s="46">
        <v>5345.17</v>
      </c>
      <c r="BD51" s="46">
        <v>0</v>
      </c>
      <c r="BE51" s="46">
        <v>5345.17</v>
      </c>
      <c r="BF51" s="47">
        <v>644</v>
      </c>
      <c r="BG51" s="47">
        <v>69.11</v>
      </c>
      <c r="BH51" s="47">
        <v>2396.19</v>
      </c>
      <c r="BI51" s="47">
        <v>148.07</v>
      </c>
      <c r="BJ51" s="47">
        <v>3257.37</v>
      </c>
      <c r="BK51" s="48">
        <v>8602.5400000000009</v>
      </c>
      <c r="BL51" s="46">
        <v>3565.11</v>
      </c>
      <c r="BM51" s="46">
        <v>0</v>
      </c>
      <c r="BN51" s="46">
        <v>3565.11</v>
      </c>
      <c r="BO51" s="47">
        <v>401</v>
      </c>
      <c r="BP51" s="47">
        <v>46.31</v>
      </c>
      <c r="BQ51" s="47">
        <v>1648.55</v>
      </c>
      <c r="BR51" s="47">
        <v>113.74</v>
      </c>
      <c r="BS51" s="47">
        <v>2209.6</v>
      </c>
      <c r="BT51" s="48">
        <v>5774.71</v>
      </c>
      <c r="BU51" s="46">
        <v>3565.11</v>
      </c>
      <c r="BV51" s="46">
        <v>0</v>
      </c>
      <c r="BW51" s="46">
        <v>3565.11</v>
      </c>
      <c r="BX51" s="47">
        <v>402</v>
      </c>
      <c r="BY51" s="47">
        <v>46.31</v>
      </c>
      <c r="BZ51" s="47">
        <v>1648.55</v>
      </c>
      <c r="CA51" s="47">
        <v>123.94</v>
      </c>
      <c r="CB51" s="47">
        <v>2220.8000000000002</v>
      </c>
      <c r="CC51" s="48">
        <v>5785.91</v>
      </c>
      <c r="CD51" s="46">
        <v>3351.03</v>
      </c>
      <c r="CE51" s="46">
        <v>0</v>
      </c>
      <c r="CF51" s="46">
        <v>3351.03</v>
      </c>
      <c r="CG51" s="47">
        <v>326</v>
      </c>
      <c r="CH51" s="47">
        <v>39.18</v>
      </c>
      <c r="CI51" s="47">
        <v>1418.79</v>
      </c>
      <c r="CJ51" s="47">
        <v>131.18</v>
      </c>
      <c r="CK51" s="47">
        <v>1915.15</v>
      </c>
      <c r="CL51" s="48">
        <v>5266.18</v>
      </c>
      <c r="CM51" s="46">
        <v>2494.69</v>
      </c>
      <c r="CN51" s="46">
        <v>0</v>
      </c>
      <c r="CO51" s="46">
        <v>2494.69</v>
      </c>
      <c r="CP51" s="47">
        <v>265</v>
      </c>
      <c r="CQ51" s="47">
        <v>32.4</v>
      </c>
      <c r="CR51" s="47">
        <v>1218.4100000000001</v>
      </c>
      <c r="CS51" s="47">
        <v>83.93</v>
      </c>
      <c r="CT51" s="47">
        <v>1599.74</v>
      </c>
      <c r="CU51" s="48">
        <v>4094.43</v>
      </c>
      <c r="CV51" s="46">
        <v>3565.11</v>
      </c>
      <c r="CW51" s="46">
        <v>0</v>
      </c>
      <c r="CX51" s="46">
        <v>3565.11</v>
      </c>
      <c r="CY51" s="47">
        <v>402</v>
      </c>
      <c r="CZ51" s="47">
        <v>46.31</v>
      </c>
      <c r="DA51" s="47">
        <v>1648.55</v>
      </c>
      <c r="DB51" s="47">
        <v>67.84</v>
      </c>
      <c r="DC51" s="47">
        <v>2164.6999999999998</v>
      </c>
      <c r="DD51" s="48">
        <v>5729.81</v>
      </c>
      <c r="DE51" s="46">
        <v>5357.26</v>
      </c>
      <c r="DF51" s="46">
        <v>0</v>
      </c>
      <c r="DG51" s="46">
        <v>5357.26</v>
      </c>
      <c r="DH51" s="47">
        <v>650</v>
      </c>
      <c r="DI51" s="47">
        <v>519.75</v>
      </c>
      <c r="DJ51" s="47">
        <v>2412.41</v>
      </c>
      <c r="DK51" s="47">
        <v>87.04</v>
      </c>
      <c r="DL51" s="47">
        <v>3669.2</v>
      </c>
      <c r="DM51" s="48">
        <v>9026.4599999999991</v>
      </c>
      <c r="DN51" s="73">
        <f t="shared" si="1"/>
        <v>48969.140000000007</v>
      </c>
      <c r="DO51" s="73">
        <f t="shared" si="2"/>
        <v>464.82</v>
      </c>
      <c r="DP51" s="73">
        <f t="shared" si="3"/>
        <v>49433.960000000006</v>
      </c>
      <c r="DQ51" s="22">
        <f t="shared" si="4"/>
        <v>5611</v>
      </c>
      <c r="DR51" s="22">
        <f t="shared" si="5"/>
        <v>1081.5900000000001</v>
      </c>
      <c r="DS51" s="22">
        <f t="shared" si="6"/>
        <v>22518.51</v>
      </c>
      <c r="DT51" s="22">
        <f t="shared" si="7"/>
        <v>1438.75</v>
      </c>
      <c r="DU51" s="22">
        <f t="shared" si="8"/>
        <v>30649.85</v>
      </c>
      <c r="DV51" s="23">
        <f t="shared" si="9"/>
        <v>80083.81</v>
      </c>
    </row>
    <row r="52" spans="1:126" hidden="1" x14ac:dyDescent="0.25">
      <c r="A52" s="41">
        <v>1729</v>
      </c>
      <c r="B52" s="41" t="s">
        <v>340</v>
      </c>
      <c r="C52" s="41" t="s">
        <v>341</v>
      </c>
      <c r="D52" s="42">
        <v>0.2</v>
      </c>
      <c r="E52" s="41"/>
      <c r="F52" s="41"/>
      <c r="G52" s="41" t="s">
        <v>157</v>
      </c>
      <c r="H52" s="41" t="s">
        <v>23</v>
      </c>
      <c r="I52" s="41" t="s">
        <v>163</v>
      </c>
      <c r="J52" s="46">
        <v>1200.23</v>
      </c>
      <c r="K52" s="46">
        <v>0</v>
      </c>
      <c r="L52" s="46">
        <v>1200.23</v>
      </c>
      <c r="M52" s="47">
        <v>78</v>
      </c>
      <c r="N52" s="47">
        <v>15.57</v>
      </c>
      <c r="O52" s="47">
        <v>576.99</v>
      </c>
      <c r="P52" s="47">
        <v>50.32</v>
      </c>
      <c r="Q52" s="47">
        <v>720.88</v>
      </c>
      <c r="R52" s="48">
        <v>1921.11</v>
      </c>
      <c r="S52" s="46">
        <v>1200.23</v>
      </c>
      <c r="T52" s="46">
        <v>0</v>
      </c>
      <c r="U52" s="46">
        <v>1200.23</v>
      </c>
      <c r="V52" s="47">
        <v>78</v>
      </c>
      <c r="W52" s="47">
        <v>15.57</v>
      </c>
      <c r="X52" s="47">
        <v>577.42999999999995</v>
      </c>
      <c r="Y52" s="47">
        <v>21.3</v>
      </c>
      <c r="Z52" s="47">
        <v>692.3</v>
      </c>
      <c r="AA52" s="48">
        <v>1892.53</v>
      </c>
      <c r="AB52" s="46">
        <v>1200.23</v>
      </c>
      <c r="AC52" s="46">
        <v>0</v>
      </c>
      <c r="AD52" s="46">
        <v>1200.23</v>
      </c>
      <c r="AE52" s="47">
        <v>78</v>
      </c>
      <c r="AF52" s="47">
        <v>15.57</v>
      </c>
      <c r="AG52" s="47">
        <v>577.21</v>
      </c>
      <c r="AH52" s="47">
        <v>21.3</v>
      </c>
      <c r="AI52" s="47">
        <v>692.08</v>
      </c>
      <c r="AJ52" s="48">
        <v>1892.31</v>
      </c>
      <c r="AK52" s="46">
        <v>1200.23</v>
      </c>
      <c r="AL52" s="46">
        <v>0</v>
      </c>
      <c r="AM52" s="46">
        <v>1200.23</v>
      </c>
      <c r="AN52" s="47">
        <v>78</v>
      </c>
      <c r="AO52" s="47">
        <v>15.57</v>
      </c>
      <c r="AP52" s="47">
        <v>577.21</v>
      </c>
      <c r="AQ52" s="47">
        <v>21.3</v>
      </c>
      <c r="AR52" s="47">
        <v>692.08</v>
      </c>
      <c r="AS52" s="48">
        <v>1892.31</v>
      </c>
      <c r="AT52" s="46">
        <v>1535.23</v>
      </c>
      <c r="AU52" s="46">
        <v>379.44</v>
      </c>
      <c r="AV52" s="46">
        <v>1914.67</v>
      </c>
      <c r="AW52" s="47">
        <v>156</v>
      </c>
      <c r="AX52" s="47">
        <v>19.920000000000002</v>
      </c>
      <c r="AY52" s="47">
        <v>804.33</v>
      </c>
      <c r="AZ52" s="47">
        <v>32.35</v>
      </c>
      <c r="BA52" s="47">
        <v>1012.6</v>
      </c>
      <c r="BB52" s="48">
        <v>2927.27</v>
      </c>
      <c r="BC52" s="46">
        <v>1789.68</v>
      </c>
      <c r="BD52" s="46">
        <v>0</v>
      </c>
      <c r="BE52" s="46">
        <v>1789.68</v>
      </c>
      <c r="BF52" s="47">
        <v>156</v>
      </c>
      <c r="BG52" s="47">
        <v>23.22</v>
      </c>
      <c r="BH52" s="47">
        <v>843.26</v>
      </c>
      <c r="BI52" s="47">
        <v>31.77</v>
      </c>
      <c r="BJ52" s="47">
        <v>1054.25</v>
      </c>
      <c r="BK52" s="48">
        <v>2843.93</v>
      </c>
      <c r="BL52" s="46">
        <v>1200.23</v>
      </c>
      <c r="BM52" s="46">
        <v>0</v>
      </c>
      <c r="BN52" s="46">
        <v>1200.23</v>
      </c>
      <c r="BO52" s="47">
        <v>73</v>
      </c>
      <c r="BP52" s="47">
        <v>15.57</v>
      </c>
      <c r="BQ52" s="47">
        <v>577.21</v>
      </c>
      <c r="BR52" s="47">
        <v>21.3</v>
      </c>
      <c r="BS52" s="47">
        <v>687.08</v>
      </c>
      <c r="BT52" s="48">
        <v>1887.31</v>
      </c>
      <c r="BU52" s="46">
        <v>1200.23</v>
      </c>
      <c r="BV52" s="46">
        <v>0</v>
      </c>
      <c r="BW52" s="46">
        <v>1200.23</v>
      </c>
      <c r="BX52" s="47">
        <v>74</v>
      </c>
      <c r="BY52" s="47">
        <v>15.57</v>
      </c>
      <c r="BZ52" s="47">
        <v>577.21</v>
      </c>
      <c r="CA52" s="47">
        <v>21.3</v>
      </c>
      <c r="CB52" s="47">
        <v>688.08</v>
      </c>
      <c r="CC52" s="48">
        <v>1888.31</v>
      </c>
      <c r="CD52" s="46">
        <v>1568.18</v>
      </c>
      <c r="CE52" s="46">
        <v>0</v>
      </c>
      <c r="CF52" s="46">
        <v>1568.18</v>
      </c>
      <c r="CG52" s="47">
        <v>79</v>
      </c>
      <c r="CH52" s="47">
        <v>15.99</v>
      </c>
      <c r="CI52" s="47">
        <v>496.13</v>
      </c>
      <c r="CJ52" s="47">
        <v>26.39</v>
      </c>
      <c r="CK52" s="47">
        <v>617.51</v>
      </c>
      <c r="CL52" s="48">
        <v>2185.69</v>
      </c>
      <c r="CM52" s="46">
        <v>1200.23</v>
      </c>
      <c r="CN52" s="46">
        <v>0</v>
      </c>
      <c r="CO52" s="46">
        <v>1200.23</v>
      </c>
      <c r="CP52" s="47">
        <v>82</v>
      </c>
      <c r="CQ52" s="47">
        <v>15.57</v>
      </c>
      <c r="CR52" s="47">
        <v>488.63</v>
      </c>
      <c r="CS52" s="47">
        <v>21.3</v>
      </c>
      <c r="CT52" s="47">
        <v>607.5</v>
      </c>
      <c r="CU52" s="48">
        <v>1807.73</v>
      </c>
      <c r="CV52" s="46">
        <v>1200.23</v>
      </c>
      <c r="CW52" s="46">
        <v>0</v>
      </c>
      <c r="CX52" s="46">
        <v>1200.23</v>
      </c>
      <c r="CY52" s="47">
        <v>74</v>
      </c>
      <c r="CZ52" s="47">
        <v>15.57</v>
      </c>
      <c r="DA52" s="47">
        <v>483.83</v>
      </c>
      <c r="DB52" s="47">
        <v>21.3</v>
      </c>
      <c r="DC52" s="47">
        <v>594.70000000000005</v>
      </c>
      <c r="DD52" s="48">
        <v>1794.93</v>
      </c>
      <c r="DE52" s="46">
        <v>8780.39</v>
      </c>
      <c r="DF52" s="46">
        <v>0</v>
      </c>
      <c r="DG52" s="46">
        <v>8780.39</v>
      </c>
      <c r="DH52" s="47">
        <v>1127</v>
      </c>
      <c r="DI52" s="47">
        <v>343.19</v>
      </c>
      <c r="DJ52" s="47">
        <v>3869.42</v>
      </c>
      <c r="DK52" s="47">
        <v>157.28</v>
      </c>
      <c r="DL52" s="47">
        <v>5496.89</v>
      </c>
      <c r="DM52" s="48">
        <v>14277.28</v>
      </c>
      <c r="DN52" s="73">
        <f t="shared" si="1"/>
        <v>24475.549999999996</v>
      </c>
      <c r="DO52" s="73">
        <f t="shared" si="2"/>
        <v>379.44</v>
      </c>
      <c r="DP52" s="73">
        <f t="shared" si="3"/>
        <v>24854.989999999998</v>
      </c>
      <c r="DQ52" s="22">
        <f t="shared" si="4"/>
        <v>2206</v>
      </c>
      <c r="DR52" s="22">
        <f t="shared" si="5"/>
        <v>542.45000000000005</v>
      </c>
      <c r="DS52" s="22">
        <f t="shared" si="6"/>
        <v>11026.07</v>
      </c>
      <c r="DT52" s="22">
        <f t="shared" si="7"/>
        <v>468.5100000000001</v>
      </c>
      <c r="DU52" s="22">
        <f t="shared" si="8"/>
        <v>14243.029999999999</v>
      </c>
      <c r="DV52" s="23">
        <f t="shared" si="9"/>
        <v>39098.020000000004</v>
      </c>
    </row>
    <row r="53" spans="1:126" x14ac:dyDescent="0.25">
      <c r="A53" s="41">
        <v>1734</v>
      </c>
      <c r="B53" s="41" t="s">
        <v>526</v>
      </c>
      <c r="C53" s="41" t="s">
        <v>527</v>
      </c>
      <c r="D53" s="42">
        <v>1</v>
      </c>
      <c r="E53" s="41"/>
      <c r="F53" s="41"/>
      <c r="G53" s="41" t="s">
        <v>157</v>
      </c>
      <c r="H53" s="41" t="s">
        <v>19</v>
      </c>
      <c r="I53" s="41" t="s">
        <v>256</v>
      </c>
      <c r="J53" s="46">
        <v>1857.01</v>
      </c>
      <c r="K53" s="46">
        <v>0</v>
      </c>
      <c r="L53" s="46">
        <v>1857.01</v>
      </c>
      <c r="M53" s="47">
        <v>154</v>
      </c>
      <c r="N53" s="47">
        <v>26.79</v>
      </c>
      <c r="O53" s="47">
        <v>309.85000000000002</v>
      </c>
      <c r="P53" s="47">
        <v>114.27</v>
      </c>
      <c r="Q53" s="47">
        <v>604.91</v>
      </c>
      <c r="R53" s="48">
        <v>2461.92</v>
      </c>
      <c r="S53" s="46">
        <v>2779.02</v>
      </c>
      <c r="T53" s="46">
        <v>0</v>
      </c>
      <c r="U53" s="46">
        <v>2779.02</v>
      </c>
      <c r="V53" s="47">
        <v>291</v>
      </c>
      <c r="W53" s="47">
        <v>41.64</v>
      </c>
      <c r="X53" s="47">
        <v>1051.1099999999999</v>
      </c>
      <c r="Y53" s="47">
        <v>141.13999999999999</v>
      </c>
      <c r="Z53" s="47">
        <v>1524.89</v>
      </c>
      <c r="AA53" s="48">
        <v>4303.91</v>
      </c>
      <c r="AB53" s="46">
        <v>1731.53</v>
      </c>
      <c r="AC53" s="46">
        <v>0</v>
      </c>
      <c r="AD53" s="46">
        <v>1731.53</v>
      </c>
      <c r="AE53" s="47">
        <v>146</v>
      </c>
      <c r="AF53" s="47">
        <v>25.93</v>
      </c>
      <c r="AG53" s="47">
        <v>257.62</v>
      </c>
      <c r="AH53" s="47">
        <v>148.04</v>
      </c>
      <c r="AI53" s="47">
        <v>577.59</v>
      </c>
      <c r="AJ53" s="48">
        <v>2309.12</v>
      </c>
      <c r="AK53" s="46">
        <v>1766.27</v>
      </c>
      <c r="AL53" s="46">
        <v>0</v>
      </c>
      <c r="AM53" s="46">
        <v>1766.27</v>
      </c>
      <c r="AN53" s="47">
        <v>151</v>
      </c>
      <c r="AO53" s="47">
        <v>26.45</v>
      </c>
      <c r="AP53" s="47">
        <v>289.20999999999998</v>
      </c>
      <c r="AQ53" s="47">
        <v>138.46</v>
      </c>
      <c r="AR53" s="47">
        <v>605.12</v>
      </c>
      <c r="AS53" s="48">
        <v>2371.39</v>
      </c>
      <c r="AT53" s="46">
        <v>1731.53</v>
      </c>
      <c r="AU53" s="46">
        <v>948.61</v>
      </c>
      <c r="AV53" s="46">
        <v>2680.14</v>
      </c>
      <c r="AW53" s="47">
        <v>275</v>
      </c>
      <c r="AX53" s="47">
        <v>25.93</v>
      </c>
      <c r="AY53" s="47">
        <v>447.34</v>
      </c>
      <c r="AZ53" s="47">
        <v>109.75</v>
      </c>
      <c r="BA53" s="47">
        <v>858.02</v>
      </c>
      <c r="BB53" s="48">
        <v>3538.16</v>
      </c>
      <c r="BC53" s="46">
        <v>2787.02</v>
      </c>
      <c r="BD53" s="46">
        <v>0</v>
      </c>
      <c r="BE53" s="46">
        <v>2787.02</v>
      </c>
      <c r="BF53" s="47">
        <v>267</v>
      </c>
      <c r="BG53" s="47">
        <v>39.07</v>
      </c>
      <c r="BH53" s="47">
        <v>988.15</v>
      </c>
      <c r="BI53" s="47">
        <v>150.69999999999999</v>
      </c>
      <c r="BJ53" s="47">
        <v>1444.92</v>
      </c>
      <c r="BK53" s="48">
        <v>4231.9399999999996</v>
      </c>
      <c r="BL53" s="46">
        <v>1750.58</v>
      </c>
      <c r="BM53" s="46">
        <v>0</v>
      </c>
      <c r="BN53" s="46">
        <v>1750.58</v>
      </c>
      <c r="BO53" s="47">
        <v>147</v>
      </c>
      <c r="BP53" s="47">
        <v>26.22</v>
      </c>
      <c r="BQ53" s="47">
        <v>274.89999999999998</v>
      </c>
      <c r="BR53" s="47">
        <v>133.08000000000001</v>
      </c>
      <c r="BS53" s="47">
        <v>581.20000000000005</v>
      </c>
      <c r="BT53" s="48">
        <v>2331.7800000000002</v>
      </c>
      <c r="BU53" s="46">
        <v>1750.58</v>
      </c>
      <c r="BV53" s="46">
        <v>0</v>
      </c>
      <c r="BW53" s="46">
        <v>1750.58</v>
      </c>
      <c r="BX53" s="47">
        <v>149</v>
      </c>
      <c r="BY53" s="47">
        <v>26.22</v>
      </c>
      <c r="BZ53" s="47">
        <v>274.89999999999998</v>
      </c>
      <c r="CA53" s="47">
        <v>112.68</v>
      </c>
      <c r="CB53" s="47">
        <v>562.79999999999995</v>
      </c>
      <c r="CC53" s="48">
        <v>2313.38</v>
      </c>
      <c r="CD53" s="46">
        <v>1809.16</v>
      </c>
      <c r="CE53" s="46">
        <v>0</v>
      </c>
      <c r="CF53" s="46">
        <v>1809.16</v>
      </c>
      <c r="CG53" s="47">
        <v>156</v>
      </c>
      <c r="CH53" s="47">
        <v>27.09</v>
      </c>
      <c r="CI53" s="47">
        <v>328.03</v>
      </c>
      <c r="CJ53" s="47">
        <v>118.82</v>
      </c>
      <c r="CK53" s="47">
        <v>629.94000000000005</v>
      </c>
      <c r="CL53" s="48">
        <v>2439.1</v>
      </c>
      <c r="CM53" s="46">
        <v>1750.58</v>
      </c>
      <c r="CN53" s="46">
        <v>0</v>
      </c>
      <c r="CO53" s="46">
        <v>1750.58</v>
      </c>
      <c r="CP53" s="47">
        <v>157</v>
      </c>
      <c r="CQ53" s="47">
        <v>26.22</v>
      </c>
      <c r="CR53" s="47">
        <v>249.46</v>
      </c>
      <c r="CS53" s="47">
        <v>87.18</v>
      </c>
      <c r="CT53" s="47">
        <v>519.86</v>
      </c>
      <c r="CU53" s="48">
        <v>2270.44</v>
      </c>
      <c r="CV53" s="46">
        <v>2268.85</v>
      </c>
      <c r="CW53" s="46">
        <v>0</v>
      </c>
      <c r="CX53" s="46">
        <v>2268.85</v>
      </c>
      <c r="CY53" s="47">
        <v>220</v>
      </c>
      <c r="CZ53" s="47">
        <v>33.99</v>
      </c>
      <c r="DA53" s="47">
        <v>714.4</v>
      </c>
      <c r="DB53" s="47">
        <v>132.08000000000001</v>
      </c>
      <c r="DC53" s="47">
        <v>1100.47</v>
      </c>
      <c r="DD53" s="48">
        <v>3369.32</v>
      </c>
      <c r="DE53" s="46">
        <v>2679.03</v>
      </c>
      <c r="DF53" s="46">
        <v>0</v>
      </c>
      <c r="DG53" s="46">
        <v>2679.03</v>
      </c>
      <c r="DH53" s="47">
        <v>278</v>
      </c>
      <c r="DI53" s="47">
        <v>283.94</v>
      </c>
      <c r="DJ53" s="47">
        <v>1305.43</v>
      </c>
      <c r="DK53" s="47">
        <v>161.11000000000001</v>
      </c>
      <c r="DL53" s="47">
        <v>2028.48</v>
      </c>
      <c r="DM53" s="48">
        <v>4707.51</v>
      </c>
      <c r="DN53" s="73">
        <f t="shared" si="1"/>
        <v>26411.739999999998</v>
      </c>
      <c r="DO53" s="73">
        <f t="shared" si="2"/>
        <v>948.61</v>
      </c>
      <c r="DP53" s="73">
        <f t="shared" si="3"/>
        <v>27360.35</v>
      </c>
      <c r="DQ53" s="22">
        <f t="shared" si="4"/>
        <v>2538</v>
      </c>
      <c r="DR53" s="22">
        <f t="shared" si="5"/>
        <v>635.71</v>
      </c>
      <c r="DS53" s="22">
        <f t="shared" si="6"/>
        <v>6765.3</v>
      </c>
      <c r="DT53" s="22">
        <f t="shared" si="7"/>
        <v>1680.3899999999999</v>
      </c>
      <c r="DU53" s="22">
        <f t="shared" si="8"/>
        <v>11619.4</v>
      </c>
      <c r="DV53" s="23">
        <f t="shared" si="9"/>
        <v>38979.75</v>
      </c>
    </row>
    <row r="54" spans="1:126" x14ac:dyDescent="0.25">
      <c r="A54" s="41">
        <v>1756</v>
      </c>
      <c r="B54" s="41" t="s">
        <v>783</v>
      </c>
      <c r="C54" s="41" t="s">
        <v>784</v>
      </c>
      <c r="D54" s="42">
        <v>1</v>
      </c>
      <c r="E54" s="41"/>
      <c r="F54" s="41"/>
      <c r="G54" s="41" t="s">
        <v>157</v>
      </c>
      <c r="H54" s="41" t="s">
        <v>19</v>
      </c>
      <c r="I54" s="41" t="s">
        <v>163</v>
      </c>
      <c r="J54" s="46">
        <v>5939.5</v>
      </c>
      <c r="K54" s="46">
        <v>0</v>
      </c>
      <c r="L54" s="46">
        <v>5939.5</v>
      </c>
      <c r="M54" s="47">
        <v>729</v>
      </c>
      <c r="N54" s="47">
        <v>89.06</v>
      </c>
      <c r="O54" s="47">
        <v>2659.27</v>
      </c>
      <c r="P54" s="47">
        <v>161.24</v>
      </c>
      <c r="Q54" s="47">
        <v>3638.57</v>
      </c>
      <c r="R54" s="48">
        <v>9578.07</v>
      </c>
      <c r="S54" s="46">
        <v>5939.5</v>
      </c>
      <c r="T54" s="46">
        <v>0</v>
      </c>
      <c r="U54" s="46">
        <v>5939.5</v>
      </c>
      <c r="V54" s="47">
        <v>730</v>
      </c>
      <c r="W54" s="47">
        <v>89.06</v>
      </c>
      <c r="X54" s="47">
        <v>2661.91</v>
      </c>
      <c r="Y54" s="47">
        <v>171.44</v>
      </c>
      <c r="Z54" s="47">
        <v>3652.41</v>
      </c>
      <c r="AA54" s="48">
        <v>9591.91</v>
      </c>
      <c r="AB54" s="46">
        <v>5939.5</v>
      </c>
      <c r="AC54" s="46">
        <v>0</v>
      </c>
      <c r="AD54" s="46">
        <v>5939.5</v>
      </c>
      <c r="AE54" s="47">
        <v>730</v>
      </c>
      <c r="AF54" s="47">
        <v>89.06</v>
      </c>
      <c r="AG54" s="47">
        <v>2660.59</v>
      </c>
      <c r="AH54" s="47">
        <v>171.44</v>
      </c>
      <c r="AI54" s="47">
        <v>3651.09</v>
      </c>
      <c r="AJ54" s="48">
        <v>9590.59</v>
      </c>
      <c r="AK54" s="46">
        <v>5939.5</v>
      </c>
      <c r="AL54" s="46">
        <v>0</v>
      </c>
      <c r="AM54" s="46">
        <v>5939.5</v>
      </c>
      <c r="AN54" s="47">
        <v>730</v>
      </c>
      <c r="AO54" s="47">
        <v>89.06</v>
      </c>
      <c r="AP54" s="47">
        <v>2660.59</v>
      </c>
      <c r="AQ54" s="47">
        <v>186.74</v>
      </c>
      <c r="AR54" s="47">
        <v>3666.39</v>
      </c>
      <c r="AS54" s="48">
        <v>9605.89</v>
      </c>
      <c r="AT54" s="46">
        <v>6297.14</v>
      </c>
      <c r="AU54" s="46">
        <v>948.61</v>
      </c>
      <c r="AV54" s="46">
        <v>7245.75</v>
      </c>
      <c r="AW54" s="47">
        <v>908</v>
      </c>
      <c r="AX54" s="47">
        <v>94.42</v>
      </c>
      <c r="AY54" s="47">
        <v>3002.76</v>
      </c>
      <c r="AZ54" s="47">
        <v>189</v>
      </c>
      <c r="BA54" s="47">
        <v>4194.18</v>
      </c>
      <c r="BB54" s="48">
        <v>11439.93</v>
      </c>
      <c r="BC54" s="46">
        <v>8862.94</v>
      </c>
      <c r="BD54" s="46">
        <v>0</v>
      </c>
      <c r="BE54" s="46">
        <v>8862.94</v>
      </c>
      <c r="BF54" s="47">
        <v>1133</v>
      </c>
      <c r="BG54" s="47">
        <v>132.9</v>
      </c>
      <c r="BH54" s="47">
        <v>3906.63</v>
      </c>
      <c r="BI54" s="47">
        <v>236.59</v>
      </c>
      <c r="BJ54" s="47">
        <v>5409.12</v>
      </c>
      <c r="BK54" s="48">
        <v>14272.06</v>
      </c>
      <c r="BL54" s="46">
        <v>5939.5</v>
      </c>
      <c r="BM54" s="46">
        <v>0</v>
      </c>
      <c r="BN54" s="46">
        <v>5939.5</v>
      </c>
      <c r="BO54" s="47">
        <v>726</v>
      </c>
      <c r="BP54" s="47">
        <v>89.06</v>
      </c>
      <c r="BQ54" s="47">
        <v>2660.59</v>
      </c>
      <c r="BR54" s="47">
        <v>176.54</v>
      </c>
      <c r="BS54" s="47">
        <v>3652.19</v>
      </c>
      <c r="BT54" s="48">
        <v>9591.69</v>
      </c>
      <c r="BU54" s="46">
        <v>5939.5</v>
      </c>
      <c r="BV54" s="46">
        <v>0</v>
      </c>
      <c r="BW54" s="46">
        <v>5939.5</v>
      </c>
      <c r="BX54" s="47">
        <v>729</v>
      </c>
      <c r="BY54" s="47">
        <v>89.06</v>
      </c>
      <c r="BZ54" s="47">
        <v>2660.59</v>
      </c>
      <c r="CA54" s="47">
        <v>181.64</v>
      </c>
      <c r="CB54" s="47">
        <v>3660.29</v>
      </c>
      <c r="CC54" s="48">
        <v>9599.7900000000009</v>
      </c>
      <c r="CD54" s="46">
        <v>5969.9</v>
      </c>
      <c r="CE54" s="46">
        <v>0</v>
      </c>
      <c r="CF54" s="46">
        <v>5969.9</v>
      </c>
      <c r="CG54" s="47">
        <v>687</v>
      </c>
      <c r="CH54" s="47">
        <v>84.48</v>
      </c>
      <c r="CI54" s="47">
        <v>2530.7600000000002</v>
      </c>
      <c r="CJ54" s="47">
        <v>202.4</v>
      </c>
      <c r="CK54" s="47">
        <v>3504.64</v>
      </c>
      <c r="CL54" s="48">
        <v>9474.5400000000009</v>
      </c>
      <c r="CM54" s="46">
        <v>5985.09</v>
      </c>
      <c r="CN54" s="46">
        <v>0</v>
      </c>
      <c r="CO54" s="46">
        <v>5985.09</v>
      </c>
      <c r="CP54" s="47">
        <v>744</v>
      </c>
      <c r="CQ54" s="47">
        <v>89.74</v>
      </c>
      <c r="CR54" s="47">
        <v>2684.81</v>
      </c>
      <c r="CS54" s="47">
        <v>95.56</v>
      </c>
      <c r="CT54" s="47">
        <v>3614.11</v>
      </c>
      <c r="CU54" s="48">
        <v>9599.2000000000007</v>
      </c>
      <c r="CV54" s="46">
        <v>5939.5</v>
      </c>
      <c r="CW54" s="46">
        <v>0</v>
      </c>
      <c r="CX54" s="46">
        <v>5939.5</v>
      </c>
      <c r="CY54" s="47">
        <v>729</v>
      </c>
      <c r="CZ54" s="47">
        <v>89.06</v>
      </c>
      <c r="DA54" s="47">
        <v>2660.59</v>
      </c>
      <c r="DB54" s="47">
        <v>166.34</v>
      </c>
      <c r="DC54" s="47">
        <v>3644.99</v>
      </c>
      <c r="DD54" s="48">
        <v>9584.49</v>
      </c>
      <c r="DE54" s="46">
        <v>8862.94</v>
      </c>
      <c r="DF54" s="46">
        <v>0</v>
      </c>
      <c r="DG54" s="46">
        <v>8862.94</v>
      </c>
      <c r="DH54" s="47">
        <v>1139</v>
      </c>
      <c r="DI54" s="47">
        <v>904.8</v>
      </c>
      <c r="DJ54" s="47">
        <v>3906.63</v>
      </c>
      <c r="DK54" s="47">
        <v>236.59</v>
      </c>
      <c r="DL54" s="47">
        <v>6187.02</v>
      </c>
      <c r="DM54" s="48">
        <v>15049.96</v>
      </c>
      <c r="DN54" s="73">
        <f t="shared" si="1"/>
        <v>83494.010000000009</v>
      </c>
      <c r="DO54" s="73">
        <f t="shared" si="2"/>
        <v>948.61</v>
      </c>
      <c r="DP54" s="73">
        <f t="shared" si="3"/>
        <v>84442.62000000001</v>
      </c>
      <c r="DQ54" s="22">
        <f t="shared" si="4"/>
        <v>10440</v>
      </c>
      <c r="DR54" s="22">
        <f t="shared" si="5"/>
        <v>2018.82</v>
      </c>
      <c r="DS54" s="22">
        <f t="shared" si="6"/>
        <v>37316.31</v>
      </c>
      <c r="DT54" s="22">
        <f t="shared" si="7"/>
        <v>2352.0600000000004</v>
      </c>
      <c r="DU54" s="22">
        <f t="shared" si="8"/>
        <v>52127.189999999988</v>
      </c>
      <c r="DV54" s="23">
        <f t="shared" si="9"/>
        <v>136569.81</v>
      </c>
    </row>
    <row r="55" spans="1:126" hidden="1" x14ac:dyDescent="0.25">
      <c r="A55" s="41">
        <v>1758</v>
      </c>
      <c r="B55" s="41" t="s">
        <v>534</v>
      </c>
      <c r="C55" s="41" t="s">
        <v>535</v>
      </c>
      <c r="D55" s="42">
        <v>1</v>
      </c>
      <c r="E55" s="41"/>
      <c r="F55" s="41"/>
      <c r="G55" s="41" t="s">
        <v>157</v>
      </c>
      <c r="H55" s="41" t="s">
        <v>9</v>
      </c>
      <c r="I55" s="41" t="s">
        <v>277</v>
      </c>
      <c r="J55" s="46">
        <v>367.66800000000001</v>
      </c>
      <c r="K55" s="46">
        <v>0</v>
      </c>
      <c r="L55" s="46">
        <v>367.66800000000001</v>
      </c>
      <c r="M55" s="47">
        <v>32</v>
      </c>
      <c r="N55" s="47">
        <v>9.1780000000000008</v>
      </c>
      <c r="O55" s="47">
        <v>70.814000000000007</v>
      </c>
      <c r="P55" s="47">
        <v>22.848000000000003</v>
      </c>
      <c r="Q55" s="47">
        <v>134.84</v>
      </c>
      <c r="R55" s="48">
        <v>-1703.5</v>
      </c>
      <c r="S55" s="43">
        <v>410.61600000000004</v>
      </c>
      <c r="T55" s="43">
        <v>0</v>
      </c>
      <c r="U55" s="43">
        <v>410.61600000000004</v>
      </c>
      <c r="V55" s="44">
        <v>37.800000000000004</v>
      </c>
      <c r="W55" s="44">
        <v>10.25</v>
      </c>
      <c r="X55" s="44">
        <v>155.82400000000001</v>
      </c>
      <c r="Y55" s="44">
        <v>10.88</v>
      </c>
      <c r="Z55" s="44">
        <v>214.75400000000002</v>
      </c>
      <c r="AA55" s="48">
        <v>-1838.33</v>
      </c>
      <c r="AB55" s="43">
        <v>367.25800000000004</v>
      </c>
      <c r="AC55" s="43">
        <v>0</v>
      </c>
      <c r="AD55" s="43">
        <v>367.25800000000004</v>
      </c>
      <c r="AE55" s="44">
        <v>32</v>
      </c>
      <c r="AF55" s="44">
        <v>9.168000000000001</v>
      </c>
      <c r="AG55" s="44">
        <v>70.512</v>
      </c>
      <c r="AH55" s="44">
        <v>28.958000000000002</v>
      </c>
      <c r="AI55" s="44">
        <v>140.63800000000001</v>
      </c>
      <c r="AJ55" s="48">
        <v>-1695.65</v>
      </c>
      <c r="AK55" s="43">
        <v>367.25800000000004</v>
      </c>
      <c r="AL55" s="43">
        <v>0</v>
      </c>
      <c r="AM55" s="43">
        <v>367.25800000000004</v>
      </c>
      <c r="AN55" s="44">
        <v>32</v>
      </c>
      <c r="AO55" s="44">
        <v>9.168000000000001</v>
      </c>
      <c r="AP55" s="44">
        <v>70.512</v>
      </c>
      <c r="AQ55" s="44">
        <v>27.938000000000002</v>
      </c>
      <c r="AR55" s="44">
        <v>139.61799999999999</v>
      </c>
      <c r="AS55" s="48">
        <v>-1696.67</v>
      </c>
      <c r="AT55" s="43">
        <v>367.25800000000004</v>
      </c>
      <c r="AU55" s="43">
        <v>180.23600000000002</v>
      </c>
      <c r="AV55" s="43">
        <v>547.49400000000003</v>
      </c>
      <c r="AW55" s="44">
        <v>56.6</v>
      </c>
      <c r="AX55" s="44">
        <v>9.168000000000001</v>
      </c>
      <c r="AY55" s="44">
        <v>106.56</v>
      </c>
      <c r="AZ55" s="44">
        <v>27.294</v>
      </c>
      <c r="BA55" s="44">
        <v>199.62200000000001</v>
      </c>
      <c r="BB55" s="48">
        <v>-2537.85</v>
      </c>
      <c r="BC55" s="43">
        <v>540.83199999999999</v>
      </c>
      <c r="BD55" s="43">
        <v>0</v>
      </c>
      <c r="BE55" s="43">
        <v>540.83199999999999</v>
      </c>
      <c r="BF55" s="44">
        <v>52.2</v>
      </c>
      <c r="BG55" s="44">
        <v>12.780000000000001</v>
      </c>
      <c r="BH55" s="44">
        <v>194.64400000000001</v>
      </c>
      <c r="BI55" s="44">
        <v>31.916</v>
      </c>
      <c r="BJ55" s="44">
        <v>291.54000000000002</v>
      </c>
      <c r="BK55" s="48">
        <v>-2412.62</v>
      </c>
      <c r="BL55" s="43">
        <v>367.25800000000004</v>
      </c>
      <c r="BM55" s="43">
        <v>0</v>
      </c>
      <c r="BN55" s="43">
        <v>367.25800000000004</v>
      </c>
      <c r="BO55" s="44">
        <v>32</v>
      </c>
      <c r="BP55" s="44">
        <v>9.168000000000001</v>
      </c>
      <c r="BQ55" s="44">
        <v>70.512</v>
      </c>
      <c r="BR55" s="44">
        <v>6.5180000000000007</v>
      </c>
      <c r="BS55" s="44">
        <v>118.19800000000001</v>
      </c>
      <c r="BT55" s="48">
        <v>-1718.09</v>
      </c>
      <c r="BU55" s="43">
        <v>371.05600000000004</v>
      </c>
      <c r="BV55" s="43">
        <v>0</v>
      </c>
      <c r="BW55" s="43">
        <v>371.05600000000004</v>
      </c>
      <c r="BX55" s="44">
        <v>32</v>
      </c>
      <c r="BY55" s="44">
        <v>9.168000000000001</v>
      </c>
      <c r="BZ55" s="44">
        <v>70.512</v>
      </c>
      <c r="CA55" s="44">
        <v>22.89</v>
      </c>
      <c r="CB55" s="44">
        <v>134.57000000000002</v>
      </c>
      <c r="CC55" s="48">
        <v>-1720.71</v>
      </c>
      <c r="CD55" s="43">
        <v>385.93200000000002</v>
      </c>
      <c r="CE55" s="43">
        <v>0</v>
      </c>
      <c r="CF55" s="43">
        <v>385.93200000000002</v>
      </c>
      <c r="CG55" s="44">
        <v>34.200000000000003</v>
      </c>
      <c r="CH55" s="44">
        <v>9.5400000000000009</v>
      </c>
      <c r="CI55" s="44">
        <v>83.988</v>
      </c>
      <c r="CJ55" s="44">
        <v>6.8360000000000003</v>
      </c>
      <c r="CK55" s="44">
        <v>134.56400000000002</v>
      </c>
      <c r="CL55" s="48">
        <v>-1795.1</v>
      </c>
      <c r="CM55" s="43">
        <v>375.74</v>
      </c>
      <c r="CN55" s="43">
        <v>0</v>
      </c>
      <c r="CO55" s="43">
        <v>375.74</v>
      </c>
      <c r="CP55" s="44">
        <v>34.4</v>
      </c>
      <c r="CQ55" s="44">
        <v>9.2840000000000007</v>
      </c>
      <c r="CR55" s="44">
        <v>69.683999999999997</v>
      </c>
      <c r="CS55" s="44">
        <v>28.076000000000001</v>
      </c>
      <c r="CT55" s="44">
        <v>141.44400000000002</v>
      </c>
      <c r="CU55" s="48">
        <v>-1737.26</v>
      </c>
      <c r="CV55" s="43">
        <v>449.39400000000001</v>
      </c>
      <c r="CW55" s="43">
        <v>0</v>
      </c>
      <c r="CX55" s="43">
        <v>449.39400000000001</v>
      </c>
      <c r="CY55" s="44">
        <v>42.800000000000004</v>
      </c>
      <c r="CZ55" s="44">
        <v>11.126000000000001</v>
      </c>
      <c r="DA55" s="44">
        <v>135.5</v>
      </c>
      <c r="DB55" s="44">
        <v>7.9640000000000004</v>
      </c>
      <c r="DC55" s="44">
        <v>197.39000000000001</v>
      </c>
      <c r="DD55" s="48">
        <v>-2049.58</v>
      </c>
      <c r="DE55" s="43">
        <v>571.02800000000002</v>
      </c>
      <c r="DF55" s="43">
        <v>0</v>
      </c>
      <c r="DG55" s="43">
        <v>571.02800000000002</v>
      </c>
      <c r="DH55" s="44">
        <v>60.2</v>
      </c>
      <c r="DI55" s="44">
        <v>63.03</v>
      </c>
      <c r="DJ55" s="44">
        <v>289.73</v>
      </c>
      <c r="DK55" s="44">
        <v>28.75</v>
      </c>
      <c r="DL55" s="44">
        <v>441.71000000000004</v>
      </c>
      <c r="DM55" s="48">
        <v>-2413.4299999999998</v>
      </c>
      <c r="DN55" s="73">
        <f t="shared" si="1"/>
        <v>5308.5560000000005</v>
      </c>
      <c r="DO55" s="73">
        <f t="shared" si="2"/>
        <v>180.23600000000002</v>
      </c>
      <c r="DP55" s="73">
        <f t="shared" si="3"/>
        <v>5488.7920000000004</v>
      </c>
      <c r="DQ55" s="22">
        <f t="shared" si="4"/>
        <v>510.2</v>
      </c>
      <c r="DR55" s="22">
        <f t="shared" si="5"/>
        <v>180.19600000000003</v>
      </c>
      <c r="DS55" s="22">
        <f t="shared" si="6"/>
        <v>1459.3039999999999</v>
      </c>
      <c r="DT55" s="22">
        <f t="shared" si="7"/>
        <v>257.38599999999997</v>
      </c>
      <c r="DU55" s="22">
        <f t="shared" si="8"/>
        <v>2407.0860000000002</v>
      </c>
      <c r="DV55" s="23">
        <f t="shared" si="9"/>
        <v>-25036.879999999997</v>
      </c>
    </row>
    <row r="56" spans="1:126" x14ac:dyDescent="0.25">
      <c r="A56" s="41">
        <v>1770</v>
      </c>
      <c r="B56" s="41" t="s">
        <v>417</v>
      </c>
      <c r="C56" s="41" t="s">
        <v>418</v>
      </c>
      <c r="D56" s="42">
        <v>1</v>
      </c>
      <c r="E56" s="41"/>
      <c r="F56" s="41"/>
      <c r="G56" s="41" t="s">
        <v>157</v>
      </c>
      <c r="H56" s="41" t="s">
        <v>19</v>
      </c>
      <c r="I56" s="41" t="s">
        <v>163</v>
      </c>
      <c r="J56" s="46">
        <v>2498.96</v>
      </c>
      <c r="K56" s="46">
        <v>0</v>
      </c>
      <c r="L56" s="46">
        <v>2498.96</v>
      </c>
      <c r="M56" s="47">
        <v>251</v>
      </c>
      <c r="N56" s="47">
        <v>37.32</v>
      </c>
      <c r="O56" s="47">
        <v>946.02</v>
      </c>
      <c r="P56" s="47">
        <v>49.44</v>
      </c>
      <c r="Q56" s="47">
        <v>1283.78</v>
      </c>
      <c r="R56" s="48">
        <v>3782.74</v>
      </c>
      <c r="S56" s="46">
        <v>2425.4499999999998</v>
      </c>
      <c r="T56" s="46">
        <v>0</v>
      </c>
      <c r="U56" s="46">
        <v>2425.4499999999998</v>
      </c>
      <c r="V56" s="47">
        <v>242</v>
      </c>
      <c r="W56" s="47">
        <v>36.340000000000003</v>
      </c>
      <c r="X56" s="47">
        <v>888.09</v>
      </c>
      <c r="Y56" s="47">
        <v>99.17</v>
      </c>
      <c r="Z56" s="47">
        <v>1265.5999999999999</v>
      </c>
      <c r="AA56" s="48">
        <v>3691.05</v>
      </c>
      <c r="AB56" s="46">
        <v>2414.4899999999998</v>
      </c>
      <c r="AC56" s="46">
        <v>0</v>
      </c>
      <c r="AD56" s="46">
        <v>2414.4899999999998</v>
      </c>
      <c r="AE56" s="47">
        <v>240</v>
      </c>
      <c r="AF56" s="47">
        <v>36.18</v>
      </c>
      <c r="AG56" s="47">
        <v>877.74</v>
      </c>
      <c r="AH56" s="47">
        <v>144.88</v>
      </c>
      <c r="AI56" s="47">
        <v>1298.8</v>
      </c>
      <c r="AJ56" s="48">
        <v>3713.29</v>
      </c>
      <c r="AK56" s="46">
        <v>2467.66</v>
      </c>
      <c r="AL56" s="46">
        <v>0</v>
      </c>
      <c r="AM56" s="46">
        <v>2467.66</v>
      </c>
      <c r="AN56" s="47">
        <v>248</v>
      </c>
      <c r="AO56" s="47">
        <v>36.97</v>
      </c>
      <c r="AP56" s="47">
        <v>925.85</v>
      </c>
      <c r="AQ56" s="47">
        <v>145.81</v>
      </c>
      <c r="AR56" s="47">
        <v>1356.63</v>
      </c>
      <c r="AS56" s="48">
        <v>3824.29</v>
      </c>
      <c r="AT56" s="46">
        <v>7423.54</v>
      </c>
      <c r="AU56" s="46">
        <v>882.21</v>
      </c>
      <c r="AV56" s="46">
        <v>8305.75</v>
      </c>
      <c r="AW56" s="47">
        <v>376</v>
      </c>
      <c r="AX56" s="47">
        <v>283.43</v>
      </c>
      <c r="AY56" s="47">
        <v>3049.19</v>
      </c>
      <c r="AZ56" s="47">
        <v>184.17</v>
      </c>
      <c r="BA56" s="47">
        <v>3892.79</v>
      </c>
      <c r="BB56" s="48">
        <v>12198.54</v>
      </c>
      <c r="BC56" s="46">
        <v>67.599999999999994</v>
      </c>
      <c r="BD56" s="46">
        <v>0</v>
      </c>
      <c r="BE56" s="46">
        <v>67.599999999999994</v>
      </c>
      <c r="BF56" s="47">
        <v>0</v>
      </c>
      <c r="BG56" s="47">
        <v>0</v>
      </c>
      <c r="BH56" s="47">
        <v>0</v>
      </c>
      <c r="BI56" s="47">
        <v>0.91</v>
      </c>
      <c r="BJ56" s="47">
        <v>0.91</v>
      </c>
      <c r="BK56" s="48">
        <v>68.510000000000005</v>
      </c>
      <c r="BL56" s="46">
        <v>0</v>
      </c>
      <c r="BM56" s="46">
        <v>0</v>
      </c>
      <c r="BN56" s="46">
        <v>0</v>
      </c>
      <c r="BO56" s="47">
        <v>-3</v>
      </c>
      <c r="BP56" s="47">
        <v>0</v>
      </c>
      <c r="BQ56" s="47">
        <v>0</v>
      </c>
      <c r="BR56" s="47">
        <v>0</v>
      </c>
      <c r="BS56" s="47">
        <v>-3</v>
      </c>
      <c r="BT56" s="48">
        <v>-3</v>
      </c>
      <c r="BU56" s="46">
        <v>0</v>
      </c>
      <c r="BV56" s="46">
        <v>0</v>
      </c>
      <c r="BW56" s="46">
        <v>0</v>
      </c>
      <c r="BX56" s="47">
        <v>0</v>
      </c>
      <c r="BY56" s="47">
        <v>0</v>
      </c>
      <c r="BZ56" s="47">
        <v>0</v>
      </c>
      <c r="CA56" s="47">
        <v>0</v>
      </c>
      <c r="CB56" s="47">
        <v>0</v>
      </c>
      <c r="CC56" s="48">
        <v>0</v>
      </c>
      <c r="CD56" s="46">
        <v>0</v>
      </c>
      <c r="CE56" s="46">
        <v>0</v>
      </c>
      <c r="CF56" s="46">
        <v>0</v>
      </c>
      <c r="CG56" s="47">
        <v>-4</v>
      </c>
      <c r="CH56" s="47">
        <v>-0.75</v>
      </c>
      <c r="CI56" s="47">
        <v>-10.62</v>
      </c>
      <c r="CJ56" s="47">
        <v>0</v>
      </c>
      <c r="CK56" s="47">
        <v>-15.37</v>
      </c>
      <c r="CL56" s="48">
        <v>-15.37</v>
      </c>
      <c r="CM56" s="46">
        <v>0</v>
      </c>
      <c r="CN56" s="46">
        <v>0</v>
      </c>
      <c r="CO56" s="46">
        <v>0</v>
      </c>
      <c r="CP56" s="47">
        <v>0</v>
      </c>
      <c r="CQ56" s="47">
        <v>0</v>
      </c>
      <c r="CR56" s="47">
        <v>175.44</v>
      </c>
      <c r="CS56" s="47">
        <v>0</v>
      </c>
      <c r="CT56" s="47">
        <v>175.44</v>
      </c>
      <c r="CU56" s="48">
        <v>175.44</v>
      </c>
      <c r="CV56" s="43"/>
      <c r="CW56" s="43"/>
      <c r="CX56" s="43"/>
      <c r="CY56" s="44"/>
      <c r="CZ56" s="44"/>
      <c r="DA56" s="44"/>
      <c r="DB56" s="44"/>
      <c r="DC56" s="44"/>
      <c r="DD56" s="48"/>
      <c r="DE56" s="43"/>
      <c r="DF56" s="43"/>
      <c r="DG56" s="43"/>
      <c r="DH56" s="44"/>
      <c r="DI56" s="44"/>
      <c r="DJ56" s="44"/>
      <c r="DK56" s="44"/>
      <c r="DL56" s="44"/>
      <c r="DM56" s="45"/>
      <c r="DN56" s="73">
        <f t="shared" si="1"/>
        <v>17297.699999999997</v>
      </c>
      <c r="DO56" s="73">
        <f t="shared" si="2"/>
        <v>882.21</v>
      </c>
      <c r="DP56" s="73">
        <f t="shared" si="3"/>
        <v>18179.909999999996</v>
      </c>
      <c r="DQ56" s="22">
        <f t="shared" si="4"/>
        <v>1347</v>
      </c>
      <c r="DR56" s="22">
        <f t="shared" si="5"/>
        <v>429.49</v>
      </c>
      <c r="DS56" s="22">
        <f t="shared" si="6"/>
        <v>6851.71</v>
      </c>
      <c r="DT56" s="22">
        <f t="shared" si="7"/>
        <v>624.38</v>
      </c>
      <c r="DU56" s="22">
        <f t="shared" si="8"/>
        <v>9252.58</v>
      </c>
      <c r="DV56" s="23">
        <f t="shared" si="9"/>
        <v>27432.489999999998</v>
      </c>
    </row>
    <row r="57" spans="1:126" x14ac:dyDescent="0.25">
      <c r="A57" s="41">
        <v>1772</v>
      </c>
      <c r="B57" s="41" t="s">
        <v>691</v>
      </c>
      <c r="C57" s="41" t="s">
        <v>419</v>
      </c>
      <c r="D57" s="42">
        <v>0</v>
      </c>
      <c r="E57" s="41"/>
      <c r="F57" s="41"/>
      <c r="G57" s="41" t="s">
        <v>157</v>
      </c>
      <c r="H57" s="41" t="s">
        <v>19</v>
      </c>
      <c r="I57" s="41" t="s">
        <v>163</v>
      </c>
      <c r="J57" s="46">
        <v>0</v>
      </c>
      <c r="K57" s="46">
        <v>0</v>
      </c>
      <c r="L57" s="46">
        <v>0</v>
      </c>
      <c r="M57" s="47">
        <v>0</v>
      </c>
      <c r="N57" s="47">
        <v>0</v>
      </c>
      <c r="O57" s="47">
        <v>0</v>
      </c>
      <c r="P57" s="47">
        <v>0</v>
      </c>
      <c r="Q57" s="47">
        <v>0</v>
      </c>
      <c r="R57" s="48">
        <v>0</v>
      </c>
      <c r="S57" s="46">
        <v>0</v>
      </c>
      <c r="T57" s="46">
        <v>0</v>
      </c>
      <c r="U57" s="46">
        <v>0</v>
      </c>
      <c r="V57" s="47">
        <v>0</v>
      </c>
      <c r="W57" s="47">
        <v>0</v>
      </c>
      <c r="X57" s="47">
        <v>0</v>
      </c>
      <c r="Y57" s="47">
        <v>0</v>
      </c>
      <c r="Z57" s="47">
        <v>0</v>
      </c>
      <c r="AA57" s="48">
        <v>0</v>
      </c>
      <c r="AB57" s="46">
        <v>0</v>
      </c>
      <c r="AC57" s="46">
        <v>0</v>
      </c>
      <c r="AD57" s="46">
        <v>0</v>
      </c>
      <c r="AE57" s="47">
        <v>0</v>
      </c>
      <c r="AF57" s="47">
        <v>0</v>
      </c>
      <c r="AG57" s="47">
        <v>0</v>
      </c>
      <c r="AH57" s="47">
        <v>0</v>
      </c>
      <c r="AI57" s="47">
        <v>0</v>
      </c>
      <c r="AJ57" s="48">
        <v>0</v>
      </c>
      <c r="AK57" s="43"/>
      <c r="AL57" s="43"/>
      <c r="AM57" s="43"/>
      <c r="AN57" s="44"/>
      <c r="AO57" s="44"/>
      <c r="AP57" s="44"/>
      <c r="AQ57" s="44"/>
      <c r="AR57" s="44"/>
      <c r="AS57" s="48"/>
      <c r="AT57" s="46">
        <v>0</v>
      </c>
      <c r="AU57" s="46">
        <v>882.21</v>
      </c>
      <c r="AV57" s="46">
        <v>882.21</v>
      </c>
      <c r="AW57" s="47">
        <v>37</v>
      </c>
      <c r="AX57" s="47">
        <v>0</v>
      </c>
      <c r="AY57" s="47">
        <v>176.44</v>
      </c>
      <c r="AZ57" s="47">
        <v>11.82</v>
      </c>
      <c r="BA57" s="47">
        <v>225.26</v>
      </c>
      <c r="BB57" s="48">
        <v>1107.47</v>
      </c>
      <c r="BC57" s="43"/>
      <c r="BD57" s="43"/>
      <c r="BE57" s="43"/>
      <c r="BF57" s="44"/>
      <c r="BG57" s="44"/>
      <c r="BH57" s="44"/>
      <c r="BI57" s="44"/>
      <c r="BJ57" s="44"/>
      <c r="BK57" s="48"/>
      <c r="BL57" s="43"/>
      <c r="BM57" s="43"/>
      <c r="BN57" s="43"/>
      <c r="BO57" s="44"/>
      <c r="BP57" s="44"/>
      <c r="BQ57" s="44"/>
      <c r="BR57" s="44"/>
      <c r="BS57" s="44"/>
      <c r="BT57" s="48"/>
      <c r="BU57" s="43"/>
      <c r="BV57" s="43"/>
      <c r="BW57" s="43"/>
      <c r="BX57" s="44"/>
      <c r="BY57" s="44"/>
      <c r="BZ57" s="44"/>
      <c r="CA57" s="44"/>
      <c r="CB57" s="44"/>
      <c r="CC57" s="48"/>
      <c r="CD57" s="43"/>
      <c r="CE57" s="43"/>
      <c r="CF57" s="43"/>
      <c r="CG57" s="44"/>
      <c r="CH57" s="44"/>
      <c r="CI57" s="44"/>
      <c r="CJ57" s="44"/>
      <c r="CK57" s="44"/>
      <c r="CL57" s="48"/>
      <c r="CM57" s="43"/>
      <c r="CN57" s="43"/>
      <c r="CO57" s="43"/>
      <c r="CP57" s="44"/>
      <c r="CQ57" s="44"/>
      <c r="CR57" s="44"/>
      <c r="CS57" s="44"/>
      <c r="CT57" s="44"/>
      <c r="CU57" s="48"/>
      <c r="CV57" s="43"/>
      <c r="CW57" s="43"/>
      <c r="CX57" s="43"/>
      <c r="CY57" s="44"/>
      <c r="CZ57" s="44"/>
      <c r="DA57" s="44"/>
      <c r="DB57" s="44"/>
      <c r="DC57" s="44"/>
      <c r="DD57" s="48"/>
      <c r="DE57" s="43"/>
      <c r="DF57" s="43"/>
      <c r="DG57" s="43"/>
      <c r="DH57" s="44"/>
      <c r="DI57" s="44"/>
      <c r="DJ57" s="44"/>
      <c r="DK57" s="44"/>
      <c r="DL57" s="44"/>
      <c r="DM57" s="45"/>
      <c r="DN57" s="73">
        <f t="shared" si="1"/>
        <v>0</v>
      </c>
      <c r="DO57" s="73">
        <f t="shared" si="2"/>
        <v>882.21</v>
      </c>
      <c r="DP57" s="73">
        <f t="shared" si="3"/>
        <v>882.21</v>
      </c>
      <c r="DQ57" s="22">
        <f t="shared" si="4"/>
        <v>37</v>
      </c>
      <c r="DR57" s="22">
        <f t="shared" si="5"/>
        <v>0</v>
      </c>
      <c r="DS57" s="22">
        <f t="shared" si="6"/>
        <v>176.44</v>
      </c>
      <c r="DT57" s="22">
        <f t="shared" si="7"/>
        <v>11.82</v>
      </c>
      <c r="DU57" s="22">
        <f t="shared" si="8"/>
        <v>225.26</v>
      </c>
      <c r="DV57" s="23">
        <f t="shared" si="9"/>
        <v>1107.47</v>
      </c>
    </row>
    <row r="58" spans="1:126" hidden="1" x14ac:dyDescent="0.25">
      <c r="A58" s="41">
        <v>1824</v>
      </c>
      <c r="B58" s="41" t="s">
        <v>678</v>
      </c>
      <c r="C58" s="41" t="s">
        <v>679</v>
      </c>
      <c r="D58" s="42">
        <v>1</v>
      </c>
      <c r="E58" s="41"/>
      <c r="F58" s="41"/>
      <c r="G58" s="41" t="s">
        <v>157</v>
      </c>
      <c r="H58" s="41" t="s">
        <v>20</v>
      </c>
      <c r="I58" s="41" t="s">
        <v>254</v>
      </c>
      <c r="J58" s="46">
        <v>2272.3200000000002</v>
      </c>
      <c r="K58" s="46">
        <v>0</v>
      </c>
      <c r="L58" s="46">
        <v>0</v>
      </c>
      <c r="M58" s="47">
        <v>-212</v>
      </c>
      <c r="N58" s="47">
        <v>32.869999999999997</v>
      </c>
      <c r="O58" s="47">
        <v>694.62</v>
      </c>
      <c r="P58" s="47">
        <v>131.79</v>
      </c>
      <c r="Q58" s="47">
        <v>1071.28</v>
      </c>
      <c r="R58" s="48">
        <v>3343.6</v>
      </c>
      <c r="S58" s="46">
        <v>2147.86</v>
      </c>
      <c r="T58" s="46">
        <v>0</v>
      </c>
      <c r="U58" s="46">
        <v>0</v>
      </c>
      <c r="V58" s="47">
        <v>-205</v>
      </c>
      <c r="W58" s="47">
        <v>32.18</v>
      </c>
      <c r="X58" s="47">
        <v>653</v>
      </c>
      <c r="Y58" s="47">
        <v>99.34</v>
      </c>
      <c r="Z58" s="47">
        <v>989.52</v>
      </c>
      <c r="AA58" s="48">
        <v>3137.38</v>
      </c>
      <c r="AB58" s="46">
        <v>2147.86</v>
      </c>
      <c r="AC58" s="46">
        <v>0</v>
      </c>
      <c r="AD58" s="46">
        <v>0</v>
      </c>
      <c r="AE58" s="47">
        <v>-205</v>
      </c>
      <c r="AF58" s="47">
        <v>32.18</v>
      </c>
      <c r="AG58" s="47">
        <v>652.57000000000005</v>
      </c>
      <c r="AH58" s="47">
        <v>145.24</v>
      </c>
      <c r="AI58" s="47">
        <v>1034.99</v>
      </c>
      <c r="AJ58" s="48">
        <v>3182.85</v>
      </c>
      <c r="AK58" s="46">
        <v>2165.2800000000002</v>
      </c>
      <c r="AL58" s="46">
        <v>0</v>
      </c>
      <c r="AM58" s="46">
        <v>0</v>
      </c>
      <c r="AN58" s="47">
        <v>-208</v>
      </c>
      <c r="AO58" s="47">
        <v>32.43</v>
      </c>
      <c r="AP58" s="47">
        <v>668.37</v>
      </c>
      <c r="AQ58" s="47">
        <v>130.24</v>
      </c>
      <c r="AR58" s="47">
        <v>1039.04</v>
      </c>
      <c r="AS58" s="48">
        <v>3204.32</v>
      </c>
      <c r="AT58" s="46">
        <v>2292.5</v>
      </c>
      <c r="AU58" s="46">
        <v>948.61</v>
      </c>
      <c r="AV58" s="46">
        <v>948.61</v>
      </c>
      <c r="AW58" s="47">
        <v>-354</v>
      </c>
      <c r="AX58" s="47">
        <v>34.35</v>
      </c>
      <c r="AY58" s="47">
        <v>971.17</v>
      </c>
      <c r="AZ58" s="47">
        <v>114.62</v>
      </c>
      <c r="BA58" s="47">
        <v>1474.14</v>
      </c>
      <c r="BB58" s="48">
        <v>4715.25</v>
      </c>
      <c r="BC58" s="46">
        <v>3400.31</v>
      </c>
      <c r="BD58" s="46">
        <v>0</v>
      </c>
      <c r="BE58" s="46">
        <v>0</v>
      </c>
      <c r="BF58" s="47">
        <v>-352</v>
      </c>
      <c r="BG58" s="47">
        <v>47.97</v>
      </c>
      <c r="BH58" s="47">
        <v>1230.57</v>
      </c>
      <c r="BI58" s="47">
        <v>136</v>
      </c>
      <c r="BJ58" s="47">
        <v>1766.54</v>
      </c>
      <c r="BK58" s="48">
        <v>5166.8500000000004</v>
      </c>
      <c r="BL58" s="46">
        <v>2147.86</v>
      </c>
      <c r="BM58" s="46">
        <v>0</v>
      </c>
      <c r="BN58" s="46">
        <v>0</v>
      </c>
      <c r="BO58" s="47">
        <v>-205</v>
      </c>
      <c r="BP58" s="47">
        <v>32.18</v>
      </c>
      <c r="BQ58" s="47">
        <v>652.57000000000005</v>
      </c>
      <c r="BR58" s="47">
        <v>124.84</v>
      </c>
      <c r="BS58" s="47">
        <v>1014.59</v>
      </c>
      <c r="BT58" s="48">
        <v>3162.45</v>
      </c>
      <c r="BU58" s="46">
        <v>2147.86</v>
      </c>
      <c r="BV58" s="46">
        <v>0</v>
      </c>
      <c r="BW58" s="46">
        <v>0</v>
      </c>
      <c r="BX58" s="47">
        <v>-205</v>
      </c>
      <c r="BY58" s="47">
        <v>32.18</v>
      </c>
      <c r="BZ58" s="47">
        <v>652.57000000000005</v>
      </c>
      <c r="CA58" s="47">
        <v>119.74</v>
      </c>
      <c r="CB58" s="47">
        <v>1009.49</v>
      </c>
      <c r="CC58" s="48">
        <v>3157.35</v>
      </c>
      <c r="CD58" s="46">
        <v>2157.54</v>
      </c>
      <c r="CE58" s="46">
        <v>0</v>
      </c>
      <c r="CF58" s="46">
        <v>0</v>
      </c>
      <c r="CG58" s="47">
        <v>-207</v>
      </c>
      <c r="CH58" s="47">
        <v>32.32</v>
      </c>
      <c r="CI58" s="47">
        <v>901.99</v>
      </c>
      <c r="CJ58" s="47">
        <v>104.61</v>
      </c>
      <c r="CK58" s="47">
        <v>1245.92</v>
      </c>
      <c r="CL58" s="48">
        <v>3403.46</v>
      </c>
      <c r="CM58" s="46">
        <v>2139.59</v>
      </c>
      <c r="CN58" s="46">
        <v>0</v>
      </c>
      <c r="CO58" s="46">
        <v>0</v>
      </c>
      <c r="CP58" s="47">
        <v>-213</v>
      </c>
      <c r="CQ58" s="47">
        <v>32.049999999999997</v>
      </c>
      <c r="CR58" s="47">
        <v>717.38</v>
      </c>
      <c r="CS58" s="47">
        <v>78.78</v>
      </c>
      <c r="CT58" s="47">
        <v>1041.21</v>
      </c>
      <c r="CU58" s="48">
        <v>3180.8</v>
      </c>
      <c r="CV58" s="46">
        <v>2148.2600000000002</v>
      </c>
      <c r="CW58" s="46">
        <v>0</v>
      </c>
      <c r="CX58" s="46">
        <v>0</v>
      </c>
      <c r="CY58" s="47">
        <v>-205</v>
      </c>
      <c r="CZ58" s="47">
        <v>32.18</v>
      </c>
      <c r="DA58" s="47">
        <v>704.81</v>
      </c>
      <c r="DB58" s="47">
        <v>78.94</v>
      </c>
      <c r="DC58" s="47">
        <v>1020.93</v>
      </c>
      <c r="DD58" s="48">
        <v>3169.19</v>
      </c>
      <c r="DE58" s="46">
        <v>4111.6099999999997</v>
      </c>
      <c r="DF58" s="46">
        <v>0</v>
      </c>
      <c r="DG58" s="46">
        <v>0</v>
      </c>
      <c r="DH58" s="47">
        <v>-480</v>
      </c>
      <c r="DI58" s="47">
        <v>351.31</v>
      </c>
      <c r="DJ58" s="47">
        <v>2884.71</v>
      </c>
      <c r="DK58" s="47">
        <v>125.35</v>
      </c>
      <c r="DL58" s="47">
        <v>3841.37</v>
      </c>
      <c r="DM58" s="48">
        <v>7952.98</v>
      </c>
      <c r="DN58" s="73">
        <f t="shared" si="1"/>
        <v>31426.710000000006</v>
      </c>
      <c r="DO58" s="73">
        <f t="shared" si="2"/>
        <v>948.61</v>
      </c>
      <c r="DP58" s="73">
        <f t="shared" si="3"/>
        <v>948.61</v>
      </c>
      <c r="DQ58" s="22">
        <f t="shared" si="4"/>
        <v>-3256</v>
      </c>
      <c r="DR58" s="22">
        <f t="shared" si="5"/>
        <v>756.38</v>
      </c>
      <c r="DS58" s="22">
        <f t="shared" si="6"/>
        <v>12036.899999999998</v>
      </c>
      <c r="DT58" s="22">
        <f t="shared" si="7"/>
        <v>1514.33</v>
      </c>
      <c r="DU58" s="22">
        <f t="shared" si="8"/>
        <v>17563.61</v>
      </c>
      <c r="DV58" s="23">
        <f t="shared" si="9"/>
        <v>49938.930000000008</v>
      </c>
    </row>
    <row r="59" spans="1:126" hidden="1" x14ac:dyDescent="0.25">
      <c r="A59" s="41">
        <v>1840</v>
      </c>
      <c r="B59" s="41" t="s">
        <v>62</v>
      </c>
      <c r="C59" s="41" t="s">
        <v>379</v>
      </c>
      <c r="D59" s="42">
        <v>1</v>
      </c>
      <c r="E59" s="41"/>
      <c r="F59" s="41"/>
      <c r="G59" s="41" t="s">
        <v>157</v>
      </c>
      <c r="H59" s="41" t="s">
        <v>26</v>
      </c>
      <c r="I59" s="41" t="s">
        <v>380</v>
      </c>
      <c r="J59" s="46">
        <v>692.32640000000004</v>
      </c>
      <c r="K59" s="46">
        <v>0</v>
      </c>
      <c r="L59" s="46">
        <v>692.32640000000004</v>
      </c>
      <c r="M59" s="47">
        <v>91.68</v>
      </c>
      <c r="N59" s="47">
        <v>17.6008</v>
      </c>
      <c r="O59" s="47">
        <v>325.51760000000002</v>
      </c>
      <c r="P59" s="47">
        <v>17.886400000000002</v>
      </c>
      <c r="Q59" s="47">
        <v>452.6848</v>
      </c>
      <c r="R59" s="48">
        <v>-8201.4</v>
      </c>
      <c r="S59" s="43">
        <v>692.32640000000004</v>
      </c>
      <c r="T59" s="43">
        <v>0</v>
      </c>
      <c r="U59" s="43">
        <v>692.32640000000004</v>
      </c>
      <c r="V59" s="44">
        <v>91.68</v>
      </c>
      <c r="W59" s="44">
        <v>17.6008</v>
      </c>
      <c r="X59" s="44">
        <v>325.84879999999998</v>
      </c>
      <c r="Y59" s="44">
        <v>17.478400000000001</v>
      </c>
      <c r="Z59" s="44">
        <v>452.608</v>
      </c>
      <c r="AA59" s="48">
        <v>-8201.4699999999993</v>
      </c>
      <c r="AB59" s="43">
        <v>665.66319999999996</v>
      </c>
      <c r="AC59" s="43">
        <v>0</v>
      </c>
      <c r="AD59" s="43">
        <v>665.66319999999996</v>
      </c>
      <c r="AE59" s="44">
        <v>88</v>
      </c>
      <c r="AF59" s="44">
        <v>16.9344</v>
      </c>
      <c r="AG59" s="44">
        <v>313.7432</v>
      </c>
      <c r="AH59" s="44">
        <v>17.524000000000001</v>
      </c>
      <c r="AI59" s="44">
        <v>436.20159999999998</v>
      </c>
      <c r="AJ59" s="48">
        <v>-7884.59</v>
      </c>
      <c r="AK59" s="43">
        <v>665.66319999999996</v>
      </c>
      <c r="AL59" s="43">
        <v>0</v>
      </c>
      <c r="AM59" s="43">
        <v>665.66319999999996</v>
      </c>
      <c r="AN59" s="44">
        <v>88</v>
      </c>
      <c r="AO59" s="44">
        <v>16.9344</v>
      </c>
      <c r="AP59" s="44">
        <v>313.7432</v>
      </c>
      <c r="AQ59" s="44">
        <v>17.931999999999999</v>
      </c>
      <c r="AR59" s="44">
        <v>436.6096</v>
      </c>
      <c r="AS59" s="48">
        <v>-7884.18</v>
      </c>
      <c r="AT59" s="43">
        <v>665.66319999999996</v>
      </c>
      <c r="AU59" s="43">
        <v>75.888800000000003</v>
      </c>
      <c r="AV59" s="43">
        <v>741.55200000000002</v>
      </c>
      <c r="AW59" s="44">
        <v>98.240000000000009</v>
      </c>
      <c r="AX59" s="44">
        <v>16.9344</v>
      </c>
      <c r="AY59" s="44">
        <v>328.92079999999999</v>
      </c>
      <c r="AZ59" s="44">
        <v>16.908799999999999</v>
      </c>
      <c r="BA59" s="44">
        <v>461.00400000000002</v>
      </c>
      <c r="BB59" s="48">
        <v>-8808.4</v>
      </c>
      <c r="BC59" s="43">
        <v>993.24080000000004</v>
      </c>
      <c r="BD59" s="43">
        <v>0</v>
      </c>
      <c r="BE59" s="43">
        <v>993.24080000000004</v>
      </c>
      <c r="BF59" s="44">
        <v>133.92000000000002</v>
      </c>
      <c r="BG59" s="44">
        <v>25.123200000000001</v>
      </c>
      <c r="BH59" s="44">
        <v>460.43920000000003</v>
      </c>
      <c r="BI59" s="44">
        <v>21.9664</v>
      </c>
      <c r="BJ59" s="44">
        <v>641.44880000000001</v>
      </c>
      <c r="BK59" s="48">
        <v>-11774.06</v>
      </c>
      <c r="BL59" s="43">
        <v>741.84400000000005</v>
      </c>
      <c r="BM59" s="43">
        <v>0</v>
      </c>
      <c r="BN59" s="43">
        <v>741.84400000000005</v>
      </c>
      <c r="BO59" s="44">
        <v>98.48</v>
      </c>
      <c r="BP59" s="44">
        <v>18.839200000000002</v>
      </c>
      <c r="BQ59" s="44">
        <v>346.21519999999998</v>
      </c>
      <c r="BR59" s="44">
        <v>21.617599999999999</v>
      </c>
      <c r="BS59" s="44">
        <v>485.15199999999999</v>
      </c>
      <c r="BT59" s="48">
        <v>-8787.9</v>
      </c>
      <c r="BU59" s="43">
        <v>665.66319999999996</v>
      </c>
      <c r="BV59" s="43">
        <v>0</v>
      </c>
      <c r="BW59" s="43">
        <v>665.66319999999996</v>
      </c>
      <c r="BX59" s="44">
        <v>88</v>
      </c>
      <c r="BY59" s="44">
        <v>16.9344</v>
      </c>
      <c r="BZ59" s="44">
        <v>313.7432</v>
      </c>
      <c r="CA59" s="44">
        <v>16.708000000000002</v>
      </c>
      <c r="CB59" s="44">
        <v>435.38560000000001</v>
      </c>
      <c r="CC59" s="48">
        <v>-7885.4</v>
      </c>
      <c r="CD59" s="43">
        <v>708.5992</v>
      </c>
      <c r="CE59" s="43">
        <v>591.12480000000005</v>
      </c>
      <c r="CF59" s="43">
        <v>1299.7239999999999</v>
      </c>
      <c r="CG59" s="44">
        <v>177.04</v>
      </c>
      <c r="CH59" s="44">
        <v>32.785600000000002</v>
      </c>
      <c r="CI59" s="44">
        <v>597.61440000000005</v>
      </c>
      <c r="CJ59" s="44">
        <v>20.817599999999999</v>
      </c>
      <c r="CK59" s="44">
        <v>828.25760000000002</v>
      </c>
      <c r="CL59" s="48">
        <v>-15418.29</v>
      </c>
      <c r="CM59" s="43">
        <v>665.66319999999996</v>
      </c>
      <c r="CN59" s="43">
        <v>0</v>
      </c>
      <c r="CO59" s="43">
        <v>665.66319999999996</v>
      </c>
      <c r="CP59" s="44">
        <v>88</v>
      </c>
      <c r="CQ59" s="44">
        <v>16.8352</v>
      </c>
      <c r="CR59" s="44">
        <v>312.35039999999998</v>
      </c>
      <c r="CS59" s="44">
        <v>16.3</v>
      </c>
      <c r="CT59" s="44">
        <v>433.48560000000003</v>
      </c>
      <c r="CU59" s="48">
        <v>-7887.3</v>
      </c>
      <c r="CV59" s="43">
        <v>2496.2370000000001</v>
      </c>
      <c r="CW59" s="43">
        <v>0</v>
      </c>
      <c r="CX59" s="43">
        <v>2496.2370000000001</v>
      </c>
      <c r="CY59" s="44">
        <v>327.9</v>
      </c>
      <c r="CZ59" s="44">
        <v>63.131999999999998</v>
      </c>
      <c r="DA59" s="44">
        <v>1169.874</v>
      </c>
      <c r="DB59" s="44">
        <v>56.534999999999997</v>
      </c>
      <c r="DC59" s="44">
        <v>1617.441</v>
      </c>
      <c r="DD59" s="48">
        <v>-6703.35</v>
      </c>
      <c r="DE59" s="43">
        <v>3724.6529999999998</v>
      </c>
      <c r="DF59" s="43">
        <v>0</v>
      </c>
      <c r="DG59" s="43">
        <v>3724.6529999999998</v>
      </c>
      <c r="DH59" s="44">
        <v>500.4</v>
      </c>
      <c r="DI59" s="44">
        <v>451.40699999999998</v>
      </c>
      <c r="DJ59" s="44">
        <v>1719.9929999999999</v>
      </c>
      <c r="DK59" s="44">
        <v>83.900999999999996</v>
      </c>
      <c r="DL59" s="44">
        <v>2755.701</v>
      </c>
      <c r="DM59" s="48">
        <v>-9659.81</v>
      </c>
      <c r="DN59" s="73">
        <f t="shared" si="1"/>
        <v>14119.3868</v>
      </c>
      <c r="DO59" s="73">
        <f t="shared" si="2"/>
        <v>667.0136</v>
      </c>
      <c r="DP59" s="73">
        <f t="shared" si="3"/>
        <v>14786.4004</v>
      </c>
      <c r="DQ59" s="22">
        <f t="shared" si="4"/>
        <v>1969.8200000000002</v>
      </c>
      <c r="DR59" s="22">
        <f t="shared" si="5"/>
        <v>729.90059999999994</v>
      </c>
      <c r="DS59" s="22">
        <f t="shared" si="6"/>
        <v>6874.2181999999993</v>
      </c>
      <c r="DT59" s="22">
        <f t="shared" si="7"/>
        <v>347.19280000000003</v>
      </c>
      <c r="DU59" s="22">
        <f t="shared" si="8"/>
        <v>9921.1316000000006</v>
      </c>
      <c r="DV59" s="23">
        <f t="shared" si="9"/>
        <v>-117884.05</v>
      </c>
    </row>
    <row r="60" spans="1:126" x14ac:dyDescent="0.25">
      <c r="A60" s="41">
        <v>1841</v>
      </c>
      <c r="B60" s="41" t="s">
        <v>838</v>
      </c>
      <c r="C60" s="41" t="s">
        <v>839</v>
      </c>
      <c r="D60" s="42">
        <v>0</v>
      </c>
      <c r="E60" s="41"/>
      <c r="F60" s="41"/>
      <c r="G60" s="41" t="s">
        <v>157</v>
      </c>
      <c r="H60" s="41" t="s">
        <v>19</v>
      </c>
      <c r="I60" s="41" t="s">
        <v>163</v>
      </c>
      <c r="J60" s="46"/>
      <c r="K60" s="46"/>
      <c r="L60" s="46"/>
      <c r="M60" s="47"/>
      <c r="N60" s="47"/>
      <c r="O60" s="47"/>
      <c r="P60" s="47"/>
      <c r="Q60" s="47"/>
      <c r="R60" s="48"/>
      <c r="S60" s="46">
        <v>0</v>
      </c>
      <c r="T60" s="46">
        <v>0</v>
      </c>
      <c r="U60" s="46">
        <v>0</v>
      </c>
      <c r="V60" s="47">
        <v>0</v>
      </c>
      <c r="W60" s="47">
        <v>0</v>
      </c>
      <c r="X60" s="47">
        <v>0</v>
      </c>
      <c r="Y60" s="47">
        <v>0</v>
      </c>
      <c r="Z60" s="47">
        <v>0</v>
      </c>
      <c r="AA60" s="48">
        <v>0</v>
      </c>
      <c r="AB60" s="43"/>
      <c r="AC60" s="43"/>
      <c r="AD60" s="43"/>
      <c r="AE60" s="44"/>
      <c r="AF60" s="44"/>
      <c r="AG60" s="44"/>
      <c r="AH60" s="44"/>
      <c r="AI60" s="44"/>
      <c r="AJ60" s="48"/>
      <c r="AK60" s="43"/>
      <c r="AL60" s="43"/>
      <c r="AM60" s="43"/>
      <c r="AN60" s="44"/>
      <c r="AO60" s="44"/>
      <c r="AP60" s="44"/>
      <c r="AQ60" s="44"/>
      <c r="AR60" s="44"/>
      <c r="AS60" s="48"/>
      <c r="AT60" s="46">
        <v>0</v>
      </c>
      <c r="AU60" s="46">
        <v>844.26</v>
      </c>
      <c r="AV60" s="46">
        <v>844.26</v>
      </c>
      <c r="AW60" s="47">
        <v>35</v>
      </c>
      <c r="AX60" s="47">
        <v>0</v>
      </c>
      <c r="AY60" s="47">
        <v>168.85</v>
      </c>
      <c r="AZ60" s="47">
        <v>11.31</v>
      </c>
      <c r="BA60" s="47">
        <v>215.16</v>
      </c>
      <c r="BB60" s="48">
        <v>1059.42</v>
      </c>
      <c r="BC60" s="43"/>
      <c r="BD60" s="43"/>
      <c r="BE60" s="43"/>
      <c r="BF60" s="44"/>
      <c r="BG60" s="44"/>
      <c r="BH60" s="44"/>
      <c r="BI60" s="44"/>
      <c r="BJ60" s="44"/>
      <c r="BK60" s="48"/>
      <c r="BL60" s="43"/>
      <c r="BM60" s="43"/>
      <c r="BN60" s="43"/>
      <c r="BO60" s="44"/>
      <c r="BP60" s="44"/>
      <c r="BQ60" s="44"/>
      <c r="BR60" s="44"/>
      <c r="BS60" s="44"/>
      <c r="BT60" s="48"/>
      <c r="BU60" s="43"/>
      <c r="BV60" s="43"/>
      <c r="BW60" s="43"/>
      <c r="BX60" s="44"/>
      <c r="BY60" s="44"/>
      <c r="BZ60" s="44"/>
      <c r="CA60" s="44"/>
      <c r="CB60" s="44"/>
      <c r="CC60" s="48"/>
      <c r="CD60" s="43"/>
      <c r="CE60" s="43"/>
      <c r="CF60" s="43"/>
      <c r="CG60" s="44"/>
      <c r="CH60" s="44"/>
      <c r="CI60" s="44"/>
      <c r="CJ60" s="44"/>
      <c r="CK60" s="44"/>
      <c r="CL60" s="48"/>
      <c r="CM60" s="43"/>
      <c r="CN60" s="43"/>
      <c r="CO60" s="43"/>
      <c r="CP60" s="44"/>
      <c r="CQ60" s="44"/>
      <c r="CR60" s="44"/>
      <c r="CS60" s="44"/>
      <c r="CT60" s="44"/>
      <c r="CU60" s="48"/>
      <c r="CV60" s="43"/>
      <c r="CW60" s="43"/>
      <c r="CX60" s="43"/>
      <c r="CY60" s="44"/>
      <c r="CZ60" s="44"/>
      <c r="DA60" s="44"/>
      <c r="DB60" s="44"/>
      <c r="DC60" s="44"/>
      <c r="DD60" s="48"/>
      <c r="DE60" s="43"/>
      <c r="DF60" s="43"/>
      <c r="DG60" s="43"/>
      <c r="DH60" s="44"/>
      <c r="DI60" s="44"/>
      <c r="DJ60" s="44"/>
      <c r="DK60" s="44"/>
      <c r="DL60" s="44"/>
      <c r="DM60" s="45"/>
      <c r="DN60" s="73">
        <f t="shared" si="1"/>
        <v>0</v>
      </c>
      <c r="DO60" s="73">
        <f t="shared" si="2"/>
        <v>844.26</v>
      </c>
      <c r="DP60" s="73">
        <f t="shared" si="3"/>
        <v>844.26</v>
      </c>
      <c r="DQ60" s="22">
        <f t="shared" si="4"/>
        <v>35</v>
      </c>
      <c r="DR60" s="22">
        <f t="shared" si="5"/>
        <v>0</v>
      </c>
      <c r="DS60" s="22">
        <f t="shared" si="6"/>
        <v>168.85</v>
      </c>
      <c r="DT60" s="22">
        <f t="shared" si="7"/>
        <v>11.31</v>
      </c>
      <c r="DU60" s="22">
        <f t="shared" si="8"/>
        <v>215.16</v>
      </c>
      <c r="DV60" s="23">
        <f t="shared" si="9"/>
        <v>1059.42</v>
      </c>
    </row>
    <row r="61" spans="1:126" hidden="1" x14ac:dyDescent="0.25">
      <c r="A61" s="41">
        <v>1882</v>
      </c>
      <c r="B61" s="41" t="s">
        <v>372</v>
      </c>
      <c r="C61" s="41" t="s">
        <v>373</v>
      </c>
      <c r="D61" s="42">
        <v>1</v>
      </c>
      <c r="E61" s="41"/>
      <c r="F61" s="41"/>
      <c r="G61" s="41" t="s">
        <v>157</v>
      </c>
      <c r="H61" s="41" t="s">
        <v>20</v>
      </c>
      <c r="I61" s="41" t="s">
        <v>254</v>
      </c>
      <c r="J61" s="46">
        <v>2323.69</v>
      </c>
      <c r="K61" s="46">
        <v>0</v>
      </c>
      <c r="L61" s="46">
        <v>0</v>
      </c>
      <c r="M61" s="47">
        <v>-217</v>
      </c>
      <c r="N61" s="47">
        <v>29.12</v>
      </c>
      <c r="O61" s="47">
        <v>722.61</v>
      </c>
      <c r="P61" s="47">
        <v>142.91</v>
      </c>
      <c r="Q61" s="47">
        <v>1111.6400000000001</v>
      </c>
      <c r="R61" s="48">
        <v>3435.33</v>
      </c>
      <c r="S61" s="46">
        <v>2243.09</v>
      </c>
      <c r="T61" s="46">
        <v>0</v>
      </c>
      <c r="U61" s="46">
        <v>0</v>
      </c>
      <c r="V61" s="47">
        <v>-217</v>
      </c>
      <c r="W61" s="47">
        <v>29.12</v>
      </c>
      <c r="X61" s="47">
        <v>723.47</v>
      </c>
      <c r="Y61" s="47">
        <v>121.43</v>
      </c>
      <c r="Z61" s="47">
        <v>1091.02</v>
      </c>
      <c r="AA61" s="48">
        <v>3334.11</v>
      </c>
      <c r="AB61" s="46">
        <v>2243.09</v>
      </c>
      <c r="AC61" s="46">
        <v>0</v>
      </c>
      <c r="AD61" s="46">
        <v>0</v>
      </c>
      <c r="AE61" s="47">
        <v>-219</v>
      </c>
      <c r="AF61" s="47">
        <v>29.12</v>
      </c>
      <c r="AG61" s="47">
        <v>739.71</v>
      </c>
      <c r="AH61" s="47">
        <v>136.72999999999999</v>
      </c>
      <c r="AI61" s="47">
        <v>1124.56</v>
      </c>
      <c r="AJ61" s="48">
        <v>3367.65</v>
      </c>
      <c r="AK61" s="46">
        <v>2243.09</v>
      </c>
      <c r="AL61" s="46">
        <v>0</v>
      </c>
      <c r="AM61" s="46">
        <v>0</v>
      </c>
      <c r="AN61" s="47">
        <v>-219</v>
      </c>
      <c r="AO61" s="47">
        <v>29.12</v>
      </c>
      <c r="AP61" s="47">
        <v>739.71</v>
      </c>
      <c r="AQ61" s="47">
        <v>116.33</v>
      </c>
      <c r="AR61" s="47">
        <v>1104.1600000000001</v>
      </c>
      <c r="AS61" s="48">
        <v>3347.25</v>
      </c>
      <c r="AT61" s="46">
        <v>2243.09</v>
      </c>
      <c r="AU61" s="46">
        <v>360.48</v>
      </c>
      <c r="AV61" s="46">
        <v>360.48</v>
      </c>
      <c r="AW61" s="47">
        <v>-268</v>
      </c>
      <c r="AX61" s="47">
        <v>29.12</v>
      </c>
      <c r="AY61" s="47">
        <v>811.8</v>
      </c>
      <c r="AZ61" s="47">
        <v>44.66</v>
      </c>
      <c r="BA61" s="47">
        <v>1153.58</v>
      </c>
      <c r="BB61" s="48">
        <v>3757.15</v>
      </c>
      <c r="BC61" s="46">
        <v>3517.15</v>
      </c>
      <c r="BD61" s="46">
        <v>0</v>
      </c>
      <c r="BE61" s="46">
        <v>0</v>
      </c>
      <c r="BF61" s="47">
        <v>-371</v>
      </c>
      <c r="BG61" s="47">
        <v>43.42</v>
      </c>
      <c r="BH61" s="47">
        <v>1283.9100000000001</v>
      </c>
      <c r="BI61" s="47">
        <v>61.69</v>
      </c>
      <c r="BJ61" s="47">
        <v>1760.02</v>
      </c>
      <c r="BK61" s="48">
        <v>5277.17</v>
      </c>
      <c r="BL61" s="46">
        <v>2243.09</v>
      </c>
      <c r="BM61" s="46">
        <v>0</v>
      </c>
      <c r="BN61" s="46">
        <v>0</v>
      </c>
      <c r="BO61" s="47">
        <v>-219</v>
      </c>
      <c r="BP61" s="47">
        <v>29.12</v>
      </c>
      <c r="BQ61" s="47">
        <v>739.71</v>
      </c>
      <c r="BR61" s="47">
        <v>39.83</v>
      </c>
      <c r="BS61" s="47">
        <v>1027.6600000000001</v>
      </c>
      <c r="BT61" s="48">
        <v>3270.75</v>
      </c>
      <c r="BU61" s="46">
        <v>2262.13</v>
      </c>
      <c r="BV61" s="46">
        <v>0</v>
      </c>
      <c r="BW61" s="46">
        <v>0</v>
      </c>
      <c r="BX61" s="47">
        <v>-221</v>
      </c>
      <c r="BY61" s="47">
        <v>29.37</v>
      </c>
      <c r="BZ61" s="47">
        <v>756.98</v>
      </c>
      <c r="CA61" s="47">
        <v>121.76</v>
      </c>
      <c r="CB61" s="47">
        <v>1129.1099999999999</v>
      </c>
      <c r="CC61" s="48">
        <v>3391.24</v>
      </c>
      <c r="CD61" s="46">
        <v>2301.81</v>
      </c>
      <c r="CE61" s="46">
        <v>0</v>
      </c>
      <c r="CF61" s="46">
        <v>0</v>
      </c>
      <c r="CG61" s="47">
        <v>-227</v>
      </c>
      <c r="CH61" s="47">
        <v>29.89</v>
      </c>
      <c r="CI61" s="47">
        <v>1033.97</v>
      </c>
      <c r="CJ61" s="47">
        <v>40.869999999999997</v>
      </c>
      <c r="CK61" s="47">
        <v>1331.73</v>
      </c>
      <c r="CL61" s="48">
        <v>3633.54</v>
      </c>
      <c r="CM61" s="46">
        <v>753.19</v>
      </c>
      <c r="CN61" s="46">
        <v>0</v>
      </c>
      <c r="CO61" s="46">
        <v>0</v>
      </c>
      <c r="CP61" s="47">
        <v>-24</v>
      </c>
      <c r="CQ61" s="47">
        <v>9.75</v>
      </c>
      <c r="CR61" s="47">
        <v>335.19</v>
      </c>
      <c r="CS61" s="47">
        <v>13.37</v>
      </c>
      <c r="CT61" s="47">
        <v>382.31</v>
      </c>
      <c r="CU61" s="48">
        <v>1135.5</v>
      </c>
      <c r="CV61" s="46">
        <v>941.82</v>
      </c>
      <c r="CW61" s="46">
        <v>0</v>
      </c>
      <c r="CX61" s="46">
        <v>0</v>
      </c>
      <c r="CY61" s="47">
        <v>-41</v>
      </c>
      <c r="CZ61" s="47">
        <v>12.21</v>
      </c>
      <c r="DA61" s="47">
        <v>390.21</v>
      </c>
      <c r="DB61" s="47">
        <v>16.71</v>
      </c>
      <c r="DC61" s="47">
        <v>460.13</v>
      </c>
      <c r="DD61" s="48">
        <v>1401.95</v>
      </c>
      <c r="DE61" s="46">
        <v>5543.5</v>
      </c>
      <c r="DF61" s="46">
        <v>0</v>
      </c>
      <c r="DG61" s="46">
        <v>0</v>
      </c>
      <c r="DH61" s="47">
        <v>-677</v>
      </c>
      <c r="DI61" s="47">
        <v>357.76</v>
      </c>
      <c r="DJ61" s="47">
        <v>2944.68</v>
      </c>
      <c r="DK61" s="47">
        <v>99.8</v>
      </c>
      <c r="DL61" s="47">
        <v>4079.24</v>
      </c>
      <c r="DM61" s="48">
        <v>9622.74</v>
      </c>
      <c r="DN61" s="73">
        <f t="shared" si="1"/>
        <v>31101.83</v>
      </c>
      <c r="DO61" s="73">
        <f t="shared" si="2"/>
        <v>360.48</v>
      </c>
      <c r="DP61" s="73">
        <f t="shared" si="3"/>
        <v>360.48</v>
      </c>
      <c r="DQ61" s="22">
        <f t="shared" si="4"/>
        <v>-3139</v>
      </c>
      <c r="DR61" s="22">
        <f t="shared" si="5"/>
        <v>686.24</v>
      </c>
      <c r="DS61" s="22">
        <f t="shared" si="6"/>
        <v>11961.66</v>
      </c>
      <c r="DT61" s="22">
        <f t="shared" si="7"/>
        <v>995.92000000000007</v>
      </c>
      <c r="DU61" s="22">
        <f t="shared" si="8"/>
        <v>16782.82</v>
      </c>
      <c r="DV61" s="23">
        <f t="shared" si="9"/>
        <v>48245.13</v>
      </c>
    </row>
    <row r="62" spans="1:126" hidden="1" x14ac:dyDescent="0.25">
      <c r="A62" s="41">
        <v>1885</v>
      </c>
      <c r="B62" s="41" t="s">
        <v>266</v>
      </c>
      <c r="C62" s="41" t="s">
        <v>267</v>
      </c>
      <c r="D62" s="42">
        <v>1</v>
      </c>
      <c r="E62" s="41"/>
      <c r="F62" s="41"/>
      <c r="G62" s="41" t="s">
        <v>157</v>
      </c>
      <c r="H62" s="41" t="s">
        <v>9</v>
      </c>
      <c r="I62" s="41" t="s">
        <v>268</v>
      </c>
      <c r="J62" s="46">
        <v>566.63600000000008</v>
      </c>
      <c r="K62" s="46">
        <v>0</v>
      </c>
      <c r="L62" s="46">
        <v>566.63600000000008</v>
      </c>
      <c r="M62" s="47">
        <v>60.2</v>
      </c>
      <c r="N62" s="47">
        <v>14.152000000000001</v>
      </c>
      <c r="O62" s="47">
        <v>218.60400000000001</v>
      </c>
      <c r="P62" s="47">
        <v>29.442</v>
      </c>
      <c r="Q62" s="47">
        <v>322.39800000000002</v>
      </c>
      <c r="R62" s="48">
        <v>-2510.7800000000002</v>
      </c>
      <c r="S62" s="43">
        <v>566.63600000000008</v>
      </c>
      <c r="T62" s="43">
        <v>0</v>
      </c>
      <c r="U62" s="43">
        <v>566.63600000000008</v>
      </c>
      <c r="V62" s="44">
        <v>60.2</v>
      </c>
      <c r="W62" s="44">
        <v>14.152000000000001</v>
      </c>
      <c r="X62" s="44">
        <v>218.828</v>
      </c>
      <c r="Y62" s="44">
        <v>28.422000000000001</v>
      </c>
      <c r="Z62" s="44">
        <v>321.60200000000003</v>
      </c>
      <c r="AA62" s="48">
        <v>-2511.58</v>
      </c>
      <c r="AB62" s="43">
        <v>566.63600000000008</v>
      </c>
      <c r="AC62" s="43">
        <v>0</v>
      </c>
      <c r="AD62" s="43">
        <v>566.63600000000008</v>
      </c>
      <c r="AE62" s="44">
        <v>60.2</v>
      </c>
      <c r="AF62" s="44">
        <v>14.152000000000001</v>
      </c>
      <c r="AG62" s="44">
        <v>218.71600000000001</v>
      </c>
      <c r="AH62" s="44">
        <v>20.262</v>
      </c>
      <c r="AI62" s="44">
        <v>313.33000000000004</v>
      </c>
      <c r="AJ62" s="48">
        <v>-2519.85</v>
      </c>
      <c r="AK62" s="43">
        <v>566.63600000000008</v>
      </c>
      <c r="AL62" s="43">
        <v>0</v>
      </c>
      <c r="AM62" s="43">
        <v>566.63600000000008</v>
      </c>
      <c r="AN62" s="44">
        <v>60.2</v>
      </c>
      <c r="AO62" s="44">
        <v>14.152000000000001</v>
      </c>
      <c r="AP62" s="44">
        <v>218.71600000000001</v>
      </c>
      <c r="AQ62" s="44">
        <v>31.482000000000003</v>
      </c>
      <c r="AR62" s="44">
        <v>324.55</v>
      </c>
      <c r="AS62" s="48">
        <v>-2508.63</v>
      </c>
      <c r="AT62" s="43">
        <v>566.63600000000008</v>
      </c>
      <c r="AU62" s="43">
        <v>62.608000000000004</v>
      </c>
      <c r="AV62" s="43">
        <v>629.24400000000003</v>
      </c>
      <c r="AW62" s="44">
        <v>68.600000000000009</v>
      </c>
      <c r="AX62" s="44">
        <v>14.152000000000001</v>
      </c>
      <c r="AY62" s="44">
        <v>231.238</v>
      </c>
      <c r="AZ62" s="44">
        <v>22.12</v>
      </c>
      <c r="BA62" s="44">
        <v>336.11</v>
      </c>
      <c r="BB62" s="48">
        <v>-2810.11</v>
      </c>
      <c r="BC62" s="43">
        <v>868.6160000000001</v>
      </c>
      <c r="BD62" s="43">
        <v>0</v>
      </c>
      <c r="BE62" s="43">
        <v>868.6160000000001</v>
      </c>
      <c r="BF62" s="44">
        <v>98.600000000000009</v>
      </c>
      <c r="BG62" s="44">
        <v>21.108000000000001</v>
      </c>
      <c r="BH62" s="44">
        <v>373.19200000000001</v>
      </c>
      <c r="BI62" s="44">
        <v>32.661999999999999</v>
      </c>
      <c r="BJ62" s="44">
        <v>525.56200000000001</v>
      </c>
      <c r="BK62" s="48">
        <v>-3817.52</v>
      </c>
      <c r="BL62" s="43">
        <v>566.63600000000008</v>
      </c>
      <c r="BM62" s="43">
        <v>0</v>
      </c>
      <c r="BN62" s="43">
        <v>566.63600000000008</v>
      </c>
      <c r="BO62" s="44">
        <v>59.2</v>
      </c>
      <c r="BP62" s="44">
        <v>14.152000000000001</v>
      </c>
      <c r="BQ62" s="44">
        <v>218.71600000000001</v>
      </c>
      <c r="BR62" s="44">
        <v>28.422000000000001</v>
      </c>
      <c r="BS62" s="44">
        <v>320.49</v>
      </c>
      <c r="BT62" s="48">
        <v>-2512.69</v>
      </c>
      <c r="BU62" s="43">
        <v>566.63600000000008</v>
      </c>
      <c r="BV62" s="43">
        <v>0</v>
      </c>
      <c r="BW62" s="43">
        <v>566.63600000000008</v>
      </c>
      <c r="BX62" s="44">
        <v>60</v>
      </c>
      <c r="BY62" s="44">
        <v>14.152000000000001</v>
      </c>
      <c r="BZ62" s="44">
        <v>218.71600000000001</v>
      </c>
      <c r="CA62" s="44">
        <v>31.482000000000003</v>
      </c>
      <c r="CB62" s="44">
        <v>324.35000000000002</v>
      </c>
      <c r="CC62" s="48">
        <v>-2508.83</v>
      </c>
      <c r="CD62" s="43">
        <v>566.63600000000008</v>
      </c>
      <c r="CE62" s="43">
        <v>0</v>
      </c>
      <c r="CF62" s="43">
        <v>566.63600000000008</v>
      </c>
      <c r="CG62" s="44">
        <v>59.2</v>
      </c>
      <c r="CH62" s="44">
        <v>14.152000000000001</v>
      </c>
      <c r="CI62" s="44">
        <v>211.32000000000002</v>
      </c>
      <c r="CJ62" s="44">
        <v>10.062000000000001</v>
      </c>
      <c r="CK62" s="44">
        <v>294.73400000000004</v>
      </c>
      <c r="CL62" s="48">
        <v>-2538.4499999999998</v>
      </c>
      <c r="CM62" s="43">
        <v>566.63600000000008</v>
      </c>
      <c r="CN62" s="43">
        <v>0</v>
      </c>
      <c r="CO62" s="43">
        <v>566.63600000000008</v>
      </c>
      <c r="CP62" s="44">
        <v>60.2</v>
      </c>
      <c r="CQ62" s="44">
        <v>14.152000000000001</v>
      </c>
      <c r="CR62" s="44">
        <v>211.96</v>
      </c>
      <c r="CS62" s="44">
        <v>21.282</v>
      </c>
      <c r="CT62" s="44">
        <v>307.59399999999999</v>
      </c>
      <c r="CU62" s="48">
        <v>-2525.59</v>
      </c>
      <c r="CV62" s="43">
        <v>566.63600000000008</v>
      </c>
      <c r="CW62" s="43">
        <v>0</v>
      </c>
      <c r="CX62" s="43">
        <v>566.63600000000008</v>
      </c>
      <c r="CY62" s="44">
        <v>59.2</v>
      </c>
      <c r="CZ62" s="44">
        <v>14.152000000000001</v>
      </c>
      <c r="DA62" s="44">
        <v>211.32000000000002</v>
      </c>
      <c r="DB62" s="44">
        <v>24.342000000000002</v>
      </c>
      <c r="DC62" s="44">
        <v>309.01400000000001</v>
      </c>
      <c r="DD62" s="48">
        <v>-2524.17</v>
      </c>
      <c r="DE62" s="43">
        <v>850.41000000000008</v>
      </c>
      <c r="DF62" s="43">
        <v>0</v>
      </c>
      <c r="DG62" s="43">
        <v>850.41000000000008</v>
      </c>
      <c r="DH62" s="44">
        <v>99.4</v>
      </c>
      <c r="DI62" s="44">
        <v>94.804000000000002</v>
      </c>
      <c r="DJ62" s="44">
        <v>266.62</v>
      </c>
      <c r="DK62" s="44">
        <v>25.3</v>
      </c>
      <c r="DL62" s="44">
        <v>486.12400000000002</v>
      </c>
      <c r="DM62" s="48">
        <v>-3765.93</v>
      </c>
      <c r="DN62" s="73">
        <f t="shared" si="1"/>
        <v>7952.0220000000027</v>
      </c>
      <c r="DO62" s="73">
        <f t="shared" si="2"/>
        <v>62.608000000000004</v>
      </c>
      <c r="DP62" s="73">
        <f t="shared" si="3"/>
        <v>8014.6300000000028</v>
      </c>
      <c r="DQ62" s="22">
        <f t="shared" si="4"/>
        <v>864.4000000000002</v>
      </c>
      <c r="DR62" s="22">
        <f t="shared" si="5"/>
        <v>271.58399999999995</v>
      </c>
      <c r="DS62" s="22">
        <f t="shared" si="6"/>
        <v>3036.6620000000003</v>
      </c>
      <c r="DT62" s="22">
        <f t="shared" si="7"/>
        <v>333.702</v>
      </c>
      <c r="DU62" s="22">
        <f t="shared" si="8"/>
        <v>4506.348</v>
      </c>
      <c r="DV62" s="23">
        <f t="shared" si="9"/>
        <v>-35566.82</v>
      </c>
    </row>
    <row r="63" spans="1:126" x14ac:dyDescent="0.25">
      <c r="A63" s="41">
        <v>1908</v>
      </c>
      <c r="B63" s="41" t="s">
        <v>161</v>
      </c>
      <c r="C63" s="41" t="s">
        <v>162</v>
      </c>
      <c r="D63" s="42">
        <v>1</v>
      </c>
      <c r="E63" s="41"/>
      <c r="F63" s="41"/>
      <c r="G63" s="41" t="s">
        <v>157</v>
      </c>
      <c r="H63" s="41" t="s">
        <v>19</v>
      </c>
      <c r="I63" s="41" t="s">
        <v>163</v>
      </c>
      <c r="J63" s="46">
        <v>2358.77</v>
      </c>
      <c r="K63" s="46">
        <v>0</v>
      </c>
      <c r="L63" s="46">
        <v>2358.77</v>
      </c>
      <c r="M63" s="47">
        <v>230</v>
      </c>
      <c r="N63" s="47">
        <v>58.9</v>
      </c>
      <c r="O63" s="47">
        <v>1021.5</v>
      </c>
      <c r="P63" s="47">
        <v>143.88999999999999</v>
      </c>
      <c r="Q63" s="47">
        <v>1454.29</v>
      </c>
      <c r="R63" s="48">
        <v>3813.06</v>
      </c>
      <c r="S63" s="46">
        <v>2252.61</v>
      </c>
      <c r="T63" s="46">
        <v>0</v>
      </c>
      <c r="U63" s="46">
        <v>2252.61</v>
      </c>
      <c r="V63" s="47">
        <v>216</v>
      </c>
      <c r="W63" s="47">
        <v>56.25</v>
      </c>
      <c r="X63" s="47">
        <v>714.58</v>
      </c>
      <c r="Y63" s="47">
        <v>142</v>
      </c>
      <c r="Z63" s="47">
        <v>1128.83</v>
      </c>
      <c r="AA63" s="48">
        <v>3381.44</v>
      </c>
      <c r="AB63" s="46">
        <v>2282.61</v>
      </c>
      <c r="AC63" s="46">
        <v>0</v>
      </c>
      <c r="AD63" s="46">
        <v>2282.61</v>
      </c>
      <c r="AE63" s="47">
        <v>220</v>
      </c>
      <c r="AF63" s="47">
        <v>57</v>
      </c>
      <c r="AG63" s="47">
        <v>741.14</v>
      </c>
      <c r="AH63" s="47">
        <v>157.83000000000001</v>
      </c>
      <c r="AI63" s="47">
        <v>1175.97</v>
      </c>
      <c r="AJ63" s="48">
        <v>3458.58</v>
      </c>
      <c r="AK63" s="46">
        <v>2252.61</v>
      </c>
      <c r="AL63" s="46">
        <v>0</v>
      </c>
      <c r="AM63" s="46">
        <v>2252.61</v>
      </c>
      <c r="AN63" s="47">
        <v>216</v>
      </c>
      <c r="AO63" s="47">
        <v>56.25</v>
      </c>
      <c r="AP63" s="47">
        <v>714.12</v>
      </c>
      <c r="AQ63" s="47">
        <v>142</v>
      </c>
      <c r="AR63" s="47">
        <v>1128.3699999999999</v>
      </c>
      <c r="AS63" s="48">
        <v>3380.98</v>
      </c>
      <c r="AT63" s="46">
        <v>2252.61</v>
      </c>
      <c r="AU63" s="46">
        <v>0</v>
      </c>
      <c r="AV63" s="46">
        <v>2252.61</v>
      </c>
      <c r="AW63" s="47">
        <v>216</v>
      </c>
      <c r="AX63" s="47">
        <v>56.25</v>
      </c>
      <c r="AY63" s="47">
        <v>714.12</v>
      </c>
      <c r="AZ63" s="47">
        <v>126.7</v>
      </c>
      <c r="BA63" s="47">
        <v>1113.07</v>
      </c>
      <c r="BB63" s="48">
        <v>3365.68</v>
      </c>
      <c r="BC63" s="46">
        <v>1626.63</v>
      </c>
      <c r="BD63" s="46">
        <v>0</v>
      </c>
      <c r="BE63" s="46">
        <v>1626.63</v>
      </c>
      <c r="BF63" s="47">
        <v>125</v>
      </c>
      <c r="BG63" s="47">
        <v>39.61</v>
      </c>
      <c r="BH63" s="47">
        <v>729.12</v>
      </c>
      <c r="BI63" s="47">
        <v>140.9</v>
      </c>
      <c r="BJ63" s="47">
        <v>1034.6300000000001</v>
      </c>
      <c r="BK63" s="48">
        <v>2661.26</v>
      </c>
      <c r="BL63" s="46">
        <v>1495.15</v>
      </c>
      <c r="BM63" s="46">
        <v>0</v>
      </c>
      <c r="BN63" s="46">
        <v>1495.15</v>
      </c>
      <c r="BO63" s="47">
        <v>114</v>
      </c>
      <c r="BP63" s="47">
        <v>37.299999999999997</v>
      </c>
      <c r="BQ63" s="47">
        <v>582.34</v>
      </c>
      <c r="BR63" s="47">
        <v>128.54</v>
      </c>
      <c r="BS63" s="47">
        <v>862.18</v>
      </c>
      <c r="BT63" s="48">
        <v>2357.33</v>
      </c>
      <c r="BU63" s="46">
        <v>2252.61</v>
      </c>
      <c r="BV63" s="46">
        <v>0</v>
      </c>
      <c r="BW63" s="46">
        <v>2252.61</v>
      </c>
      <c r="BX63" s="47">
        <v>217</v>
      </c>
      <c r="BY63" s="47">
        <v>56.25</v>
      </c>
      <c r="BZ63" s="47">
        <v>730.85</v>
      </c>
      <c r="CA63" s="47">
        <v>50.2</v>
      </c>
      <c r="CB63" s="47">
        <v>1054.3</v>
      </c>
      <c r="CC63" s="48">
        <v>3306.91</v>
      </c>
      <c r="CD63" s="46">
        <v>2252.61</v>
      </c>
      <c r="CE63" s="46">
        <v>0</v>
      </c>
      <c r="CF63" s="46">
        <v>2252.61</v>
      </c>
      <c r="CG63" s="47">
        <v>214</v>
      </c>
      <c r="CH63" s="47">
        <v>55.5</v>
      </c>
      <c r="CI63" s="47">
        <v>1186.3699999999999</v>
      </c>
      <c r="CJ63" s="47">
        <v>121.47</v>
      </c>
      <c r="CK63" s="47">
        <v>1577.34</v>
      </c>
      <c r="CL63" s="48">
        <v>3829.95</v>
      </c>
      <c r="CM63" s="46">
        <v>2252.61</v>
      </c>
      <c r="CN63" s="46">
        <v>0</v>
      </c>
      <c r="CO63" s="46">
        <v>2252.61</v>
      </c>
      <c r="CP63" s="47">
        <v>226</v>
      </c>
      <c r="CQ63" s="47">
        <v>56.25</v>
      </c>
      <c r="CR63" s="47">
        <v>787.39</v>
      </c>
      <c r="CS63" s="47">
        <v>116.5</v>
      </c>
      <c r="CT63" s="47">
        <v>1186.1400000000001</v>
      </c>
      <c r="CU63" s="48">
        <v>3438.75</v>
      </c>
      <c r="CV63" s="46">
        <v>2252.61</v>
      </c>
      <c r="CW63" s="46">
        <v>0</v>
      </c>
      <c r="CX63" s="46">
        <v>2252.61</v>
      </c>
      <c r="CY63" s="47">
        <v>217</v>
      </c>
      <c r="CZ63" s="47">
        <v>56.25</v>
      </c>
      <c r="DA63" s="47">
        <v>782.59</v>
      </c>
      <c r="DB63" s="47">
        <v>70.599999999999994</v>
      </c>
      <c r="DC63" s="47">
        <v>1126.44</v>
      </c>
      <c r="DD63" s="48">
        <v>3379.05</v>
      </c>
      <c r="DE63" s="46">
        <v>2458.7199999999998</v>
      </c>
      <c r="DF63" s="46">
        <v>0</v>
      </c>
      <c r="DG63" s="46">
        <v>2458.7199999999998</v>
      </c>
      <c r="DH63" s="47">
        <v>249</v>
      </c>
      <c r="DI63" s="47">
        <v>320.27999999999997</v>
      </c>
      <c r="DJ63" s="47">
        <v>1448.57</v>
      </c>
      <c r="DK63" s="47">
        <v>101.1</v>
      </c>
      <c r="DL63" s="47">
        <v>2118.9499999999998</v>
      </c>
      <c r="DM63" s="48">
        <v>4577.67</v>
      </c>
      <c r="DN63" s="73">
        <f t="shared" si="1"/>
        <v>27485.300000000003</v>
      </c>
      <c r="DO63" s="73">
        <f t="shared" si="2"/>
        <v>0</v>
      </c>
      <c r="DP63" s="73">
        <f t="shared" si="3"/>
        <v>27485.300000000003</v>
      </c>
      <c r="DQ63" s="22">
        <f t="shared" si="4"/>
        <v>2574</v>
      </c>
      <c r="DR63" s="22">
        <f t="shared" si="5"/>
        <v>943.39</v>
      </c>
      <c r="DS63" s="22">
        <f t="shared" si="6"/>
        <v>10735.03</v>
      </c>
      <c r="DT63" s="22">
        <f t="shared" si="7"/>
        <v>1570.27</v>
      </c>
      <c r="DU63" s="22">
        <f t="shared" si="8"/>
        <v>15822.689999999999</v>
      </c>
      <c r="DV63" s="23">
        <f t="shared" si="9"/>
        <v>43307.990000000005</v>
      </c>
    </row>
    <row r="64" spans="1:126" hidden="1" x14ac:dyDescent="0.25">
      <c r="A64" s="41">
        <v>1911</v>
      </c>
      <c r="B64" s="41" t="s">
        <v>849</v>
      </c>
      <c r="C64" s="41" t="s">
        <v>848</v>
      </c>
      <c r="D64" s="42">
        <v>0</v>
      </c>
      <c r="E64" s="41"/>
      <c r="F64" s="41"/>
      <c r="G64" s="41" t="s">
        <v>157</v>
      </c>
      <c r="H64" s="41" t="s">
        <v>23</v>
      </c>
      <c r="I64" s="41" t="s">
        <v>163</v>
      </c>
      <c r="J64" s="46"/>
      <c r="K64" s="46"/>
      <c r="L64" s="46"/>
      <c r="M64" s="47"/>
      <c r="N64" s="47"/>
      <c r="O64" s="47"/>
      <c r="P64" s="47"/>
      <c r="Q64" s="47"/>
      <c r="R64" s="48"/>
      <c r="S64" s="46"/>
      <c r="T64" s="46"/>
      <c r="U64" s="46"/>
      <c r="V64" s="47"/>
      <c r="W64" s="47"/>
      <c r="X64" s="47"/>
      <c r="Y64" s="47"/>
      <c r="Z64" s="47"/>
      <c r="AA64" s="48"/>
      <c r="AB64" s="46">
        <v>4340.6099999999997</v>
      </c>
      <c r="AC64" s="46">
        <v>0</v>
      </c>
      <c r="AD64" s="46">
        <v>0</v>
      </c>
      <c r="AE64" s="47">
        <v>187</v>
      </c>
      <c r="AF64" s="47">
        <v>151.83000000000001</v>
      </c>
      <c r="AG64" s="47">
        <v>1910.63</v>
      </c>
      <c r="AH64" s="47">
        <v>184.97</v>
      </c>
      <c r="AI64" s="47">
        <v>2434.4299999999998</v>
      </c>
      <c r="AJ64" s="48">
        <v>6775.04</v>
      </c>
      <c r="AK64" s="46">
        <v>0</v>
      </c>
      <c r="AL64" s="46">
        <v>0</v>
      </c>
      <c r="AM64" s="46">
        <v>0</v>
      </c>
      <c r="AN64" s="47">
        <v>0</v>
      </c>
      <c r="AO64" s="47">
        <v>0</v>
      </c>
      <c r="AP64" s="47">
        <v>0</v>
      </c>
      <c r="AQ64" s="47">
        <v>0</v>
      </c>
      <c r="AR64" s="47">
        <v>0</v>
      </c>
      <c r="AS64" s="48">
        <v>0</v>
      </c>
      <c r="AT64" s="46">
        <v>0</v>
      </c>
      <c r="AU64" s="46">
        <v>0</v>
      </c>
      <c r="AV64" s="46">
        <v>0</v>
      </c>
      <c r="AW64" s="47">
        <v>0</v>
      </c>
      <c r="AX64" s="47">
        <v>0</v>
      </c>
      <c r="AY64" s="47">
        <v>0</v>
      </c>
      <c r="AZ64" s="47">
        <v>0</v>
      </c>
      <c r="BA64" s="47">
        <v>0</v>
      </c>
      <c r="BB64" s="48">
        <v>0</v>
      </c>
      <c r="BC64" s="46">
        <v>0</v>
      </c>
      <c r="BD64" s="46">
        <v>0</v>
      </c>
      <c r="BE64" s="46">
        <v>0</v>
      </c>
      <c r="BF64" s="47">
        <v>0</v>
      </c>
      <c r="BG64" s="47">
        <v>0</v>
      </c>
      <c r="BH64" s="47">
        <v>0</v>
      </c>
      <c r="BI64" s="47">
        <v>0</v>
      </c>
      <c r="BJ64" s="47">
        <v>0</v>
      </c>
      <c r="BK64" s="48">
        <v>0</v>
      </c>
      <c r="BL64" s="46">
        <v>0</v>
      </c>
      <c r="BM64" s="46">
        <v>0</v>
      </c>
      <c r="BN64" s="46">
        <v>0</v>
      </c>
      <c r="BO64" s="47">
        <v>0</v>
      </c>
      <c r="BP64" s="47">
        <v>0</v>
      </c>
      <c r="BQ64" s="47">
        <v>0</v>
      </c>
      <c r="BR64" s="47">
        <v>0</v>
      </c>
      <c r="BS64" s="47">
        <v>0</v>
      </c>
      <c r="BT64" s="48">
        <v>0</v>
      </c>
      <c r="BU64" s="43"/>
      <c r="BV64" s="43"/>
      <c r="BW64" s="43"/>
      <c r="BX64" s="44"/>
      <c r="BY64" s="44"/>
      <c r="BZ64" s="44"/>
      <c r="CA64" s="44"/>
      <c r="CB64" s="44"/>
      <c r="CC64" s="48"/>
      <c r="CD64" s="46">
        <v>0</v>
      </c>
      <c r="CE64" s="46">
        <v>0</v>
      </c>
      <c r="CF64" s="46">
        <v>0</v>
      </c>
      <c r="CG64" s="47">
        <v>0</v>
      </c>
      <c r="CH64" s="47">
        <v>0</v>
      </c>
      <c r="CI64" s="47">
        <v>0</v>
      </c>
      <c r="CJ64" s="47">
        <v>0</v>
      </c>
      <c r="CK64" s="47">
        <v>0</v>
      </c>
      <c r="CL64" s="48">
        <v>0</v>
      </c>
      <c r="CM64" s="46">
        <v>0</v>
      </c>
      <c r="CN64" s="46">
        <v>0</v>
      </c>
      <c r="CO64" s="46">
        <v>0</v>
      </c>
      <c r="CP64" s="47">
        <v>0</v>
      </c>
      <c r="CQ64" s="47">
        <v>0</v>
      </c>
      <c r="CR64" s="47">
        <v>0</v>
      </c>
      <c r="CS64" s="47">
        <v>0</v>
      </c>
      <c r="CT64" s="47">
        <v>0</v>
      </c>
      <c r="CU64" s="48">
        <v>0</v>
      </c>
      <c r="CV64" s="43"/>
      <c r="CW64" s="43"/>
      <c r="CX64" s="43"/>
      <c r="CY64" s="44"/>
      <c r="CZ64" s="44"/>
      <c r="DA64" s="44"/>
      <c r="DB64" s="44"/>
      <c r="DC64" s="44"/>
      <c r="DD64" s="48"/>
      <c r="DE64" s="43"/>
      <c r="DF64" s="43"/>
      <c r="DG64" s="43"/>
      <c r="DH64" s="44"/>
      <c r="DI64" s="44"/>
      <c r="DJ64" s="44"/>
      <c r="DK64" s="44"/>
      <c r="DL64" s="44"/>
      <c r="DM64" s="45"/>
      <c r="DN64" s="73">
        <f t="shared" si="1"/>
        <v>4340.6099999999997</v>
      </c>
      <c r="DO64" s="73">
        <f t="shared" si="2"/>
        <v>0</v>
      </c>
      <c r="DP64" s="73">
        <f t="shared" si="3"/>
        <v>0</v>
      </c>
      <c r="DQ64" s="22">
        <f t="shared" si="4"/>
        <v>187</v>
      </c>
      <c r="DR64" s="22">
        <f t="shared" si="5"/>
        <v>151.83000000000001</v>
      </c>
      <c r="DS64" s="22">
        <f t="shared" si="6"/>
        <v>1910.63</v>
      </c>
      <c r="DT64" s="22">
        <f t="shared" si="7"/>
        <v>184.97</v>
      </c>
      <c r="DU64" s="22">
        <f t="shared" si="8"/>
        <v>2434.4299999999998</v>
      </c>
      <c r="DV64" s="23">
        <f t="shared" si="9"/>
        <v>6775.04</v>
      </c>
    </row>
    <row r="65" spans="1:126" hidden="1" x14ac:dyDescent="0.25">
      <c r="A65" s="41">
        <v>1917</v>
      </c>
      <c r="B65" s="41" t="s">
        <v>880</v>
      </c>
      <c r="C65" s="41" t="s">
        <v>221</v>
      </c>
      <c r="D65" s="42">
        <v>1</v>
      </c>
      <c r="E65" s="41"/>
      <c r="F65" s="41"/>
      <c r="G65" s="41" t="s">
        <v>173</v>
      </c>
      <c r="H65" s="41" t="s">
        <v>9</v>
      </c>
      <c r="I65" s="41" t="s">
        <v>236</v>
      </c>
      <c r="J65" s="46"/>
      <c r="K65" s="46"/>
      <c r="L65" s="46"/>
      <c r="M65" s="47"/>
      <c r="N65" s="47"/>
      <c r="O65" s="47"/>
      <c r="P65" s="47"/>
      <c r="Q65" s="47"/>
      <c r="R65" s="48"/>
      <c r="S65" s="46"/>
      <c r="T65" s="46"/>
      <c r="U65" s="46"/>
      <c r="V65" s="47"/>
      <c r="W65" s="47"/>
      <c r="X65" s="47"/>
      <c r="Y65" s="47"/>
      <c r="Z65" s="47"/>
      <c r="AA65" s="48"/>
      <c r="AB65" s="46"/>
      <c r="AC65" s="46"/>
      <c r="AD65" s="46"/>
      <c r="AE65" s="47"/>
      <c r="AF65" s="47"/>
      <c r="AG65" s="47"/>
      <c r="AH65" s="47"/>
      <c r="AI65" s="47"/>
      <c r="AJ65" s="48"/>
      <c r="AK65" s="46"/>
      <c r="AL65" s="46"/>
      <c r="AM65" s="46"/>
      <c r="AN65" s="47"/>
      <c r="AO65" s="47"/>
      <c r="AP65" s="47"/>
      <c r="AQ65" s="47"/>
      <c r="AR65" s="47"/>
      <c r="AS65" s="48"/>
      <c r="AT65" s="46">
        <v>122.542</v>
      </c>
      <c r="AU65" s="46">
        <v>0</v>
      </c>
      <c r="AV65" s="46">
        <v>122.542</v>
      </c>
      <c r="AW65" s="47">
        <v>5.2</v>
      </c>
      <c r="AX65" s="47">
        <v>3.048</v>
      </c>
      <c r="AY65" s="47">
        <v>43.596000000000004</v>
      </c>
      <c r="AZ65" s="47">
        <v>2.1739999999999999</v>
      </c>
      <c r="BA65" s="47">
        <v>54.018000000000001</v>
      </c>
      <c r="BB65" s="48">
        <v>-558.69000000000005</v>
      </c>
      <c r="BC65" s="43">
        <v>538.52</v>
      </c>
      <c r="BD65" s="43">
        <v>0</v>
      </c>
      <c r="BE65" s="43">
        <v>538.52</v>
      </c>
      <c r="BF65" s="44">
        <v>46.400000000000006</v>
      </c>
      <c r="BG65" s="44">
        <v>13.276000000000002</v>
      </c>
      <c r="BH65" s="44">
        <v>197.36</v>
      </c>
      <c r="BI65" s="44">
        <v>37.072000000000003</v>
      </c>
      <c r="BJ65" s="44">
        <v>294.108</v>
      </c>
      <c r="BK65" s="48">
        <v>-2398.4899999999998</v>
      </c>
      <c r="BL65" s="43">
        <v>487.50400000000002</v>
      </c>
      <c r="BM65" s="43">
        <v>0</v>
      </c>
      <c r="BN65" s="43">
        <v>487.50400000000002</v>
      </c>
      <c r="BO65" s="44">
        <v>47.400000000000006</v>
      </c>
      <c r="BP65" s="44">
        <v>12.036000000000001</v>
      </c>
      <c r="BQ65" s="44">
        <v>170.93</v>
      </c>
      <c r="BR65" s="44">
        <v>29.034000000000002</v>
      </c>
      <c r="BS65" s="44">
        <v>259.40000000000003</v>
      </c>
      <c r="BT65" s="48">
        <v>-2178.12</v>
      </c>
      <c r="BU65" s="43">
        <v>273.08000000000004</v>
      </c>
      <c r="BV65" s="43">
        <v>0</v>
      </c>
      <c r="BW65" s="43">
        <v>273.08000000000004</v>
      </c>
      <c r="BX65" s="44">
        <v>18.2</v>
      </c>
      <c r="BY65" s="44">
        <v>6.6720000000000006</v>
      </c>
      <c r="BZ65" s="44">
        <v>98.038000000000011</v>
      </c>
      <c r="CA65" s="44">
        <v>14.004000000000001</v>
      </c>
      <c r="CB65" s="44">
        <v>136.91400000000002</v>
      </c>
      <c r="CC65" s="48">
        <v>-1228.49</v>
      </c>
      <c r="CD65" s="43">
        <v>487.50400000000002</v>
      </c>
      <c r="CE65" s="43">
        <v>0</v>
      </c>
      <c r="CF65" s="43">
        <v>487.50400000000002</v>
      </c>
      <c r="CG65" s="44">
        <v>47.400000000000006</v>
      </c>
      <c r="CH65" s="44">
        <v>12.036000000000001</v>
      </c>
      <c r="CI65" s="44">
        <v>170.93</v>
      </c>
      <c r="CJ65" s="44">
        <v>31.074000000000002</v>
      </c>
      <c r="CK65" s="44">
        <v>261.44</v>
      </c>
      <c r="CL65" s="48">
        <v>-2176.08</v>
      </c>
      <c r="CM65" s="43">
        <v>487.50400000000002</v>
      </c>
      <c r="CN65" s="43">
        <v>0</v>
      </c>
      <c r="CO65" s="43">
        <v>487.50400000000002</v>
      </c>
      <c r="CP65" s="44">
        <v>48.400000000000006</v>
      </c>
      <c r="CQ65" s="44">
        <v>12.036000000000001</v>
      </c>
      <c r="CR65" s="44">
        <v>165.42600000000002</v>
      </c>
      <c r="CS65" s="44">
        <v>19.854000000000003</v>
      </c>
      <c r="CT65" s="44">
        <v>245.71600000000001</v>
      </c>
      <c r="CU65" s="48">
        <v>-2191.8000000000002</v>
      </c>
      <c r="CV65" s="43">
        <v>487.50400000000002</v>
      </c>
      <c r="CW65" s="43">
        <v>0</v>
      </c>
      <c r="CX65" s="43">
        <v>487.50400000000002</v>
      </c>
      <c r="CY65" s="44">
        <v>47.400000000000006</v>
      </c>
      <c r="CZ65" s="44">
        <v>12.036000000000001</v>
      </c>
      <c r="DA65" s="44">
        <v>164.86600000000001</v>
      </c>
      <c r="DB65" s="44">
        <v>26.994</v>
      </c>
      <c r="DC65" s="44">
        <v>251.29600000000002</v>
      </c>
      <c r="DD65" s="48">
        <v>-2186.2199999999998</v>
      </c>
      <c r="DE65" s="43">
        <v>707.01400000000001</v>
      </c>
      <c r="DF65" s="43">
        <v>0</v>
      </c>
      <c r="DG65" s="43">
        <v>707.01400000000001</v>
      </c>
      <c r="DH65" s="44">
        <v>1.2000000000000002</v>
      </c>
      <c r="DI65" s="44">
        <v>88.451999999999998</v>
      </c>
      <c r="DJ65" s="44">
        <v>314.976</v>
      </c>
      <c r="DK65" s="44">
        <v>36.258000000000003</v>
      </c>
      <c r="DL65" s="44">
        <v>440.88600000000002</v>
      </c>
      <c r="DM65" s="48">
        <v>-3094.18</v>
      </c>
      <c r="DN65" s="73">
        <f t="shared" si="1"/>
        <v>4078.6759999999999</v>
      </c>
      <c r="DO65" s="73">
        <f t="shared" si="2"/>
        <v>0</v>
      </c>
      <c r="DP65" s="73">
        <f t="shared" si="3"/>
        <v>4078.6759999999999</v>
      </c>
      <c r="DQ65" s="22">
        <f t="shared" si="4"/>
        <v>309.00000000000006</v>
      </c>
      <c r="DR65" s="22">
        <f t="shared" si="5"/>
        <v>171.62799999999999</v>
      </c>
      <c r="DS65" s="22">
        <f t="shared" si="6"/>
        <v>1497.0520000000001</v>
      </c>
      <c r="DT65" s="22">
        <f t="shared" si="7"/>
        <v>225.49800000000005</v>
      </c>
      <c r="DU65" s="22">
        <f t="shared" si="8"/>
        <v>2203.1780000000003</v>
      </c>
      <c r="DV65" s="23">
        <f t="shared" si="9"/>
        <v>-18190.189999999999</v>
      </c>
    </row>
    <row r="66" spans="1:126" x14ac:dyDescent="0.25">
      <c r="A66" s="41">
        <v>1923</v>
      </c>
      <c r="B66" s="41" t="s">
        <v>904</v>
      </c>
      <c r="C66" s="41" t="s">
        <v>663</v>
      </c>
      <c r="D66" s="42">
        <v>1</v>
      </c>
      <c r="E66" s="41"/>
      <c r="F66" s="41"/>
      <c r="G66" s="41" t="s">
        <v>157</v>
      </c>
      <c r="H66" s="41" t="s">
        <v>19</v>
      </c>
      <c r="I66" s="41" t="s">
        <v>256</v>
      </c>
      <c r="J66" s="46"/>
      <c r="K66" s="46"/>
      <c r="L66" s="46"/>
      <c r="M66" s="47"/>
      <c r="N66" s="47"/>
      <c r="O66" s="47"/>
      <c r="P66" s="47"/>
      <c r="Q66" s="47"/>
      <c r="R66" s="48"/>
      <c r="S66" s="46"/>
      <c r="T66" s="46"/>
      <c r="U66" s="46"/>
      <c r="V66" s="47"/>
      <c r="W66" s="47"/>
      <c r="X66" s="47"/>
      <c r="Y66" s="47"/>
      <c r="Z66" s="47"/>
      <c r="AA66" s="48"/>
      <c r="AB66" s="46"/>
      <c r="AC66" s="46"/>
      <c r="AD66" s="46"/>
      <c r="AE66" s="47"/>
      <c r="AF66" s="47"/>
      <c r="AG66" s="47"/>
      <c r="AH66" s="47"/>
      <c r="AI66" s="47"/>
      <c r="AJ66" s="48"/>
      <c r="AK66" s="46"/>
      <c r="AL66" s="46"/>
      <c r="AM66" s="46"/>
      <c r="AN66" s="47"/>
      <c r="AO66" s="47"/>
      <c r="AP66" s="47"/>
      <c r="AQ66" s="47"/>
      <c r="AR66" s="47"/>
      <c r="AS66" s="48"/>
      <c r="AT66" s="46"/>
      <c r="AU66" s="46"/>
      <c r="AV66" s="46"/>
      <c r="AW66" s="47"/>
      <c r="AX66" s="47"/>
      <c r="AY66" s="47"/>
      <c r="AZ66" s="47"/>
      <c r="BA66" s="47"/>
      <c r="BB66" s="48"/>
      <c r="BC66" s="46">
        <v>1443.84</v>
      </c>
      <c r="BD66" s="46">
        <v>0</v>
      </c>
      <c r="BE66" s="46">
        <v>1443.84</v>
      </c>
      <c r="BF66" s="47">
        <v>101</v>
      </c>
      <c r="BG66" s="47">
        <v>21.61</v>
      </c>
      <c r="BH66" s="47">
        <v>500.21</v>
      </c>
      <c r="BI66" s="47">
        <v>25.63</v>
      </c>
      <c r="BJ66" s="47">
        <v>648.45000000000005</v>
      </c>
      <c r="BK66" s="48">
        <v>2092.29</v>
      </c>
      <c r="BL66" s="46">
        <v>2252.61</v>
      </c>
      <c r="BM66" s="46">
        <v>0</v>
      </c>
      <c r="BN66" s="46">
        <v>2252.61</v>
      </c>
      <c r="BO66" s="47">
        <v>216</v>
      </c>
      <c r="BP66" s="47">
        <v>33.75</v>
      </c>
      <c r="BQ66" s="47">
        <v>714.12</v>
      </c>
      <c r="BR66" s="47">
        <v>213.4</v>
      </c>
      <c r="BS66" s="47">
        <v>1177.27</v>
      </c>
      <c r="BT66" s="48">
        <v>3429.88</v>
      </c>
      <c r="BU66" s="46">
        <v>2252.61</v>
      </c>
      <c r="BV66" s="46">
        <v>0</v>
      </c>
      <c r="BW66" s="46">
        <v>2252.61</v>
      </c>
      <c r="BX66" s="47">
        <v>216</v>
      </c>
      <c r="BY66" s="47">
        <v>33.75</v>
      </c>
      <c r="BZ66" s="47">
        <v>714.12</v>
      </c>
      <c r="CA66" s="47">
        <v>147.1</v>
      </c>
      <c r="CB66" s="47">
        <v>1110.97</v>
      </c>
      <c r="CC66" s="48">
        <v>3363.58</v>
      </c>
      <c r="CD66" s="46">
        <v>2252.61</v>
      </c>
      <c r="CE66" s="46">
        <v>0</v>
      </c>
      <c r="CF66" s="46">
        <v>2252.61</v>
      </c>
      <c r="CG66" s="47">
        <v>216</v>
      </c>
      <c r="CH66" s="47">
        <v>33.75</v>
      </c>
      <c r="CI66" s="47">
        <v>714.12</v>
      </c>
      <c r="CJ66" s="47">
        <v>136.9</v>
      </c>
      <c r="CK66" s="47">
        <v>1100.77</v>
      </c>
      <c r="CL66" s="48">
        <v>3353.38</v>
      </c>
      <c r="CM66" s="46">
        <v>2252.61</v>
      </c>
      <c r="CN66" s="46">
        <v>0</v>
      </c>
      <c r="CO66" s="46">
        <v>2252.61</v>
      </c>
      <c r="CP66" s="47">
        <v>220</v>
      </c>
      <c r="CQ66" s="47">
        <v>33.75</v>
      </c>
      <c r="CR66" s="47">
        <v>686.37</v>
      </c>
      <c r="CS66" s="47">
        <v>136.9</v>
      </c>
      <c r="CT66" s="47">
        <v>1077.02</v>
      </c>
      <c r="CU66" s="48">
        <v>3329.63</v>
      </c>
      <c r="CV66" s="46">
        <v>2252.61</v>
      </c>
      <c r="CW66" s="46">
        <v>0</v>
      </c>
      <c r="CX66" s="46">
        <v>2252.61</v>
      </c>
      <c r="CY66" s="47">
        <v>216</v>
      </c>
      <c r="CZ66" s="47">
        <v>33.75</v>
      </c>
      <c r="DA66" s="47">
        <v>683.97</v>
      </c>
      <c r="DB66" s="47">
        <v>96.1</v>
      </c>
      <c r="DC66" s="47">
        <v>1029.82</v>
      </c>
      <c r="DD66" s="48">
        <v>3282.43</v>
      </c>
      <c r="DE66" s="46">
        <v>3861.93</v>
      </c>
      <c r="DF66" s="46">
        <v>0</v>
      </c>
      <c r="DG66" s="46">
        <v>3861.93</v>
      </c>
      <c r="DH66" s="47">
        <v>-47</v>
      </c>
      <c r="DI66" s="47">
        <v>223.39</v>
      </c>
      <c r="DJ66" s="47">
        <v>2130.67</v>
      </c>
      <c r="DK66" s="47">
        <v>156.62</v>
      </c>
      <c r="DL66" s="47">
        <v>2463.6799999999998</v>
      </c>
      <c r="DM66" s="48">
        <v>6325.61</v>
      </c>
      <c r="DN66" s="73">
        <f t="shared" si="1"/>
        <v>18821.43</v>
      </c>
      <c r="DO66" s="73">
        <f t="shared" si="2"/>
        <v>0</v>
      </c>
      <c r="DP66" s="73">
        <f t="shared" si="3"/>
        <v>18821.43</v>
      </c>
      <c r="DQ66" s="22">
        <f t="shared" si="4"/>
        <v>1354</v>
      </c>
      <c r="DR66" s="22">
        <f t="shared" si="5"/>
        <v>447.5</v>
      </c>
      <c r="DS66" s="22">
        <f t="shared" si="6"/>
        <v>6857.7</v>
      </c>
      <c r="DT66" s="22">
        <f t="shared" si="7"/>
        <v>1126.05</v>
      </c>
      <c r="DU66" s="22">
        <f t="shared" si="8"/>
        <v>9785.25</v>
      </c>
      <c r="DV66" s="23">
        <f t="shared" si="9"/>
        <v>28606.68</v>
      </c>
    </row>
    <row r="67" spans="1:126" hidden="1" x14ac:dyDescent="0.25">
      <c r="A67" s="41">
        <v>1936</v>
      </c>
      <c r="B67" s="41" t="s">
        <v>957</v>
      </c>
      <c r="C67" s="41" t="s">
        <v>958</v>
      </c>
      <c r="D67" s="42">
        <v>1</v>
      </c>
      <c r="E67" s="41"/>
      <c r="F67" s="41"/>
      <c r="G67" s="41" t="s">
        <v>157</v>
      </c>
      <c r="H67" s="41" t="s">
        <v>20</v>
      </c>
      <c r="I67" s="41" t="s">
        <v>254</v>
      </c>
      <c r="J67" s="46"/>
      <c r="K67" s="46"/>
      <c r="L67" s="46"/>
      <c r="M67" s="47"/>
      <c r="N67" s="47"/>
      <c r="O67" s="47"/>
      <c r="P67" s="47"/>
      <c r="Q67" s="47"/>
      <c r="R67" s="48"/>
      <c r="S67" s="46"/>
      <c r="T67" s="46"/>
      <c r="U67" s="46"/>
      <c r="V67" s="47"/>
      <c r="W67" s="47"/>
      <c r="X67" s="47"/>
      <c r="Y67" s="47"/>
      <c r="Z67" s="47"/>
      <c r="AA67" s="48"/>
      <c r="AB67" s="46"/>
      <c r="AC67" s="46"/>
      <c r="AD67" s="46"/>
      <c r="AE67" s="47"/>
      <c r="AF67" s="47"/>
      <c r="AG67" s="47"/>
      <c r="AH67" s="47"/>
      <c r="AI67" s="47"/>
      <c r="AJ67" s="48"/>
      <c r="AK67" s="46"/>
      <c r="AL67" s="46"/>
      <c r="AM67" s="46"/>
      <c r="AN67" s="47"/>
      <c r="AO67" s="47"/>
      <c r="AP67" s="47"/>
      <c r="AQ67" s="47"/>
      <c r="AR67" s="47"/>
      <c r="AS67" s="48"/>
      <c r="AT67" s="46"/>
      <c r="AU67" s="46"/>
      <c r="AV67" s="46"/>
      <c r="AW67" s="47"/>
      <c r="AX67" s="47"/>
      <c r="AY67" s="47"/>
      <c r="AZ67" s="47"/>
      <c r="BA67" s="47"/>
      <c r="BB67" s="48"/>
      <c r="BC67" s="46"/>
      <c r="BD67" s="46"/>
      <c r="BE67" s="46"/>
      <c r="BF67" s="47"/>
      <c r="BG67" s="47"/>
      <c r="BH67" s="47"/>
      <c r="BI67" s="47"/>
      <c r="BJ67" s="47"/>
      <c r="BK67" s="48"/>
      <c r="BL67" s="46"/>
      <c r="BM67" s="46"/>
      <c r="BN67" s="46"/>
      <c r="BO67" s="47"/>
      <c r="BP67" s="47"/>
      <c r="BQ67" s="47"/>
      <c r="BR67" s="47"/>
      <c r="BS67" s="47"/>
      <c r="BT67" s="48"/>
      <c r="BU67" s="46"/>
      <c r="BV67" s="46"/>
      <c r="BW67" s="46"/>
      <c r="BX67" s="47"/>
      <c r="BY67" s="47"/>
      <c r="BZ67" s="47"/>
      <c r="CA67" s="47"/>
      <c r="CB67" s="47"/>
      <c r="CC67" s="48"/>
      <c r="CD67" s="46"/>
      <c r="CE67" s="46"/>
      <c r="CF67" s="46"/>
      <c r="CG67" s="47"/>
      <c r="CH67" s="47"/>
      <c r="CI67" s="47"/>
      <c r="CJ67" s="47"/>
      <c r="CK67" s="47"/>
      <c r="CL67" s="48"/>
      <c r="CM67" s="46">
        <v>1473.97</v>
      </c>
      <c r="CN67" s="46">
        <v>0</v>
      </c>
      <c r="CO67" s="46">
        <v>0</v>
      </c>
      <c r="CP67" s="47">
        <v>-111</v>
      </c>
      <c r="CQ67" s="47">
        <v>36.770000000000003</v>
      </c>
      <c r="CR67" s="47">
        <v>388.16</v>
      </c>
      <c r="CS67" s="47">
        <v>102.67</v>
      </c>
      <c r="CT67" s="47">
        <v>638.6</v>
      </c>
      <c r="CU67" s="48">
        <v>2112.5700000000002</v>
      </c>
      <c r="CV67" s="46">
        <v>2062.16</v>
      </c>
      <c r="CW67" s="46">
        <v>0</v>
      </c>
      <c r="CX67" s="46">
        <v>0</v>
      </c>
      <c r="CY67" s="47">
        <v>-192</v>
      </c>
      <c r="CZ67" s="47">
        <v>51.49</v>
      </c>
      <c r="DA67" s="47">
        <v>528.62</v>
      </c>
      <c r="DB67" s="47">
        <v>133.51</v>
      </c>
      <c r="DC67" s="47">
        <v>905.62</v>
      </c>
      <c r="DD67" s="48">
        <v>2967.78</v>
      </c>
      <c r="DE67" s="46">
        <v>2520.98</v>
      </c>
      <c r="DF67" s="46">
        <v>0</v>
      </c>
      <c r="DG67" s="46">
        <v>0</v>
      </c>
      <c r="DH67" s="47">
        <v>39</v>
      </c>
      <c r="DI67" s="47">
        <v>123.44</v>
      </c>
      <c r="DJ67" s="47">
        <v>944.87</v>
      </c>
      <c r="DK67" s="47">
        <v>46.1</v>
      </c>
      <c r="DL67" s="47">
        <v>1075.4100000000001</v>
      </c>
      <c r="DM67" s="48">
        <v>3596.39</v>
      </c>
      <c r="DN67" s="73">
        <f t="shared" si="1"/>
        <v>6057.1100000000006</v>
      </c>
      <c r="DO67" s="73">
        <f t="shared" si="2"/>
        <v>0</v>
      </c>
      <c r="DP67" s="73">
        <f t="shared" si="3"/>
        <v>0</v>
      </c>
      <c r="DQ67" s="22">
        <f t="shared" si="4"/>
        <v>-264</v>
      </c>
      <c r="DR67" s="22">
        <f t="shared" si="5"/>
        <v>211.7</v>
      </c>
      <c r="DS67" s="22">
        <f t="shared" si="6"/>
        <v>1861.65</v>
      </c>
      <c r="DT67" s="22">
        <f t="shared" si="7"/>
        <v>282.28000000000003</v>
      </c>
      <c r="DU67" s="22">
        <f t="shared" si="8"/>
        <v>2619.63</v>
      </c>
      <c r="DV67" s="23">
        <f t="shared" si="9"/>
        <v>8676.74</v>
      </c>
    </row>
    <row r="68" spans="1:126" hidden="1" x14ac:dyDescent="0.25">
      <c r="A68" s="41">
        <v>1966</v>
      </c>
      <c r="B68" s="41" t="s">
        <v>942</v>
      </c>
      <c r="C68" s="41" t="s">
        <v>943</v>
      </c>
      <c r="D68" s="42">
        <v>0</v>
      </c>
      <c r="E68" s="41"/>
      <c r="F68" s="41"/>
      <c r="G68" s="41" t="s">
        <v>173</v>
      </c>
      <c r="H68" s="41" t="s">
        <v>9</v>
      </c>
      <c r="I68" s="41" t="s">
        <v>277</v>
      </c>
      <c r="J68" s="46"/>
      <c r="K68" s="46"/>
      <c r="L68" s="46"/>
      <c r="M68" s="47"/>
      <c r="N68" s="47"/>
      <c r="O68" s="47"/>
      <c r="P68" s="47"/>
      <c r="Q68" s="47"/>
      <c r="R68" s="48"/>
      <c r="S68" s="46"/>
      <c r="T68" s="46"/>
      <c r="U68" s="46"/>
      <c r="V68" s="47"/>
      <c r="W68" s="47"/>
      <c r="X68" s="47"/>
      <c r="Y68" s="47"/>
      <c r="Z68" s="47"/>
      <c r="AA68" s="48"/>
      <c r="AB68" s="46"/>
      <c r="AC68" s="46"/>
      <c r="AD68" s="46"/>
      <c r="AE68" s="47"/>
      <c r="AF68" s="47"/>
      <c r="AG68" s="47"/>
      <c r="AH68" s="47"/>
      <c r="AI68" s="47"/>
      <c r="AJ68" s="48"/>
      <c r="AK68" s="46"/>
      <c r="AL68" s="46"/>
      <c r="AM68" s="46"/>
      <c r="AN68" s="47"/>
      <c r="AO68" s="47"/>
      <c r="AP68" s="47"/>
      <c r="AQ68" s="47"/>
      <c r="AR68" s="47"/>
      <c r="AS68" s="48"/>
      <c r="AT68" s="46"/>
      <c r="AU68" s="46"/>
      <c r="AV68" s="46"/>
      <c r="AW68" s="47"/>
      <c r="AX68" s="47"/>
      <c r="AY68" s="47"/>
      <c r="AZ68" s="47"/>
      <c r="BA68" s="47"/>
      <c r="BB68" s="48"/>
      <c r="BC68" s="46"/>
      <c r="BD68" s="46"/>
      <c r="BE68" s="46"/>
      <c r="BF68" s="47"/>
      <c r="BG68" s="47"/>
      <c r="BH68" s="47"/>
      <c r="BI68" s="47"/>
      <c r="BJ68" s="47"/>
      <c r="BK68" s="48"/>
      <c r="BL68" s="46"/>
      <c r="BM68" s="46"/>
      <c r="BN68" s="46"/>
      <c r="BO68" s="47"/>
      <c r="BP68" s="47"/>
      <c r="BQ68" s="47"/>
      <c r="BR68" s="47"/>
      <c r="BS68" s="47"/>
      <c r="BT68" s="48"/>
      <c r="BU68" s="46"/>
      <c r="BV68" s="46"/>
      <c r="BW68" s="46"/>
      <c r="BX68" s="47"/>
      <c r="BY68" s="47"/>
      <c r="BZ68" s="47"/>
      <c r="CA68" s="47"/>
      <c r="CB68" s="47"/>
      <c r="CC68" s="48"/>
      <c r="CD68" s="46"/>
      <c r="CE68" s="46"/>
      <c r="CF68" s="46"/>
      <c r="CG68" s="47"/>
      <c r="CH68" s="47"/>
      <c r="CI68" s="47"/>
      <c r="CJ68" s="47"/>
      <c r="CK68" s="47"/>
      <c r="CL68" s="48"/>
      <c r="CM68" s="46">
        <v>160.74200000000002</v>
      </c>
      <c r="CN68" s="46">
        <v>0</v>
      </c>
      <c r="CO68" s="46">
        <v>160.74200000000002</v>
      </c>
      <c r="CP68" s="47">
        <v>8</v>
      </c>
      <c r="CQ68" s="47">
        <v>4.0019999999999998</v>
      </c>
      <c r="CR68" s="47">
        <v>12.844000000000001</v>
      </c>
      <c r="CS68" s="47">
        <v>13.052000000000001</v>
      </c>
      <c r="CT68" s="47">
        <v>37.898000000000003</v>
      </c>
      <c r="CU68" s="48">
        <v>-765.81</v>
      </c>
      <c r="CV68" s="43"/>
      <c r="CW68" s="43"/>
      <c r="CX68" s="43"/>
      <c r="CY68" s="44"/>
      <c r="CZ68" s="44"/>
      <c r="DA68" s="44"/>
      <c r="DB68" s="44"/>
      <c r="DC68" s="44"/>
      <c r="DD68" s="48"/>
      <c r="DE68" s="43">
        <v>0</v>
      </c>
      <c r="DF68" s="43">
        <v>0</v>
      </c>
      <c r="DG68" s="43">
        <v>0</v>
      </c>
      <c r="DH68" s="44">
        <v>-1.2000000000000002</v>
      </c>
      <c r="DI68" s="44">
        <v>0</v>
      </c>
      <c r="DJ68" s="44">
        <v>0</v>
      </c>
      <c r="DK68" s="44">
        <v>0.26800000000000002</v>
      </c>
      <c r="DL68" s="44">
        <v>-0.93200000000000005</v>
      </c>
      <c r="DM68" s="48">
        <v>-0.93</v>
      </c>
      <c r="DN68" s="73">
        <f t="shared" si="1"/>
        <v>160.74200000000002</v>
      </c>
      <c r="DO68" s="73">
        <f t="shared" si="2"/>
        <v>0</v>
      </c>
      <c r="DP68" s="73">
        <f t="shared" si="3"/>
        <v>160.74200000000002</v>
      </c>
      <c r="DQ68" s="22">
        <f t="shared" si="4"/>
        <v>6.8</v>
      </c>
      <c r="DR68" s="22">
        <f t="shared" si="5"/>
        <v>4.0019999999999998</v>
      </c>
      <c r="DS68" s="22">
        <f t="shared" si="6"/>
        <v>12.844000000000001</v>
      </c>
      <c r="DT68" s="22">
        <f t="shared" si="7"/>
        <v>13.320000000000002</v>
      </c>
      <c r="DU68" s="22">
        <f t="shared" si="8"/>
        <v>36.966000000000001</v>
      </c>
      <c r="DV68" s="23">
        <f t="shared" si="9"/>
        <v>-766.7399999999999</v>
      </c>
    </row>
    <row r="69" spans="1:126" hidden="1" x14ac:dyDescent="0.25">
      <c r="A69" s="41">
        <v>1968</v>
      </c>
      <c r="B69" s="41" t="s">
        <v>974</v>
      </c>
      <c r="C69" s="41" t="s">
        <v>212</v>
      </c>
      <c r="D69" s="42">
        <v>1</v>
      </c>
      <c r="E69" s="41"/>
      <c r="F69" s="41"/>
      <c r="G69" s="41" t="s">
        <v>173</v>
      </c>
      <c r="H69" s="41" t="s">
        <v>9</v>
      </c>
      <c r="I69" s="41" t="s">
        <v>277</v>
      </c>
      <c r="J69" s="46"/>
      <c r="K69" s="46"/>
      <c r="L69" s="46"/>
      <c r="M69" s="47"/>
      <c r="N69" s="47"/>
      <c r="O69" s="47"/>
      <c r="P69" s="47"/>
      <c r="Q69" s="47"/>
      <c r="R69" s="48"/>
      <c r="S69" s="46"/>
      <c r="T69" s="46"/>
      <c r="U69" s="46"/>
      <c r="V69" s="47"/>
      <c r="W69" s="47"/>
      <c r="X69" s="47"/>
      <c r="Y69" s="47"/>
      <c r="Z69" s="47"/>
      <c r="AA69" s="48"/>
      <c r="AB69" s="46"/>
      <c r="AC69" s="46"/>
      <c r="AD69" s="46"/>
      <c r="AE69" s="47"/>
      <c r="AF69" s="47"/>
      <c r="AG69" s="47"/>
      <c r="AH69" s="47"/>
      <c r="AI69" s="47"/>
      <c r="AJ69" s="48"/>
      <c r="AK69" s="46"/>
      <c r="AL69" s="46"/>
      <c r="AM69" s="46"/>
      <c r="AN69" s="47"/>
      <c r="AO69" s="47"/>
      <c r="AP69" s="47"/>
      <c r="AQ69" s="47"/>
      <c r="AR69" s="47"/>
      <c r="AS69" s="48"/>
      <c r="AT69" s="46"/>
      <c r="AU69" s="46"/>
      <c r="AV69" s="46"/>
      <c r="AW69" s="47"/>
      <c r="AX69" s="47"/>
      <c r="AY69" s="47"/>
      <c r="AZ69" s="47"/>
      <c r="BA69" s="47"/>
      <c r="BB69" s="48"/>
      <c r="BC69" s="46"/>
      <c r="BD69" s="46"/>
      <c r="BE69" s="46"/>
      <c r="BF69" s="47"/>
      <c r="BG69" s="47"/>
      <c r="BH69" s="47"/>
      <c r="BI69" s="47"/>
      <c r="BJ69" s="47"/>
      <c r="BK69" s="48"/>
      <c r="BL69" s="46"/>
      <c r="BM69" s="46"/>
      <c r="BN69" s="46"/>
      <c r="BO69" s="47"/>
      <c r="BP69" s="47"/>
      <c r="BQ69" s="47"/>
      <c r="BR69" s="47"/>
      <c r="BS69" s="47"/>
      <c r="BT69" s="48"/>
      <c r="BU69" s="46"/>
      <c r="BV69" s="46"/>
      <c r="BW69" s="46"/>
      <c r="BX69" s="47"/>
      <c r="BY69" s="47"/>
      <c r="BZ69" s="47"/>
      <c r="CA69" s="47"/>
      <c r="CB69" s="47"/>
      <c r="CC69" s="48"/>
      <c r="CD69" s="46"/>
      <c r="CE69" s="46"/>
      <c r="CF69" s="46"/>
      <c r="CG69" s="47"/>
      <c r="CH69" s="47"/>
      <c r="CI69" s="47"/>
      <c r="CJ69" s="47"/>
      <c r="CK69" s="47"/>
      <c r="CL69" s="48"/>
      <c r="CM69" s="46"/>
      <c r="CN69" s="46"/>
      <c r="CO69" s="46"/>
      <c r="CP69" s="47"/>
      <c r="CQ69" s="47"/>
      <c r="CR69" s="47"/>
      <c r="CS69" s="47"/>
      <c r="CT69" s="47"/>
      <c r="CU69" s="48"/>
      <c r="CV69" s="43">
        <v>331.03000000000003</v>
      </c>
      <c r="CW69" s="43">
        <v>0</v>
      </c>
      <c r="CX69" s="43">
        <v>331.03000000000003</v>
      </c>
      <c r="CY69" s="44">
        <v>26</v>
      </c>
      <c r="CZ69" s="44">
        <v>8.26</v>
      </c>
      <c r="DA69" s="44">
        <v>34.302</v>
      </c>
      <c r="DB69" s="44">
        <v>25.256</v>
      </c>
      <c r="DC69" s="44">
        <v>93.818000000000012</v>
      </c>
      <c r="DD69" s="48">
        <v>-1561.33</v>
      </c>
      <c r="DE69" s="43">
        <v>413.57600000000002</v>
      </c>
      <c r="DF69" s="43">
        <v>0</v>
      </c>
      <c r="DG69" s="43">
        <v>413.57600000000002</v>
      </c>
      <c r="DH69" s="44">
        <v>5.4</v>
      </c>
      <c r="DI69" s="44">
        <v>24.852</v>
      </c>
      <c r="DJ69" s="44">
        <v>89.18</v>
      </c>
      <c r="DK69" s="44">
        <v>30.768000000000001</v>
      </c>
      <c r="DL69" s="44">
        <v>150.20000000000002</v>
      </c>
      <c r="DM69" s="48">
        <v>-1917.68</v>
      </c>
      <c r="DN69" s="73">
        <f t="shared" ref="DN69" si="10">J69+S69+AB69+AK69+AT69+BC69+BL69+BL69+BU69+CD69+CM69+CV69+DE69</f>
        <v>744.60599999999999</v>
      </c>
      <c r="DO69" s="73">
        <f t="shared" ref="DO69" si="11">K69+T69+AC69+AL69+AU69+BD69+BM69+BM69+BV69+CE69+CN69+CW69+DF69</f>
        <v>0</v>
      </c>
      <c r="DP69" s="73">
        <f t="shared" ref="DP69" si="12">L69+U69+AD69+AM69+AV69+BE69+BN69+BN69+BW69+CF69+CO69+CX69+DG69</f>
        <v>744.60599999999999</v>
      </c>
      <c r="DQ69" s="22">
        <f t="shared" ref="DQ69" si="13">M69+V69+AE69+AN69+AW69+BF69+BO69+BO69+BX69+CG69+CP69+CY69+DH69</f>
        <v>31.4</v>
      </c>
      <c r="DR69" s="22">
        <f t="shared" ref="DR69" si="14">N69+W69+AF69+AO69+AX69+BG69+BP69+BP69+BY69+CH69+CQ69+CZ69+DI69</f>
        <v>33.112000000000002</v>
      </c>
      <c r="DS69" s="22">
        <f t="shared" ref="DS69" si="15">O69+X69+AG69+AP69+AY69+BH69+BQ69+BQ69+BZ69+CI69+CR69+DA69+DJ69</f>
        <v>123.482</v>
      </c>
      <c r="DT69" s="22">
        <f t="shared" ref="DT69" si="16">P69+Y69+AH69+AQ69+AZ69+BI69+BR69+BR69+CA69+CJ69+CS69+DB69+DK69</f>
        <v>56.024000000000001</v>
      </c>
      <c r="DU69" s="22">
        <f t="shared" ref="DU69" si="17">Q69+Z69+AI69+AR69+BA69+BJ69+BS69+BS69+CB69+CK69+CT69+DC69+DL69</f>
        <v>244.01800000000003</v>
      </c>
      <c r="DV69" s="23">
        <f t="shared" ref="DV69" si="18">R69+AA69+AJ69+AS69+BB69+BK69+BT69+BT69+CC69+CL69+CU69+DD69+DM69</f>
        <v>-3479.01</v>
      </c>
    </row>
    <row r="70" spans="1:126" x14ac:dyDescent="0.25">
      <c r="A70" s="41"/>
      <c r="B70" s="41"/>
      <c r="C70" s="41"/>
      <c r="D70" s="42"/>
      <c r="E70" s="41"/>
      <c r="F70" s="41"/>
      <c r="G70" s="41"/>
      <c r="H70" s="41"/>
      <c r="I70" s="41"/>
      <c r="J70" s="46"/>
      <c r="K70" s="46"/>
      <c r="L70" s="46"/>
      <c r="M70" s="47"/>
      <c r="N70" s="47"/>
      <c r="O70" s="47"/>
      <c r="P70" s="47"/>
      <c r="Q70" s="47"/>
      <c r="R70" s="48"/>
      <c r="S70" s="46"/>
      <c r="T70" s="46"/>
      <c r="U70" s="46"/>
      <c r="V70" s="47"/>
      <c r="W70" s="47"/>
      <c r="X70" s="47"/>
      <c r="Y70" s="47"/>
      <c r="Z70" s="47"/>
      <c r="AA70" s="48"/>
      <c r="AB70" s="46"/>
      <c r="AC70" s="46"/>
      <c r="AD70" s="46"/>
      <c r="AE70" s="47"/>
      <c r="AF70" s="47"/>
      <c r="AG70" s="47"/>
      <c r="AH70" s="47"/>
      <c r="AI70" s="47"/>
      <c r="AJ70" s="48"/>
      <c r="AK70" s="46"/>
      <c r="AL70" s="46"/>
      <c r="AM70" s="46"/>
      <c r="AN70" s="47"/>
      <c r="AO70" s="47"/>
      <c r="AP70" s="47"/>
      <c r="AQ70" s="47"/>
      <c r="AR70" s="47"/>
      <c r="AS70" s="48"/>
      <c r="AT70" s="46"/>
      <c r="AU70" s="46"/>
      <c r="AV70" s="46"/>
      <c r="AW70" s="47"/>
      <c r="AX70" s="47"/>
      <c r="AY70" s="47"/>
      <c r="AZ70" s="47"/>
      <c r="BA70" s="47"/>
      <c r="BB70" s="48"/>
      <c r="BC70" s="46"/>
      <c r="BD70" s="46"/>
      <c r="BE70" s="46"/>
      <c r="BF70" s="47"/>
      <c r="BG70" s="47"/>
      <c r="BH70" s="47"/>
      <c r="BI70" s="47"/>
      <c r="BJ70" s="47"/>
      <c r="BK70" s="48"/>
      <c r="BL70" s="46"/>
      <c r="BM70" s="46"/>
      <c r="BN70" s="46"/>
      <c r="BO70" s="47"/>
      <c r="BP70" s="47"/>
      <c r="BQ70" s="47"/>
      <c r="BR70" s="47"/>
      <c r="BS70" s="47"/>
      <c r="BT70" s="48"/>
      <c r="BU70" s="46"/>
      <c r="BV70" s="46"/>
      <c r="BW70" s="46"/>
      <c r="BX70" s="47"/>
      <c r="BY70" s="47"/>
      <c r="BZ70" s="47"/>
      <c r="CA70" s="47"/>
      <c r="CB70" s="47"/>
      <c r="CC70" s="48"/>
      <c r="CD70" s="46"/>
      <c r="CE70" s="46"/>
      <c r="CF70" s="46"/>
      <c r="CG70" s="47"/>
      <c r="CH70" s="47"/>
      <c r="CI70" s="47"/>
      <c r="CJ70" s="47"/>
      <c r="CK70" s="47"/>
      <c r="CL70" s="48"/>
      <c r="CM70" s="43"/>
      <c r="CN70" s="43"/>
      <c r="CO70" s="43"/>
      <c r="CP70" s="44"/>
      <c r="CQ70" s="44"/>
      <c r="CR70" s="44"/>
      <c r="CS70" s="44"/>
      <c r="CT70" s="44"/>
      <c r="CU70" s="45"/>
      <c r="CV70" s="43"/>
      <c r="CW70" s="43"/>
      <c r="CX70" s="43"/>
      <c r="CY70" s="44"/>
      <c r="CZ70" s="44"/>
      <c r="DA70" s="44"/>
      <c r="DB70" s="44"/>
      <c r="DC70" s="44"/>
      <c r="DD70" s="45"/>
      <c r="DE70" s="43"/>
      <c r="DF70" s="43"/>
      <c r="DG70" s="43"/>
      <c r="DH70" s="44"/>
      <c r="DI70" s="44"/>
      <c r="DJ70" s="44"/>
      <c r="DK70" s="44"/>
      <c r="DL70" s="44"/>
      <c r="DM70" s="45"/>
    </row>
    <row r="71" spans="1:126" x14ac:dyDescent="0.25">
      <c r="A71" s="41"/>
      <c r="B71" s="41"/>
      <c r="C71" s="41"/>
      <c r="D71" s="41"/>
      <c r="E71" s="41"/>
      <c r="F71" s="41"/>
      <c r="G71" s="41"/>
      <c r="H71" s="41"/>
      <c r="I71" s="41"/>
      <c r="J71" s="43"/>
      <c r="K71" s="43"/>
      <c r="L71" s="43"/>
      <c r="M71" s="44"/>
      <c r="N71" s="44"/>
      <c r="O71" s="44"/>
      <c r="P71" s="44"/>
      <c r="Q71" s="44"/>
      <c r="R71" s="45"/>
      <c r="S71" s="43"/>
      <c r="T71" s="43"/>
      <c r="U71" s="43"/>
      <c r="V71" s="44"/>
      <c r="W71" s="44"/>
      <c r="X71" s="44"/>
      <c r="Y71" s="44"/>
      <c r="Z71" s="44"/>
      <c r="AA71" s="45"/>
      <c r="AB71" s="43"/>
      <c r="AC71" s="43"/>
      <c r="AD71" s="43"/>
      <c r="AE71" s="44"/>
      <c r="AF71" s="44"/>
      <c r="AG71" s="44"/>
      <c r="AH71" s="44"/>
      <c r="AI71" s="44"/>
      <c r="AJ71" s="45"/>
      <c r="AK71" s="43"/>
      <c r="AL71" s="43"/>
      <c r="AM71" s="43"/>
      <c r="AN71" s="44"/>
      <c r="AO71" s="44"/>
      <c r="AP71" s="44"/>
      <c r="AQ71" s="44"/>
      <c r="AR71" s="44"/>
      <c r="AS71" s="45"/>
      <c r="AT71" s="43"/>
      <c r="AU71" s="43"/>
      <c r="AV71" s="43"/>
      <c r="AW71" s="44"/>
      <c r="AX71" s="44"/>
      <c r="AY71" s="44"/>
      <c r="AZ71" s="44"/>
      <c r="BA71" s="44"/>
      <c r="BB71" s="45"/>
      <c r="BC71" s="43"/>
      <c r="BD71" s="43"/>
      <c r="BE71" s="43"/>
      <c r="BF71" s="44"/>
      <c r="BG71" s="44"/>
      <c r="BH71" s="44"/>
      <c r="BI71" s="44"/>
      <c r="BJ71" s="44"/>
      <c r="BK71" s="45"/>
      <c r="BL71" s="43"/>
      <c r="BM71" s="43"/>
      <c r="BN71" s="43"/>
      <c r="BO71" s="44"/>
      <c r="BP71" s="44"/>
      <c r="BQ71" s="44"/>
      <c r="BR71" s="44"/>
      <c r="BS71" s="44"/>
      <c r="BT71" s="45"/>
      <c r="BU71" s="43"/>
      <c r="BV71" s="43"/>
      <c r="BW71" s="43"/>
      <c r="BX71" s="44"/>
      <c r="BY71" s="44"/>
      <c r="BZ71" s="44"/>
      <c r="CA71" s="44"/>
      <c r="CB71" s="44"/>
      <c r="CC71" s="45"/>
      <c r="CD71" s="43"/>
      <c r="CE71" s="43"/>
      <c r="CF71" s="43"/>
      <c r="CG71" s="44"/>
      <c r="CH71" s="44"/>
      <c r="CI71" s="44"/>
      <c r="CJ71" s="44"/>
      <c r="CK71" s="44"/>
      <c r="CL71" s="45"/>
      <c r="CM71" s="43"/>
      <c r="CN71" s="43"/>
      <c r="CO71" s="43"/>
      <c r="CP71" s="44"/>
      <c r="CQ71" s="44"/>
      <c r="CR71" s="44"/>
      <c r="CS71" s="44"/>
      <c r="CT71" s="44"/>
      <c r="CU71" s="45"/>
      <c r="CV71" s="43"/>
      <c r="CW71" s="43"/>
      <c r="CX71" s="43"/>
      <c r="CY71" s="44"/>
      <c r="CZ71" s="44"/>
      <c r="DA71" s="44"/>
      <c r="DB71" s="44"/>
      <c r="DC71" s="44"/>
      <c r="DD71" s="45"/>
      <c r="DE71" s="43"/>
      <c r="DF71" s="43"/>
      <c r="DG71" s="43"/>
      <c r="DH71" s="44"/>
      <c r="DI71" s="44"/>
      <c r="DJ71" s="44"/>
      <c r="DK71" s="44"/>
      <c r="DL71" s="44"/>
      <c r="DM71" s="45"/>
    </row>
    <row r="72" spans="1:126" s="28" customFormat="1" ht="18.75" x14ac:dyDescent="0.3">
      <c r="A72" s="26" t="s">
        <v>45</v>
      </c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27"/>
      <c r="AD72" s="27"/>
      <c r="AE72" s="27"/>
      <c r="AF72" s="27"/>
      <c r="AG72" s="27"/>
      <c r="AH72" s="27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  <c r="BW72" s="27"/>
      <c r="BX72" s="27"/>
      <c r="BY72" s="27"/>
      <c r="BZ72" s="27"/>
      <c r="CA72" s="27"/>
      <c r="CB72" s="27"/>
      <c r="CC72" s="27"/>
      <c r="CD72" s="27"/>
      <c r="CE72" s="27"/>
      <c r="CF72" s="27"/>
      <c r="CG72" s="27"/>
      <c r="CH72" s="27"/>
      <c r="CI72" s="27"/>
      <c r="CJ72" s="27"/>
      <c r="CK72" s="27"/>
      <c r="CL72" s="27"/>
      <c r="CM72" s="27"/>
      <c r="CN72" s="27"/>
      <c r="CO72" s="27"/>
      <c r="CP72" s="27"/>
      <c r="CQ72" s="27"/>
      <c r="CR72" s="27"/>
      <c r="CS72" s="27"/>
      <c r="CT72" s="27"/>
      <c r="CU72" s="27"/>
      <c r="CV72" s="27"/>
      <c r="CW72" s="27"/>
      <c r="CX72" s="27"/>
      <c r="CY72" s="27"/>
      <c r="CZ72" s="27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7"/>
      <c r="DL72" s="27"/>
      <c r="DM72" s="27"/>
    </row>
    <row r="73" spans="1:126" x14ac:dyDescent="0.25">
      <c r="A73" s="24">
        <v>633</v>
      </c>
      <c r="B73" s="18" t="s">
        <v>46</v>
      </c>
      <c r="J73" s="29"/>
      <c r="K73" s="29"/>
      <c r="L73" s="29"/>
      <c r="M73" s="29"/>
      <c r="N73" s="30"/>
      <c r="O73" s="29"/>
      <c r="P73" s="29"/>
      <c r="Q73" s="29"/>
      <c r="R73" s="36"/>
      <c r="S73" s="29"/>
      <c r="T73" s="29"/>
      <c r="U73" s="29"/>
      <c r="V73" s="29"/>
      <c r="W73" s="30"/>
      <c r="X73" s="29"/>
      <c r="Y73" s="29"/>
      <c r="Z73" s="29"/>
      <c r="AA73" s="36"/>
      <c r="AB73" s="29"/>
      <c r="AC73" s="29"/>
      <c r="AD73" s="29"/>
      <c r="AE73" s="29"/>
      <c r="AF73" s="30"/>
      <c r="AG73" s="29"/>
      <c r="AH73" s="29"/>
      <c r="AI73" s="29"/>
      <c r="AJ73" s="36"/>
      <c r="AK73" s="29"/>
      <c r="AL73" s="29"/>
      <c r="AM73" s="29"/>
      <c r="AN73" s="29"/>
      <c r="AO73" s="30"/>
      <c r="AP73" s="29"/>
      <c r="AQ73" s="29"/>
      <c r="AR73" s="29"/>
      <c r="AS73" s="36"/>
      <c r="AT73" s="29"/>
      <c r="AU73" s="29"/>
      <c r="AV73" s="29"/>
      <c r="AW73" s="29"/>
      <c r="AX73" s="30"/>
      <c r="AY73" s="29"/>
      <c r="AZ73" s="29"/>
      <c r="BA73" s="29"/>
      <c r="BB73" s="36"/>
      <c r="BC73" s="29"/>
      <c r="BD73" s="29"/>
      <c r="BE73" s="29"/>
      <c r="BF73" s="29"/>
      <c r="BG73" s="30"/>
      <c r="BH73" s="29"/>
      <c r="BI73" s="29"/>
      <c r="BJ73" s="29"/>
      <c r="BK73" s="36"/>
      <c r="BL73" s="29"/>
      <c r="BM73" s="29"/>
      <c r="BN73" s="29"/>
      <c r="BO73" s="29"/>
      <c r="BP73" s="30"/>
      <c r="BQ73" s="29"/>
      <c r="BR73" s="29"/>
      <c r="BS73" s="29"/>
      <c r="BT73" s="36"/>
      <c r="BU73" s="29"/>
      <c r="BV73" s="29"/>
      <c r="BW73" s="29"/>
      <c r="BX73" s="29"/>
      <c r="BY73" s="30"/>
      <c r="BZ73" s="29"/>
      <c r="CA73" s="29"/>
      <c r="CB73" s="29"/>
      <c r="CC73" s="36"/>
      <c r="CD73" s="29"/>
      <c r="CE73" s="29"/>
      <c r="CF73" s="29"/>
      <c r="CG73" s="29"/>
      <c r="CH73" s="30"/>
      <c r="CI73" s="29"/>
      <c r="CJ73" s="29"/>
      <c r="CK73" s="29"/>
      <c r="CL73" s="36"/>
      <c r="CM73" s="29"/>
      <c r="CN73" s="29"/>
      <c r="CO73" s="29"/>
      <c r="CP73" s="29"/>
      <c r="CQ73" s="30"/>
      <c r="CR73" s="29"/>
      <c r="CS73" s="29"/>
      <c r="CT73" s="29"/>
      <c r="CU73" s="36"/>
      <c r="CV73" s="29"/>
      <c r="CW73" s="29"/>
      <c r="CX73" s="29"/>
      <c r="CY73" s="29"/>
      <c r="CZ73" s="30"/>
      <c r="DA73" s="29"/>
      <c r="DB73" s="29"/>
      <c r="DC73" s="29"/>
      <c r="DD73" s="36"/>
      <c r="DE73" s="29"/>
      <c r="DF73" s="29"/>
      <c r="DG73" s="29"/>
      <c r="DH73" s="29"/>
      <c r="DI73" s="30"/>
      <c r="DJ73" s="29"/>
      <c r="DK73" s="29"/>
      <c r="DL73" s="29"/>
      <c r="DM73" s="36"/>
    </row>
    <row r="74" spans="1:126" x14ac:dyDescent="0.25">
      <c r="A74" s="24">
        <v>633</v>
      </c>
      <c r="B74" s="18" t="s">
        <v>47</v>
      </c>
      <c r="J74" s="29"/>
      <c r="K74" s="29"/>
      <c r="L74" s="29"/>
      <c r="M74" s="29"/>
      <c r="N74" s="30"/>
      <c r="O74" s="29"/>
      <c r="P74" s="29"/>
      <c r="Q74" s="29"/>
      <c r="R74" s="36"/>
      <c r="S74" s="29"/>
      <c r="T74" s="29"/>
      <c r="U74" s="29"/>
      <c r="V74" s="29"/>
      <c r="W74" s="30"/>
      <c r="X74" s="29"/>
      <c r="Y74" s="29"/>
      <c r="Z74" s="29"/>
      <c r="AA74" s="36"/>
      <c r="AB74" s="29"/>
      <c r="AC74" s="29"/>
      <c r="AD74" s="29"/>
      <c r="AE74" s="29"/>
      <c r="AF74" s="30"/>
      <c r="AG74" s="29"/>
      <c r="AH74" s="29"/>
      <c r="AI74" s="29"/>
      <c r="AJ74" s="36"/>
      <c r="AK74" s="29"/>
      <c r="AL74" s="29"/>
      <c r="AM74" s="29"/>
      <c r="AN74" s="29"/>
      <c r="AO74" s="30"/>
      <c r="AP74" s="29"/>
      <c r="AQ74" s="29"/>
      <c r="AR74" s="29"/>
      <c r="AS74" s="36"/>
      <c r="AT74" s="29"/>
      <c r="AU74" s="29"/>
      <c r="AV74" s="29"/>
      <c r="AW74" s="29"/>
      <c r="AX74" s="30"/>
      <c r="AY74" s="29"/>
      <c r="AZ74" s="29"/>
      <c r="BA74" s="29"/>
      <c r="BB74" s="36"/>
      <c r="BC74" s="29"/>
      <c r="BD74" s="29"/>
      <c r="BE74" s="29"/>
      <c r="BF74" s="29"/>
      <c r="BG74" s="30"/>
      <c r="BH74" s="29"/>
      <c r="BI74" s="29"/>
      <c r="BJ74" s="29"/>
      <c r="BK74" s="36"/>
      <c r="BL74" s="29"/>
      <c r="BM74" s="29"/>
      <c r="BN74" s="29"/>
      <c r="BO74" s="29"/>
      <c r="BP74" s="30"/>
      <c r="BQ74" s="29"/>
      <c r="BR74" s="29"/>
      <c r="BS74" s="29"/>
      <c r="BT74" s="36"/>
      <c r="BU74" s="29"/>
      <c r="BV74" s="29"/>
      <c r="BW74" s="29"/>
      <c r="BX74" s="29"/>
      <c r="BY74" s="30"/>
      <c r="BZ74" s="29"/>
      <c r="CA74" s="29"/>
      <c r="CB74" s="29"/>
      <c r="CC74" s="36"/>
      <c r="CD74" s="29"/>
      <c r="CE74" s="29"/>
      <c r="CF74" s="29"/>
      <c r="CG74" s="29"/>
      <c r="CH74" s="30"/>
      <c r="CI74" s="29"/>
      <c r="CJ74" s="29"/>
      <c r="CK74" s="29"/>
      <c r="CL74" s="36"/>
      <c r="CM74" s="29"/>
      <c r="CN74" s="29"/>
      <c r="CO74" s="29"/>
      <c r="CP74" s="29"/>
      <c r="CQ74" s="30"/>
      <c r="CR74" s="29"/>
      <c r="CS74" s="29"/>
      <c r="CT74" s="29"/>
      <c r="CU74" s="36"/>
      <c r="CV74" s="29"/>
      <c r="CW74" s="29"/>
      <c r="CX74" s="29"/>
      <c r="CY74" s="29"/>
      <c r="CZ74" s="30"/>
      <c r="DA74" s="29"/>
      <c r="DB74" s="29"/>
      <c r="DC74" s="29"/>
      <c r="DD74" s="36"/>
      <c r="DE74" s="29"/>
      <c r="DF74" s="29"/>
      <c r="DG74" s="29"/>
      <c r="DH74" s="29"/>
      <c r="DI74" s="30"/>
      <c r="DJ74" s="29"/>
      <c r="DK74" s="29"/>
      <c r="DL74" s="29"/>
      <c r="DM74" s="36"/>
    </row>
    <row r="75" spans="1:126" x14ac:dyDescent="0.25">
      <c r="A75" s="24">
        <v>633</v>
      </c>
      <c r="B75" s="18" t="s">
        <v>48</v>
      </c>
      <c r="J75" s="29"/>
      <c r="K75" s="29"/>
      <c r="L75" s="29"/>
      <c r="M75" s="29"/>
      <c r="N75" s="30"/>
      <c r="O75" s="29"/>
      <c r="P75" s="29"/>
      <c r="Q75" s="29"/>
      <c r="R75" s="36"/>
      <c r="S75" s="29"/>
      <c r="T75" s="29"/>
      <c r="U75" s="29"/>
      <c r="V75" s="29"/>
      <c r="W75" s="30"/>
      <c r="X75" s="29"/>
      <c r="Y75" s="29"/>
      <c r="Z75" s="29"/>
      <c r="AA75" s="36"/>
      <c r="AB75" s="29"/>
      <c r="AC75" s="29"/>
      <c r="AD75" s="29"/>
      <c r="AE75" s="29"/>
      <c r="AF75" s="30"/>
      <c r="AG75" s="29"/>
      <c r="AH75" s="29"/>
      <c r="AI75" s="29"/>
      <c r="AJ75" s="36"/>
      <c r="AK75" s="29"/>
      <c r="AL75" s="29"/>
      <c r="AM75" s="29"/>
      <c r="AN75" s="29"/>
      <c r="AO75" s="30"/>
      <c r="AP75" s="29"/>
      <c r="AQ75" s="29"/>
      <c r="AR75" s="29"/>
      <c r="AS75" s="36"/>
      <c r="AT75" s="29"/>
      <c r="AU75" s="29"/>
      <c r="AV75" s="29"/>
      <c r="AW75" s="29"/>
      <c r="AX75" s="30"/>
      <c r="AY75" s="29"/>
      <c r="AZ75" s="29"/>
      <c r="BA75" s="29"/>
      <c r="BB75" s="36"/>
      <c r="BC75" s="29"/>
      <c r="BD75" s="29"/>
      <c r="BE75" s="29"/>
      <c r="BF75" s="29"/>
      <c r="BG75" s="30"/>
      <c r="BH75" s="29"/>
      <c r="BI75" s="29"/>
      <c r="BJ75" s="29"/>
      <c r="BK75" s="36"/>
      <c r="BL75" s="29"/>
      <c r="BM75" s="29"/>
      <c r="BN75" s="29"/>
      <c r="BO75" s="29"/>
      <c r="BP75" s="30"/>
      <c r="BQ75" s="29"/>
      <c r="BR75" s="29"/>
      <c r="BS75" s="29"/>
      <c r="BT75" s="36"/>
      <c r="BU75" s="29"/>
      <c r="BV75" s="29"/>
      <c r="BW75" s="29"/>
      <c r="BX75" s="29"/>
      <c r="BY75" s="30"/>
      <c r="BZ75" s="29"/>
      <c r="CA75" s="29"/>
      <c r="CB75" s="29"/>
      <c r="CC75" s="36"/>
      <c r="CD75" s="29"/>
      <c r="CE75" s="29"/>
      <c r="CF75" s="29"/>
      <c r="CG75" s="29"/>
      <c r="CH75" s="30"/>
      <c r="CI75" s="29"/>
      <c r="CJ75" s="29"/>
      <c r="CK75" s="29"/>
      <c r="CL75" s="36"/>
      <c r="CM75" s="29"/>
      <c r="CN75" s="29"/>
      <c r="CO75" s="29"/>
      <c r="CP75" s="29"/>
      <c r="CQ75" s="30"/>
      <c r="CR75" s="29"/>
      <c r="CS75" s="29"/>
      <c r="CT75" s="29"/>
      <c r="CU75" s="36"/>
      <c r="CV75" s="29"/>
      <c r="CW75" s="29"/>
      <c r="CX75" s="29"/>
      <c r="CY75" s="29"/>
      <c r="CZ75" s="30"/>
      <c r="DA75" s="29"/>
      <c r="DB75" s="29"/>
      <c r="DC75" s="29"/>
      <c r="DD75" s="36"/>
      <c r="DE75" s="29"/>
      <c r="DF75" s="29"/>
      <c r="DG75" s="29"/>
      <c r="DH75" s="29"/>
      <c r="DI75" s="30"/>
      <c r="DJ75" s="29"/>
      <c r="DK75" s="29"/>
      <c r="DL75" s="29"/>
      <c r="DM75" s="36"/>
    </row>
    <row r="76" spans="1:126" x14ac:dyDescent="0.25">
      <c r="A76" s="34">
        <v>6283</v>
      </c>
      <c r="B76" s="35" t="s">
        <v>60</v>
      </c>
      <c r="J76" s="29"/>
      <c r="K76" s="29"/>
      <c r="L76" s="29"/>
      <c r="M76" s="29"/>
      <c r="N76" s="29"/>
      <c r="O76" s="29"/>
      <c r="P76" s="29"/>
      <c r="Q76" s="29"/>
      <c r="R76" s="37"/>
      <c r="S76" s="29"/>
      <c r="T76" s="29"/>
      <c r="U76" s="29"/>
      <c r="V76" s="29"/>
      <c r="W76" s="29"/>
      <c r="X76" s="29"/>
      <c r="Y76" s="29"/>
      <c r="Z76" s="29"/>
      <c r="AA76" s="37"/>
      <c r="AB76" s="29"/>
      <c r="AC76" s="29"/>
      <c r="AD76" s="29"/>
      <c r="AE76" s="29"/>
      <c r="AF76" s="29"/>
      <c r="AG76" s="29"/>
      <c r="AH76" s="29"/>
      <c r="AI76" s="29"/>
      <c r="AJ76" s="37"/>
      <c r="AK76" s="29"/>
      <c r="AL76" s="29"/>
      <c r="AM76" s="29"/>
      <c r="AN76" s="29"/>
      <c r="AO76" s="29"/>
      <c r="AP76" s="29"/>
      <c r="AQ76" s="29"/>
      <c r="AR76" s="29"/>
      <c r="AS76" s="37"/>
      <c r="AT76" s="29"/>
      <c r="AU76" s="29"/>
      <c r="AV76" s="29"/>
      <c r="AW76" s="29"/>
      <c r="AX76" s="29"/>
      <c r="AY76" s="29"/>
      <c r="AZ76" s="29"/>
      <c r="BA76" s="29"/>
      <c r="BB76" s="37"/>
      <c r="BC76" s="29"/>
      <c r="BD76" s="29"/>
      <c r="BE76" s="29"/>
      <c r="BF76" s="29"/>
      <c r="BG76" s="29"/>
      <c r="BH76" s="29"/>
      <c r="BI76" s="29"/>
      <c r="BJ76" s="29"/>
      <c r="BK76" s="37"/>
      <c r="BL76" s="29"/>
      <c r="BM76" s="29"/>
      <c r="BN76" s="29"/>
      <c r="BO76" s="29"/>
      <c r="BP76" s="29"/>
      <c r="BQ76" s="29"/>
      <c r="BR76" s="29"/>
      <c r="BS76" s="29"/>
      <c r="BT76" s="37"/>
      <c r="BU76" s="29"/>
      <c r="BV76" s="29"/>
      <c r="BW76" s="29"/>
      <c r="BX76" s="29"/>
      <c r="BY76" s="29"/>
      <c r="BZ76" s="29"/>
      <c r="CA76" s="29"/>
      <c r="CB76" s="29"/>
      <c r="CC76" s="37"/>
      <c r="CD76" s="29"/>
      <c r="CE76" s="29"/>
      <c r="CF76" s="29"/>
      <c r="CG76" s="29"/>
      <c r="CH76" s="29"/>
      <c r="CI76" s="29"/>
      <c r="CJ76" s="29"/>
      <c r="CK76" s="29"/>
      <c r="CL76" s="37"/>
      <c r="CM76" s="29"/>
      <c r="CN76" s="29"/>
      <c r="CO76" s="29"/>
      <c r="CP76" s="29"/>
      <c r="CQ76" s="29"/>
      <c r="CR76" s="29"/>
      <c r="CS76" s="29"/>
      <c r="CT76" s="29"/>
      <c r="CU76" s="37"/>
      <c r="CV76" s="29"/>
      <c r="CW76" s="29"/>
      <c r="CX76" s="29"/>
      <c r="CY76" s="29"/>
      <c r="CZ76" s="29"/>
      <c r="DA76" s="29"/>
      <c r="DB76" s="29"/>
      <c r="DC76" s="29"/>
      <c r="DD76" s="37"/>
      <c r="DE76" s="29"/>
      <c r="DF76" s="29"/>
      <c r="DG76" s="29"/>
      <c r="DH76" s="29"/>
      <c r="DI76" s="29"/>
      <c r="DJ76" s="29"/>
      <c r="DK76" s="29"/>
      <c r="DL76" s="29"/>
      <c r="DM76" s="37"/>
    </row>
    <row r="77" spans="1:126" x14ac:dyDescent="0.25">
      <c r="A77" s="34">
        <v>6284</v>
      </c>
      <c r="B77" s="35" t="s">
        <v>61</v>
      </c>
      <c r="J77" s="29"/>
      <c r="K77" s="29"/>
      <c r="L77" s="29"/>
      <c r="M77" s="29"/>
      <c r="N77" s="29"/>
      <c r="O77" s="29"/>
      <c r="P77" s="29"/>
      <c r="Q77" s="29"/>
      <c r="R77" s="37"/>
      <c r="S77" s="29"/>
      <c r="T77" s="29"/>
      <c r="U77" s="29"/>
      <c r="V77" s="29"/>
      <c r="W77" s="29"/>
      <c r="X77" s="29"/>
      <c r="Y77" s="29"/>
      <c r="Z77" s="29"/>
      <c r="AA77" s="37"/>
      <c r="AB77" s="29"/>
      <c r="AC77" s="29"/>
      <c r="AD77" s="29"/>
      <c r="AE77" s="29"/>
      <c r="AF77" s="29"/>
      <c r="AG77" s="29"/>
      <c r="AH77" s="29"/>
      <c r="AI77" s="29"/>
      <c r="AJ77" s="37"/>
      <c r="AK77" s="29"/>
      <c r="AL77" s="29"/>
      <c r="AM77" s="29"/>
      <c r="AN77" s="29"/>
      <c r="AO77" s="29"/>
      <c r="AP77" s="29"/>
      <c r="AQ77" s="29"/>
      <c r="AR77" s="29"/>
      <c r="AS77" s="37"/>
      <c r="AT77" s="29"/>
      <c r="AU77" s="29"/>
      <c r="AV77" s="29"/>
      <c r="AW77" s="29"/>
      <c r="AX77" s="29"/>
      <c r="AY77" s="29"/>
      <c r="AZ77" s="29"/>
      <c r="BA77" s="29"/>
      <c r="BB77" s="37"/>
      <c r="BC77" s="29"/>
      <c r="BD77" s="29"/>
      <c r="BE77" s="29"/>
      <c r="BF77" s="29"/>
      <c r="BG77" s="29"/>
      <c r="BH77" s="29"/>
      <c r="BI77" s="29"/>
      <c r="BJ77" s="29"/>
      <c r="BK77" s="37"/>
      <c r="BL77" s="29"/>
      <c r="BM77" s="29"/>
      <c r="BN77" s="29"/>
      <c r="BO77" s="29"/>
      <c r="BP77" s="29"/>
      <c r="BQ77" s="29"/>
      <c r="BR77" s="29"/>
      <c r="BS77" s="29"/>
      <c r="BT77" s="37"/>
      <c r="BU77" s="29"/>
      <c r="BV77" s="29"/>
      <c r="BW77" s="29"/>
      <c r="BX77" s="29"/>
      <c r="BY77" s="29"/>
      <c r="BZ77" s="29"/>
      <c r="CA77" s="29"/>
      <c r="CB77" s="29"/>
      <c r="CC77" s="37"/>
      <c r="CD77" s="29"/>
      <c r="CE77" s="29"/>
      <c r="CF77" s="29"/>
      <c r="CG77" s="29"/>
      <c r="CH77" s="29"/>
      <c r="CI77" s="29"/>
      <c r="CJ77" s="29"/>
      <c r="CK77" s="29"/>
      <c r="CL77" s="37"/>
      <c r="CM77" s="29"/>
      <c r="CN77" s="29"/>
      <c r="CO77" s="29"/>
      <c r="CP77" s="29"/>
      <c r="CQ77" s="29"/>
      <c r="CR77" s="29"/>
      <c r="CS77" s="29"/>
      <c r="CT77" s="29"/>
      <c r="CU77" s="37"/>
      <c r="CV77" s="29"/>
      <c r="CW77" s="29"/>
      <c r="CX77" s="29"/>
      <c r="CY77" s="29"/>
      <c r="CZ77" s="29"/>
      <c r="DA77" s="29"/>
      <c r="DB77" s="29"/>
      <c r="DC77" s="29"/>
      <c r="DD77" s="37"/>
      <c r="DE77" s="29"/>
      <c r="DF77" s="29"/>
      <c r="DG77" s="29"/>
      <c r="DH77" s="29"/>
      <c r="DI77" s="29"/>
      <c r="DJ77" s="29"/>
      <c r="DK77" s="29"/>
      <c r="DL77" s="29"/>
      <c r="DM77" s="37"/>
    </row>
    <row r="78" spans="1:126" x14ac:dyDescent="0.25">
      <c r="A78" s="24" t="s">
        <v>56</v>
      </c>
      <c r="B78" s="18" t="s">
        <v>49</v>
      </c>
      <c r="F78" s="20"/>
      <c r="J78" s="29"/>
      <c r="K78" s="29"/>
      <c r="L78" s="31"/>
      <c r="M78" s="32"/>
      <c r="N78" s="31"/>
      <c r="O78" s="31"/>
      <c r="P78" s="31"/>
      <c r="Q78" s="31"/>
      <c r="R78" s="38"/>
      <c r="S78" s="29"/>
      <c r="T78" s="29"/>
      <c r="U78" s="31"/>
      <c r="V78" s="32"/>
      <c r="W78" s="31"/>
      <c r="X78" s="31"/>
      <c r="Y78" s="31"/>
      <c r="Z78" s="31"/>
      <c r="AA78" s="38"/>
      <c r="AB78" s="29"/>
      <c r="AC78" s="29"/>
      <c r="AD78" s="31"/>
      <c r="AE78" s="32"/>
      <c r="AF78" s="31"/>
      <c r="AG78" s="31"/>
      <c r="AH78" s="31"/>
      <c r="AI78" s="31"/>
      <c r="AJ78" s="38"/>
      <c r="AK78" s="29"/>
      <c r="AL78" s="29"/>
      <c r="AM78" s="31"/>
      <c r="AN78" s="32"/>
      <c r="AO78" s="31"/>
      <c r="AP78" s="31"/>
      <c r="AQ78" s="31"/>
      <c r="AR78" s="31"/>
      <c r="AS78" s="38"/>
      <c r="AT78" s="29"/>
      <c r="AU78" s="29"/>
      <c r="AV78" s="31"/>
      <c r="AW78" s="32"/>
      <c r="AX78" s="31"/>
      <c r="AY78" s="31"/>
      <c r="AZ78" s="31"/>
      <c r="BA78" s="31"/>
      <c r="BB78" s="38"/>
      <c r="BC78" s="29"/>
      <c r="BD78" s="29"/>
      <c r="BE78" s="31"/>
      <c r="BF78" s="32"/>
      <c r="BG78" s="31"/>
      <c r="BH78" s="31"/>
      <c r="BI78" s="31"/>
      <c r="BJ78" s="31"/>
      <c r="BK78" s="38"/>
      <c r="BL78" s="29"/>
      <c r="BM78" s="29"/>
      <c r="BN78" s="31"/>
      <c r="BO78" s="32"/>
      <c r="BP78" s="31"/>
      <c r="BQ78" s="31"/>
      <c r="BR78" s="31"/>
      <c r="BS78" s="31"/>
      <c r="BT78" s="38"/>
      <c r="BU78" s="29"/>
      <c r="BV78" s="29"/>
      <c r="BW78" s="31"/>
      <c r="BX78" s="32"/>
      <c r="BY78" s="31"/>
      <c r="BZ78" s="31"/>
      <c r="CA78" s="31"/>
      <c r="CB78" s="31"/>
      <c r="CC78" s="38"/>
      <c r="CD78" s="29"/>
      <c r="CE78" s="29"/>
      <c r="CF78" s="31"/>
      <c r="CG78" s="32"/>
      <c r="CH78" s="31"/>
      <c r="CI78" s="31"/>
      <c r="CJ78" s="31"/>
      <c r="CK78" s="31"/>
      <c r="CL78" s="38"/>
      <c r="CM78" s="29"/>
      <c r="CN78" s="29"/>
      <c r="CO78" s="31"/>
      <c r="CP78" s="32"/>
      <c r="CQ78" s="31"/>
      <c r="CR78" s="31"/>
      <c r="CS78" s="31"/>
      <c r="CT78" s="31"/>
      <c r="CU78" s="38"/>
      <c r="CV78" s="29"/>
      <c r="CW78" s="29"/>
      <c r="CX78" s="31"/>
      <c r="CY78" s="32"/>
      <c r="CZ78" s="31"/>
      <c r="DA78" s="31"/>
      <c r="DB78" s="31"/>
      <c r="DC78" s="31"/>
      <c r="DD78" s="38"/>
      <c r="DE78" s="29"/>
      <c r="DF78" s="29"/>
      <c r="DG78" s="31"/>
      <c r="DH78" s="32"/>
      <c r="DI78" s="31"/>
      <c r="DJ78" s="31"/>
      <c r="DK78" s="31"/>
      <c r="DL78" s="31"/>
      <c r="DM78" s="38"/>
    </row>
    <row r="79" spans="1:126" x14ac:dyDescent="0.25">
      <c r="A79" s="24" t="s">
        <v>57</v>
      </c>
      <c r="B79" s="18" t="s">
        <v>50</v>
      </c>
      <c r="J79" s="30"/>
      <c r="K79" s="29"/>
      <c r="L79" s="29"/>
      <c r="M79" s="29"/>
      <c r="N79" s="29"/>
      <c r="O79" s="33"/>
      <c r="P79" s="29"/>
      <c r="Q79" s="29"/>
      <c r="R79" s="36"/>
      <c r="S79" s="30"/>
      <c r="T79" s="29"/>
      <c r="U79" s="29"/>
      <c r="V79" s="29"/>
      <c r="W79" s="29"/>
      <c r="X79" s="33"/>
      <c r="Y79" s="29"/>
      <c r="Z79" s="29"/>
      <c r="AA79" s="36"/>
      <c r="AB79" s="30"/>
      <c r="AC79" s="29"/>
      <c r="AD79" s="29"/>
      <c r="AE79" s="29"/>
      <c r="AF79" s="29"/>
      <c r="AG79" s="33"/>
      <c r="AH79" s="29"/>
      <c r="AI79" s="29"/>
      <c r="AJ79" s="36"/>
      <c r="AK79" s="30"/>
      <c r="AL79" s="29"/>
      <c r="AM79" s="29"/>
      <c r="AN79" s="29"/>
      <c r="AO79" s="29"/>
      <c r="AP79" s="33"/>
      <c r="AQ79" s="29"/>
      <c r="AR79" s="29"/>
      <c r="AS79" s="36"/>
      <c r="AT79" s="30"/>
      <c r="AU79" s="29"/>
      <c r="AV79" s="29"/>
      <c r="AW79" s="29"/>
      <c r="AX79" s="29"/>
      <c r="AY79" s="33"/>
      <c r="AZ79" s="29"/>
      <c r="BA79" s="29"/>
      <c r="BB79" s="36"/>
      <c r="BC79" s="30"/>
      <c r="BD79" s="29"/>
      <c r="BE79" s="29"/>
      <c r="BF79" s="29"/>
      <c r="BG79" s="29"/>
      <c r="BH79" s="33"/>
      <c r="BI79" s="29"/>
      <c r="BJ79" s="29"/>
      <c r="BK79" s="36"/>
      <c r="BL79" s="30"/>
      <c r="BM79" s="29"/>
      <c r="BN79" s="29"/>
      <c r="BO79" s="29"/>
      <c r="BP79" s="29"/>
      <c r="BQ79" s="33"/>
      <c r="BR79" s="29"/>
      <c r="BS79" s="29"/>
      <c r="BT79" s="36"/>
      <c r="BU79" s="30"/>
      <c r="BV79" s="29"/>
      <c r="BW79" s="29"/>
      <c r="BX79" s="29"/>
      <c r="BY79" s="29"/>
      <c r="BZ79" s="33"/>
      <c r="CA79" s="29"/>
      <c r="CB79" s="29"/>
      <c r="CC79" s="36"/>
      <c r="CD79" s="30"/>
      <c r="CE79" s="29"/>
      <c r="CF79" s="29"/>
      <c r="CG79" s="29"/>
      <c r="CH79" s="29"/>
      <c r="CI79" s="33"/>
      <c r="CJ79" s="29"/>
      <c r="CK79" s="29"/>
      <c r="CL79" s="36"/>
      <c r="CM79" s="30"/>
      <c r="CN79" s="29"/>
      <c r="CO79" s="29"/>
      <c r="CP79" s="29"/>
      <c r="CQ79" s="29"/>
      <c r="CR79" s="33"/>
      <c r="CS79" s="29"/>
      <c r="CT79" s="29"/>
      <c r="CU79" s="36"/>
      <c r="CV79" s="30"/>
      <c r="CW79" s="29"/>
      <c r="CX79" s="29"/>
      <c r="CY79" s="29"/>
      <c r="CZ79" s="29"/>
      <c r="DA79" s="33"/>
      <c r="DB79" s="29"/>
      <c r="DC79" s="29"/>
      <c r="DD79" s="36"/>
      <c r="DE79" s="30"/>
      <c r="DF79" s="29"/>
      <c r="DG79" s="29"/>
      <c r="DH79" s="29"/>
      <c r="DI79" s="29"/>
      <c r="DJ79" s="33"/>
      <c r="DK79" s="29"/>
      <c r="DL79" s="29"/>
      <c r="DM79" s="36"/>
    </row>
    <row r="80" spans="1:126" x14ac:dyDescent="0.25">
      <c r="A80" s="24" t="s">
        <v>57</v>
      </c>
      <c r="B80" s="18" t="s">
        <v>51</v>
      </c>
      <c r="J80" s="30"/>
      <c r="K80" s="29"/>
      <c r="L80" s="29"/>
      <c r="M80" s="29"/>
      <c r="N80" s="29"/>
      <c r="O80" s="33"/>
      <c r="P80" s="29"/>
      <c r="Q80" s="29"/>
      <c r="R80" s="36"/>
      <c r="S80" s="30"/>
      <c r="T80" s="29"/>
      <c r="U80" s="29"/>
      <c r="V80" s="29"/>
      <c r="W80" s="29"/>
      <c r="X80" s="33"/>
      <c r="Y80" s="29"/>
      <c r="Z80" s="29"/>
      <c r="AA80" s="36"/>
      <c r="AB80" s="30"/>
      <c r="AC80" s="29"/>
      <c r="AD80" s="29"/>
      <c r="AE80" s="29"/>
      <c r="AF80" s="29"/>
      <c r="AG80" s="33"/>
      <c r="AH80" s="29"/>
      <c r="AI80" s="29"/>
      <c r="AJ80" s="36"/>
      <c r="AK80" s="30"/>
      <c r="AL80" s="29"/>
      <c r="AM80" s="29"/>
      <c r="AN80" s="29"/>
      <c r="AO80" s="29"/>
      <c r="AP80" s="33"/>
      <c r="AQ80" s="29"/>
      <c r="AR80" s="29"/>
      <c r="AS80" s="36"/>
      <c r="AT80" s="30"/>
      <c r="AU80" s="29"/>
      <c r="AV80" s="29"/>
      <c r="AW80" s="29"/>
      <c r="AX80" s="29"/>
      <c r="AY80" s="33"/>
      <c r="AZ80" s="29"/>
      <c r="BA80" s="29"/>
      <c r="BB80" s="36"/>
      <c r="BC80" s="30"/>
      <c r="BD80" s="29"/>
      <c r="BE80" s="29"/>
      <c r="BF80" s="29"/>
      <c r="BG80" s="29"/>
      <c r="BH80" s="33"/>
      <c r="BI80" s="29"/>
      <c r="BJ80" s="29"/>
      <c r="BK80" s="36"/>
      <c r="BL80" s="30"/>
      <c r="BM80" s="29"/>
      <c r="BN80" s="29"/>
      <c r="BO80" s="29"/>
      <c r="BP80" s="29"/>
      <c r="BQ80" s="33"/>
      <c r="BR80" s="29"/>
      <c r="BS80" s="29"/>
      <c r="BT80" s="36"/>
      <c r="BU80" s="30"/>
      <c r="BV80" s="29"/>
      <c r="BW80" s="29"/>
      <c r="BX80" s="29"/>
      <c r="BY80" s="29"/>
      <c r="BZ80" s="33"/>
      <c r="CA80" s="29"/>
      <c r="CB80" s="29"/>
      <c r="CC80" s="36"/>
      <c r="CD80" s="30"/>
      <c r="CE80" s="29"/>
      <c r="CF80" s="29"/>
      <c r="CG80" s="29"/>
      <c r="CH80" s="29"/>
      <c r="CI80" s="33"/>
      <c r="CJ80" s="29"/>
      <c r="CK80" s="29"/>
      <c r="CL80" s="36"/>
      <c r="CM80" s="30"/>
      <c r="CN80" s="29"/>
      <c r="CO80" s="29"/>
      <c r="CP80" s="29"/>
      <c r="CQ80" s="29"/>
      <c r="CR80" s="33"/>
      <c r="CS80" s="29"/>
      <c r="CT80" s="29"/>
      <c r="CU80" s="36"/>
      <c r="CV80" s="30"/>
      <c r="CW80" s="29"/>
      <c r="CX80" s="29"/>
      <c r="CY80" s="29"/>
      <c r="CZ80" s="29"/>
      <c r="DA80" s="33"/>
      <c r="DB80" s="29"/>
      <c r="DC80" s="29"/>
      <c r="DD80" s="36"/>
      <c r="DE80" s="30"/>
      <c r="DF80" s="29"/>
      <c r="DG80" s="29"/>
      <c r="DH80" s="29"/>
      <c r="DI80" s="29"/>
      <c r="DJ80" s="33"/>
      <c r="DK80" s="29"/>
      <c r="DL80" s="29"/>
      <c r="DM80" s="36"/>
    </row>
    <row r="81" spans="1:117" x14ac:dyDescent="0.25">
      <c r="A81" s="24" t="s">
        <v>58</v>
      </c>
      <c r="B81" s="18" t="s">
        <v>52</v>
      </c>
      <c r="J81" s="33"/>
      <c r="K81" s="29"/>
      <c r="L81" s="29"/>
      <c r="M81" s="29"/>
      <c r="N81" s="29"/>
      <c r="O81" s="29"/>
      <c r="P81" s="29"/>
      <c r="Q81" s="29"/>
      <c r="R81" s="36"/>
      <c r="S81" s="33"/>
      <c r="T81" s="29"/>
      <c r="U81" s="29"/>
      <c r="V81" s="29"/>
      <c r="W81" s="29"/>
      <c r="X81" s="29"/>
      <c r="Y81" s="29"/>
      <c r="Z81" s="29"/>
      <c r="AA81" s="36"/>
      <c r="AB81" s="33"/>
      <c r="AC81" s="29"/>
      <c r="AD81" s="29"/>
      <c r="AE81" s="29"/>
      <c r="AF81" s="29"/>
      <c r="AG81" s="29"/>
      <c r="AH81" s="29"/>
      <c r="AI81" s="29"/>
      <c r="AJ81" s="36"/>
      <c r="AK81" s="33"/>
      <c r="AL81" s="29"/>
      <c r="AM81" s="29"/>
      <c r="AN81" s="29"/>
      <c r="AO81" s="29"/>
      <c r="AP81" s="29"/>
      <c r="AQ81" s="29"/>
      <c r="AR81" s="29"/>
      <c r="AS81" s="36"/>
      <c r="AT81" s="33"/>
      <c r="AU81" s="29"/>
      <c r="AV81" s="29"/>
      <c r="AW81" s="29"/>
      <c r="AX81" s="29"/>
      <c r="AY81" s="29"/>
      <c r="AZ81" s="29"/>
      <c r="BA81" s="29"/>
      <c r="BB81" s="36"/>
      <c r="BC81" s="33"/>
      <c r="BD81" s="29"/>
      <c r="BE81" s="29"/>
      <c r="BF81" s="29"/>
      <c r="BG81" s="29"/>
      <c r="BH81" s="29"/>
      <c r="BI81" s="29"/>
      <c r="BJ81" s="29"/>
      <c r="BK81" s="36"/>
      <c r="BL81" s="33"/>
      <c r="BM81" s="29"/>
      <c r="BN81" s="29"/>
      <c r="BO81" s="29"/>
      <c r="BP81" s="29"/>
      <c r="BQ81" s="29"/>
      <c r="BR81" s="29"/>
      <c r="BS81" s="29"/>
      <c r="BT81" s="36"/>
      <c r="BU81" s="33"/>
      <c r="BV81" s="29"/>
      <c r="BW81" s="29"/>
      <c r="BX81" s="29"/>
      <c r="BY81" s="29"/>
      <c r="BZ81" s="29"/>
      <c r="CA81" s="29"/>
      <c r="CB81" s="29"/>
      <c r="CC81" s="36"/>
      <c r="CD81" s="33"/>
      <c r="CE81" s="29"/>
      <c r="CF81" s="29"/>
      <c r="CG81" s="29"/>
      <c r="CH81" s="29"/>
      <c r="CI81" s="29"/>
      <c r="CJ81" s="29"/>
      <c r="CK81" s="29"/>
      <c r="CL81" s="36"/>
      <c r="CM81" s="33"/>
      <c r="CN81" s="29"/>
      <c r="CO81" s="29"/>
      <c r="CP81" s="29"/>
      <c r="CQ81" s="29"/>
      <c r="CR81" s="29"/>
      <c r="CS81" s="29"/>
      <c r="CT81" s="29"/>
      <c r="CU81" s="36"/>
      <c r="CV81" s="33"/>
      <c r="CW81" s="29"/>
      <c r="CX81" s="29"/>
      <c r="CY81" s="29"/>
      <c r="CZ81" s="29"/>
      <c r="DA81" s="29"/>
      <c r="DB81" s="29"/>
      <c r="DC81" s="29"/>
      <c r="DD81" s="36"/>
      <c r="DE81" s="33"/>
      <c r="DF81" s="29"/>
      <c r="DG81" s="29"/>
      <c r="DH81" s="29"/>
      <c r="DI81" s="29"/>
      <c r="DJ81" s="29"/>
      <c r="DK81" s="29"/>
      <c r="DL81" s="29"/>
      <c r="DM81" s="36"/>
    </row>
    <row r="82" spans="1:117" x14ac:dyDescent="0.25">
      <c r="A82" s="24" t="s">
        <v>12</v>
      </c>
      <c r="B82" s="18" t="s">
        <v>53</v>
      </c>
      <c r="J82" s="30"/>
      <c r="K82" s="29"/>
      <c r="L82" s="29"/>
      <c r="M82" s="29"/>
      <c r="N82" s="29"/>
      <c r="O82" s="29"/>
      <c r="P82" s="29"/>
      <c r="Q82" s="29"/>
      <c r="R82" s="36"/>
      <c r="S82" s="30"/>
      <c r="T82" s="29"/>
      <c r="U82" s="29"/>
      <c r="V82" s="29"/>
      <c r="W82" s="29"/>
      <c r="X82" s="29"/>
      <c r="Y82" s="29"/>
      <c r="Z82" s="29"/>
      <c r="AA82" s="36"/>
      <c r="AB82" s="30"/>
      <c r="AC82" s="29"/>
      <c r="AD82" s="29"/>
      <c r="AE82" s="29"/>
      <c r="AF82" s="29"/>
      <c r="AG82" s="29"/>
      <c r="AH82" s="29"/>
      <c r="AI82" s="29"/>
      <c r="AJ82" s="36"/>
      <c r="AK82" s="30"/>
      <c r="AL82" s="29"/>
      <c r="AM82" s="29"/>
      <c r="AN82" s="29"/>
      <c r="AO82" s="29"/>
      <c r="AP82" s="29"/>
      <c r="AQ82" s="29"/>
      <c r="AR82" s="29"/>
      <c r="AS82" s="36"/>
      <c r="AT82" s="30"/>
      <c r="AU82" s="29"/>
      <c r="AV82" s="29"/>
      <c r="AW82" s="29"/>
      <c r="AX82" s="29"/>
      <c r="AY82" s="29"/>
      <c r="AZ82" s="29"/>
      <c r="BA82" s="29"/>
      <c r="BB82" s="36"/>
      <c r="BC82" s="30"/>
      <c r="BD82" s="29"/>
      <c r="BE82" s="29"/>
      <c r="BF82" s="29"/>
      <c r="BG82" s="29"/>
      <c r="BH82" s="29"/>
      <c r="BI82" s="29"/>
      <c r="BJ82" s="29"/>
      <c r="BK82" s="36"/>
      <c r="BL82" s="30"/>
      <c r="BM82" s="29"/>
      <c r="BN82" s="29"/>
      <c r="BO82" s="29"/>
      <c r="BP82" s="29"/>
      <c r="BQ82" s="29"/>
      <c r="BR82" s="29"/>
      <c r="BS82" s="29"/>
      <c r="BT82" s="36"/>
      <c r="BU82" s="30"/>
      <c r="BV82" s="29"/>
      <c r="BW82" s="29"/>
      <c r="BX82" s="29"/>
      <c r="BY82" s="29"/>
      <c r="BZ82" s="29"/>
      <c r="CA82" s="29"/>
      <c r="CB82" s="29"/>
      <c r="CC82" s="36"/>
      <c r="CD82" s="30"/>
      <c r="CE82" s="29"/>
      <c r="CF82" s="29"/>
      <c r="CG82" s="29"/>
      <c r="CH82" s="29"/>
      <c r="CI82" s="29"/>
      <c r="CJ82" s="29"/>
      <c r="CK82" s="29"/>
      <c r="CL82" s="36"/>
      <c r="CM82" s="30"/>
      <c r="CN82" s="29"/>
      <c r="CO82" s="29"/>
      <c r="CP82" s="29"/>
      <c r="CQ82" s="29"/>
      <c r="CR82" s="29"/>
      <c r="CS82" s="29"/>
      <c r="CT82" s="29"/>
      <c r="CU82" s="36"/>
      <c r="CV82" s="30"/>
      <c r="CW82" s="29"/>
      <c r="CX82" s="29"/>
      <c r="CY82" s="29"/>
      <c r="CZ82" s="29"/>
      <c r="DA82" s="29"/>
      <c r="DB82" s="29"/>
      <c r="DC82" s="29"/>
      <c r="DD82" s="36"/>
      <c r="DE82" s="30"/>
      <c r="DF82" s="29"/>
      <c r="DG82" s="29"/>
      <c r="DH82" s="29"/>
      <c r="DI82" s="29"/>
      <c r="DJ82" s="29"/>
      <c r="DK82" s="29"/>
      <c r="DL82" s="29"/>
      <c r="DM82" s="36"/>
    </row>
    <row r="83" spans="1:117" x14ac:dyDescent="0.25">
      <c r="A83" s="24">
        <v>647</v>
      </c>
      <c r="B83" s="18" t="s">
        <v>54</v>
      </c>
      <c r="J83" s="29"/>
      <c r="K83" s="29"/>
      <c r="L83" s="29"/>
      <c r="M83" s="29"/>
      <c r="N83" s="29"/>
      <c r="O83" s="29"/>
      <c r="P83" s="30"/>
      <c r="Q83" s="29"/>
      <c r="R83" s="36"/>
      <c r="S83" s="29"/>
      <c r="T83" s="29"/>
      <c r="U83" s="29"/>
      <c r="V83" s="29"/>
      <c r="W83" s="29"/>
      <c r="X83" s="29"/>
      <c r="Y83" s="30"/>
      <c r="Z83" s="29"/>
      <c r="AA83" s="36"/>
      <c r="AB83" s="29"/>
      <c r="AC83" s="29"/>
      <c r="AD83" s="29"/>
      <c r="AE83" s="29"/>
      <c r="AF83" s="29"/>
      <c r="AG83" s="29"/>
      <c r="AH83" s="30"/>
      <c r="AI83" s="29"/>
      <c r="AJ83" s="36"/>
      <c r="AK83" s="29"/>
      <c r="AL83" s="29"/>
      <c r="AM83" s="29"/>
      <c r="AN83" s="29"/>
      <c r="AO83" s="29"/>
      <c r="AP83" s="29"/>
      <c r="AQ83" s="30"/>
      <c r="AR83" s="29"/>
      <c r="AS83" s="36"/>
      <c r="AT83" s="29"/>
      <c r="AU83" s="29"/>
      <c r="AV83" s="29"/>
      <c r="AW83" s="29"/>
      <c r="AX83" s="29"/>
      <c r="AY83" s="29"/>
      <c r="AZ83" s="30"/>
      <c r="BA83" s="29"/>
      <c r="BB83" s="36"/>
      <c r="BC83" s="29"/>
      <c r="BD83" s="29"/>
      <c r="BE83" s="29"/>
      <c r="BF83" s="29"/>
      <c r="BG83" s="29"/>
      <c r="BH83" s="29"/>
      <c r="BI83" s="30"/>
      <c r="BJ83" s="29"/>
      <c r="BK83" s="36"/>
      <c r="BL83" s="29"/>
      <c r="BM83" s="29"/>
      <c r="BN83" s="29"/>
      <c r="BO83" s="29"/>
      <c r="BP83" s="29"/>
      <c r="BQ83" s="29"/>
      <c r="BR83" s="30"/>
      <c r="BS83" s="29"/>
      <c r="BT83" s="36"/>
      <c r="BU83" s="29"/>
      <c r="BV83" s="29"/>
      <c r="BW83" s="29"/>
      <c r="BX83" s="29"/>
      <c r="BY83" s="29"/>
      <c r="BZ83" s="29"/>
      <c r="CA83" s="30"/>
      <c r="CB83" s="29"/>
      <c r="CC83" s="36"/>
      <c r="CD83" s="29"/>
      <c r="CE83" s="29"/>
      <c r="CF83" s="29"/>
      <c r="CG83" s="29"/>
      <c r="CH83" s="29"/>
      <c r="CI83" s="29"/>
      <c r="CJ83" s="30"/>
      <c r="CK83" s="29"/>
      <c r="CL83" s="36"/>
      <c r="CM83" s="29"/>
      <c r="CN83" s="29"/>
      <c r="CO83" s="29"/>
      <c r="CP83" s="29"/>
      <c r="CQ83" s="29"/>
      <c r="CR83" s="29"/>
      <c r="CS83" s="30"/>
      <c r="CT83" s="29"/>
      <c r="CU83" s="36"/>
      <c r="CV83" s="29"/>
      <c r="CW83" s="29"/>
      <c r="CX83" s="29"/>
      <c r="CY83" s="29"/>
      <c r="CZ83" s="29"/>
      <c r="DA83" s="29"/>
      <c r="DB83" s="30"/>
      <c r="DC83" s="29"/>
      <c r="DD83" s="36"/>
      <c r="DE83" s="29"/>
      <c r="DF83" s="29"/>
      <c r="DG83" s="29"/>
      <c r="DH83" s="29"/>
      <c r="DI83" s="29"/>
      <c r="DJ83" s="29"/>
      <c r="DK83" s="30"/>
      <c r="DL83" s="29"/>
      <c r="DM83" s="36"/>
    </row>
    <row r="84" spans="1:117" x14ac:dyDescent="0.25">
      <c r="A84" s="24"/>
      <c r="B84" s="18" t="s">
        <v>55</v>
      </c>
      <c r="J84" s="29"/>
      <c r="K84" s="29"/>
      <c r="L84" s="29"/>
      <c r="M84" s="29"/>
      <c r="N84" s="29"/>
      <c r="O84" s="29"/>
      <c r="P84" s="29"/>
      <c r="Q84" s="29"/>
      <c r="R84" s="39"/>
      <c r="S84" s="29"/>
      <c r="T84" s="29"/>
      <c r="U84" s="29"/>
      <c r="V84" s="29"/>
      <c r="W84" s="29"/>
      <c r="X84" s="29"/>
      <c r="Y84" s="29"/>
      <c r="Z84" s="29"/>
      <c r="AA84" s="39"/>
      <c r="AB84" s="29"/>
      <c r="AC84" s="29"/>
      <c r="AD84" s="29"/>
      <c r="AE84" s="29"/>
      <c r="AF84" s="29"/>
      <c r="AG84" s="29"/>
      <c r="AH84" s="29"/>
      <c r="AI84" s="29"/>
      <c r="AJ84" s="39"/>
      <c r="AK84" s="29"/>
      <c r="AL84" s="29"/>
      <c r="AM84" s="29"/>
      <c r="AN84" s="29"/>
      <c r="AO84" s="29"/>
      <c r="AP84" s="29"/>
      <c r="AQ84" s="29"/>
      <c r="AR84" s="29"/>
      <c r="AS84" s="39"/>
      <c r="AT84" s="29"/>
      <c r="AU84" s="29"/>
      <c r="AV84" s="29"/>
      <c r="AW84" s="29"/>
      <c r="AX84" s="29"/>
      <c r="AY84" s="29"/>
      <c r="AZ84" s="29"/>
      <c r="BA84" s="29"/>
      <c r="BB84" s="39"/>
      <c r="BC84" s="29"/>
      <c r="BD84" s="29"/>
      <c r="BE84" s="29"/>
      <c r="BF84" s="29"/>
      <c r="BG84" s="29"/>
      <c r="BH84" s="29"/>
      <c r="BI84" s="29"/>
      <c r="BJ84" s="29"/>
      <c r="BK84" s="39"/>
      <c r="BL84" s="29"/>
      <c r="BM84" s="29"/>
      <c r="BN84" s="29"/>
      <c r="BO84" s="29"/>
      <c r="BP84" s="29"/>
      <c r="BQ84" s="29"/>
      <c r="BR84" s="29"/>
      <c r="BS84" s="29"/>
      <c r="BT84" s="39"/>
      <c r="BU84" s="29"/>
      <c r="BV84" s="29"/>
      <c r="BW84" s="29"/>
      <c r="BX84" s="29"/>
      <c r="BY84" s="29"/>
      <c r="BZ84" s="29"/>
      <c r="CA84" s="29"/>
      <c r="CB84" s="29"/>
      <c r="CC84" s="39"/>
      <c r="CD84" s="29"/>
      <c r="CE84" s="29"/>
      <c r="CF84" s="29"/>
      <c r="CG84" s="29"/>
      <c r="CH84" s="29"/>
      <c r="CI84" s="29"/>
      <c r="CJ84" s="29"/>
      <c r="CK84" s="29"/>
      <c r="CL84" s="39"/>
      <c r="CM84" s="29"/>
      <c r="CN84" s="29"/>
      <c r="CO84" s="29"/>
      <c r="CP84" s="29"/>
      <c r="CQ84" s="29"/>
      <c r="CR84" s="29"/>
      <c r="CS84" s="29"/>
      <c r="CT84" s="29"/>
      <c r="CU84" s="39"/>
      <c r="CV84" s="29"/>
      <c r="CW84" s="29"/>
      <c r="CX84" s="29"/>
      <c r="CY84" s="29"/>
      <c r="CZ84" s="29"/>
      <c r="DA84" s="29"/>
      <c r="DB84" s="29"/>
      <c r="DC84" s="29"/>
      <c r="DD84" s="39"/>
      <c r="DE84" s="29"/>
      <c r="DF84" s="29"/>
      <c r="DG84" s="29"/>
      <c r="DH84" s="29"/>
      <c r="DI84" s="29"/>
      <c r="DJ84" s="29"/>
      <c r="DK84" s="29"/>
      <c r="DL84" s="29"/>
      <c r="DM84" s="39"/>
    </row>
    <row r="85" spans="1:117" x14ac:dyDescent="0.25">
      <c r="A85" s="24"/>
    </row>
    <row r="86" spans="1:117" x14ac:dyDescent="0.25">
      <c r="A86" s="24" t="s">
        <v>59</v>
      </c>
      <c r="J86" s="25">
        <f t="shared" ref="J86:AO86" si="19">SUM(J72:J85)</f>
        <v>0</v>
      </c>
      <c r="K86" s="25">
        <f t="shared" si="19"/>
        <v>0</v>
      </c>
      <c r="L86" s="25">
        <f t="shared" si="19"/>
        <v>0</v>
      </c>
      <c r="M86" s="25">
        <f t="shared" si="19"/>
        <v>0</v>
      </c>
      <c r="N86" s="25">
        <f t="shared" si="19"/>
        <v>0</v>
      </c>
      <c r="O86" s="25">
        <f t="shared" si="19"/>
        <v>0</v>
      </c>
      <c r="P86" s="25">
        <f t="shared" si="19"/>
        <v>0</v>
      </c>
      <c r="Q86" s="25">
        <f t="shared" si="19"/>
        <v>0</v>
      </c>
      <c r="R86" s="25">
        <f t="shared" si="19"/>
        <v>0</v>
      </c>
      <c r="S86" s="25">
        <f t="shared" si="19"/>
        <v>0</v>
      </c>
      <c r="T86" s="25">
        <f t="shared" si="19"/>
        <v>0</v>
      </c>
      <c r="U86" s="25">
        <f t="shared" si="19"/>
        <v>0</v>
      </c>
      <c r="V86" s="25">
        <f t="shared" si="19"/>
        <v>0</v>
      </c>
      <c r="W86" s="25">
        <f t="shared" si="19"/>
        <v>0</v>
      </c>
      <c r="X86" s="25">
        <f t="shared" si="19"/>
        <v>0</v>
      </c>
      <c r="Y86" s="25">
        <f t="shared" si="19"/>
        <v>0</v>
      </c>
      <c r="Z86" s="25">
        <f t="shared" si="19"/>
        <v>0</v>
      </c>
      <c r="AA86" s="25">
        <f t="shared" si="19"/>
        <v>0</v>
      </c>
      <c r="AB86" s="25">
        <f t="shared" si="19"/>
        <v>0</v>
      </c>
      <c r="AC86" s="25">
        <f t="shared" si="19"/>
        <v>0</v>
      </c>
      <c r="AD86" s="25">
        <f t="shared" si="19"/>
        <v>0</v>
      </c>
      <c r="AE86" s="25">
        <f t="shared" si="19"/>
        <v>0</v>
      </c>
      <c r="AF86" s="25">
        <f t="shared" si="19"/>
        <v>0</v>
      </c>
      <c r="AG86" s="25">
        <f t="shared" si="19"/>
        <v>0</v>
      </c>
      <c r="AH86" s="25">
        <f t="shared" si="19"/>
        <v>0</v>
      </c>
      <c r="AI86" s="25">
        <f t="shared" si="19"/>
        <v>0</v>
      </c>
      <c r="AJ86" s="25">
        <f t="shared" si="19"/>
        <v>0</v>
      </c>
      <c r="AK86" s="25">
        <f t="shared" si="19"/>
        <v>0</v>
      </c>
      <c r="AL86" s="25">
        <f t="shared" si="19"/>
        <v>0</v>
      </c>
      <c r="AM86" s="25">
        <f t="shared" si="19"/>
        <v>0</v>
      </c>
      <c r="AN86" s="25">
        <f t="shared" si="19"/>
        <v>0</v>
      </c>
      <c r="AO86" s="25">
        <f t="shared" si="19"/>
        <v>0</v>
      </c>
      <c r="AP86" s="25">
        <f t="shared" ref="AP86:BU86" si="20">SUM(AP72:AP85)</f>
        <v>0</v>
      </c>
      <c r="AQ86" s="25">
        <f t="shared" si="20"/>
        <v>0</v>
      </c>
      <c r="AR86" s="25">
        <f t="shared" si="20"/>
        <v>0</v>
      </c>
      <c r="AS86" s="25">
        <f t="shared" si="20"/>
        <v>0</v>
      </c>
      <c r="AT86" s="25">
        <f t="shared" si="20"/>
        <v>0</v>
      </c>
      <c r="AU86" s="25">
        <f t="shared" si="20"/>
        <v>0</v>
      </c>
      <c r="AV86" s="25">
        <f t="shared" si="20"/>
        <v>0</v>
      </c>
      <c r="AW86" s="25">
        <f t="shared" si="20"/>
        <v>0</v>
      </c>
      <c r="AX86" s="25">
        <f t="shared" si="20"/>
        <v>0</v>
      </c>
      <c r="AY86" s="25">
        <f t="shared" si="20"/>
        <v>0</v>
      </c>
      <c r="AZ86" s="25">
        <f t="shared" si="20"/>
        <v>0</v>
      </c>
      <c r="BA86" s="25">
        <f t="shared" si="20"/>
        <v>0</v>
      </c>
      <c r="BB86" s="25">
        <f t="shared" si="20"/>
        <v>0</v>
      </c>
      <c r="BC86" s="25">
        <f t="shared" si="20"/>
        <v>0</v>
      </c>
      <c r="BD86" s="25">
        <f t="shared" si="20"/>
        <v>0</v>
      </c>
      <c r="BE86" s="25">
        <f t="shared" si="20"/>
        <v>0</v>
      </c>
      <c r="BF86" s="25">
        <f t="shared" si="20"/>
        <v>0</v>
      </c>
      <c r="BG86" s="25">
        <f t="shared" si="20"/>
        <v>0</v>
      </c>
      <c r="BH86" s="25">
        <f t="shared" si="20"/>
        <v>0</v>
      </c>
      <c r="BI86" s="25">
        <f t="shared" si="20"/>
        <v>0</v>
      </c>
      <c r="BJ86" s="25">
        <f t="shared" si="20"/>
        <v>0</v>
      </c>
      <c r="BK86" s="25">
        <f t="shared" si="20"/>
        <v>0</v>
      </c>
      <c r="BL86" s="25">
        <f t="shared" si="20"/>
        <v>0</v>
      </c>
      <c r="BM86" s="25">
        <f t="shared" si="20"/>
        <v>0</v>
      </c>
      <c r="BN86" s="25">
        <f t="shared" si="20"/>
        <v>0</v>
      </c>
      <c r="BO86" s="25">
        <f t="shared" si="20"/>
        <v>0</v>
      </c>
      <c r="BP86" s="25">
        <f t="shared" si="20"/>
        <v>0</v>
      </c>
      <c r="BQ86" s="25">
        <f t="shared" si="20"/>
        <v>0</v>
      </c>
      <c r="BR86" s="25">
        <f t="shared" si="20"/>
        <v>0</v>
      </c>
      <c r="BS86" s="25">
        <f t="shared" si="20"/>
        <v>0</v>
      </c>
      <c r="BT86" s="25">
        <f t="shared" si="20"/>
        <v>0</v>
      </c>
      <c r="BU86" s="25">
        <f t="shared" si="20"/>
        <v>0</v>
      </c>
      <c r="BV86" s="25">
        <f t="shared" ref="BV86:DA86" si="21">SUM(BV72:BV85)</f>
        <v>0</v>
      </c>
      <c r="BW86" s="25">
        <f t="shared" si="21"/>
        <v>0</v>
      </c>
      <c r="BX86" s="25">
        <f t="shared" si="21"/>
        <v>0</v>
      </c>
      <c r="BY86" s="25">
        <f t="shared" si="21"/>
        <v>0</v>
      </c>
      <c r="BZ86" s="25">
        <f t="shared" si="21"/>
        <v>0</v>
      </c>
      <c r="CA86" s="25">
        <f t="shared" si="21"/>
        <v>0</v>
      </c>
      <c r="CB86" s="25">
        <f t="shared" si="21"/>
        <v>0</v>
      </c>
      <c r="CC86" s="25">
        <f t="shared" si="21"/>
        <v>0</v>
      </c>
      <c r="CD86" s="25">
        <f t="shared" si="21"/>
        <v>0</v>
      </c>
      <c r="CE86" s="25">
        <f t="shared" si="21"/>
        <v>0</v>
      </c>
      <c r="CF86" s="25">
        <f t="shared" si="21"/>
        <v>0</v>
      </c>
      <c r="CG86" s="25">
        <f t="shared" si="21"/>
        <v>0</v>
      </c>
      <c r="CH86" s="25">
        <f t="shared" si="21"/>
        <v>0</v>
      </c>
      <c r="CI86" s="25">
        <f t="shared" si="21"/>
        <v>0</v>
      </c>
      <c r="CJ86" s="25">
        <f t="shared" si="21"/>
        <v>0</v>
      </c>
      <c r="CK86" s="25">
        <f t="shared" si="21"/>
        <v>0</v>
      </c>
      <c r="CL86" s="25">
        <f t="shared" si="21"/>
        <v>0</v>
      </c>
      <c r="CM86" s="25">
        <f t="shared" si="21"/>
        <v>0</v>
      </c>
      <c r="CN86" s="25">
        <f t="shared" si="21"/>
        <v>0</v>
      </c>
      <c r="CO86" s="25">
        <f t="shared" si="21"/>
        <v>0</v>
      </c>
      <c r="CP86" s="25">
        <f t="shared" si="21"/>
        <v>0</v>
      </c>
      <c r="CQ86" s="25">
        <f t="shared" si="21"/>
        <v>0</v>
      </c>
      <c r="CR86" s="25">
        <f t="shared" si="21"/>
        <v>0</v>
      </c>
      <c r="CS86" s="25">
        <f t="shared" si="21"/>
        <v>0</v>
      </c>
      <c r="CT86" s="25">
        <f t="shared" si="21"/>
        <v>0</v>
      </c>
      <c r="CU86" s="25">
        <f t="shared" si="21"/>
        <v>0</v>
      </c>
      <c r="CV86" s="25">
        <f t="shared" si="21"/>
        <v>0</v>
      </c>
      <c r="CW86" s="25">
        <f t="shared" si="21"/>
        <v>0</v>
      </c>
      <c r="CX86" s="25">
        <f t="shared" si="21"/>
        <v>0</v>
      </c>
      <c r="CY86" s="25">
        <f t="shared" si="21"/>
        <v>0</v>
      </c>
      <c r="CZ86" s="25">
        <f t="shared" si="21"/>
        <v>0</v>
      </c>
      <c r="DA86" s="25">
        <f t="shared" si="21"/>
        <v>0</v>
      </c>
      <c r="DB86" s="25">
        <f t="shared" ref="DB86:DM86" si="22">SUM(DB72:DB85)</f>
        <v>0</v>
      </c>
      <c r="DC86" s="25">
        <f t="shared" si="22"/>
        <v>0</v>
      </c>
      <c r="DD86" s="25">
        <f t="shared" si="22"/>
        <v>0</v>
      </c>
      <c r="DE86" s="25">
        <f t="shared" si="22"/>
        <v>0</v>
      </c>
      <c r="DF86" s="25">
        <f t="shared" si="22"/>
        <v>0</v>
      </c>
      <c r="DG86" s="25">
        <f t="shared" si="22"/>
        <v>0</v>
      </c>
      <c r="DH86" s="25">
        <f t="shared" si="22"/>
        <v>0</v>
      </c>
      <c r="DI86" s="25">
        <f t="shared" si="22"/>
        <v>0</v>
      </c>
      <c r="DJ86" s="25">
        <f t="shared" si="22"/>
        <v>0</v>
      </c>
      <c r="DK86" s="25">
        <f t="shared" si="22"/>
        <v>0</v>
      </c>
      <c r="DL86" s="25">
        <f t="shared" si="22"/>
        <v>0</v>
      </c>
      <c r="DM86" s="25">
        <f t="shared" si="22"/>
        <v>0</v>
      </c>
    </row>
    <row r="108" spans="18:32" x14ac:dyDescent="0.25">
      <c r="R108" s="40"/>
      <c r="X108" s="22"/>
      <c r="Y108" s="22"/>
      <c r="Z108" s="22"/>
      <c r="AA108" s="23"/>
      <c r="AB108" s="21"/>
      <c r="AC108" s="21"/>
      <c r="AD108" s="21"/>
      <c r="AE108" s="22"/>
      <c r="AF108" s="22"/>
    </row>
  </sheetData>
  <autoFilter ref="A3:DM69">
    <filterColumn colId="7">
      <filters>
        <filter val="BMT"/>
      </filters>
    </filterColumn>
  </autoFilter>
  <mergeCells count="13"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rgb="FF00B050"/>
  </sheetPr>
  <dimension ref="A1:EB102"/>
  <sheetViews>
    <sheetView tabSelected="1" zoomScale="80" zoomScaleNormal="80" workbookViewId="0">
      <pane xSplit="9" ySplit="3" topLeftCell="CU59" activePane="bottomRight" state="frozen"/>
      <selection activeCell="H24" sqref="H24"/>
      <selection pane="topRight" activeCell="H24" sqref="H24"/>
      <selection pane="bottomLeft" activeCell="H24" sqref="H24"/>
      <selection pane="bottomRight" activeCell="A78" sqref="A78:XFD78"/>
    </sheetView>
  </sheetViews>
  <sheetFormatPr baseColWidth="10" defaultRowHeight="15" x14ac:dyDescent="0.25"/>
  <cols>
    <col min="1" max="1" width="19.140625" style="18" customWidth="1"/>
    <col min="2" max="2" width="27" style="18" bestFit="1" customWidth="1"/>
    <col min="3" max="3" width="14.140625" style="18" customWidth="1"/>
    <col min="4" max="4" width="11.42578125" style="18"/>
    <col min="5" max="5" width="17" style="18" bestFit="1" customWidth="1"/>
    <col min="6" max="6" width="16.7109375" style="18" bestFit="1" customWidth="1"/>
    <col min="7" max="7" width="11.42578125" style="18"/>
    <col min="8" max="8" width="14.28515625" style="18" bestFit="1" customWidth="1"/>
    <col min="9" max="9" width="13.140625" style="18" customWidth="1"/>
    <col min="10" max="12" width="13.28515625" style="9" customWidth="1"/>
    <col min="13" max="17" width="13.28515625" style="11" customWidth="1"/>
    <col min="18" max="18" width="13.28515625" style="19" customWidth="1"/>
    <col min="19" max="21" width="13.28515625" style="9" customWidth="1"/>
    <col min="22" max="26" width="13.28515625" style="11" customWidth="1"/>
    <col min="27" max="27" width="13.28515625" style="19" customWidth="1"/>
    <col min="28" max="30" width="13.28515625" style="9" customWidth="1"/>
    <col min="31" max="35" width="13.28515625" style="11" customWidth="1"/>
    <col min="36" max="36" width="13.28515625" style="19" customWidth="1"/>
    <col min="37" max="39" width="13.28515625" style="9" customWidth="1"/>
    <col min="40" max="44" width="13.28515625" style="11" customWidth="1"/>
    <col min="45" max="45" width="13.28515625" style="19" customWidth="1"/>
    <col min="46" max="48" width="13.28515625" style="9" customWidth="1"/>
    <col min="49" max="53" width="13.28515625" style="11" customWidth="1"/>
    <col min="54" max="54" width="13.28515625" style="19" customWidth="1"/>
    <col min="55" max="57" width="13.28515625" style="9" customWidth="1"/>
    <col min="58" max="62" width="13.28515625" style="11" customWidth="1"/>
    <col min="63" max="63" width="13.28515625" style="19" customWidth="1"/>
    <col min="64" max="66" width="13.28515625" style="9" customWidth="1"/>
    <col min="67" max="71" width="13.28515625" style="11" customWidth="1"/>
    <col min="72" max="72" width="13.28515625" style="19" customWidth="1"/>
    <col min="73" max="75" width="13.28515625" style="9" customWidth="1"/>
    <col min="76" max="80" width="13.28515625" style="11" customWidth="1"/>
    <col min="81" max="81" width="13.28515625" style="19" customWidth="1"/>
    <col min="82" max="84" width="13.28515625" style="9" customWidth="1"/>
    <col min="85" max="89" width="13.28515625" style="11" customWidth="1"/>
    <col min="90" max="90" width="13.28515625" style="19" customWidth="1"/>
    <col min="91" max="93" width="13.28515625" style="9" customWidth="1"/>
    <col min="94" max="98" width="13.28515625" style="11" customWidth="1"/>
    <col min="99" max="99" width="13.28515625" style="19" customWidth="1"/>
    <col min="100" max="102" width="13.28515625" style="9" customWidth="1"/>
    <col min="103" max="107" width="13.28515625" style="11" customWidth="1"/>
    <col min="108" max="108" width="13.28515625" style="19" customWidth="1"/>
    <col min="109" max="111" width="13.28515625" style="9" customWidth="1"/>
    <col min="112" max="116" width="13.28515625" style="11" customWidth="1"/>
    <col min="117" max="117" width="13.28515625" style="19" customWidth="1"/>
    <col min="118" max="119" width="17" style="18" customWidth="1"/>
    <col min="120" max="120" width="16.28515625" style="18" customWidth="1"/>
    <col min="121" max="121" width="17.42578125" style="18" customWidth="1"/>
    <col min="122" max="122" width="17.140625" style="18" customWidth="1"/>
    <col min="123" max="123" width="15.28515625" style="18" customWidth="1"/>
    <col min="124" max="124" width="14" style="18" customWidth="1"/>
    <col min="125" max="125" width="16.140625" style="18" customWidth="1"/>
    <col min="126" max="126" width="14.28515625" style="18" customWidth="1"/>
    <col min="127" max="127" width="20.42578125" style="18" customWidth="1"/>
    <col min="128" max="128" width="8.85546875" style="18" customWidth="1"/>
    <col min="129" max="132" width="11.42578125" style="18" customWidth="1"/>
    <col min="133" max="16384" width="11.42578125" style="18"/>
  </cols>
  <sheetData>
    <row r="1" spans="1:130" customFormat="1" ht="15.75" thickBot="1" x14ac:dyDescent="0.3">
      <c r="A1" s="7"/>
      <c r="J1" s="9"/>
      <c r="K1" s="9"/>
      <c r="L1" s="10"/>
      <c r="M1" s="11"/>
      <c r="N1" s="11"/>
      <c r="O1" s="11"/>
      <c r="P1" s="11"/>
      <c r="Q1" s="12"/>
      <c r="R1" s="13"/>
      <c r="S1" s="9"/>
      <c r="T1" s="9"/>
      <c r="U1" s="10"/>
      <c r="V1" s="11"/>
      <c r="W1" s="11"/>
      <c r="X1" s="11"/>
      <c r="Y1" s="11"/>
      <c r="Z1" s="12"/>
      <c r="AA1" s="13"/>
      <c r="AB1" s="9"/>
      <c r="AC1" s="9"/>
      <c r="AD1" s="10"/>
      <c r="AE1" s="11"/>
      <c r="AF1" s="11"/>
      <c r="AG1" s="11"/>
      <c r="AH1" s="11"/>
      <c r="AI1" s="12"/>
      <c r="AJ1" s="13"/>
      <c r="AK1" s="9"/>
      <c r="AL1" s="9"/>
      <c r="AM1" s="10"/>
      <c r="AN1" s="11"/>
      <c r="AO1" s="11"/>
      <c r="AP1" s="11"/>
      <c r="AQ1" s="11"/>
      <c r="AR1" s="12"/>
      <c r="AS1" s="13"/>
      <c r="AT1" s="9"/>
      <c r="AU1" s="9"/>
      <c r="AV1" s="10"/>
      <c r="AW1" s="11"/>
      <c r="AX1" s="11"/>
      <c r="AY1" s="11"/>
      <c r="AZ1" s="11"/>
      <c r="BA1" s="12"/>
      <c r="BB1" s="13"/>
      <c r="BC1" s="9"/>
      <c r="BD1" s="9"/>
      <c r="BE1" s="10"/>
      <c r="BF1" s="11"/>
      <c r="BG1" s="11"/>
      <c r="BH1" s="11"/>
      <c r="BI1" s="11"/>
      <c r="BJ1" s="12"/>
      <c r="BK1" s="13"/>
      <c r="BL1" s="9"/>
      <c r="BM1" s="9"/>
      <c r="BN1" s="10"/>
      <c r="BO1" s="11"/>
      <c r="BP1" s="11"/>
      <c r="BQ1" s="11"/>
      <c r="BR1" s="11"/>
      <c r="BS1" s="12"/>
      <c r="BT1" s="13"/>
      <c r="BU1" s="9"/>
      <c r="BV1" s="9"/>
      <c r="BW1" s="10"/>
      <c r="BX1" s="11"/>
      <c r="BY1" s="11"/>
      <c r="BZ1" s="11"/>
      <c r="CA1" s="11"/>
      <c r="CB1" s="12"/>
      <c r="CC1" s="13"/>
      <c r="CD1" s="9"/>
      <c r="CE1" s="9"/>
      <c r="CF1" s="10"/>
      <c r="CG1" s="11"/>
      <c r="CH1" s="11"/>
      <c r="CI1" s="11"/>
      <c r="CJ1" s="11"/>
      <c r="CK1" s="12"/>
      <c r="CL1" s="13"/>
      <c r="CM1" s="9"/>
      <c r="CN1" s="9"/>
      <c r="CO1" s="10"/>
      <c r="CP1" s="11"/>
      <c r="CQ1" s="11"/>
      <c r="CR1" s="11"/>
      <c r="CS1" s="11"/>
      <c r="CT1" s="12"/>
      <c r="CU1" s="13"/>
      <c r="CV1" s="9"/>
      <c r="CW1" s="9"/>
      <c r="CX1" s="10"/>
      <c r="CY1" s="11"/>
      <c r="CZ1" s="11"/>
      <c r="DA1" s="11"/>
      <c r="DB1" s="11"/>
      <c r="DC1" s="12"/>
      <c r="DD1" s="13"/>
      <c r="DE1" s="9"/>
      <c r="DF1" s="9"/>
      <c r="DG1" s="10"/>
      <c r="DH1" s="11"/>
      <c r="DI1" s="11"/>
      <c r="DJ1" s="11"/>
      <c r="DK1" s="11"/>
      <c r="DL1" s="12"/>
      <c r="DM1" s="13"/>
    </row>
    <row r="2" spans="1:130" customFormat="1" ht="15.75" thickBot="1" x14ac:dyDescent="0.3">
      <c r="A2" s="8"/>
      <c r="J2" s="256" t="s">
        <v>28</v>
      </c>
      <c r="K2" s="257"/>
      <c r="L2" s="257"/>
      <c r="M2" s="257"/>
      <c r="N2" s="257"/>
      <c r="O2" s="257"/>
      <c r="P2" s="257"/>
      <c r="Q2" s="257"/>
      <c r="R2" s="258"/>
      <c r="S2" s="259" t="s">
        <v>29</v>
      </c>
      <c r="T2" s="260"/>
      <c r="U2" s="260"/>
      <c r="V2" s="260"/>
      <c r="W2" s="260"/>
      <c r="X2" s="260"/>
      <c r="Y2" s="260"/>
      <c r="Z2" s="260"/>
      <c r="AA2" s="261"/>
      <c r="AB2" s="256" t="s">
        <v>30</v>
      </c>
      <c r="AC2" s="257"/>
      <c r="AD2" s="257"/>
      <c r="AE2" s="257"/>
      <c r="AF2" s="257"/>
      <c r="AG2" s="257"/>
      <c r="AH2" s="257"/>
      <c r="AI2" s="257"/>
      <c r="AJ2" s="258"/>
      <c r="AK2" s="259" t="s">
        <v>31</v>
      </c>
      <c r="AL2" s="260"/>
      <c r="AM2" s="260"/>
      <c r="AN2" s="260"/>
      <c r="AO2" s="260"/>
      <c r="AP2" s="260"/>
      <c r="AQ2" s="260"/>
      <c r="AR2" s="260"/>
      <c r="AS2" s="261"/>
      <c r="AT2" s="256" t="s">
        <v>32</v>
      </c>
      <c r="AU2" s="257"/>
      <c r="AV2" s="257"/>
      <c r="AW2" s="257"/>
      <c r="AX2" s="257"/>
      <c r="AY2" s="257"/>
      <c r="AZ2" s="257"/>
      <c r="BA2" s="257"/>
      <c r="BB2" s="258"/>
      <c r="BC2" s="259" t="s">
        <v>33</v>
      </c>
      <c r="BD2" s="260"/>
      <c r="BE2" s="260"/>
      <c r="BF2" s="260"/>
      <c r="BG2" s="260"/>
      <c r="BH2" s="260"/>
      <c r="BI2" s="260"/>
      <c r="BJ2" s="260"/>
      <c r="BK2" s="261"/>
      <c r="BL2" s="256" t="s">
        <v>34</v>
      </c>
      <c r="BM2" s="257"/>
      <c r="BN2" s="257"/>
      <c r="BO2" s="257"/>
      <c r="BP2" s="257"/>
      <c r="BQ2" s="257"/>
      <c r="BR2" s="257"/>
      <c r="BS2" s="257"/>
      <c r="BT2" s="258"/>
      <c r="BU2" s="259" t="s">
        <v>35</v>
      </c>
      <c r="BV2" s="260"/>
      <c r="BW2" s="260"/>
      <c r="BX2" s="260"/>
      <c r="BY2" s="260"/>
      <c r="BZ2" s="260"/>
      <c r="CA2" s="260"/>
      <c r="CB2" s="260"/>
      <c r="CC2" s="261"/>
      <c r="CD2" s="256" t="s">
        <v>36</v>
      </c>
      <c r="CE2" s="257"/>
      <c r="CF2" s="257"/>
      <c r="CG2" s="257"/>
      <c r="CH2" s="257"/>
      <c r="CI2" s="257"/>
      <c r="CJ2" s="257"/>
      <c r="CK2" s="257"/>
      <c r="CL2" s="258"/>
      <c r="CM2" s="259" t="s">
        <v>37</v>
      </c>
      <c r="CN2" s="260"/>
      <c r="CO2" s="260"/>
      <c r="CP2" s="260"/>
      <c r="CQ2" s="260"/>
      <c r="CR2" s="260"/>
      <c r="CS2" s="260"/>
      <c r="CT2" s="260"/>
      <c r="CU2" s="261"/>
      <c r="CV2" s="256" t="s">
        <v>38</v>
      </c>
      <c r="CW2" s="257"/>
      <c r="CX2" s="257"/>
      <c r="CY2" s="257"/>
      <c r="CZ2" s="257"/>
      <c r="DA2" s="257"/>
      <c r="DB2" s="257"/>
      <c r="DC2" s="257"/>
      <c r="DD2" s="258"/>
      <c r="DE2" s="259" t="s">
        <v>39</v>
      </c>
      <c r="DF2" s="260"/>
      <c r="DG2" s="260"/>
      <c r="DH2" s="260"/>
      <c r="DI2" s="260"/>
      <c r="DJ2" s="260"/>
      <c r="DK2" s="260"/>
      <c r="DL2" s="260"/>
      <c r="DM2" s="261"/>
      <c r="DN2" s="253" t="s">
        <v>80</v>
      </c>
      <c r="DO2" s="254"/>
      <c r="DP2" s="254"/>
      <c r="DQ2" s="254"/>
      <c r="DR2" s="254"/>
      <c r="DS2" s="254"/>
      <c r="DT2" s="254"/>
      <c r="DU2" s="254"/>
      <c r="DV2" s="255"/>
      <c r="DW2" s="283" t="s">
        <v>151</v>
      </c>
      <c r="DX2" s="284"/>
      <c r="DY2" s="284"/>
      <c r="DZ2" s="285"/>
    </row>
    <row r="3" spans="1:130" customFormat="1" ht="15.75" thickBot="1" x14ac:dyDescent="0.3">
      <c r="A3" s="1" t="s">
        <v>0</v>
      </c>
      <c r="B3" s="2" t="s">
        <v>1</v>
      </c>
      <c r="C3" s="2" t="s">
        <v>2</v>
      </c>
      <c r="D3" s="2" t="s">
        <v>10</v>
      </c>
      <c r="E3" s="2" t="s">
        <v>40</v>
      </c>
      <c r="F3" s="2" t="s">
        <v>41</v>
      </c>
      <c r="G3" s="2" t="s">
        <v>8</v>
      </c>
      <c r="H3" s="2" t="s">
        <v>3</v>
      </c>
      <c r="I3" s="2" t="s">
        <v>4</v>
      </c>
      <c r="J3" s="6" t="s">
        <v>12</v>
      </c>
      <c r="K3" s="4" t="s">
        <v>13</v>
      </c>
      <c r="L3" s="4" t="s">
        <v>14</v>
      </c>
      <c r="M3" s="16" t="s">
        <v>15</v>
      </c>
      <c r="N3" s="16" t="s">
        <v>42</v>
      </c>
      <c r="O3" s="16" t="s">
        <v>43</v>
      </c>
      <c r="P3" s="16" t="s">
        <v>44</v>
      </c>
      <c r="Q3" s="3" t="s">
        <v>16</v>
      </c>
      <c r="R3" s="5" t="s">
        <v>17</v>
      </c>
      <c r="S3" s="6" t="s">
        <v>12</v>
      </c>
      <c r="T3" s="4" t="s">
        <v>13</v>
      </c>
      <c r="U3" s="4" t="s">
        <v>14</v>
      </c>
      <c r="V3" s="3" t="s">
        <v>15</v>
      </c>
      <c r="W3" s="3">
        <v>633</v>
      </c>
      <c r="X3" s="3">
        <v>645</v>
      </c>
      <c r="Y3" s="3">
        <v>647</v>
      </c>
      <c r="Z3" s="3" t="s">
        <v>16</v>
      </c>
      <c r="AA3" s="5" t="s">
        <v>17</v>
      </c>
      <c r="AB3" s="6" t="s">
        <v>12</v>
      </c>
      <c r="AC3" s="4" t="s">
        <v>13</v>
      </c>
      <c r="AD3" s="4" t="s">
        <v>14</v>
      </c>
      <c r="AE3" s="3" t="s">
        <v>15</v>
      </c>
      <c r="AF3" s="3">
        <v>633</v>
      </c>
      <c r="AG3" s="3">
        <v>645</v>
      </c>
      <c r="AH3" s="3">
        <v>647</v>
      </c>
      <c r="AI3" s="3" t="s">
        <v>16</v>
      </c>
      <c r="AJ3" s="5" t="s">
        <v>17</v>
      </c>
      <c r="AK3" s="6" t="s">
        <v>12</v>
      </c>
      <c r="AL3" s="4" t="s">
        <v>13</v>
      </c>
      <c r="AM3" s="4" t="s">
        <v>14</v>
      </c>
      <c r="AN3" s="3" t="s">
        <v>15</v>
      </c>
      <c r="AO3" s="3">
        <v>633</v>
      </c>
      <c r="AP3" s="3">
        <v>645</v>
      </c>
      <c r="AQ3" s="3">
        <v>647</v>
      </c>
      <c r="AR3" s="3" t="s">
        <v>16</v>
      </c>
      <c r="AS3" s="5" t="s">
        <v>17</v>
      </c>
      <c r="AT3" s="6" t="s">
        <v>12</v>
      </c>
      <c r="AU3" s="4" t="s">
        <v>13</v>
      </c>
      <c r="AV3" s="4" t="s">
        <v>14</v>
      </c>
      <c r="AW3" s="3" t="s">
        <v>15</v>
      </c>
      <c r="AX3" s="3">
        <v>633</v>
      </c>
      <c r="AY3" s="3">
        <v>645</v>
      </c>
      <c r="AZ3" s="3">
        <v>647</v>
      </c>
      <c r="BA3" s="3" t="s">
        <v>16</v>
      </c>
      <c r="BB3" s="5" t="s">
        <v>17</v>
      </c>
      <c r="BC3" s="6" t="s">
        <v>12</v>
      </c>
      <c r="BD3" s="4" t="s">
        <v>13</v>
      </c>
      <c r="BE3" s="4" t="s">
        <v>14</v>
      </c>
      <c r="BF3" s="3" t="s">
        <v>15</v>
      </c>
      <c r="BG3" s="3">
        <v>633</v>
      </c>
      <c r="BH3" s="3">
        <v>645</v>
      </c>
      <c r="BI3" s="3">
        <v>647</v>
      </c>
      <c r="BJ3" s="3" t="s">
        <v>16</v>
      </c>
      <c r="BK3" s="5" t="s">
        <v>17</v>
      </c>
      <c r="BL3" s="6" t="s">
        <v>12</v>
      </c>
      <c r="BM3" s="4" t="s">
        <v>13</v>
      </c>
      <c r="BN3" s="4" t="s">
        <v>14</v>
      </c>
      <c r="BO3" s="3" t="s">
        <v>15</v>
      </c>
      <c r="BP3" s="3">
        <v>633</v>
      </c>
      <c r="BQ3" s="3">
        <v>645</v>
      </c>
      <c r="BR3" s="3">
        <v>647</v>
      </c>
      <c r="BS3" s="3" t="s">
        <v>16</v>
      </c>
      <c r="BT3" s="5" t="s">
        <v>17</v>
      </c>
      <c r="BU3" s="6" t="s">
        <v>12</v>
      </c>
      <c r="BV3" s="4" t="s">
        <v>13</v>
      </c>
      <c r="BW3" s="4" t="s">
        <v>14</v>
      </c>
      <c r="BX3" s="3" t="s">
        <v>15</v>
      </c>
      <c r="BY3" s="3">
        <v>633</v>
      </c>
      <c r="BZ3" s="3">
        <v>645</v>
      </c>
      <c r="CA3" s="3">
        <v>647</v>
      </c>
      <c r="CB3" s="3" t="s">
        <v>16</v>
      </c>
      <c r="CC3" s="5" t="s">
        <v>17</v>
      </c>
      <c r="CD3" s="6" t="s">
        <v>12</v>
      </c>
      <c r="CE3" s="4" t="s">
        <v>13</v>
      </c>
      <c r="CF3" s="4" t="s">
        <v>14</v>
      </c>
      <c r="CG3" s="3" t="s">
        <v>15</v>
      </c>
      <c r="CH3" s="3">
        <v>633</v>
      </c>
      <c r="CI3" s="3">
        <v>645</v>
      </c>
      <c r="CJ3" s="3">
        <v>647</v>
      </c>
      <c r="CK3" s="3" t="s">
        <v>16</v>
      </c>
      <c r="CL3" s="5" t="s">
        <v>17</v>
      </c>
      <c r="CM3" s="6" t="s">
        <v>12</v>
      </c>
      <c r="CN3" s="4" t="s">
        <v>13</v>
      </c>
      <c r="CO3" s="4" t="s">
        <v>14</v>
      </c>
      <c r="CP3" s="3" t="s">
        <v>15</v>
      </c>
      <c r="CQ3" s="3">
        <v>633</v>
      </c>
      <c r="CR3" s="3">
        <v>645</v>
      </c>
      <c r="CS3" s="3">
        <v>647</v>
      </c>
      <c r="CT3" s="3" t="s">
        <v>16</v>
      </c>
      <c r="CU3" s="5" t="s">
        <v>17</v>
      </c>
      <c r="CV3" s="6" t="s">
        <v>12</v>
      </c>
      <c r="CW3" s="4" t="s">
        <v>13</v>
      </c>
      <c r="CX3" s="4" t="s">
        <v>14</v>
      </c>
      <c r="CY3" s="3" t="s">
        <v>15</v>
      </c>
      <c r="CZ3" s="3">
        <v>633</v>
      </c>
      <c r="DA3" s="3">
        <v>645</v>
      </c>
      <c r="DB3" s="3">
        <v>647</v>
      </c>
      <c r="DC3" s="3" t="s">
        <v>16</v>
      </c>
      <c r="DD3" s="5" t="s">
        <v>17</v>
      </c>
      <c r="DE3" s="6" t="s">
        <v>12</v>
      </c>
      <c r="DF3" s="4" t="s">
        <v>13</v>
      </c>
      <c r="DG3" s="4" t="s">
        <v>14</v>
      </c>
      <c r="DH3" s="3" t="s">
        <v>15</v>
      </c>
      <c r="DI3" s="3">
        <v>633</v>
      </c>
      <c r="DJ3" s="3">
        <v>645</v>
      </c>
      <c r="DK3" s="3">
        <v>647</v>
      </c>
      <c r="DL3" s="3" t="s">
        <v>16</v>
      </c>
      <c r="DM3" s="5" t="s">
        <v>17</v>
      </c>
      <c r="DN3" s="6" t="s">
        <v>71</v>
      </c>
      <c r="DO3" s="4" t="s">
        <v>79</v>
      </c>
      <c r="DP3" s="4" t="s">
        <v>78</v>
      </c>
      <c r="DQ3" s="3" t="s">
        <v>72</v>
      </c>
      <c r="DR3" s="3" t="s">
        <v>73</v>
      </c>
      <c r="DS3" s="3" t="s">
        <v>74</v>
      </c>
      <c r="DT3" s="3" t="s">
        <v>75</v>
      </c>
      <c r="DU3" s="3" t="s">
        <v>76</v>
      </c>
      <c r="DV3" s="5" t="s">
        <v>77</v>
      </c>
      <c r="DW3" s="293" t="s">
        <v>153</v>
      </c>
      <c r="DX3" s="294"/>
      <c r="DY3" s="295" t="s">
        <v>152</v>
      </c>
      <c r="DZ3" s="295"/>
    </row>
    <row r="4" spans="1:130" x14ac:dyDescent="0.25">
      <c r="A4" s="18">
        <v>511</v>
      </c>
      <c r="B4" s="18" t="s">
        <v>653</v>
      </c>
      <c r="C4" s="18" t="s">
        <v>315</v>
      </c>
      <c r="D4" s="20">
        <v>1</v>
      </c>
      <c r="E4" s="18">
        <v>25261.89</v>
      </c>
      <c r="F4" s="18">
        <v>45278.29</v>
      </c>
      <c r="G4" s="18" t="s">
        <v>157</v>
      </c>
      <c r="H4" s="18" t="s">
        <v>27</v>
      </c>
      <c r="I4" s="18" t="s">
        <v>654</v>
      </c>
      <c r="J4" s="21">
        <v>3490.24</v>
      </c>
      <c r="K4" s="21">
        <v>0</v>
      </c>
      <c r="L4" s="21">
        <v>3490.24</v>
      </c>
      <c r="M4" s="22">
        <v>392</v>
      </c>
      <c r="N4" s="22">
        <v>45.34</v>
      </c>
      <c r="O4" s="22">
        <v>1343.93</v>
      </c>
      <c r="P4" s="22">
        <v>158.63</v>
      </c>
      <c r="Q4" s="22">
        <v>1939.9</v>
      </c>
      <c r="R4" s="23">
        <v>5430.14</v>
      </c>
      <c r="S4" s="21">
        <v>3491.96</v>
      </c>
      <c r="T4" s="21">
        <v>0</v>
      </c>
      <c r="U4" s="21">
        <v>3491.96</v>
      </c>
      <c r="V4" s="22">
        <v>392</v>
      </c>
      <c r="W4" s="22">
        <v>45.37</v>
      </c>
      <c r="X4" s="22">
        <v>1345.87</v>
      </c>
      <c r="Y4" s="22">
        <v>158.65</v>
      </c>
      <c r="Z4" s="22">
        <v>1941.89</v>
      </c>
      <c r="AA4" s="23">
        <v>5433.85</v>
      </c>
      <c r="AB4" s="21">
        <v>3490.24</v>
      </c>
      <c r="AC4" s="21">
        <v>0</v>
      </c>
      <c r="AD4" s="21">
        <v>3490.24</v>
      </c>
      <c r="AE4" s="22">
        <v>392</v>
      </c>
      <c r="AF4" s="22">
        <v>45.34</v>
      </c>
      <c r="AG4" s="22">
        <v>1344.6</v>
      </c>
      <c r="AH4" s="22">
        <v>173.93</v>
      </c>
      <c r="AI4" s="22">
        <v>1955.87</v>
      </c>
      <c r="AJ4" s="23">
        <v>5446.11</v>
      </c>
      <c r="AK4" s="21">
        <v>3554.86</v>
      </c>
      <c r="AL4" s="21">
        <v>0</v>
      </c>
      <c r="AM4" s="21">
        <v>3554.86</v>
      </c>
      <c r="AN4" s="22">
        <v>400</v>
      </c>
      <c r="AO4" s="22">
        <v>46.18</v>
      </c>
      <c r="AP4" s="22">
        <v>1367.11</v>
      </c>
      <c r="AQ4" s="22">
        <v>169.71</v>
      </c>
      <c r="AR4" s="22">
        <v>1983</v>
      </c>
      <c r="AS4" s="23">
        <v>5537.86</v>
      </c>
      <c r="AT4" s="21">
        <v>3536.56</v>
      </c>
      <c r="AU4" s="21">
        <v>948.61</v>
      </c>
      <c r="AV4" s="21">
        <v>4485.17</v>
      </c>
      <c r="AW4" s="22">
        <v>527</v>
      </c>
      <c r="AX4" s="22">
        <v>45.94</v>
      </c>
      <c r="AY4" s="22">
        <v>1550.46</v>
      </c>
      <c r="AZ4" s="22">
        <v>136.27000000000001</v>
      </c>
      <c r="BA4" s="22">
        <v>2259.67</v>
      </c>
      <c r="BB4" s="23">
        <v>6744.84</v>
      </c>
      <c r="BC4" s="21">
        <v>5297.39</v>
      </c>
      <c r="BD4" s="21">
        <v>0</v>
      </c>
      <c r="BE4" s="21">
        <v>5297.39</v>
      </c>
      <c r="BF4" s="22">
        <v>631</v>
      </c>
      <c r="BG4" s="22">
        <v>67.89</v>
      </c>
      <c r="BH4" s="22">
        <v>2261.87</v>
      </c>
      <c r="BI4" s="22">
        <v>172.92</v>
      </c>
      <c r="BJ4" s="22">
        <v>3133.68</v>
      </c>
      <c r="BK4" s="23">
        <v>8431.07</v>
      </c>
      <c r="BL4" s="21">
        <v>3490.24</v>
      </c>
      <c r="BM4" s="21">
        <v>0</v>
      </c>
      <c r="BN4" s="21">
        <v>3490.24</v>
      </c>
      <c r="BO4" s="22">
        <v>392</v>
      </c>
      <c r="BP4" s="22">
        <v>45.34</v>
      </c>
      <c r="BQ4" s="22">
        <v>1344.6</v>
      </c>
      <c r="BR4" s="22">
        <v>102.53</v>
      </c>
      <c r="BS4" s="22">
        <v>1884.47</v>
      </c>
      <c r="BT4" s="23">
        <v>5374.71</v>
      </c>
      <c r="BU4" s="21">
        <v>3490.24</v>
      </c>
      <c r="BV4" s="21">
        <v>0</v>
      </c>
      <c r="BW4" s="21">
        <v>3490.24</v>
      </c>
      <c r="BX4" s="22">
        <v>392</v>
      </c>
      <c r="BY4" s="22">
        <v>45.34</v>
      </c>
      <c r="BZ4" s="22">
        <v>1344.6</v>
      </c>
      <c r="CA4" s="22">
        <v>168.83</v>
      </c>
      <c r="CB4" s="22">
        <v>1950.77</v>
      </c>
      <c r="CC4" s="23">
        <v>5441.01</v>
      </c>
      <c r="CD4" s="21">
        <v>3490.24</v>
      </c>
      <c r="CE4" s="21">
        <v>0</v>
      </c>
      <c r="CF4" s="21">
        <v>3490.24</v>
      </c>
      <c r="CG4" s="22">
        <v>392</v>
      </c>
      <c r="CH4" s="22">
        <v>45.34</v>
      </c>
      <c r="CI4" s="22">
        <v>1344.6</v>
      </c>
      <c r="CJ4" s="22">
        <v>168.83</v>
      </c>
      <c r="CK4" s="22">
        <v>1950.77</v>
      </c>
      <c r="CL4" s="23">
        <v>5441.01</v>
      </c>
      <c r="CM4" s="21">
        <v>3568.05</v>
      </c>
      <c r="CN4" s="21">
        <v>0</v>
      </c>
      <c r="CO4" s="21">
        <v>3568.05</v>
      </c>
      <c r="CP4" s="22">
        <v>410</v>
      </c>
      <c r="CQ4" s="22">
        <v>46.35</v>
      </c>
      <c r="CR4" s="22">
        <v>1376.5</v>
      </c>
      <c r="CS4" s="22">
        <v>113.79</v>
      </c>
      <c r="CT4" s="22">
        <v>1946.64</v>
      </c>
      <c r="CU4" s="23">
        <v>5514.69</v>
      </c>
      <c r="CV4" s="21">
        <v>3490.24</v>
      </c>
      <c r="CW4" s="21">
        <v>0</v>
      </c>
      <c r="CX4" s="21">
        <v>3490.24</v>
      </c>
      <c r="CY4" s="22">
        <v>392</v>
      </c>
      <c r="CZ4" s="22">
        <v>45.34</v>
      </c>
      <c r="DA4" s="22">
        <v>1344.6</v>
      </c>
      <c r="DB4" s="22">
        <v>112.73</v>
      </c>
      <c r="DC4" s="22">
        <v>1894.67</v>
      </c>
      <c r="DD4" s="23">
        <v>5384.91</v>
      </c>
      <c r="DE4" s="21">
        <v>5218.8</v>
      </c>
      <c r="DF4" s="21">
        <v>0</v>
      </c>
      <c r="DG4" s="21">
        <v>5218.8</v>
      </c>
      <c r="DH4" s="22">
        <v>630</v>
      </c>
      <c r="DI4" s="22">
        <v>522.88</v>
      </c>
      <c r="DJ4" s="22">
        <v>4363.6000000000004</v>
      </c>
      <c r="DK4" s="22">
        <v>197.36</v>
      </c>
      <c r="DL4" s="22">
        <v>5713.84</v>
      </c>
      <c r="DM4" s="23">
        <v>10932.64</v>
      </c>
      <c r="DN4" s="73">
        <f>J4+S4+AB4+AK4+AT4+BC4+BL4+BU4+CD4+CM4+CV4+DE4</f>
        <v>45609.06</v>
      </c>
      <c r="DO4" s="73">
        <f t="shared" ref="DO4:DV4" si="0">K4+T4+AC4+AL4+AU4+BD4+BM4+BV4+CE4+CN4+CW4+DF4</f>
        <v>948.61</v>
      </c>
      <c r="DP4" s="73">
        <f t="shared" si="0"/>
        <v>46557.67</v>
      </c>
      <c r="DQ4" s="22">
        <f t="shared" si="0"/>
        <v>5342</v>
      </c>
      <c r="DR4" s="22">
        <f t="shared" si="0"/>
        <v>1046.6500000000001</v>
      </c>
      <c r="DS4" s="22">
        <f t="shared" si="0"/>
        <v>20332.340000000004</v>
      </c>
      <c r="DT4" s="22">
        <f t="shared" si="0"/>
        <v>1834.1799999999998</v>
      </c>
      <c r="DU4" s="22">
        <f t="shared" si="0"/>
        <v>28555.170000000002</v>
      </c>
      <c r="DV4" s="23">
        <f t="shared" si="0"/>
        <v>75112.840000000011</v>
      </c>
      <c r="DW4" s="262">
        <f>DP4-F4</f>
        <v>1279.3799999999974</v>
      </c>
      <c r="DX4" s="262"/>
      <c r="DY4" s="263">
        <f>DU4-E4</f>
        <v>3293.2800000000025</v>
      </c>
      <c r="DZ4" s="263"/>
    </row>
    <row r="5" spans="1:130" x14ac:dyDescent="0.25">
      <c r="A5" s="18">
        <v>1682</v>
      </c>
      <c r="B5" s="18" t="s">
        <v>514</v>
      </c>
      <c r="C5" s="18" t="s">
        <v>515</v>
      </c>
      <c r="D5" s="20">
        <v>1</v>
      </c>
      <c r="E5" s="18">
        <v>8243.5</v>
      </c>
      <c r="F5" s="18">
        <v>24570.97</v>
      </c>
      <c r="G5" s="18" t="s">
        <v>157</v>
      </c>
      <c r="H5" s="18" t="s">
        <v>27</v>
      </c>
      <c r="I5" s="18" t="s">
        <v>172</v>
      </c>
      <c r="J5" s="21">
        <v>74.88</v>
      </c>
      <c r="K5" s="21">
        <v>0</v>
      </c>
      <c r="L5" s="21">
        <v>74.88</v>
      </c>
      <c r="M5" s="22">
        <v>5</v>
      </c>
      <c r="N5" s="22">
        <v>0.93</v>
      </c>
      <c r="O5" s="22">
        <v>45.76</v>
      </c>
      <c r="P5" s="22">
        <v>25.12</v>
      </c>
      <c r="Q5" s="22">
        <v>76.81</v>
      </c>
      <c r="R5" s="23">
        <v>151.69</v>
      </c>
      <c r="S5" s="21">
        <v>1281.51</v>
      </c>
      <c r="T5" s="21">
        <v>0</v>
      </c>
      <c r="U5" s="21">
        <v>1281.51</v>
      </c>
      <c r="V5" s="22">
        <v>60</v>
      </c>
      <c r="W5" s="22">
        <v>16.62</v>
      </c>
      <c r="X5" s="22">
        <v>503.79</v>
      </c>
      <c r="Y5" s="22">
        <v>22.74</v>
      </c>
      <c r="Z5" s="22">
        <v>603.15</v>
      </c>
      <c r="AA5" s="23">
        <v>1884.66</v>
      </c>
      <c r="AB5" s="21">
        <v>188.11</v>
      </c>
      <c r="AC5" s="21">
        <v>0</v>
      </c>
      <c r="AD5" s="21">
        <v>188.11</v>
      </c>
      <c r="AE5" s="22">
        <v>5</v>
      </c>
      <c r="AF5" s="22">
        <v>2.4</v>
      </c>
      <c r="AG5" s="22">
        <v>62.5</v>
      </c>
      <c r="AH5" s="22">
        <v>3.33</v>
      </c>
      <c r="AI5" s="22">
        <v>73.23</v>
      </c>
      <c r="AJ5" s="23">
        <v>261.33999999999997</v>
      </c>
      <c r="AK5" s="21">
        <v>1039.95</v>
      </c>
      <c r="AL5" s="21">
        <v>0</v>
      </c>
      <c r="AM5" s="21">
        <v>1039.95</v>
      </c>
      <c r="AN5" s="22">
        <v>49</v>
      </c>
      <c r="AO5" s="22">
        <v>13.47</v>
      </c>
      <c r="AP5" s="22">
        <v>199.19</v>
      </c>
      <c r="AQ5" s="22">
        <v>18.46</v>
      </c>
      <c r="AR5" s="22">
        <v>280.12</v>
      </c>
      <c r="AS5" s="23">
        <v>1320.07</v>
      </c>
      <c r="AT5" s="21">
        <v>897.35</v>
      </c>
      <c r="AU5" s="21">
        <v>891.69</v>
      </c>
      <c r="AV5" s="21">
        <v>1789.04</v>
      </c>
      <c r="AW5" s="22">
        <v>127</v>
      </c>
      <c r="AX5" s="22">
        <v>11.67</v>
      </c>
      <c r="AY5" s="22">
        <v>355.73</v>
      </c>
      <c r="AZ5" s="22">
        <v>27.89</v>
      </c>
      <c r="BA5" s="22">
        <v>522.29</v>
      </c>
      <c r="BB5" s="23">
        <v>2311.33</v>
      </c>
      <c r="BC5" s="21">
        <v>2215.5500000000002</v>
      </c>
      <c r="BD5" s="21">
        <v>0</v>
      </c>
      <c r="BE5" s="21">
        <v>2215.5500000000002</v>
      </c>
      <c r="BF5" s="22">
        <v>165</v>
      </c>
      <c r="BG5" s="22">
        <v>28.76</v>
      </c>
      <c r="BH5" s="22">
        <v>746.09</v>
      </c>
      <c r="BI5" s="22">
        <v>39.340000000000003</v>
      </c>
      <c r="BJ5" s="22">
        <v>979.19</v>
      </c>
      <c r="BK5" s="23">
        <v>3194.74</v>
      </c>
      <c r="BL5" s="21"/>
      <c r="BM5" s="21"/>
      <c r="BN5" s="21"/>
      <c r="BO5" s="22"/>
      <c r="BP5" s="22"/>
      <c r="BQ5" s="22"/>
      <c r="BR5" s="22"/>
      <c r="BS5" s="22"/>
      <c r="BT5" s="23"/>
      <c r="BU5" s="21"/>
      <c r="BV5" s="21"/>
      <c r="BW5" s="21"/>
      <c r="BX5" s="22"/>
      <c r="BY5" s="22"/>
      <c r="BZ5" s="22"/>
      <c r="CA5" s="22"/>
      <c r="CB5" s="22"/>
      <c r="CC5" s="23"/>
      <c r="CD5" s="21"/>
      <c r="CE5" s="21"/>
      <c r="CF5" s="21"/>
      <c r="CG5" s="22"/>
      <c r="CH5" s="22"/>
      <c r="CI5" s="22"/>
      <c r="CJ5" s="22"/>
      <c r="CK5" s="22"/>
      <c r="CL5" s="23"/>
      <c r="CM5" s="21"/>
      <c r="CN5" s="21"/>
      <c r="CO5" s="21"/>
      <c r="CP5" s="22"/>
      <c r="CQ5" s="22"/>
      <c r="CR5" s="22"/>
      <c r="CS5" s="22"/>
      <c r="CT5" s="22"/>
      <c r="CU5" s="23"/>
      <c r="CV5" s="21"/>
      <c r="CW5" s="21"/>
      <c r="CX5" s="21"/>
      <c r="CY5" s="22"/>
      <c r="CZ5" s="22"/>
      <c r="DA5" s="22"/>
      <c r="DB5" s="22"/>
      <c r="DC5" s="22"/>
      <c r="DD5" s="23"/>
      <c r="DN5" s="73">
        <f t="shared" ref="DN5:DN68" si="1">J5+S5+AB5+AK5+AT5+BC5+BL5+BU5+CD5+CM5+CV5+DE5</f>
        <v>5697.35</v>
      </c>
      <c r="DO5" s="73">
        <f t="shared" ref="DO5:DO68" si="2">K5+T5+AC5+AL5+AU5+BD5+BM5+BV5+CE5+CN5+CW5+DF5</f>
        <v>891.69</v>
      </c>
      <c r="DP5" s="73">
        <f t="shared" ref="DP5:DP68" si="3">L5+U5+AD5+AM5+AV5+BE5+BN5+BW5+CF5+CO5+CX5+DG5</f>
        <v>6589.04</v>
      </c>
      <c r="DQ5" s="22">
        <f t="shared" ref="DQ5:DQ68" si="4">M5+V5+AE5+AN5+AW5+BF5+BO5+BX5+CG5+CP5+CY5+DH5</f>
        <v>411</v>
      </c>
      <c r="DR5" s="22">
        <f t="shared" ref="DR5:DR68" si="5">N5+W5+AF5+AO5+AX5+BG5+BP5+BY5+CH5+CQ5+CZ5+DI5</f>
        <v>73.850000000000009</v>
      </c>
      <c r="DS5" s="22">
        <f t="shared" ref="DS5:DS68" si="6">O5+X5+AG5+AP5+AY5+BH5+BQ5+BZ5+CI5+CR5+DA5+DJ5</f>
        <v>1913.06</v>
      </c>
      <c r="DT5" s="22">
        <f t="shared" ref="DT5:DT68" si="7">P5+Y5+AH5+AQ5+AZ5+BI5+BR5+CA5+CJ5+CS5+DB5+DK5</f>
        <v>136.88</v>
      </c>
      <c r="DU5" s="22">
        <f t="shared" ref="DU5:DU68" si="8">Q5+Z5+AI5+AR5+BA5+BJ5+BS5+CB5+CK5+CT5+DC5+DL5</f>
        <v>2534.79</v>
      </c>
      <c r="DV5" s="23">
        <f t="shared" ref="DV5:DV68" si="9">R5+AA5+AJ5+AS5+BB5+BK5+BT5+CC5+CL5+CU5+DD5+DM5</f>
        <v>9123.83</v>
      </c>
      <c r="DW5" s="262">
        <f t="shared" ref="DW5:DW68" si="10">DP5-F5</f>
        <v>-17981.93</v>
      </c>
      <c r="DX5" s="262"/>
      <c r="DY5" s="263">
        <f t="shared" ref="DY5:DY68" si="11">DU5-E5</f>
        <v>-5708.71</v>
      </c>
      <c r="DZ5" s="263"/>
    </row>
    <row r="6" spans="1:130" x14ac:dyDescent="0.25">
      <c r="A6" s="18">
        <v>1851</v>
      </c>
      <c r="B6" s="18" t="s">
        <v>506</v>
      </c>
      <c r="C6" s="18" t="s">
        <v>181</v>
      </c>
      <c r="D6" s="20">
        <v>1</v>
      </c>
      <c r="E6" s="18">
        <v>14178.12</v>
      </c>
      <c r="F6" s="18">
        <v>28227.84</v>
      </c>
      <c r="G6" s="18" t="s">
        <v>157</v>
      </c>
      <c r="H6" s="18" t="s">
        <v>27</v>
      </c>
      <c r="I6" s="18" t="s">
        <v>172</v>
      </c>
      <c r="J6" s="21">
        <v>1747.61</v>
      </c>
      <c r="K6" s="21">
        <v>0</v>
      </c>
      <c r="L6" s="21">
        <v>1747.61</v>
      </c>
      <c r="M6" s="22">
        <v>144</v>
      </c>
      <c r="N6" s="22">
        <v>22.68</v>
      </c>
      <c r="O6" s="22">
        <v>369.79</v>
      </c>
      <c r="P6" s="22">
        <v>133.03</v>
      </c>
      <c r="Q6" s="22">
        <v>669.5</v>
      </c>
      <c r="R6" s="23">
        <v>2417.11</v>
      </c>
      <c r="S6" s="21">
        <v>1933.66</v>
      </c>
      <c r="T6" s="21">
        <v>0</v>
      </c>
      <c r="U6" s="21">
        <v>1933.66</v>
      </c>
      <c r="V6" s="22">
        <v>169</v>
      </c>
      <c r="W6" s="22">
        <v>25.1</v>
      </c>
      <c r="X6" s="22">
        <v>404.2</v>
      </c>
      <c r="Y6" s="22">
        <v>115.93</v>
      </c>
      <c r="Z6" s="22">
        <v>714.23</v>
      </c>
      <c r="AA6" s="23">
        <v>2647.89</v>
      </c>
      <c r="AB6" s="21">
        <v>1933.66</v>
      </c>
      <c r="AC6" s="21">
        <v>0</v>
      </c>
      <c r="AD6" s="21">
        <v>1933.66</v>
      </c>
      <c r="AE6" s="22">
        <v>169</v>
      </c>
      <c r="AF6" s="22">
        <v>25.1</v>
      </c>
      <c r="AG6" s="22">
        <v>403.82</v>
      </c>
      <c r="AH6" s="22">
        <v>151.63</v>
      </c>
      <c r="AI6" s="22">
        <v>749.55</v>
      </c>
      <c r="AJ6" s="23">
        <v>2683.21</v>
      </c>
      <c r="AK6" s="21">
        <v>1933.66</v>
      </c>
      <c r="AL6" s="21">
        <v>0</v>
      </c>
      <c r="AM6" s="21">
        <v>1933.66</v>
      </c>
      <c r="AN6" s="22">
        <v>169</v>
      </c>
      <c r="AO6" s="22">
        <v>25.1</v>
      </c>
      <c r="AP6" s="22">
        <v>403.82</v>
      </c>
      <c r="AQ6" s="22">
        <v>131.22999999999999</v>
      </c>
      <c r="AR6" s="22">
        <v>729.15</v>
      </c>
      <c r="AS6" s="23">
        <v>2662.81</v>
      </c>
      <c r="AT6" s="21">
        <v>1933.66</v>
      </c>
      <c r="AU6" s="21">
        <v>939.13</v>
      </c>
      <c r="AV6" s="21">
        <v>2872.79</v>
      </c>
      <c r="AW6" s="22">
        <v>297</v>
      </c>
      <c r="AX6" s="22">
        <v>25.1</v>
      </c>
      <c r="AY6" s="22">
        <v>591.65</v>
      </c>
      <c r="AZ6" s="22">
        <v>138.72</v>
      </c>
      <c r="BA6" s="22">
        <v>1052.47</v>
      </c>
      <c r="BB6" s="23">
        <v>3925.26</v>
      </c>
      <c r="BC6" s="21">
        <v>2956.56</v>
      </c>
      <c r="BD6" s="21">
        <v>0</v>
      </c>
      <c r="BE6" s="21">
        <v>2956.56</v>
      </c>
      <c r="BF6" s="22">
        <v>300</v>
      </c>
      <c r="BG6" s="22">
        <v>37.42</v>
      </c>
      <c r="BH6" s="22">
        <v>1051.0999999999999</v>
      </c>
      <c r="BI6" s="22">
        <v>133.76</v>
      </c>
      <c r="BJ6" s="22">
        <v>1522.28</v>
      </c>
      <c r="BK6" s="23">
        <v>4478.84</v>
      </c>
      <c r="BL6" s="21">
        <v>1933.66</v>
      </c>
      <c r="BM6" s="21">
        <v>0</v>
      </c>
      <c r="BN6" s="21">
        <v>1933.66</v>
      </c>
      <c r="BO6" s="22">
        <v>169</v>
      </c>
      <c r="BP6" s="22">
        <v>25.1</v>
      </c>
      <c r="BQ6" s="22">
        <v>403.82</v>
      </c>
      <c r="BR6" s="22">
        <v>90.43</v>
      </c>
      <c r="BS6" s="22">
        <v>688.35</v>
      </c>
      <c r="BT6" s="23">
        <v>2622.01</v>
      </c>
      <c r="BU6" s="21">
        <v>1933.66</v>
      </c>
      <c r="BV6" s="21">
        <v>0</v>
      </c>
      <c r="BW6" s="21">
        <v>1933.66</v>
      </c>
      <c r="BX6" s="22">
        <v>169</v>
      </c>
      <c r="BY6" s="22">
        <v>25.1</v>
      </c>
      <c r="BZ6" s="22">
        <v>403.82</v>
      </c>
      <c r="CA6" s="22">
        <v>146.53</v>
      </c>
      <c r="CB6" s="22">
        <v>744.45</v>
      </c>
      <c r="CC6" s="23">
        <v>2678.11</v>
      </c>
      <c r="CD6" s="21"/>
      <c r="CE6" s="21"/>
      <c r="CF6" s="21"/>
      <c r="CG6" s="22"/>
      <c r="CH6" s="22"/>
      <c r="CI6" s="22"/>
      <c r="CJ6" s="22"/>
      <c r="CK6" s="22"/>
      <c r="CL6" s="23"/>
      <c r="CM6" s="21"/>
      <c r="CN6" s="21"/>
      <c r="CO6" s="21"/>
      <c r="CP6" s="22"/>
      <c r="CQ6" s="22"/>
      <c r="CR6" s="22"/>
      <c r="CS6" s="22"/>
      <c r="CT6" s="22"/>
      <c r="CU6" s="23"/>
      <c r="CV6" s="21">
        <v>1933.66</v>
      </c>
      <c r="CW6" s="21">
        <v>0</v>
      </c>
      <c r="CX6" s="21">
        <v>1933.66</v>
      </c>
      <c r="CY6" s="22">
        <v>460</v>
      </c>
      <c r="CZ6" s="22">
        <v>52.59</v>
      </c>
      <c r="DA6" s="22">
        <v>1719.89</v>
      </c>
      <c r="DB6" s="22">
        <v>158.58000000000001</v>
      </c>
      <c r="DC6" s="22">
        <v>2391.06</v>
      </c>
      <c r="DD6" s="23">
        <v>4324.72</v>
      </c>
      <c r="DE6" s="21">
        <v>3116.05</v>
      </c>
      <c r="DF6" s="21">
        <v>0</v>
      </c>
      <c r="DG6" s="21">
        <v>3116.05</v>
      </c>
      <c r="DH6" s="22">
        <v>431</v>
      </c>
      <c r="DI6" s="22">
        <v>329.19</v>
      </c>
      <c r="DJ6" s="22">
        <v>2865.35</v>
      </c>
      <c r="DK6" s="22">
        <v>186.49</v>
      </c>
      <c r="DL6" s="22">
        <v>3812.03</v>
      </c>
      <c r="DM6" s="23">
        <v>6928.08</v>
      </c>
      <c r="DN6" s="73">
        <f t="shared" si="1"/>
        <v>21355.84</v>
      </c>
      <c r="DO6" s="73">
        <f t="shared" si="2"/>
        <v>939.13</v>
      </c>
      <c r="DP6" s="73">
        <f t="shared" si="3"/>
        <v>22294.97</v>
      </c>
      <c r="DQ6" s="22">
        <f t="shared" si="4"/>
        <v>2477</v>
      </c>
      <c r="DR6" s="22">
        <f t="shared" si="5"/>
        <v>592.48</v>
      </c>
      <c r="DS6" s="22">
        <f t="shared" si="6"/>
        <v>8617.26</v>
      </c>
      <c r="DT6" s="22">
        <f t="shared" si="7"/>
        <v>1386.33</v>
      </c>
      <c r="DU6" s="22">
        <f t="shared" si="8"/>
        <v>13073.07</v>
      </c>
      <c r="DV6" s="23">
        <f t="shared" si="9"/>
        <v>35368.040000000008</v>
      </c>
      <c r="DW6" s="262">
        <f t="shared" si="10"/>
        <v>-5932.869999999999</v>
      </c>
      <c r="DX6" s="262"/>
      <c r="DY6" s="263">
        <f t="shared" si="11"/>
        <v>-1105.0500000000011</v>
      </c>
      <c r="DZ6" s="263"/>
    </row>
    <row r="7" spans="1:130" x14ac:dyDescent="0.25">
      <c r="A7" s="18">
        <v>1855</v>
      </c>
      <c r="B7" s="18" t="s">
        <v>329</v>
      </c>
      <c r="C7" s="18" t="s">
        <v>287</v>
      </c>
      <c r="D7" s="20">
        <v>1</v>
      </c>
      <c r="E7" s="18">
        <v>7332.69</v>
      </c>
      <c r="F7" s="18">
        <v>21453.54</v>
      </c>
      <c r="G7" s="18" t="s">
        <v>157</v>
      </c>
      <c r="H7" s="18" t="s">
        <v>27</v>
      </c>
      <c r="I7" s="18" t="s">
        <v>172</v>
      </c>
      <c r="J7" s="21">
        <v>1558.84</v>
      </c>
      <c r="K7" s="21">
        <v>0</v>
      </c>
      <c r="L7" s="21">
        <v>1558.84</v>
      </c>
      <c r="M7" s="22">
        <v>122</v>
      </c>
      <c r="N7" s="22">
        <v>20.23</v>
      </c>
      <c r="O7" s="22">
        <v>100.85</v>
      </c>
      <c r="P7" s="22">
        <v>129.66999999999999</v>
      </c>
      <c r="Q7" s="22">
        <v>372.75</v>
      </c>
      <c r="R7" s="23">
        <v>1931.59</v>
      </c>
      <c r="S7" s="21">
        <v>1577.14</v>
      </c>
      <c r="T7" s="21">
        <v>0</v>
      </c>
      <c r="U7" s="21">
        <v>1577.14</v>
      </c>
      <c r="V7" s="22">
        <v>125</v>
      </c>
      <c r="W7" s="22">
        <v>20.46</v>
      </c>
      <c r="X7" s="22">
        <v>117.96</v>
      </c>
      <c r="Y7" s="22">
        <v>124.89</v>
      </c>
      <c r="Z7" s="22">
        <v>388.31</v>
      </c>
      <c r="AA7" s="23">
        <v>1965.45</v>
      </c>
      <c r="AB7" s="21">
        <v>1193.49</v>
      </c>
      <c r="AC7" s="21">
        <v>0</v>
      </c>
      <c r="AD7" s="21">
        <v>1193.49</v>
      </c>
      <c r="AE7" s="22">
        <v>74</v>
      </c>
      <c r="AF7" s="22">
        <v>15.47</v>
      </c>
      <c r="AG7" s="22">
        <v>104.42</v>
      </c>
      <c r="AH7" s="22">
        <v>87.49</v>
      </c>
      <c r="AI7" s="22">
        <v>281.38</v>
      </c>
      <c r="AJ7" s="23">
        <v>1474.87</v>
      </c>
      <c r="AK7" s="21">
        <v>1577.48</v>
      </c>
      <c r="AL7" s="21">
        <v>0</v>
      </c>
      <c r="AM7" s="21">
        <v>1577.48</v>
      </c>
      <c r="AN7" s="22">
        <v>125</v>
      </c>
      <c r="AO7" s="22">
        <v>20.47</v>
      </c>
      <c r="AP7" s="22">
        <v>117.98</v>
      </c>
      <c r="AQ7" s="22">
        <v>135.09</v>
      </c>
      <c r="AR7" s="22">
        <v>398.54</v>
      </c>
      <c r="AS7" s="23">
        <v>1976.02</v>
      </c>
      <c r="AT7" s="21">
        <v>1577.14</v>
      </c>
      <c r="AU7" s="21">
        <v>864</v>
      </c>
      <c r="AV7" s="21">
        <v>2441.14</v>
      </c>
      <c r="AW7" s="22">
        <v>242</v>
      </c>
      <c r="AX7" s="22">
        <v>20.46</v>
      </c>
      <c r="AY7" s="22">
        <v>290.45999999999998</v>
      </c>
      <c r="AZ7" s="22">
        <v>131.37</v>
      </c>
      <c r="BA7" s="22">
        <v>684.29</v>
      </c>
      <c r="BB7" s="23">
        <v>3125.43</v>
      </c>
      <c r="BC7" s="21">
        <v>2539.02</v>
      </c>
      <c r="BD7" s="21">
        <v>0</v>
      </c>
      <c r="BE7" s="21">
        <v>2539.02</v>
      </c>
      <c r="BF7" s="22">
        <v>230</v>
      </c>
      <c r="BG7" s="22">
        <v>30.34</v>
      </c>
      <c r="BH7" s="22">
        <v>805.72</v>
      </c>
      <c r="BI7" s="22">
        <v>156.38999999999999</v>
      </c>
      <c r="BJ7" s="22">
        <v>1222.45</v>
      </c>
      <c r="BK7" s="23">
        <v>3761.47</v>
      </c>
      <c r="BL7" s="21">
        <v>1591.26</v>
      </c>
      <c r="BM7" s="21">
        <v>0</v>
      </c>
      <c r="BN7" s="21">
        <v>1591.26</v>
      </c>
      <c r="BO7" s="22">
        <v>125</v>
      </c>
      <c r="BP7" s="22">
        <v>20.65</v>
      </c>
      <c r="BQ7" s="22">
        <v>130.43</v>
      </c>
      <c r="BR7" s="22">
        <v>125.14</v>
      </c>
      <c r="BS7" s="22">
        <v>401.22</v>
      </c>
      <c r="BT7" s="23">
        <v>1992.48</v>
      </c>
      <c r="BU7" s="21">
        <v>1577.14</v>
      </c>
      <c r="BV7" s="21">
        <v>0</v>
      </c>
      <c r="BW7" s="21">
        <v>1577.14</v>
      </c>
      <c r="BX7" s="22">
        <v>124</v>
      </c>
      <c r="BY7" s="22">
        <v>20.46</v>
      </c>
      <c r="BZ7" s="22">
        <v>117.66</v>
      </c>
      <c r="CA7" s="22">
        <v>114.69</v>
      </c>
      <c r="CB7" s="22">
        <v>376.81</v>
      </c>
      <c r="CC7" s="23">
        <v>1953.95</v>
      </c>
      <c r="CD7" s="21">
        <v>1597.33</v>
      </c>
      <c r="CE7" s="21">
        <v>0</v>
      </c>
      <c r="CF7" s="21">
        <v>1597.33</v>
      </c>
      <c r="CG7" s="22">
        <v>127</v>
      </c>
      <c r="CH7" s="22">
        <v>20.72</v>
      </c>
      <c r="CI7" s="22">
        <v>136.04</v>
      </c>
      <c r="CJ7" s="22">
        <v>120.16</v>
      </c>
      <c r="CK7" s="22">
        <v>403.92</v>
      </c>
      <c r="CL7" s="23">
        <v>2001.25</v>
      </c>
      <c r="CM7" s="21">
        <v>1624.58</v>
      </c>
      <c r="CN7" s="21">
        <v>0</v>
      </c>
      <c r="CO7" s="21">
        <v>1624.58</v>
      </c>
      <c r="CP7" s="22">
        <v>140</v>
      </c>
      <c r="CQ7" s="22">
        <v>21.08</v>
      </c>
      <c r="CR7" s="22">
        <v>135.25</v>
      </c>
      <c r="CS7" s="22">
        <v>130.84</v>
      </c>
      <c r="CT7" s="22">
        <v>427.17</v>
      </c>
      <c r="CU7" s="23">
        <v>2051.75</v>
      </c>
      <c r="CV7" s="21">
        <v>1612.03</v>
      </c>
      <c r="CW7" s="21">
        <v>0</v>
      </c>
      <c r="CX7" s="21">
        <v>1612.03</v>
      </c>
      <c r="CY7" s="22">
        <v>130</v>
      </c>
      <c r="CZ7" s="22">
        <v>20.92</v>
      </c>
      <c r="DA7" s="22">
        <v>119.12</v>
      </c>
      <c r="DB7" s="22">
        <v>94.92</v>
      </c>
      <c r="DC7" s="22">
        <v>364.96</v>
      </c>
      <c r="DD7" s="23">
        <v>1976.99</v>
      </c>
      <c r="DE7" s="21">
        <v>2407.64</v>
      </c>
      <c r="DF7" s="21">
        <v>0</v>
      </c>
      <c r="DG7" s="21">
        <v>2407.64</v>
      </c>
      <c r="DH7" s="22">
        <v>240</v>
      </c>
      <c r="DI7" s="22">
        <v>233.21</v>
      </c>
      <c r="DJ7" s="22">
        <v>839.87</v>
      </c>
      <c r="DK7" s="22">
        <v>151.19</v>
      </c>
      <c r="DL7" s="22">
        <v>1464.27</v>
      </c>
      <c r="DM7" s="23">
        <v>3871.91</v>
      </c>
      <c r="DN7" s="73">
        <f t="shared" si="1"/>
        <v>20433.089999999997</v>
      </c>
      <c r="DO7" s="73">
        <f t="shared" si="2"/>
        <v>864</v>
      </c>
      <c r="DP7" s="73">
        <f t="shared" si="3"/>
        <v>21297.089999999997</v>
      </c>
      <c r="DQ7" s="22">
        <f t="shared" si="4"/>
        <v>1804</v>
      </c>
      <c r="DR7" s="22">
        <f t="shared" si="5"/>
        <v>464.47</v>
      </c>
      <c r="DS7" s="22">
        <f t="shared" si="6"/>
        <v>3015.76</v>
      </c>
      <c r="DT7" s="22">
        <f t="shared" si="7"/>
        <v>1501.8400000000001</v>
      </c>
      <c r="DU7" s="22">
        <f t="shared" si="8"/>
        <v>6786.0700000000015</v>
      </c>
      <c r="DV7" s="23">
        <f t="shared" si="9"/>
        <v>28083.16</v>
      </c>
      <c r="DW7" s="262">
        <f t="shared" si="10"/>
        <v>-156.45000000000437</v>
      </c>
      <c r="DX7" s="262"/>
      <c r="DY7" s="263">
        <f t="shared" si="11"/>
        <v>-546.61999999999807</v>
      </c>
      <c r="DZ7" s="263"/>
    </row>
    <row r="8" spans="1:130" x14ac:dyDescent="0.25">
      <c r="A8" s="18">
        <v>1856</v>
      </c>
      <c r="B8" s="18" t="s">
        <v>351</v>
      </c>
      <c r="C8" s="18" t="s">
        <v>271</v>
      </c>
      <c r="D8" s="20">
        <v>1</v>
      </c>
      <c r="E8" s="18">
        <v>4517.78</v>
      </c>
      <c r="F8" s="18">
        <v>12294.08</v>
      </c>
      <c r="G8" s="18" t="s">
        <v>157</v>
      </c>
      <c r="H8" s="18" t="s">
        <v>27</v>
      </c>
      <c r="I8" s="18" t="s">
        <v>172</v>
      </c>
      <c r="J8" s="21">
        <v>1528.15</v>
      </c>
      <c r="K8" s="21">
        <v>0</v>
      </c>
      <c r="L8" s="21">
        <v>1528.15</v>
      </c>
      <c r="M8" s="22">
        <v>118</v>
      </c>
      <c r="N8" s="22">
        <v>19.829999999999998</v>
      </c>
      <c r="O8" s="22">
        <v>99.49</v>
      </c>
      <c r="P8" s="22">
        <v>129.13</v>
      </c>
      <c r="Q8" s="22">
        <v>366.45</v>
      </c>
      <c r="R8" s="23">
        <v>1894.6</v>
      </c>
      <c r="S8" s="21">
        <v>1577.14</v>
      </c>
      <c r="T8" s="21">
        <v>0</v>
      </c>
      <c r="U8" s="21">
        <v>1577.14</v>
      </c>
      <c r="V8" s="22">
        <v>125</v>
      </c>
      <c r="W8" s="22">
        <v>20.46</v>
      </c>
      <c r="X8" s="22">
        <v>117.95</v>
      </c>
      <c r="Y8" s="22">
        <v>78.989999999999995</v>
      </c>
      <c r="Z8" s="22">
        <v>342.4</v>
      </c>
      <c r="AA8" s="23">
        <v>1919.54</v>
      </c>
      <c r="AB8" s="21">
        <v>1402.74</v>
      </c>
      <c r="AC8" s="21">
        <v>0</v>
      </c>
      <c r="AD8" s="21">
        <v>1402.74</v>
      </c>
      <c r="AE8" s="22">
        <v>101</v>
      </c>
      <c r="AF8" s="22">
        <v>18.2</v>
      </c>
      <c r="AG8" s="22">
        <v>111.65</v>
      </c>
      <c r="AH8" s="22">
        <v>24.9</v>
      </c>
      <c r="AI8" s="22">
        <v>255.75</v>
      </c>
      <c r="AJ8" s="23">
        <v>1658.49</v>
      </c>
      <c r="AK8" s="21">
        <v>1607.13</v>
      </c>
      <c r="AL8" s="21">
        <v>0</v>
      </c>
      <c r="AM8" s="21">
        <v>1607.13</v>
      </c>
      <c r="AN8" s="22">
        <v>128</v>
      </c>
      <c r="AO8" s="22">
        <v>20.85</v>
      </c>
      <c r="AP8" s="22">
        <v>144.37</v>
      </c>
      <c r="AQ8" s="22">
        <v>79.53</v>
      </c>
      <c r="AR8" s="22">
        <v>372.75</v>
      </c>
      <c r="AS8" s="23">
        <v>1979.88</v>
      </c>
      <c r="AT8" s="21">
        <v>1030.3399999999999</v>
      </c>
      <c r="AU8" s="21">
        <v>820.36</v>
      </c>
      <c r="AV8" s="21">
        <v>1850.7</v>
      </c>
      <c r="AW8" s="22">
        <v>162</v>
      </c>
      <c r="AX8" s="22">
        <v>13.36</v>
      </c>
      <c r="AY8" s="22">
        <v>262.86</v>
      </c>
      <c r="AZ8" s="22">
        <v>80.27</v>
      </c>
      <c r="BA8" s="22">
        <v>518.49</v>
      </c>
      <c r="BB8" s="23">
        <v>2369.19</v>
      </c>
      <c r="BC8" s="21">
        <v>1765.63</v>
      </c>
      <c r="BD8" s="21">
        <v>0</v>
      </c>
      <c r="BE8" s="21">
        <v>1765.63</v>
      </c>
      <c r="BF8" s="22">
        <v>130</v>
      </c>
      <c r="BG8" s="22">
        <v>20.85</v>
      </c>
      <c r="BH8" s="22">
        <v>577.71</v>
      </c>
      <c r="BI8" s="22">
        <v>30.66</v>
      </c>
      <c r="BJ8" s="22">
        <v>759.22</v>
      </c>
      <c r="BK8" s="23">
        <v>2524.85</v>
      </c>
      <c r="BL8" s="21">
        <v>671.59</v>
      </c>
      <c r="BM8" s="21">
        <v>0</v>
      </c>
      <c r="BN8" s="21">
        <v>671.59</v>
      </c>
      <c r="BO8" s="22">
        <v>2</v>
      </c>
      <c r="BP8" s="22">
        <v>8.69</v>
      </c>
      <c r="BQ8" s="22">
        <v>87.81</v>
      </c>
      <c r="BR8" s="22">
        <v>11.92</v>
      </c>
      <c r="BS8" s="22">
        <v>110.42</v>
      </c>
      <c r="BT8" s="23">
        <v>782.01</v>
      </c>
      <c r="BU8" s="21">
        <v>444.19</v>
      </c>
      <c r="BV8" s="21">
        <v>0</v>
      </c>
      <c r="BW8" s="21">
        <v>444.19</v>
      </c>
      <c r="BX8" s="22">
        <v>-29</v>
      </c>
      <c r="BY8" s="22">
        <v>5.74</v>
      </c>
      <c r="BZ8" s="22">
        <v>78.599999999999994</v>
      </c>
      <c r="CA8" s="22">
        <v>7.87</v>
      </c>
      <c r="CB8" s="22">
        <v>63.21</v>
      </c>
      <c r="CC8" s="23">
        <v>507.4</v>
      </c>
      <c r="CD8" s="21">
        <v>693.97</v>
      </c>
      <c r="CE8" s="21">
        <v>0</v>
      </c>
      <c r="CF8" s="21">
        <v>693.97</v>
      </c>
      <c r="CG8" s="22">
        <v>11</v>
      </c>
      <c r="CH8" s="22">
        <v>8.98</v>
      </c>
      <c r="CI8" s="22">
        <v>92.61</v>
      </c>
      <c r="CJ8" s="22">
        <v>12.31</v>
      </c>
      <c r="CK8" s="22">
        <v>124.9</v>
      </c>
      <c r="CL8" s="23">
        <v>818.87</v>
      </c>
      <c r="CM8" s="21">
        <v>2681.13</v>
      </c>
      <c r="CN8" s="21">
        <v>0</v>
      </c>
      <c r="CO8" s="21">
        <v>2681.13</v>
      </c>
      <c r="CP8" s="22">
        <v>22</v>
      </c>
      <c r="CQ8" s="22">
        <v>131.74</v>
      </c>
      <c r="CR8" s="22">
        <v>879.72</v>
      </c>
      <c r="CS8" s="22">
        <v>40.92</v>
      </c>
      <c r="CT8" s="22">
        <v>1074.3800000000001</v>
      </c>
      <c r="CU8" s="23">
        <v>3755.51</v>
      </c>
      <c r="CV8" s="21"/>
      <c r="CW8" s="21"/>
      <c r="CX8" s="21"/>
      <c r="CY8" s="22"/>
      <c r="CZ8" s="22"/>
      <c r="DA8" s="22"/>
      <c r="DB8" s="22"/>
      <c r="DC8" s="22"/>
      <c r="DD8" s="23"/>
      <c r="DE8" s="21">
        <v>0</v>
      </c>
      <c r="DF8" s="21">
        <v>0</v>
      </c>
      <c r="DG8" s="21">
        <v>0</v>
      </c>
      <c r="DH8" s="22">
        <v>0</v>
      </c>
      <c r="DI8" s="22">
        <v>0</v>
      </c>
      <c r="DJ8" s="22">
        <v>0</v>
      </c>
      <c r="DK8" s="22">
        <v>1.34</v>
      </c>
      <c r="DL8" s="22">
        <v>1.34</v>
      </c>
      <c r="DM8" s="23">
        <v>1.34</v>
      </c>
      <c r="DN8" s="73">
        <f t="shared" si="1"/>
        <v>13402.010000000002</v>
      </c>
      <c r="DO8" s="73">
        <f t="shared" si="2"/>
        <v>820.36</v>
      </c>
      <c r="DP8" s="73">
        <f t="shared" si="3"/>
        <v>14222.369999999999</v>
      </c>
      <c r="DQ8" s="22">
        <f t="shared" si="4"/>
        <v>770</v>
      </c>
      <c r="DR8" s="22">
        <f t="shared" si="5"/>
        <v>268.70000000000005</v>
      </c>
      <c r="DS8" s="22">
        <f t="shared" si="6"/>
        <v>2452.77</v>
      </c>
      <c r="DT8" s="22">
        <f t="shared" si="7"/>
        <v>497.84000000000003</v>
      </c>
      <c r="DU8" s="22">
        <f t="shared" si="8"/>
        <v>3989.3100000000004</v>
      </c>
      <c r="DV8" s="23">
        <f t="shared" si="9"/>
        <v>18211.680000000004</v>
      </c>
      <c r="DW8" s="262">
        <f t="shared" si="10"/>
        <v>1928.2899999999991</v>
      </c>
      <c r="DX8" s="262"/>
      <c r="DY8" s="263">
        <f t="shared" si="11"/>
        <v>-528.46999999999935</v>
      </c>
      <c r="DZ8" s="263"/>
    </row>
    <row r="9" spans="1:130" x14ac:dyDescent="0.25">
      <c r="A9" s="18">
        <v>1857</v>
      </c>
      <c r="B9" s="18" t="s">
        <v>374</v>
      </c>
      <c r="C9" s="18" t="s">
        <v>375</v>
      </c>
      <c r="D9" s="20">
        <v>1</v>
      </c>
      <c r="E9" s="18">
        <v>6299.6</v>
      </c>
      <c r="F9" s="18">
        <v>20501.28</v>
      </c>
      <c r="G9" s="18" t="s">
        <v>157</v>
      </c>
      <c r="H9" s="18" t="s">
        <v>27</v>
      </c>
      <c r="I9" s="18" t="s">
        <v>172</v>
      </c>
      <c r="J9" s="21">
        <v>1641.29</v>
      </c>
      <c r="K9" s="21">
        <v>0</v>
      </c>
      <c r="L9" s="21">
        <v>1641.29</v>
      </c>
      <c r="M9" s="22">
        <v>122</v>
      </c>
      <c r="N9" s="22">
        <v>20.22</v>
      </c>
      <c r="O9" s="22">
        <v>100.2</v>
      </c>
      <c r="P9" s="22">
        <v>110.37</v>
      </c>
      <c r="Q9" s="22">
        <v>352.79</v>
      </c>
      <c r="R9" s="23">
        <v>1994.08</v>
      </c>
      <c r="S9" s="21">
        <v>1577.14</v>
      </c>
      <c r="T9" s="21">
        <v>0</v>
      </c>
      <c r="U9" s="21">
        <v>1577.14</v>
      </c>
      <c r="V9" s="22">
        <v>125</v>
      </c>
      <c r="W9" s="22">
        <v>20.46</v>
      </c>
      <c r="X9" s="22">
        <v>117.95</v>
      </c>
      <c r="Y9" s="22">
        <v>129.99</v>
      </c>
      <c r="Z9" s="22">
        <v>393.4</v>
      </c>
      <c r="AA9" s="23">
        <v>1970.54</v>
      </c>
      <c r="AB9" s="21">
        <v>1577.14</v>
      </c>
      <c r="AC9" s="21">
        <v>0</v>
      </c>
      <c r="AD9" s="21">
        <v>1577.14</v>
      </c>
      <c r="AE9" s="22">
        <v>125</v>
      </c>
      <c r="AF9" s="22">
        <v>20.46</v>
      </c>
      <c r="AG9" s="22">
        <v>117.66</v>
      </c>
      <c r="AH9" s="22">
        <v>140.19</v>
      </c>
      <c r="AI9" s="22">
        <v>403.31</v>
      </c>
      <c r="AJ9" s="23">
        <v>1980.45</v>
      </c>
      <c r="AK9" s="21">
        <v>1402.02</v>
      </c>
      <c r="AL9" s="21">
        <v>0</v>
      </c>
      <c r="AM9" s="21">
        <v>1402.02</v>
      </c>
      <c r="AN9" s="22">
        <v>101</v>
      </c>
      <c r="AO9" s="22">
        <v>18.190000000000001</v>
      </c>
      <c r="AP9" s="22">
        <v>111.62</v>
      </c>
      <c r="AQ9" s="22">
        <v>131.97999999999999</v>
      </c>
      <c r="AR9" s="22">
        <v>362.79</v>
      </c>
      <c r="AS9" s="23">
        <v>1764.81</v>
      </c>
      <c r="AT9" s="21">
        <v>1577.14</v>
      </c>
      <c r="AU9" s="21">
        <v>846.54</v>
      </c>
      <c r="AV9" s="21">
        <v>2423.6799999999998</v>
      </c>
      <c r="AW9" s="22">
        <v>240</v>
      </c>
      <c r="AX9" s="22">
        <v>20.46</v>
      </c>
      <c r="AY9" s="22">
        <v>286.97000000000003</v>
      </c>
      <c r="AZ9" s="22">
        <v>120.94</v>
      </c>
      <c r="BA9" s="22">
        <v>668.37</v>
      </c>
      <c r="BB9" s="23">
        <v>3092.05</v>
      </c>
      <c r="BC9" s="21">
        <v>2565.02</v>
      </c>
      <c r="BD9" s="21">
        <v>0</v>
      </c>
      <c r="BE9" s="21">
        <v>2565.02</v>
      </c>
      <c r="BF9" s="22">
        <v>230</v>
      </c>
      <c r="BG9" s="22">
        <v>30.34</v>
      </c>
      <c r="BH9" s="22">
        <v>805.72</v>
      </c>
      <c r="BI9" s="22">
        <v>44.54</v>
      </c>
      <c r="BJ9" s="22">
        <v>1110.5999999999999</v>
      </c>
      <c r="BK9" s="23">
        <v>3675.62</v>
      </c>
      <c r="BL9" s="21">
        <v>1577.14</v>
      </c>
      <c r="BM9" s="21">
        <v>0</v>
      </c>
      <c r="BN9" s="21">
        <v>1577.14</v>
      </c>
      <c r="BO9" s="22">
        <v>122</v>
      </c>
      <c r="BP9" s="22">
        <v>20.46</v>
      </c>
      <c r="BQ9" s="22">
        <v>117.66</v>
      </c>
      <c r="BR9" s="22">
        <v>165.69</v>
      </c>
      <c r="BS9" s="22">
        <v>425.81</v>
      </c>
      <c r="BT9" s="23">
        <v>2002.95</v>
      </c>
      <c r="BU9" s="21">
        <v>1577.14</v>
      </c>
      <c r="BV9" s="21">
        <v>0</v>
      </c>
      <c r="BW9" s="21">
        <v>1577.14</v>
      </c>
      <c r="BX9" s="22">
        <v>124</v>
      </c>
      <c r="BY9" s="22">
        <v>20.46</v>
      </c>
      <c r="BZ9" s="22">
        <v>117.66</v>
      </c>
      <c r="CA9" s="22">
        <v>135.09</v>
      </c>
      <c r="CB9" s="22">
        <v>397.21</v>
      </c>
      <c r="CC9" s="23">
        <v>1974.35</v>
      </c>
      <c r="CD9" s="21">
        <v>1581.34</v>
      </c>
      <c r="CE9" s="21">
        <v>0</v>
      </c>
      <c r="CF9" s="21">
        <v>1581.34</v>
      </c>
      <c r="CG9" s="22">
        <v>125</v>
      </c>
      <c r="CH9" s="22">
        <v>20.52</v>
      </c>
      <c r="CI9" s="22">
        <v>121.52</v>
      </c>
      <c r="CJ9" s="22">
        <v>124.97</v>
      </c>
      <c r="CK9" s="22">
        <v>392.01</v>
      </c>
      <c r="CL9" s="23">
        <v>1973.35</v>
      </c>
      <c r="CM9" s="21">
        <v>1634.14</v>
      </c>
      <c r="CN9" s="21">
        <v>0</v>
      </c>
      <c r="CO9" s="21">
        <v>1634.14</v>
      </c>
      <c r="CP9" s="22">
        <v>141</v>
      </c>
      <c r="CQ9" s="22">
        <v>21.21</v>
      </c>
      <c r="CR9" s="22">
        <v>143.94999999999999</v>
      </c>
      <c r="CS9" s="22">
        <v>131.01</v>
      </c>
      <c r="CT9" s="22">
        <v>437.17</v>
      </c>
      <c r="CU9" s="23">
        <v>2071.31</v>
      </c>
      <c r="CV9" s="21">
        <v>1612.03</v>
      </c>
      <c r="CW9" s="21">
        <v>0</v>
      </c>
      <c r="CX9" s="21">
        <v>1612.03</v>
      </c>
      <c r="CY9" s="22">
        <v>130</v>
      </c>
      <c r="CZ9" s="22">
        <v>20.92</v>
      </c>
      <c r="DA9" s="22">
        <v>119.12</v>
      </c>
      <c r="DB9" s="22">
        <v>28.62</v>
      </c>
      <c r="DC9" s="22">
        <v>298.66000000000003</v>
      </c>
      <c r="DD9" s="23">
        <v>1910.69</v>
      </c>
      <c r="DE9" s="21">
        <v>2317.59</v>
      </c>
      <c r="DF9" s="21">
        <v>0</v>
      </c>
      <c r="DG9" s="21">
        <v>2317.59</v>
      </c>
      <c r="DH9" s="22">
        <v>230</v>
      </c>
      <c r="DI9" s="22">
        <v>233</v>
      </c>
      <c r="DJ9" s="22">
        <v>813.1</v>
      </c>
      <c r="DK9" s="22">
        <v>113.89</v>
      </c>
      <c r="DL9" s="22">
        <v>1389.99</v>
      </c>
      <c r="DM9" s="23">
        <v>3707.58</v>
      </c>
      <c r="DN9" s="73">
        <f t="shared" si="1"/>
        <v>20639.129999999997</v>
      </c>
      <c r="DO9" s="73">
        <f t="shared" si="2"/>
        <v>846.54</v>
      </c>
      <c r="DP9" s="73">
        <f t="shared" si="3"/>
        <v>21485.67</v>
      </c>
      <c r="DQ9" s="22">
        <f t="shared" si="4"/>
        <v>1815</v>
      </c>
      <c r="DR9" s="22">
        <f t="shared" si="5"/>
        <v>466.70000000000005</v>
      </c>
      <c r="DS9" s="22">
        <f t="shared" si="6"/>
        <v>2973.13</v>
      </c>
      <c r="DT9" s="22">
        <f t="shared" si="7"/>
        <v>1377.28</v>
      </c>
      <c r="DU9" s="22">
        <f t="shared" si="8"/>
        <v>6632.11</v>
      </c>
      <c r="DV9" s="23">
        <f t="shared" si="9"/>
        <v>28117.78</v>
      </c>
      <c r="DW9" s="262">
        <f t="shared" si="10"/>
        <v>984.38999999999942</v>
      </c>
      <c r="DX9" s="262"/>
      <c r="DY9" s="263">
        <f t="shared" si="11"/>
        <v>332.50999999999931</v>
      </c>
      <c r="DZ9" s="263"/>
    </row>
    <row r="10" spans="1:130" x14ac:dyDescent="0.25">
      <c r="A10" s="18">
        <v>1858</v>
      </c>
      <c r="B10" s="18" t="s">
        <v>387</v>
      </c>
      <c r="C10" s="18" t="s">
        <v>388</v>
      </c>
      <c r="D10" s="20">
        <v>1</v>
      </c>
      <c r="E10" s="18">
        <v>6407.27</v>
      </c>
      <c r="F10" s="18">
        <v>21062.27</v>
      </c>
      <c r="G10" s="18" t="s">
        <v>157</v>
      </c>
      <c r="H10" s="18" t="s">
        <v>27</v>
      </c>
      <c r="I10" s="18" t="s">
        <v>172</v>
      </c>
      <c r="J10" s="21">
        <v>1606.68</v>
      </c>
      <c r="K10" s="21">
        <v>0</v>
      </c>
      <c r="L10" s="21">
        <v>1606.68</v>
      </c>
      <c r="M10" s="22">
        <v>124</v>
      </c>
      <c r="N10" s="22">
        <v>20.85</v>
      </c>
      <c r="O10" s="22">
        <v>107.23</v>
      </c>
      <c r="P10" s="22">
        <v>79.53</v>
      </c>
      <c r="Q10" s="22">
        <v>331.61</v>
      </c>
      <c r="R10" s="23">
        <v>1938.29</v>
      </c>
      <c r="S10" s="21">
        <v>1624.75</v>
      </c>
      <c r="T10" s="21">
        <v>0</v>
      </c>
      <c r="U10" s="21">
        <v>1624.75</v>
      </c>
      <c r="V10" s="22">
        <v>127</v>
      </c>
      <c r="W10" s="22">
        <v>21.08</v>
      </c>
      <c r="X10" s="22">
        <v>124.13</v>
      </c>
      <c r="Y10" s="22">
        <v>79.84</v>
      </c>
      <c r="Z10" s="22">
        <v>352.05</v>
      </c>
      <c r="AA10" s="23">
        <v>1976.8</v>
      </c>
      <c r="AB10" s="21">
        <v>1624.75</v>
      </c>
      <c r="AC10" s="21">
        <v>0</v>
      </c>
      <c r="AD10" s="21">
        <v>1624.75</v>
      </c>
      <c r="AE10" s="22">
        <v>127</v>
      </c>
      <c r="AF10" s="22">
        <v>21.08</v>
      </c>
      <c r="AG10" s="22">
        <v>123.81</v>
      </c>
      <c r="AH10" s="22">
        <v>79.84</v>
      </c>
      <c r="AI10" s="22">
        <v>351.73</v>
      </c>
      <c r="AJ10" s="23">
        <v>1976.48</v>
      </c>
      <c r="AK10" s="21">
        <v>1624.75</v>
      </c>
      <c r="AL10" s="21">
        <v>0</v>
      </c>
      <c r="AM10" s="21">
        <v>1624.75</v>
      </c>
      <c r="AN10" s="22">
        <v>127</v>
      </c>
      <c r="AO10" s="22">
        <v>21.08</v>
      </c>
      <c r="AP10" s="22">
        <v>123.81</v>
      </c>
      <c r="AQ10" s="22">
        <v>79.84</v>
      </c>
      <c r="AR10" s="22">
        <v>351.73</v>
      </c>
      <c r="AS10" s="23">
        <v>1976.48</v>
      </c>
      <c r="AT10" s="21">
        <v>1624.75</v>
      </c>
      <c r="AU10" s="21">
        <v>872.72</v>
      </c>
      <c r="AV10" s="21">
        <v>2497.4699999999998</v>
      </c>
      <c r="AW10" s="22">
        <v>246</v>
      </c>
      <c r="AX10" s="22">
        <v>21.08</v>
      </c>
      <c r="AY10" s="22">
        <v>298.35000000000002</v>
      </c>
      <c r="AZ10" s="22">
        <v>91.53</v>
      </c>
      <c r="BA10" s="22">
        <v>656.96</v>
      </c>
      <c r="BB10" s="23">
        <v>3154.43</v>
      </c>
      <c r="BC10" s="21">
        <v>2407.64</v>
      </c>
      <c r="BD10" s="21">
        <v>0</v>
      </c>
      <c r="BE10" s="21">
        <v>2407.64</v>
      </c>
      <c r="BF10" s="22">
        <v>234</v>
      </c>
      <c r="BG10" s="22">
        <v>31.26</v>
      </c>
      <c r="BH10" s="22">
        <v>833.66</v>
      </c>
      <c r="BI10" s="22">
        <v>93.75</v>
      </c>
      <c r="BJ10" s="22">
        <v>1192.67</v>
      </c>
      <c r="BK10" s="23">
        <v>3600.31</v>
      </c>
      <c r="BL10" s="21">
        <v>1624.75</v>
      </c>
      <c r="BM10" s="21">
        <v>0</v>
      </c>
      <c r="BN10" s="21">
        <v>1624.75</v>
      </c>
      <c r="BO10" s="22">
        <v>126</v>
      </c>
      <c r="BP10" s="22">
        <v>21.08</v>
      </c>
      <c r="BQ10" s="22">
        <v>123.81</v>
      </c>
      <c r="BR10" s="22">
        <v>79.84</v>
      </c>
      <c r="BS10" s="22">
        <v>350.73</v>
      </c>
      <c r="BT10" s="23">
        <v>1975.48</v>
      </c>
      <c r="BU10" s="21">
        <v>1588.26</v>
      </c>
      <c r="BV10" s="21">
        <v>0</v>
      </c>
      <c r="BW10" s="21">
        <v>1588.26</v>
      </c>
      <c r="BX10" s="22">
        <v>121</v>
      </c>
      <c r="BY10" s="22">
        <v>20.61</v>
      </c>
      <c r="BZ10" s="22">
        <v>121.65</v>
      </c>
      <c r="CA10" s="22">
        <v>79.2</v>
      </c>
      <c r="CB10" s="22">
        <v>342.46</v>
      </c>
      <c r="CC10" s="23">
        <v>1930.72</v>
      </c>
      <c r="CD10" s="21">
        <v>1628.4</v>
      </c>
      <c r="CE10" s="21">
        <v>0</v>
      </c>
      <c r="CF10" s="21">
        <v>1628.4</v>
      </c>
      <c r="CG10" s="22">
        <v>127</v>
      </c>
      <c r="CH10" s="22">
        <v>21.13</v>
      </c>
      <c r="CI10" s="22">
        <v>127.19</v>
      </c>
      <c r="CJ10" s="22">
        <v>79.91</v>
      </c>
      <c r="CK10" s="22">
        <v>355.23</v>
      </c>
      <c r="CL10" s="23">
        <v>1983.63</v>
      </c>
      <c r="CM10" s="21">
        <v>1659.64</v>
      </c>
      <c r="CN10" s="21">
        <v>0</v>
      </c>
      <c r="CO10" s="21">
        <v>1659.64</v>
      </c>
      <c r="CP10" s="22">
        <v>131</v>
      </c>
      <c r="CQ10" s="22">
        <v>21.53</v>
      </c>
      <c r="CR10" s="22">
        <v>125.3</v>
      </c>
      <c r="CS10" s="22">
        <v>80.47</v>
      </c>
      <c r="CT10" s="22">
        <v>358.3</v>
      </c>
      <c r="CU10" s="23">
        <v>2017.94</v>
      </c>
      <c r="CV10" s="21">
        <v>1659.64</v>
      </c>
      <c r="CW10" s="21">
        <v>0</v>
      </c>
      <c r="CX10" s="21">
        <v>1659.64</v>
      </c>
      <c r="CY10" s="22">
        <v>131</v>
      </c>
      <c r="CZ10" s="22">
        <v>21.53</v>
      </c>
      <c r="DA10" s="22">
        <v>125.3</v>
      </c>
      <c r="DB10" s="22">
        <v>105.97</v>
      </c>
      <c r="DC10" s="22">
        <v>383.8</v>
      </c>
      <c r="DD10" s="23">
        <v>2043.44</v>
      </c>
      <c r="DE10" s="21">
        <v>2414.54</v>
      </c>
      <c r="DF10" s="21">
        <v>0</v>
      </c>
      <c r="DG10" s="21">
        <v>2414.54</v>
      </c>
      <c r="DH10" s="22">
        <v>237</v>
      </c>
      <c r="DI10" s="22">
        <v>241.88</v>
      </c>
      <c r="DJ10" s="22">
        <v>809.33</v>
      </c>
      <c r="DK10" s="22">
        <v>120.72</v>
      </c>
      <c r="DL10" s="22">
        <v>1408.93</v>
      </c>
      <c r="DM10" s="23">
        <v>3823.47</v>
      </c>
      <c r="DN10" s="73">
        <f t="shared" si="1"/>
        <v>21088.55</v>
      </c>
      <c r="DO10" s="73">
        <f t="shared" si="2"/>
        <v>872.72</v>
      </c>
      <c r="DP10" s="73">
        <f t="shared" si="3"/>
        <v>21961.27</v>
      </c>
      <c r="DQ10" s="22">
        <f t="shared" si="4"/>
        <v>1858</v>
      </c>
      <c r="DR10" s="22">
        <f t="shared" si="5"/>
        <v>484.19</v>
      </c>
      <c r="DS10" s="22">
        <f t="shared" si="6"/>
        <v>3043.57</v>
      </c>
      <c r="DT10" s="22">
        <f t="shared" si="7"/>
        <v>1050.44</v>
      </c>
      <c r="DU10" s="22">
        <f t="shared" si="8"/>
        <v>6436.2000000000007</v>
      </c>
      <c r="DV10" s="23">
        <f t="shared" si="9"/>
        <v>28397.47</v>
      </c>
      <c r="DW10" s="262">
        <f t="shared" si="10"/>
        <v>899</v>
      </c>
      <c r="DX10" s="262"/>
      <c r="DY10" s="263">
        <f t="shared" si="11"/>
        <v>28.930000000000291</v>
      </c>
      <c r="DZ10" s="263"/>
    </row>
    <row r="11" spans="1:130" x14ac:dyDescent="0.25">
      <c r="A11" s="18">
        <v>1859</v>
      </c>
      <c r="B11" s="18" t="s">
        <v>425</v>
      </c>
      <c r="C11" s="18" t="s">
        <v>426</v>
      </c>
      <c r="D11" s="20">
        <v>1</v>
      </c>
      <c r="E11" s="18">
        <v>2366.2199999999998</v>
      </c>
      <c r="F11" s="18">
        <v>5024.83</v>
      </c>
      <c r="G11" s="18" t="s">
        <v>157</v>
      </c>
      <c r="H11" s="18" t="s">
        <v>27</v>
      </c>
      <c r="I11" s="18" t="s">
        <v>172</v>
      </c>
      <c r="J11" s="21">
        <v>1058.0899999999999</v>
      </c>
      <c r="K11" s="21">
        <v>0</v>
      </c>
      <c r="L11" s="21">
        <v>1058.0899999999999</v>
      </c>
      <c r="M11" s="22">
        <v>62</v>
      </c>
      <c r="N11" s="22">
        <v>13.71</v>
      </c>
      <c r="O11" s="22">
        <v>42.55</v>
      </c>
      <c r="P11" s="22">
        <v>18.78</v>
      </c>
      <c r="Q11" s="22">
        <v>137.04</v>
      </c>
      <c r="R11" s="23">
        <v>1195.1300000000001</v>
      </c>
      <c r="S11" s="21">
        <v>1077.1400000000001</v>
      </c>
      <c r="T11" s="21">
        <v>0</v>
      </c>
      <c r="U11" s="21">
        <v>1077.1400000000001</v>
      </c>
      <c r="V11" s="22">
        <v>67</v>
      </c>
      <c r="W11" s="22">
        <v>13.96</v>
      </c>
      <c r="X11" s="22">
        <v>80.72</v>
      </c>
      <c r="Y11" s="22">
        <v>19.11</v>
      </c>
      <c r="Z11" s="22">
        <v>180.79</v>
      </c>
      <c r="AA11" s="23">
        <v>1257.93</v>
      </c>
      <c r="AB11" s="21">
        <v>985.79</v>
      </c>
      <c r="AC11" s="21">
        <v>0</v>
      </c>
      <c r="AD11" s="21">
        <v>985.79</v>
      </c>
      <c r="AE11" s="22">
        <v>59</v>
      </c>
      <c r="AF11" s="22">
        <v>12.77</v>
      </c>
      <c r="AG11" s="22">
        <v>76.819999999999993</v>
      </c>
      <c r="AH11" s="22">
        <v>17.5</v>
      </c>
      <c r="AI11" s="22">
        <v>166.09</v>
      </c>
      <c r="AJ11" s="23">
        <v>1151.8800000000001</v>
      </c>
      <c r="AK11" s="21">
        <v>11.23</v>
      </c>
      <c r="AL11" s="21">
        <v>0</v>
      </c>
      <c r="AM11" s="21">
        <v>11.23</v>
      </c>
      <c r="AN11" s="22">
        <v>-24</v>
      </c>
      <c r="AO11" s="22">
        <v>0.15</v>
      </c>
      <c r="AP11" s="22">
        <v>37.4</v>
      </c>
      <c r="AQ11" s="22">
        <v>0.2</v>
      </c>
      <c r="AR11" s="22">
        <v>13.75</v>
      </c>
      <c r="AS11" s="23">
        <v>24.98</v>
      </c>
      <c r="AT11" s="21">
        <v>1881.81</v>
      </c>
      <c r="AU11" s="21">
        <v>410.18</v>
      </c>
      <c r="AV11" s="21">
        <v>2291.9899999999998</v>
      </c>
      <c r="AW11" s="22">
        <v>74</v>
      </c>
      <c r="AX11" s="22">
        <v>74.44</v>
      </c>
      <c r="AY11" s="22">
        <v>195.21</v>
      </c>
      <c r="AZ11" s="22">
        <v>38.9</v>
      </c>
      <c r="BA11" s="22">
        <v>382.55</v>
      </c>
      <c r="BB11" s="23">
        <v>2674.54</v>
      </c>
      <c r="BC11" s="21">
        <v>0</v>
      </c>
      <c r="BD11" s="21">
        <v>0</v>
      </c>
      <c r="BE11" s="21">
        <v>0</v>
      </c>
      <c r="BF11" s="22">
        <v>0</v>
      </c>
      <c r="BG11" s="22">
        <v>0</v>
      </c>
      <c r="BH11" s="22">
        <v>0</v>
      </c>
      <c r="BI11" s="22">
        <v>0</v>
      </c>
      <c r="BJ11" s="22">
        <v>0</v>
      </c>
      <c r="BK11" s="23">
        <v>0</v>
      </c>
      <c r="BL11" s="21">
        <v>0</v>
      </c>
      <c r="BM11" s="21">
        <v>0</v>
      </c>
      <c r="BN11" s="21">
        <v>0</v>
      </c>
      <c r="BO11" s="22">
        <v>0</v>
      </c>
      <c r="BP11" s="22">
        <v>0</v>
      </c>
      <c r="BQ11" s="22">
        <v>0</v>
      </c>
      <c r="BR11" s="22">
        <v>0</v>
      </c>
      <c r="BS11" s="22">
        <v>0</v>
      </c>
      <c r="BT11" s="23">
        <v>0</v>
      </c>
      <c r="BU11" s="21">
        <v>0</v>
      </c>
      <c r="BV11" s="21">
        <v>0</v>
      </c>
      <c r="BW11" s="21">
        <v>0</v>
      </c>
      <c r="BX11" s="22">
        <v>0</v>
      </c>
      <c r="BY11" s="22">
        <v>0</v>
      </c>
      <c r="BZ11" s="22">
        <v>0</v>
      </c>
      <c r="CA11" s="22">
        <v>0</v>
      </c>
      <c r="CB11" s="22">
        <v>0</v>
      </c>
      <c r="CC11" s="23">
        <v>0</v>
      </c>
      <c r="CD11" s="21">
        <v>0</v>
      </c>
      <c r="CE11" s="21">
        <v>0</v>
      </c>
      <c r="CF11" s="21">
        <v>0</v>
      </c>
      <c r="CG11" s="22">
        <v>0</v>
      </c>
      <c r="CH11" s="22">
        <v>0</v>
      </c>
      <c r="CI11" s="22">
        <v>0</v>
      </c>
      <c r="CJ11" s="22">
        <v>0</v>
      </c>
      <c r="CK11" s="22">
        <v>0</v>
      </c>
      <c r="CL11" s="23">
        <v>0</v>
      </c>
      <c r="CM11" s="21">
        <v>0</v>
      </c>
      <c r="CN11" s="21">
        <v>0</v>
      </c>
      <c r="CO11" s="21">
        <v>0</v>
      </c>
      <c r="CP11" s="22">
        <v>0</v>
      </c>
      <c r="CQ11" s="22">
        <v>0</v>
      </c>
      <c r="CR11" s="22">
        <v>0</v>
      </c>
      <c r="CS11" s="22">
        <v>0</v>
      </c>
      <c r="CT11" s="22">
        <v>0</v>
      </c>
      <c r="CU11" s="23">
        <v>0</v>
      </c>
      <c r="CV11" s="21"/>
      <c r="CW11" s="21"/>
      <c r="CX11" s="21"/>
      <c r="CY11" s="22"/>
      <c r="CZ11" s="22"/>
      <c r="DA11" s="22"/>
      <c r="DB11" s="22"/>
      <c r="DC11" s="22"/>
      <c r="DD11" s="23"/>
      <c r="DN11" s="73">
        <f t="shared" si="1"/>
        <v>5014.0599999999995</v>
      </c>
      <c r="DO11" s="73">
        <f t="shared" si="2"/>
        <v>410.18</v>
      </c>
      <c r="DP11" s="73">
        <f t="shared" si="3"/>
        <v>5424.24</v>
      </c>
      <c r="DQ11" s="22">
        <f t="shared" si="4"/>
        <v>238</v>
      </c>
      <c r="DR11" s="22">
        <f t="shared" si="5"/>
        <v>115.03</v>
      </c>
      <c r="DS11" s="22">
        <f t="shared" si="6"/>
        <v>432.7</v>
      </c>
      <c r="DT11" s="22">
        <f t="shared" si="7"/>
        <v>94.490000000000009</v>
      </c>
      <c r="DU11" s="22">
        <f t="shared" si="8"/>
        <v>880.22</v>
      </c>
      <c r="DV11" s="23">
        <f t="shared" si="9"/>
        <v>6304.4600000000009</v>
      </c>
      <c r="DW11" s="262">
        <f t="shared" si="10"/>
        <v>399.40999999999985</v>
      </c>
      <c r="DX11" s="262"/>
      <c r="DY11" s="263">
        <f t="shared" si="11"/>
        <v>-1485.9999999999998</v>
      </c>
      <c r="DZ11" s="263"/>
    </row>
    <row r="12" spans="1:130" x14ac:dyDescent="0.25">
      <c r="A12" s="18">
        <v>1860</v>
      </c>
      <c r="B12" s="18" t="s">
        <v>433</v>
      </c>
      <c r="C12" s="18" t="s">
        <v>211</v>
      </c>
      <c r="D12" s="20">
        <v>1</v>
      </c>
      <c r="E12" s="18">
        <v>6906.9</v>
      </c>
      <c r="F12" s="18">
        <v>21062.27</v>
      </c>
      <c r="G12" s="18" t="s">
        <v>157</v>
      </c>
      <c r="H12" s="18" t="s">
        <v>27</v>
      </c>
      <c r="I12" s="18" t="s">
        <v>172</v>
      </c>
      <c r="J12" s="21">
        <v>1605.7</v>
      </c>
      <c r="K12" s="21">
        <v>0</v>
      </c>
      <c r="L12" s="21">
        <v>1605.7</v>
      </c>
      <c r="M12" s="22">
        <v>128</v>
      </c>
      <c r="N12" s="22">
        <v>20.83</v>
      </c>
      <c r="O12" s="22">
        <v>143.32</v>
      </c>
      <c r="P12" s="22">
        <v>115.2</v>
      </c>
      <c r="Q12" s="22">
        <v>407.35</v>
      </c>
      <c r="R12" s="23">
        <v>2013.05</v>
      </c>
      <c r="S12" s="21">
        <v>1624.75</v>
      </c>
      <c r="T12" s="21">
        <v>0</v>
      </c>
      <c r="U12" s="21">
        <v>1624.75</v>
      </c>
      <c r="V12" s="22">
        <v>131</v>
      </c>
      <c r="W12" s="22">
        <v>21.08</v>
      </c>
      <c r="X12" s="22">
        <v>161.11000000000001</v>
      </c>
      <c r="Y12" s="22">
        <v>130.84</v>
      </c>
      <c r="Z12" s="22">
        <v>444.03</v>
      </c>
      <c r="AA12" s="23">
        <v>2068.7800000000002</v>
      </c>
      <c r="AB12" s="21">
        <v>1193.31</v>
      </c>
      <c r="AC12" s="21">
        <v>0</v>
      </c>
      <c r="AD12" s="21">
        <v>1193.31</v>
      </c>
      <c r="AE12" s="22">
        <v>74</v>
      </c>
      <c r="AF12" s="22">
        <v>15.47</v>
      </c>
      <c r="AG12" s="22">
        <v>135.21</v>
      </c>
      <c r="AH12" s="22">
        <v>87.48</v>
      </c>
      <c r="AI12" s="22">
        <v>312.16000000000003</v>
      </c>
      <c r="AJ12" s="23">
        <v>1505.47</v>
      </c>
      <c r="AK12" s="21">
        <v>575.72</v>
      </c>
      <c r="AL12" s="21">
        <v>0</v>
      </c>
      <c r="AM12" s="21">
        <v>575.72</v>
      </c>
      <c r="AN12" s="22">
        <v>-4</v>
      </c>
      <c r="AO12" s="22">
        <v>7.44</v>
      </c>
      <c r="AP12" s="22">
        <v>98.34</v>
      </c>
      <c r="AQ12" s="22">
        <v>117.31</v>
      </c>
      <c r="AR12" s="22">
        <v>219.09</v>
      </c>
      <c r="AS12" s="23">
        <v>794.81</v>
      </c>
      <c r="AT12" s="21">
        <v>1624.75</v>
      </c>
      <c r="AU12" s="21">
        <v>872.72</v>
      </c>
      <c r="AV12" s="21">
        <v>2497.4699999999998</v>
      </c>
      <c r="AW12" s="22">
        <v>244</v>
      </c>
      <c r="AX12" s="22">
        <v>21.08</v>
      </c>
      <c r="AY12" s="22">
        <v>335.33</v>
      </c>
      <c r="AZ12" s="22">
        <v>117.03</v>
      </c>
      <c r="BA12" s="22">
        <v>717.44</v>
      </c>
      <c r="BB12" s="23">
        <v>3214.91</v>
      </c>
      <c r="BC12" s="21">
        <v>2561.04</v>
      </c>
      <c r="BD12" s="21">
        <v>0</v>
      </c>
      <c r="BE12" s="21">
        <v>2561.04</v>
      </c>
      <c r="BF12" s="22">
        <v>239</v>
      </c>
      <c r="BG12" s="22">
        <v>31.26</v>
      </c>
      <c r="BH12" s="22">
        <v>870.64</v>
      </c>
      <c r="BI12" s="22">
        <v>44.8</v>
      </c>
      <c r="BJ12" s="22">
        <v>1185.7</v>
      </c>
      <c r="BK12" s="23">
        <v>3746.74</v>
      </c>
      <c r="BL12" s="21">
        <v>1638</v>
      </c>
      <c r="BM12" s="21">
        <v>0</v>
      </c>
      <c r="BN12" s="21">
        <v>1638</v>
      </c>
      <c r="BO12" s="22">
        <v>133</v>
      </c>
      <c r="BP12" s="22">
        <v>21.26</v>
      </c>
      <c r="BQ12" s="22">
        <v>172.93</v>
      </c>
      <c r="BR12" s="22">
        <v>131.08000000000001</v>
      </c>
      <c r="BS12" s="22">
        <v>458.27</v>
      </c>
      <c r="BT12" s="23">
        <v>2096.27</v>
      </c>
      <c r="BU12" s="21">
        <v>1624.75</v>
      </c>
      <c r="BV12" s="21">
        <v>0</v>
      </c>
      <c r="BW12" s="21">
        <v>1624.75</v>
      </c>
      <c r="BX12" s="22">
        <v>131</v>
      </c>
      <c r="BY12" s="22">
        <v>21.08</v>
      </c>
      <c r="BZ12" s="22">
        <v>160.79</v>
      </c>
      <c r="CA12" s="22">
        <v>120.64</v>
      </c>
      <c r="CB12" s="22">
        <v>433.51</v>
      </c>
      <c r="CC12" s="23">
        <v>2058.2600000000002</v>
      </c>
      <c r="CD12" s="21">
        <v>1655.92</v>
      </c>
      <c r="CE12" s="21">
        <v>0</v>
      </c>
      <c r="CF12" s="21">
        <v>1655.92</v>
      </c>
      <c r="CG12" s="22">
        <v>136</v>
      </c>
      <c r="CH12" s="22">
        <v>21.48</v>
      </c>
      <c r="CI12" s="22">
        <v>189.12</v>
      </c>
      <c r="CJ12" s="22">
        <v>131.38999999999999</v>
      </c>
      <c r="CK12" s="22">
        <v>477.99</v>
      </c>
      <c r="CL12" s="23">
        <v>2133.91</v>
      </c>
      <c r="CM12" s="21">
        <v>1669.58</v>
      </c>
      <c r="CN12" s="21">
        <v>0</v>
      </c>
      <c r="CO12" s="21">
        <v>1669.58</v>
      </c>
      <c r="CP12" s="22">
        <v>146</v>
      </c>
      <c r="CQ12" s="22">
        <v>21.66</v>
      </c>
      <c r="CR12" s="22">
        <v>176.21</v>
      </c>
      <c r="CS12" s="22">
        <v>111.24</v>
      </c>
      <c r="CT12" s="22">
        <v>455.11</v>
      </c>
      <c r="CU12" s="23">
        <v>2124.69</v>
      </c>
      <c r="CV12" s="21">
        <v>1659.64</v>
      </c>
      <c r="CW12" s="21">
        <v>0</v>
      </c>
      <c r="CX12" s="21">
        <v>1659.64</v>
      </c>
      <c r="CY12" s="22">
        <v>136</v>
      </c>
      <c r="CZ12" s="22">
        <v>21.53</v>
      </c>
      <c r="DA12" s="22">
        <v>162.28</v>
      </c>
      <c r="DB12" s="22">
        <v>121.27</v>
      </c>
      <c r="DC12" s="22">
        <v>441.08</v>
      </c>
      <c r="DD12" s="23">
        <v>2100.7199999999998</v>
      </c>
      <c r="DE12" s="21">
        <v>2409.36</v>
      </c>
      <c r="DF12" s="21">
        <v>0</v>
      </c>
      <c r="DG12" s="21">
        <v>2409.36</v>
      </c>
      <c r="DH12" s="22">
        <v>238</v>
      </c>
      <c r="DI12" s="22">
        <v>227.82</v>
      </c>
      <c r="DJ12" s="22">
        <v>842.24</v>
      </c>
      <c r="DK12" s="22">
        <v>161.43</v>
      </c>
      <c r="DL12" s="22">
        <v>1469.49</v>
      </c>
      <c r="DM12" s="23">
        <v>3878.85</v>
      </c>
      <c r="DN12" s="73">
        <f t="shared" si="1"/>
        <v>19842.52</v>
      </c>
      <c r="DO12" s="73">
        <f t="shared" si="2"/>
        <v>872.72</v>
      </c>
      <c r="DP12" s="73">
        <f t="shared" si="3"/>
        <v>20715.240000000002</v>
      </c>
      <c r="DQ12" s="22">
        <f t="shared" si="4"/>
        <v>1732</v>
      </c>
      <c r="DR12" s="22">
        <f t="shared" si="5"/>
        <v>451.99</v>
      </c>
      <c r="DS12" s="22">
        <f t="shared" si="6"/>
        <v>3447.5200000000004</v>
      </c>
      <c r="DT12" s="22">
        <f t="shared" si="7"/>
        <v>1389.71</v>
      </c>
      <c r="DU12" s="22">
        <f t="shared" si="8"/>
        <v>7021.2199999999984</v>
      </c>
      <c r="DV12" s="23">
        <f t="shared" si="9"/>
        <v>27736.46</v>
      </c>
      <c r="DW12" s="262">
        <f t="shared" si="10"/>
        <v>-347.02999999999884</v>
      </c>
      <c r="DX12" s="262"/>
      <c r="DY12" s="263">
        <f t="shared" si="11"/>
        <v>114.3199999999988</v>
      </c>
      <c r="DZ12" s="263"/>
    </row>
    <row r="13" spans="1:130" x14ac:dyDescent="0.25">
      <c r="A13" s="18">
        <v>1861</v>
      </c>
      <c r="B13" s="18" t="s">
        <v>824</v>
      </c>
      <c r="C13" s="18" t="s">
        <v>825</v>
      </c>
      <c r="D13" s="20">
        <v>0</v>
      </c>
      <c r="G13" s="18" t="s">
        <v>157</v>
      </c>
      <c r="H13" s="18" t="s">
        <v>27</v>
      </c>
      <c r="I13" s="18" t="s">
        <v>172</v>
      </c>
      <c r="J13" s="21"/>
      <c r="K13" s="21"/>
      <c r="L13" s="21"/>
      <c r="M13" s="22"/>
      <c r="N13" s="22"/>
      <c r="O13" s="22"/>
      <c r="P13" s="22"/>
      <c r="Q13" s="22"/>
      <c r="R13" s="23"/>
      <c r="S13" s="21">
        <v>0</v>
      </c>
      <c r="T13" s="21">
        <v>0</v>
      </c>
      <c r="U13" s="21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3">
        <v>0</v>
      </c>
      <c r="AB13" s="21"/>
      <c r="AC13" s="21"/>
      <c r="AD13" s="21"/>
      <c r="AE13" s="22"/>
      <c r="AF13" s="22"/>
      <c r="AG13" s="22"/>
      <c r="AH13" s="22"/>
      <c r="AI13" s="22"/>
      <c r="AJ13" s="23"/>
      <c r="AK13" s="21"/>
      <c r="AL13" s="21"/>
      <c r="AM13" s="21"/>
      <c r="AN13" s="22"/>
      <c r="AO13" s="22"/>
      <c r="AP13" s="22"/>
      <c r="AQ13" s="22"/>
      <c r="AR13" s="22"/>
      <c r="AS13" s="23"/>
      <c r="AT13" s="21">
        <v>0</v>
      </c>
      <c r="AU13" s="21">
        <v>467.47</v>
      </c>
      <c r="AV13" s="21">
        <v>467.47</v>
      </c>
      <c r="AW13" s="22">
        <v>19</v>
      </c>
      <c r="AX13" s="22">
        <v>0</v>
      </c>
      <c r="AY13" s="22">
        <v>93.5</v>
      </c>
      <c r="AZ13" s="22">
        <v>6.26</v>
      </c>
      <c r="BA13" s="22">
        <v>118.76</v>
      </c>
      <c r="BB13" s="23">
        <v>586.23</v>
      </c>
      <c r="BC13" s="21"/>
      <c r="BD13" s="21"/>
      <c r="BE13" s="21"/>
      <c r="BF13" s="22"/>
      <c r="BG13" s="22"/>
      <c r="BH13" s="22"/>
      <c r="BI13" s="22"/>
      <c r="BJ13" s="22"/>
      <c r="BK13" s="23"/>
      <c r="BL13" s="21"/>
      <c r="BM13" s="21"/>
      <c r="BN13" s="21"/>
      <c r="BO13" s="22"/>
      <c r="BP13" s="22"/>
      <c r="BQ13" s="22"/>
      <c r="BR13" s="22"/>
      <c r="BS13" s="22"/>
      <c r="BT13" s="23"/>
      <c r="BU13" s="21"/>
      <c r="BV13" s="21"/>
      <c r="BW13" s="21"/>
      <c r="BX13" s="22"/>
      <c r="BY13" s="22"/>
      <c r="BZ13" s="22"/>
      <c r="CA13" s="22"/>
      <c r="CB13" s="22"/>
      <c r="CC13" s="23"/>
      <c r="CD13" s="21"/>
      <c r="CE13" s="21"/>
      <c r="CF13" s="21"/>
      <c r="CG13" s="22"/>
      <c r="CH13" s="22"/>
      <c r="CI13" s="22"/>
      <c r="CJ13" s="22"/>
      <c r="CK13" s="22"/>
      <c r="CL13" s="23"/>
      <c r="CM13" s="21"/>
      <c r="CN13" s="21"/>
      <c r="CO13" s="21"/>
      <c r="CP13" s="22"/>
      <c r="CQ13" s="22"/>
      <c r="CR13" s="22"/>
      <c r="CS13" s="22"/>
      <c r="CT13" s="22"/>
      <c r="CU13" s="23"/>
      <c r="CV13" s="21"/>
      <c r="CW13" s="21"/>
      <c r="CX13" s="21"/>
      <c r="CY13" s="22"/>
      <c r="CZ13" s="22"/>
      <c r="DA13" s="22"/>
      <c r="DB13" s="22"/>
      <c r="DC13" s="22"/>
      <c r="DD13" s="23"/>
      <c r="DN13" s="73">
        <f t="shared" si="1"/>
        <v>0</v>
      </c>
      <c r="DO13" s="73">
        <f t="shared" si="2"/>
        <v>467.47</v>
      </c>
      <c r="DP13" s="73">
        <f t="shared" si="3"/>
        <v>467.47</v>
      </c>
      <c r="DQ13" s="22">
        <f t="shared" si="4"/>
        <v>19</v>
      </c>
      <c r="DR13" s="22">
        <f t="shared" si="5"/>
        <v>0</v>
      </c>
      <c r="DS13" s="22">
        <f t="shared" si="6"/>
        <v>93.5</v>
      </c>
      <c r="DT13" s="22">
        <f t="shared" si="7"/>
        <v>6.26</v>
      </c>
      <c r="DU13" s="22">
        <f t="shared" si="8"/>
        <v>118.76</v>
      </c>
      <c r="DV13" s="23">
        <f t="shared" si="9"/>
        <v>586.23</v>
      </c>
      <c r="DW13" s="262">
        <f t="shared" si="10"/>
        <v>467.47</v>
      </c>
      <c r="DX13" s="262"/>
      <c r="DY13" s="263">
        <f t="shared" si="11"/>
        <v>118.76</v>
      </c>
      <c r="DZ13" s="263"/>
    </row>
    <row r="14" spans="1:130" x14ac:dyDescent="0.25">
      <c r="A14" s="18">
        <v>1863</v>
      </c>
      <c r="B14" s="18" t="s">
        <v>528</v>
      </c>
      <c r="C14" s="18" t="s">
        <v>309</v>
      </c>
      <c r="D14" s="20">
        <v>1</v>
      </c>
      <c r="E14" s="18">
        <v>6235.52</v>
      </c>
      <c r="F14" s="18">
        <v>20443.3</v>
      </c>
      <c r="G14" s="18" t="s">
        <v>157</v>
      </c>
      <c r="H14" s="18" t="s">
        <v>27</v>
      </c>
      <c r="I14" s="18" t="s">
        <v>172</v>
      </c>
      <c r="J14" s="21">
        <v>1633.49</v>
      </c>
      <c r="K14" s="21">
        <v>0</v>
      </c>
      <c r="L14" s="21">
        <v>1633.49</v>
      </c>
      <c r="M14" s="22">
        <v>122</v>
      </c>
      <c r="N14" s="22">
        <v>20.22</v>
      </c>
      <c r="O14" s="22">
        <v>100.2</v>
      </c>
      <c r="P14" s="22">
        <v>79.67</v>
      </c>
      <c r="Q14" s="22">
        <v>322.08999999999997</v>
      </c>
      <c r="R14" s="23">
        <v>1955.58</v>
      </c>
      <c r="S14" s="21">
        <v>1577.14</v>
      </c>
      <c r="T14" s="21">
        <v>0</v>
      </c>
      <c r="U14" s="21">
        <v>1577.14</v>
      </c>
      <c r="V14" s="22">
        <v>125</v>
      </c>
      <c r="W14" s="22">
        <v>20.46</v>
      </c>
      <c r="X14" s="22">
        <v>117.95</v>
      </c>
      <c r="Y14" s="22">
        <v>27.99</v>
      </c>
      <c r="Z14" s="22">
        <v>291.39999999999998</v>
      </c>
      <c r="AA14" s="23">
        <v>1868.54</v>
      </c>
      <c r="AB14" s="21">
        <v>1542.26</v>
      </c>
      <c r="AC14" s="21">
        <v>0</v>
      </c>
      <c r="AD14" s="21">
        <v>1542.26</v>
      </c>
      <c r="AE14" s="22">
        <v>120</v>
      </c>
      <c r="AF14" s="22">
        <v>20.010000000000002</v>
      </c>
      <c r="AG14" s="22">
        <v>116.47</v>
      </c>
      <c r="AH14" s="22">
        <v>27.37</v>
      </c>
      <c r="AI14" s="22">
        <v>283.85000000000002</v>
      </c>
      <c r="AJ14" s="23">
        <v>1826.11</v>
      </c>
      <c r="AK14" s="21">
        <v>1577.48</v>
      </c>
      <c r="AL14" s="21">
        <v>0</v>
      </c>
      <c r="AM14" s="21">
        <v>1577.48</v>
      </c>
      <c r="AN14" s="22">
        <v>125</v>
      </c>
      <c r="AO14" s="22">
        <v>20.47</v>
      </c>
      <c r="AP14" s="22">
        <v>117.98</v>
      </c>
      <c r="AQ14" s="22">
        <v>129.99</v>
      </c>
      <c r="AR14" s="22">
        <v>393.44</v>
      </c>
      <c r="AS14" s="23">
        <v>1970.92</v>
      </c>
      <c r="AT14" s="21">
        <v>1577.14</v>
      </c>
      <c r="AU14" s="21">
        <v>872.72</v>
      </c>
      <c r="AV14" s="21">
        <v>2449.86</v>
      </c>
      <c r="AW14" s="22">
        <v>243</v>
      </c>
      <c r="AX14" s="22">
        <v>20.46</v>
      </c>
      <c r="AY14" s="22">
        <v>292.20999999999998</v>
      </c>
      <c r="AZ14" s="22">
        <v>39.69</v>
      </c>
      <c r="BA14" s="22">
        <v>595.36</v>
      </c>
      <c r="BB14" s="23">
        <v>3045.22</v>
      </c>
      <c r="BC14" s="21">
        <v>2559.8200000000002</v>
      </c>
      <c r="BD14" s="21">
        <v>0</v>
      </c>
      <c r="BE14" s="21">
        <v>2559.8200000000002</v>
      </c>
      <c r="BF14" s="22">
        <v>230</v>
      </c>
      <c r="BG14" s="22">
        <v>30.34</v>
      </c>
      <c r="BH14" s="22">
        <v>805.72</v>
      </c>
      <c r="BI14" s="22">
        <v>44.47</v>
      </c>
      <c r="BJ14" s="22">
        <v>1110.53</v>
      </c>
      <c r="BK14" s="23">
        <v>3670.35</v>
      </c>
      <c r="BL14" s="21">
        <v>1592.52</v>
      </c>
      <c r="BM14" s="21">
        <v>0</v>
      </c>
      <c r="BN14" s="21">
        <v>1592.52</v>
      </c>
      <c r="BO14" s="22">
        <v>126</v>
      </c>
      <c r="BP14" s="22">
        <v>20.67</v>
      </c>
      <c r="BQ14" s="22">
        <v>131.63</v>
      </c>
      <c r="BR14" s="22">
        <v>28.27</v>
      </c>
      <c r="BS14" s="22">
        <v>306.57</v>
      </c>
      <c r="BT14" s="23">
        <v>1899.09</v>
      </c>
      <c r="BU14" s="21">
        <v>1577.14</v>
      </c>
      <c r="BV14" s="21">
        <v>0</v>
      </c>
      <c r="BW14" s="21">
        <v>1577.14</v>
      </c>
      <c r="BX14" s="22">
        <v>124</v>
      </c>
      <c r="BY14" s="22">
        <v>20.46</v>
      </c>
      <c r="BZ14" s="22">
        <v>117.66</v>
      </c>
      <c r="CA14" s="22">
        <v>114.69</v>
      </c>
      <c r="CB14" s="22">
        <v>376.81</v>
      </c>
      <c r="CC14" s="23">
        <v>1953.95</v>
      </c>
      <c r="CD14" s="21">
        <v>1592.52</v>
      </c>
      <c r="CE14" s="21">
        <v>0</v>
      </c>
      <c r="CF14" s="21">
        <v>1592.52</v>
      </c>
      <c r="CG14" s="22">
        <v>127</v>
      </c>
      <c r="CH14" s="22">
        <v>20.67</v>
      </c>
      <c r="CI14" s="22">
        <v>131.63</v>
      </c>
      <c r="CJ14" s="22">
        <v>28.27</v>
      </c>
      <c r="CK14" s="22">
        <v>307.57</v>
      </c>
      <c r="CL14" s="23">
        <v>1900.09</v>
      </c>
      <c r="CM14" s="21">
        <v>1612.03</v>
      </c>
      <c r="CN14" s="21">
        <v>0</v>
      </c>
      <c r="CO14" s="21">
        <v>1612.03</v>
      </c>
      <c r="CP14" s="22">
        <v>137</v>
      </c>
      <c r="CQ14" s="22">
        <v>20.92</v>
      </c>
      <c r="CR14" s="22">
        <v>123.92</v>
      </c>
      <c r="CS14" s="22">
        <v>28.62</v>
      </c>
      <c r="CT14" s="22">
        <v>310.45999999999998</v>
      </c>
      <c r="CU14" s="23">
        <v>1922.49</v>
      </c>
      <c r="CV14" s="21">
        <v>1612.03</v>
      </c>
      <c r="CW14" s="21">
        <v>0</v>
      </c>
      <c r="CX14" s="21">
        <v>1612.03</v>
      </c>
      <c r="CY14" s="22">
        <v>130</v>
      </c>
      <c r="CZ14" s="22">
        <v>20.92</v>
      </c>
      <c r="DA14" s="22">
        <v>119.12</v>
      </c>
      <c r="DB14" s="22">
        <v>28.62</v>
      </c>
      <c r="DC14" s="22">
        <v>298.66000000000003</v>
      </c>
      <c r="DD14" s="23">
        <v>1910.69</v>
      </c>
      <c r="DE14" s="21">
        <v>2343.6999999999998</v>
      </c>
      <c r="DF14" s="21">
        <v>0</v>
      </c>
      <c r="DG14" s="21">
        <v>2343.6999999999998</v>
      </c>
      <c r="DH14" s="22">
        <v>232</v>
      </c>
      <c r="DI14" s="22">
        <v>235.06</v>
      </c>
      <c r="DJ14" s="22">
        <v>782.97</v>
      </c>
      <c r="DK14" s="22">
        <v>42.95</v>
      </c>
      <c r="DL14" s="22">
        <v>1292.98</v>
      </c>
      <c r="DM14" s="23">
        <v>3636.68</v>
      </c>
      <c r="DN14" s="73">
        <f t="shared" si="1"/>
        <v>20797.27</v>
      </c>
      <c r="DO14" s="73">
        <f t="shared" si="2"/>
        <v>872.72</v>
      </c>
      <c r="DP14" s="73">
        <f t="shared" si="3"/>
        <v>21669.99</v>
      </c>
      <c r="DQ14" s="22">
        <f t="shared" si="4"/>
        <v>1841</v>
      </c>
      <c r="DR14" s="22">
        <f t="shared" si="5"/>
        <v>470.66</v>
      </c>
      <c r="DS14" s="22">
        <f t="shared" si="6"/>
        <v>2957.46</v>
      </c>
      <c r="DT14" s="22">
        <f t="shared" si="7"/>
        <v>620.6</v>
      </c>
      <c r="DU14" s="22">
        <f t="shared" si="8"/>
        <v>5889.7199999999993</v>
      </c>
      <c r="DV14" s="23">
        <f t="shared" si="9"/>
        <v>27559.71</v>
      </c>
      <c r="DW14" s="262">
        <f t="shared" si="10"/>
        <v>1226.6900000000023</v>
      </c>
      <c r="DX14" s="262"/>
      <c r="DY14" s="263">
        <f t="shared" si="11"/>
        <v>-345.80000000000109</v>
      </c>
      <c r="DZ14" s="263"/>
    </row>
    <row r="15" spans="1:130" x14ac:dyDescent="0.25">
      <c r="A15" s="18">
        <v>1864</v>
      </c>
      <c r="B15" s="18" t="s">
        <v>536</v>
      </c>
      <c r="C15" s="18" t="s">
        <v>171</v>
      </c>
      <c r="D15" s="20">
        <v>1</v>
      </c>
      <c r="E15" s="18">
        <v>7578.94</v>
      </c>
      <c r="F15" s="18">
        <v>21681.24</v>
      </c>
      <c r="G15" s="18" t="s">
        <v>157</v>
      </c>
      <c r="H15" s="18" t="s">
        <v>27</v>
      </c>
      <c r="I15" s="18" t="s">
        <v>172</v>
      </c>
      <c r="J15" s="21">
        <v>1661.12</v>
      </c>
      <c r="K15" s="21">
        <v>0</v>
      </c>
      <c r="L15" s="21">
        <v>1661.12</v>
      </c>
      <c r="M15" s="22">
        <v>135</v>
      </c>
      <c r="N15" s="22">
        <v>21.45</v>
      </c>
      <c r="O15" s="22">
        <v>186.43</v>
      </c>
      <c r="P15" s="22">
        <v>131.44999999999999</v>
      </c>
      <c r="Q15" s="22">
        <v>474.33</v>
      </c>
      <c r="R15" s="23">
        <v>2135.4499999999998</v>
      </c>
      <c r="S15" s="21">
        <v>1745.05</v>
      </c>
      <c r="T15" s="21">
        <v>0</v>
      </c>
      <c r="U15" s="21">
        <v>1745.05</v>
      </c>
      <c r="V15" s="22">
        <v>148</v>
      </c>
      <c r="W15" s="22">
        <v>22.65</v>
      </c>
      <c r="X15" s="22">
        <v>269.08</v>
      </c>
      <c r="Y15" s="22">
        <v>81.98</v>
      </c>
      <c r="Z15" s="22">
        <v>521.71</v>
      </c>
      <c r="AA15" s="23">
        <v>2266.7600000000002</v>
      </c>
      <c r="AB15" s="21">
        <v>1672.37</v>
      </c>
      <c r="AC15" s="21">
        <v>0</v>
      </c>
      <c r="AD15" s="21">
        <v>1672.37</v>
      </c>
      <c r="AE15" s="22">
        <v>138</v>
      </c>
      <c r="AF15" s="22">
        <v>21.71</v>
      </c>
      <c r="AG15" s="22">
        <v>204</v>
      </c>
      <c r="AH15" s="22">
        <v>90.89</v>
      </c>
      <c r="AI15" s="22">
        <v>454.6</v>
      </c>
      <c r="AJ15" s="23">
        <v>2126.9699999999998</v>
      </c>
      <c r="AK15" s="21">
        <v>1672.37</v>
      </c>
      <c r="AL15" s="21">
        <v>0</v>
      </c>
      <c r="AM15" s="21">
        <v>1672.37</v>
      </c>
      <c r="AN15" s="22">
        <v>138</v>
      </c>
      <c r="AO15" s="22">
        <v>21.71</v>
      </c>
      <c r="AP15" s="22">
        <v>204</v>
      </c>
      <c r="AQ15" s="22">
        <v>90.89</v>
      </c>
      <c r="AR15" s="22">
        <v>454.6</v>
      </c>
      <c r="AS15" s="23">
        <v>2126.9699999999998</v>
      </c>
      <c r="AT15" s="21">
        <v>1672.37</v>
      </c>
      <c r="AU15" s="21">
        <v>846.54</v>
      </c>
      <c r="AV15" s="21">
        <v>2518.91</v>
      </c>
      <c r="AW15" s="22">
        <v>253</v>
      </c>
      <c r="AX15" s="22">
        <v>21.71</v>
      </c>
      <c r="AY15" s="22">
        <v>373.31</v>
      </c>
      <c r="AZ15" s="22">
        <v>102.24</v>
      </c>
      <c r="BA15" s="22">
        <v>750.26</v>
      </c>
      <c r="BB15" s="23">
        <v>3269.17</v>
      </c>
      <c r="BC15" s="21">
        <v>2486.86</v>
      </c>
      <c r="BD15" s="21">
        <v>0</v>
      </c>
      <c r="BE15" s="21">
        <v>2486.86</v>
      </c>
      <c r="BF15" s="22">
        <v>249</v>
      </c>
      <c r="BG15" s="22">
        <v>32.19</v>
      </c>
      <c r="BH15" s="22">
        <v>935.26</v>
      </c>
      <c r="BI15" s="22">
        <v>105.32</v>
      </c>
      <c r="BJ15" s="22">
        <v>1321.77</v>
      </c>
      <c r="BK15" s="23">
        <v>3808.63</v>
      </c>
      <c r="BL15" s="21">
        <v>1672.37</v>
      </c>
      <c r="BM15" s="21">
        <v>0</v>
      </c>
      <c r="BN15" s="21">
        <v>1672.37</v>
      </c>
      <c r="BO15" s="22">
        <v>137</v>
      </c>
      <c r="BP15" s="22">
        <v>21.71</v>
      </c>
      <c r="BQ15" s="22">
        <v>204</v>
      </c>
      <c r="BR15" s="22">
        <v>80.69</v>
      </c>
      <c r="BS15" s="22">
        <v>443.4</v>
      </c>
      <c r="BT15" s="23">
        <v>2115.77</v>
      </c>
      <c r="BU15" s="21">
        <v>1672.37</v>
      </c>
      <c r="BV15" s="21">
        <v>0</v>
      </c>
      <c r="BW15" s="21">
        <v>1672.37</v>
      </c>
      <c r="BX15" s="22">
        <v>138</v>
      </c>
      <c r="BY15" s="22">
        <v>21.71</v>
      </c>
      <c r="BZ15" s="22">
        <v>204</v>
      </c>
      <c r="CA15" s="22">
        <v>106.19</v>
      </c>
      <c r="CB15" s="22">
        <v>469.9</v>
      </c>
      <c r="CC15" s="23">
        <v>2142.27</v>
      </c>
      <c r="CD15" s="21">
        <v>1710.03</v>
      </c>
      <c r="CE15" s="21">
        <v>0</v>
      </c>
      <c r="CF15" s="21">
        <v>1710.03</v>
      </c>
      <c r="CG15" s="22">
        <v>143</v>
      </c>
      <c r="CH15" s="22">
        <v>22.2</v>
      </c>
      <c r="CI15" s="22">
        <v>238.15</v>
      </c>
      <c r="CJ15" s="22">
        <v>81.349999999999994</v>
      </c>
      <c r="CK15" s="22">
        <v>484.7</v>
      </c>
      <c r="CL15" s="23">
        <v>2194.73</v>
      </c>
      <c r="CM15" s="21">
        <v>1708.97</v>
      </c>
      <c r="CN15" s="21">
        <v>0</v>
      </c>
      <c r="CO15" s="21">
        <v>1708.97</v>
      </c>
      <c r="CP15" s="22">
        <v>151</v>
      </c>
      <c r="CQ15" s="22">
        <v>22.18</v>
      </c>
      <c r="CR15" s="22">
        <v>211.77</v>
      </c>
      <c r="CS15" s="22">
        <v>91.54</v>
      </c>
      <c r="CT15" s="22">
        <v>476.49</v>
      </c>
      <c r="CU15" s="23">
        <v>2185.46</v>
      </c>
      <c r="CV15" s="21">
        <v>1707.26</v>
      </c>
      <c r="CW15" s="21">
        <v>0</v>
      </c>
      <c r="CX15" s="21">
        <v>1707.26</v>
      </c>
      <c r="CY15" s="22">
        <v>143</v>
      </c>
      <c r="CZ15" s="22">
        <v>22.15</v>
      </c>
      <c r="DA15" s="22">
        <v>205.45</v>
      </c>
      <c r="DB15" s="22">
        <v>91.5</v>
      </c>
      <c r="DC15" s="22">
        <v>462.1</v>
      </c>
      <c r="DD15" s="23">
        <v>2169.36</v>
      </c>
      <c r="DE15" s="21">
        <v>2479.06</v>
      </c>
      <c r="DF15" s="21">
        <v>0</v>
      </c>
      <c r="DG15" s="21">
        <v>2479.06</v>
      </c>
      <c r="DH15" s="22">
        <v>250</v>
      </c>
      <c r="DI15" s="22">
        <v>250.28</v>
      </c>
      <c r="DJ15" s="22">
        <v>904.43</v>
      </c>
      <c r="DK15" s="22">
        <v>111.66</v>
      </c>
      <c r="DL15" s="22">
        <v>1516.37</v>
      </c>
      <c r="DM15" s="23">
        <v>3995.43</v>
      </c>
      <c r="DN15" s="73">
        <f t="shared" si="1"/>
        <v>21860.199999999997</v>
      </c>
      <c r="DO15" s="73">
        <f t="shared" si="2"/>
        <v>846.54</v>
      </c>
      <c r="DP15" s="73">
        <f t="shared" si="3"/>
        <v>22706.739999999998</v>
      </c>
      <c r="DQ15" s="22">
        <f t="shared" si="4"/>
        <v>2023</v>
      </c>
      <c r="DR15" s="22">
        <f t="shared" si="5"/>
        <v>501.65000000000003</v>
      </c>
      <c r="DS15" s="22">
        <f t="shared" si="6"/>
        <v>4139.88</v>
      </c>
      <c r="DT15" s="22">
        <f t="shared" si="7"/>
        <v>1165.7</v>
      </c>
      <c r="DU15" s="22">
        <f t="shared" si="8"/>
        <v>7830.23</v>
      </c>
      <c r="DV15" s="23">
        <f t="shared" si="9"/>
        <v>30536.97</v>
      </c>
      <c r="DW15" s="262">
        <f t="shared" si="10"/>
        <v>1025.4999999999964</v>
      </c>
      <c r="DX15" s="262"/>
      <c r="DY15" s="263">
        <f t="shared" si="11"/>
        <v>251.28999999999996</v>
      </c>
      <c r="DZ15" s="263"/>
    </row>
    <row r="16" spans="1:130" x14ac:dyDescent="0.25">
      <c r="A16" s="18">
        <v>1865</v>
      </c>
      <c r="B16" s="18" t="s">
        <v>547</v>
      </c>
      <c r="C16" s="18" t="s">
        <v>307</v>
      </c>
      <c r="D16" s="20">
        <v>1</v>
      </c>
      <c r="E16" s="18">
        <v>7578.94</v>
      </c>
      <c r="F16" s="18">
        <v>21681.24</v>
      </c>
      <c r="G16" s="18" t="s">
        <v>157</v>
      </c>
      <c r="H16" s="18" t="s">
        <v>27</v>
      </c>
      <c r="I16" s="18" t="s">
        <v>172</v>
      </c>
      <c r="J16" s="21">
        <v>1754.72</v>
      </c>
      <c r="K16" s="21">
        <v>0</v>
      </c>
      <c r="L16" s="21">
        <v>1754.72</v>
      </c>
      <c r="M16" s="22">
        <v>135</v>
      </c>
      <c r="N16" s="22">
        <v>21.45</v>
      </c>
      <c r="O16" s="22">
        <v>186.43</v>
      </c>
      <c r="P16" s="22">
        <v>30.7</v>
      </c>
      <c r="Q16" s="22">
        <v>373.58</v>
      </c>
      <c r="R16" s="23">
        <v>2128.3000000000002</v>
      </c>
      <c r="S16" s="21">
        <v>1672.37</v>
      </c>
      <c r="T16" s="21">
        <v>0</v>
      </c>
      <c r="U16" s="21">
        <v>1672.37</v>
      </c>
      <c r="V16" s="22">
        <v>138</v>
      </c>
      <c r="W16" s="22">
        <v>21.71</v>
      </c>
      <c r="X16" s="22">
        <v>204.32</v>
      </c>
      <c r="Y16" s="22">
        <v>29.69</v>
      </c>
      <c r="Z16" s="22">
        <v>393.72</v>
      </c>
      <c r="AA16" s="23">
        <v>2066.09</v>
      </c>
      <c r="AB16" s="21">
        <v>1672.37</v>
      </c>
      <c r="AC16" s="21">
        <v>0</v>
      </c>
      <c r="AD16" s="21">
        <v>1672.37</v>
      </c>
      <c r="AE16" s="22">
        <v>138</v>
      </c>
      <c r="AF16" s="22">
        <v>21.71</v>
      </c>
      <c r="AG16" s="22">
        <v>204</v>
      </c>
      <c r="AH16" s="22">
        <v>29.69</v>
      </c>
      <c r="AI16" s="22">
        <v>393.4</v>
      </c>
      <c r="AJ16" s="23">
        <v>2065.77</v>
      </c>
      <c r="AK16" s="21">
        <v>1672.37</v>
      </c>
      <c r="AL16" s="21">
        <v>0</v>
      </c>
      <c r="AM16" s="21">
        <v>1672.37</v>
      </c>
      <c r="AN16" s="22">
        <v>138</v>
      </c>
      <c r="AO16" s="22">
        <v>21.71</v>
      </c>
      <c r="AP16" s="22">
        <v>204</v>
      </c>
      <c r="AQ16" s="22">
        <v>29.69</v>
      </c>
      <c r="AR16" s="22">
        <v>393.4</v>
      </c>
      <c r="AS16" s="23">
        <v>2065.77</v>
      </c>
      <c r="AT16" s="21">
        <v>1672.37</v>
      </c>
      <c r="AU16" s="21">
        <v>829.09</v>
      </c>
      <c r="AV16" s="21">
        <v>2501.46</v>
      </c>
      <c r="AW16" s="22">
        <v>251</v>
      </c>
      <c r="AX16" s="22">
        <v>21.71</v>
      </c>
      <c r="AY16" s="22">
        <v>369.82</v>
      </c>
      <c r="AZ16" s="22">
        <v>40.799999999999997</v>
      </c>
      <c r="BA16" s="22">
        <v>683.33</v>
      </c>
      <c r="BB16" s="23">
        <v>3184.79</v>
      </c>
      <c r="BC16" s="21">
        <v>2667.72</v>
      </c>
      <c r="BD16" s="21">
        <v>0</v>
      </c>
      <c r="BE16" s="21">
        <v>2667.72</v>
      </c>
      <c r="BF16" s="22">
        <v>245</v>
      </c>
      <c r="BG16" s="22">
        <v>31.77</v>
      </c>
      <c r="BH16" s="22">
        <v>924.08</v>
      </c>
      <c r="BI16" s="22">
        <v>46.4</v>
      </c>
      <c r="BJ16" s="22">
        <v>1247.25</v>
      </c>
      <c r="BK16" s="23">
        <v>3914.97</v>
      </c>
      <c r="BL16" s="21">
        <v>1672.37</v>
      </c>
      <c r="BM16" s="21">
        <v>0</v>
      </c>
      <c r="BN16" s="21">
        <v>1672.37</v>
      </c>
      <c r="BO16" s="22">
        <v>138</v>
      </c>
      <c r="BP16" s="22">
        <v>21.71</v>
      </c>
      <c r="BQ16" s="22">
        <v>204</v>
      </c>
      <c r="BR16" s="22">
        <v>29.69</v>
      </c>
      <c r="BS16" s="22">
        <v>393.4</v>
      </c>
      <c r="BT16" s="23">
        <v>2065.77</v>
      </c>
      <c r="BU16" s="21">
        <v>1672.37</v>
      </c>
      <c r="BV16" s="21">
        <v>0</v>
      </c>
      <c r="BW16" s="21">
        <v>1672.37</v>
      </c>
      <c r="BX16" s="22">
        <v>138</v>
      </c>
      <c r="BY16" s="22">
        <v>21.71</v>
      </c>
      <c r="BZ16" s="22">
        <v>204</v>
      </c>
      <c r="CA16" s="22">
        <v>141.88999999999999</v>
      </c>
      <c r="CB16" s="22">
        <v>505.6</v>
      </c>
      <c r="CC16" s="23">
        <v>2177.9699999999998</v>
      </c>
      <c r="CD16" s="21">
        <v>1696.35</v>
      </c>
      <c r="CE16" s="21">
        <v>0</v>
      </c>
      <c r="CF16" s="21">
        <v>1696.35</v>
      </c>
      <c r="CG16" s="22">
        <v>141</v>
      </c>
      <c r="CH16" s="22">
        <v>22.02</v>
      </c>
      <c r="CI16" s="22">
        <v>225.69</v>
      </c>
      <c r="CJ16" s="22">
        <v>30.11</v>
      </c>
      <c r="CK16" s="22">
        <v>418.82</v>
      </c>
      <c r="CL16" s="23">
        <v>2115.17</v>
      </c>
      <c r="CM16" s="21">
        <v>1720.96</v>
      </c>
      <c r="CN16" s="21">
        <v>0</v>
      </c>
      <c r="CO16" s="21">
        <v>1720.96</v>
      </c>
      <c r="CP16" s="22">
        <v>153</v>
      </c>
      <c r="CQ16" s="22">
        <v>22.33</v>
      </c>
      <c r="CR16" s="22">
        <v>222.61</v>
      </c>
      <c r="CS16" s="22">
        <v>30.55</v>
      </c>
      <c r="CT16" s="22">
        <v>428.49</v>
      </c>
      <c r="CU16" s="23">
        <v>2149.4499999999998</v>
      </c>
      <c r="CV16" s="21">
        <v>1674.76</v>
      </c>
      <c r="CW16" s="21">
        <v>0</v>
      </c>
      <c r="CX16" s="21">
        <v>1674.76</v>
      </c>
      <c r="CY16" s="22">
        <v>138</v>
      </c>
      <c r="CZ16" s="22">
        <v>21.73</v>
      </c>
      <c r="DA16" s="22">
        <v>202.78</v>
      </c>
      <c r="DB16" s="22">
        <v>29.73</v>
      </c>
      <c r="DC16" s="22">
        <v>392.24</v>
      </c>
      <c r="DD16" s="23">
        <v>2067</v>
      </c>
      <c r="DE16" s="21">
        <v>2479.06</v>
      </c>
      <c r="DF16" s="21">
        <v>0</v>
      </c>
      <c r="DG16" s="21">
        <v>2479.06</v>
      </c>
      <c r="DH16" s="22">
        <v>249</v>
      </c>
      <c r="DI16" s="22">
        <v>248.89</v>
      </c>
      <c r="DJ16" s="22">
        <v>906</v>
      </c>
      <c r="DK16" s="22">
        <v>45.36</v>
      </c>
      <c r="DL16" s="22">
        <v>1449.25</v>
      </c>
      <c r="DM16" s="23">
        <v>3928.31</v>
      </c>
      <c r="DN16" s="73">
        <f t="shared" si="1"/>
        <v>22027.79</v>
      </c>
      <c r="DO16" s="73">
        <f t="shared" si="2"/>
        <v>829.09</v>
      </c>
      <c r="DP16" s="73">
        <f t="shared" si="3"/>
        <v>22856.879999999997</v>
      </c>
      <c r="DQ16" s="22">
        <f t="shared" si="4"/>
        <v>2002</v>
      </c>
      <c r="DR16" s="22">
        <f t="shared" si="5"/>
        <v>498.45000000000005</v>
      </c>
      <c r="DS16" s="22">
        <f t="shared" si="6"/>
        <v>4057.7300000000005</v>
      </c>
      <c r="DT16" s="22">
        <f t="shared" si="7"/>
        <v>514.29999999999995</v>
      </c>
      <c r="DU16" s="22">
        <f t="shared" si="8"/>
        <v>7072.48</v>
      </c>
      <c r="DV16" s="23">
        <f t="shared" si="9"/>
        <v>29929.360000000001</v>
      </c>
      <c r="DW16" s="262">
        <f t="shared" si="10"/>
        <v>1175.6399999999958</v>
      </c>
      <c r="DX16" s="262"/>
      <c r="DY16" s="263">
        <f t="shared" si="11"/>
        <v>-506.46000000000004</v>
      </c>
      <c r="DZ16" s="263"/>
    </row>
    <row r="17" spans="1:130" x14ac:dyDescent="0.25">
      <c r="A17" s="18">
        <v>1866</v>
      </c>
      <c r="B17" s="18" t="s">
        <v>611</v>
      </c>
      <c r="C17" s="18" t="s">
        <v>612</v>
      </c>
      <c r="D17" s="20">
        <v>1</v>
      </c>
      <c r="E17" s="18">
        <v>6235.52</v>
      </c>
      <c r="F17" s="18">
        <v>20443.3</v>
      </c>
      <c r="G17" s="18" t="s">
        <v>157</v>
      </c>
      <c r="H17" s="18" t="s">
        <v>27</v>
      </c>
      <c r="I17" s="18" t="s">
        <v>172</v>
      </c>
      <c r="J17" s="21">
        <v>1669.89</v>
      </c>
      <c r="K17" s="21">
        <v>0</v>
      </c>
      <c r="L17" s="21">
        <v>1669.89</v>
      </c>
      <c r="M17" s="22">
        <v>122</v>
      </c>
      <c r="N17" s="22">
        <v>20.22</v>
      </c>
      <c r="O17" s="22">
        <v>100.2</v>
      </c>
      <c r="P17" s="22">
        <v>105.66</v>
      </c>
      <c r="Q17" s="22">
        <v>348.08</v>
      </c>
      <c r="R17" s="23">
        <v>2017.97</v>
      </c>
      <c r="S17" s="21">
        <v>1577.14</v>
      </c>
      <c r="T17" s="21">
        <v>0</v>
      </c>
      <c r="U17" s="21">
        <v>1577.14</v>
      </c>
      <c r="V17" s="22">
        <v>125</v>
      </c>
      <c r="W17" s="22">
        <v>20.46</v>
      </c>
      <c r="X17" s="22">
        <v>117.95</v>
      </c>
      <c r="Y17" s="22">
        <v>129.99</v>
      </c>
      <c r="Z17" s="22">
        <v>393.4</v>
      </c>
      <c r="AA17" s="23">
        <v>1970.54</v>
      </c>
      <c r="AB17" s="21">
        <v>617.17999999999995</v>
      </c>
      <c r="AC17" s="21">
        <v>0</v>
      </c>
      <c r="AD17" s="21">
        <v>617.17999999999995</v>
      </c>
      <c r="AE17" s="22">
        <v>-2</v>
      </c>
      <c r="AF17" s="22">
        <v>7.98</v>
      </c>
      <c r="AG17" s="22">
        <v>84.6</v>
      </c>
      <c r="AH17" s="22">
        <v>92.55</v>
      </c>
      <c r="AI17" s="22">
        <v>183.13</v>
      </c>
      <c r="AJ17" s="23">
        <v>800.31</v>
      </c>
      <c r="AK17" s="21">
        <v>1577.48</v>
      </c>
      <c r="AL17" s="21">
        <v>0</v>
      </c>
      <c r="AM17" s="21">
        <v>1577.48</v>
      </c>
      <c r="AN17" s="22">
        <v>120</v>
      </c>
      <c r="AO17" s="22">
        <v>20.47</v>
      </c>
      <c r="AP17" s="22">
        <v>117.98</v>
      </c>
      <c r="AQ17" s="22">
        <v>27.99</v>
      </c>
      <c r="AR17" s="22">
        <v>286.44</v>
      </c>
      <c r="AS17" s="23">
        <v>1863.92</v>
      </c>
      <c r="AT17" s="21">
        <v>1030.32</v>
      </c>
      <c r="AU17" s="21">
        <v>820.36</v>
      </c>
      <c r="AV17" s="21">
        <v>1850.68</v>
      </c>
      <c r="AW17" s="22">
        <v>162</v>
      </c>
      <c r="AX17" s="22">
        <v>13.36</v>
      </c>
      <c r="AY17" s="22">
        <v>262.86</v>
      </c>
      <c r="AZ17" s="22">
        <v>115.97</v>
      </c>
      <c r="BA17" s="22">
        <v>554.19000000000005</v>
      </c>
      <c r="BB17" s="23">
        <v>2404.87</v>
      </c>
      <c r="BC17" s="21">
        <v>2497.42</v>
      </c>
      <c r="BD17" s="21">
        <v>0</v>
      </c>
      <c r="BE17" s="21">
        <v>2497.42</v>
      </c>
      <c r="BF17" s="22">
        <v>230</v>
      </c>
      <c r="BG17" s="22">
        <v>30.34</v>
      </c>
      <c r="BH17" s="22">
        <v>805.72</v>
      </c>
      <c r="BI17" s="22">
        <v>125.23</v>
      </c>
      <c r="BJ17" s="22">
        <v>1191.29</v>
      </c>
      <c r="BK17" s="23">
        <v>3688.71</v>
      </c>
      <c r="BL17" s="21">
        <v>1577.14</v>
      </c>
      <c r="BM17" s="21">
        <v>0</v>
      </c>
      <c r="BN17" s="21">
        <v>1577.14</v>
      </c>
      <c r="BO17" s="22">
        <v>124</v>
      </c>
      <c r="BP17" s="22">
        <v>20.46</v>
      </c>
      <c r="BQ17" s="22">
        <v>117.66</v>
      </c>
      <c r="BR17" s="22">
        <v>78.989999999999995</v>
      </c>
      <c r="BS17" s="22">
        <v>341.11</v>
      </c>
      <c r="BT17" s="23">
        <v>1918.25</v>
      </c>
      <c r="BU17" s="21">
        <v>1577.14</v>
      </c>
      <c r="BV17" s="21">
        <v>0</v>
      </c>
      <c r="BW17" s="21">
        <v>1577.14</v>
      </c>
      <c r="BX17" s="22">
        <v>124</v>
      </c>
      <c r="BY17" s="22">
        <v>20.46</v>
      </c>
      <c r="BZ17" s="22">
        <v>117.66</v>
      </c>
      <c r="CA17" s="22">
        <v>140.19</v>
      </c>
      <c r="CB17" s="22">
        <v>402.31</v>
      </c>
      <c r="CC17" s="23">
        <v>1979.45</v>
      </c>
      <c r="CD17" s="21">
        <v>1589.18</v>
      </c>
      <c r="CE17" s="21">
        <v>0</v>
      </c>
      <c r="CF17" s="21">
        <v>1589.18</v>
      </c>
      <c r="CG17" s="22">
        <v>127</v>
      </c>
      <c r="CH17" s="22">
        <v>20.62</v>
      </c>
      <c r="CI17" s="22">
        <v>128.58000000000001</v>
      </c>
      <c r="CJ17" s="22">
        <v>109.81</v>
      </c>
      <c r="CK17" s="22">
        <v>386.01</v>
      </c>
      <c r="CL17" s="23">
        <v>1975.19</v>
      </c>
      <c r="CM17" s="21">
        <v>1541.19</v>
      </c>
      <c r="CN17" s="21">
        <v>0</v>
      </c>
      <c r="CO17" s="21">
        <v>1541.19</v>
      </c>
      <c r="CP17" s="22">
        <v>128</v>
      </c>
      <c r="CQ17" s="22">
        <v>20</v>
      </c>
      <c r="CR17" s="22">
        <v>121.48</v>
      </c>
      <c r="CS17" s="22">
        <v>108.96</v>
      </c>
      <c r="CT17" s="22">
        <v>378.44</v>
      </c>
      <c r="CU17" s="23">
        <v>1919.63</v>
      </c>
      <c r="CV17" s="21">
        <v>1612.03</v>
      </c>
      <c r="CW17" s="21">
        <v>0</v>
      </c>
      <c r="CX17" s="21">
        <v>1612.03</v>
      </c>
      <c r="CY17" s="22">
        <v>130</v>
      </c>
      <c r="CZ17" s="22">
        <v>20.92</v>
      </c>
      <c r="DA17" s="22">
        <v>119.12</v>
      </c>
      <c r="DB17" s="22">
        <v>94.92</v>
      </c>
      <c r="DC17" s="22">
        <v>364.96</v>
      </c>
      <c r="DD17" s="23">
        <v>1976.99</v>
      </c>
      <c r="DE17" s="21">
        <v>2120.59</v>
      </c>
      <c r="DF17" s="21">
        <v>0</v>
      </c>
      <c r="DG17" s="21">
        <v>2120.59</v>
      </c>
      <c r="DH17" s="22">
        <v>201</v>
      </c>
      <c r="DI17" s="22">
        <v>214.31</v>
      </c>
      <c r="DJ17" s="22">
        <v>710.81</v>
      </c>
      <c r="DK17" s="22">
        <v>156.28</v>
      </c>
      <c r="DL17" s="22">
        <v>1282.4000000000001</v>
      </c>
      <c r="DM17" s="23">
        <v>3402.99</v>
      </c>
      <c r="DN17" s="73">
        <f t="shared" si="1"/>
        <v>18986.7</v>
      </c>
      <c r="DO17" s="73">
        <f t="shared" si="2"/>
        <v>820.36</v>
      </c>
      <c r="DP17" s="73">
        <f t="shared" si="3"/>
        <v>19807.060000000001</v>
      </c>
      <c r="DQ17" s="22">
        <f t="shared" si="4"/>
        <v>1591</v>
      </c>
      <c r="DR17" s="22">
        <f t="shared" si="5"/>
        <v>429.6</v>
      </c>
      <c r="DS17" s="22">
        <f t="shared" si="6"/>
        <v>2804.62</v>
      </c>
      <c r="DT17" s="22">
        <f t="shared" si="7"/>
        <v>1286.54</v>
      </c>
      <c r="DU17" s="22">
        <f t="shared" si="8"/>
        <v>6111.76</v>
      </c>
      <c r="DV17" s="23">
        <f t="shared" si="9"/>
        <v>25918.82</v>
      </c>
      <c r="DW17" s="262">
        <f t="shared" si="10"/>
        <v>-636.23999999999796</v>
      </c>
      <c r="DX17" s="262"/>
      <c r="DY17" s="263">
        <f t="shared" si="11"/>
        <v>-123.76000000000022</v>
      </c>
      <c r="DZ17" s="263"/>
    </row>
    <row r="18" spans="1:130" x14ac:dyDescent="0.25">
      <c r="A18" s="18">
        <v>1867</v>
      </c>
      <c r="B18" s="18" t="s">
        <v>634</v>
      </c>
      <c r="C18" s="18" t="s">
        <v>247</v>
      </c>
      <c r="D18" s="20">
        <v>0</v>
      </c>
      <c r="E18" s="18">
        <v>1581.36</v>
      </c>
      <c r="F18" s="18">
        <v>3228.69</v>
      </c>
      <c r="G18" s="18" t="s">
        <v>157</v>
      </c>
      <c r="H18" s="18" t="s">
        <v>27</v>
      </c>
      <c r="I18" s="18" t="s">
        <v>172</v>
      </c>
      <c r="J18" s="21">
        <v>3985.04</v>
      </c>
      <c r="K18" s="21">
        <v>0</v>
      </c>
      <c r="L18" s="21">
        <v>3985.04</v>
      </c>
      <c r="M18" s="22">
        <v>141</v>
      </c>
      <c r="N18" s="22">
        <v>74.98</v>
      </c>
      <c r="O18" s="22">
        <v>1226.6500000000001</v>
      </c>
      <c r="P18" s="22">
        <v>67.61</v>
      </c>
      <c r="Q18" s="22">
        <v>1510.24</v>
      </c>
      <c r="R18" s="23">
        <v>5495.28</v>
      </c>
      <c r="S18" s="21">
        <v>1808.12</v>
      </c>
      <c r="T18" s="21">
        <v>0</v>
      </c>
      <c r="U18" s="21">
        <v>1808.12</v>
      </c>
      <c r="V18" s="22">
        <v>77</v>
      </c>
      <c r="W18" s="22">
        <v>41.58</v>
      </c>
      <c r="X18" s="22">
        <v>916.83</v>
      </c>
      <c r="Y18" s="22">
        <v>24.52</v>
      </c>
      <c r="Z18" s="22">
        <v>1059.93</v>
      </c>
      <c r="AA18" s="23">
        <v>2868.05</v>
      </c>
      <c r="AB18" s="21">
        <v>0</v>
      </c>
      <c r="AC18" s="21">
        <v>0</v>
      </c>
      <c r="AD18" s="21">
        <v>0</v>
      </c>
      <c r="AE18" s="22">
        <v>0</v>
      </c>
      <c r="AF18" s="22">
        <v>0</v>
      </c>
      <c r="AG18" s="22">
        <v>0</v>
      </c>
      <c r="AH18" s="22">
        <v>0</v>
      </c>
      <c r="AI18" s="22">
        <v>0</v>
      </c>
      <c r="AJ18" s="23">
        <v>0</v>
      </c>
      <c r="AK18" s="21">
        <v>0</v>
      </c>
      <c r="AL18" s="21">
        <v>0</v>
      </c>
      <c r="AM18" s="21">
        <v>0</v>
      </c>
      <c r="AN18" s="22">
        <v>0</v>
      </c>
      <c r="AO18" s="22">
        <v>0</v>
      </c>
      <c r="AP18" s="22">
        <v>0</v>
      </c>
      <c r="AQ18" s="22">
        <v>0</v>
      </c>
      <c r="AR18" s="22">
        <v>0</v>
      </c>
      <c r="AS18" s="23">
        <v>0</v>
      </c>
      <c r="AT18" s="21">
        <v>0</v>
      </c>
      <c r="AU18" s="21">
        <v>514.9</v>
      </c>
      <c r="AV18" s="21">
        <v>514.9</v>
      </c>
      <c r="AW18" s="22">
        <v>22</v>
      </c>
      <c r="AX18" s="22">
        <v>0</v>
      </c>
      <c r="AY18" s="22">
        <v>102.98</v>
      </c>
      <c r="AZ18" s="22">
        <v>6.9</v>
      </c>
      <c r="BA18" s="22">
        <v>131.88</v>
      </c>
      <c r="BB18" s="23">
        <v>646.78</v>
      </c>
      <c r="BC18" s="21">
        <v>0</v>
      </c>
      <c r="BD18" s="21">
        <v>0</v>
      </c>
      <c r="BE18" s="21">
        <v>0</v>
      </c>
      <c r="BF18" s="22">
        <v>0</v>
      </c>
      <c r="BG18" s="22">
        <v>0</v>
      </c>
      <c r="BH18" s="22">
        <v>0</v>
      </c>
      <c r="BI18" s="22">
        <v>0</v>
      </c>
      <c r="BJ18" s="22">
        <v>0</v>
      </c>
      <c r="BK18" s="23">
        <v>0</v>
      </c>
      <c r="BL18" s="21">
        <v>0</v>
      </c>
      <c r="BM18" s="21">
        <v>0</v>
      </c>
      <c r="BN18" s="21">
        <v>0</v>
      </c>
      <c r="BO18" s="22">
        <v>0</v>
      </c>
      <c r="BP18" s="22">
        <v>0</v>
      </c>
      <c r="BQ18" s="22">
        <v>0</v>
      </c>
      <c r="BR18" s="22">
        <v>0</v>
      </c>
      <c r="BS18" s="22">
        <v>0</v>
      </c>
      <c r="BT18" s="23">
        <v>0</v>
      </c>
      <c r="BU18" s="21"/>
      <c r="BV18" s="21"/>
      <c r="BW18" s="21"/>
      <c r="BX18" s="22"/>
      <c r="BY18" s="22"/>
      <c r="BZ18" s="22"/>
      <c r="CA18" s="22"/>
      <c r="CB18" s="22"/>
      <c r="CC18" s="23"/>
      <c r="CD18" s="21">
        <v>0</v>
      </c>
      <c r="CE18" s="21">
        <v>0</v>
      </c>
      <c r="CF18" s="21">
        <v>0</v>
      </c>
      <c r="CG18" s="22">
        <v>0</v>
      </c>
      <c r="CH18" s="22">
        <v>0</v>
      </c>
      <c r="CI18" s="22">
        <v>0</v>
      </c>
      <c r="CJ18" s="22">
        <v>0</v>
      </c>
      <c r="CK18" s="22">
        <v>0</v>
      </c>
      <c r="CL18" s="23">
        <v>0</v>
      </c>
      <c r="CM18" s="21">
        <v>0</v>
      </c>
      <c r="CN18" s="21">
        <v>0</v>
      </c>
      <c r="CO18" s="21">
        <v>0</v>
      </c>
      <c r="CP18" s="22">
        <v>0</v>
      </c>
      <c r="CQ18" s="22">
        <v>0</v>
      </c>
      <c r="CR18" s="22">
        <v>0</v>
      </c>
      <c r="CS18" s="22">
        <v>0</v>
      </c>
      <c r="CT18" s="22">
        <v>0</v>
      </c>
      <c r="CU18" s="23">
        <v>0</v>
      </c>
      <c r="CV18" s="21"/>
      <c r="CW18" s="21"/>
      <c r="CX18" s="21"/>
      <c r="CY18" s="22"/>
      <c r="CZ18" s="22"/>
      <c r="DA18" s="22"/>
      <c r="DB18" s="22"/>
      <c r="DC18" s="22"/>
      <c r="DD18" s="23"/>
      <c r="DN18" s="73">
        <f t="shared" si="1"/>
        <v>5793.16</v>
      </c>
      <c r="DO18" s="73">
        <f t="shared" si="2"/>
        <v>514.9</v>
      </c>
      <c r="DP18" s="73">
        <f t="shared" si="3"/>
        <v>6308.0599999999995</v>
      </c>
      <c r="DQ18" s="22">
        <f t="shared" si="4"/>
        <v>240</v>
      </c>
      <c r="DR18" s="22">
        <f t="shared" si="5"/>
        <v>116.56</v>
      </c>
      <c r="DS18" s="22">
        <f t="shared" si="6"/>
        <v>2246.46</v>
      </c>
      <c r="DT18" s="22">
        <f t="shared" si="7"/>
        <v>99.03</v>
      </c>
      <c r="DU18" s="22">
        <f t="shared" si="8"/>
        <v>2702.05</v>
      </c>
      <c r="DV18" s="23">
        <f t="shared" si="9"/>
        <v>9010.11</v>
      </c>
      <c r="DW18" s="262">
        <f t="shared" si="10"/>
        <v>3079.3699999999994</v>
      </c>
      <c r="DX18" s="262"/>
      <c r="DY18" s="263">
        <f t="shared" si="11"/>
        <v>1120.6900000000003</v>
      </c>
      <c r="DZ18" s="263"/>
    </row>
    <row r="19" spans="1:130" x14ac:dyDescent="0.25">
      <c r="A19" s="18">
        <v>1868</v>
      </c>
      <c r="B19" s="18" t="s">
        <v>643</v>
      </c>
      <c r="C19" s="18" t="s">
        <v>400</v>
      </c>
      <c r="D19" s="20">
        <v>1</v>
      </c>
      <c r="E19" s="18">
        <v>6796.71</v>
      </c>
      <c r="F19" s="18">
        <v>17684.89</v>
      </c>
      <c r="G19" s="18" t="s">
        <v>157</v>
      </c>
      <c r="H19" s="18" t="s">
        <v>27</v>
      </c>
      <c r="I19" s="18" t="s">
        <v>172</v>
      </c>
      <c r="J19" s="21">
        <v>634.48</v>
      </c>
      <c r="K19" s="21">
        <v>0</v>
      </c>
      <c r="L19" s="21">
        <v>634.48</v>
      </c>
      <c r="M19" s="22">
        <v>28</v>
      </c>
      <c r="N19" s="22">
        <v>8.2100000000000009</v>
      </c>
      <c r="O19" s="22">
        <v>74.349999999999994</v>
      </c>
      <c r="P19" s="22">
        <v>11.25</v>
      </c>
      <c r="Q19" s="22">
        <v>121.81</v>
      </c>
      <c r="R19" s="23">
        <v>756.29</v>
      </c>
      <c r="S19" s="21">
        <v>0</v>
      </c>
      <c r="T19" s="21">
        <v>0</v>
      </c>
      <c r="U19" s="21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3">
        <v>0</v>
      </c>
      <c r="AB19" s="21">
        <v>0</v>
      </c>
      <c r="AC19" s="21">
        <v>0</v>
      </c>
      <c r="AD19" s="21">
        <v>0</v>
      </c>
      <c r="AE19" s="22">
        <v>0</v>
      </c>
      <c r="AF19" s="22">
        <v>0</v>
      </c>
      <c r="AG19" s="22">
        <v>0</v>
      </c>
      <c r="AH19" s="22">
        <v>0</v>
      </c>
      <c r="AI19" s="22">
        <v>0</v>
      </c>
      <c r="AJ19" s="23">
        <v>0</v>
      </c>
      <c r="AK19" s="21">
        <v>44.62</v>
      </c>
      <c r="AL19" s="21">
        <v>0</v>
      </c>
      <c r="AM19" s="21">
        <v>44.62</v>
      </c>
      <c r="AN19" s="22">
        <v>2</v>
      </c>
      <c r="AO19" s="22">
        <v>0.54</v>
      </c>
      <c r="AP19" s="22">
        <v>4.0999999999999996</v>
      </c>
      <c r="AQ19" s="22">
        <v>0.78</v>
      </c>
      <c r="AR19" s="22">
        <v>7.42</v>
      </c>
      <c r="AS19" s="23">
        <v>52.04</v>
      </c>
      <c r="AT19" s="21">
        <v>87.76</v>
      </c>
      <c r="AU19" s="21">
        <v>759.26</v>
      </c>
      <c r="AV19" s="21">
        <v>847.02</v>
      </c>
      <c r="AW19" s="22">
        <v>36</v>
      </c>
      <c r="AX19" s="22">
        <v>1.0900000000000001</v>
      </c>
      <c r="AY19" s="22">
        <v>160.28</v>
      </c>
      <c r="AZ19" s="22">
        <v>11.71</v>
      </c>
      <c r="BA19" s="22">
        <v>209.08</v>
      </c>
      <c r="BB19" s="23">
        <v>1056.0999999999999</v>
      </c>
      <c r="BC19" s="21">
        <v>569.30999999999995</v>
      </c>
      <c r="BD19" s="21">
        <v>0</v>
      </c>
      <c r="BE19" s="21">
        <v>569.30999999999995</v>
      </c>
      <c r="BF19" s="22">
        <v>24</v>
      </c>
      <c r="BG19" s="22">
        <v>7.36</v>
      </c>
      <c r="BH19" s="22">
        <v>150.13999999999999</v>
      </c>
      <c r="BI19" s="22">
        <v>10.1</v>
      </c>
      <c r="BJ19" s="22">
        <v>191.6</v>
      </c>
      <c r="BK19" s="23">
        <v>760.91</v>
      </c>
      <c r="BL19" s="21">
        <v>87.76</v>
      </c>
      <c r="BM19" s="21">
        <v>0</v>
      </c>
      <c r="BN19" s="21">
        <v>87.76</v>
      </c>
      <c r="BO19" s="22">
        <v>4</v>
      </c>
      <c r="BP19" s="22">
        <v>1.0900000000000001</v>
      </c>
      <c r="BQ19" s="22">
        <v>8.42</v>
      </c>
      <c r="BR19" s="22">
        <v>1.54</v>
      </c>
      <c r="BS19" s="22">
        <v>15.05</v>
      </c>
      <c r="BT19" s="23">
        <v>102.81</v>
      </c>
      <c r="BU19" s="21">
        <v>87.76</v>
      </c>
      <c r="BV19" s="21">
        <v>0</v>
      </c>
      <c r="BW19" s="21">
        <v>87.76</v>
      </c>
      <c r="BX19" s="22">
        <v>4</v>
      </c>
      <c r="BY19" s="22">
        <v>1.0900000000000001</v>
      </c>
      <c r="BZ19" s="22">
        <v>8.42</v>
      </c>
      <c r="CA19" s="22">
        <v>1.54</v>
      </c>
      <c r="CB19" s="22">
        <v>15.05</v>
      </c>
      <c r="CC19" s="23">
        <v>102.81</v>
      </c>
      <c r="CD19" s="21">
        <v>1294.3900000000001</v>
      </c>
      <c r="CE19" s="21">
        <v>0</v>
      </c>
      <c r="CF19" s="21">
        <v>1294.3900000000001</v>
      </c>
      <c r="CG19" s="22">
        <v>56</v>
      </c>
      <c r="CH19" s="22">
        <v>16.79</v>
      </c>
      <c r="CI19" s="22">
        <v>471.51</v>
      </c>
      <c r="CJ19" s="22">
        <v>22.98</v>
      </c>
      <c r="CK19" s="22">
        <v>567.28</v>
      </c>
      <c r="CL19" s="23">
        <v>1861.67</v>
      </c>
      <c r="CM19" s="21">
        <v>242.76</v>
      </c>
      <c r="CN19" s="21">
        <v>0</v>
      </c>
      <c r="CO19" s="21">
        <v>242.76</v>
      </c>
      <c r="CP19" s="22">
        <v>10</v>
      </c>
      <c r="CQ19" s="22">
        <v>3.11</v>
      </c>
      <c r="CR19" s="22">
        <v>28.84</v>
      </c>
      <c r="CS19" s="22">
        <v>4.3099999999999996</v>
      </c>
      <c r="CT19" s="22">
        <v>46.26</v>
      </c>
      <c r="CU19" s="23">
        <v>289.02</v>
      </c>
      <c r="CV19" s="21">
        <v>0</v>
      </c>
      <c r="CW19" s="21">
        <v>0</v>
      </c>
      <c r="CX19" s="21">
        <v>0</v>
      </c>
      <c r="CY19" s="22">
        <v>0</v>
      </c>
      <c r="CZ19" s="22">
        <v>0</v>
      </c>
      <c r="DA19" s="22">
        <v>0</v>
      </c>
      <c r="DB19" s="22">
        <v>0</v>
      </c>
      <c r="DC19" s="22">
        <v>0</v>
      </c>
      <c r="DD19" s="23">
        <v>0</v>
      </c>
      <c r="DE19" s="21">
        <v>547.62</v>
      </c>
      <c r="DF19" s="21">
        <v>0</v>
      </c>
      <c r="DG19" s="21">
        <v>547.62</v>
      </c>
      <c r="DH19" s="22">
        <v>22</v>
      </c>
      <c r="DI19" s="22">
        <v>42.82</v>
      </c>
      <c r="DJ19" s="22">
        <v>246.02</v>
      </c>
      <c r="DK19" s="22">
        <v>11.07</v>
      </c>
      <c r="DL19" s="22">
        <v>321.91000000000003</v>
      </c>
      <c r="DM19" s="23">
        <v>869.53</v>
      </c>
      <c r="DN19" s="73">
        <f t="shared" si="1"/>
        <v>3596.46</v>
      </c>
      <c r="DO19" s="73">
        <f t="shared" si="2"/>
        <v>759.26</v>
      </c>
      <c r="DP19" s="73">
        <f t="shared" si="3"/>
        <v>4355.72</v>
      </c>
      <c r="DQ19" s="22">
        <f t="shared" si="4"/>
        <v>186</v>
      </c>
      <c r="DR19" s="22">
        <f t="shared" si="5"/>
        <v>82.1</v>
      </c>
      <c r="DS19" s="22">
        <f t="shared" si="6"/>
        <v>1152.0800000000002</v>
      </c>
      <c r="DT19" s="22">
        <f t="shared" si="7"/>
        <v>75.28</v>
      </c>
      <c r="DU19" s="22">
        <f t="shared" si="8"/>
        <v>1495.46</v>
      </c>
      <c r="DV19" s="23">
        <f t="shared" si="9"/>
        <v>5851.1799999999994</v>
      </c>
      <c r="DW19" s="262">
        <f t="shared" si="10"/>
        <v>-13329.169999999998</v>
      </c>
      <c r="DX19" s="262"/>
      <c r="DY19" s="263">
        <f t="shared" si="11"/>
        <v>-5301.25</v>
      </c>
      <c r="DZ19" s="263"/>
    </row>
    <row r="20" spans="1:130" x14ac:dyDescent="0.25">
      <c r="A20" s="18">
        <v>1869</v>
      </c>
      <c r="B20" s="18" t="s">
        <v>664</v>
      </c>
      <c r="C20" s="18" t="s">
        <v>535</v>
      </c>
      <c r="D20" s="20">
        <v>1</v>
      </c>
      <c r="E20" s="18">
        <v>6906.9</v>
      </c>
      <c r="F20" s="18">
        <v>21062.27</v>
      </c>
      <c r="G20" s="18" t="s">
        <v>157</v>
      </c>
      <c r="H20" s="18" t="s">
        <v>27</v>
      </c>
      <c r="I20" s="18" t="s">
        <v>172</v>
      </c>
      <c r="J20" s="21">
        <v>1605.7</v>
      </c>
      <c r="K20" s="21">
        <v>0</v>
      </c>
      <c r="L20" s="21">
        <v>1605.7</v>
      </c>
      <c r="M20" s="22">
        <v>128</v>
      </c>
      <c r="N20" s="22">
        <v>20.83</v>
      </c>
      <c r="O20" s="22">
        <v>143.32</v>
      </c>
      <c r="P20" s="22">
        <v>110.1</v>
      </c>
      <c r="Q20" s="22">
        <v>402.25</v>
      </c>
      <c r="R20" s="23">
        <v>2007.95</v>
      </c>
      <c r="S20" s="21">
        <v>1626.7</v>
      </c>
      <c r="T20" s="21">
        <v>0</v>
      </c>
      <c r="U20" s="21">
        <v>1626.7</v>
      </c>
      <c r="V20" s="22">
        <v>131</v>
      </c>
      <c r="W20" s="22">
        <v>21.11</v>
      </c>
      <c r="X20" s="22">
        <v>162.88999999999999</v>
      </c>
      <c r="Y20" s="22">
        <v>110.47</v>
      </c>
      <c r="Z20" s="22">
        <v>425.47</v>
      </c>
      <c r="AA20" s="23">
        <v>2052.17</v>
      </c>
      <c r="AB20" s="21">
        <v>1624.75</v>
      </c>
      <c r="AC20" s="21">
        <v>0</v>
      </c>
      <c r="AD20" s="21">
        <v>1624.75</v>
      </c>
      <c r="AE20" s="22">
        <v>131</v>
      </c>
      <c r="AF20" s="22">
        <v>21.08</v>
      </c>
      <c r="AG20" s="22">
        <v>160.79</v>
      </c>
      <c r="AH20" s="22">
        <v>110.44</v>
      </c>
      <c r="AI20" s="22">
        <v>423.31</v>
      </c>
      <c r="AJ20" s="23">
        <v>2048.06</v>
      </c>
      <c r="AK20" s="21">
        <v>1624.75</v>
      </c>
      <c r="AL20" s="21">
        <v>0</v>
      </c>
      <c r="AM20" s="21">
        <v>1624.75</v>
      </c>
      <c r="AN20" s="22">
        <v>131</v>
      </c>
      <c r="AO20" s="22">
        <v>21.08</v>
      </c>
      <c r="AP20" s="22">
        <v>160.79</v>
      </c>
      <c r="AQ20" s="22">
        <v>110.44</v>
      </c>
      <c r="AR20" s="22">
        <v>423.31</v>
      </c>
      <c r="AS20" s="23">
        <v>2048.06</v>
      </c>
      <c r="AT20" s="21">
        <v>1624.75</v>
      </c>
      <c r="AU20" s="21">
        <v>872.72</v>
      </c>
      <c r="AV20" s="21">
        <v>2497.4699999999998</v>
      </c>
      <c r="AW20" s="22">
        <v>250</v>
      </c>
      <c r="AX20" s="22">
        <v>21.08</v>
      </c>
      <c r="AY20" s="22">
        <v>335.33</v>
      </c>
      <c r="AZ20" s="22">
        <v>122.13</v>
      </c>
      <c r="BA20" s="22">
        <v>728.54</v>
      </c>
      <c r="BB20" s="23">
        <v>3226.01</v>
      </c>
      <c r="BC20" s="21">
        <v>2568.84</v>
      </c>
      <c r="BD20" s="21">
        <v>0</v>
      </c>
      <c r="BE20" s="21">
        <v>2568.84</v>
      </c>
      <c r="BF20" s="22">
        <v>239</v>
      </c>
      <c r="BG20" s="22">
        <v>31.26</v>
      </c>
      <c r="BH20" s="22">
        <v>870.64</v>
      </c>
      <c r="BI20" s="22">
        <v>126.5</v>
      </c>
      <c r="BJ20" s="22">
        <v>1267.4000000000001</v>
      </c>
      <c r="BK20" s="23">
        <v>3836.24</v>
      </c>
      <c r="BL20" s="21">
        <v>1624.75</v>
      </c>
      <c r="BM20" s="21">
        <v>0</v>
      </c>
      <c r="BN20" s="21">
        <v>1624.75</v>
      </c>
      <c r="BO20" s="22">
        <v>131</v>
      </c>
      <c r="BP20" s="22">
        <v>21.08</v>
      </c>
      <c r="BQ20" s="22">
        <v>160.79</v>
      </c>
      <c r="BR20" s="22">
        <v>120.64</v>
      </c>
      <c r="BS20" s="22">
        <v>433.51</v>
      </c>
      <c r="BT20" s="23">
        <v>2058.2600000000002</v>
      </c>
      <c r="BU20" s="21">
        <v>1624.75</v>
      </c>
      <c r="BV20" s="21">
        <v>0</v>
      </c>
      <c r="BW20" s="21">
        <v>1624.75</v>
      </c>
      <c r="BX20" s="22">
        <v>131</v>
      </c>
      <c r="BY20" s="22">
        <v>21.08</v>
      </c>
      <c r="BZ20" s="22">
        <v>160.79</v>
      </c>
      <c r="CA20" s="22">
        <v>120.64</v>
      </c>
      <c r="CB20" s="22">
        <v>433.51</v>
      </c>
      <c r="CC20" s="23">
        <v>2058.2600000000002</v>
      </c>
      <c r="CD20" s="21">
        <v>1603.02</v>
      </c>
      <c r="CE20" s="21">
        <v>0</v>
      </c>
      <c r="CF20" s="21">
        <v>1603.02</v>
      </c>
      <c r="CG20" s="22">
        <v>128</v>
      </c>
      <c r="CH20" s="22">
        <v>20.8</v>
      </c>
      <c r="CI20" s="22">
        <v>201.14</v>
      </c>
      <c r="CJ20" s="22">
        <v>115.16</v>
      </c>
      <c r="CK20" s="22">
        <v>465.1</v>
      </c>
      <c r="CL20" s="23">
        <v>2068.12</v>
      </c>
      <c r="CM20" s="21">
        <v>1662.97</v>
      </c>
      <c r="CN20" s="21">
        <v>0</v>
      </c>
      <c r="CO20" s="21">
        <v>1662.97</v>
      </c>
      <c r="CP20" s="22">
        <v>144</v>
      </c>
      <c r="CQ20" s="22">
        <v>21.58</v>
      </c>
      <c r="CR20" s="22">
        <v>170.18</v>
      </c>
      <c r="CS20" s="22">
        <v>116.23</v>
      </c>
      <c r="CT20" s="22">
        <v>451.99</v>
      </c>
      <c r="CU20" s="23">
        <v>2114.96</v>
      </c>
      <c r="CV20" s="21">
        <v>1659.64</v>
      </c>
      <c r="CW20" s="21">
        <v>0</v>
      </c>
      <c r="CX20" s="21">
        <v>1659.64</v>
      </c>
      <c r="CY20" s="22">
        <v>136</v>
      </c>
      <c r="CZ20" s="22">
        <v>21.53</v>
      </c>
      <c r="DA20" s="22">
        <v>162.28</v>
      </c>
      <c r="DB20" s="22">
        <v>80.47</v>
      </c>
      <c r="DC20" s="22">
        <v>400.28</v>
      </c>
      <c r="DD20" s="23">
        <v>2059.92</v>
      </c>
      <c r="DE20" s="21">
        <v>2408.5100000000002</v>
      </c>
      <c r="DF20" s="21">
        <v>0</v>
      </c>
      <c r="DG20" s="21">
        <v>2408.5100000000002</v>
      </c>
      <c r="DH20" s="22">
        <v>244</v>
      </c>
      <c r="DI20" s="22">
        <v>241.9</v>
      </c>
      <c r="DJ20" s="22">
        <v>840.85</v>
      </c>
      <c r="DK20" s="22">
        <v>146.1</v>
      </c>
      <c r="DL20" s="22">
        <v>1472.85</v>
      </c>
      <c r="DM20" s="23">
        <v>3881.36</v>
      </c>
      <c r="DN20" s="73">
        <f t="shared" si="1"/>
        <v>21259.129999999997</v>
      </c>
      <c r="DO20" s="73">
        <f t="shared" si="2"/>
        <v>872.72</v>
      </c>
      <c r="DP20" s="73">
        <f t="shared" si="3"/>
        <v>22131.85</v>
      </c>
      <c r="DQ20" s="22">
        <f t="shared" si="4"/>
        <v>1924</v>
      </c>
      <c r="DR20" s="22">
        <f t="shared" si="5"/>
        <v>484.40999999999997</v>
      </c>
      <c r="DS20" s="22">
        <f t="shared" si="6"/>
        <v>3529.7899999999995</v>
      </c>
      <c r="DT20" s="22">
        <f t="shared" si="7"/>
        <v>1389.32</v>
      </c>
      <c r="DU20" s="22">
        <f t="shared" si="8"/>
        <v>7327.52</v>
      </c>
      <c r="DV20" s="23">
        <f t="shared" si="9"/>
        <v>29459.370000000003</v>
      </c>
      <c r="DW20" s="262">
        <f t="shared" si="10"/>
        <v>1069.5799999999981</v>
      </c>
      <c r="DX20" s="262"/>
      <c r="DY20" s="263">
        <f t="shared" si="11"/>
        <v>420.6200000000008</v>
      </c>
      <c r="DZ20" s="263"/>
    </row>
    <row r="21" spans="1:130" x14ac:dyDescent="0.25">
      <c r="A21" s="18">
        <v>1870</v>
      </c>
      <c r="B21" s="18" t="s">
        <v>665</v>
      </c>
      <c r="C21" s="18" t="s">
        <v>406</v>
      </c>
      <c r="D21" s="20">
        <v>1</v>
      </c>
      <c r="E21" s="18">
        <v>8754.58</v>
      </c>
      <c r="F21" s="18">
        <v>23226.5</v>
      </c>
      <c r="G21" s="18" t="s">
        <v>157</v>
      </c>
      <c r="H21" s="18" t="s">
        <v>27</v>
      </c>
      <c r="I21" s="18" t="s">
        <v>172</v>
      </c>
      <c r="J21" s="21">
        <v>116.76</v>
      </c>
      <c r="K21" s="21">
        <v>0</v>
      </c>
      <c r="L21" s="21">
        <v>116.76</v>
      </c>
      <c r="M21" s="22">
        <v>6</v>
      </c>
      <c r="N21" s="22">
        <v>1.48</v>
      </c>
      <c r="O21" s="22">
        <v>66.66</v>
      </c>
      <c r="P21" s="22">
        <v>104.06</v>
      </c>
      <c r="Q21" s="22">
        <v>178.2</v>
      </c>
      <c r="R21" s="23">
        <v>294.95999999999998</v>
      </c>
      <c r="S21" s="21">
        <v>1380.38</v>
      </c>
      <c r="T21" s="21">
        <v>0</v>
      </c>
      <c r="U21" s="21">
        <v>1380.38</v>
      </c>
      <c r="V21" s="22">
        <v>71</v>
      </c>
      <c r="W21" s="22">
        <v>17.91</v>
      </c>
      <c r="X21" s="22">
        <v>188.59</v>
      </c>
      <c r="Y21" s="22">
        <v>126.5</v>
      </c>
      <c r="Z21" s="22">
        <v>404</v>
      </c>
      <c r="AA21" s="23">
        <v>1784.38</v>
      </c>
      <c r="AB21" s="21">
        <v>1271.81</v>
      </c>
      <c r="AC21" s="21">
        <v>0</v>
      </c>
      <c r="AD21" s="21">
        <v>1271.81</v>
      </c>
      <c r="AE21" s="22">
        <v>84</v>
      </c>
      <c r="AF21" s="22">
        <v>16.489999999999998</v>
      </c>
      <c r="AG21" s="22">
        <v>212.28</v>
      </c>
      <c r="AH21" s="22">
        <v>78.67</v>
      </c>
      <c r="AI21" s="22">
        <v>391.44</v>
      </c>
      <c r="AJ21" s="23">
        <v>1663.25</v>
      </c>
      <c r="AK21" s="21">
        <v>1472.42</v>
      </c>
      <c r="AL21" s="21">
        <v>0</v>
      </c>
      <c r="AM21" s="21">
        <v>1472.42</v>
      </c>
      <c r="AN21" s="22">
        <v>101</v>
      </c>
      <c r="AO21" s="22">
        <v>19.11</v>
      </c>
      <c r="AP21" s="22">
        <v>235.37</v>
      </c>
      <c r="AQ21" s="22">
        <v>133.24</v>
      </c>
      <c r="AR21" s="22">
        <v>488.72</v>
      </c>
      <c r="AS21" s="23">
        <v>1961.14</v>
      </c>
      <c r="AT21" s="21">
        <v>1741.06</v>
      </c>
      <c r="AU21" s="21">
        <v>855.26</v>
      </c>
      <c r="AV21" s="21">
        <v>2596.3200000000002</v>
      </c>
      <c r="AW21" s="22">
        <v>218</v>
      </c>
      <c r="AX21" s="22">
        <v>22.59</v>
      </c>
      <c r="AY21" s="22">
        <v>437.38</v>
      </c>
      <c r="AZ21" s="22">
        <v>134.16999999999999</v>
      </c>
      <c r="BA21" s="22">
        <v>812.14</v>
      </c>
      <c r="BB21" s="23">
        <v>3408.46</v>
      </c>
      <c r="BC21" s="21">
        <v>2575.5700000000002</v>
      </c>
      <c r="BD21" s="21">
        <v>0</v>
      </c>
      <c r="BE21" s="21">
        <v>2575.5700000000002</v>
      </c>
      <c r="BF21" s="22">
        <v>261</v>
      </c>
      <c r="BG21" s="22">
        <v>33.25</v>
      </c>
      <c r="BH21" s="22">
        <v>971.34</v>
      </c>
      <c r="BI21" s="22">
        <v>157.86000000000001</v>
      </c>
      <c r="BJ21" s="22">
        <v>1423.45</v>
      </c>
      <c r="BK21" s="23">
        <v>3999.02</v>
      </c>
      <c r="BL21" s="21">
        <v>1746.45</v>
      </c>
      <c r="BM21" s="21">
        <v>0</v>
      </c>
      <c r="BN21" s="21">
        <v>1746.45</v>
      </c>
      <c r="BO21" s="22">
        <v>148</v>
      </c>
      <c r="BP21" s="22">
        <v>22.67</v>
      </c>
      <c r="BQ21" s="22">
        <v>271.22000000000003</v>
      </c>
      <c r="BR21" s="22">
        <v>138.1</v>
      </c>
      <c r="BS21" s="22">
        <v>579.99</v>
      </c>
      <c r="BT21" s="23">
        <v>2326.44</v>
      </c>
      <c r="BU21" s="21">
        <v>956.69</v>
      </c>
      <c r="BV21" s="21">
        <v>0</v>
      </c>
      <c r="BW21" s="21">
        <v>956.69</v>
      </c>
      <c r="BX21" s="22">
        <v>42</v>
      </c>
      <c r="BY21" s="22">
        <v>12.4</v>
      </c>
      <c r="BZ21" s="22">
        <v>175.95</v>
      </c>
      <c r="CA21" s="22">
        <v>129.18</v>
      </c>
      <c r="CB21" s="22">
        <v>359.53</v>
      </c>
      <c r="CC21" s="23">
        <v>1316.22</v>
      </c>
      <c r="CD21" s="21">
        <v>1482.73</v>
      </c>
      <c r="CE21" s="21">
        <v>0</v>
      </c>
      <c r="CF21" s="21">
        <v>1482.73</v>
      </c>
      <c r="CG21" s="22">
        <v>112</v>
      </c>
      <c r="CH21" s="22">
        <v>19.239999999999998</v>
      </c>
      <c r="CI21" s="22">
        <v>461.41</v>
      </c>
      <c r="CJ21" s="22">
        <v>113.03</v>
      </c>
      <c r="CK21" s="22">
        <v>705.68</v>
      </c>
      <c r="CL21" s="23">
        <v>2188.41</v>
      </c>
      <c r="CM21" s="21">
        <v>1802.48</v>
      </c>
      <c r="CN21" s="21">
        <v>0</v>
      </c>
      <c r="CO21" s="21">
        <v>1802.48</v>
      </c>
      <c r="CP21" s="22">
        <v>163</v>
      </c>
      <c r="CQ21" s="22">
        <v>23.4</v>
      </c>
      <c r="CR21" s="22">
        <v>296.5</v>
      </c>
      <c r="CS21" s="22">
        <v>139.1</v>
      </c>
      <c r="CT21" s="22">
        <v>622</v>
      </c>
      <c r="CU21" s="23">
        <v>2424.48</v>
      </c>
      <c r="CV21" s="21">
        <v>1475.29</v>
      </c>
      <c r="CW21" s="21">
        <v>0</v>
      </c>
      <c r="CX21" s="21">
        <v>1475.29</v>
      </c>
      <c r="CY21" s="22">
        <v>111</v>
      </c>
      <c r="CZ21" s="22">
        <v>19.14</v>
      </c>
      <c r="DA21" s="22">
        <v>250.87</v>
      </c>
      <c r="DB21" s="22">
        <v>123.09</v>
      </c>
      <c r="DC21" s="22">
        <v>504.1</v>
      </c>
      <c r="DD21" s="23">
        <v>1979.39</v>
      </c>
      <c r="DE21" s="21">
        <v>2736.17</v>
      </c>
      <c r="DF21" s="21">
        <v>0</v>
      </c>
      <c r="DG21" s="21">
        <v>2736.17</v>
      </c>
      <c r="DH21" s="22">
        <v>284</v>
      </c>
      <c r="DI21" s="22">
        <v>222.61</v>
      </c>
      <c r="DJ21" s="22">
        <v>1212.6500000000001</v>
      </c>
      <c r="DK21" s="22">
        <v>167.22</v>
      </c>
      <c r="DL21" s="22">
        <v>1886.48</v>
      </c>
      <c r="DM21" s="23">
        <v>4622.6499999999996</v>
      </c>
      <c r="DN21" s="73">
        <f t="shared" si="1"/>
        <v>18757.809999999998</v>
      </c>
      <c r="DO21" s="73">
        <f t="shared" si="2"/>
        <v>855.26</v>
      </c>
      <c r="DP21" s="73">
        <f t="shared" si="3"/>
        <v>19613.07</v>
      </c>
      <c r="DQ21" s="22">
        <f t="shared" si="4"/>
        <v>1601</v>
      </c>
      <c r="DR21" s="22">
        <f t="shared" si="5"/>
        <v>430.29</v>
      </c>
      <c r="DS21" s="22">
        <f t="shared" si="6"/>
        <v>4780.2199999999993</v>
      </c>
      <c r="DT21" s="22">
        <f t="shared" si="7"/>
        <v>1544.2199999999998</v>
      </c>
      <c r="DU21" s="22">
        <f t="shared" si="8"/>
        <v>8355.73</v>
      </c>
      <c r="DV21" s="23">
        <f t="shared" si="9"/>
        <v>27968.800000000003</v>
      </c>
      <c r="DW21" s="262">
        <f t="shared" si="10"/>
        <v>-3613.4300000000003</v>
      </c>
      <c r="DX21" s="262"/>
      <c r="DY21" s="263">
        <f t="shared" si="11"/>
        <v>-398.85000000000036</v>
      </c>
      <c r="DZ21" s="263"/>
    </row>
    <row r="22" spans="1:130" x14ac:dyDescent="0.25">
      <c r="A22" s="18">
        <v>1871</v>
      </c>
      <c r="B22" s="18" t="s">
        <v>692</v>
      </c>
      <c r="C22" s="18" t="s">
        <v>693</v>
      </c>
      <c r="D22" s="20">
        <v>1</v>
      </c>
      <c r="E22" s="18">
        <v>838.31</v>
      </c>
      <c r="F22" s="18">
        <v>2394.84</v>
      </c>
      <c r="G22" s="18" t="s">
        <v>157</v>
      </c>
      <c r="H22" s="18" t="s">
        <v>27</v>
      </c>
      <c r="I22" s="18" t="s">
        <v>172</v>
      </c>
      <c r="J22" s="21">
        <v>1558.09</v>
      </c>
      <c r="K22" s="21">
        <v>0</v>
      </c>
      <c r="L22" s="21">
        <v>1558.09</v>
      </c>
      <c r="M22" s="22">
        <v>120</v>
      </c>
      <c r="N22" s="22">
        <v>20.21</v>
      </c>
      <c r="O22" s="22">
        <v>27.35</v>
      </c>
      <c r="P22" s="22">
        <v>123.13</v>
      </c>
      <c r="Q22" s="22">
        <v>290.69</v>
      </c>
      <c r="R22" s="23">
        <v>1848.78</v>
      </c>
      <c r="S22" s="21">
        <v>794.07</v>
      </c>
      <c r="T22" s="21">
        <v>0</v>
      </c>
      <c r="U22" s="21">
        <v>794.07</v>
      </c>
      <c r="V22" s="22">
        <v>31</v>
      </c>
      <c r="W22" s="22">
        <v>10.29</v>
      </c>
      <c r="X22" s="22">
        <v>432.36</v>
      </c>
      <c r="Y22" s="22">
        <v>20.62</v>
      </c>
      <c r="Z22" s="22">
        <v>494.27</v>
      </c>
      <c r="AA22" s="23">
        <v>1288.3399999999999</v>
      </c>
      <c r="AB22" s="21">
        <v>-3.51</v>
      </c>
      <c r="AC22" s="21">
        <v>0</v>
      </c>
      <c r="AD22" s="21">
        <v>-3.51</v>
      </c>
      <c r="AE22" s="22">
        <v>-28</v>
      </c>
      <c r="AF22" s="22">
        <v>0</v>
      </c>
      <c r="AG22" s="22">
        <v>0</v>
      </c>
      <c r="AH22" s="22">
        <v>-0.05</v>
      </c>
      <c r="AI22" s="22">
        <v>-28.05</v>
      </c>
      <c r="AJ22" s="23">
        <v>-31.56</v>
      </c>
      <c r="AK22" s="21">
        <v>0</v>
      </c>
      <c r="AL22" s="21">
        <v>0</v>
      </c>
      <c r="AM22" s="21">
        <v>0</v>
      </c>
      <c r="AN22" s="22">
        <v>-19</v>
      </c>
      <c r="AO22" s="22">
        <v>0</v>
      </c>
      <c r="AP22" s="22">
        <v>0</v>
      </c>
      <c r="AQ22" s="22">
        <v>0</v>
      </c>
      <c r="AR22" s="22">
        <v>-19</v>
      </c>
      <c r="AS22" s="23">
        <v>-19</v>
      </c>
      <c r="AT22" s="21">
        <v>0</v>
      </c>
      <c r="AU22" s="21">
        <v>471.27</v>
      </c>
      <c r="AV22" s="21">
        <v>471.27</v>
      </c>
      <c r="AW22" s="22">
        <v>20</v>
      </c>
      <c r="AX22" s="22">
        <v>0</v>
      </c>
      <c r="AY22" s="22">
        <v>87.05</v>
      </c>
      <c r="AZ22" s="22">
        <v>6.31</v>
      </c>
      <c r="BA22" s="22">
        <v>113.36</v>
      </c>
      <c r="BB22" s="23">
        <v>584.63</v>
      </c>
      <c r="BC22" s="21">
        <v>84.17</v>
      </c>
      <c r="BD22" s="21">
        <v>0</v>
      </c>
      <c r="BE22" s="21">
        <v>84.17</v>
      </c>
      <c r="BF22" s="22">
        <v>2</v>
      </c>
      <c r="BG22" s="22">
        <v>0.62</v>
      </c>
      <c r="BH22" s="22">
        <v>3.46</v>
      </c>
      <c r="BI22" s="22">
        <v>1.34</v>
      </c>
      <c r="BJ22" s="22">
        <v>7.42</v>
      </c>
      <c r="BK22" s="23">
        <v>91.59</v>
      </c>
      <c r="BL22" s="21">
        <v>0</v>
      </c>
      <c r="BM22" s="21">
        <v>0</v>
      </c>
      <c r="BN22" s="21">
        <v>0</v>
      </c>
      <c r="BO22" s="22">
        <v>0</v>
      </c>
      <c r="BP22" s="22">
        <v>0</v>
      </c>
      <c r="BQ22" s="22">
        <v>0</v>
      </c>
      <c r="BR22" s="22">
        <v>0</v>
      </c>
      <c r="BS22" s="22">
        <v>0</v>
      </c>
      <c r="BT22" s="23">
        <v>0</v>
      </c>
      <c r="BU22" s="21">
        <v>1019.45</v>
      </c>
      <c r="BV22" s="21">
        <v>0</v>
      </c>
      <c r="BW22" s="21">
        <v>1019.45</v>
      </c>
      <c r="BX22" s="22">
        <v>-12</v>
      </c>
      <c r="BY22" s="22">
        <v>17.96</v>
      </c>
      <c r="BZ22" s="22">
        <v>-302.69</v>
      </c>
      <c r="CA22" s="22">
        <v>12.53</v>
      </c>
      <c r="CB22" s="22">
        <v>-284.2</v>
      </c>
      <c r="CC22" s="23">
        <v>735.25</v>
      </c>
      <c r="CD22" s="21">
        <v>0</v>
      </c>
      <c r="CE22" s="21">
        <v>0</v>
      </c>
      <c r="CF22" s="21">
        <v>0</v>
      </c>
      <c r="CG22" s="22">
        <v>0</v>
      </c>
      <c r="CH22" s="22">
        <v>0</v>
      </c>
      <c r="CI22" s="22">
        <v>0</v>
      </c>
      <c r="CJ22" s="22">
        <v>0</v>
      </c>
      <c r="CK22" s="22">
        <v>0</v>
      </c>
      <c r="CL22" s="23">
        <v>0</v>
      </c>
      <c r="CM22" s="21">
        <v>0</v>
      </c>
      <c r="CN22" s="21">
        <v>0</v>
      </c>
      <c r="CO22" s="21">
        <v>0</v>
      </c>
      <c r="CP22" s="22">
        <v>0</v>
      </c>
      <c r="CQ22" s="22">
        <v>0</v>
      </c>
      <c r="CR22" s="22">
        <v>0</v>
      </c>
      <c r="CS22" s="22">
        <v>0</v>
      </c>
      <c r="CT22" s="22">
        <v>0</v>
      </c>
      <c r="CU22" s="23">
        <v>0</v>
      </c>
      <c r="CV22" s="21">
        <v>0</v>
      </c>
      <c r="CW22" s="21">
        <v>0</v>
      </c>
      <c r="CX22" s="21">
        <v>0</v>
      </c>
      <c r="CY22" s="22">
        <v>0</v>
      </c>
      <c r="CZ22" s="22">
        <v>0</v>
      </c>
      <c r="DA22" s="22">
        <v>0</v>
      </c>
      <c r="DB22" s="22">
        <v>0</v>
      </c>
      <c r="DC22" s="22">
        <v>0</v>
      </c>
      <c r="DD22" s="23">
        <v>0</v>
      </c>
      <c r="DN22" s="73">
        <f t="shared" si="1"/>
        <v>3452.2699999999995</v>
      </c>
      <c r="DO22" s="73">
        <f t="shared" si="2"/>
        <v>471.27</v>
      </c>
      <c r="DP22" s="73">
        <f t="shared" si="3"/>
        <v>3923.54</v>
      </c>
      <c r="DQ22" s="22">
        <f t="shared" si="4"/>
        <v>114</v>
      </c>
      <c r="DR22" s="22">
        <f t="shared" si="5"/>
        <v>49.08</v>
      </c>
      <c r="DS22" s="22">
        <f t="shared" si="6"/>
        <v>247.53000000000003</v>
      </c>
      <c r="DT22" s="22">
        <f t="shared" si="7"/>
        <v>163.88</v>
      </c>
      <c r="DU22" s="22">
        <f t="shared" si="8"/>
        <v>574.49</v>
      </c>
      <c r="DV22" s="23">
        <f t="shared" si="9"/>
        <v>4498.0300000000007</v>
      </c>
      <c r="DW22" s="262">
        <f t="shared" si="10"/>
        <v>1528.6999999999998</v>
      </c>
      <c r="DX22" s="262"/>
      <c r="DY22" s="263">
        <f t="shared" si="11"/>
        <v>-263.81999999999994</v>
      </c>
      <c r="DZ22" s="263"/>
    </row>
    <row r="23" spans="1:130" x14ac:dyDescent="0.25">
      <c r="A23" s="18">
        <v>1872</v>
      </c>
      <c r="B23" s="18" t="s">
        <v>702</v>
      </c>
      <c r="C23" s="18" t="s">
        <v>663</v>
      </c>
      <c r="D23" s="20">
        <v>1</v>
      </c>
      <c r="E23" s="18">
        <v>5813.07</v>
      </c>
      <c r="F23" s="18">
        <v>17563.16</v>
      </c>
      <c r="G23" s="18" t="s">
        <v>157</v>
      </c>
      <c r="H23" s="18" t="s">
        <v>27</v>
      </c>
      <c r="I23" s="18" t="s">
        <v>172</v>
      </c>
      <c r="J23" s="21">
        <v>449.95</v>
      </c>
      <c r="K23" s="21">
        <v>0</v>
      </c>
      <c r="L23" s="21">
        <v>449.95</v>
      </c>
      <c r="M23" s="22">
        <v>21</v>
      </c>
      <c r="N23" s="22">
        <v>5.81</v>
      </c>
      <c r="O23" s="22">
        <v>86.96</v>
      </c>
      <c r="P23" s="22">
        <v>7.98</v>
      </c>
      <c r="Q23" s="22">
        <v>121.75</v>
      </c>
      <c r="R23" s="23">
        <v>571.70000000000005</v>
      </c>
      <c r="S23" s="21">
        <v>632.62</v>
      </c>
      <c r="T23" s="21">
        <v>0</v>
      </c>
      <c r="U23" s="21">
        <v>632.62</v>
      </c>
      <c r="V23" s="22">
        <v>29</v>
      </c>
      <c r="W23" s="22">
        <v>8.18</v>
      </c>
      <c r="X23" s="22">
        <v>85.3</v>
      </c>
      <c r="Y23" s="22">
        <v>11.22</v>
      </c>
      <c r="Z23" s="22">
        <v>133.69999999999999</v>
      </c>
      <c r="AA23" s="23">
        <v>766.32</v>
      </c>
      <c r="AB23" s="21">
        <v>1624.75</v>
      </c>
      <c r="AC23" s="21">
        <v>0</v>
      </c>
      <c r="AD23" s="21">
        <v>1624.75</v>
      </c>
      <c r="AE23" s="22">
        <v>107</v>
      </c>
      <c r="AF23" s="22">
        <v>21.08</v>
      </c>
      <c r="AG23" s="22">
        <v>160.79</v>
      </c>
      <c r="AH23" s="22">
        <v>28.84</v>
      </c>
      <c r="AI23" s="22">
        <v>317.70999999999998</v>
      </c>
      <c r="AJ23" s="23">
        <v>1942.46</v>
      </c>
      <c r="AK23" s="21">
        <v>1267.0999999999999</v>
      </c>
      <c r="AL23" s="21">
        <v>0</v>
      </c>
      <c r="AM23" s="21">
        <v>1267.0999999999999</v>
      </c>
      <c r="AN23" s="22">
        <v>83</v>
      </c>
      <c r="AO23" s="22">
        <v>16.43</v>
      </c>
      <c r="AP23" s="22">
        <v>134.33000000000001</v>
      </c>
      <c r="AQ23" s="22">
        <v>22.48</v>
      </c>
      <c r="AR23" s="22">
        <v>256.24</v>
      </c>
      <c r="AS23" s="23">
        <v>1523.34</v>
      </c>
      <c r="AT23" s="21">
        <v>2476.37</v>
      </c>
      <c r="AU23" s="21">
        <v>715.64</v>
      </c>
      <c r="AV23" s="21">
        <v>3192.01</v>
      </c>
      <c r="AW23" s="22">
        <v>286</v>
      </c>
      <c r="AX23" s="22">
        <v>32.159999999999997</v>
      </c>
      <c r="AY23" s="22">
        <v>1061.32</v>
      </c>
      <c r="AZ23" s="22">
        <v>53.56</v>
      </c>
      <c r="BA23" s="22">
        <v>1433.04</v>
      </c>
      <c r="BB23" s="23">
        <v>4625.05</v>
      </c>
      <c r="BC23" s="21">
        <v>1606.79</v>
      </c>
      <c r="BD23" s="21">
        <v>0</v>
      </c>
      <c r="BE23" s="21">
        <v>1606.79</v>
      </c>
      <c r="BF23" s="22">
        <v>117</v>
      </c>
      <c r="BG23" s="22">
        <v>19.66</v>
      </c>
      <c r="BH23" s="22">
        <v>492.24</v>
      </c>
      <c r="BI23" s="22">
        <v>28.12</v>
      </c>
      <c r="BJ23" s="22">
        <v>657.02</v>
      </c>
      <c r="BK23" s="23">
        <v>2263.81</v>
      </c>
      <c r="BL23" s="21">
        <v>1624.75</v>
      </c>
      <c r="BM23" s="21">
        <v>0</v>
      </c>
      <c r="BN23" s="21">
        <v>1624.75</v>
      </c>
      <c r="BO23" s="22">
        <v>130</v>
      </c>
      <c r="BP23" s="22">
        <v>21.08</v>
      </c>
      <c r="BQ23" s="22">
        <v>160.79</v>
      </c>
      <c r="BR23" s="22">
        <v>28.84</v>
      </c>
      <c r="BS23" s="22">
        <v>340.71</v>
      </c>
      <c r="BT23" s="23">
        <v>1965.46</v>
      </c>
      <c r="BU23" s="21">
        <v>1624.75</v>
      </c>
      <c r="BV23" s="21">
        <v>0</v>
      </c>
      <c r="BW23" s="21">
        <v>1624.75</v>
      </c>
      <c r="BX23" s="22">
        <v>131</v>
      </c>
      <c r="BY23" s="22">
        <v>21.08</v>
      </c>
      <c r="BZ23" s="22">
        <v>160.79</v>
      </c>
      <c r="CA23" s="22">
        <v>141.04</v>
      </c>
      <c r="CB23" s="22">
        <v>453.91</v>
      </c>
      <c r="CC23" s="23">
        <v>2078.66</v>
      </c>
      <c r="CD23" s="21">
        <v>1631.16</v>
      </c>
      <c r="CE23" s="21">
        <v>0</v>
      </c>
      <c r="CF23" s="21">
        <v>1631.16</v>
      </c>
      <c r="CG23" s="22">
        <v>133</v>
      </c>
      <c r="CH23" s="22">
        <v>21.17</v>
      </c>
      <c r="CI23" s="22">
        <v>166.63</v>
      </c>
      <c r="CJ23" s="22">
        <v>141.16</v>
      </c>
      <c r="CK23" s="22">
        <v>461.96</v>
      </c>
      <c r="CL23" s="23">
        <v>2093.12</v>
      </c>
      <c r="CM23" s="21">
        <v>1659.78</v>
      </c>
      <c r="CN23" s="21">
        <v>0</v>
      </c>
      <c r="CO23" s="21">
        <v>1659.78</v>
      </c>
      <c r="CP23" s="22">
        <v>176</v>
      </c>
      <c r="CQ23" s="22">
        <v>24.51</v>
      </c>
      <c r="CR23" s="22">
        <v>374.47</v>
      </c>
      <c r="CS23" s="22">
        <v>135.53</v>
      </c>
      <c r="CT23" s="22">
        <v>710.51</v>
      </c>
      <c r="CU23" s="23">
        <v>2370.29</v>
      </c>
      <c r="CV23" s="21">
        <v>1659.64</v>
      </c>
      <c r="CW23" s="21">
        <v>0</v>
      </c>
      <c r="CX23" s="21">
        <v>1659.64</v>
      </c>
      <c r="CY23" s="22">
        <v>173</v>
      </c>
      <c r="CZ23" s="22">
        <v>25.01</v>
      </c>
      <c r="DA23" s="22">
        <v>404.06</v>
      </c>
      <c r="DB23" s="22">
        <v>126</v>
      </c>
      <c r="DC23" s="22">
        <v>728.07</v>
      </c>
      <c r="DD23" s="23">
        <v>2387.71</v>
      </c>
      <c r="DE23" s="21">
        <v>2471.12</v>
      </c>
      <c r="DF23" s="21">
        <v>0</v>
      </c>
      <c r="DG23" s="21">
        <v>2471.12</v>
      </c>
      <c r="DH23" s="22">
        <v>283</v>
      </c>
      <c r="DI23" s="22">
        <v>229.2</v>
      </c>
      <c r="DJ23" s="22">
        <v>1143.72</v>
      </c>
      <c r="DK23" s="22">
        <v>167.26</v>
      </c>
      <c r="DL23" s="22">
        <v>1823.18</v>
      </c>
      <c r="DM23" s="23">
        <v>4294.3</v>
      </c>
      <c r="DN23" s="73">
        <f t="shared" si="1"/>
        <v>18728.78</v>
      </c>
      <c r="DO23" s="73">
        <f t="shared" si="2"/>
        <v>715.64</v>
      </c>
      <c r="DP23" s="73">
        <f t="shared" si="3"/>
        <v>19444.420000000002</v>
      </c>
      <c r="DQ23" s="22">
        <f t="shared" si="4"/>
        <v>1669</v>
      </c>
      <c r="DR23" s="22">
        <f t="shared" si="5"/>
        <v>445.36999999999995</v>
      </c>
      <c r="DS23" s="22">
        <f t="shared" si="6"/>
        <v>4431.3999999999996</v>
      </c>
      <c r="DT23" s="22">
        <f t="shared" si="7"/>
        <v>892.03</v>
      </c>
      <c r="DU23" s="22">
        <f t="shared" si="8"/>
        <v>7437.8</v>
      </c>
      <c r="DV23" s="23">
        <f t="shared" si="9"/>
        <v>26882.219999999998</v>
      </c>
      <c r="DW23" s="262">
        <f t="shared" si="10"/>
        <v>1881.260000000002</v>
      </c>
      <c r="DX23" s="262"/>
      <c r="DY23" s="263">
        <f t="shared" si="11"/>
        <v>1624.7300000000005</v>
      </c>
      <c r="DZ23" s="263"/>
    </row>
    <row r="24" spans="1:130" x14ac:dyDescent="0.25">
      <c r="A24" s="18">
        <v>1873</v>
      </c>
      <c r="B24" s="18" t="s">
        <v>724</v>
      </c>
      <c r="C24" s="18" t="s">
        <v>725</v>
      </c>
      <c r="D24" s="20">
        <v>1</v>
      </c>
      <c r="E24" s="18">
        <v>6407.27</v>
      </c>
      <c r="F24" s="18">
        <v>21062.27</v>
      </c>
      <c r="G24" s="18" t="s">
        <v>157</v>
      </c>
      <c r="H24" s="18" t="s">
        <v>27</v>
      </c>
      <c r="I24" s="18" t="s">
        <v>172</v>
      </c>
      <c r="J24" s="21">
        <v>1606.19</v>
      </c>
      <c r="K24" s="21">
        <v>0</v>
      </c>
      <c r="L24" s="21">
        <v>1606.19</v>
      </c>
      <c r="M24" s="22">
        <v>124</v>
      </c>
      <c r="N24" s="22">
        <v>20.85</v>
      </c>
      <c r="O24" s="22">
        <v>106.7</v>
      </c>
      <c r="P24" s="22">
        <v>130.51</v>
      </c>
      <c r="Q24" s="22">
        <v>382.06</v>
      </c>
      <c r="R24" s="23">
        <v>1988.25</v>
      </c>
      <c r="S24" s="21">
        <v>1624.75</v>
      </c>
      <c r="T24" s="21">
        <v>0</v>
      </c>
      <c r="U24" s="21">
        <v>1624.75</v>
      </c>
      <c r="V24" s="22">
        <v>127</v>
      </c>
      <c r="W24" s="22">
        <v>21.08</v>
      </c>
      <c r="X24" s="22">
        <v>124.12</v>
      </c>
      <c r="Y24" s="22">
        <v>125.74</v>
      </c>
      <c r="Z24" s="22">
        <v>397.94</v>
      </c>
      <c r="AA24" s="23">
        <v>2022.69</v>
      </c>
      <c r="AB24" s="21">
        <v>1624.75</v>
      </c>
      <c r="AC24" s="21">
        <v>0</v>
      </c>
      <c r="AD24" s="21">
        <v>1624.75</v>
      </c>
      <c r="AE24" s="22">
        <v>127</v>
      </c>
      <c r="AF24" s="22">
        <v>21.08</v>
      </c>
      <c r="AG24" s="22">
        <v>123.81</v>
      </c>
      <c r="AH24" s="22">
        <v>146.13999999999999</v>
      </c>
      <c r="AI24" s="22">
        <v>418.03</v>
      </c>
      <c r="AJ24" s="23">
        <v>2042.78</v>
      </c>
      <c r="AK24" s="21">
        <v>1624.75</v>
      </c>
      <c r="AL24" s="21">
        <v>0</v>
      </c>
      <c r="AM24" s="21">
        <v>1624.75</v>
      </c>
      <c r="AN24" s="22">
        <v>127</v>
      </c>
      <c r="AO24" s="22">
        <v>21.08</v>
      </c>
      <c r="AP24" s="22">
        <v>123.81</v>
      </c>
      <c r="AQ24" s="22">
        <v>125.74</v>
      </c>
      <c r="AR24" s="22">
        <v>397.63</v>
      </c>
      <c r="AS24" s="23">
        <v>2022.38</v>
      </c>
      <c r="AT24" s="21">
        <v>1624.75</v>
      </c>
      <c r="AU24" s="21">
        <v>855.26</v>
      </c>
      <c r="AV24" s="21">
        <v>2480.0100000000002</v>
      </c>
      <c r="AW24" s="22">
        <v>243</v>
      </c>
      <c r="AX24" s="22">
        <v>21.08</v>
      </c>
      <c r="AY24" s="22">
        <v>294.86</v>
      </c>
      <c r="AZ24" s="22">
        <v>116.8</v>
      </c>
      <c r="BA24" s="22">
        <v>675.74</v>
      </c>
      <c r="BB24" s="23">
        <v>3155.75</v>
      </c>
      <c r="BC24" s="21">
        <v>2436.2399999999998</v>
      </c>
      <c r="BD24" s="21">
        <v>0</v>
      </c>
      <c r="BE24" s="21">
        <v>2436.2399999999998</v>
      </c>
      <c r="BF24" s="22">
        <v>234</v>
      </c>
      <c r="BG24" s="22">
        <v>31.26</v>
      </c>
      <c r="BH24" s="22">
        <v>833.66</v>
      </c>
      <c r="BI24" s="22">
        <v>150.22</v>
      </c>
      <c r="BJ24" s="22">
        <v>1249.1400000000001</v>
      </c>
      <c r="BK24" s="23">
        <v>3685.38</v>
      </c>
      <c r="BL24" s="21">
        <v>1624.75</v>
      </c>
      <c r="BM24" s="21">
        <v>0</v>
      </c>
      <c r="BN24" s="21">
        <v>1624.75</v>
      </c>
      <c r="BO24" s="22">
        <v>127</v>
      </c>
      <c r="BP24" s="22">
        <v>21.08</v>
      </c>
      <c r="BQ24" s="22">
        <v>123.81</v>
      </c>
      <c r="BR24" s="22">
        <v>115.54</v>
      </c>
      <c r="BS24" s="22">
        <v>387.43</v>
      </c>
      <c r="BT24" s="23">
        <v>2012.18</v>
      </c>
      <c r="BU24" s="21">
        <v>1624.75</v>
      </c>
      <c r="BV24" s="21">
        <v>0</v>
      </c>
      <c r="BW24" s="21">
        <v>1624.75</v>
      </c>
      <c r="BX24" s="22">
        <v>127</v>
      </c>
      <c r="BY24" s="22">
        <v>21.08</v>
      </c>
      <c r="BZ24" s="22">
        <v>123.81</v>
      </c>
      <c r="CA24" s="22">
        <v>141.04</v>
      </c>
      <c r="CB24" s="22">
        <v>412.93</v>
      </c>
      <c r="CC24" s="23">
        <v>2037.68</v>
      </c>
      <c r="CD24" s="21">
        <v>1660.31</v>
      </c>
      <c r="CE24" s="21">
        <v>0</v>
      </c>
      <c r="CF24" s="21">
        <v>1660.31</v>
      </c>
      <c r="CG24" s="22">
        <v>136</v>
      </c>
      <c r="CH24" s="22">
        <v>21.55</v>
      </c>
      <c r="CI24" s="22">
        <v>193.17</v>
      </c>
      <c r="CJ24" s="22">
        <v>126.38</v>
      </c>
      <c r="CK24" s="22">
        <v>477.1</v>
      </c>
      <c r="CL24" s="23">
        <v>2137.41</v>
      </c>
      <c r="CM24" s="21">
        <v>1669.25</v>
      </c>
      <c r="CN24" s="21">
        <v>0</v>
      </c>
      <c r="CO24" s="21">
        <v>1669.25</v>
      </c>
      <c r="CP24" s="22">
        <v>140</v>
      </c>
      <c r="CQ24" s="22">
        <v>21.66</v>
      </c>
      <c r="CR24" s="22">
        <v>172.65</v>
      </c>
      <c r="CS24" s="22">
        <v>80.64</v>
      </c>
      <c r="CT24" s="22">
        <v>414.95</v>
      </c>
      <c r="CU24" s="23">
        <v>2084.1999999999998</v>
      </c>
      <c r="CV24" s="21">
        <v>1659.64</v>
      </c>
      <c r="CW24" s="21">
        <v>0</v>
      </c>
      <c r="CX24" s="21">
        <v>1659.64</v>
      </c>
      <c r="CY24" s="22">
        <v>136</v>
      </c>
      <c r="CZ24" s="22">
        <v>21.53</v>
      </c>
      <c r="DA24" s="22">
        <v>162.28</v>
      </c>
      <c r="DB24" s="22">
        <v>80.47</v>
      </c>
      <c r="DC24" s="22">
        <v>400.28</v>
      </c>
      <c r="DD24" s="23">
        <v>2059.92</v>
      </c>
      <c r="DE24" s="21">
        <v>2415.6999999999998</v>
      </c>
      <c r="DF24" s="21">
        <v>0</v>
      </c>
      <c r="DG24" s="21">
        <v>2415.6999999999998</v>
      </c>
      <c r="DH24" s="22">
        <v>240</v>
      </c>
      <c r="DI24" s="22">
        <v>242.68</v>
      </c>
      <c r="DJ24" s="22">
        <v>848.73</v>
      </c>
      <c r="DK24" s="22">
        <v>156.43</v>
      </c>
      <c r="DL24" s="22">
        <v>1487.84</v>
      </c>
      <c r="DM24" s="23">
        <v>3903.54</v>
      </c>
      <c r="DN24" s="73">
        <f t="shared" si="1"/>
        <v>21195.829999999998</v>
      </c>
      <c r="DO24" s="73">
        <f t="shared" si="2"/>
        <v>855.26</v>
      </c>
      <c r="DP24" s="73">
        <f t="shared" si="3"/>
        <v>22051.09</v>
      </c>
      <c r="DQ24" s="22">
        <f t="shared" si="4"/>
        <v>1888</v>
      </c>
      <c r="DR24" s="22">
        <f t="shared" si="5"/>
        <v>486.01</v>
      </c>
      <c r="DS24" s="22">
        <f t="shared" si="6"/>
        <v>3231.4100000000003</v>
      </c>
      <c r="DT24" s="22">
        <f t="shared" si="7"/>
        <v>1495.6500000000003</v>
      </c>
      <c r="DU24" s="22">
        <f t="shared" si="8"/>
        <v>7101.07</v>
      </c>
      <c r="DV24" s="23">
        <f t="shared" si="9"/>
        <v>29152.160000000003</v>
      </c>
      <c r="DW24" s="262">
        <f t="shared" si="10"/>
        <v>988.81999999999971</v>
      </c>
      <c r="DX24" s="262"/>
      <c r="DY24" s="263">
        <f t="shared" si="11"/>
        <v>693.79999999999927</v>
      </c>
      <c r="DZ24" s="263"/>
    </row>
    <row r="25" spans="1:130" x14ac:dyDescent="0.25">
      <c r="A25" s="18">
        <v>1874</v>
      </c>
      <c r="B25" s="18" t="s">
        <v>745</v>
      </c>
      <c r="C25" s="18" t="s">
        <v>203</v>
      </c>
      <c r="D25" s="20">
        <v>1</v>
      </c>
      <c r="E25" s="18">
        <v>6969.52</v>
      </c>
      <c r="F25" s="18">
        <v>21120.25</v>
      </c>
      <c r="G25" s="18" t="s">
        <v>157</v>
      </c>
      <c r="H25" s="18" t="s">
        <v>27</v>
      </c>
      <c r="I25" s="18" t="s">
        <v>172</v>
      </c>
      <c r="J25" s="21">
        <v>1605.7</v>
      </c>
      <c r="K25" s="21">
        <v>0</v>
      </c>
      <c r="L25" s="21">
        <v>1605.7</v>
      </c>
      <c r="M25" s="22">
        <v>128</v>
      </c>
      <c r="N25" s="22">
        <v>20.83</v>
      </c>
      <c r="O25" s="22">
        <v>143.32</v>
      </c>
      <c r="P25" s="22">
        <v>120.3</v>
      </c>
      <c r="Q25" s="22">
        <v>412.45</v>
      </c>
      <c r="R25" s="23">
        <v>2018.15</v>
      </c>
      <c r="S25" s="21">
        <v>1624.75</v>
      </c>
      <c r="T25" s="21">
        <v>0</v>
      </c>
      <c r="U25" s="21">
        <v>1624.75</v>
      </c>
      <c r="V25" s="22">
        <v>131</v>
      </c>
      <c r="W25" s="22">
        <v>21.08</v>
      </c>
      <c r="X25" s="22">
        <v>161.11000000000001</v>
      </c>
      <c r="Y25" s="22">
        <v>125.74</v>
      </c>
      <c r="Z25" s="22">
        <v>438.93</v>
      </c>
      <c r="AA25" s="23">
        <v>2063.6799999999998</v>
      </c>
      <c r="AB25" s="21">
        <v>1624.75</v>
      </c>
      <c r="AC25" s="21">
        <v>0</v>
      </c>
      <c r="AD25" s="21">
        <v>1624.75</v>
      </c>
      <c r="AE25" s="22">
        <v>131</v>
      </c>
      <c r="AF25" s="22">
        <v>21.08</v>
      </c>
      <c r="AG25" s="22">
        <v>160.79</v>
      </c>
      <c r="AH25" s="22">
        <v>105.34</v>
      </c>
      <c r="AI25" s="22">
        <v>418.21</v>
      </c>
      <c r="AJ25" s="23">
        <v>2042.96</v>
      </c>
      <c r="AK25" s="21">
        <v>1624.75</v>
      </c>
      <c r="AL25" s="21">
        <v>0</v>
      </c>
      <c r="AM25" s="21">
        <v>1624.75</v>
      </c>
      <c r="AN25" s="22">
        <v>131</v>
      </c>
      <c r="AO25" s="22">
        <v>21.08</v>
      </c>
      <c r="AP25" s="22">
        <v>160.79</v>
      </c>
      <c r="AQ25" s="22">
        <v>79.84</v>
      </c>
      <c r="AR25" s="22">
        <v>392.71</v>
      </c>
      <c r="AS25" s="23">
        <v>2017.46</v>
      </c>
      <c r="AT25" s="21">
        <v>1624.75</v>
      </c>
      <c r="AU25" s="21">
        <v>872.72</v>
      </c>
      <c r="AV25" s="21">
        <v>2497.4699999999998</v>
      </c>
      <c r="AW25" s="22">
        <v>250</v>
      </c>
      <c r="AX25" s="22">
        <v>21.08</v>
      </c>
      <c r="AY25" s="22">
        <v>335.33</v>
      </c>
      <c r="AZ25" s="22">
        <v>117.03</v>
      </c>
      <c r="BA25" s="22">
        <v>723.44</v>
      </c>
      <c r="BB25" s="23">
        <v>3220.91</v>
      </c>
      <c r="BC25" s="21">
        <v>2641.64</v>
      </c>
      <c r="BD25" s="21">
        <v>0</v>
      </c>
      <c r="BE25" s="21">
        <v>2641.64</v>
      </c>
      <c r="BF25" s="22">
        <v>239</v>
      </c>
      <c r="BG25" s="22">
        <v>31.26</v>
      </c>
      <c r="BH25" s="22">
        <v>870.64</v>
      </c>
      <c r="BI25" s="22">
        <v>96.87</v>
      </c>
      <c r="BJ25" s="22">
        <v>1237.77</v>
      </c>
      <c r="BK25" s="23">
        <v>3879.41</v>
      </c>
      <c r="BL25" s="21">
        <v>1624.75</v>
      </c>
      <c r="BM25" s="21">
        <v>0</v>
      </c>
      <c r="BN25" s="21">
        <v>1624.75</v>
      </c>
      <c r="BO25" s="22">
        <v>131</v>
      </c>
      <c r="BP25" s="22">
        <v>21.08</v>
      </c>
      <c r="BQ25" s="22">
        <v>160.79</v>
      </c>
      <c r="BR25" s="22">
        <v>110.44</v>
      </c>
      <c r="BS25" s="22">
        <v>423.31</v>
      </c>
      <c r="BT25" s="23">
        <v>2048.06</v>
      </c>
      <c r="BU25" s="21">
        <v>1624.75</v>
      </c>
      <c r="BV25" s="21">
        <v>0</v>
      </c>
      <c r="BW25" s="21">
        <v>1624.75</v>
      </c>
      <c r="BX25" s="22">
        <v>131</v>
      </c>
      <c r="BY25" s="22">
        <v>21.08</v>
      </c>
      <c r="BZ25" s="22">
        <v>160.79</v>
      </c>
      <c r="CA25" s="22">
        <v>130.84</v>
      </c>
      <c r="CB25" s="22">
        <v>443.71</v>
      </c>
      <c r="CC25" s="23">
        <v>2068.46</v>
      </c>
      <c r="CD25" s="21">
        <v>1657.85</v>
      </c>
      <c r="CE25" s="21">
        <v>0</v>
      </c>
      <c r="CF25" s="21">
        <v>1657.85</v>
      </c>
      <c r="CG25" s="22">
        <v>136</v>
      </c>
      <c r="CH25" s="22">
        <v>21.51</v>
      </c>
      <c r="CI25" s="22">
        <v>190.78</v>
      </c>
      <c r="CJ25" s="22">
        <v>131.43</v>
      </c>
      <c r="CK25" s="22">
        <v>479.72</v>
      </c>
      <c r="CL25" s="23">
        <v>2137.5700000000002</v>
      </c>
      <c r="CM25" s="21">
        <v>1659.64</v>
      </c>
      <c r="CN25" s="21">
        <v>0</v>
      </c>
      <c r="CO25" s="21">
        <v>1659.64</v>
      </c>
      <c r="CP25" s="22">
        <v>144</v>
      </c>
      <c r="CQ25" s="22">
        <v>21.53</v>
      </c>
      <c r="CR25" s="22">
        <v>167.08</v>
      </c>
      <c r="CS25" s="22">
        <v>75.37</v>
      </c>
      <c r="CT25" s="22">
        <v>407.98</v>
      </c>
      <c r="CU25" s="23">
        <v>2067.62</v>
      </c>
      <c r="CV25" s="21">
        <v>1659.64</v>
      </c>
      <c r="CW25" s="21">
        <v>0</v>
      </c>
      <c r="CX25" s="21">
        <v>1659.64</v>
      </c>
      <c r="CY25" s="22">
        <v>136</v>
      </c>
      <c r="CZ25" s="22">
        <v>21.53</v>
      </c>
      <c r="DA25" s="22">
        <v>162.28</v>
      </c>
      <c r="DB25" s="22">
        <v>111.07</v>
      </c>
      <c r="DC25" s="22">
        <v>430.88</v>
      </c>
      <c r="DD25" s="23">
        <v>2090.52</v>
      </c>
      <c r="DE25" s="21">
        <v>2479.0500000000002</v>
      </c>
      <c r="DF25" s="21">
        <v>0</v>
      </c>
      <c r="DG25" s="21">
        <v>2479.0500000000002</v>
      </c>
      <c r="DH25" s="22">
        <v>252</v>
      </c>
      <c r="DI25" s="22">
        <v>244.01</v>
      </c>
      <c r="DJ25" s="22">
        <v>905.29</v>
      </c>
      <c r="DK25" s="22">
        <v>126.96</v>
      </c>
      <c r="DL25" s="22">
        <v>1528.26</v>
      </c>
      <c r="DM25" s="23">
        <v>4007.31</v>
      </c>
      <c r="DN25" s="73">
        <f t="shared" si="1"/>
        <v>21452.02</v>
      </c>
      <c r="DO25" s="73">
        <f t="shared" si="2"/>
        <v>872.72</v>
      </c>
      <c r="DP25" s="73">
        <f t="shared" si="3"/>
        <v>22324.739999999998</v>
      </c>
      <c r="DQ25" s="22">
        <f t="shared" si="4"/>
        <v>1940</v>
      </c>
      <c r="DR25" s="22">
        <f t="shared" si="5"/>
        <v>487.15</v>
      </c>
      <c r="DS25" s="22">
        <f t="shared" si="6"/>
        <v>3578.9900000000002</v>
      </c>
      <c r="DT25" s="22">
        <f t="shared" si="7"/>
        <v>1331.2299999999998</v>
      </c>
      <c r="DU25" s="22">
        <f t="shared" si="8"/>
        <v>7337.37</v>
      </c>
      <c r="DV25" s="23">
        <f t="shared" si="9"/>
        <v>29662.11</v>
      </c>
      <c r="DW25" s="262">
        <f t="shared" si="10"/>
        <v>1204.489999999998</v>
      </c>
      <c r="DX25" s="262"/>
      <c r="DY25" s="263">
        <f t="shared" si="11"/>
        <v>367.84999999999945</v>
      </c>
      <c r="DZ25" s="263"/>
    </row>
    <row r="26" spans="1:130" x14ac:dyDescent="0.25">
      <c r="A26" s="18">
        <v>1875</v>
      </c>
      <c r="B26" s="18" t="s">
        <v>754</v>
      </c>
      <c r="C26" s="18" t="s">
        <v>755</v>
      </c>
      <c r="D26" s="20">
        <v>1</v>
      </c>
      <c r="E26" s="18">
        <v>5228.78</v>
      </c>
      <c r="F26" s="18">
        <v>18735.900000000001</v>
      </c>
      <c r="G26" s="18" t="s">
        <v>157</v>
      </c>
      <c r="H26" s="18" t="s">
        <v>27</v>
      </c>
      <c r="I26" s="18" t="s">
        <v>172</v>
      </c>
      <c r="J26" s="21">
        <v>1659.49</v>
      </c>
      <c r="K26" s="21">
        <v>0</v>
      </c>
      <c r="L26" s="21">
        <v>1659.49</v>
      </c>
      <c r="M26" s="22">
        <v>118</v>
      </c>
      <c r="N26" s="22">
        <v>20.22</v>
      </c>
      <c r="O26" s="22">
        <v>63.22</v>
      </c>
      <c r="P26" s="22">
        <v>131.02000000000001</v>
      </c>
      <c r="Q26" s="22">
        <v>332.46</v>
      </c>
      <c r="R26" s="23">
        <v>1991.95</v>
      </c>
      <c r="S26" s="21">
        <v>1867.16</v>
      </c>
      <c r="T26" s="21">
        <v>0</v>
      </c>
      <c r="U26" s="21">
        <v>1867.16</v>
      </c>
      <c r="V26" s="22">
        <v>165</v>
      </c>
      <c r="W26" s="22">
        <v>24.23</v>
      </c>
      <c r="X26" s="22">
        <v>375.89</v>
      </c>
      <c r="Y26" s="22">
        <v>33.15</v>
      </c>
      <c r="Z26" s="22">
        <v>598.27</v>
      </c>
      <c r="AA26" s="23">
        <v>2465.4299999999998</v>
      </c>
      <c r="AB26" s="21">
        <v>1577.14</v>
      </c>
      <c r="AC26" s="21">
        <v>0</v>
      </c>
      <c r="AD26" s="21">
        <v>1577.14</v>
      </c>
      <c r="AE26" s="22">
        <v>125</v>
      </c>
      <c r="AF26" s="22">
        <v>20.46</v>
      </c>
      <c r="AG26" s="22">
        <v>117.66</v>
      </c>
      <c r="AH26" s="22">
        <v>140.19</v>
      </c>
      <c r="AI26" s="22">
        <v>403.31</v>
      </c>
      <c r="AJ26" s="23">
        <v>1980.45</v>
      </c>
      <c r="AK26" s="21">
        <v>1577.14</v>
      </c>
      <c r="AL26" s="21">
        <v>0</v>
      </c>
      <c r="AM26" s="21">
        <v>1577.14</v>
      </c>
      <c r="AN26" s="22">
        <v>125</v>
      </c>
      <c r="AO26" s="22">
        <v>20.46</v>
      </c>
      <c r="AP26" s="22">
        <v>117.66</v>
      </c>
      <c r="AQ26" s="22">
        <v>221.79</v>
      </c>
      <c r="AR26" s="22">
        <v>484.91</v>
      </c>
      <c r="AS26" s="23">
        <v>2062.0500000000002</v>
      </c>
      <c r="AT26" s="21">
        <v>1577.14</v>
      </c>
      <c r="AU26" s="21">
        <v>855.26</v>
      </c>
      <c r="AV26" s="21">
        <v>2432.4</v>
      </c>
      <c r="AW26" s="22">
        <v>242</v>
      </c>
      <c r="AX26" s="22">
        <v>20.46</v>
      </c>
      <c r="AY26" s="22">
        <v>288.70999999999998</v>
      </c>
      <c r="AZ26" s="22">
        <v>131.25</v>
      </c>
      <c r="BA26" s="22">
        <v>682.42</v>
      </c>
      <c r="BB26" s="23">
        <v>3114.82</v>
      </c>
      <c r="BC26" s="21">
        <v>2578.02</v>
      </c>
      <c r="BD26" s="21">
        <v>0</v>
      </c>
      <c r="BE26" s="21">
        <v>2578.02</v>
      </c>
      <c r="BF26" s="22">
        <v>230</v>
      </c>
      <c r="BG26" s="22">
        <v>30.34</v>
      </c>
      <c r="BH26" s="22">
        <v>805.72</v>
      </c>
      <c r="BI26" s="22">
        <v>156.91999999999999</v>
      </c>
      <c r="BJ26" s="22">
        <v>1222.98</v>
      </c>
      <c r="BK26" s="23">
        <v>3801</v>
      </c>
      <c r="BL26" s="21">
        <v>1578.46</v>
      </c>
      <c r="BM26" s="21">
        <v>0</v>
      </c>
      <c r="BN26" s="21">
        <v>1578.46</v>
      </c>
      <c r="BO26" s="22">
        <v>120</v>
      </c>
      <c r="BP26" s="22">
        <v>20.48</v>
      </c>
      <c r="BQ26" s="22">
        <v>118.97</v>
      </c>
      <c r="BR26" s="22">
        <v>94.32</v>
      </c>
      <c r="BS26" s="22">
        <v>353.77</v>
      </c>
      <c r="BT26" s="23">
        <v>1932.23</v>
      </c>
      <c r="BU26" s="21">
        <v>1577.14</v>
      </c>
      <c r="BV26" s="21">
        <v>0</v>
      </c>
      <c r="BW26" s="21">
        <v>1577.14</v>
      </c>
      <c r="BX26" s="22">
        <v>124</v>
      </c>
      <c r="BY26" s="22">
        <v>20.46</v>
      </c>
      <c r="BZ26" s="22">
        <v>117.66</v>
      </c>
      <c r="CA26" s="22">
        <v>135.09</v>
      </c>
      <c r="CB26" s="22">
        <v>397.21</v>
      </c>
      <c r="CC26" s="23">
        <v>1974.35</v>
      </c>
      <c r="CD26" s="21">
        <v>1603.93</v>
      </c>
      <c r="CE26" s="21">
        <v>0</v>
      </c>
      <c r="CF26" s="21">
        <v>1603.93</v>
      </c>
      <c r="CG26" s="22">
        <v>128</v>
      </c>
      <c r="CH26" s="22">
        <v>20.81</v>
      </c>
      <c r="CI26" s="22">
        <v>142.06</v>
      </c>
      <c r="CJ26" s="22">
        <v>94.77</v>
      </c>
      <c r="CK26" s="22">
        <v>385.64</v>
      </c>
      <c r="CL26" s="23">
        <v>1989.57</v>
      </c>
      <c r="CM26" s="21">
        <v>1612.03</v>
      </c>
      <c r="CN26" s="21">
        <v>0</v>
      </c>
      <c r="CO26" s="21">
        <v>1612.03</v>
      </c>
      <c r="CP26" s="22">
        <v>137</v>
      </c>
      <c r="CQ26" s="22">
        <v>20.92</v>
      </c>
      <c r="CR26" s="22">
        <v>123.52</v>
      </c>
      <c r="CS26" s="22">
        <v>135.72</v>
      </c>
      <c r="CT26" s="22">
        <v>417.16</v>
      </c>
      <c r="CU26" s="23">
        <v>2029.19</v>
      </c>
      <c r="CV26" s="21">
        <v>2202.65</v>
      </c>
      <c r="CW26" s="21">
        <v>0</v>
      </c>
      <c r="CX26" s="21">
        <v>2202.65</v>
      </c>
      <c r="CY26" s="22">
        <v>118</v>
      </c>
      <c r="CZ26" s="22">
        <v>218.94</v>
      </c>
      <c r="DA26" s="22">
        <v>655.27</v>
      </c>
      <c r="DB26" s="22">
        <v>130.91</v>
      </c>
      <c r="DC26" s="22">
        <v>1123.1199999999999</v>
      </c>
      <c r="DD26" s="23">
        <v>3325.77</v>
      </c>
      <c r="DE26" s="21">
        <v>0</v>
      </c>
      <c r="DF26" s="21">
        <v>0</v>
      </c>
      <c r="DG26" s="21">
        <v>0</v>
      </c>
      <c r="DH26" s="22">
        <v>0</v>
      </c>
      <c r="DI26" s="22">
        <v>0</v>
      </c>
      <c r="DJ26" s="22">
        <v>0</v>
      </c>
      <c r="DK26" s="22">
        <v>1.34</v>
      </c>
      <c r="DL26" s="22">
        <v>1.34</v>
      </c>
      <c r="DM26" s="23">
        <v>1.34</v>
      </c>
      <c r="DN26" s="73">
        <f t="shared" si="1"/>
        <v>19410.3</v>
      </c>
      <c r="DO26" s="73">
        <f t="shared" si="2"/>
        <v>855.26</v>
      </c>
      <c r="DP26" s="73">
        <f t="shared" si="3"/>
        <v>20265.560000000001</v>
      </c>
      <c r="DQ26" s="22">
        <f t="shared" si="4"/>
        <v>1632</v>
      </c>
      <c r="DR26" s="22">
        <f t="shared" si="5"/>
        <v>437.78000000000003</v>
      </c>
      <c r="DS26" s="22">
        <f t="shared" si="6"/>
        <v>2926.34</v>
      </c>
      <c r="DT26" s="22">
        <f t="shared" si="7"/>
        <v>1406.4699999999998</v>
      </c>
      <c r="DU26" s="22">
        <f t="shared" si="8"/>
        <v>6402.59</v>
      </c>
      <c r="DV26" s="23">
        <f t="shared" si="9"/>
        <v>26668.149999999998</v>
      </c>
      <c r="DW26" s="262">
        <f t="shared" si="10"/>
        <v>1529.6599999999999</v>
      </c>
      <c r="DX26" s="262"/>
      <c r="DY26" s="263">
        <f t="shared" si="11"/>
        <v>1173.8100000000004</v>
      </c>
      <c r="DZ26" s="263"/>
    </row>
    <row r="27" spans="1:130" x14ac:dyDescent="0.25">
      <c r="A27" s="18">
        <v>1876</v>
      </c>
      <c r="B27" s="18" t="s">
        <v>772</v>
      </c>
      <c r="C27" s="18" t="s">
        <v>171</v>
      </c>
      <c r="D27" s="20">
        <v>1</v>
      </c>
      <c r="E27" s="18">
        <v>7578.94</v>
      </c>
      <c r="F27" s="18">
        <v>21681.24</v>
      </c>
      <c r="G27" s="18" t="s">
        <v>157</v>
      </c>
      <c r="H27" s="18" t="s">
        <v>27</v>
      </c>
      <c r="I27" s="18" t="s">
        <v>172</v>
      </c>
      <c r="J27" s="21">
        <v>1670.5</v>
      </c>
      <c r="K27" s="21">
        <v>0</v>
      </c>
      <c r="L27" s="21">
        <v>1670.5</v>
      </c>
      <c r="M27" s="22">
        <v>125</v>
      </c>
      <c r="N27" s="22">
        <v>20.46</v>
      </c>
      <c r="O27" s="22">
        <v>174.74</v>
      </c>
      <c r="P27" s="22">
        <v>29.24</v>
      </c>
      <c r="Q27" s="22">
        <v>349.44</v>
      </c>
      <c r="R27" s="23">
        <v>2019.94</v>
      </c>
      <c r="S27" s="21">
        <v>1672.37</v>
      </c>
      <c r="T27" s="21">
        <v>0</v>
      </c>
      <c r="U27" s="21">
        <v>1672.37</v>
      </c>
      <c r="V27" s="22">
        <v>138</v>
      </c>
      <c r="W27" s="22">
        <v>21.71</v>
      </c>
      <c r="X27" s="22">
        <v>204.31</v>
      </c>
      <c r="Y27" s="22">
        <v>80.69</v>
      </c>
      <c r="Z27" s="22">
        <v>444.71</v>
      </c>
      <c r="AA27" s="23">
        <v>2117.08</v>
      </c>
      <c r="AB27" s="21">
        <v>1672.37</v>
      </c>
      <c r="AC27" s="21">
        <v>0</v>
      </c>
      <c r="AD27" s="21">
        <v>1672.37</v>
      </c>
      <c r="AE27" s="22">
        <v>138</v>
      </c>
      <c r="AF27" s="22">
        <v>21.71</v>
      </c>
      <c r="AG27" s="22">
        <v>204</v>
      </c>
      <c r="AH27" s="22">
        <v>29.69</v>
      </c>
      <c r="AI27" s="22">
        <v>393.4</v>
      </c>
      <c r="AJ27" s="23">
        <v>2065.77</v>
      </c>
      <c r="AK27" s="21">
        <v>1635.16</v>
      </c>
      <c r="AL27" s="21">
        <v>0</v>
      </c>
      <c r="AM27" s="21">
        <v>1635.16</v>
      </c>
      <c r="AN27" s="22">
        <v>133</v>
      </c>
      <c r="AO27" s="22">
        <v>21.22</v>
      </c>
      <c r="AP27" s="22">
        <v>200.9</v>
      </c>
      <c r="AQ27" s="22">
        <v>29.03</v>
      </c>
      <c r="AR27" s="22">
        <v>384.15</v>
      </c>
      <c r="AS27" s="23">
        <v>2019.31</v>
      </c>
      <c r="AT27" s="21">
        <v>1672.37</v>
      </c>
      <c r="AU27" s="21">
        <v>837.81</v>
      </c>
      <c r="AV27" s="21">
        <v>2510.1799999999998</v>
      </c>
      <c r="AW27" s="22">
        <v>252</v>
      </c>
      <c r="AX27" s="22">
        <v>21.71</v>
      </c>
      <c r="AY27" s="22">
        <v>371.56</v>
      </c>
      <c r="AZ27" s="22">
        <v>81.72</v>
      </c>
      <c r="BA27" s="22">
        <v>726.99</v>
      </c>
      <c r="BB27" s="23">
        <v>3237.17</v>
      </c>
      <c r="BC27" s="21">
        <v>2676.66</v>
      </c>
      <c r="BD27" s="21">
        <v>0</v>
      </c>
      <c r="BE27" s="21">
        <v>2676.66</v>
      </c>
      <c r="BF27" s="22">
        <v>249</v>
      </c>
      <c r="BG27" s="22">
        <v>32.19</v>
      </c>
      <c r="BH27" s="22">
        <v>935.26</v>
      </c>
      <c r="BI27" s="22">
        <v>123.16</v>
      </c>
      <c r="BJ27" s="22">
        <v>1339.61</v>
      </c>
      <c r="BK27" s="23">
        <v>4016.27</v>
      </c>
      <c r="BL27" s="21">
        <v>1338.46</v>
      </c>
      <c r="BM27" s="21">
        <v>0</v>
      </c>
      <c r="BN27" s="21">
        <v>1338.46</v>
      </c>
      <c r="BO27" s="22">
        <v>91</v>
      </c>
      <c r="BP27" s="22">
        <v>17.36</v>
      </c>
      <c r="BQ27" s="22">
        <v>176.18</v>
      </c>
      <c r="BR27" s="22">
        <v>74.760000000000005</v>
      </c>
      <c r="BS27" s="22">
        <v>359.3</v>
      </c>
      <c r="BT27" s="23">
        <v>1697.76</v>
      </c>
      <c r="BU27" s="21">
        <v>1672.37</v>
      </c>
      <c r="BV27" s="21">
        <v>0</v>
      </c>
      <c r="BW27" s="21">
        <v>1672.37</v>
      </c>
      <c r="BX27" s="22">
        <v>138</v>
      </c>
      <c r="BY27" s="22">
        <v>21.71</v>
      </c>
      <c r="BZ27" s="22">
        <v>204</v>
      </c>
      <c r="CA27" s="22">
        <v>90.89</v>
      </c>
      <c r="CB27" s="22">
        <v>454.6</v>
      </c>
      <c r="CC27" s="23">
        <v>2126.9699999999998</v>
      </c>
      <c r="CD27" s="21">
        <v>1714.94</v>
      </c>
      <c r="CE27" s="21">
        <v>0</v>
      </c>
      <c r="CF27" s="21">
        <v>1714.94</v>
      </c>
      <c r="CG27" s="22">
        <v>144</v>
      </c>
      <c r="CH27" s="22">
        <v>22.26</v>
      </c>
      <c r="CI27" s="22">
        <v>242.66</v>
      </c>
      <c r="CJ27" s="22">
        <v>81.44</v>
      </c>
      <c r="CK27" s="22">
        <v>490.36</v>
      </c>
      <c r="CL27" s="23">
        <v>2205.3000000000002</v>
      </c>
      <c r="CM27" s="21">
        <v>1019.78</v>
      </c>
      <c r="CN27" s="21">
        <v>0</v>
      </c>
      <c r="CO27" s="21">
        <v>1019.78</v>
      </c>
      <c r="CP27" s="22">
        <v>58</v>
      </c>
      <c r="CQ27" s="22">
        <v>13.21</v>
      </c>
      <c r="CR27" s="22">
        <v>164.14</v>
      </c>
      <c r="CS27" s="22">
        <v>69.099999999999994</v>
      </c>
      <c r="CT27" s="22">
        <v>304.45</v>
      </c>
      <c r="CU27" s="23">
        <v>1324.23</v>
      </c>
      <c r="CV27" s="21">
        <v>17.149999999999999</v>
      </c>
      <c r="CW27" s="21">
        <v>0</v>
      </c>
      <c r="CX27" s="21">
        <v>17.149999999999999</v>
      </c>
      <c r="CY27" s="22">
        <v>-87</v>
      </c>
      <c r="CZ27" s="22">
        <v>0.18</v>
      </c>
      <c r="DA27" s="22">
        <v>66.680000000000007</v>
      </c>
      <c r="DB27" s="22">
        <v>0.28999999999999998</v>
      </c>
      <c r="DC27" s="22">
        <v>-19.850000000000001</v>
      </c>
      <c r="DD27" s="23">
        <v>-2.7</v>
      </c>
      <c r="DE27" s="21">
        <v>3325.87</v>
      </c>
      <c r="DF27" s="21">
        <v>0</v>
      </c>
      <c r="DG27" s="21">
        <v>3325.87</v>
      </c>
      <c r="DH27" s="22">
        <v>366</v>
      </c>
      <c r="DI27" s="22">
        <v>240.83</v>
      </c>
      <c r="DJ27" s="22">
        <v>1716.51</v>
      </c>
      <c r="DK27" s="22">
        <v>60.39</v>
      </c>
      <c r="DL27" s="22">
        <v>2383.73</v>
      </c>
      <c r="DM27" s="23">
        <v>5709.6</v>
      </c>
      <c r="DN27" s="73">
        <f t="shared" si="1"/>
        <v>20088</v>
      </c>
      <c r="DO27" s="73">
        <f t="shared" si="2"/>
        <v>837.81</v>
      </c>
      <c r="DP27" s="73">
        <f t="shared" si="3"/>
        <v>20925.809999999998</v>
      </c>
      <c r="DQ27" s="22">
        <f t="shared" si="4"/>
        <v>1745</v>
      </c>
      <c r="DR27" s="22">
        <f t="shared" si="5"/>
        <v>454.55000000000007</v>
      </c>
      <c r="DS27" s="22">
        <f t="shared" si="6"/>
        <v>4660.9399999999996</v>
      </c>
      <c r="DT27" s="22">
        <f t="shared" si="7"/>
        <v>750.39999999999986</v>
      </c>
      <c r="DU27" s="22">
        <f t="shared" si="8"/>
        <v>7610.8899999999994</v>
      </c>
      <c r="DV27" s="23">
        <f t="shared" si="9"/>
        <v>28536.699999999997</v>
      </c>
      <c r="DW27" s="262">
        <f t="shared" si="10"/>
        <v>-755.43000000000393</v>
      </c>
      <c r="DX27" s="262"/>
      <c r="DY27" s="263">
        <f t="shared" si="11"/>
        <v>31.949999999999818</v>
      </c>
      <c r="DZ27" s="263"/>
    </row>
    <row r="28" spans="1:130" x14ac:dyDescent="0.25">
      <c r="A28" s="18">
        <v>1877</v>
      </c>
      <c r="B28" s="18" t="s">
        <v>779</v>
      </c>
      <c r="C28" s="18" t="s">
        <v>780</v>
      </c>
      <c r="D28" s="20">
        <v>1</v>
      </c>
      <c r="E28" s="18">
        <v>2911.45</v>
      </c>
      <c r="F28" s="18">
        <v>10508.12</v>
      </c>
      <c r="G28" s="18" t="s">
        <v>157</v>
      </c>
      <c r="H28" s="18" t="s">
        <v>27</v>
      </c>
      <c r="I28" s="18" t="s">
        <v>172</v>
      </c>
      <c r="J28" s="21">
        <v>112.75</v>
      </c>
      <c r="K28" s="21">
        <v>0</v>
      </c>
      <c r="L28" s="21">
        <v>112.75</v>
      </c>
      <c r="M28" s="22">
        <v>4</v>
      </c>
      <c r="N28" s="22">
        <v>0.92</v>
      </c>
      <c r="O28" s="22">
        <v>30.05</v>
      </c>
      <c r="P28" s="22">
        <v>68.13</v>
      </c>
      <c r="Q28" s="22">
        <v>103.1</v>
      </c>
      <c r="R28" s="23">
        <v>215.85</v>
      </c>
      <c r="S28" s="21">
        <v>1624.75</v>
      </c>
      <c r="T28" s="21">
        <v>0</v>
      </c>
      <c r="U28" s="21">
        <v>1624.75</v>
      </c>
      <c r="V28" s="22">
        <v>87</v>
      </c>
      <c r="W28" s="22">
        <v>21.08</v>
      </c>
      <c r="X28" s="22">
        <v>124.13</v>
      </c>
      <c r="Y28" s="22">
        <v>28.84</v>
      </c>
      <c r="Z28" s="22">
        <v>261.05</v>
      </c>
      <c r="AA28" s="23">
        <v>1885.8</v>
      </c>
      <c r="AB28" s="21">
        <v>1588.02</v>
      </c>
      <c r="AC28" s="21">
        <v>0</v>
      </c>
      <c r="AD28" s="21">
        <v>1588.02</v>
      </c>
      <c r="AE28" s="22">
        <v>108</v>
      </c>
      <c r="AF28" s="22">
        <v>20.61</v>
      </c>
      <c r="AG28" s="22">
        <v>121.63</v>
      </c>
      <c r="AH28" s="22">
        <v>94.49</v>
      </c>
      <c r="AI28" s="22">
        <v>344.73</v>
      </c>
      <c r="AJ28" s="23">
        <v>1932.75</v>
      </c>
      <c r="AK28" s="21">
        <v>648.07000000000005</v>
      </c>
      <c r="AL28" s="21">
        <v>0</v>
      </c>
      <c r="AM28" s="21">
        <v>648.07000000000005</v>
      </c>
      <c r="AN28" s="22">
        <v>28</v>
      </c>
      <c r="AO28" s="22">
        <v>8.39</v>
      </c>
      <c r="AP28" s="22">
        <v>65.67</v>
      </c>
      <c r="AQ28" s="22">
        <v>98.2</v>
      </c>
      <c r="AR28" s="22">
        <v>200.26</v>
      </c>
      <c r="AS28" s="23">
        <v>848.33</v>
      </c>
      <c r="AT28" s="21">
        <v>2010.59</v>
      </c>
      <c r="AU28" s="21">
        <v>794.17</v>
      </c>
      <c r="AV28" s="21">
        <v>2804.76</v>
      </c>
      <c r="AW28" s="22">
        <v>219</v>
      </c>
      <c r="AX28" s="22">
        <v>26.1</v>
      </c>
      <c r="AY28" s="22">
        <v>625.85</v>
      </c>
      <c r="AZ28" s="22">
        <v>46.33</v>
      </c>
      <c r="BA28" s="22">
        <v>917.28</v>
      </c>
      <c r="BB28" s="23">
        <v>3722.04</v>
      </c>
      <c r="BC28" s="21">
        <v>1694.43</v>
      </c>
      <c r="BD28" s="21">
        <v>0</v>
      </c>
      <c r="BE28" s="21">
        <v>1694.43</v>
      </c>
      <c r="BF28" s="22">
        <v>119</v>
      </c>
      <c r="BG28" s="22">
        <v>20.23</v>
      </c>
      <c r="BH28" s="22">
        <v>553.77</v>
      </c>
      <c r="BI28" s="22">
        <v>106</v>
      </c>
      <c r="BJ28" s="22">
        <v>799</v>
      </c>
      <c r="BK28" s="23">
        <v>2493.4299999999998</v>
      </c>
      <c r="BL28" s="21">
        <v>2991.58</v>
      </c>
      <c r="BM28" s="21">
        <v>0</v>
      </c>
      <c r="BN28" s="21">
        <v>2991.58</v>
      </c>
      <c r="BO28" s="22">
        <v>65</v>
      </c>
      <c r="BP28" s="22">
        <v>143.62</v>
      </c>
      <c r="BQ28" s="22">
        <v>1363.04</v>
      </c>
      <c r="BR28" s="22">
        <v>104.11</v>
      </c>
      <c r="BS28" s="22">
        <v>1675.77</v>
      </c>
      <c r="BT28" s="23">
        <v>4667.3500000000004</v>
      </c>
      <c r="BU28" s="21">
        <v>0</v>
      </c>
      <c r="BV28" s="21">
        <v>0</v>
      </c>
      <c r="BW28" s="21">
        <v>0</v>
      </c>
      <c r="BX28" s="22">
        <v>0</v>
      </c>
      <c r="BY28" s="22">
        <v>0</v>
      </c>
      <c r="BZ28" s="22">
        <v>0</v>
      </c>
      <c r="CA28" s="22">
        <v>0</v>
      </c>
      <c r="CB28" s="22">
        <v>0</v>
      </c>
      <c r="CC28" s="23">
        <v>0</v>
      </c>
      <c r="CD28" s="21">
        <v>0</v>
      </c>
      <c r="CE28" s="21">
        <v>0</v>
      </c>
      <c r="CF28" s="21">
        <v>0</v>
      </c>
      <c r="CG28" s="22">
        <v>0</v>
      </c>
      <c r="CH28" s="22">
        <v>0</v>
      </c>
      <c r="CI28" s="22">
        <v>0</v>
      </c>
      <c r="CJ28" s="22">
        <v>0</v>
      </c>
      <c r="CK28" s="22">
        <v>0</v>
      </c>
      <c r="CL28" s="23">
        <v>0</v>
      </c>
      <c r="CM28" s="21">
        <v>0</v>
      </c>
      <c r="CN28" s="21">
        <v>0</v>
      </c>
      <c r="CO28" s="21">
        <v>0</v>
      </c>
      <c r="CP28" s="22">
        <v>0</v>
      </c>
      <c r="CQ28" s="22">
        <v>0</v>
      </c>
      <c r="CR28" s="22">
        <v>0</v>
      </c>
      <c r="CS28" s="22">
        <v>0</v>
      </c>
      <c r="CT28" s="22">
        <v>0</v>
      </c>
      <c r="CU28" s="23">
        <v>0</v>
      </c>
      <c r="CV28" s="21"/>
      <c r="CW28" s="21"/>
      <c r="CX28" s="21"/>
      <c r="CY28" s="22"/>
      <c r="CZ28" s="22"/>
      <c r="DA28" s="22"/>
      <c r="DB28" s="22"/>
      <c r="DC28" s="22"/>
      <c r="DD28" s="23"/>
      <c r="DN28" s="73">
        <f t="shared" si="1"/>
        <v>10670.19</v>
      </c>
      <c r="DO28" s="73">
        <f t="shared" si="2"/>
        <v>794.17</v>
      </c>
      <c r="DP28" s="73">
        <f t="shared" si="3"/>
        <v>11464.36</v>
      </c>
      <c r="DQ28" s="22">
        <f t="shared" si="4"/>
        <v>630</v>
      </c>
      <c r="DR28" s="22">
        <f t="shared" si="5"/>
        <v>240.95</v>
      </c>
      <c r="DS28" s="22">
        <f t="shared" si="6"/>
        <v>2884.14</v>
      </c>
      <c r="DT28" s="22">
        <f t="shared" si="7"/>
        <v>546.09999999999991</v>
      </c>
      <c r="DU28" s="22">
        <f t="shared" si="8"/>
        <v>4301.1900000000005</v>
      </c>
      <c r="DV28" s="23">
        <f t="shared" si="9"/>
        <v>15765.550000000001</v>
      </c>
      <c r="DW28" s="262">
        <f t="shared" si="10"/>
        <v>956.23999999999978</v>
      </c>
      <c r="DX28" s="262"/>
      <c r="DY28" s="263">
        <f t="shared" si="11"/>
        <v>1389.7400000000007</v>
      </c>
      <c r="DZ28" s="263"/>
    </row>
    <row r="29" spans="1:130" x14ac:dyDescent="0.25">
      <c r="A29" s="18">
        <v>1879</v>
      </c>
      <c r="B29" s="18" t="s">
        <v>544</v>
      </c>
      <c r="C29" s="18" t="s">
        <v>302</v>
      </c>
      <c r="D29" s="20">
        <v>0</v>
      </c>
      <c r="E29" s="18">
        <v>578.66</v>
      </c>
      <c r="F29" s="18">
        <v>1776.37</v>
      </c>
      <c r="G29" s="18" t="s">
        <v>157</v>
      </c>
      <c r="H29" s="18" t="s">
        <v>27</v>
      </c>
      <c r="I29" s="18" t="s">
        <v>172</v>
      </c>
      <c r="J29" s="21">
        <v>1406.71</v>
      </c>
      <c r="K29" s="21">
        <v>0</v>
      </c>
      <c r="L29" s="21">
        <v>1406.71</v>
      </c>
      <c r="M29" s="22">
        <v>43</v>
      </c>
      <c r="N29" s="22">
        <v>22.87</v>
      </c>
      <c r="O29" s="22">
        <v>466.55</v>
      </c>
      <c r="P29" s="22">
        <v>22.73</v>
      </c>
      <c r="Q29" s="22">
        <v>555.15</v>
      </c>
      <c r="R29" s="23">
        <v>1961.86</v>
      </c>
      <c r="S29" s="21"/>
      <c r="T29" s="21"/>
      <c r="U29" s="21"/>
      <c r="V29" s="22"/>
      <c r="W29" s="22"/>
      <c r="X29" s="22"/>
      <c r="Y29" s="22"/>
      <c r="Z29" s="22"/>
      <c r="AA29" s="23"/>
      <c r="AB29" s="21">
        <v>0</v>
      </c>
      <c r="AC29" s="21">
        <v>0</v>
      </c>
      <c r="AD29" s="21">
        <v>0</v>
      </c>
      <c r="AE29" s="22">
        <v>0</v>
      </c>
      <c r="AF29" s="22">
        <v>0</v>
      </c>
      <c r="AG29" s="22">
        <v>0</v>
      </c>
      <c r="AH29" s="22">
        <v>0</v>
      </c>
      <c r="AI29" s="22">
        <v>0</v>
      </c>
      <c r="AJ29" s="23">
        <v>0</v>
      </c>
      <c r="AK29" s="21">
        <v>0</v>
      </c>
      <c r="AL29" s="21">
        <v>0</v>
      </c>
      <c r="AM29" s="21">
        <v>0</v>
      </c>
      <c r="AN29" s="22">
        <v>0</v>
      </c>
      <c r="AO29" s="22">
        <v>0</v>
      </c>
      <c r="AP29" s="22">
        <v>0</v>
      </c>
      <c r="AQ29" s="22">
        <v>0</v>
      </c>
      <c r="AR29" s="22">
        <v>0</v>
      </c>
      <c r="AS29" s="23">
        <v>0</v>
      </c>
      <c r="AT29" s="21">
        <v>0</v>
      </c>
      <c r="AU29" s="21">
        <v>514.9</v>
      </c>
      <c r="AV29" s="21">
        <v>514.9</v>
      </c>
      <c r="AW29" s="22">
        <v>22</v>
      </c>
      <c r="AX29" s="22">
        <v>0</v>
      </c>
      <c r="AY29" s="22">
        <v>101.74</v>
      </c>
      <c r="AZ29" s="22">
        <v>6.9</v>
      </c>
      <c r="BA29" s="22">
        <v>130.63999999999999</v>
      </c>
      <c r="BB29" s="23">
        <v>645.54</v>
      </c>
      <c r="BC29" s="21">
        <v>0</v>
      </c>
      <c r="BD29" s="21">
        <v>0</v>
      </c>
      <c r="BE29" s="21">
        <v>0</v>
      </c>
      <c r="BF29" s="22">
        <v>0</v>
      </c>
      <c r="BG29" s="22">
        <v>0</v>
      </c>
      <c r="BH29" s="22">
        <v>0</v>
      </c>
      <c r="BI29" s="22">
        <v>0</v>
      </c>
      <c r="BJ29" s="22">
        <v>0</v>
      </c>
      <c r="BK29" s="23">
        <v>0</v>
      </c>
      <c r="BL29" s="21">
        <v>0</v>
      </c>
      <c r="BM29" s="21">
        <v>0</v>
      </c>
      <c r="BN29" s="21">
        <v>0</v>
      </c>
      <c r="BO29" s="22">
        <v>0</v>
      </c>
      <c r="BP29" s="22">
        <v>0</v>
      </c>
      <c r="BQ29" s="22">
        <v>0</v>
      </c>
      <c r="BR29" s="22">
        <v>0</v>
      </c>
      <c r="BS29" s="22">
        <v>0</v>
      </c>
      <c r="BT29" s="23">
        <v>0</v>
      </c>
      <c r="BU29" s="21"/>
      <c r="BV29" s="21"/>
      <c r="BW29" s="21"/>
      <c r="BX29" s="22"/>
      <c r="BY29" s="22"/>
      <c r="BZ29" s="22"/>
      <c r="CA29" s="22"/>
      <c r="CB29" s="22"/>
      <c r="CC29" s="23"/>
      <c r="CD29" s="21">
        <v>0</v>
      </c>
      <c r="CE29" s="21">
        <v>0</v>
      </c>
      <c r="CF29" s="21">
        <v>0</v>
      </c>
      <c r="CG29" s="22">
        <v>0</v>
      </c>
      <c r="CH29" s="22">
        <v>0</v>
      </c>
      <c r="CI29" s="22">
        <v>0</v>
      </c>
      <c r="CJ29" s="22">
        <v>0</v>
      </c>
      <c r="CK29" s="22">
        <v>0</v>
      </c>
      <c r="CL29" s="23">
        <v>0</v>
      </c>
      <c r="CM29" s="21">
        <v>0</v>
      </c>
      <c r="CN29" s="21">
        <v>0</v>
      </c>
      <c r="CO29" s="21">
        <v>0</v>
      </c>
      <c r="CP29" s="22">
        <v>0</v>
      </c>
      <c r="CQ29" s="22">
        <v>0</v>
      </c>
      <c r="CR29" s="22">
        <v>0</v>
      </c>
      <c r="CS29" s="22">
        <v>0</v>
      </c>
      <c r="CT29" s="22">
        <v>0</v>
      </c>
      <c r="CU29" s="23">
        <v>0</v>
      </c>
      <c r="CV29" s="21"/>
      <c r="CW29" s="21"/>
      <c r="CX29" s="21"/>
      <c r="CY29" s="22"/>
      <c r="CZ29" s="22"/>
      <c r="DA29" s="22"/>
      <c r="DB29" s="22"/>
      <c r="DC29" s="22"/>
      <c r="DD29" s="23"/>
      <c r="DN29" s="73">
        <f t="shared" si="1"/>
        <v>1406.71</v>
      </c>
      <c r="DO29" s="73">
        <f t="shared" si="2"/>
        <v>514.9</v>
      </c>
      <c r="DP29" s="73">
        <f t="shared" si="3"/>
        <v>1921.6100000000001</v>
      </c>
      <c r="DQ29" s="22">
        <f t="shared" si="4"/>
        <v>65</v>
      </c>
      <c r="DR29" s="22">
        <f t="shared" si="5"/>
        <v>22.87</v>
      </c>
      <c r="DS29" s="22">
        <f t="shared" si="6"/>
        <v>568.29</v>
      </c>
      <c r="DT29" s="22">
        <f t="shared" si="7"/>
        <v>29.630000000000003</v>
      </c>
      <c r="DU29" s="22">
        <f t="shared" si="8"/>
        <v>685.79</v>
      </c>
      <c r="DV29" s="23">
        <f t="shared" si="9"/>
        <v>2607.3999999999996</v>
      </c>
      <c r="DW29" s="262">
        <f t="shared" si="10"/>
        <v>145.24000000000024</v>
      </c>
      <c r="DX29" s="262"/>
      <c r="DY29" s="263">
        <f t="shared" si="11"/>
        <v>107.13</v>
      </c>
      <c r="DZ29" s="263"/>
    </row>
    <row r="30" spans="1:130" x14ac:dyDescent="0.25">
      <c r="A30" s="18">
        <v>1880</v>
      </c>
      <c r="B30" s="18" t="s">
        <v>765</v>
      </c>
      <c r="C30" s="18" t="s">
        <v>235</v>
      </c>
      <c r="D30" s="20">
        <v>1</v>
      </c>
      <c r="E30" s="18">
        <v>8223.69</v>
      </c>
      <c r="F30" s="18">
        <v>22735.67</v>
      </c>
      <c r="G30" s="18" t="s">
        <v>157</v>
      </c>
      <c r="H30" s="18" t="s">
        <v>27</v>
      </c>
      <c r="I30" s="18" t="s">
        <v>172</v>
      </c>
      <c r="J30" s="21">
        <v>1501.21</v>
      </c>
      <c r="K30" s="21">
        <v>0</v>
      </c>
      <c r="L30" s="21">
        <v>1501.21</v>
      </c>
      <c r="M30" s="22">
        <v>114</v>
      </c>
      <c r="N30" s="22">
        <v>19.48</v>
      </c>
      <c r="O30" s="22">
        <v>161.88</v>
      </c>
      <c r="P30" s="22">
        <v>128.63999999999999</v>
      </c>
      <c r="Q30" s="22">
        <v>424</v>
      </c>
      <c r="R30" s="23">
        <v>1925.21</v>
      </c>
      <c r="S30" s="21">
        <v>1653.32</v>
      </c>
      <c r="T30" s="21">
        <v>0</v>
      </c>
      <c r="U30" s="21">
        <v>1653.32</v>
      </c>
      <c r="V30" s="22">
        <v>135</v>
      </c>
      <c r="W30" s="22">
        <v>21.45</v>
      </c>
      <c r="X30" s="22">
        <v>187.04</v>
      </c>
      <c r="Y30" s="22">
        <v>116.05</v>
      </c>
      <c r="Z30" s="22">
        <v>459.54</v>
      </c>
      <c r="AA30" s="23">
        <v>2112.86</v>
      </c>
      <c r="AB30" s="21">
        <v>1289.58</v>
      </c>
      <c r="AC30" s="21">
        <v>0</v>
      </c>
      <c r="AD30" s="21">
        <v>1289.58</v>
      </c>
      <c r="AE30" s="22">
        <v>86</v>
      </c>
      <c r="AF30" s="22">
        <v>16.72</v>
      </c>
      <c r="AG30" s="22">
        <v>159.83000000000001</v>
      </c>
      <c r="AH30" s="22">
        <v>99.39</v>
      </c>
      <c r="AI30" s="22">
        <v>361.94</v>
      </c>
      <c r="AJ30" s="23">
        <v>1651.52</v>
      </c>
      <c r="AK30" s="21">
        <v>1653.32</v>
      </c>
      <c r="AL30" s="21">
        <v>0</v>
      </c>
      <c r="AM30" s="21">
        <v>1653.32</v>
      </c>
      <c r="AN30" s="22">
        <v>135</v>
      </c>
      <c r="AO30" s="22">
        <v>21.45</v>
      </c>
      <c r="AP30" s="22">
        <v>186.75</v>
      </c>
      <c r="AQ30" s="22">
        <v>100.75</v>
      </c>
      <c r="AR30" s="22">
        <v>443.95</v>
      </c>
      <c r="AS30" s="23">
        <v>2097.27</v>
      </c>
      <c r="AT30" s="21">
        <v>1653.32</v>
      </c>
      <c r="AU30" s="21">
        <v>464.82</v>
      </c>
      <c r="AV30" s="21">
        <v>2118.14</v>
      </c>
      <c r="AW30" s="22">
        <v>198</v>
      </c>
      <c r="AX30" s="22">
        <v>21.45</v>
      </c>
      <c r="AY30" s="22">
        <v>279.70999999999998</v>
      </c>
      <c r="AZ30" s="22">
        <v>122.28</v>
      </c>
      <c r="BA30" s="22">
        <v>621.44000000000005</v>
      </c>
      <c r="BB30" s="23">
        <v>2739.58</v>
      </c>
      <c r="BC30" s="21">
        <v>2450.4899999999998</v>
      </c>
      <c r="BD30" s="21">
        <v>0</v>
      </c>
      <c r="BE30" s="21">
        <v>2450.4899999999998</v>
      </c>
      <c r="BF30" s="22">
        <v>245</v>
      </c>
      <c r="BG30" s="22">
        <v>31.82</v>
      </c>
      <c r="BH30" s="22">
        <v>909.46</v>
      </c>
      <c r="BI30" s="22">
        <v>145.51</v>
      </c>
      <c r="BJ30" s="22">
        <v>1331.79</v>
      </c>
      <c r="BK30" s="23">
        <v>3782.28</v>
      </c>
      <c r="BL30" s="21">
        <v>1672.37</v>
      </c>
      <c r="BM30" s="21">
        <v>0</v>
      </c>
      <c r="BN30" s="21">
        <v>1672.37</v>
      </c>
      <c r="BO30" s="22">
        <v>138</v>
      </c>
      <c r="BP30" s="22">
        <v>21.71</v>
      </c>
      <c r="BQ30" s="22">
        <v>204</v>
      </c>
      <c r="BR30" s="22">
        <v>101.09</v>
      </c>
      <c r="BS30" s="22">
        <v>464.8</v>
      </c>
      <c r="BT30" s="23">
        <v>2137.17</v>
      </c>
      <c r="BU30" s="21">
        <v>1672.37</v>
      </c>
      <c r="BV30" s="21">
        <v>0</v>
      </c>
      <c r="BW30" s="21">
        <v>1672.37</v>
      </c>
      <c r="BX30" s="22">
        <v>138</v>
      </c>
      <c r="BY30" s="22">
        <v>21.71</v>
      </c>
      <c r="BZ30" s="22">
        <v>204</v>
      </c>
      <c r="CA30" s="22">
        <v>136.79</v>
      </c>
      <c r="CB30" s="22">
        <v>500.5</v>
      </c>
      <c r="CC30" s="23">
        <v>2172.87</v>
      </c>
      <c r="CD30" s="21">
        <v>1691.68</v>
      </c>
      <c r="CE30" s="21">
        <v>0</v>
      </c>
      <c r="CF30" s="21">
        <v>1691.68</v>
      </c>
      <c r="CG30" s="22">
        <v>140</v>
      </c>
      <c r="CH30" s="22">
        <v>21.95</v>
      </c>
      <c r="CI30" s="22">
        <v>221.46</v>
      </c>
      <c r="CJ30" s="22">
        <v>132.03</v>
      </c>
      <c r="CK30" s="22">
        <v>515.44000000000005</v>
      </c>
      <c r="CL30" s="23">
        <v>2207.12</v>
      </c>
      <c r="CM30" s="21">
        <v>1707.26</v>
      </c>
      <c r="CN30" s="21">
        <v>0</v>
      </c>
      <c r="CO30" s="21">
        <v>1707.26</v>
      </c>
      <c r="CP30" s="22">
        <v>150</v>
      </c>
      <c r="CQ30" s="22">
        <v>22.15</v>
      </c>
      <c r="CR30" s="22">
        <v>210.25</v>
      </c>
      <c r="CS30" s="22">
        <v>81.3</v>
      </c>
      <c r="CT30" s="22">
        <v>463.7</v>
      </c>
      <c r="CU30" s="23">
        <v>2170.96</v>
      </c>
      <c r="CV30" s="21">
        <v>2414.9</v>
      </c>
      <c r="CW30" s="21">
        <v>0</v>
      </c>
      <c r="CX30" s="21">
        <v>2414.9</v>
      </c>
      <c r="CY30" s="22">
        <v>240</v>
      </c>
      <c r="CZ30" s="22">
        <v>31.36</v>
      </c>
      <c r="DA30" s="22">
        <v>846.87</v>
      </c>
      <c r="DB30" s="22">
        <v>149.97999999999999</v>
      </c>
      <c r="DC30" s="22">
        <v>1268.21</v>
      </c>
      <c r="DD30" s="23">
        <v>3683.11</v>
      </c>
      <c r="DE30" s="21">
        <v>2879.01</v>
      </c>
      <c r="DF30" s="21">
        <v>0</v>
      </c>
      <c r="DG30" s="21">
        <v>2879.01</v>
      </c>
      <c r="DH30" s="22">
        <v>307</v>
      </c>
      <c r="DI30" s="22">
        <v>259.43</v>
      </c>
      <c r="DJ30" s="22">
        <v>1269.47</v>
      </c>
      <c r="DK30" s="22">
        <v>149.36000000000001</v>
      </c>
      <c r="DL30" s="22">
        <v>1985.26</v>
      </c>
      <c r="DM30" s="23">
        <v>4864.2700000000004</v>
      </c>
      <c r="DN30" s="73">
        <f t="shared" si="1"/>
        <v>22238.829999999994</v>
      </c>
      <c r="DO30" s="73">
        <f t="shared" si="2"/>
        <v>464.82</v>
      </c>
      <c r="DP30" s="73">
        <f t="shared" si="3"/>
        <v>22703.65</v>
      </c>
      <c r="DQ30" s="22">
        <f t="shared" si="4"/>
        <v>2026</v>
      </c>
      <c r="DR30" s="22">
        <f t="shared" si="5"/>
        <v>510.68</v>
      </c>
      <c r="DS30" s="22">
        <f t="shared" si="6"/>
        <v>4840.72</v>
      </c>
      <c r="DT30" s="22">
        <f t="shared" si="7"/>
        <v>1463.17</v>
      </c>
      <c r="DU30" s="22">
        <f t="shared" si="8"/>
        <v>8840.57</v>
      </c>
      <c r="DV30" s="23">
        <f t="shared" si="9"/>
        <v>31544.219999999998</v>
      </c>
      <c r="DW30" s="262">
        <f t="shared" si="10"/>
        <v>-32.019999999996799</v>
      </c>
      <c r="DX30" s="262"/>
      <c r="DY30" s="263">
        <f t="shared" si="11"/>
        <v>616.8799999999992</v>
      </c>
      <c r="DZ30" s="263"/>
    </row>
    <row r="31" spans="1:130" x14ac:dyDescent="0.25">
      <c r="A31" s="18">
        <v>1881</v>
      </c>
      <c r="B31" s="18" t="s">
        <v>516</v>
      </c>
      <c r="C31" s="18" t="s">
        <v>517</v>
      </c>
      <c r="D31" s="20">
        <v>1</v>
      </c>
      <c r="E31" s="18">
        <v>3123.59</v>
      </c>
      <c r="F31" s="18">
        <v>10712.83</v>
      </c>
      <c r="G31" s="18" t="s">
        <v>157</v>
      </c>
      <c r="H31" s="18" t="s">
        <v>27</v>
      </c>
      <c r="I31" s="18" t="s">
        <v>172</v>
      </c>
      <c r="J31" s="21">
        <v>1757.32</v>
      </c>
      <c r="K31" s="21">
        <v>0</v>
      </c>
      <c r="L31" s="21">
        <v>1757.32</v>
      </c>
      <c r="M31" s="22">
        <v>131</v>
      </c>
      <c r="N31" s="22">
        <v>21.45</v>
      </c>
      <c r="O31" s="22">
        <v>149.44999999999999</v>
      </c>
      <c r="P31" s="22">
        <v>71.53</v>
      </c>
      <c r="Q31" s="22">
        <v>373.43</v>
      </c>
      <c r="R31" s="23">
        <v>2130.75</v>
      </c>
      <c r="S31" s="21">
        <v>1653.32</v>
      </c>
      <c r="T31" s="21">
        <v>0</v>
      </c>
      <c r="U31" s="21">
        <v>1653.32</v>
      </c>
      <c r="V31" s="22">
        <v>131</v>
      </c>
      <c r="W31" s="22">
        <v>21.45</v>
      </c>
      <c r="X31" s="22">
        <v>150.09</v>
      </c>
      <c r="Y31" s="22">
        <v>29.35</v>
      </c>
      <c r="Z31" s="22">
        <v>331.89</v>
      </c>
      <c r="AA31" s="23">
        <v>1985.21</v>
      </c>
      <c r="AB31" s="21">
        <v>1207.77</v>
      </c>
      <c r="AC31" s="21">
        <v>0</v>
      </c>
      <c r="AD31" s="21">
        <v>1207.77</v>
      </c>
      <c r="AE31" s="22">
        <v>71</v>
      </c>
      <c r="AF31" s="22">
        <v>15.66</v>
      </c>
      <c r="AG31" s="22">
        <v>116.78</v>
      </c>
      <c r="AH31" s="22">
        <v>21.44</v>
      </c>
      <c r="AI31" s="22">
        <v>224.88</v>
      </c>
      <c r="AJ31" s="23">
        <v>1432.65</v>
      </c>
      <c r="AK31" s="21">
        <v>1653.32</v>
      </c>
      <c r="AL31" s="21">
        <v>0</v>
      </c>
      <c r="AM31" s="21">
        <v>1653.32</v>
      </c>
      <c r="AN31" s="22">
        <v>131</v>
      </c>
      <c r="AO31" s="22">
        <v>21.45</v>
      </c>
      <c r="AP31" s="22">
        <v>149.77000000000001</v>
      </c>
      <c r="AQ31" s="22">
        <v>29.35</v>
      </c>
      <c r="AR31" s="22">
        <v>331.57</v>
      </c>
      <c r="AS31" s="23">
        <v>1984.89</v>
      </c>
      <c r="AT31" s="21">
        <v>1715.37</v>
      </c>
      <c r="AU31" s="21">
        <v>384.19</v>
      </c>
      <c r="AV31" s="21">
        <v>2099.56</v>
      </c>
      <c r="AW31" s="22">
        <v>191</v>
      </c>
      <c r="AX31" s="22">
        <v>22.26</v>
      </c>
      <c r="AY31" s="22">
        <v>281.88</v>
      </c>
      <c r="AZ31" s="22">
        <v>35.590000000000003</v>
      </c>
      <c r="BA31" s="22">
        <v>530.73</v>
      </c>
      <c r="BB31" s="23">
        <v>2630.29</v>
      </c>
      <c r="BC31" s="21">
        <v>2653.29</v>
      </c>
      <c r="BD31" s="21">
        <v>0</v>
      </c>
      <c r="BE31" s="21">
        <v>2653.29</v>
      </c>
      <c r="BF31" s="22">
        <v>240</v>
      </c>
      <c r="BG31" s="22">
        <v>31.82</v>
      </c>
      <c r="BH31" s="22">
        <v>872.49</v>
      </c>
      <c r="BI31" s="22">
        <v>46.23</v>
      </c>
      <c r="BJ31" s="22">
        <v>1190.54</v>
      </c>
      <c r="BK31" s="23">
        <v>3843.83</v>
      </c>
      <c r="BL31" s="21">
        <v>1342.78</v>
      </c>
      <c r="BM31" s="21">
        <v>0</v>
      </c>
      <c r="BN31" s="21">
        <v>1342.78</v>
      </c>
      <c r="BO31" s="22">
        <v>-201</v>
      </c>
      <c r="BP31" s="22">
        <v>133.97999999999999</v>
      </c>
      <c r="BQ31" s="22">
        <v>1091.95</v>
      </c>
      <c r="BR31" s="22">
        <v>23.84</v>
      </c>
      <c r="BS31" s="22">
        <v>1048.77</v>
      </c>
      <c r="BT31" s="23">
        <v>2391.5500000000002</v>
      </c>
      <c r="BU31" s="21">
        <v>0</v>
      </c>
      <c r="BV31" s="21">
        <v>0</v>
      </c>
      <c r="BW31" s="21">
        <v>0</v>
      </c>
      <c r="BX31" s="22">
        <v>0</v>
      </c>
      <c r="BY31" s="22">
        <v>0</v>
      </c>
      <c r="BZ31" s="22">
        <v>0</v>
      </c>
      <c r="CA31" s="22">
        <v>0</v>
      </c>
      <c r="CB31" s="22">
        <v>0</v>
      </c>
      <c r="CC31" s="23">
        <v>0</v>
      </c>
      <c r="CD31" s="21">
        <v>0</v>
      </c>
      <c r="CE31" s="21">
        <v>0</v>
      </c>
      <c r="CF31" s="21">
        <v>0</v>
      </c>
      <c r="CG31" s="22">
        <v>0</v>
      </c>
      <c r="CH31" s="22">
        <v>0</v>
      </c>
      <c r="CI31" s="22">
        <v>0</v>
      </c>
      <c r="CJ31" s="22">
        <v>0</v>
      </c>
      <c r="CK31" s="22">
        <v>0</v>
      </c>
      <c r="CL31" s="23">
        <v>0</v>
      </c>
      <c r="CM31" s="21">
        <v>0</v>
      </c>
      <c r="CN31" s="21">
        <v>0</v>
      </c>
      <c r="CO31" s="21">
        <v>0</v>
      </c>
      <c r="CP31" s="22">
        <v>0</v>
      </c>
      <c r="CQ31" s="22">
        <v>0</v>
      </c>
      <c r="CR31" s="22">
        <v>0</v>
      </c>
      <c r="CS31" s="22">
        <v>0</v>
      </c>
      <c r="CT31" s="22">
        <v>0</v>
      </c>
      <c r="CU31" s="23">
        <v>0</v>
      </c>
      <c r="CV31" s="21"/>
      <c r="CW31" s="21"/>
      <c r="CX31" s="21"/>
      <c r="CY31" s="22"/>
      <c r="CZ31" s="22"/>
      <c r="DA31" s="22"/>
      <c r="DB31" s="22"/>
      <c r="DC31" s="22"/>
      <c r="DD31" s="23"/>
      <c r="DN31" s="73">
        <f t="shared" si="1"/>
        <v>11983.17</v>
      </c>
      <c r="DO31" s="73">
        <f t="shared" si="2"/>
        <v>384.19</v>
      </c>
      <c r="DP31" s="73">
        <f t="shared" si="3"/>
        <v>12367.359999999999</v>
      </c>
      <c r="DQ31" s="22">
        <f t="shared" si="4"/>
        <v>694</v>
      </c>
      <c r="DR31" s="22">
        <f t="shared" si="5"/>
        <v>268.07</v>
      </c>
      <c r="DS31" s="22">
        <f t="shared" si="6"/>
        <v>2812.41</v>
      </c>
      <c r="DT31" s="22">
        <f t="shared" si="7"/>
        <v>257.33</v>
      </c>
      <c r="DU31" s="22">
        <f t="shared" si="8"/>
        <v>4031.81</v>
      </c>
      <c r="DV31" s="23">
        <f t="shared" si="9"/>
        <v>16399.170000000002</v>
      </c>
      <c r="DW31" s="262">
        <f t="shared" si="10"/>
        <v>1654.5299999999988</v>
      </c>
      <c r="DX31" s="262"/>
      <c r="DY31" s="263">
        <f t="shared" si="11"/>
        <v>908.2199999999998</v>
      </c>
      <c r="DZ31" s="263"/>
    </row>
    <row r="32" spans="1:130" x14ac:dyDescent="0.25">
      <c r="A32" s="18">
        <v>1887</v>
      </c>
      <c r="B32" s="18" t="s">
        <v>805</v>
      </c>
      <c r="C32" s="18" t="s">
        <v>307</v>
      </c>
      <c r="D32" s="20">
        <v>1</v>
      </c>
      <c r="E32" s="18">
        <v>6462.72</v>
      </c>
      <c r="F32" s="18">
        <v>20919.400000000001</v>
      </c>
      <c r="G32" s="18" t="s">
        <v>173</v>
      </c>
      <c r="H32" s="18" t="s">
        <v>27</v>
      </c>
      <c r="I32" s="18" t="s">
        <v>172</v>
      </c>
      <c r="J32" s="21">
        <v>1629.1</v>
      </c>
      <c r="K32" s="21">
        <v>0</v>
      </c>
      <c r="L32" s="21">
        <v>1629.1</v>
      </c>
      <c r="M32" s="22">
        <v>123</v>
      </c>
      <c r="N32" s="22">
        <v>20.83</v>
      </c>
      <c r="O32" s="22">
        <v>94.42</v>
      </c>
      <c r="P32" s="22">
        <v>130.82</v>
      </c>
      <c r="Q32" s="22">
        <v>369.07</v>
      </c>
      <c r="R32" s="23">
        <v>1998.17</v>
      </c>
      <c r="S32" s="21">
        <v>1605.7</v>
      </c>
      <c r="T32" s="21">
        <v>0</v>
      </c>
      <c r="U32" s="21">
        <v>1605.7</v>
      </c>
      <c r="V32" s="22">
        <v>123</v>
      </c>
      <c r="W32" s="22">
        <v>20.83</v>
      </c>
      <c r="X32" s="22">
        <v>95.06</v>
      </c>
      <c r="Y32" s="22">
        <v>130.5</v>
      </c>
      <c r="Z32" s="22">
        <v>369.39</v>
      </c>
      <c r="AA32" s="23">
        <v>1975.09</v>
      </c>
      <c r="AB32" s="21">
        <v>1266.3800000000001</v>
      </c>
      <c r="AC32" s="21">
        <v>0</v>
      </c>
      <c r="AD32" s="21">
        <v>1266.3800000000001</v>
      </c>
      <c r="AE32" s="22">
        <v>77</v>
      </c>
      <c r="AF32" s="22">
        <v>16.43</v>
      </c>
      <c r="AG32" s="22">
        <v>77.86</v>
      </c>
      <c r="AH32" s="22">
        <v>124.48</v>
      </c>
      <c r="AI32" s="22">
        <v>295.77</v>
      </c>
      <c r="AJ32" s="23">
        <v>1562.15</v>
      </c>
      <c r="AK32" s="21">
        <v>1605.7</v>
      </c>
      <c r="AL32" s="21">
        <v>0</v>
      </c>
      <c r="AM32" s="21">
        <v>1605.7</v>
      </c>
      <c r="AN32" s="22">
        <v>124</v>
      </c>
      <c r="AO32" s="22">
        <v>20.83</v>
      </c>
      <c r="AP32" s="22">
        <v>106.66</v>
      </c>
      <c r="AQ32" s="22">
        <v>130.5</v>
      </c>
      <c r="AR32" s="22">
        <v>381.99</v>
      </c>
      <c r="AS32" s="23">
        <v>1987.69</v>
      </c>
      <c r="AT32" s="21">
        <v>1605.7</v>
      </c>
      <c r="AU32" s="21">
        <v>265.61</v>
      </c>
      <c r="AV32" s="21">
        <v>1871.31</v>
      </c>
      <c r="AW32" s="22">
        <v>160</v>
      </c>
      <c r="AX32" s="22">
        <v>20.83</v>
      </c>
      <c r="AY32" s="22">
        <v>159.78</v>
      </c>
      <c r="AZ32" s="22">
        <v>123.86</v>
      </c>
      <c r="BA32" s="22">
        <v>464.47</v>
      </c>
      <c r="BB32" s="23">
        <v>2335.7800000000002</v>
      </c>
      <c r="BC32" s="21">
        <v>2584.46</v>
      </c>
      <c r="BD32" s="21">
        <v>0</v>
      </c>
      <c r="BE32" s="21">
        <v>2584.46</v>
      </c>
      <c r="BF32" s="22">
        <v>230</v>
      </c>
      <c r="BG32" s="22">
        <v>30.89</v>
      </c>
      <c r="BH32" s="22">
        <v>807.58</v>
      </c>
      <c r="BI32" s="22">
        <v>152.09</v>
      </c>
      <c r="BJ32" s="22">
        <v>1220.56</v>
      </c>
      <c r="BK32" s="23">
        <v>3805.02</v>
      </c>
      <c r="BL32" s="21">
        <v>1608.99</v>
      </c>
      <c r="BM32" s="21">
        <v>0</v>
      </c>
      <c r="BN32" s="21">
        <v>1608.99</v>
      </c>
      <c r="BO32" s="22">
        <v>124</v>
      </c>
      <c r="BP32" s="22">
        <v>20.88</v>
      </c>
      <c r="BQ32" s="22">
        <v>109.61</v>
      </c>
      <c r="BR32" s="22">
        <v>130.57</v>
      </c>
      <c r="BS32" s="22">
        <v>385.06</v>
      </c>
      <c r="BT32" s="23">
        <v>1994.05</v>
      </c>
      <c r="BU32" s="21">
        <v>1605.7</v>
      </c>
      <c r="BV32" s="21">
        <v>0</v>
      </c>
      <c r="BW32" s="21">
        <v>1605.7</v>
      </c>
      <c r="BX32" s="22">
        <v>124</v>
      </c>
      <c r="BY32" s="22">
        <v>20.83</v>
      </c>
      <c r="BZ32" s="22">
        <v>106.66</v>
      </c>
      <c r="CA32" s="22">
        <v>130.5</v>
      </c>
      <c r="CB32" s="22">
        <v>381.99</v>
      </c>
      <c r="CC32" s="23">
        <v>1987.69</v>
      </c>
      <c r="CD32" s="21">
        <v>1645.63</v>
      </c>
      <c r="CE32" s="21">
        <v>0</v>
      </c>
      <c r="CF32" s="21">
        <v>1645.63</v>
      </c>
      <c r="CG32" s="22">
        <v>130</v>
      </c>
      <c r="CH32" s="22">
        <v>21.35</v>
      </c>
      <c r="CI32" s="22">
        <v>142.83000000000001</v>
      </c>
      <c r="CJ32" s="22">
        <v>136.31</v>
      </c>
      <c r="CK32" s="22">
        <v>430.49</v>
      </c>
      <c r="CL32" s="23">
        <v>2076.12</v>
      </c>
      <c r="CM32" s="21">
        <v>1659.64</v>
      </c>
      <c r="CN32" s="21">
        <v>0</v>
      </c>
      <c r="CO32" s="21">
        <v>1659.64</v>
      </c>
      <c r="CP32" s="22">
        <v>131</v>
      </c>
      <c r="CQ32" s="22">
        <v>21.53</v>
      </c>
      <c r="CR32" s="22">
        <v>125.3</v>
      </c>
      <c r="CS32" s="22">
        <v>80.47</v>
      </c>
      <c r="CT32" s="22">
        <v>358.3</v>
      </c>
      <c r="CU32" s="23">
        <v>2017.94</v>
      </c>
      <c r="CV32" s="21">
        <v>1628.29</v>
      </c>
      <c r="CW32" s="21">
        <v>0</v>
      </c>
      <c r="CX32" s="21">
        <v>1628.29</v>
      </c>
      <c r="CY32" s="22">
        <v>127</v>
      </c>
      <c r="CZ32" s="22">
        <v>21.13</v>
      </c>
      <c r="DA32" s="22">
        <v>123.49</v>
      </c>
      <c r="DB32" s="22">
        <v>125.81</v>
      </c>
      <c r="DC32" s="22">
        <v>397.43</v>
      </c>
      <c r="DD32" s="23">
        <v>2025.72</v>
      </c>
      <c r="DE32" s="21">
        <v>2407.64</v>
      </c>
      <c r="DF32" s="21">
        <v>0</v>
      </c>
      <c r="DG32" s="21">
        <v>2407.64</v>
      </c>
      <c r="DH32" s="22">
        <v>235</v>
      </c>
      <c r="DI32" s="22">
        <v>237.15</v>
      </c>
      <c r="DJ32" s="22">
        <v>803.34</v>
      </c>
      <c r="DK32" s="22">
        <v>135.88999999999999</v>
      </c>
      <c r="DL32" s="22">
        <v>1411.38</v>
      </c>
      <c r="DM32" s="23">
        <v>3819.02</v>
      </c>
      <c r="DN32" s="73">
        <f t="shared" si="1"/>
        <v>20852.93</v>
      </c>
      <c r="DO32" s="73">
        <f t="shared" si="2"/>
        <v>265.61</v>
      </c>
      <c r="DP32" s="73">
        <f t="shared" si="3"/>
        <v>21118.54</v>
      </c>
      <c r="DQ32" s="22">
        <f t="shared" si="4"/>
        <v>1708</v>
      </c>
      <c r="DR32" s="22">
        <f t="shared" si="5"/>
        <v>473.51</v>
      </c>
      <c r="DS32" s="22">
        <f t="shared" si="6"/>
        <v>2752.59</v>
      </c>
      <c r="DT32" s="22">
        <f t="shared" si="7"/>
        <v>1531.7999999999997</v>
      </c>
      <c r="DU32" s="22">
        <f t="shared" si="8"/>
        <v>6465.9000000000005</v>
      </c>
      <c r="DV32" s="23">
        <f t="shared" si="9"/>
        <v>27584.44</v>
      </c>
      <c r="DW32" s="262">
        <f t="shared" si="10"/>
        <v>199.13999999999942</v>
      </c>
      <c r="DX32" s="262"/>
      <c r="DY32" s="263">
        <f t="shared" si="11"/>
        <v>3.180000000000291</v>
      </c>
      <c r="DZ32" s="263"/>
    </row>
    <row r="33" spans="1:130" x14ac:dyDescent="0.25">
      <c r="A33" s="18">
        <v>1888</v>
      </c>
      <c r="B33" s="18" t="s">
        <v>187</v>
      </c>
      <c r="C33" s="18" t="s">
        <v>188</v>
      </c>
      <c r="D33" s="20">
        <v>1</v>
      </c>
      <c r="E33" s="18">
        <v>7138.9</v>
      </c>
      <c r="F33" s="18">
        <v>21538.37</v>
      </c>
      <c r="G33" s="18" t="s">
        <v>173</v>
      </c>
      <c r="H33" s="18" t="s">
        <v>27</v>
      </c>
      <c r="I33" s="18" t="s">
        <v>172</v>
      </c>
      <c r="J33" s="21">
        <v>1676.72</v>
      </c>
      <c r="K33" s="21">
        <v>0</v>
      </c>
      <c r="L33" s="21">
        <v>1676.72</v>
      </c>
      <c r="M33" s="22">
        <v>130</v>
      </c>
      <c r="N33" s="22">
        <v>21.45</v>
      </c>
      <c r="O33" s="22">
        <v>137.16999999999999</v>
      </c>
      <c r="P33" s="22">
        <v>80.650000000000006</v>
      </c>
      <c r="Q33" s="22">
        <v>369.27</v>
      </c>
      <c r="R33" s="23">
        <v>2045.99</v>
      </c>
      <c r="S33" s="21">
        <v>1653.32</v>
      </c>
      <c r="T33" s="21">
        <v>0</v>
      </c>
      <c r="U33" s="21">
        <v>1653.32</v>
      </c>
      <c r="V33" s="22">
        <v>130</v>
      </c>
      <c r="W33" s="22">
        <v>21.45</v>
      </c>
      <c r="X33" s="22">
        <v>137.81</v>
      </c>
      <c r="Y33" s="22">
        <v>80.349999999999994</v>
      </c>
      <c r="Z33" s="22">
        <v>369.61</v>
      </c>
      <c r="AA33" s="23">
        <v>2022.93</v>
      </c>
      <c r="AB33" s="21">
        <v>1653.32</v>
      </c>
      <c r="AC33" s="21">
        <v>0</v>
      </c>
      <c r="AD33" s="21">
        <v>1653.32</v>
      </c>
      <c r="AE33" s="22">
        <v>130</v>
      </c>
      <c r="AF33" s="22">
        <v>21.45</v>
      </c>
      <c r="AG33" s="22">
        <v>137.49</v>
      </c>
      <c r="AH33" s="22">
        <v>29.35</v>
      </c>
      <c r="AI33" s="22">
        <v>318.29000000000002</v>
      </c>
      <c r="AJ33" s="23">
        <v>1971.61</v>
      </c>
      <c r="AK33" s="21">
        <v>1653.32</v>
      </c>
      <c r="AL33" s="21">
        <v>0</v>
      </c>
      <c r="AM33" s="21">
        <v>1653.32</v>
      </c>
      <c r="AN33" s="22">
        <v>131</v>
      </c>
      <c r="AO33" s="22">
        <v>21.45</v>
      </c>
      <c r="AP33" s="22">
        <v>149.77000000000001</v>
      </c>
      <c r="AQ33" s="22">
        <v>80.349999999999994</v>
      </c>
      <c r="AR33" s="22">
        <v>382.57</v>
      </c>
      <c r="AS33" s="23">
        <v>2035.89</v>
      </c>
      <c r="AT33" s="21">
        <v>1653.32</v>
      </c>
      <c r="AU33" s="21">
        <v>265.61</v>
      </c>
      <c r="AV33" s="21">
        <v>1918.93</v>
      </c>
      <c r="AW33" s="22">
        <v>167</v>
      </c>
      <c r="AX33" s="22">
        <v>21.45</v>
      </c>
      <c r="AY33" s="22">
        <v>202.89</v>
      </c>
      <c r="AZ33" s="22">
        <v>73.709999999999994</v>
      </c>
      <c r="BA33" s="22">
        <v>465.05</v>
      </c>
      <c r="BB33" s="23">
        <v>2383.98</v>
      </c>
      <c r="BC33" s="21">
        <v>2694.89</v>
      </c>
      <c r="BD33" s="21">
        <v>0</v>
      </c>
      <c r="BE33" s="21">
        <v>2694.89</v>
      </c>
      <c r="BF33" s="22">
        <v>240</v>
      </c>
      <c r="BG33" s="22">
        <v>31.82</v>
      </c>
      <c r="BH33" s="22">
        <v>872.49</v>
      </c>
      <c r="BI33" s="22">
        <v>97.78</v>
      </c>
      <c r="BJ33" s="22">
        <v>1242.0899999999999</v>
      </c>
      <c r="BK33" s="23">
        <v>3936.98</v>
      </c>
      <c r="BL33" s="21">
        <v>1653.32</v>
      </c>
      <c r="BM33" s="21">
        <v>0</v>
      </c>
      <c r="BN33" s="21">
        <v>1653.32</v>
      </c>
      <c r="BO33" s="22">
        <v>130</v>
      </c>
      <c r="BP33" s="22">
        <v>21.45</v>
      </c>
      <c r="BQ33" s="22">
        <v>149.77000000000001</v>
      </c>
      <c r="BR33" s="22">
        <v>80.349999999999994</v>
      </c>
      <c r="BS33" s="22">
        <v>381.57</v>
      </c>
      <c r="BT33" s="23">
        <v>2034.89</v>
      </c>
      <c r="BU33" s="21">
        <v>1653.32</v>
      </c>
      <c r="BV33" s="21">
        <v>0</v>
      </c>
      <c r="BW33" s="21">
        <v>1653.32</v>
      </c>
      <c r="BX33" s="22">
        <v>135</v>
      </c>
      <c r="BY33" s="22">
        <v>21.45</v>
      </c>
      <c r="BZ33" s="22">
        <v>186.75</v>
      </c>
      <c r="CA33" s="22">
        <v>80.349999999999994</v>
      </c>
      <c r="CB33" s="22">
        <v>423.55</v>
      </c>
      <c r="CC33" s="23">
        <v>2076.87</v>
      </c>
      <c r="CD33" s="21">
        <v>1692.71</v>
      </c>
      <c r="CE33" s="21">
        <v>0</v>
      </c>
      <c r="CF33" s="21">
        <v>1692.71</v>
      </c>
      <c r="CG33" s="22">
        <v>140</v>
      </c>
      <c r="CH33" s="22">
        <v>21.97</v>
      </c>
      <c r="CI33" s="22">
        <v>222.41</v>
      </c>
      <c r="CJ33" s="22">
        <v>70.86</v>
      </c>
      <c r="CK33" s="22">
        <v>455.24</v>
      </c>
      <c r="CL33" s="23">
        <v>2147.9499999999998</v>
      </c>
      <c r="CM33" s="21">
        <v>1709.12</v>
      </c>
      <c r="CN33" s="21">
        <v>0</v>
      </c>
      <c r="CO33" s="21">
        <v>1709.12</v>
      </c>
      <c r="CP33" s="22">
        <v>146</v>
      </c>
      <c r="CQ33" s="22">
        <v>22.18</v>
      </c>
      <c r="CR33" s="22">
        <v>209.16</v>
      </c>
      <c r="CS33" s="22">
        <v>71.14</v>
      </c>
      <c r="CT33" s="22">
        <v>448.48</v>
      </c>
      <c r="CU33" s="23">
        <v>2157.6</v>
      </c>
      <c r="CV33" s="21">
        <v>1707.26</v>
      </c>
      <c r="CW33" s="21">
        <v>0</v>
      </c>
      <c r="CX33" s="21">
        <v>1707.26</v>
      </c>
      <c r="CY33" s="22">
        <v>143</v>
      </c>
      <c r="CZ33" s="22">
        <v>22.15</v>
      </c>
      <c r="DA33" s="22">
        <v>205.45</v>
      </c>
      <c r="DB33" s="22">
        <v>71.099999999999994</v>
      </c>
      <c r="DC33" s="22">
        <v>441.7</v>
      </c>
      <c r="DD33" s="23">
        <v>2148.96</v>
      </c>
      <c r="DE33" s="21">
        <v>2479.06</v>
      </c>
      <c r="DF33" s="21">
        <v>0</v>
      </c>
      <c r="DG33" s="21">
        <v>2479.06</v>
      </c>
      <c r="DH33" s="22">
        <v>248</v>
      </c>
      <c r="DI33" s="22">
        <v>247.95</v>
      </c>
      <c r="DJ33" s="22">
        <v>905.09</v>
      </c>
      <c r="DK33" s="22">
        <v>86.16</v>
      </c>
      <c r="DL33" s="22">
        <v>1487.2</v>
      </c>
      <c r="DM33" s="23">
        <v>3966.26</v>
      </c>
      <c r="DN33" s="73">
        <f t="shared" si="1"/>
        <v>21879.679999999997</v>
      </c>
      <c r="DO33" s="73">
        <f t="shared" si="2"/>
        <v>265.61</v>
      </c>
      <c r="DP33" s="73">
        <f t="shared" si="3"/>
        <v>22145.289999999997</v>
      </c>
      <c r="DQ33" s="22">
        <f t="shared" si="4"/>
        <v>1870</v>
      </c>
      <c r="DR33" s="22">
        <f t="shared" si="5"/>
        <v>496.21999999999997</v>
      </c>
      <c r="DS33" s="22">
        <f t="shared" si="6"/>
        <v>3516.2499999999995</v>
      </c>
      <c r="DT33" s="22">
        <f t="shared" si="7"/>
        <v>902.15</v>
      </c>
      <c r="DU33" s="22">
        <f t="shared" si="8"/>
        <v>6784.6200000000008</v>
      </c>
      <c r="DV33" s="23">
        <f t="shared" si="9"/>
        <v>28929.909999999996</v>
      </c>
      <c r="DW33" s="262">
        <f t="shared" si="10"/>
        <v>606.91999999999825</v>
      </c>
      <c r="DX33" s="262"/>
      <c r="DY33" s="263">
        <f t="shared" si="11"/>
        <v>-354.27999999999884</v>
      </c>
      <c r="DZ33" s="263"/>
    </row>
    <row r="34" spans="1:130" x14ac:dyDescent="0.25">
      <c r="A34" s="18">
        <v>1897</v>
      </c>
      <c r="B34" s="18" t="s">
        <v>170</v>
      </c>
      <c r="C34" s="18" t="s">
        <v>171</v>
      </c>
      <c r="D34" s="20">
        <v>0</v>
      </c>
      <c r="E34" s="18">
        <v>2338.54</v>
      </c>
      <c r="F34" s="18">
        <v>7407.17</v>
      </c>
      <c r="G34" s="18" t="s">
        <v>173</v>
      </c>
      <c r="H34" s="18" t="s">
        <v>27</v>
      </c>
      <c r="I34" s="18" t="s">
        <v>172</v>
      </c>
      <c r="J34" s="21">
        <v>1558.09</v>
      </c>
      <c r="K34" s="21">
        <v>0</v>
      </c>
      <c r="L34" s="21">
        <v>1558.09</v>
      </c>
      <c r="M34" s="22">
        <v>117</v>
      </c>
      <c r="N34" s="22">
        <v>20.22</v>
      </c>
      <c r="O34" s="22">
        <v>51.65</v>
      </c>
      <c r="P34" s="22">
        <v>241.86</v>
      </c>
      <c r="Q34" s="22">
        <v>430.73</v>
      </c>
      <c r="R34" s="23">
        <v>1988.82</v>
      </c>
      <c r="S34" s="21">
        <v>1558.09</v>
      </c>
      <c r="T34" s="21">
        <v>0</v>
      </c>
      <c r="U34" s="21">
        <v>1558.09</v>
      </c>
      <c r="V34" s="22">
        <v>117</v>
      </c>
      <c r="W34" s="22">
        <v>20.22</v>
      </c>
      <c r="X34" s="22">
        <v>52.23</v>
      </c>
      <c r="Y34" s="22">
        <v>129.66</v>
      </c>
      <c r="Z34" s="22">
        <v>319.11</v>
      </c>
      <c r="AA34" s="23">
        <v>1877.2</v>
      </c>
      <c r="AB34" s="21">
        <v>1622.02</v>
      </c>
      <c r="AC34" s="21">
        <v>0</v>
      </c>
      <c r="AD34" s="21">
        <v>1622.02</v>
      </c>
      <c r="AE34" s="22">
        <v>92</v>
      </c>
      <c r="AF34" s="22">
        <v>17.84</v>
      </c>
      <c r="AG34" s="22">
        <v>47.36</v>
      </c>
      <c r="AH34" s="22">
        <v>119.52</v>
      </c>
      <c r="AI34" s="22">
        <v>276.72000000000003</v>
      </c>
      <c r="AJ34" s="23">
        <v>1898.74</v>
      </c>
      <c r="AK34" s="21">
        <v>2938.91</v>
      </c>
      <c r="AL34" s="21">
        <v>0</v>
      </c>
      <c r="AM34" s="21">
        <v>2938.91</v>
      </c>
      <c r="AN34" s="22">
        <v>-12</v>
      </c>
      <c r="AO34" s="22">
        <v>184.7</v>
      </c>
      <c r="AP34" s="22">
        <v>1853.67</v>
      </c>
      <c r="AQ34" s="22">
        <v>143.74</v>
      </c>
      <c r="AR34" s="22">
        <v>2170.11</v>
      </c>
      <c r="AS34" s="23">
        <v>5109.0200000000004</v>
      </c>
      <c r="AT34" s="21">
        <v>0</v>
      </c>
      <c r="AU34" s="21">
        <v>0</v>
      </c>
      <c r="AV34" s="21">
        <v>0</v>
      </c>
      <c r="AW34" s="22">
        <v>0</v>
      </c>
      <c r="AX34" s="22">
        <v>0</v>
      </c>
      <c r="AY34" s="22">
        <v>0</v>
      </c>
      <c r="AZ34" s="22">
        <v>0</v>
      </c>
      <c r="BA34" s="22">
        <v>0</v>
      </c>
      <c r="BB34" s="23">
        <v>0</v>
      </c>
      <c r="BC34" s="21">
        <v>23.4</v>
      </c>
      <c r="BD34" s="21">
        <v>0</v>
      </c>
      <c r="BE34" s="21">
        <v>23.4</v>
      </c>
      <c r="BF34" s="22">
        <v>0</v>
      </c>
      <c r="BG34" s="22">
        <v>0</v>
      </c>
      <c r="BH34" s="22">
        <v>0</v>
      </c>
      <c r="BI34" s="22">
        <v>0.32</v>
      </c>
      <c r="BJ34" s="22">
        <v>0.32</v>
      </c>
      <c r="BK34" s="23">
        <v>23.72</v>
      </c>
      <c r="BL34" s="21">
        <v>0</v>
      </c>
      <c r="BM34" s="21">
        <v>0</v>
      </c>
      <c r="BN34" s="21">
        <v>0</v>
      </c>
      <c r="BO34" s="22">
        <v>0</v>
      </c>
      <c r="BP34" s="22">
        <v>0</v>
      </c>
      <c r="BQ34" s="22">
        <v>0</v>
      </c>
      <c r="BR34" s="22">
        <v>0</v>
      </c>
      <c r="BS34" s="22">
        <v>0</v>
      </c>
      <c r="BT34" s="23">
        <v>0</v>
      </c>
      <c r="BU34" s="21"/>
      <c r="BV34" s="21"/>
      <c r="BW34" s="21"/>
      <c r="BX34" s="22"/>
      <c r="BY34" s="22"/>
      <c r="BZ34" s="22"/>
      <c r="CA34" s="22"/>
      <c r="CB34" s="22"/>
      <c r="CC34" s="23"/>
      <c r="CD34" s="21">
        <v>0</v>
      </c>
      <c r="CE34" s="21">
        <v>0</v>
      </c>
      <c r="CF34" s="21">
        <v>0</v>
      </c>
      <c r="CG34" s="22">
        <v>0</v>
      </c>
      <c r="CH34" s="22">
        <v>0</v>
      </c>
      <c r="CI34" s="22">
        <v>0</v>
      </c>
      <c r="CJ34" s="22">
        <v>0</v>
      </c>
      <c r="CK34" s="22">
        <v>0</v>
      </c>
      <c r="CL34" s="23">
        <v>0</v>
      </c>
      <c r="CM34" s="21">
        <v>0</v>
      </c>
      <c r="CN34" s="21">
        <v>0</v>
      </c>
      <c r="CO34" s="21">
        <v>0</v>
      </c>
      <c r="CP34" s="22">
        <v>0</v>
      </c>
      <c r="CQ34" s="22">
        <v>0</v>
      </c>
      <c r="CR34" s="22">
        <v>0</v>
      </c>
      <c r="CS34" s="22">
        <v>0</v>
      </c>
      <c r="CT34" s="22">
        <v>0</v>
      </c>
      <c r="CU34" s="23">
        <v>0</v>
      </c>
      <c r="CV34" s="21"/>
      <c r="CW34" s="21"/>
      <c r="CX34" s="21"/>
      <c r="CY34" s="22"/>
      <c r="CZ34" s="22"/>
      <c r="DA34" s="22"/>
      <c r="DB34" s="22"/>
      <c r="DC34" s="22"/>
      <c r="DD34" s="23"/>
      <c r="DN34" s="73">
        <f t="shared" si="1"/>
        <v>7700.5099999999993</v>
      </c>
      <c r="DO34" s="73">
        <f t="shared" si="2"/>
        <v>0</v>
      </c>
      <c r="DP34" s="73">
        <f t="shared" si="3"/>
        <v>7700.5099999999993</v>
      </c>
      <c r="DQ34" s="22">
        <f t="shared" si="4"/>
        <v>314</v>
      </c>
      <c r="DR34" s="22">
        <f t="shared" si="5"/>
        <v>242.98</v>
      </c>
      <c r="DS34" s="22">
        <f t="shared" si="6"/>
        <v>2004.91</v>
      </c>
      <c r="DT34" s="22">
        <f t="shared" si="7"/>
        <v>635.1</v>
      </c>
      <c r="DU34" s="22">
        <f t="shared" si="8"/>
        <v>3196.9900000000002</v>
      </c>
      <c r="DV34" s="23">
        <f t="shared" si="9"/>
        <v>10897.5</v>
      </c>
      <c r="DW34" s="262">
        <f t="shared" si="10"/>
        <v>293.33999999999924</v>
      </c>
      <c r="DX34" s="262"/>
      <c r="DY34" s="263">
        <f t="shared" si="11"/>
        <v>858.45000000000027</v>
      </c>
      <c r="DZ34" s="263"/>
    </row>
    <row r="35" spans="1:130" x14ac:dyDescent="0.25">
      <c r="A35" s="18">
        <v>1898</v>
      </c>
      <c r="B35" s="18" t="s">
        <v>802</v>
      </c>
      <c r="C35" s="18" t="s">
        <v>803</v>
      </c>
      <c r="D35" s="20">
        <v>1</v>
      </c>
      <c r="E35" s="18">
        <v>4171.47</v>
      </c>
      <c r="F35" s="18">
        <v>10400.08</v>
      </c>
      <c r="G35" s="18" t="s">
        <v>173</v>
      </c>
      <c r="H35" s="18" t="s">
        <v>27</v>
      </c>
      <c r="I35" s="18" t="s">
        <v>172</v>
      </c>
      <c r="J35" s="21">
        <v>1558.09</v>
      </c>
      <c r="K35" s="21">
        <v>0</v>
      </c>
      <c r="L35" s="21">
        <v>1558.09</v>
      </c>
      <c r="M35" s="22">
        <v>117</v>
      </c>
      <c r="N35" s="22">
        <v>20.22</v>
      </c>
      <c r="O35" s="22">
        <v>51.65</v>
      </c>
      <c r="P35" s="22">
        <v>78.66</v>
      </c>
      <c r="Q35" s="22">
        <v>267.52999999999997</v>
      </c>
      <c r="R35" s="23">
        <v>1825.62</v>
      </c>
      <c r="S35" s="21">
        <v>1705.07</v>
      </c>
      <c r="T35" s="21">
        <v>0</v>
      </c>
      <c r="U35" s="21">
        <v>1705.07</v>
      </c>
      <c r="V35" s="22">
        <v>137</v>
      </c>
      <c r="W35" s="22">
        <v>22.13</v>
      </c>
      <c r="X35" s="22">
        <v>184.32</v>
      </c>
      <c r="Y35" s="22">
        <v>30.27</v>
      </c>
      <c r="Z35" s="22">
        <v>373.72</v>
      </c>
      <c r="AA35" s="23">
        <v>2078.79</v>
      </c>
      <c r="AB35" s="21">
        <v>1605.7</v>
      </c>
      <c r="AC35" s="21">
        <v>0</v>
      </c>
      <c r="AD35" s="21">
        <v>1605.7</v>
      </c>
      <c r="AE35" s="22">
        <v>123</v>
      </c>
      <c r="AF35" s="22">
        <v>20.83</v>
      </c>
      <c r="AG35" s="22">
        <v>94.74</v>
      </c>
      <c r="AH35" s="22">
        <v>79.5</v>
      </c>
      <c r="AI35" s="22">
        <v>318.07</v>
      </c>
      <c r="AJ35" s="23">
        <v>1923.77</v>
      </c>
      <c r="AK35" s="21">
        <v>1605.7</v>
      </c>
      <c r="AL35" s="21">
        <v>0</v>
      </c>
      <c r="AM35" s="21">
        <v>1605.7</v>
      </c>
      <c r="AN35" s="22">
        <v>123</v>
      </c>
      <c r="AO35" s="22">
        <v>20.83</v>
      </c>
      <c r="AP35" s="22">
        <v>94.74</v>
      </c>
      <c r="AQ35" s="22">
        <v>79.5</v>
      </c>
      <c r="AR35" s="22">
        <v>318.07</v>
      </c>
      <c r="AS35" s="23">
        <v>1923.77</v>
      </c>
      <c r="AT35" s="21">
        <v>3967.85</v>
      </c>
      <c r="AU35" s="21">
        <v>0</v>
      </c>
      <c r="AV35" s="21">
        <v>3967.85</v>
      </c>
      <c r="AW35" s="22">
        <v>51</v>
      </c>
      <c r="AX35" s="22">
        <v>260.11</v>
      </c>
      <c r="AY35" s="22">
        <v>2218.17</v>
      </c>
      <c r="AZ35" s="22">
        <v>121.46</v>
      </c>
      <c r="BA35" s="22">
        <v>2650.74</v>
      </c>
      <c r="BB35" s="23">
        <v>6618.59</v>
      </c>
      <c r="BC35" s="21">
        <v>-291.89999999999998</v>
      </c>
      <c r="BD35" s="21">
        <v>0</v>
      </c>
      <c r="BE35" s="21">
        <v>-291.89999999999998</v>
      </c>
      <c r="BF35" s="22">
        <v>-43</v>
      </c>
      <c r="BG35" s="22">
        <v>-16.670000000000002</v>
      </c>
      <c r="BH35" s="22">
        <v>-457.31</v>
      </c>
      <c r="BI35" s="22">
        <v>-3.99</v>
      </c>
      <c r="BJ35" s="22">
        <v>-520.97</v>
      </c>
      <c r="BK35" s="23">
        <v>-812.87</v>
      </c>
      <c r="BL35" s="21">
        <v>0</v>
      </c>
      <c r="BM35" s="21">
        <v>0</v>
      </c>
      <c r="BN35" s="21">
        <v>0</v>
      </c>
      <c r="BO35" s="22">
        <v>-2</v>
      </c>
      <c r="BP35" s="22">
        <v>0</v>
      </c>
      <c r="BQ35" s="22">
        <v>0</v>
      </c>
      <c r="BR35" s="22">
        <v>0</v>
      </c>
      <c r="BS35" s="22">
        <v>-2</v>
      </c>
      <c r="BT35" s="23">
        <v>-2</v>
      </c>
      <c r="BU35" s="21">
        <v>0</v>
      </c>
      <c r="BV35" s="21">
        <v>0</v>
      </c>
      <c r="BW35" s="21">
        <v>0</v>
      </c>
      <c r="BX35" s="22">
        <v>0</v>
      </c>
      <c r="BY35" s="22">
        <v>0</v>
      </c>
      <c r="BZ35" s="22">
        <v>0</v>
      </c>
      <c r="CA35" s="22">
        <v>0</v>
      </c>
      <c r="CB35" s="22">
        <v>0</v>
      </c>
      <c r="CC35" s="23">
        <v>0</v>
      </c>
      <c r="CD35" s="21">
        <v>0</v>
      </c>
      <c r="CE35" s="21">
        <v>0</v>
      </c>
      <c r="CF35" s="21">
        <v>0</v>
      </c>
      <c r="CG35" s="22">
        <v>0</v>
      </c>
      <c r="CH35" s="22">
        <v>0</v>
      </c>
      <c r="CI35" s="22">
        <v>0</v>
      </c>
      <c r="CJ35" s="22">
        <v>0</v>
      </c>
      <c r="CK35" s="22">
        <v>0</v>
      </c>
      <c r="CL35" s="23">
        <v>0</v>
      </c>
      <c r="CM35" s="21">
        <v>0</v>
      </c>
      <c r="CN35" s="21">
        <v>0</v>
      </c>
      <c r="CO35" s="21">
        <v>0</v>
      </c>
      <c r="CP35" s="22">
        <v>0</v>
      </c>
      <c r="CQ35" s="22">
        <v>0</v>
      </c>
      <c r="CR35" s="22">
        <v>0</v>
      </c>
      <c r="CS35" s="22">
        <v>0</v>
      </c>
      <c r="CT35" s="22">
        <v>0</v>
      </c>
      <c r="CU35" s="23">
        <v>0</v>
      </c>
      <c r="CV35" s="21"/>
      <c r="CW35" s="21"/>
      <c r="CX35" s="21"/>
      <c r="CY35" s="22"/>
      <c r="CZ35" s="22"/>
      <c r="DA35" s="22"/>
      <c r="DB35" s="22"/>
      <c r="DC35" s="22"/>
      <c r="DD35" s="23"/>
      <c r="DN35" s="73">
        <f t="shared" si="1"/>
        <v>10150.51</v>
      </c>
      <c r="DO35" s="73">
        <f t="shared" si="2"/>
        <v>0</v>
      </c>
      <c r="DP35" s="73">
        <f t="shared" si="3"/>
        <v>10150.51</v>
      </c>
      <c r="DQ35" s="22">
        <f t="shared" si="4"/>
        <v>506</v>
      </c>
      <c r="DR35" s="22">
        <f t="shared" si="5"/>
        <v>327.45</v>
      </c>
      <c r="DS35" s="22">
        <f t="shared" si="6"/>
        <v>2186.31</v>
      </c>
      <c r="DT35" s="22">
        <f t="shared" si="7"/>
        <v>385.4</v>
      </c>
      <c r="DU35" s="22">
        <f t="shared" si="8"/>
        <v>3405.16</v>
      </c>
      <c r="DV35" s="23">
        <f t="shared" si="9"/>
        <v>13555.67</v>
      </c>
      <c r="DW35" s="262">
        <f t="shared" si="10"/>
        <v>-249.56999999999971</v>
      </c>
      <c r="DX35" s="262"/>
      <c r="DY35" s="263">
        <f t="shared" si="11"/>
        <v>-766.3100000000004</v>
      </c>
      <c r="DZ35" s="263"/>
    </row>
    <row r="36" spans="1:130" x14ac:dyDescent="0.25">
      <c r="A36" s="18">
        <v>1899</v>
      </c>
      <c r="B36" s="18" t="s">
        <v>332</v>
      </c>
      <c r="C36" s="18" t="s">
        <v>333</v>
      </c>
      <c r="D36" s="20">
        <v>1</v>
      </c>
      <c r="E36" s="18">
        <v>3125.5</v>
      </c>
      <c r="F36" s="18">
        <v>9397.39</v>
      </c>
      <c r="G36" s="18" t="s">
        <v>173</v>
      </c>
      <c r="H36" s="18" t="s">
        <v>27</v>
      </c>
      <c r="I36" s="18" t="s">
        <v>172</v>
      </c>
      <c r="J36" s="21">
        <v>1558.09</v>
      </c>
      <c r="K36" s="21">
        <v>0</v>
      </c>
      <c r="L36" s="21">
        <v>1558.09</v>
      </c>
      <c r="M36" s="22">
        <v>117</v>
      </c>
      <c r="N36" s="22">
        <v>20.22</v>
      </c>
      <c r="O36" s="22">
        <v>51.65</v>
      </c>
      <c r="P36" s="22">
        <v>129.66</v>
      </c>
      <c r="Q36" s="22">
        <v>318.52999999999997</v>
      </c>
      <c r="R36" s="23">
        <v>1876.62</v>
      </c>
      <c r="S36" s="21">
        <v>1558.09</v>
      </c>
      <c r="T36" s="21">
        <v>0</v>
      </c>
      <c r="U36" s="21">
        <v>1558.09</v>
      </c>
      <c r="V36" s="22">
        <v>117</v>
      </c>
      <c r="W36" s="22">
        <v>20.22</v>
      </c>
      <c r="X36" s="22">
        <v>52.23</v>
      </c>
      <c r="Y36" s="22">
        <v>129.66</v>
      </c>
      <c r="Z36" s="22">
        <v>319.11</v>
      </c>
      <c r="AA36" s="23">
        <v>1877.2</v>
      </c>
      <c r="AB36" s="21">
        <v>1558.09</v>
      </c>
      <c r="AC36" s="21">
        <v>0</v>
      </c>
      <c r="AD36" s="21">
        <v>1558.09</v>
      </c>
      <c r="AE36" s="22">
        <v>117</v>
      </c>
      <c r="AF36" s="22">
        <v>20.22</v>
      </c>
      <c r="AG36" s="22">
        <v>51.94</v>
      </c>
      <c r="AH36" s="22">
        <v>27.66</v>
      </c>
      <c r="AI36" s="22">
        <v>216.82</v>
      </c>
      <c r="AJ36" s="23">
        <v>1774.91</v>
      </c>
      <c r="AK36" s="21">
        <v>881.54</v>
      </c>
      <c r="AL36" s="21">
        <v>0</v>
      </c>
      <c r="AM36" s="21">
        <v>881.54</v>
      </c>
      <c r="AN36" s="22">
        <v>24</v>
      </c>
      <c r="AO36" s="22">
        <v>11.42</v>
      </c>
      <c r="AP36" s="22">
        <v>36.61</v>
      </c>
      <c r="AQ36" s="22">
        <v>66.64</v>
      </c>
      <c r="AR36" s="22">
        <v>138.66999999999999</v>
      </c>
      <c r="AS36" s="23">
        <v>1020.21</v>
      </c>
      <c r="AT36" s="21">
        <v>4138.1400000000003</v>
      </c>
      <c r="AU36" s="21">
        <v>0</v>
      </c>
      <c r="AV36" s="21">
        <v>4138.1400000000003</v>
      </c>
      <c r="AW36" s="22">
        <v>112</v>
      </c>
      <c r="AX36" s="22">
        <v>247.37</v>
      </c>
      <c r="AY36" s="22">
        <v>2373.4499999999998</v>
      </c>
      <c r="AZ36" s="22">
        <v>124.48</v>
      </c>
      <c r="BA36" s="22">
        <v>2857.3</v>
      </c>
      <c r="BB36" s="23">
        <v>6995.44</v>
      </c>
      <c r="BC36" s="21">
        <v>182</v>
      </c>
      <c r="BD36" s="21">
        <v>0</v>
      </c>
      <c r="BE36" s="21">
        <v>182</v>
      </c>
      <c r="BF36" s="22">
        <v>0</v>
      </c>
      <c r="BG36" s="22">
        <v>0</v>
      </c>
      <c r="BH36" s="22">
        <v>0</v>
      </c>
      <c r="BI36" s="22">
        <v>2.4300000000000002</v>
      </c>
      <c r="BJ36" s="22">
        <v>2.4300000000000002</v>
      </c>
      <c r="BK36" s="23">
        <v>184.43</v>
      </c>
      <c r="BL36" s="21">
        <v>0</v>
      </c>
      <c r="BM36" s="21">
        <v>0</v>
      </c>
      <c r="BN36" s="21">
        <v>0</v>
      </c>
      <c r="BO36" s="22">
        <v>-1</v>
      </c>
      <c r="BP36" s="22">
        <v>0</v>
      </c>
      <c r="BQ36" s="22">
        <v>0</v>
      </c>
      <c r="BR36" s="22">
        <v>0</v>
      </c>
      <c r="BS36" s="22">
        <v>-1</v>
      </c>
      <c r="BT36" s="23">
        <v>-1</v>
      </c>
      <c r="BU36" s="21">
        <v>0</v>
      </c>
      <c r="BV36" s="21">
        <v>0</v>
      </c>
      <c r="BW36" s="21">
        <v>0</v>
      </c>
      <c r="BX36" s="22">
        <v>0</v>
      </c>
      <c r="BY36" s="22">
        <v>0</v>
      </c>
      <c r="BZ36" s="22">
        <v>0</v>
      </c>
      <c r="CA36" s="22">
        <v>0</v>
      </c>
      <c r="CB36" s="22">
        <v>0</v>
      </c>
      <c r="CC36" s="23">
        <v>0</v>
      </c>
      <c r="CD36" s="21">
        <v>0</v>
      </c>
      <c r="CE36" s="21">
        <v>0</v>
      </c>
      <c r="CF36" s="21">
        <v>0</v>
      </c>
      <c r="CG36" s="22">
        <v>0</v>
      </c>
      <c r="CH36" s="22">
        <v>0</v>
      </c>
      <c r="CI36" s="22">
        <v>0</v>
      </c>
      <c r="CJ36" s="22">
        <v>0</v>
      </c>
      <c r="CK36" s="22">
        <v>0</v>
      </c>
      <c r="CL36" s="23">
        <v>0</v>
      </c>
      <c r="CM36" s="21">
        <v>0</v>
      </c>
      <c r="CN36" s="21">
        <v>0</v>
      </c>
      <c r="CO36" s="21">
        <v>0</v>
      </c>
      <c r="CP36" s="22">
        <v>0</v>
      </c>
      <c r="CQ36" s="22">
        <v>0</v>
      </c>
      <c r="CR36" s="22">
        <v>0</v>
      </c>
      <c r="CS36" s="22">
        <v>0</v>
      </c>
      <c r="CT36" s="22">
        <v>0</v>
      </c>
      <c r="CU36" s="23">
        <v>0</v>
      </c>
      <c r="CV36" s="21"/>
      <c r="CW36" s="21"/>
      <c r="CX36" s="21"/>
      <c r="CY36" s="22"/>
      <c r="CZ36" s="22"/>
      <c r="DA36" s="22"/>
      <c r="DB36" s="22"/>
      <c r="DC36" s="22"/>
      <c r="DD36" s="23"/>
      <c r="DN36" s="73">
        <f t="shared" si="1"/>
        <v>9875.9500000000007</v>
      </c>
      <c r="DO36" s="73">
        <f t="shared" si="2"/>
        <v>0</v>
      </c>
      <c r="DP36" s="73">
        <f t="shared" si="3"/>
        <v>9875.9500000000007</v>
      </c>
      <c r="DQ36" s="22">
        <f t="shared" si="4"/>
        <v>486</v>
      </c>
      <c r="DR36" s="22">
        <f t="shared" si="5"/>
        <v>319.45</v>
      </c>
      <c r="DS36" s="22">
        <f t="shared" si="6"/>
        <v>2565.8799999999997</v>
      </c>
      <c r="DT36" s="22">
        <f t="shared" si="7"/>
        <v>480.53000000000003</v>
      </c>
      <c r="DU36" s="22">
        <f t="shared" si="8"/>
        <v>3851.86</v>
      </c>
      <c r="DV36" s="23">
        <f t="shared" si="9"/>
        <v>13727.81</v>
      </c>
      <c r="DW36" s="262">
        <f t="shared" si="10"/>
        <v>478.56000000000131</v>
      </c>
      <c r="DX36" s="262"/>
      <c r="DY36" s="263">
        <f t="shared" si="11"/>
        <v>726.36000000000013</v>
      </c>
      <c r="DZ36" s="263"/>
    </row>
    <row r="37" spans="1:130" x14ac:dyDescent="0.25">
      <c r="A37" s="18">
        <v>1918</v>
      </c>
      <c r="B37" s="18" t="s">
        <v>903</v>
      </c>
      <c r="C37" s="18" t="s">
        <v>226</v>
      </c>
      <c r="D37" s="20">
        <v>0</v>
      </c>
      <c r="G37" s="18" t="s">
        <v>173</v>
      </c>
      <c r="H37" s="18" t="s">
        <v>27</v>
      </c>
      <c r="I37" s="18" t="s">
        <v>172</v>
      </c>
      <c r="J37" s="21"/>
      <c r="K37" s="21"/>
      <c r="L37" s="21"/>
      <c r="M37" s="22"/>
      <c r="N37" s="22"/>
      <c r="O37" s="22"/>
      <c r="P37" s="22"/>
      <c r="Q37" s="22"/>
      <c r="R37" s="23"/>
      <c r="S37" s="21"/>
      <c r="T37" s="21"/>
      <c r="U37" s="21"/>
      <c r="V37" s="22"/>
      <c r="W37" s="22"/>
      <c r="X37" s="22"/>
      <c r="Y37" s="22"/>
      <c r="Z37" s="22"/>
      <c r="AA37" s="23"/>
      <c r="AB37" s="21"/>
      <c r="AC37" s="21"/>
      <c r="AD37" s="21"/>
      <c r="AE37" s="22"/>
      <c r="AF37" s="22"/>
      <c r="AG37" s="22"/>
      <c r="AH37" s="22"/>
      <c r="AI37" s="22"/>
      <c r="AJ37" s="23"/>
      <c r="AK37" s="21"/>
      <c r="AL37" s="21"/>
      <c r="AM37" s="21"/>
      <c r="AN37" s="22"/>
      <c r="AO37" s="22"/>
      <c r="AP37" s="22"/>
      <c r="AQ37" s="22"/>
      <c r="AR37" s="22"/>
      <c r="AS37" s="23"/>
      <c r="AT37" s="21"/>
      <c r="AU37" s="21"/>
      <c r="AV37" s="21"/>
      <c r="AW37" s="22"/>
      <c r="AX37" s="22"/>
      <c r="AY37" s="22"/>
      <c r="AZ37" s="22"/>
      <c r="BA37" s="22"/>
      <c r="BB37" s="23"/>
      <c r="BC37" s="21">
        <v>859.44</v>
      </c>
      <c r="BD37" s="21">
        <v>0</v>
      </c>
      <c r="BE37" s="21">
        <v>859.44</v>
      </c>
      <c r="BF37" s="22">
        <v>36</v>
      </c>
      <c r="BG37" s="22">
        <v>28.25</v>
      </c>
      <c r="BH37" s="22">
        <v>218.94</v>
      </c>
      <c r="BI37" s="22">
        <v>107.06</v>
      </c>
      <c r="BJ37" s="22">
        <v>390.25</v>
      </c>
      <c r="BK37" s="23">
        <v>1249.69</v>
      </c>
      <c r="BL37" s="21">
        <v>0</v>
      </c>
      <c r="BM37" s="21">
        <v>0</v>
      </c>
      <c r="BN37" s="21">
        <v>0</v>
      </c>
      <c r="BO37" s="22">
        <v>0</v>
      </c>
      <c r="BP37" s="22">
        <v>0</v>
      </c>
      <c r="BQ37" s="22">
        <v>0</v>
      </c>
      <c r="BR37" s="22">
        <v>0</v>
      </c>
      <c r="BS37" s="22">
        <v>0</v>
      </c>
      <c r="BT37" s="23">
        <v>0</v>
      </c>
      <c r="BU37" s="21">
        <v>0</v>
      </c>
      <c r="BV37" s="21">
        <v>0</v>
      </c>
      <c r="BW37" s="21">
        <v>0</v>
      </c>
      <c r="BX37" s="22">
        <v>0</v>
      </c>
      <c r="BY37" s="22">
        <v>0</v>
      </c>
      <c r="BZ37" s="22">
        <v>0</v>
      </c>
      <c r="CA37" s="22">
        <v>0</v>
      </c>
      <c r="CB37" s="22">
        <v>0</v>
      </c>
      <c r="CC37" s="23">
        <v>0</v>
      </c>
      <c r="CD37" s="21">
        <v>0</v>
      </c>
      <c r="CE37" s="21">
        <v>0</v>
      </c>
      <c r="CF37" s="21">
        <v>0</v>
      </c>
      <c r="CG37" s="22">
        <v>0</v>
      </c>
      <c r="CH37" s="22">
        <v>0</v>
      </c>
      <c r="CI37" s="22">
        <v>0</v>
      </c>
      <c r="CJ37" s="22">
        <v>0</v>
      </c>
      <c r="CK37" s="22">
        <v>0</v>
      </c>
      <c r="CL37" s="23">
        <v>0</v>
      </c>
      <c r="CM37" s="21">
        <v>0</v>
      </c>
      <c r="CN37" s="21">
        <v>0</v>
      </c>
      <c r="CO37" s="21">
        <v>0</v>
      </c>
      <c r="CP37" s="22">
        <v>0</v>
      </c>
      <c r="CQ37" s="22">
        <v>0</v>
      </c>
      <c r="CR37" s="22">
        <v>0</v>
      </c>
      <c r="CS37" s="22">
        <v>0</v>
      </c>
      <c r="CT37" s="22">
        <v>0</v>
      </c>
      <c r="CU37" s="23">
        <v>0</v>
      </c>
      <c r="CV37" s="21"/>
      <c r="CW37" s="21"/>
      <c r="CX37" s="21"/>
      <c r="CY37" s="22"/>
      <c r="CZ37" s="22"/>
      <c r="DA37" s="22"/>
      <c r="DB37" s="22"/>
      <c r="DC37" s="22"/>
      <c r="DD37" s="23"/>
      <c r="DN37" s="73">
        <f t="shared" si="1"/>
        <v>859.44</v>
      </c>
      <c r="DO37" s="73">
        <f t="shared" si="2"/>
        <v>0</v>
      </c>
      <c r="DP37" s="73">
        <f t="shared" si="3"/>
        <v>859.44</v>
      </c>
      <c r="DQ37" s="22">
        <f t="shared" si="4"/>
        <v>36</v>
      </c>
      <c r="DR37" s="22">
        <f t="shared" si="5"/>
        <v>28.25</v>
      </c>
      <c r="DS37" s="22">
        <f t="shared" si="6"/>
        <v>218.94</v>
      </c>
      <c r="DT37" s="22">
        <f t="shared" si="7"/>
        <v>107.06</v>
      </c>
      <c r="DU37" s="22">
        <f t="shared" si="8"/>
        <v>390.25</v>
      </c>
      <c r="DV37" s="23">
        <f t="shared" si="9"/>
        <v>1249.69</v>
      </c>
      <c r="DW37" s="262">
        <f t="shared" si="10"/>
        <v>859.44</v>
      </c>
      <c r="DX37" s="262"/>
      <c r="DY37" s="263">
        <f t="shared" si="11"/>
        <v>390.25</v>
      </c>
      <c r="DZ37" s="263"/>
    </row>
    <row r="38" spans="1:130" x14ac:dyDescent="0.25">
      <c r="A38" s="18">
        <v>1919</v>
      </c>
      <c r="B38" s="18" t="s">
        <v>907</v>
      </c>
      <c r="C38" s="18" t="s">
        <v>908</v>
      </c>
      <c r="D38" s="20">
        <v>1</v>
      </c>
      <c r="G38" s="18" t="s">
        <v>173</v>
      </c>
      <c r="H38" s="18" t="s">
        <v>27</v>
      </c>
      <c r="I38" s="18" t="s">
        <v>172</v>
      </c>
      <c r="J38" s="21"/>
      <c r="K38" s="21"/>
      <c r="L38" s="21"/>
      <c r="M38" s="22"/>
      <c r="N38" s="22"/>
      <c r="O38" s="22"/>
      <c r="P38" s="22"/>
      <c r="Q38" s="22"/>
      <c r="R38" s="23"/>
      <c r="S38" s="21"/>
      <c r="T38" s="21"/>
      <c r="U38" s="21"/>
      <c r="V38" s="22"/>
      <c r="W38" s="22"/>
      <c r="X38" s="22"/>
      <c r="Y38" s="22"/>
      <c r="Z38" s="22"/>
      <c r="AA38" s="23"/>
      <c r="AB38" s="21"/>
      <c r="AC38" s="21"/>
      <c r="AD38" s="21"/>
      <c r="AE38" s="22"/>
      <c r="AF38" s="22"/>
      <c r="AG38" s="22"/>
      <c r="AH38" s="22"/>
      <c r="AI38" s="22"/>
      <c r="AJ38" s="23"/>
      <c r="AK38" s="21"/>
      <c r="AL38" s="21"/>
      <c r="AM38" s="21"/>
      <c r="AN38" s="22"/>
      <c r="AO38" s="22"/>
      <c r="AP38" s="22"/>
      <c r="AQ38" s="22"/>
      <c r="AR38" s="22"/>
      <c r="AS38" s="23"/>
      <c r="AT38" s="21"/>
      <c r="AU38" s="21"/>
      <c r="AV38" s="21"/>
      <c r="AW38" s="22"/>
      <c r="AX38" s="22"/>
      <c r="AY38" s="22"/>
      <c r="AZ38" s="22"/>
      <c r="BA38" s="22"/>
      <c r="BB38" s="23"/>
      <c r="BC38" s="21">
        <v>1476.82</v>
      </c>
      <c r="BD38" s="21">
        <v>0</v>
      </c>
      <c r="BE38" s="21">
        <v>1476.82</v>
      </c>
      <c r="BF38" s="22">
        <v>105</v>
      </c>
      <c r="BG38" s="22">
        <v>19.16</v>
      </c>
      <c r="BH38" s="22">
        <v>223.45</v>
      </c>
      <c r="BI38" s="22">
        <v>118.02</v>
      </c>
      <c r="BJ38" s="22">
        <v>465.63</v>
      </c>
      <c r="BK38" s="23">
        <v>1942.45</v>
      </c>
      <c r="BL38" s="21">
        <v>1653.32</v>
      </c>
      <c r="BM38" s="21">
        <v>0</v>
      </c>
      <c r="BN38" s="21">
        <v>1653.32</v>
      </c>
      <c r="BO38" s="22">
        <v>130</v>
      </c>
      <c r="BP38" s="22">
        <v>21.45</v>
      </c>
      <c r="BQ38" s="22">
        <v>137.49</v>
      </c>
      <c r="BR38" s="22">
        <v>136.44999999999999</v>
      </c>
      <c r="BS38" s="22">
        <v>425.39</v>
      </c>
      <c r="BT38" s="23">
        <v>2078.71</v>
      </c>
      <c r="BU38" s="21">
        <v>1653.32</v>
      </c>
      <c r="BV38" s="21">
        <v>0</v>
      </c>
      <c r="BW38" s="21">
        <v>1653.32</v>
      </c>
      <c r="BX38" s="22">
        <v>130</v>
      </c>
      <c r="BY38" s="22">
        <v>21.45</v>
      </c>
      <c r="BZ38" s="22">
        <v>137.49</v>
      </c>
      <c r="CA38" s="22">
        <v>141.55000000000001</v>
      </c>
      <c r="CB38" s="22">
        <v>430.49</v>
      </c>
      <c r="CC38" s="23">
        <v>2083.81</v>
      </c>
      <c r="CD38" s="21">
        <v>1653.32</v>
      </c>
      <c r="CE38" s="21">
        <v>0</v>
      </c>
      <c r="CF38" s="21">
        <v>1653.32</v>
      </c>
      <c r="CG38" s="22">
        <v>130</v>
      </c>
      <c r="CH38" s="22">
        <v>21.45</v>
      </c>
      <c r="CI38" s="22">
        <v>137.49</v>
      </c>
      <c r="CJ38" s="22">
        <v>141.55000000000001</v>
      </c>
      <c r="CK38" s="22">
        <v>430.49</v>
      </c>
      <c r="CL38" s="23">
        <v>2083.81</v>
      </c>
      <c r="CM38" s="21">
        <v>3670.81</v>
      </c>
      <c r="CN38" s="21">
        <v>0</v>
      </c>
      <c r="CO38" s="21">
        <v>3670.81</v>
      </c>
      <c r="CP38" s="22">
        <v>405</v>
      </c>
      <c r="CQ38" s="22">
        <v>240.46</v>
      </c>
      <c r="CR38" s="22">
        <v>2355.8200000000002</v>
      </c>
      <c r="CS38" s="22">
        <v>172.27</v>
      </c>
      <c r="CT38" s="22">
        <v>3173.55</v>
      </c>
      <c r="CU38" s="23">
        <v>6844.36</v>
      </c>
      <c r="CV38" s="21">
        <v>1684.7</v>
      </c>
      <c r="CW38" s="21">
        <v>0</v>
      </c>
      <c r="CX38" s="21">
        <v>1684.7</v>
      </c>
      <c r="CY38" s="22">
        <v>134</v>
      </c>
      <c r="CZ38" s="22">
        <v>21.91</v>
      </c>
      <c r="DA38" s="22">
        <v>138.72999999999999</v>
      </c>
      <c r="DB38" s="22">
        <v>121.73</v>
      </c>
      <c r="DC38" s="22">
        <v>416.37</v>
      </c>
      <c r="DD38" s="23">
        <v>2101.0700000000002</v>
      </c>
      <c r="DE38" s="21">
        <v>1982.43</v>
      </c>
      <c r="DF38" s="21">
        <v>0</v>
      </c>
      <c r="DG38" s="21">
        <v>1982.43</v>
      </c>
      <c r="DH38" s="22">
        <v>-199</v>
      </c>
      <c r="DI38" s="22">
        <v>108.26</v>
      </c>
      <c r="DJ38" s="22">
        <v>406.52</v>
      </c>
      <c r="DK38" s="22">
        <v>153.85</v>
      </c>
      <c r="DL38" s="22">
        <v>469.63</v>
      </c>
      <c r="DM38" s="23">
        <v>2452.06</v>
      </c>
      <c r="DN38" s="73">
        <f t="shared" si="1"/>
        <v>13774.720000000001</v>
      </c>
      <c r="DO38" s="73">
        <f t="shared" si="2"/>
        <v>0</v>
      </c>
      <c r="DP38" s="73">
        <f t="shared" si="3"/>
        <v>13774.720000000001</v>
      </c>
      <c r="DQ38" s="22">
        <f t="shared" si="4"/>
        <v>835</v>
      </c>
      <c r="DR38" s="22">
        <f t="shared" si="5"/>
        <v>454.14000000000004</v>
      </c>
      <c r="DS38" s="22">
        <f t="shared" si="6"/>
        <v>3536.9900000000002</v>
      </c>
      <c r="DT38" s="22">
        <f t="shared" si="7"/>
        <v>985.42</v>
      </c>
      <c r="DU38" s="22">
        <f t="shared" si="8"/>
        <v>5811.55</v>
      </c>
      <c r="DV38" s="23">
        <f t="shared" si="9"/>
        <v>19586.27</v>
      </c>
      <c r="DW38" s="262">
        <f t="shared" si="10"/>
        <v>13774.720000000001</v>
      </c>
      <c r="DX38" s="262"/>
      <c r="DY38" s="263">
        <f t="shared" si="11"/>
        <v>5811.55</v>
      </c>
      <c r="DZ38" s="263"/>
    </row>
    <row r="39" spans="1:130" x14ac:dyDescent="0.25">
      <c r="A39" s="18">
        <v>1920</v>
      </c>
      <c r="B39" s="18" t="s">
        <v>905</v>
      </c>
      <c r="C39" s="18" t="s">
        <v>906</v>
      </c>
      <c r="D39" s="20">
        <v>1</v>
      </c>
      <c r="G39" s="18" t="s">
        <v>173</v>
      </c>
      <c r="H39" s="18" t="s">
        <v>27</v>
      </c>
      <c r="I39" s="18" t="s">
        <v>172</v>
      </c>
      <c r="J39" s="21"/>
      <c r="K39" s="21"/>
      <c r="L39" s="21"/>
      <c r="M39" s="22"/>
      <c r="N39" s="22"/>
      <c r="O39" s="22"/>
      <c r="P39" s="22"/>
      <c r="Q39" s="22"/>
      <c r="R39" s="23"/>
      <c r="S39" s="21"/>
      <c r="T39" s="21"/>
      <c r="U39" s="21"/>
      <c r="V39" s="22"/>
      <c r="W39" s="22"/>
      <c r="X39" s="22"/>
      <c r="Y39" s="22"/>
      <c r="Z39" s="22"/>
      <c r="AA39" s="23"/>
      <c r="AB39" s="21"/>
      <c r="AC39" s="21"/>
      <c r="AD39" s="21"/>
      <c r="AE39" s="22"/>
      <c r="AF39" s="22"/>
      <c r="AG39" s="22"/>
      <c r="AH39" s="22"/>
      <c r="AI39" s="22"/>
      <c r="AJ39" s="23"/>
      <c r="AK39" s="21"/>
      <c r="AL39" s="21"/>
      <c r="AM39" s="21"/>
      <c r="AN39" s="22"/>
      <c r="AO39" s="22"/>
      <c r="AP39" s="22"/>
      <c r="AQ39" s="22"/>
      <c r="AR39" s="22"/>
      <c r="AS39" s="23"/>
      <c r="AT39" s="21"/>
      <c r="AU39" s="21"/>
      <c r="AV39" s="21"/>
      <c r="AW39" s="22"/>
      <c r="AX39" s="22"/>
      <c r="AY39" s="22"/>
      <c r="AZ39" s="22"/>
      <c r="BA39" s="22"/>
      <c r="BB39" s="23"/>
      <c r="BC39" s="21">
        <v>1425.88</v>
      </c>
      <c r="BD39" s="21">
        <v>0</v>
      </c>
      <c r="BE39" s="21">
        <v>1425.88</v>
      </c>
      <c r="BF39" s="22">
        <v>98</v>
      </c>
      <c r="BG39" s="22">
        <v>18.489999999999998</v>
      </c>
      <c r="BH39" s="22">
        <v>177.72</v>
      </c>
      <c r="BI39" s="22">
        <v>117.12</v>
      </c>
      <c r="BJ39" s="22">
        <v>411.33</v>
      </c>
      <c r="BK39" s="23">
        <v>1837.21</v>
      </c>
      <c r="BL39" s="21">
        <v>1605.7</v>
      </c>
      <c r="BM39" s="21">
        <v>0</v>
      </c>
      <c r="BN39" s="21">
        <v>1605.7</v>
      </c>
      <c r="BO39" s="22">
        <v>123</v>
      </c>
      <c r="BP39" s="22">
        <v>20.83</v>
      </c>
      <c r="BQ39" s="22">
        <v>94.74</v>
      </c>
      <c r="BR39" s="22">
        <v>135.6</v>
      </c>
      <c r="BS39" s="22">
        <v>374.17</v>
      </c>
      <c r="BT39" s="23">
        <v>1979.87</v>
      </c>
      <c r="BU39" s="21">
        <v>1605.7</v>
      </c>
      <c r="BV39" s="21">
        <v>0</v>
      </c>
      <c r="BW39" s="21">
        <v>1605.7</v>
      </c>
      <c r="BX39" s="22">
        <v>123</v>
      </c>
      <c r="BY39" s="22">
        <v>20.83</v>
      </c>
      <c r="BZ39" s="22">
        <v>94.74</v>
      </c>
      <c r="CA39" s="22">
        <v>140.69999999999999</v>
      </c>
      <c r="CB39" s="22">
        <v>379.27</v>
      </c>
      <c r="CC39" s="23">
        <v>1984.97</v>
      </c>
      <c r="CD39" s="21">
        <v>1605.7</v>
      </c>
      <c r="CE39" s="21">
        <v>0</v>
      </c>
      <c r="CF39" s="21">
        <v>1605.7</v>
      </c>
      <c r="CG39" s="22">
        <v>123</v>
      </c>
      <c r="CH39" s="22">
        <v>20.83</v>
      </c>
      <c r="CI39" s="22">
        <v>94.74</v>
      </c>
      <c r="CJ39" s="22">
        <v>140.69999999999999</v>
      </c>
      <c r="CK39" s="22">
        <v>379.27</v>
      </c>
      <c r="CL39" s="23">
        <v>1984.97</v>
      </c>
      <c r="CM39" s="21">
        <v>1640.59</v>
      </c>
      <c r="CN39" s="21">
        <v>0</v>
      </c>
      <c r="CO39" s="21">
        <v>1640.59</v>
      </c>
      <c r="CP39" s="22">
        <v>127</v>
      </c>
      <c r="CQ39" s="22">
        <v>21.29</v>
      </c>
      <c r="CR39" s="22">
        <v>95.81</v>
      </c>
      <c r="CS39" s="22">
        <v>136.22</v>
      </c>
      <c r="CT39" s="22">
        <v>380.32</v>
      </c>
      <c r="CU39" s="23">
        <v>2020.91</v>
      </c>
      <c r="CV39" s="21">
        <v>1568.34</v>
      </c>
      <c r="CW39" s="21">
        <v>0</v>
      </c>
      <c r="CX39" s="21">
        <v>1568.34</v>
      </c>
      <c r="CY39" s="22">
        <v>118</v>
      </c>
      <c r="CZ39" s="22">
        <v>20.350000000000001</v>
      </c>
      <c r="DA39" s="22">
        <v>91.8</v>
      </c>
      <c r="DB39" s="22">
        <v>119.64</v>
      </c>
      <c r="DC39" s="22">
        <v>349.79</v>
      </c>
      <c r="DD39" s="23">
        <v>1918.13</v>
      </c>
      <c r="DE39" s="21">
        <v>2373.33</v>
      </c>
      <c r="DF39" s="21">
        <v>0</v>
      </c>
      <c r="DG39" s="21">
        <v>2373.33</v>
      </c>
      <c r="DH39" s="22">
        <v>-45</v>
      </c>
      <c r="DI39" s="22">
        <v>266.89</v>
      </c>
      <c r="DJ39" s="22">
        <v>754.1</v>
      </c>
      <c r="DK39" s="22">
        <v>150.59</v>
      </c>
      <c r="DL39" s="22">
        <v>1126.58</v>
      </c>
      <c r="DM39" s="23">
        <v>3499.91</v>
      </c>
      <c r="DN39" s="73">
        <f t="shared" si="1"/>
        <v>11825.24</v>
      </c>
      <c r="DO39" s="73">
        <f t="shared" si="2"/>
        <v>0</v>
      </c>
      <c r="DP39" s="73">
        <f t="shared" si="3"/>
        <v>11825.24</v>
      </c>
      <c r="DQ39" s="22">
        <f t="shared" si="4"/>
        <v>667</v>
      </c>
      <c r="DR39" s="22">
        <f t="shared" si="5"/>
        <v>389.51</v>
      </c>
      <c r="DS39" s="22">
        <f t="shared" si="6"/>
        <v>1403.65</v>
      </c>
      <c r="DT39" s="22">
        <f t="shared" si="7"/>
        <v>940.56999999999994</v>
      </c>
      <c r="DU39" s="22">
        <f t="shared" si="8"/>
        <v>3400.73</v>
      </c>
      <c r="DV39" s="23">
        <f t="shared" si="9"/>
        <v>15225.970000000001</v>
      </c>
      <c r="DW39" s="262">
        <f t="shared" si="10"/>
        <v>11825.24</v>
      </c>
      <c r="DX39" s="262"/>
      <c r="DY39" s="263">
        <f t="shared" si="11"/>
        <v>3400.73</v>
      </c>
      <c r="DZ39" s="263"/>
    </row>
    <row r="40" spans="1:130" x14ac:dyDescent="0.25">
      <c r="A40" s="18">
        <v>1921</v>
      </c>
      <c r="B40" s="18" t="s">
        <v>900</v>
      </c>
      <c r="C40" s="18" t="s">
        <v>901</v>
      </c>
      <c r="D40" s="20">
        <v>1</v>
      </c>
      <c r="G40" s="18" t="s">
        <v>173</v>
      </c>
      <c r="H40" s="18" t="s">
        <v>27</v>
      </c>
      <c r="I40" s="18" t="s">
        <v>172</v>
      </c>
      <c r="J40" s="21"/>
      <c r="K40" s="21"/>
      <c r="L40" s="21"/>
      <c r="M40" s="22"/>
      <c r="N40" s="22"/>
      <c r="O40" s="22"/>
      <c r="P40" s="22"/>
      <c r="Q40" s="22"/>
      <c r="R40" s="23"/>
      <c r="S40" s="21"/>
      <c r="T40" s="21"/>
      <c r="U40" s="21"/>
      <c r="V40" s="22"/>
      <c r="W40" s="22"/>
      <c r="X40" s="22"/>
      <c r="Y40" s="22"/>
      <c r="Z40" s="22"/>
      <c r="AA40" s="23"/>
      <c r="AB40" s="21"/>
      <c r="AC40" s="21"/>
      <c r="AD40" s="21"/>
      <c r="AE40" s="22"/>
      <c r="AF40" s="22"/>
      <c r="AG40" s="22"/>
      <c r="AH40" s="22"/>
      <c r="AI40" s="22"/>
      <c r="AJ40" s="23"/>
      <c r="AK40" s="21"/>
      <c r="AL40" s="21"/>
      <c r="AM40" s="21"/>
      <c r="AN40" s="22"/>
      <c r="AO40" s="22"/>
      <c r="AP40" s="22"/>
      <c r="AQ40" s="22"/>
      <c r="AR40" s="22"/>
      <c r="AS40" s="23"/>
      <c r="AT40" s="21"/>
      <c r="AU40" s="21"/>
      <c r="AV40" s="21"/>
      <c r="AW40" s="22"/>
      <c r="AX40" s="22"/>
      <c r="AY40" s="22"/>
      <c r="AZ40" s="22"/>
      <c r="BA40" s="22"/>
      <c r="BB40" s="23"/>
      <c r="BC40" s="21">
        <v>1374.94</v>
      </c>
      <c r="BD40" s="21">
        <v>0</v>
      </c>
      <c r="BE40" s="21">
        <v>1374.94</v>
      </c>
      <c r="BF40" s="22">
        <v>92</v>
      </c>
      <c r="BG40" s="22">
        <v>17.829999999999998</v>
      </c>
      <c r="BH40" s="22">
        <v>131.86000000000001</v>
      </c>
      <c r="BI40" s="22">
        <v>116.2</v>
      </c>
      <c r="BJ40" s="22">
        <v>357.89</v>
      </c>
      <c r="BK40" s="23">
        <v>1732.83</v>
      </c>
      <c r="BL40" s="21">
        <v>1558.09</v>
      </c>
      <c r="BM40" s="21">
        <v>0</v>
      </c>
      <c r="BN40" s="21">
        <v>1558.09</v>
      </c>
      <c r="BO40" s="22">
        <v>116</v>
      </c>
      <c r="BP40" s="22">
        <v>20.22</v>
      </c>
      <c r="BQ40" s="22">
        <v>51.94</v>
      </c>
      <c r="BR40" s="22">
        <v>134.76</v>
      </c>
      <c r="BS40" s="22">
        <v>322.92</v>
      </c>
      <c r="BT40" s="23">
        <v>1881.01</v>
      </c>
      <c r="BU40" s="21">
        <v>1558.09</v>
      </c>
      <c r="BV40" s="21">
        <v>0</v>
      </c>
      <c r="BW40" s="21">
        <v>1558.09</v>
      </c>
      <c r="BX40" s="22">
        <v>117</v>
      </c>
      <c r="BY40" s="22">
        <v>20.22</v>
      </c>
      <c r="BZ40" s="22">
        <v>51.94</v>
      </c>
      <c r="CA40" s="22">
        <v>139.86000000000001</v>
      </c>
      <c r="CB40" s="22">
        <v>329.02</v>
      </c>
      <c r="CC40" s="23">
        <v>1887.11</v>
      </c>
      <c r="CD40" s="21">
        <v>1558.09</v>
      </c>
      <c r="CE40" s="21">
        <v>0</v>
      </c>
      <c r="CF40" s="21">
        <v>1558.09</v>
      </c>
      <c r="CG40" s="22">
        <v>117</v>
      </c>
      <c r="CH40" s="22">
        <v>20.22</v>
      </c>
      <c r="CI40" s="22">
        <v>51.94</v>
      </c>
      <c r="CJ40" s="22">
        <v>139.86000000000001</v>
      </c>
      <c r="CK40" s="22">
        <v>329.02</v>
      </c>
      <c r="CL40" s="23">
        <v>1887.11</v>
      </c>
      <c r="CM40" s="21">
        <v>1592.98</v>
      </c>
      <c r="CN40" s="21">
        <v>0</v>
      </c>
      <c r="CO40" s="21">
        <v>1592.98</v>
      </c>
      <c r="CP40" s="22">
        <v>121</v>
      </c>
      <c r="CQ40" s="22">
        <v>20.67</v>
      </c>
      <c r="CR40" s="22">
        <v>53.11</v>
      </c>
      <c r="CS40" s="22">
        <v>135.38</v>
      </c>
      <c r="CT40" s="22">
        <v>330.16</v>
      </c>
      <c r="CU40" s="23">
        <v>1923.14</v>
      </c>
      <c r="CV40" s="21">
        <v>1231.74</v>
      </c>
      <c r="CW40" s="21">
        <v>0</v>
      </c>
      <c r="CX40" s="21">
        <v>1231.74</v>
      </c>
      <c r="CY40" s="22">
        <v>72</v>
      </c>
      <c r="CZ40" s="22">
        <v>15.97</v>
      </c>
      <c r="DA40" s="22">
        <v>47.04</v>
      </c>
      <c r="DB40" s="22">
        <v>123.86</v>
      </c>
      <c r="DC40" s="22">
        <v>258.87</v>
      </c>
      <c r="DD40" s="23">
        <v>1490.61</v>
      </c>
      <c r="DE40" s="21">
        <v>2278.9699999999998</v>
      </c>
      <c r="DF40" s="21">
        <v>0</v>
      </c>
      <c r="DG40" s="21">
        <v>2278.9699999999998</v>
      </c>
      <c r="DH40" s="22">
        <v>-25</v>
      </c>
      <c r="DI40" s="22">
        <v>252.23</v>
      </c>
      <c r="DJ40" s="22">
        <v>665.32</v>
      </c>
      <c r="DK40" s="22">
        <v>108.1</v>
      </c>
      <c r="DL40" s="22">
        <v>1000.65</v>
      </c>
      <c r="DM40" s="23">
        <v>3279.62</v>
      </c>
      <c r="DN40" s="73">
        <f t="shared" si="1"/>
        <v>11152.9</v>
      </c>
      <c r="DO40" s="73">
        <f t="shared" si="2"/>
        <v>0</v>
      </c>
      <c r="DP40" s="73">
        <f t="shared" si="3"/>
        <v>11152.9</v>
      </c>
      <c r="DQ40" s="22">
        <f t="shared" si="4"/>
        <v>610</v>
      </c>
      <c r="DR40" s="22">
        <f t="shared" si="5"/>
        <v>367.36</v>
      </c>
      <c r="DS40" s="22">
        <f t="shared" si="6"/>
        <v>1053.1500000000001</v>
      </c>
      <c r="DT40" s="22">
        <f t="shared" si="7"/>
        <v>898.0200000000001</v>
      </c>
      <c r="DU40" s="22">
        <f t="shared" si="8"/>
        <v>2928.53</v>
      </c>
      <c r="DV40" s="23">
        <f t="shared" si="9"/>
        <v>14081.43</v>
      </c>
      <c r="DW40" s="262">
        <f t="shared" si="10"/>
        <v>11152.9</v>
      </c>
      <c r="DX40" s="262"/>
      <c r="DY40" s="263">
        <f t="shared" si="11"/>
        <v>2928.53</v>
      </c>
      <c r="DZ40" s="263"/>
    </row>
    <row r="41" spans="1:130" x14ac:dyDescent="0.25">
      <c r="A41" s="18">
        <v>1922</v>
      </c>
      <c r="B41" s="18" t="s">
        <v>902</v>
      </c>
      <c r="C41" s="18" t="s">
        <v>271</v>
      </c>
      <c r="D41" s="20">
        <v>1</v>
      </c>
      <c r="G41" s="18" t="s">
        <v>173</v>
      </c>
      <c r="H41" s="18" t="s">
        <v>27</v>
      </c>
      <c r="I41" s="18" t="s">
        <v>172</v>
      </c>
      <c r="J41" s="21"/>
      <c r="K41" s="21"/>
      <c r="L41" s="21"/>
      <c r="M41" s="22"/>
      <c r="N41" s="22"/>
      <c r="O41" s="22"/>
      <c r="P41" s="22"/>
      <c r="Q41" s="22"/>
      <c r="R41" s="23"/>
      <c r="S41" s="21"/>
      <c r="T41" s="21"/>
      <c r="U41" s="21"/>
      <c r="V41" s="22"/>
      <c r="W41" s="22"/>
      <c r="X41" s="22"/>
      <c r="Y41" s="22"/>
      <c r="Z41" s="22"/>
      <c r="AA41" s="23"/>
      <c r="AB41" s="21"/>
      <c r="AC41" s="21"/>
      <c r="AD41" s="21"/>
      <c r="AE41" s="22"/>
      <c r="AF41" s="22"/>
      <c r="AG41" s="22"/>
      <c r="AH41" s="22"/>
      <c r="AI41" s="22"/>
      <c r="AJ41" s="23"/>
      <c r="AK41" s="21"/>
      <c r="AL41" s="21"/>
      <c r="AM41" s="21"/>
      <c r="AN41" s="22"/>
      <c r="AO41" s="22"/>
      <c r="AP41" s="22"/>
      <c r="AQ41" s="22"/>
      <c r="AR41" s="22"/>
      <c r="AS41" s="23"/>
      <c r="AT41" s="21"/>
      <c r="AU41" s="21"/>
      <c r="AV41" s="21"/>
      <c r="AW41" s="22"/>
      <c r="AX41" s="22"/>
      <c r="AY41" s="22"/>
      <c r="AZ41" s="22"/>
      <c r="BA41" s="22"/>
      <c r="BB41" s="23"/>
      <c r="BC41" s="21">
        <v>1374.94</v>
      </c>
      <c r="BD41" s="21">
        <v>0</v>
      </c>
      <c r="BE41" s="21">
        <v>1374.94</v>
      </c>
      <c r="BF41" s="22">
        <v>92</v>
      </c>
      <c r="BG41" s="22">
        <v>17.829999999999998</v>
      </c>
      <c r="BH41" s="22">
        <v>131.86000000000001</v>
      </c>
      <c r="BI41" s="22">
        <v>116.2</v>
      </c>
      <c r="BJ41" s="22">
        <v>357.89</v>
      </c>
      <c r="BK41" s="23">
        <v>1732.83</v>
      </c>
      <c r="BL41" s="21">
        <v>1558.09</v>
      </c>
      <c r="BM41" s="21">
        <v>0</v>
      </c>
      <c r="BN41" s="21">
        <v>1558.09</v>
      </c>
      <c r="BO41" s="22">
        <v>116</v>
      </c>
      <c r="BP41" s="22">
        <v>20.22</v>
      </c>
      <c r="BQ41" s="22">
        <v>51.94</v>
      </c>
      <c r="BR41" s="22">
        <v>134.76</v>
      </c>
      <c r="BS41" s="22">
        <v>322.92</v>
      </c>
      <c r="BT41" s="23">
        <v>1881.01</v>
      </c>
      <c r="BU41" s="21">
        <v>1275.44</v>
      </c>
      <c r="BV41" s="21">
        <v>0</v>
      </c>
      <c r="BW41" s="21">
        <v>1275.44</v>
      </c>
      <c r="BX41" s="22">
        <v>77</v>
      </c>
      <c r="BY41" s="22">
        <v>16.54</v>
      </c>
      <c r="BZ41" s="22">
        <v>42.39</v>
      </c>
      <c r="CA41" s="22">
        <v>134.83000000000001</v>
      </c>
      <c r="CB41" s="22">
        <v>270.76</v>
      </c>
      <c r="CC41" s="23">
        <v>1546.2</v>
      </c>
      <c r="CD41" s="21">
        <v>1558.09</v>
      </c>
      <c r="CE41" s="21">
        <v>0</v>
      </c>
      <c r="CF41" s="21">
        <v>1558.09</v>
      </c>
      <c r="CG41" s="22">
        <v>117</v>
      </c>
      <c r="CH41" s="22">
        <v>20.22</v>
      </c>
      <c r="CI41" s="22">
        <v>51.94</v>
      </c>
      <c r="CJ41" s="22">
        <v>139.86000000000001</v>
      </c>
      <c r="CK41" s="22">
        <v>329.02</v>
      </c>
      <c r="CL41" s="23">
        <v>1887.11</v>
      </c>
      <c r="CM41" s="21">
        <v>1592.98</v>
      </c>
      <c r="CN41" s="21">
        <v>0</v>
      </c>
      <c r="CO41" s="21">
        <v>1592.98</v>
      </c>
      <c r="CP41" s="22">
        <v>121</v>
      </c>
      <c r="CQ41" s="22">
        <v>20.67</v>
      </c>
      <c r="CR41" s="22">
        <v>53.11</v>
      </c>
      <c r="CS41" s="22">
        <v>135.38</v>
      </c>
      <c r="CT41" s="22">
        <v>330.16</v>
      </c>
      <c r="CU41" s="23">
        <v>1923.14</v>
      </c>
      <c r="CV41" s="21">
        <v>1592.98</v>
      </c>
      <c r="CW41" s="21">
        <v>0</v>
      </c>
      <c r="CX41" s="21">
        <v>1592.98</v>
      </c>
      <c r="CY41" s="22">
        <v>121</v>
      </c>
      <c r="CZ41" s="22">
        <v>20.67</v>
      </c>
      <c r="DA41" s="22">
        <v>53.11</v>
      </c>
      <c r="DB41" s="22">
        <v>120.08</v>
      </c>
      <c r="DC41" s="22">
        <v>314.86</v>
      </c>
      <c r="DD41" s="23">
        <v>1907.84</v>
      </c>
      <c r="DE41" s="21">
        <v>2284.6999999999998</v>
      </c>
      <c r="DF41" s="21">
        <v>0</v>
      </c>
      <c r="DG41" s="21">
        <v>2284.6999999999998</v>
      </c>
      <c r="DH41" s="22">
        <v>-27</v>
      </c>
      <c r="DI41" s="22">
        <v>253.99</v>
      </c>
      <c r="DJ41" s="22">
        <v>674.56</v>
      </c>
      <c r="DK41" s="22">
        <v>154.11000000000001</v>
      </c>
      <c r="DL41" s="22">
        <v>1055.6600000000001</v>
      </c>
      <c r="DM41" s="23">
        <v>3340.36</v>
      </c>
      <c r="DN41" s="73">
        <f t="shared" si="1"/>
        <v>11237.219999999998</v>
      </c>
      <c r="DO41" s="73">
        <f t="shared" si="2"/>
        <v>0</v>
      </c>
      <c r="DP41" s="73">
        <f t="shared" si="3"/>
        <v>11237.219999999998</v>
      </c>
      <c r="DQ41" s="22">
        <f t="shared" si="4"/>
        <v>617</v>
      </c>
      <c r="DR41" s="22">
        <f t="shared" si="5"/>
        <v>370.14</v>
      </c>
      <c r="DS41" s="22">
        <f t="shared" si="6"/>
        <v>1058.9099999999999</v>
      </c>
      <c r="DT41" s="22">
        <f t="shared" si="7"/>
        <v>935.22</v>
      </c>
      <c r="DU41" s="22">
        <f t="shared" si="8"/>
        <v>2981.2700000000004</v>
      </c>
      <c r="DV41" s="23">
        <f t="shared" si="9"/>
        <v>14218.49</v>
      </c>
      <c r="DW41" s="262">
        <f t="shared" si="10"/>
        <v>11237.219999999998</v>
      </c>
      <c r="DX41" s="262"/>
      <c r="DY41" s="263">
        <f t="shared" si="11"/>
        <v>2981.2700000000004</v>
      </c>
      <c r="DZ41" s="263"/>
    </row>
    <row r="42" spans="1:130" x14ac:dyDescent="0.25">
      <c r="A42" s="18">
        <v>1928</v>
      </c>
      <c r="B42" s="18" t="s">
        <v>918</v>
      </c>
      <c r="C42" s="18" t="s">
        <v>919</v>
      </c>
      <c r="D42" s="20">
        <v>1</v>
      </c>
      <c r="G42" s="18" t="s">
        <v>173</v>
      </c>
      <c r="H42" s="18" t="s">
        <v>27</v>
      </c>
      <c r="I42" s="18" t="s">
        <v>172</v>
      </c>
      <c r="J42" s="21"/>
      <c r="K42" s="21"/>
      <c r="L42" s="21"/>
      <c r="M42" s="22"/>
      <c r="N42" s="22"/>
      <c r="O42" s="22"/>
      <c r="P42" s="22"/>
      <c r="Q42" s="22"/>
      <c r="R42" s="23"/>
      <c r="S42" s="21"/>
      <c r="T42" s="21"/>
      <c r="U42" s="21"/>
      <c r="V42" s="22"/>
      <c r="W42" s="22"/>
      <c r="X42" s="22"/>
      <c r="Y42" s="22"/>
      <c r="Z42" s="22"/>
      <c r="AA42" s="23"/>
      <c r="AB42" s="21"/>
      <c r="AC42" s="21"/>
      <c r="AD42" s="21"/>
      <c r="AE42" s="22"/>
      <c r="AF42" s="22"/>
      <c r="AG42" s="22"/>
      <c r="AH42" s="22"/>
      <c r="AI42" s="22"/>
      <c r="AJ42" s="23"/>
      <c r="AK42" s="21"/>
      <c r="AL42" s="21"/>
      <c r="AM42" s="21"/>
      <c r="AN42" s="22"/>
      <c r="AO42" s="22"/>
      <c r="AP42" s="22"/>
      <c r="AQ42" s="22"/>
      <c r="AR42" s="22"/>
      <c r="AS42" s="23"/>
      <c r="AT42" s="21"/>
      <c r="AU42" s="21"/>
      <c r="AV42" s="21"/>
      <c r="AW42" s="22"/>
      <c r="AX42" s="22"/>
      <c r="AY42" s="22"/>
      <c r="AZ42" s="22"/>
      <c r="BA42" s="22"/>
      <c r="BB42" s="23"/>
      <c r="BC42" s="21"/>
      <c r="BD42" s="21"/>
      <c r="BE42" s="21"/>
      <c r="BF42" s="22"/>
      <c r="BG42" s="22"/>
      <c r="BH42" s="22"/>
      <c r="BI42" s="22"/>
      <c r="BJ42" s="22"/>
      <c r="BK42" s="23"/>
      <c r="BL42" s="21"/>
      <c r="BM42" s="21"/>
      <c r="BN42" s="21"/>
      <c r="BO42" s="22"/>
      <c r="BP42" s="22"/>
      <c r="BQ42" s="22"/>
      <c r="BR42" s="22"/>
      <c r="BS42" s="22"/>
      <c r="BT42" s="23"/>
      <c r="BU42" s="21"/>
      <c r="BV42" s="21"/>
      <c r="BW42" s="21"/>
      <c r="BX42" s="22"/>
      <c r="BY42" s="22"/>
      <c r="BZ42" s="22"/>
      <c r="CA42" s="22"/>
      <c r="CB42" s="22"/>
      <c r="CC42" s="23"/>
      <c r="CD42" s="21">
        <v>1040.4000000000001</v>
      </c>
      <c r="CE42" s="21">
        <v>0</v>
      </c>
      <c r="CF42" s="21">
        <v>1040.4000000000001</v>
      </c>
      <c r="CG42" s="22">
        <v>60</v>
      </c>
      <c r="CH42" s="22">
        <v>13.49</v>
      </c>
      <c r="CI42" s="22">
        <v>75.83</v>
      </c>
      <c r="CJ42" s="22">
        <v>18.47</v>
      </c>
      <c r="CK42" s="22">
        <v>167.79</v>
      </c>
      <c r="CL42" s="23">
        <v>1208.19</v>
      </c>
      <c r="CM42" s="21">
        <v>1496.09</v>
      </c>
      <c r="CN42" s="21">
        <v>0</v>
      </c>
      <c r="CO42" s="21">
        <v>1496.09</v>
      </c>
      <c r="CP42" s="22">
        <v>99</v>
      </c>
      <c r="CQ42" s="22">
        <v>19.41</v>
      </c>
      <c r="CR42" s="22">
        <v>87.35</v>
      </c>
      <c r="CS42" s="22">
        <v>205.06</v>
      </c>
      <c r="CT42" s="22">
        <v>410.82</v>
      </c>
      <c r="CU42" s="23">
        <v>1906.91</v>
      </c>
      <c r="CV42" s="21">
        <v>773.62</v>
      </c>
      <c r="CW42" s="21">
        <v>0</v>
      </c>
      <c r="CX42" s="21">
        <v>773.62</v>
      </c>
      <c r="CY42" s="22">
        <v>38</v>
      </c>
      <c r="CZ42" s="22">
        <v>10.01</v>
      </c>
      <c r="DA42" s="22">
        <v>46.67</v>
      </c>
      <c r="DB42" s="22">
        <v>110.63</v>
      </c>
      <c r="DC42" s="22">
        <v>205.31</v>
      </c>
      <c r="DD42" s="23">
        <v>978.93</v>
      </c>
      <c r="DE42" s="21">
        <v>1924.47</v>
      </c>
      <c r="DF42" s="21">
        <v>0</v>
      </c>
      <c r="DG42" s="21">
        <v>1924.47</v>
      </c>
      <c r="DH42" s="22">
        <v>26</v>
      </c>
      <c r="DI42" s="22">
        <v>129.41999999999999</v>
      </c>
      <c r="DJ42" s="22">
        <v>399.62</v>
      </c>
      <c r="DK42" s="22">
        <v>127.31</v>
      </c>
      <c r="DL42" s="22">
        <v>682.35</v>
      </c>
      <c r="DM42" s="23">
        <v>2606.8200000000002</v>
      </c>
      <c r="DN42" s="73">
        <f t="shared" si="1"/>
        <v>5234.58</v>
      </c>
      <c r="DO42" s="73">
        <f t="shared" si="2"/>
        <v>0</v>
      </c>
      <c r="DP42" s="73">
        <f t="shared" si="3"/>
        <v>5234.58</v>
      </c>
      <c r="DQ42" s="22">
        <f t="shared" si="4"/>
        <v>223</v>
      </c>
      <c r="DR42" s="22">
        <f t="shared" si="5"/>
        <v>172.32999999999998</v>
      </c>
      <c r="DS42" s="22">
        <f t="shared" si="6"/>
        <v>609.47</v>
      </c>
      <c r="DT42" s="22">
        <f t="shared" si="7"/>
        <v>461.46999999999997</v>
      </c>
      <c r="DU42" s="22">
        <f t="shared" si="8"/>
        <v>1466.27</v>
      </c>
      <c r="DV42" s="23">
        <f t="shared" si="9"/>
        <v>6700.85</v>
      </c>
      <c r="DW42" s="262">
        <f t="shared" si="10"/>
        <v>5234.58</v>
      </c>
      <c r="DX42" s="262"/>
      <c r="DY42" s="263">
        <f t="shared" si="11"/>
        <v>1466.27</v>
      </c>
      <c r="DZ42" s="263"/>
    </row>
    <row r="43" spans="1:130" x14ac:dyDescent="0.25">
      <c r="A43" s="18">
        <v>1929</v>
      </c>
      <c r="B43" s="18" t="s">
        <v>922</v>
      </c>
      <c r="C43" s="18" t="s">
        <v>923</v>
      </c>
      <c r="D43" s="20">
        <v>1</v>
      </c>
      <c r="G43" s="18" t="s">
        <v>173</v>
      </c>
      <c r="H43" s="18" t="s">
        <v>27</v>
      </c>
      <c r="I43" s="18" t="s">
        <v>172</v>
      </c>
      <c r="J43" s="21"/>
      <c r="K43" s="21"/>
      <c r="L43" s="21"/>
      <c r="M43" s="22"/>
      <c r="N43" s="22"/>
      <c r="O43" s="22"/>
      <c r="P43" s="22"/>
      <c r="Q43" s="22"/>
      <c r="R43" s="23"/>
      <c r="S43" s="21"/>
      <c r="T43" s="21"/>
      <c r="U43" s="21"/>
      <c r="V43" s="22"/>
      <c r="W43" s="22"/>
      <c r="X43" s="22"/>
      <c r="Y43" s="22"/>
      <c r="Z43" s="22"/>
      <c r="AA43" s="23"/>
      <c r="AB43" s="21"/>
      <c r="AC43" s="21"/>
      <c r="AD43" s="21"/>
      <c r="AE43" s="22"/>
      <c r="AF43" s="22"/>
      <c r="AG43" s="22"/>
      <c r="AH43" s="22"/>
      <c r="AI43" s="22"/>
      <c r="AJ43" s="23"/>
      <c r="AK43" s="21"/>
      <c r="AL43" s="21"/>
      <c r="AM43" s="21"/>
      <c r="AN43" s="22"/>
      <c r="AO43" s="22"/>
      <c r="AP43" s="22"/>
      <c r="AQ43" s="22"/>
      <c r="AR43" s="22"/>
      <c r="AS43" s="23"/>
      <c r="AT43" s="21"/>
      <c r="AU43" s="21"/>
      <c r="AV43" s="21"/>
      <c r="AW43" s="22"/>
      <c r="AX43" s="22"/>
      <c r="AY43" s="22"/>
      <c r="AZ43" s="22"/>
      <c r="BA43" s="22"/>
      <c r="BB43" s="23"/>
      <c r="BC43" s="21"/>
      <c r="BD43" s="21"/>
      <c r="BE43" s="21"/>
      <c r="BF43" s="22"/>
      <c r="BG43" s="22"/>
      <c r="BH43" s="22"/>
      <c r="BI43" s="22"/>
      <c r="BJ43" s="22"/>
      <c r="BK43" s="23"/>
      <c r="BL43" s="21"/>
      <c r="BM43" s="21"/>
      <c r="BN43" s="21"/>
      <c r="BO43" s="22"/>
      <c r="BP43" s="22"/>
      <c r="BQ43" s="22"/>
      <c r="BR43" s="22"/>
      <c r="BS43" s="22"/>
      <c r="BT43" s="23"/>
      <c r="BU43" s="21"/>
      <c r="BV43" s="21"/>
      <c r="BW43" s="21"/>
      <c r="BX43" s="22"/>
      <c r="BY43" s="22"/>
      <c r="BZ43" s="22"/>
      <c r="CA43" s="22"/>
      <c r="CB43" s="22"/>
      <c r="CC43" s="23"/>
      <c r="CD43" s="21">
        <v>992.79</v>
      </c>
      <c r="CE43" s="21">
        <v>0</v>
      </c>
      <c r="CF43" s="21">
        <v>992.79</v>
      </c>
      <c r="CG43" s="22">
        <v>56</v>
      </c>
      <c r="CH43" s="22">
        <v>12.87</v>
      </c>
      <c r="CI43" s="22">
        <v>32.97</v>
      </c>
      <c r="CJ43" s="22">
        <v>17.63</v>
      </c>
      <c r="CK43" s="22">
        <v>119.47</v>
      </c>
      <c r="CL43" s="23">
        <v>1112.26</v>
      </c>
      <c r="CM43" s="21">
        <v>1592.98</v>
      </c>
      <c r="CN43" s="21">
        <v>0</v>
      </c>
      <c r="CO43" s="21">
        <v>1592.98</v>
      </c>
      <c r="CP43" s="22">
        <v>107</v>
      </c>
      <c r="CQ43" s="22">
        <v>20.67</v>
      </c>
      <c r="CR43" s="22">
        <v>53.11</v>
      </c>
      <c r="CS43" s="22">
        <v>206.78</v>
      </c>
      <c r="CT43" s="22">
        <v>387.56</v>
      </c>
      <c r="CU43" s="23">
        <v>1980.54</v>
      </c>
      <c r="CV43" s="21">
        <v>-505.74</v>
      </c>
      <c r="CW43" s="21">
        <v>0</v>
      </c>
      <c r="CX43" s="21">
        <v>-505.74</v>
      </c>
      <c r="CY43" s="22">
        <v>-72</v>
      </c>
      <c r="CZ43" s="22">
        <v>-6.58</v>
      </c>
      <c r="DA43" s="22">
        <v>5.95</v>
      </c>
      <c r="DB43" s="22">
        <v>-8.98</v>
      </c>
      <c r="DC43" s="22">
        <v>-81.61</v>
      </c>
      <c r="DD43" s="23">
        <v>-587.35</v>
      </c>
      <c r="DE43" s="21">
        <v>160.59</v>
      </c>
      <c r="DF43" s="21">
        <v>0</v>
      </c>
      <c r="DG43" s="21">
        <v>160.59</v>
      </c>
      <c r="DH43" s="22">
        <v>4</v>
      </c>
      <c r="DI43" s="22">
        <v>46.77</v>
      </c>
      <c r="DJ43" s="22">
        <v>-18.09</v>
      </c>
      <c r="DK43" s="22">
        <v>4.1900000000000004</v>
      </c>
      <c r="DL43" s="22">
        <v>36.869999999999997</v>
      </c>
      <c r="DM43" s="23">
        <v>197.46</v>
      </c>
      <c r="DN43" s="73">
        <f t="shared" si="1"/>
        <v>2240.62</v>
      </c>
      <c r="DO43" s="73">
        <f t="shared" si="2"/>
        <v>0</v>
      </c>
      <c r="DP43" s="73">
        <f t="shared" si="3"/>
        <v>2240.62</v>
      </c>
      <c r="DQ43" s="22">
        <f t="shared" si="4"/>
        <v>95</v>
      </c>
      <c r="DR43" s="22">
        <f t="shared" si="5"/>
        <v>73.73</v>
      </c>
      <c r="DS43" s="22">
        <f t="shared" si="6"/>
        <v>73.94</v>
      </c>
      <c r="DT43" s="22">
        <f t="shared" si="7"/>
        <v>219.62</v>
      </c>
      <c r="DU43" s="22">
        <f t="shared" si="8"/>
        <v>462.28999999999996</v>
      </c>
      <c r="DV43" s="23">
        <f t="shared" si="9"/>
        <v>2702.9100000000003</v>
      </c>
      <c r="DW43" s="262">
        <f t="shared" si="10"/>
        <v>2240.62</v>
      </c>
      <c r="DX43" s="262"/>
      <c r="DY43" s="263">
        <f t="shared" si="11"/>
        <v>462.28999999999996</v>
      </c>
      <c r="DZ43" s="263"/>
    </row>
    <row r="44" spans="1:130" x14ac:dyDescent="0.25">
      <c r="A44" s="18">
        <v>1930</v>
      </c>
      <c r="B44" s="18" t="s">
        <v>925</v>
      </c>
      <c r="C44" s="18" t="s">
        <v>527</v>
      </c>
      <c r="D44" s="20">
        <v>1</v>
      </c>
      <c r="G44" s="18" t="s">
        <v>173</v>
      </c>
      <c r="H44" s="18" t="s">
        <v>27</v>
      </c>
      <c r="I44" s="18" t="s">
        <v>172</v>
      </c>
      <c r="J44" s="21"/>
      <c r="K44" s="21"/>
      <c r="L44" s="21"/>
      <c r="M44" s="22"/>
      <c r="N44" s="22"/>
      <c r="O44" s="22"/>
      <c r="P44" s="22"/>
      <c r="Q44" s="22"/>
      <c r="R44" s="23"/>
      <c r="S44" s="21"/>
      <c r="T44" s="21"/>
      <c r="U44" s="21"/>
      <c r="V44" s="22"/>
      <c r="W44" s="22"/>
      <c r="X44" s="22"/>
      <c r="Y44" s="22"/>
      <c r="Z44" s="22"/>
      <c r="AA44" s="23"/>
      <c r="AB44" s="21"/>
      <c r="AC44" s="21"/>
      <c r="AD44" s="21"/>
      <c r="AE44" s="22"/>
      <c r="AF44" s="22"/>
      <c r="AG44" s="22"/>
      <c r="AH44" s="22"/>
      <c r="AI44" s="22"/>
      <c r="AJ44" s="23"/>
      <c r="AK44" s="21"/>
      <c r="AL44" s="21"/>
      <c r="AM44" s="21"/>
      <c r="AN44" s="22"/>
      <c r="AO44" s="22"/>
      <c r="AP44" s="22"/>
      <c r="AQ44" s="22"/>
      <c r="AR44" s="22"/>
      <c r="AS44" s="23"/>
      <c r="AT44" s="21"/>
      <c r="AU44" s="21"/>
      <c r="AV44" s="21"/>
      <c r="AW44" s="22"/>
      <c r="AX44" s="22"/>
      <c r="AY44" s="22"/>
      <c r="AZ44" s="22"/>
      <c r="BA44" s="22"/>
      <c r="BB44" s="23"/>
      <c r="BC44" s="21"/>
      <c r="BD44" s="21"/>
      <c r="BE44" s="21"/>
      <c r="BF44" s="22"/>
      <c r="BG44" s="22"/>
      <c r="BH44" s="22"/>
      <c r="BI44" s="22"/>
      <c r="BJ44" s="22"/>
      <c r="BK44" s="23"/>
      <c r="BL44" s="21"/>
      <c r="BM44" s="21"/>
      <c r="BN44" s="21"/>
      <c r="BO44" s="22"/>
      <c r="BP44" s="22"/>
      <c r="BQ44" s="22"/>
      <c r="BR44" s="22"/>
      <c r="BS44" s="22"/>
      <c r="BT44" s="23"/>
      <c r="BU44" s="21"/>
      <c r="BV44" s="21"/>
      <c r="BW44" s="21"/>
      <c r="BX44" s="22"/>
      <c r="BY44" s="22"/>
      <c r="BZ44" s="22"/>
      <c r="CA44" s="22"/>
      <c r="CB44" s="22"/>
      <c r="CC44" s="23"/>
      <c r="CD44" s="21">
        <v>1135.6300000000001</v>
      </c>
      <c r="CE44" s="21">
        <v>0</v>
      </c>
      <c r="CF44" s="21">
        <v>1135.6300000000001</v>
      </c>
      <c r="CG44" s="22">
        <v>68</v>
      </c>
      <c r="CH44" s="22">
        <v>14.72</v>
      </c>
      <c r="CI44" s="22">
        <v>161.4</v>
      </c>
      <c r="CJ44" s="22">
        <v>20.16</v>
      </c>
      <c r="CK44" s="22">
        <v>264.27999999999997</v>
      </c>
      <c r="CL44" s="23">
        <v>1399.91</v>
      </c>
      <c r="CM44" s="21">
        <v>1735.82</v>
      </c>
      <c r="CN44" s="21">
        <v>0</v>
      </c>
      <c r="CO44" s="21">
        <v>1735.82</v>
      </c>
      <c r="CP44" s="22">
        <v>130</v>
      </c>
      <c r="CQ44" s="22">
        <v>22.52</v>
      </c>
      <c r="CR44" s="22">
        <v>181.43</v>
      </c>
      <c r="CS44" s="22">
        <v>209.32</v>
      </c>
      <c r="CT44" s="22">
        <v>543.27</v>
      </c>
      <c r="CU44" s="23">
        <v>2279.09</v>
      </c>
      <c r="CV44" s="21">
        <v>1735.82</v>
      </c>
      <c r="CW44" s="21">
        <v>0</v>
      </c>
      <c r="CX44" s="21">
        <v>1735.82</v>
      </c>
      <c r="CY44" s="22">
        <v>140</v>
      </c>
      <c r="CZ44" s="22">
        <v>22.52</v>
      </c>
      <c r="DA44" s="22">
        <v>181.43</v>
      </c>
      <c r="DB44" s="22">
        <v>30.82</v>
      </c>
      <c r="DC44" s="22">
        <v>374.77</v>
      </c>
      <c r="DD44" s="23">
        <v>2110.59</v>
      </c>
      <c r="DE44" s="21">
        <v>2223.67</v>
      </c>
      <c r="DF44" s="21">
        <v>0</v>
      </c>
      <c r="DG44" s="21">
        <v>2223.67</v>
      </c>
      <c r="DH44" s="22">
        <v>-47</v>
      </c>
      <c r="DI44" s="22">
        <v>165.25</v>
      </c>
      <c r="DJ44" s="22">
        <v>620.02</v>
      </c>
      <c r="DK44" s="22">
        <v>117.33</v>
      </c>
      <c r="DL44" s="22">
        <v>855.6</v>
      </c>
      <c r="DM44" s="23">
        <v>3079.27</v>
      </c>
      <c r="DN44" s="73">
        <f t="shared" si="1"/>
        <v>6830.94</v>
      </c>
      <c r="DO44" s="73">
        <f t="shared" si="2"/>
        <v>0</v>
      </c>
      <c r="DP44" s="73">
        <f t="shared" si="3"/>
        <v>6830.94</v>
      </c>
      <c r="DQ44" s="22">
        <f t="shared" si="4"/>
        <v>291</v>
      </c>
      <c r="DR44" s="22">
        <f t="shared" si="5"/>
        <v>225.01</v>
      </c>
      <c r="DS44" s="22">
        <f t="shared" si="6"/>
        <v>1144.28</v>
      </c>
      <c r="DT44" s="22">
        <f t="shared" si="7"/>
        <v>377.63</v>
      </c>
      <c r="DU44" s="22">
        <f t="shared" si="8"/>
        <v>2037.92</v>
      </c>
      <c r="DV44" s="23">
        <f t="shared" si="9"/>
        <v>8868.86</v>
      </c>
      <c r="DW44" s="262">
        <f t="shared" si="10"/>
        <v>6830.94</v>
      </c>
      <c r="DX44" s="262"/>
      <c r="DY44" s="263">
        <f t="shared" si="11"/>
        <v>2037.92</v>
      </c>
      <c r="DZ44" s="263"/>
    </row>
    <row r="45" spans="1:130" x14ac:dyDescent="0.25">
      <c r="A45" s="18">
        <v>1931</v>
      </c>
      <c r="B45" s="18" t="s">
        <v>928</v>
      </c>
      <c r="C45" s="18" t="s">
        <v>929</v>
      </c>
      <c r="D45" s="20">
        <v>1</v>
      </c>
      <c r="G45" s="18" t="s">
        <v>173</v>
      </c>
      <c r="H45" s="18" t="s">
        <v>27</v>
      </c>
      <c r="I45" s="18" t="s">
        <v>172</v>
      </c>
      <c r="J45" s="21"/>
      <c r="K45" s="21"/>
      <c r="L45" s="21"/>
      <c r="M45" s="22"/>
      <c r="N45" s="22"/>
      <c r="O45" s="22"/>
      <c r="P45" s="22"/>
      <c r="Q45" s="22"/>
      <c r="R45" s="23"/>
      <c r="S45" s="21"/>
      <c r="T45" s="21"/>
      <c r="U45" s="21"/>
      <c r="V45" s="22"/>
      <c r="W45" s="22"/>
      <c r="X45" s="22"/>
      <c r="Y45" s="22"/>
      <c r="Z45" s="22"/>
      <c r="AA45" s="23"/>
      <c r="AB45" s="21"/>
      <c r="AC45" s="21"/>
      <c r="AD45" s="21"/>
      <c r="AE45" s="22"/>
      <c r="AF45" s="22"/>
      <c r="AG45" s="22"/>
      <c r="AH45" s="22"/>
      <c r="AI45" s="22"/>
      <c r="AJ45" s="23"/>
      <c r="AK45" s="21"/>
      <c r="AL45" s="21"/>
      <c r="AM45" s="21"/>
      <c r="AN45" s="22"/>
      <c r="AO45" s="22"/>
      <c r="AP45" s="22"/>
      <c r="AQ45" s="22"/>
      <c r="AR45" s="22"/>
      <c r="AS45" s="23"/>
      <c r="AT45" s="21"/>
      <c r="AU45" s="21"/>
      <c r="AV45" s="21"/>
      <c r="AW45" s="22"/>
      <c r="AX45" s="22"/>
      <c r="AY45" s="22"/>
      <c r="AZ45" s="22"/>
      <c r="BA45" s="22"/>
      <c r="BB45" s="23"/>
      <c r="BC45" s="21"/>
      <c r="BD45" s="21"/>
      <c r="BE45" s="21"/>
      <c r="BF45" s="22"/>
      <c r="BG45" s="22"/>
      <c r="BH45" s="22"/>
      <c r="BI45" s="22"/>
      <c r="BJ45" s="22"/>
      <c r="BK45" s="23"/>
      <c r="BL45" s="21"/>
      <c r="BM45" s="21"/>
      <c r="BN45" s="21"/>
      <c r="BO45" s="22"/>
      <c r="BP45" s="22"/>
      <c r="BQ45" s="22"/>
      <c r="BR45" s="22"/>
      <c r="BS45" s="22"/>
      <c r="BT45" s="23"/>
      <c r="BU45" s="21"/>
      <c r="BV45" s="21"/>
      <c r="BW45" s="21"/>
      <c r="BX45" s="22"/>
      <c r="BY45" s="22"/>
      <c r="BZ45" s="22"/>
      <c r="CA45" s="22"/>
      <c r="CB45" s="22"/>
      <c r="CC45" s="23"/>
      <c r="CD45" s="21">
        <v>992.79</v>
      </c>
      <c r="CE45" s="21">
        <v>0</v>
      </c>
      <c r="CF45" s="21">
        <v>992.79</v>
      </c>
      <c r="CG45" s="22">
        <v>56</v>
      </c>
      <c r="CH45" s="22">
        <v>12.87</v>
      </c>
      <c r="CI45" s="22">
        <v>32.97</v>
      </c>
      <c r="CJ45" s="22">
        <v>17.63</v>
      </c>
      <c r="CK45" s="22">
        <v>119.47</v>
      </c>
      <c r="CL45" s="23">
        <v>1112.26</v>
      </c>
      <c r="CM45" s="21">
        <v>1592.98</v>
      </c>
      <c r="CN45" s="21">
        <v>0</v>
      </c>
      <c r="CO45" s="21">
        <v>1592.98</v>
      </c>
      <c r="CP45" s="22">
        <v>107</v>
      </c>
      <c r="CQ45" s="22">
        <v>20.67</v>
      </c>
      <c r="CR45" s="22">
        <v>53.11</v>
      </c>
      <c r="CS45" s="22">
        <v>206.78</v>
      </c>
      <c r="CT45" s="22">
        <v>387.56</v>
      </c>
      <c r="CU45" s="23">
        <v>1980.54</v>
      </c>
      <c r="CV45" s="21">
        <v>1592.98</v>
      </c>
      <c r="CW45" s="21">
        <v>0</v>
      </c>
      <c r="CX45" s="21">
        <v>1592.98</v>
      </c>
      <c r="CY45" s="22">
        <v>117</v>
      </c>
      <c r="CZ45" s="22">
        <v>20.67</v>
      </c>
      <c r="DA45" s="22">
        <v>53.11</v>
      </c>
      <c r="DB45" s="22">
        <v>120.08</v>
      </c>
      <c r="DC45" s="22">
        <v>310.86</v>
      </c>
      <c r="DD45" s="23">
        <v>1903.84</v>
      </c>
      <c r="DE45" s="21">
        <v>2009.42</v>
      </c>
      <c r="DF45" s="21">
        <v>0</v>
      </c>
      <c r="DG45" s="21">
        <v>2009.42</v>
      </c>
      <c r="DH45" s="22">
        <v>-16</v>
      </c>
      <c r="DI45" s="22">
        <v>149.6</v>
      </c>
      <c r="DJ45" s="22">
        <v>427.19</v>
      </c>
      <c r="DK45" s="22">
        <v>149.22</v>
      </c>
      <c r="DL45" s="22">
        <v>710.01</v>
      </c>
      <c r="DM45" s="23">
        <v>2719.43</v>
      </c>
      <c r="DN45" s="73">
        <f t="shared" si="1"/>
        <v>6188.17</v>
      </c>
      <c r="DO45" s="73">
        <f t="shared" si="2"/>
        <v>0</v>
      </c>
      <c r="DP45" s="73">
        <f t="shared" si="3"/>
        <v>6188.17</v>
      </c>
      <c r="DQ45" s="22">
        <f t="shared" si="4"/>
        <v>264</v>
      </c>
      <c r="DR45" s="22">
        <f t="shared" si="5"/>
        <v>203.81</v>
      </c>
      <c r="DS45" s="22">
        <f t="shared" si="6"/>
        <v>566.38</v>
      </c>
      <c r="DT45" s="22">
        <f t="shared" si="7"/>
        <v>493.71000000000004</v>
      </c>
      <c r="DU45" s="22">
        <f t="shared" si="8"/>
        <v>1527.9</v>
      </c>
      <c r="DV45" s="23">
        <f t="shared" si="9"/>
        <v>7716.07</v>
      </c>
      <c r="DW45" s="262">
        <f t="shared" si="10"/>
        <v>6188.17</v>
      </c>
      <c r="DX45" s="262"/>
      <c r="DY45" s="263">
        <f t="shared" si="11"/>
        <v>1527.9</v>
      </c>
      <c r="DZ45" s="263"/>
    </row>
    <row r="46" spans="1:130" x14ac:dyDescent="0.25">
      <c r="A46" s="18">
        <v>1932</v>
      </c>
      <c r="B46" s="18" t="s">
        <v>920</v>
      </c>
      <c r="C46" s="18" t="s">
        <v>921</v>
      </c>
      <c r="D46" s="20">
        <v>1</v>
      </c>
      <c r="G46" s="18" t="s">
        <v>173</v>
      </c>
      <c r="H46" s="18" t="s">
        <v>27</v>
      </c>
      <c r="I46" s="18" t="s">
        <v>172</v>
      </c>
      <c r="J46" s="21"/>
      <c r="K46" s="21"/>
      <c r="L46" s="21"/>
      <c r="M46" s="22"/>
      <c r="N46" s="22"/>
      <c r="O46" s="22"/>
      <c r="P46" s="22"/>
      <c r="Q46" s="22"/>
      <c r="R46" s="23"/>
      <c r="S46" s="21"/>
      <c r="T46" s="21"/>
      <c r="U46" s="21"/>
      <c r="V46" s="22"/>
      <c r="W46" s="22"/>
      <c r="X46" s="22"/>
      <c r="Y46" s="22"/>
      <c r="Z46" s="22"/>
      <c r="AA46" s="23"/>
      <c r="AB46" s="21"/>
      <c r="AC46" s="21"/>
      <c r="AD46" s="21"/>
      <c r="AE46" s="22"/>
      <c r="AF46" s="22"/>
      <c r="AG46" s="22"/>
      <c r="AH46" s="22"/>
      <c r="AI46" s="22"/>
      <c r="AJ46" s="23"/>
      <c r="AK46" s="21"/>
      <c r="AL46" s="21"/>
      <c r="AM46" s="21"/>
      <c r="AN46" s="22"/>
      <c r="AO46" s="22"/>
      <c r="AP46" s="22"/>
      <c r="AQ46" s="22"/>
      <c r="AR46" s="22"/>
      <c r="AS46" s="23"/>
      <c r="AT46" s="21"/>
      <c r="AU46" s="21"/>
      <c r="AV46" s="21"/>
      <c r="AW46" s="22"/>
      <c r="AX46" s="22"/>
      <c r="AY46" s="22"/>
      <c r="AZ46" s="22"/>
      <c r="BA46" s="22"/>
      <c r="BB46" s="23"/>
      <c r="BC46" s="21"/>
      <c r="BD46" s="21"/>
      <c r="BE46" s="21"/>
      <c r="BF46" s="22"/>
      <c r="BG46" s="22"/>
      <c r="BH46" s="22"/>
      <c r="BI46" s="22"/>
      <c r="BJ46" s="22"/>
      <c r="BK46" s="23"/>
      <c r="BL46" s="21"/>
      <c r="BM46" s="21"/>
      <c r="BN46" s="21"/>
      <c r="BO46" s="22"/>
      <c r="BP46" s="22"/>
      <c r="BQ46" s="22"/>
      <c r="BR46" s="22"/>
      <c r="BS46" s="22"/>
      <c r="BT46" s="23"/>
      <c r="BU46" s="21"/>
      <c r="BV46" s="21"/>
      <c r="BW46" s="21"/>
      <c r="BX46" s="22"/>
      <c r="BY46" s="22"/>
      <c r="BZ46" s="22"/>
      <c r="CA46" s="22"/>
      <c r="CB46" s="22"/>
      <c r="CC46" s="23"/>
      <c r="CD46" s="21">
        <v>1040.4000000000001</v>
      </c>
      <c r="CE46" s="21">
        <v>0</v>
      </c>
      <c r="CF46" s="21">
        <v>1040.4000000000001</v>
      </c>
      <c r="CG46" s="22">
        <v>60</v>
      </c>
      <c r="CH46" s="22">
        <v>13.49</v>
      </c>
      <c r="CI46" s="22">
        <v>75.83</v>
      </c>
      <c r="CJ46" s="22">
        <v>18.47</v>
      </c>
      <c r="CK46" s="22">
        <v>167.79</v>
      </c>
      <c r="CL46" s="23">
        <v>1208.19</v>
      </c>
      <c r="CM46" s="21">
        <v>1640.59</v>
      </c>
      <c r="CN46" s="21">
        <v>0</v>
      </c>
      <c r="CO46" s="21">
        <v>1640.59</v>
      </c>
      <c r="CP46" s="22">
        <v>112</v>
      </c>
      <c r="CQ46" s="22">
        <v>21.29</v>
      </c>
      <c r="CR46" s="22">
        <v>95.81</v>
      </c>
      <c r="CS46" s="22">
        <v>207.62</v>
      </c>
      <c r="CT46" s="22">
        <v>436.72</v>
      </c>
      <c r="CU46" s="23">
        <v>2077.31</v>
      </c>
      <c r="CV46" s="21">
        <v>1496.09</v>
      </c>
      <c r="CW46" s="21">
        <v>0</v>
      </c>
      <c r="CX46" s="21">
        <v>1496.09</v>
      </c>
      <c r="CY46" s="22">
        <v>108</v>
      </c>
      <c r="CZ46" s="22">
        <v>19.41</v>
      </c>
      <c r="DA46" s="22">
        <v>87.35</v>
      </c>
      <c r="DB46" s="22">
        <v>118.36</v>
      </c>
      <c r="DC46" s="22">
        <v>333.12</v>
      </c>
      <c r="DD46" s="23">
        <v>1829.21</v>
      </c>
      <c r="DE46" s="21">
        <v>2418.13</v>
      </c>
      <c r="DF46" s="21">
        <v>0</v>
      </c>
      <c r="DG46" s="21">
        <v>2418.13</v>
      </c>
      <c r="DH46" s="22">
        <v>1</v>
      </c>
      <c r="DI46" s="22">
        <v>163.06</v>
      </c>
      <c r="DJ46" s="22">
        <v>795.05</v>
      </c>
      <c r="DK46" s="22">
        <v>156.47999999999999</v>
      </c>
      <c r="DL46" s="22">
        <v>1115.5899999999999</v>
      </c>
      <c r="DM46" s="23">
        <v>3533.72</v>
      </c>
      <c r="DN46" s="73">
        <f t="shared" si="1"/>
        <v>6595.21</v>
      </c>
      <c r="DO46" s="73">
        <f t="shared" si="2"/>
        <v>0</v>
      </c>
      <c r="DP46" s="73">
        <f t="shared" si="3"/>
        <v>6595.21</v>
      </c>
      <c r="DQ46" s="22">
        <f t="shared" si="4"/>
        <v>281</v>
      </c>
      <c r="DR46" s="22">
        <f t="shared" si="5"/>
        <v>217.25</v>
      </c>
      <c r="DS46" s="22">
        <f t="shared" si="6"/>
        <v>1054.04</v>
      </c>
      <c r="DT46" s="22">
        <f t="shared" si="7"/>
        <v>500.92999999999995</v>
      </c>
      <c r="DU46" s="22">
        <f t="shared" si="8"/>
        <v>2053.2199999999998</v>
      </c>
      <c r="DV46" s="23">
        <f t="shared" si="9"/>
        <v>8648.43</v>
      </c>
      <c r="DW46" s="262">
        <f t="shared" si="10"/>
        <v>6595.21</v>
      </c>
      <c r="DX46" s="262"/>
      <c r="DY46" s="263">
        <f t="shared" si="11"/>
        <v>2053.2199999999998</v>
      </c>
      <c r="DZ46" s="263"/>
    </row>
    <row r="47" spans="1:130" x14ac:dyDescent="0.25">
      <c r="A47" s="18">
        <v>1933</v>
      </c>
      <c r="B47" s="18" t="s">
        <v>926</v>
      </c>
      <c r="C47" s="18" t="s">
        <v>927</v>
      </c>
      <c r="D47" s="20">
        <v>1</v>
      </c>
      <c r="G47" s="18" t="s">
        <v>173</v>
      </c>
      <c r="H47" s="18" t="s">
        <v>27</v>
      </c>
      <c r="I47" s="18" t="s">
        <v>172</v>
      </c>
      <c r="J47" s="21"/>
      <c r="K47" s="21"/>
      <c r="L47" s="21"/>
      <c r="M47" s="22"/>
      <c r="N47" s="22"/>
      <c r="O47" s="22"/>
      <c r="P47" s="22"/>
      <c r="Q47" s="22"/>
      <c r="R47" s="23"/>
      <c r="S47" s="21"/>
      <c r="T47" s="21"/>
      <c r="U47" s="21"/>
      <c r="V47" s="22"/>
      <c r="W47" s="22"/>
      <c r="X47" s="22"/>
      <c r="Y47" s="22"/>
      <c r="Z47" s="22"/>
      <c r="AA47" s="23"/>
      <c r="AB47" s="21"/>
      <c r="AC47" s="21"/>
      <c r="AD47" s="21"/>
      <c r="AE47" s="22"/>
      <c r="AF47" s="22"/>
      <c r="AG47" s="22"/>
      <c r="AH47" s="22"/>
      <c r="AI47" s="22"/>
      <c r="AJ47" s="23"/>
      <c r="AK47" s="21"/>
      <c r="AL47" s="21"/>
      <c r="AM47" s="21"/>
      <c r="AN47" s="22"/>
      <c r="AO47" s="22"/>
      <c r="AP47" s="22"/>
      <c r="AQ47" s="22"/>
      <c r="AR47" s="22"/>
      <c r="AS47" s="23"/>
      <c r="AT47" s="21"/>
      <c r="AU47" s="21"/>
      <c r="AV47" s="21"/>
      <c r="AW47" s="22"/>
      <c r="AX47" s="22"/>
      <c r="AY47" s="22"/>
      <c r="AZ47" s="22"/>
      <c r="BA47" s="22"/>
      <c r="BB47" s="23"/>
      <c r="BC47" s="21"/>
      <c r="BD47" s="21"/>
      <c r="BE47" s="21"/>
      <c r="BF47" s="22"/>
      <c r="BG47" s="22"/>
      <c r="BH47" s="22"/>
      <c r="BI47" s="22"/>
      <c r="BJ47" s="22"/>
      <c r="BK47" s="23"/>
      <c r="BL47" s="21"/>
      <c r="BM47" s="21"/>
      <c r="BN47" s="21"/>
      <c r="BO47" s="22"/>
      <c r="BP47" s="22"/>
      <c r="BQ47" s="22"/>
      <c r="BR47" s="22"/>
      <c r="BS47" s="22"/>
      <c r="BT47" s="23"/>
      <c r="BU47" s="21"/>
      <c r="BV47" s="21"/>
      <c r="BW47" s="21"/>
      <c r="BX47" s="22"/>
      <c r="BY47" s="22"/>
      <c r="BZ47" s="22"/>
      <c r="CA47" s="22"/>
      <c r="CB47" s="22"/>
      <c r="CC47" s="23"/>
      <c r="CD47" s="21">
        <v>992.79</v>
      </c>
      <c r="CE47" s="21">
        <v>0</v>
      </c>
      <c r="CF47" s="21">
        <v>992.79</v>
      </c>
      <c r="CG47" s="22">
        <v>56</v>
      </c>
      <c r="CH47" s="22">
        <v>12.87</v>
      </c>
      <c r="CI47" s="22">
        <v>32.97</v>
      </c>
      <c r="CJ47" s="22">
        <v>17.63</v>
      </c>
      <c r="CK47" s="22">
        <v>119.47</v>
      </c>
      <c r="CL47" s="23">
        <v>1112.26</v>
      </c>
      <c r="CM47" s="21">
        <v>1592.98</v>
      </c>
      <c r="CN47" s="21">
        <v>0</v>
      </c>
      <c r="CO47" s="21">
        <v>1592.98</v>
      </c>
      <c r="CP47" s="22">
        <v>107</v>
      </c>
      <c r="CQ47" s="22">
        <v>20.67</v>
      </c>
      <c r="CR47" s="22">
        <v>53.11</v>
      </c>
      <c r="CS47" s="22">
        <v>186.38</v>
      </c>
      <c r="CT47" s="22">
        <v>367.16</v>
      </c>
      <c r="CU47" s="23">
        <v>1960.14</v>
      </c>
      <c r="CV47" s="21">
        <v>1592.98</v>
      </c>
      <c r="CW47" s="21">
        <v>0</v>
      </c>
      <c r="CX47" s="21">
        <v>1592.98</v>
      </c>
      <c r="CY47" s="22">
        <v>117</v>
      </c>
      <c r="CZ47" s="22">
        <v>20.67</v>
      </c>
      <c r="DA47" s="22">
        <v>53.11</v>
      </c>
      <c r="DB47" s="22">
        <v>120.08</v>
      </c>
      <c r="DC47" s="22">
        <v>310.86</v>
      </c>
      <c r="DD47" s="23">
        <v>1903.84</v>
      </c>
      <c r="DE47" s="21">
        <v>2009.42</v>
      </c>
      <c r="DF47" s="21">
        <v>0</v>
      </c>
      <c r="DG47" s="21">
        <v>2009.42</v>
      </c>
      <c r="DH47" s="22">
        <v>-16</v>
      </c>
      <c r="DI47" s="22">
        <v>149.6</v>
      </c>
      <c r="DJ47" s="22">
        <v>427.19</v>
      </c>
      <c r="DK47" s="22">
        <v>149.22</v>
      </c>
      <c r="DL47" s="22">
        <v>710.01</v>
      </c>
      <c r="DM47" s="23">
        <v>2719.43</v>
      </c>
      <c r="DN47" s="73">
        <f t="shared" si="1"/>
        <v>6188.17</v>
      </c>
      <c r="DO47" s="73">
        <f t="shared" si="2"/>
        <v>0</v>
      </c>
      <c r="DP47" s="73">
        <f t="shared" si="3"/>
        <v>6188.17</v>
      </c>
      <c r="DQ47" s="22">
        <f t="shared" si="4"/>
        <v>264</v>
      </c>
      <c r="DR47" s="22">
        <f t="shared" si="5"/>
        <v>203.81</v>
      </c>
      <c r="DS47" s="22">
        <f t="shared" si="6"/>
        <v>566.38</v>
      </c>
      <c r="DT47" s="22">
        <f t="shared" si="7"/>
        <v>473.30999999999995</v>
      </c>
      <c r="DU47" s="22">
        <f t="shared" si="8"/>
        <v>1507.5</v>
      </c>
      <c r="DV47" s="23">
        <f t="shared" si="9"/>
        <v>7695.67</v>
      </c>
      <c r="DW47" s="262">
        <f t="shared" si="10"/>
        <v>6188.17</v>
      </c>
      <c r="DX47" s="262"/>
      <c r="DY47" s="263">
        <f t="shared" si="11"/>
        <v>1507.5</v>
      </c>
      <c r="DZ47" s="263"/>
    </row>
    <row r="48" spans="1:130" x14ac:dyDescent="0.25">
      <c r="A48" s="18">
        <v>1934</v>
      </c>
      <c r="B48" s="18" t="s">
        <v>916</v>
      </c>
      <c r="C48" s="18" t="s">
        <v>917</v>
      </c>
      <c r="D48" s="20">
        <v>1</v>
      </c>
      <c r="G48" s="18" t="s">
        <v>173</v>
      </c>
      <c r="H48" s="18" t="s">
        <v>27</v>
      </c>
      <c r="I48" s="18" t="s">
        <v>172</v>
      </c>
      <c r="J48" s="21"/>
      <c r="K48" s="21"/>
      <c r="L48" s="21"/>
      <c r="M48" s="22"/>
      <c r="N48" s="22"/>
      <c r="O48" s="22"/>
      <c r="P48" s="22"/>
      <c r="Q48" s="22"/>
      <c r="R48" s="23"/>
      <c r="S48" s="21"/>
      <c r="T48" s="21"/>
      <c r="U48" s="21"/>
      <c r="V48" s="22"/>
      <c r="W48" s="22"/>
      <c r="X48" s="22"/>
      <c r="Y48" s="22"/>
      <c r="Z48" s="22"/>
      <c r="AA48" s="23"/>
      <c r="AB48" s="21"/>
      <c r="AC48" s="21"/>
      <c r="AD48" s="21"/>
      <c r="AE48" s="22"/>
      <c r="AF48" s="22"/>
      <c r="AG48" s="22"/>
      <c r="AH48" s="22"/>
      <c r="AI48" s="22"/>
      <c r="AJ48" s="23"/>
      <c r="AK48" s="21"/>
      <c r="AL48" s="21"/>
      <c r="AM48" s="21"/>
      <c r="AN48" s="22"/>
      <c r="AO48" s="22"/>
      <c r="AP48" s="22"/>
      <c r="AQ48" s="22"/>
      <c r="AR48" s="22"/>
      <c r="AS48" s="23"/>
      <c r="AT48" s="21"/>
      <c r="AU48" s="21"/>
      <c r="AV48" s="21"/>
      <c r="AW48" s="22"/>
      <c r="AX48" s="22"/>
      <c r="AY48" s="22"/>
      <c r="AZ48" s="22"/>
      <c r="BA48" s="22"/>
      <c r="BB48" s="23"/>
      <c r="BC48" s="21"/>
      <c r="BD48" s="21"/>
      <c r="BE48" s="21"/>
      <c r="BF48" s="22"/>
      <c r="BG48" s="22"/>
      <c r="BH48" s="22"/>
      <c r="BI48" s="22"/>
      <c r="BJ48" s="22"/>
      <c r="BK48" s="23"/>
      <c r="BL48" s="21"/>
      <c r="BM48" s="21"/>
      <c r="BN48" s="21"/>
      <c r="BO48" s="22"/>
      <c r="BP48" s="22"/>
      <c r="BQ48" s="22"/>
      <c r="BR48" s="22"/>
      <c r="BS48" s="22"/>
      <c r="BT48" s="23"/>
      <c r="BU48" s="21"/>
      <c r="BV48" s="21"/>
      <c r="BW48" s="21"/>
      <c r="BX48" s="22"/>
      <c r="BY48" s="22"/>
      <c r="BZ48" s="22"/>
      <c r="CA48" s="22"/>
      <c r="CB48" s="22"/>
      <c r="CC48" s="23"/>
      <c r="CD48" s="21">
        <v>1040.4000000000001</v>
      </c>
      <c r="CE48" s="21">
        <v>0</v>
      </c>
      <c r="CF48" s="21">
        <v>1040.4000000000001</v>
      </c>
      <c r="CG48" s="22">
        <v>60</v>
      </c>
      <c r="CH48" s="22">
        <v>13.49</v>
      </c>
      <c r="CI48" s="22">
        <v>75.83</v>
      </c>
      <c r="CJ48" s="22">
        <v>18.47</v>
      </c>
      <c r="CK48" s="22">
        <v>167.79</v>
      </c>
      <c r="CL48" s="23">
        <v>1208.19</v>
      </c>
      <c r="CM48" s="21">
        <v>1640.59</v>
      </c>
      <c r="CN48" s="21">
        <v>0</v>
      </c>
      <c r="CO48" s="21">
        <v>1640.59</v>
      </c>
      <c r="CP48" s="22">
        <v>112</v>
      </c>
      <c r="CQ48" s="22">
        <v>21.29</v>
      </c>
      <c r="CR48" s="22">
        <v>95.81</v>
      </c>
      <c r="CS48" s="22">
        <v>207.62</v>
      </c>
      <c r="CT48" s="22">
        <v>436.72</v>
      </c>
      <c r="CU48" s="23">
        <v>2077.31</v>
      </c>
      <c r="CV48" s="21">
        <v>1568.34</v>
      </c>
      <c r="CW48" s="21">
        <v>0</v>
      </c>
      <c r="CX48" s="21">
        <v>1568.34</v>
      </c>
      <c r="CY48" s="22">
        <v>118</v>
      </c>
      <c r="CZ48" s="22">
        <v>20.350000000000001</v>
      </c>
      <c r="DA48" s="22">
        <v>91.59</v>
      </c>
      <c r="DB48" s="22">
        <v>27.84</v>
      </c>
      <c r="DC48" s="22">
        <v>257.77999999999997</v>
      </c>
      <c r="DD48" s="23">
        <v>1826.12</v>
      </c>
      <c r="DE48" s="21">
        <v>1841.15</v>
      </c>
      <c r="DF48" s="21">
        <v>0</v>
      </c>
      <c r="DG48" s="21">
        <v>1841.15</v>
      </c>
      <c r="DH48" s="22">
        <v>-31</v>
      </c>
      <c r="DI48" s="22">
        <v>145.46</v>
      </c>
      <c r="DJ48" s="22">
        <v>422.48</v>
      </c>
      <c r="DK48" s="22">
        <v>146.22</v>
      </c>
      <c r="DL48" s="22">
        <v>683.16</v>
      </c>
      <c r="DM48" s="23">
        <v>2524.31</v>
      </c>
      <c r="DN48" s="73">
        <f t="shared" si="1"/>
        <v>6090.48</v>
      </c>
      <c r="DO48" s="73">
        <f t="shared" si="2"/>
        <v>0</v>
      </c>
      <c r="DP48" s="73">
        <f t="shared" si="3"/>
        <v>6090.48</v>
      </c>
      <c r="DQ48" s="22">
        <f t="shared" si="4"/>
        <v>259</v>
      </c>
      <c r="DR48" s="22">
        <f t="shared" si="5"/>
        <v>200.59</v>
      </c>
      <c r="DS48" s="22">
        <f t="shared" si="6"/>
        <v>685.71</v>
      </c>
      <c r="DT48" s="22">
        <f t="shared" si="7"/>
        <v>400.15</v>
      </c>
      <c r="DU48" s="22">
        <f t="shared" si="8"/>
        <v>1545.4499999999998</v>
      </c>
      <c r="DV48" s="23">
        <f t="shared" si="9"/>
        <v>7635.93</v>
      </c>
      <c r="DW48" s="262">
        <f t="shared" si="10"/>
        <v>6090.48</v>
      </c>
      <c r="DX48" s="262"/>
      <c r="DY48" s="263">
        <f t="shared" si="11"/>
        <v>1545.4499999999998</v>
      </c>
      <c r="DZ48" s="263"/>
    </row>
    <row r="49" spans="1:130" x14ac:dyDescent="0.25">
      <c r="A49" s="18">
        <v>1937</v>
      </c>
      <c r="B49" s="18" t="s">
        <v>955</v>
      </c>
      <c r="C49" s="18" t="s">
        <v>956</v>
      </c>
      <c r="D49" s="20">
        <v>1</v>
      </c>
      <c r="G49" s="18" t="s">
        <v>173</v>
      </c>
      <c r="H49" s="18" t="s">
        <v>27</v>
      </c>
      <c r="I49" s="18" t="s">
        <v>172</v>
      </c>
      <c r="J49" s="21"/>
      <c r="K49" s="21"/>
      <c r="L49" s="21"/>
      <c r="M49" s="22"/>
      <c r="N49" s="22"/>
      <c r="O49" s="22"/>
      <c r="P49" s="22"/>
      <c r="Q49" s="22"/>
      <c r="R49" s="23"/>
      <c r="S49" s="21"/>
      <c r="T49" s="21"/>
      <c r="U49" s="21"/>
      <c r="V49" s="22"/>
      <c r="W49" s="22"/>
      <c r="X49" s="22"/>
      <c r="Y49" s="22"/>
      <c r="Z49" s="22"/>
      <c r="AA49" s="23"/>
      <c r="AB49" s="21"/>
      <c r="AC49" s="21"/>
      <c r="AD49" s="21"/>
      <c r="AE49" s="22"/>
      <c r="AF49" s="22"/>
      <c r="AG49" s="22"/>
      <c r="AH49" s="22"/>
      <c r="AI49" s="22"/>
      <c r="AJ49" s="23"/>
      <c r="AK49" s="21"/>
      <c r="AL49" s="21"/>
      <c r="AM49" s="21"/>
      <c r="AN49" s="22"/>
      <c r="AO49" s="22"/>
      <c r="AP49" s="22"/>
      <c r="AQ49" s="22"/>
      <c r="AR49" s="22"/>
      <c r="AS49" s="23"/>
      <c r="AT49" s="21"/>
      <c r="AU49" s="21"/>
      <c r="AV49" s="21"/>
      <c r="AW49" s="22"/>
      <c r="AX49" s="22"/>
      <c r="AY49" s="22"/>
      <c r="AZ49" s="22"/>
      <c r="BA49" s="22"/>
      <c r="BB49" s="23"/>
      <c r="BC49" s="21"/>
      <c r="BD49" s="21"/>
      <c r="BE49" s="21"/>
      <c r="BF49" s="22"/>
      <c r="BG49" s="22"/>
      <c r="BH49" s="22"/>
      <c r="BI49" s="22"/>
      <c r="BJ49" s="22"/>
      <c r="BK49" s="23"/>
      <c r="BL49" s="21"/>
      <c r="BM49" s="21"/>
      <c r="BN49" s="21"/>
      <c r="BO49" s="22"/>
      <c r="BP49" s="22"/>
      <c r="BQ49" s="22"/>
      <c r="BR49" s="22"/>
      <c r="BS49" s="22"/>
      <c r="BT49" s="23"/>
      <c r="BU49" s="21"/>
      <c r="BV49" s="21"/>
      <c r="BW49" s="21"/>
      <c r="BX49" s="22"/>
      <c r="BY49" s="22"/>
      <c r="BZ49" s="22"/>
      <c r="CA49" s="22"/>
      <c r="CB49" s="22"/>
      <c r="CC49" s="23"/>
      <c r="CD49" s="21"/>
      <c r="CE49" s="21"/>
      <c r="CF49" s="21"/>
      <c r="CG49" s="22"/>
      <c r="CH49" s="22"/>
      <c r="CI49" s="22"/>
      <c r="CJ49" s="22"/>
      <c r="CK49" s="22"/>
      <c r="CL49" s="23"/>
      <c r="CM49" s="21">
        <v>1365.91</v>
      </c>
      <c r="CN49" s="21">
        <v>0</v>
      </c>
      <c r="CO49" s="21">
        <v>1365.91</v>
      </c>
      <c r="CP49" s="22">
        <v>89</v>
      </c>
      <c r="CQ49" s="22">
        <v>17.71</v>
      </c>
      <c r="CR49" s="22">
        <v>45.52</v>
      </c>
      <c r="CS49" s="22">
        <v>24.24</v>
      </c>
      <c r="CT49" s="22">
        <v>176.47</v>
      </c>
      <c r="CU49" s="23">
        <v>1542.38</v>
      </c>
      <c r="CV49" s="21">
        <v>1592.98</v>
      </c>
      <c r="CW49" s="21">
        <v>0</v>
      </c>
      <c r="CX49" s="21">
        <v>1592.98</v>
      </c>
      <c r="CY49" s="22">
        <v>121</v>
      </c>
      <c r="CZ49" s="22">
        <v>20.67</v>
      </c>
      <c r="DA49" s="22">
        <v>53.11</v>
      </c>
      <c r="DB49" s="22">
        <v>28.28</v>
      </c>
      <c r="DC49" s="22">
        <v>223.06</v>
      </c>
      <c r="DD49" s="23">
        <v>1816.04</v>
      </c>
      <c r="DE49" s="21">
        <v>1911.92</v>
      </c>
      <c r="DF49" s="21">
        <v>0</v>
      </c>
      <c r="DG49" s="21">
        <v>1911.92</v>
      </c>
      <c r="DH49" s="22">
        <v>-3</v>
      </c>
      <c r="DI49" s="22">
        <v>122.06</v>
      </c>
      <c r="DJ49" s="22">
        <v>339.92</v>
      </c>
      <c r="DK49" s="22">
        <v>35.29</v>
      </c>
      <c r="DL49" s="22">
        <v>494.27</v>
      </c>
      <c r="DM49" s="23">
        <v>2406.19</v>
      </c>
      <c r="DN49" s="73">
        <f t="shared" si="1"/>
        <v>4870.8100000000004</v>
      </c>
      <c r="DO49" s="73">
        <f t="shared" si="2"/>
        <v>0</v>
      </c>
      <c r="DP49" s="73">
        <f t="shared" si="3"/>
        <v>4870.8100000000004</v>
      </c>
      <c r="DQ49" s="22">
        <f t="shared" si="4"/>
        <v>207</v>
      </c>
      <c r="DR49" s="22">
        <f t="shared" si="5"/>
        <v>160.44</v>
      </c>
      <c r="DS49" s="22">
        <f t="shared" si="6"/>
        <v>438.55</v>
      </c>
      <c r="DT49" s="22">
        <f t="shared" si="7"/>
        <v>87.81</v>
      </c>
      <c r="DU49" s="22">
        <f t="shared" si="8"/>
        <v>893.8</v>
      </c>
      <c r="DV49" s="23">
        <f t="shared" si="9"/>
        <v>5764.6100000000006</v>
      </c>
      <c r="DW49" s="262">
        <f t="shared" si="10"/>
        <v>4870.8100000000004</v>
      </c>
      <c r="DX49" s="262"/>
      <c r="DY49" s="263">
        <f t="shared" si="11"/>
        <v>893.8</v>
      </c>
      <c r="DZ49" s="263"/>
    </row>
    <row r="50" spans="1:130" x14ac:dyDescent="0.25">
      <c r="A50" s="18">
        <v>1938</v>
      </c>
      <c r="B50" s="18" t="s">
        <v>966</v>
      </c>
      <c r="C50" s="18" t="s">
        <v>212</v>
      </c>
      <c r="D50" s="20">
        <v>1</v>
      </c>
      <c r="G50" s="18" t="s">
        <v>173</v>
      </c>
      <c r="H50" s="18" t="s">
        <v>27</v>
      </c>
      <c r="I50" s="18" t="s">
        <v>172</v>
      </c>
      <c r="J50" s="21"/>
      <c r="K50" s="21"/>
      <c r="L50" s="21"/>
      <c r="M50" s="22"/>
      <c r="N50" s="22"/>
      <c r="O50" s="22"/>
      <c r="P50" s="22"/>
      <c r="Q50" s="22"/>
      <c r="R50" s="23"/>
      <c r="S50" s="21"/>
      <c r="T50" s="21"/>
      <c r="U50" s="21"/>
      <c r="V50" s="22"/>
      <c r="W50" s="22"/>
      <c r="X50" s="22"/>
      <c r="Y50" s="22"/>
      <c r="Z50" s="22"/>
      <c r="AA50" s="23"/>
      <c r="AB50" s="21"/>
      <c r="AC50" s="21"/>
      <c r="AD50" s="21"/>
      <c r="AE50" s="22"/>
      <c r="AF50" s="22"/>
      <c r="AG50" s="22"/>
      <c r="AH50" s="22"/>
      <c r="AI50" s="22"/>
      <c r="AJ50" s="23"/>
      <c r="AK50" s="21"/>
      <c r="AL50" s="21"/>
      <c r="AM50" s="21"/>
      <c r="AN50" s="22"/>
      <c r="AO50" s="22"/>
      <c r="AP50" s="22"/>
      <c r="AQ50" s="22"/>
      <c r="AR50" s="22"/>
      <c r="AS50" s="23"/>
      <c r="AT50" s="21"/>
      <c r="AU50" s="21"/>
      <c r="AV50" s="21"/>
      <c r="AW50" s="22"/>
      <c r="AX50" s="22"/>
      <c r="AY50" s="22"/>
      <c r="AZ50" s="22"/>
      <c r="BA50" s="22"/>
      <c r="BB50" s="23"/>
      <c r="BC50" s="21"/>
      <c r="BD50" s="21"/>
      <c r="BE50" s="21"/>
      <c r="BF50" s="22"/>
      <c r="BG50" s="22"/>
      <c r="BH50" s="22"/>
      <c r="BI50" s="22"/>
      <c r="BJ50" s="22"/>
      <c r="BK50" s="23"/>
      <c r="BL50" s="21"/>
      <c r="BM50" s="21"/>
      <c r="BN50" s="21"/>
      <c r="BO50" s="22"/>
      <c r="BP50" s="22"/>
      <c r="BQ50" s="22"/>
      <c r="BR50" s="22"/>
      <c r="BS50" s="22"/>
      <c r="BT50" s="23"/>
      <c r="BU50" s="21"/>
      <c r="BV50" s="21"/>
      <c r="BW50" s="21"/>
      <c r="BX50" s="22"/>
      <c r="BY50" s="22"/>
      <c r="BZ50" s="22"/>
      <c r="CA50" s="22"/>
      <c r="CB50" s="22"/>
      <c r="CC50" s="23"/>
      <c r="CD50" s="21"/>
      <c r="CE50" s="21"/>
      <c r="CF50" s="21"/>
      <c r="CG50" s="22"/>
      <c r="CH50" s="22"/>
      <c r="CI50" s="22"/>
      <c r="CJ50" s="22"/>
      <c r="CK50" s="22"/>
      <c r="CL50" s="23"/>
      <c r="CM50" s="21">
        <v>1413.52</v>
      </c>
      <c r="CN50" s="21">
        <v>0</v>
      </c>
      <c r="CO50" s="21">
        <v>1413.52</v>
      </c>
      <c r="CP50" s="22">
        <v>96</v>
      </c>
      <c r="CQ50" s="22">
        <v>18.329999999999998</v>
      </c>
      <c r="CR50" s="22">
        <v>88.31</v>
      </c>
      <c r="CS50" s="22">
        <v>116.89</v>
      </c>
      <c r="CT50" s="22">
        <v>319.52999999999997</v>
      </c>
      <c r="CU50" s="23">
        <v>1733.05</v>
      </c>
      <c r="CV50" s="21">
        <v>1640.59</v>
      </c>
      <c r="CW50" s="21">
        <v>0</v>
      </c>
      <c r="CX50" s="21">
        <v>1640.59</v>
      </c>
      <c r="CY50" s="22">
        <v>127</v>
      </c>
      <c r="CZ50" s="22">
        <v>21.29</v>
      </c>
      <c r="DA50" s="22">
        <v>95.81</v>
      </c>
      <c r="DB50" s="22">
        <v>126.02</v>
      </c>
      <c r="DC50" s="22">
        <v>370.12</v>
      </c>
      <c r="DD50" s="23">
        <v>2010.71</v>
      </c>
      <c r="DE50" s="21">
        <v>1983.33</v>
      </c>
      <c r="DF50" s="21">
        <v>0</v>
      </c>
      <c r="DG50" s="21">
        <v>1983.33</v>
      </c>
      <c r="DH50" s="22">
        <v>-8</v>
      </c>
      <c r="DI50" s="22">
        <v>126.3</v>
      </c>
      <c r="DJ50" s="22">
        <v>404.26</v>
      </c>
      <c r="DK50" s="22">
        <v>148.76</v>
      </c>
      <c r="DL50" s="22">
        <v>671.32</v>
      </c>
      <c r="DM50" s="23">
        <v>2654.65</v>
      </c>
      <c r="DN50" s="73">
        <f t="shared" si="1"/>
        <v>5037.4399999999996</v>
      </c>
      <c r="DO50" s="73">
        <f t="shared" si="2"/>
        <v>0</v>
      </c>
      <c r="DP50" s="73">
        <f t="shared" si="3"/>
        <v>5037.4399999999996</v>
      </c>
      <c r="DQ50" s="22">
        <f t="shared" si="4"/>
        <v>215</v>
      </c>
      <c r="DR50" s="22">
        <f t="shared" si="5"/>
        <v>165.92</v>
      </c>
      <c r="DS50" s="22">
        <f t="shared" si="6"/>
        <v>588.38</v>
      </c>
      <c r="DT50" s="22">
        <f t="shared" si="7"/>
        <v>391.66999999999996</v>
      </c>
      <c r="DU50" s="22">
        <f t="shared" si="8"/>
        <v>1360.97</v>
      </c>
      <c r="DV50" s="23">
        <f t="shared" si="9"/>
        <v>6398.41</v>
      </c>
      <c r="DW50" s="262">
        <f t="shared" si="10"/>
        <v>5037.4399999999996</v>
      </c>
      <c r="DX50" s="262"/>
      <c r="DY50" s="263">
        <f t="shared" si="11"/>
        <v>1360.97</v>
      </c>
      <c r="DZ50" s="263"/>
    </row>
    <row r="51" spans="1:130" x14ac:dyDescent="0.25">
      <c r="A51" s="18">
        <v>1939</v>
      </c>
      <c r="B51" s="18" t="s">
        <v>939</v>
      </c>
      <c r="C51" s="18" t="s">
        <v>836</v>
      </c>
      <c r="D51" s="20">
        <v>1</v>
      </c>
      <c r="G51" s="18" t="s">
        <v>173</v>
      </c>
      <c r="H51" s="18" t="s">
        <v>27</v>
      </c>
      <c r="I51" s="18" t="s">
        <v>172</v>
      </c>
      <c r="J51" s="21"/>
      <c r="K51" s="21"/>
      <c r="L51" s="21"/>
      <c r="M51" s="22"/>
      <c r="N51" s="22"/>
      <c r="O51" s="22"/>
      <c r="P51" s="22"/>
      <c r="Q51" s="22"/>
      <c r="R51" s="23"/>
      <c r="S51" s="21"/>
      <c r="T51" s="21"/>
      <c r="U51" s="21"/>
      <c r="V51" s="22"/>
      <c r="W51" s="22"/>
      <c r="X51" s="22"/>
      <c r="Y51" s="22"/>
      <c r="Z51" s="22"/>
      <c r="AA51" s="23"/>
      <c r="AB51" s="21"/>
      <c r="AC51" s="21"/>
      <c r="AD51" s="21"/>
      <c r="AE51" s="22"/>
      <c r="AF51" s="22"/>
      <c r="AG51" s="22"/>
      <c r="AH51" s="22"/>
      <c r="AI51" s="22"/>
      <c r="AJ51" s="23"/>
      <c r="AK51" s="21"/>
      <c r="AL51" s="21"/>
      <c r="AM51" s="21"/>
      <c r="AN51" s="22"/>
      <c r="AO51" s="22"/>
      <c r="AP51" s="22"/>
      <c r="AQ51" s="22"/>
      <c r="AR51" s="22"/>
      <c r="AS51" s="23"/>
      <c r="AT51" s="21"/>
      <c r="AU51" s="21"/>
      <c r="AV51" s="21"/>
      <c r="AW51" s="22"/>
      <c r="AX51" s="22"/>
      <c r="AY51" s="22"/>
      <c r="AZ51" s="22"/>
      <c r="BA51" s="22"/>
      <c r="BB51" s="23"/>
      <c r="BC51" s="21"/>
      <c r="BD51" s="21"/>
      <c r="BE51" s="21"/>
      <c r="BF51" s="22"/>
      <c r="BG51" s="22"/>
      <c r="BH51" s="22"/>
      <c r="BI51" s="22"/>
      <c r="BJ51" s="22"/>
      <c r="BK51" s="23"/>
      <c r="BL51" s="21"/>
      <c r="BM51" s="21"/>
      <c r="BN51" s="21"/>
      <c r="BO51" s="22"/>
      <c r="BP51" s="22"/>
      <c r="BQ51" s="22"/>
      <c r="BR51" s="22"/>
      <c r="BS51" s="22"/>
      <c r="BT51" s="23"/>
      <c r="BU51" s="21"/>
      <c r="BV51" s="21"/>
      <c r="BW51" s="21"/>
      <c r="BX51" s="22"/>
      <c r="BY51" s="22"/>
      <c r="BZ51" s="22"/>
      <c r="CA51" s="22"/>
      <c r="CB51" s="22"/>
      <c r="CC51" s="23"/>
      <c r="CD51" s="21"/>
      <c r="CE51" s="21"/>
      <c r="CF51" s="21"/>
      <c r="CG51" s="22"/>
      <c r="CH51" s="22"/>
      <c r="CI51" s="22"/>
      <c r="CJ51" s="22"/>
      <c r="CK51" s="22"/>
      <c r="CL51" s="23"/>
      <c r="CM51" s="21">
        <v>1413.52</v>
      </c>
      <c r="CN51" s="21">
        <v>0</v>
      </c>
      <c r="CO51" s="21">
        <v>1413.52</v>
      </c>
      <c r="CP51" s="22">
        <v>96</v>
      </c>
      <c r="CQ51" s="22">
        <v>18.329999999999998</v>
      </c>
      <c r="CR51" s="22">
        <v>88.31</v>
      </c>
      <c r="CS51" s="22">
        <v>116.89</v>
      </c>
      <c r="CT51" s="22">
        <v>319.52999999999997</v>
      </c>
      <c r="CU51" s="23">
        <v>1733.05</v>
      </c>
      <c r="CV51" s="21">
        <v>1640.59</v>
      </c>
      <c r="CW51" s="21">
        <v>0</v>
      </c>
      <c r="CX51" s="21">
        <v>1640.59</v>
      </c>
      <c r="CY51" s="22">
        <v>127</v>
      </c>
      <c r="CZ51" s="22">
        <v>21.29</v>
      </c>
      <c r="DA51" s="22">
        <v>95.81</v>
      </c>
      <c r="DB51" s="22">
        <v>126.02</v>
      </c>
      <c r="DC51" s="22">
        <v>370.12</v>
      </c>
      <c r="DD51" s="23">
        <v>2010.71</v>
      </c>
      <c r="DE51" s="21">
        <v>1983.33</v>
      </c>
      <c r="DF51" s="21">
        <v>0</v>
      </c>
      <c r="DG51" s="21">
        <v>1983.33</v>
      </c>
      <c r="DH51" s="22">
        <v>-8</v>
      </c>
      <c r="DI51" s="22">
        <v>126.3</v>
      </c>
      <c r="DJ51" s="22">
        <v>404.26</v>
      </c>
      <c r="DK51" s="22">
        <v>148.76</v>
      </c>
      <c r="DL51" s="22">
        <v>671.32</v>
      </c>
      <c r="DM51" s="23">
        <v>2654.65</v>
      </c>
      <c r="DN51" s="73">
        <f t="shared" si="1"/>
        <v>5037.4399999999996</v>
      </c>
      <c r="DO51" s="73">
        <f t="shared" si="2"/>
        <v>0</v>
      </c>
      <c r="DP51" s="73">
        <f t="shared" si="3"/>
        <v>5037.4399999999996</v>
      </c>
      <c r="DQ51" s="22">
        <f t="shared" si="4"/>
        <v>215</v>
      </c>
      <c r="DR51" s="22">
        <f t="shared" si="5"/>
        <v>165.92</v>
      </c>
      <c r="DS51" s="22">
        <f t="shared" si="6"/>
        <v>588.38</v>
      </c>
      <c r="DT51" s="22">
        <f t="shared" si="7"/>
        <v>391.66999999999996</v>
      </c>
      <c r="DU51" s="22">
        <f t="shared" si="8"/>
        <v>1360.97</v>
      </c>
      <c r="DV51" s="23">
        <f t="shared" si="9"/>
        <v>6398.41</v>
      </c>
      <c r="DW51" s="262">
        <f t="shared" si="10"/>
        <v>5037.4399999999996</v>
      </c>
      <c r="DX51" s="262"/>
      <c r="DY51" s="263">
        <f t="shared" si="11"/>
        <v>1360.97</v>
      </c>
      <c r="DZ51" s="263"/>
    </row>
    <row r="52" spans="1:130" x14ac:dyDescent="0.25">
      <c r="A52" s="18">
        <v>1940</v>
      </c>
      <c r="B52" s="18" t="s">
        <v>946</v>
      </c>
      <c r="C52" s="18" t="s">
        <v>941</v>
      </c>
      <c r="D52" s="20">
        <v>1</v>
      </c>
      <c r="G52" s="18" t="s">
        <v>173</v>
      </c>
      <c r="H52" s="18" t="s">
        <v>27</v>
      </c>
      <c r="I52" s="18" t="s">
        <v>172</v>
      </c>
      <c r="J52" s="21"/>
      <c r="K52" s="21"/>
      <c r="L52" s="21"/>
      <c r="M52" s="22"/>
      <c r="N52" s="22"/>
      <c r="O52" s="22"/>
      <c r="P52" s="22"/>
      <c r="Q52" s="22"/>
      <c r="R52" s="23"/>
      <c r="S52" s="21"/>
      <c r="T52" s="21"/>
      <c r="U52" s="21"/>
      <c r="V52" s="22"/>
      <c r="W52" s="22"/>
      <c r="X52" s="22"/>
      <c r="Y52" s="22"/>
      <c r="Z52" s="22"/>
      <c r="AA52" s="23"/>
      <c r="AB52" s="21"/>
      <c r="AC52" s="21"/>
      <c r="AD52" s="21"/>
      <c r="AE52" s="22"/>
      <c r="AF52" s="22"/>
      <c r="AG52" s="22"/>
      <c r="AH52" s="22"/>
      <c r="AI52" s="22"/>
      <c r="AJ52" s="23"/>
      <c r="AK52" s="21"/>
      <c r="AL52" s="21"/>
      <c r="AM52" s="21"/>
      <c r="AN52" s="22"/>
      <c r="AO52" s="22"/>
      <c r="AP52" s="22"/>
      <c r="AQ52" s="22"/>
      <c r="AR52" s="22"/>
      <c r="AS52" s="23"/>
      <c r="AT52" s="21"/>
      <c r="AU52" s="21"/>
      <c r="AV52" s="21"/>
      <c r="AW52" s="22"/>
      <c r="AX52" s="22"/>
      <c r="AY52" s="22"/>
      <c r="AZ52" s="22"/>
      <c r="BA52" s="22"/>
      <c r="BB52" s="23"/>
      <c r="BC52" s="21"/>
      <c r="BD52" s="21"/>
      <c r="BE52" s="21"/>
      <c r="BF52" s="22"/>
      <c r="BG52" s="22"/>
      <c r="BH52" s="22"/>
      <c r="BI52" s="22"/>
      <c r="BJ52" s="22"/>
      <c r="BK52" s="23"/>
      <c r="BL52" s="21"/>
      <c r="BM52" s="21"/>
      <c r="BN52" s="21"/>
      <c r="BO52" s="22"/>
      <c r="BP52" s="22"/>
      <c r="BQ52" s="22"/>
      <c r="BR52" s="22"/>
      <c r="BS52" s="22"/>
      <c r="BT52" s="23"/>
      <c r="BU52" s="21"/>
      <c r="BV52" s="21"/>
      <c r="BW52" s="21"/>
      <c r="BX52" s="22"/>
      <c r="BY52" s="22"/>
      <c r="BZ52" s="22"/>
      <c r="CA52" s="22"/>
      <c r="CB52" s="22"/>
      <c r="CC52" s="23"/>
      <c r="CD52" s="21"/>
      <c r="CE52" s="21"/>
      <c r="CF52" s="21"/>
      <c r="CG52" s="22"/>
      <c r="CH52" s="22"/>
      <c r="CI52" s="22"/>
      <c r="CJ52" s="22"/>
      <c r="CK52" s="22"/>
      <c r="CL52" s="23"/>
      <c r="CM52" s="21">
        <v>1461.14</v>
      </c>
      <c r="CN52" s="21">
        <v>0</v>
      </c>
      <c r="CO52" s="21">
        <v>1461.14</v>
      </c>
      <c r="CP52" s="22">
        <v>102</v>
      </c>
      <c r="CQ52" s="22">
        <v>18.95</v>
      </c>
      <c r="CR52" s="22">
        <v>131.1</v>
      </c>
      <c r="CS52" s="22">
        <v>117.73</v>
      </c>
      <c r="CT52" s="22">
        <v>369.78</v>
      </c>
      <c r="CU52" s="23">
        <v>1830.92</v>
      </c>
      <c r="CV52" s="21">
        <v>1688.21</v>
      </c>
      <c r="CW52" s="21">
        <v>0</v>
      </c>
      <c r="CX52" s="21">
        <v>1688.21</v>
      </c>
      <c r="CY52" s="22">
        <v>134</v>
      </c>
      <c r="CZ52" s="22">
        <v>21.91</v>
      </c>
      <c r="DA52" s="22">
        <v>138.72999999999999</v>
      </c>
      <c r="DB52" s="22">
        <v>131.97999999999999</v>
      </c>
      <c r="DC52" s="22">
        <v>426.62</v>
      </c>
      <c r="DD52" s="23">
        <v>2114.83</v>
      </c>
      <c r="DE52" s="21">
        <v>1976.38</v>
      </c>
      <c r="DF52" s="21">
        <v>0</v>
      </c>
      <c r="DG52" s="21">
        <v>1976.38</v>
      </c>
      <c r="DH52" s="22">
        <v>-18</v>
      </c>
      <c r="DI52" s="22">
        <v>128</v>
      </c>
      <c r="DJ52" s="22">
        <v>450.93</v>
      </c>
      <c r="DK52" s="22">
        <v>153.72999999999999</v>
      </c>
      <c r="DL52" s="22">
        <v>714.66</v>
      </c>
      <c r="DM52" s="23">
        <v>2691.04</v>
      </c>
      <c r="DN52" s="73">
        <f t="shared" si="1"/>
        <v>5125.7300000000005</v>
      </c>
      <c r="DO52" s="73">
        <f t="shared" si="2"/>
        <v>0</v>
      </c>
      <c r="DP52" s="73">
        <f t="shared" si="3"/>
        <v>5125.7300000000005</v>
      </c>
      <c r="DQ52" s="22">
        <f t="shared" si="4"/>
        <v>218</v>
      </c>
      <c r="DR52" s="22">
        <f t="shared" si="5"/>
        <v>168.86</v>
      </c>
      <c r="DS52" s="22">
        <f t="shared" si="6"/>
        <v>720.76</v>
      </c>
      <c r="DT52" s="22">
        <f t="shared" si="7"/>
        <v>403.43999999999994</v>
      </c>
      <c r="DU52" s="22">
        <f t="shared" si="8"/>
        <v>1511.06</v>
      </c>
      <c r="DV52" s="23">
        <f t="shared" si="9"/>
        <v>6636.79</v>
      </c>
      <c r="DW52" s="262">
        <f t="shared" si="10"/>
        <v>5125.7300000000005</v>
      </c>
      <c r="DX52" s="262"/>
      <c r="DY52" s="263">
        <f t="shared" si="11"/>
        <v>1511.06</v>
      </c>
      <c r="DZ52" s="263"/>
    </row>
    <row r="53" spans="1:130" x14ac:dyDescent="0.25">
      <c r="A53" s="18">
        <v>1941</v>
      </c>
      <c r="B53" s="18" t="s">
        <v>861</v>
      </c>
      <c r="C53" s="18" t="s">
        <v>937</v>
      </c>
      <c r="D53" s="20">
        <v>1</v>
      </c>
      <c r="G53" s="18" t="s">
        <v>173</v>
      </c>
      <c r="H53" s="18" t="s">
        <v>27</v>
      </c>
      <c r="I53" s="18" t="s">
        <v>172</v>
      </c>
      <c r="J53" s="21"/>
      <c r="K53" s="21"/>
      <c r="L53" s="21"/>
      <c r="M53" s="22"/>
      <c r="N53" s="22"/>
      <c r="O53" s="22"/>
      <c r="P53" s="22"/>
      <c r="Q53" s="22"/>
      <c r="R53" s="23"/>
      <c r="S53" s="21"/>
      <c r="T53" s="21"/>
      <c r="U53" s="21"/>
      <c r="V53" s="22"/>
      <c r="W53" s="22"/>
      <c r="X53" s="22"/>
      <c r="Y53" s="22"/>
      <c r="Z53" s="22"/>
      <c r="AA53" s="23"/>
      <c r="AB53" s="21"/>
      <c r="AC53" s="21"/>
      <c r="AD53" s="21"/>
      <c r="AE53" s="22"/>
      <c r="AF53" s="22"/>
      <c r="AG53" s="22"/>
      <c r="AH53" s="22"/>
      <c r="AI53" s="22"/>
      <c r="AJ53" s="23"/>
      <c r="AK53" s="21"/>
      <c r="AL53" s="21"/>
      <c r="AM53" s="21"/>
      <c r="AN53" s="22"/>
      <c r="AO53" s="22"/>
      <c r="AP53" s="22"/>
      <c r="AQ53" s="22"/>
      <c r="AR53" s="22"/>
      <c r="AS53" s="23"/>
      <c r="AT53" s="21"/>
      <c r="AU53" s="21"/>
      <c r="AV53" s="21"/>
      <c r="AW53" s="22"/>
      <c r="AX53" s="22"/>
      <c r="AY53" s="22"/>
      <c r="AZ53" s="22"/>
      <c r="BA53" s="22"/>
      <c r="BB53" s="23"/>
      <c r="BC53" s="21"/>
      <c r="BD53" s="21"/>
      <c r="BE53" s="21"/>
      <c r="BF53" s="22"/>
      <c r="BG53" s="22"/>
      <c r="BH53" s="22"/>
      <c r="BI53" s="22"/>
      <c r="BJ53" s="22"/>
      <c r="BK53" s="23"/>
      <c r="BL53" s="21"/>
      <c r="BM53" s="21"/>
      <c r="BN53" s="21"/>
      <c r="BO53" s="22"/>
      <c r="BP53" s="22"/>
      <c r="BQ53" s="22"/>
      <c r="BR53" s="22"/>
      <c r="BS53" s="22"/>
      <c r="BT53" s="23"/>
      <c r="BU53" s="21"/>
      <c r="BV53" s="21"/>
      <c r="BW53" s="21"/>
      <c r="BX53" s="22"/>
      <c r="BY53" s="22"/>
      <c r="BZ53" s="22"/>
      <c r="CA53" s="22"/>
      <c r="CB53" s="22"/>
      <c r="CC53" s="23"/>
      <c r="CD53" s="21"/>
      <c r="CE53" s="21"/>
      <c r="CF53" s="21"/>
      <c r="CG53" s="22"/>
      <c r="CH53" s="22"/>
      <c r="CI53" s="22"/>
      <c r="CJ53" s="22"/>
      <c r="CK53" s="22"/>
      <c r="CL53" s="23"/>
      <c r="CM53" s="21">
        <v>1365.91</v>
      </c>
      <c r="CN53" s="21">
        <v>0</v>
      </c>
      <c r="CO53" s="21">
        <v>1365.91</v>
      </c>
      <c r="CP53" s="22">
        <v>89</v>
      </c>
      <c r="CQ53" s="22">
        <v>17.71</v>
      </c>
      <c r="CR53" s="22">
        <v>45.52</v>
      </c>
      <c r="CS53" s="22">
        <v>116.04</v>
      </c>
      <c r="CT53" s="22">
        <v>268.27</v>
      </c>
      <c r="CU53" s="23">
        <v>1634.18</v>
      </c>
      <c r="CV53" s="21">
        <v>1376.23</v>
      </c>
      <c r="CW53" s="21">
        <v>0</v>
      </c>
      <c r="CX53" s="21">
        <v>1376.23</v>
      </c>
      <c r="CY53" s="22">
        <v>91</v>
      </c>
      <c r="CZ53" s="22">
        <v>17.86</v>
      </c>
      <c r="DA53" s="22">
        <v>45.74</v>
      </c>
      <c r="DB53" s="22">
        <v>126.43</v>
      </c>
      <c r="DC53" s="22">
        <v>281.02999999999997</v>
      </c>
      <c r="DD53" s="23">
        <v>1657.26</v>
      </c>
      <c r="DE53" s="21">
        <v>1894.71</v>
      </c>
      <c r="DF53" s="21">
        <v>0</v>
      </c>
      <c r="DG53" s="21">
        <v>1894.71</v>
      </c>
      <c r="DH53" s="22">
        <v>17</v>
      </c>
      <c r="DI53" s="22">
        <v>117.15</v>
      </c>
      <c r="DJ53" s="22">
        <v>324.35000000000002</v>
      </c>
      <c r="DK53" s="22">
        <v>152.28</v>
      </c>
      <c r="DL53" s="22">
        <v>610.78</v>
      </c>
      <c r="DM53" s="23">
        <v>2505.4899999999998</v>
      </c>
      <c r="DN53" s="73">
        <f t="shared" si="1"/>
        <v>4636.8500000000004</v>
      </c>
      <c r="DO53" s="73">
        <f t="shared" si="2"/>
        <v>0</v>
      </c>
      <c r="DP53" s="73">
        <f t="shared" si="3"/>
        <v>4636.8500000000004</v>
      </c>
      <c r="DQ53" s="22">
        <f t="shared" si="4"/>
        <v>197</v>
      </c>
      <c r="DR53" s="22">
        <f t="shared" si="5"/>
        <v>152.72</v>
      </c>
      <c r="DS53" s="22">
        <f t="shared" si="6"/>
        <v>415.61</v>
      </c>
      <c r="DT53" s="22">
        <f t="shared" si="7"/>
        <v>394.75</v>
      </c>
      <c r="DU53" s="22">
        <f t="shared" si="8"/>
        <v>1160.08</v>
      </c>
      <c r="DV53" s="23">
        <f t="shared" si="9"/>
        <v>5796.93</v>
      </c>
      <c r="DW53" s="262">
        <f t="shared" si="10"/>
        <v>4636.8500000000004</v>
      </c>
      <c r="DX53" s="262"/>
      <c r="DY53" s="263">
        <f t="shared" si="11"/>
        <v>1160.08</v>
      </c>
      <c r="DZ53" s="263"/>
    </row>
    <row r="54" spans="1:130" x14ac:dyDescent="0.25">
      <c r="A54" s="18">
        <v>1942</v>
      </c>
      <c r="B54" s="18" t="s">
        <v>965</v>
      </c>
      <c r="C54" s="18" t="s">
        <v>206</v>
      </c>
      <c r="D54" s="20">
        <v>1</v>
      </c>
      <c r="G54" s="18" t="s">
        <v>173</v>
      </c>
      <c r="H54" s="18" t="s">
        <v>27</v>
      </c>
      <c r="I54" s="18" t="s">
        <v>172</v>
      </c>
      <c r="J54" s="21"/>
      <c r="K54" s="21"/>
      <c r="L54" s="21"/>
      <c r="M54" s="22"/>
      <c r="N54" s="22"/>
      <c r="O54" s="22"/>
      <c r="P54" s="22"/>
      <c r="Q54" s="22"/>
      <c r="R54" s="23"/>
      <c r="S54" s="21"/>
      <c r="T54" s="21"/>
      <c r="U54" s="21"/>
      <c r="V54" s="22"/>
      <c r="W54" s="22"/>
      <c r="X54" s="22"/>
      <c r="Y54" s="22"/>
      <c r="Z54" s="22"/>
      <c r="AA54" s="23"/>
      <c r="AB54" s="21"/>
      <c r="AC54" s="21"/>
      <c r="AD54" s="21"/>
      <c r="AE54" s="22"/>
      <c r="AF54" s="22"/>
      <c r="AG54" s="22"/>
      <c r="AH54" s="22"/>
      <c r="AI54" s="22"/>
      <c r="AJ54" s="23"/>
      <c r="AK54" s="21"/>
      <c r="AL54" s="21"/>
      <c r="AM54" s="21"/>
      <c r="AN54" s="22"/>
      <c r="AO54" s="22"/>
      <c r="AP54" s="22"/>
      <c r="AQ54" s="22"/>
      <c r="AR54" s="22"/>
      <c r="AS54" s="23"/>
      <c r="AT54" s="21"/>
      <c r="AU54" s="21"/>
      <c r="AV54" s="21"/>
      <c r="AW54" s="22"/>
      <c r="AX54" s="22"/>
      <c r="AY54" s="22"/>
      <c r="AZ54" s="22"/>
      <c r="BA54" s="22"/>
      <c r="BB54" s="23"/>
      <c r="BC54" s="21"/>
      <c r="BD54" s="21"/>
      <c r="BE54" s="21"/>
      <c r="BF54" s="22"/>
      <c r="BG54" s="22"/>
      <c r="BH54" s="22"/>
      <c r="BI54" s="22"/>
      <c r="BJ54" s="22"/>
      <c r="BK54" s="23"/>
      <c r="BL54" s="21"/>
      <c r="BM54" s="21"/>
      <c r="BN54" s="21"/>
      <c r="BO54" s="22"/>
      <c r="BP54" s="22"/>
      <c r="BQ54" s="22"/>
      <c r="BR54" s="22"/>
      <c r="BS54" s="22"/>
      <c r="BT54" s="23"/>
      <c r="BU54" s="21"/>
      <c r="BV54" s="21"/>
      <c r="BW54" s="21"/>
      <c r="BX54" s="22"/>
      <c r="BY54" s="22"/>
      <c r="BZ54" s="22"/>
      <c r="CA54" s="22"/>
      <c r="CB54" s="22"/>
      <c r="CC54" s="23"/>
      <c r="CD54" s="21"/>
      <c r="CE54" s="21"/>
      <c r="CF54" s="21"/>
      <c r="CG54" s="22"/>
      <c r="CH54" s="22"/>
      <c r="CI54" s="22"/>
      <c r="CJ54" s="22"/>
      <c r="CK54" s="22"/>
      <c r="CL54" s="23"/>
      <c r="CM54" s="21">
        <v>1413.52</v>
      </c>
      <c r="CN54" s="21">
        <v>0</v>
      </c>
      <c r="CO54" s="21">
        <v>1413.52</v>
      </c>
      <c r="CP54" s="22">
        <v>96</v>
      </c>
      <c r="CQ54" s="22">
        <v>18.329999999999998</v>
      </c>
      <c r="CR54" s="22">
        <v>88.31</v>
      </c>
      <c r="CS54" s="22">
        <v>101.59</v>
      </c>
      <c r="CT54" s="22">
        <v>304.23</v>
      </c>
      <c r="CU54" s="23">
        <v>1717.75</v>
      </c>
      <c r="CV54" s="21">
        <v>1640.59</v>
      </c>
      <c r="CW54" s="21">
        <v>0</v>
      </c>
      <c r="CX54" s="21">
        <v>1640.59</v>
      </c>
      <c r="CY54" s="22">
        <v>127</v>
      </c>
      <c r="CZ54" s="22">
        <v>21.29</v>
      </c>
      <c r="DA54" s="22">
        <v>95.81</v>
      </c>
      <c r="DB54" s="22">
        <v>105.62</v>
      </c>
      <c r="DC54" s="22">
        <v>349.72</v>
      </c>
      <c r="DD54" s="23">
        <v>1990.31</v>
      </c>
      <c r="DE54" s="21">
        <v>1983.33</v>
      </c>
      <c r="DF54" s="21">
        <v>0</v>
      </c>
      <c r="DG54" s="21">
        <v>1983.33</v>
      </c>
      <c r="DH54" s="22">
        <v>-8</v>
      </c>
      <c r="DI54" s="22">
        <v>126.3</v>
      </c>
      <c r="DJ54" s="22">
        <v>404.26</v>
      </c>
      <c r="DK54" s="22">
        <v>113.06</v>
      </c>
      <c r="DL54" s="22">
        <v>635.62</v>
      </c>
      <c r="DM54" s="23">
        <v>2618.9499999999998</v>
      </c>
      <c r="DN54" s="73">
        <f t="shared" si="1"/>
        <v>5037.4399999999996</v>
      </c>
      <c r="DO54" s="73">
        <f t="shared" si="2"/>
        <v>0</v>
      </c>
      <c r="DP54" s="73">
        <f t="shared" si="3"/>
        <v>5037.4399999999996</v>
      </c>
      <c r="DQ54" s="22">
        <f t="shared" si="4"/>
        <v>215</v>
      </c>
      <c r="DR54" s="22">
        <f t="shared" si="5"/>
        <v>165.92</v>
      </c>
      <c r="DS54" s="22">
        <f t="shared" si="6"/>
        <v>588.38</v>
      </c>
      <c r="DT54" s="22">
        <f t="shared" si="7"/>
        <v>320.27</v>
      </c>
      <c r="DU54" s="22">
        <f t="shared" si="8"/>
        <v>1289.5700000000002</v>
      </c>
      <c r="DV54" s="23">
        <f t="shared" si="9"/>
        <v>6327.01</v>
      </c>
      <c r="DW54" s="262">
        <f t="shared" si="10"/>
        <v>5037.4399999999996</v>
      </c>
      <c r="DX54" s="262"/>
      <c r="DY54" s="263">
        <f t="shared" si="11"/>
        <v>1289.5700000000002</v>
      </c>
      <c r="DZ54" s="263"/>
    </row>
    <row r="55" spans="1:130" x14ac:dyDescent="0.25">
      <c r="A55" s="18">
        <v>1944</v>
      </c>
      <c r="B55" s="18" t="s">
        <v>954</v>
      </c>
      <c r="C55" s="18" t="s">
        <v>663</v>
      </c>
      <c r="D55" s="20">
        <v>1</v>
      </c>
      <c r="G55" s="18" t="s">
        <v>173</v>
      </c>
      <c r="H55" s="18" t="s">
        <v>27</v>
      </c>
      <c r="I55" s="18" t="s">
        <v>172</v>
      </c>
      <c r="J55" s="21"/>
      <c r="K55" s="21"/>
      <c r="L55" s="21"/>
      <c r="M55" s="22"/>
      <c r="N55" s="22"/>
      <c r="O55" s="22"/>
      <c r="P55" s="22"/>
      <c r="Q55" s="22"/>
      <c r="R55" s="23"/>
      <c r="S55" s="21"/>
      <c r="T55" s="21"/>
      <c r="U55" s="21"/>
      <c r="V55" s="22"/>
      <c r="W55" s="22"/>
      <c r="X55" s="22"/>
      <c r="Y55" s="22"/>
      <c r="Z55" s="22"/>
      <c r="AA55" s="23"/>
      <c r="AB55" s="21"/>
      <c r="AC55" s="21"/>
      <c r="AD55" s="21"/>
      <c r="AE55" s="22"/>
      <c r="AF55" s="22"/>
      <c r="AG55" s="22"/>
      <c r="AH55" s="22"/>
      <c r="AI55" s="22"/>
      <c r="AJ55" s="23"/>
      <c r="AK55" s="21"/>
      <c r="AL55" s="21"/>
      <c r="AM55" s="21"/>
      <c r="AN55" s="22"/>
      <c r="AO55" s="22"/>
      <c r="AP55" s="22"/>
      <c r="AQ55" s="22"/>
      <c r="AR55" s="22"/>
      <c r="AS55" s="23"/>
      <c r="AT55" s="21"/>
      <c r="AU55" s="21"/>
      <c r="AV55" s="21"/>
      <c r="AW55" s="22"/>
      <c r="AX55" s="22"/>
      <c r="AY55" s="22"/>
      <c r="AZ55" s="22"/>
      <c r="BA55" s="22"/>
      <c r="BB55" s="23"/>
      <c r="BC55" s="21"/>
      <c r="BD55" s="21"/>
      <c r="BE55" s="21"/>
      <c r="BF55" s="22"/>
      <c r="BG55" s="22"/>
      <c r="BH55" s="22"/>
      <c r="BI55" s="22"/>
      <c r="BJ55" s="22"/>
      <c r="BK55" s="23"/>
      <c r="BL55" s="21"/>
      <c r="BM55" s="21"/>
      <c r="BN55" s="21"/>
      <c r="BO55" s="22"/>
      <c r="BP55" s="22"/>
      <c r="BQ55" s="22"/>
      <c r="BR55" s="22"/>
      <c r="BS55" s="22"/>
      <c r="BT55" s="23"/>
      <c r="BU55" s="21"/>
      <c r="BV55" s="21"/>
      <c r="BW55" s="21"/>
      <c r="BX55" s="22"/>
      <c r="BY55" s="22"/>
      <c r="BZ55" s="22"/>
      <c r="CA55" s="22"/>
      <c r="CB55" s="22"/>
      <c r="CC55" s="23"/>
      <c r="CD55" s="21"/>
      <c r="CE55" s="21"/>
      <c r="CF55" s="21"/>
      <c r="CG55" s="22"/>
      <c r="CH55" s="22"/>
      <c r="CI55" s="22"/>
      <c r="CJ55" s="22"/>
      <c r="CK55" s="22"/>
      <c r="CL55" s="23"/>
      <c r="CM55" s="21">
        <v>1461.14</v>
      </c>
      <c r="CN55" s="21">
        <v>0</v>
      </c>
      <c r="CO55" s="21">
        <v>1461.14</v>
      </c>
      <c r="CP55" s="22">
        <v>102</v>
      </c>
      <c r="CQ55" s="22">
        <v>18.95</v>
      </c>
      <c r="CR55" s="22">
        <v>131.1</v>
      </c>
      <c r="CS55" s="22">
        <v>117.73</v>
      </c>
      <c r="CT55" s="22">
        <v>369.78</v>
      </c>
      <c r="CU55" s="23">
        <v>1830.92</v>
      </c>
      <c r="CV55" s="21">
        <v>1688.21</v>
      </c>
      <c r="CW55" s="21">
        <v>0</v>
      </c>
      <c r="CX55" s="21">
        <v>1688.21</v>
      </c>
      <c r="CY55" s="22">
        <v>134</v>
      </c>
      <c r="CZ55" s="22">
        <v>21.91</v>
      </c>
      <c r="DA55" s="22">
        <v>138.72999999999999</v>
      </c>
      <c r="DB55" s="22">
        <v>131.97999999999999</v>
      </c>
      <c r="DC55" s="22">
        <v>426.62</v>
      </c>
      <c r="DD55" s="23">
        <v>2114.83</v>
      </c>
      <c r="DE55" s="21">
        <v>2054.7600000000002</v>
      </c>
      <c r="DF55" s="21">
        <v>0</v>
      </c>
      <c r="DG55" s="21">
        <v>2054.7600000000002</v>
      </c>
      <c r="DH55" s="22">
        <v>-14</v>
      </c>
      <c r="DI55" s="22">
        <v>130.58000000000001</v>
      </c>
      <c r="DJ55" s="22">
        <v>468.5</v>
      </c>
      <c r="DK55" s="22">
        <v>150.02000000000001</v>
      </c>
      <c r="DL55" s="22">
        <v>735.1</v>
      </c>
      <c r="DM55" s="23">
        <v>2789.86</v>
      </c>
      <c r="DN55" s="73">
        <f t="shared" si="1"/>
        <v>5204.1100000000006</v>
      </c>
      <c r="DO55" s="73">
        <f t="shared" si="2"/>
        <v>0</v>
      </c>
      <c r="DP55" s="73">
        <f t="shared" si="3"/>
        <v>5204.1100000000006</v>
      </c>
      <c r="DQ55" s="22">
        <f t="shared" si="4"/>
        <v>222</v>
      </c>
      <c r="DR55" s="22">
        <f t="shared" si="5"/>
        <v>171.44</v>
      </c>
      <c r="DS55" s="22">
        <f t="shared" si="6"/>
        <v>738.32999999999993</v>
      </c>
      <c r="DT55" s="22">
        <f t="shared" si="7"/>
        <v>399.73</v>
      </c>
      <c r="DU55" s="22">
        <f t="shared" si="8"/>
        <v>1531.5</v>
      </c>
      <c r="DV55" s="23">
        <f t="shared" si="9"/>
        <v>6735.6100000000006</v>
      </c>
      <c r="DW55" s="262">
        <f>DP55-F55</f>
        <v>5204.1100000000006</v>
      </c>
      <c r="DX55" s="262"/>
      <c r="DY55" s="263">
        <f t="shared" si="11"/>
        <v>1531.5</v>
      </c>
      <c r="DZ55" s="263"/>
    </row>
    <row r="56" spans="1:130" x14ac:dyDescent="0.25">
      <c r="A56" s="18">
        <v>1945</v>
      </c>
      <c r="B56" s="18" t="s">
        <v>960</v>
      </c>
      <c r="C56" s="18" t="s">
        <v>956</v>
      </c>
      <c r="D56" s="20">
        <v>1</v>
      </c>
      <c r="G56" s="18" t="s">
        <v>173</v>
      </c>
      <c r="H56" s="18" t="s">
        <v>27</v>
      </c>
      <c r="I56" s="18" t="s">
        <v>172</v>
      </c>
      <c r="J56" s="21"/>
      <c r="K56" s="21"/>
      <c r="L56" s="21"/>
      <c r="M56" s="22"/>
      <c r="N56" s="22"/>
      <c r="O56" s="22"/>
      <c r="P56" s="22"/>
      <c r="Q56" s="22"/>
      <c r="R56" s="23"/>
      <c r="S56" s="21"/>
      <c r="T56" s="21"/>
      <c r="U56" s="21"/>
      <c r="V56" s="22"/>
      <c r="W56" s="22"/>
      <c r="X56" s="22"/>
      <c r="Y56" s="22"/>
      <c r="Z56" s="22"/>
      <c r="AA56" s="23"/>
      <c r="AB56" s="21"/>
      <c r="AC56" s="21"/>
      <c r="AD56" s="21"/>
      <c r="AE56" s="22"/>
      <c r="AF56" s="22"/>
      <c r="AG56" s="22"/>
      <c r="AH56" s="22"/>
      <c r="AI56" s="22"/>
      <c r="AJ56" s="23"/>
      <c r="AK56" s="21"/>
      <c r="AL56" s="21"/>
      <c r="AM56" s="21"/>
      <c r="AN56" s="22"/>
      <c r="AO56" s="22"/>
      <c r="AP56" s="22"/>
      <c r="AQ56" s="22"/>
      <c r="AR56" s="22"/>
      <c r="AS56" s="23"/>
      <c r="AT56" s="21"/>
      <c r="AU56" s="21"/>
      <c r="AV56" s="21"/>
      <c r="AW56" s="22"/>
      <c r="AX56" s="22"/>
      <c r="AY56" s="22"/>
      <c r="AZ56" s="22"/>
      <c r="BA56" s="22"/>
      <c r="BB56" s="23"/>
      <c r="BC56" s="21"/>
      <c r="BD56" s="21"/>
      <c r="BE56" s="21"/>
      <c r="BF56" s="22"/>
      <c r="BG56" s="22"/>
      <c r="BH56" s="22"/>
      <c r="BI56" s="22"/>
      <c r="BJ56" s="22"/>
      <c r="BK56" s="23"/>
      <c r="BL56" s="21"/>
      <c r="BM56" s="21"/>
      <c r="BN56" s="21"/>
      <c r="BO56" s="22"/>
      <c r="BP56" s="22"/>
      <c r="BQ56" s="22"/>
      <c r="BR56" s="22"/>
      <c r="BS56" s="22"/>
      <c r="BT56" s="23"/>
      <c r="BU56" s="21"/>
      <c r="BV56" s="21"/>
      <c r="BW56" s="21"/>
      <c r="BX56" s="22"/>
      <c r="BY56" s="22"/>
      <c r="BZ56" s="22"/>
      <c r="CA56" s="22"/>
      <c r="CB56" s="22"/>
      <c r="CC56" s="23"/>
      <c r="CD56" s="21"/>
      <c r="CE56" s="21"/>
      <c r="CF56" s="21"/>
      <c r="CG56" s="22"/>
      <c r="CH56" s="22"/>
      <c r="CI56" s="22"/>
      <c r="CJ56" s="22"/>
      <c r="CK56" s="22"/>
      <c r="CL56" s="23"/>
      <c r="CM56" s="21">
        <v>1457.63</v>
      </c>
      <c r="CN56" s="21">
        <v>0</v>
      </c>
      <c r="CO56" s="21">
        <v>1457.63</v>
      </c>
      <c r="CP56" s="22">
        <v>102</v>
      </c>
      <c r="CQ56" s="22">
        <v>18.95</v>
      </c>
      <c r="CR56" s="22">
        <v>131.1</v>
      </c>
      <c r="CS56" s="22">
        <v>117.69</v>
      </c>
      <c r="CT56" s="22">
        <v>369.74</v>
      </c>
      <c r="CU56" s="23">
        <v>1827.37</v>
      </c>
      <c r="CV56" s="21">
        <v>1684.7</v>
      </c>
      <c r="CW56" s="21">
        <v>0</v>
      </c>
      <c r="CX56" s="21">
        <v>1684.7</v>
      </c>
      <c r="CY56" s="22">
        <v>134</v>
      </c>
      <c r="CZ56" s="22">
        <v>21.91</v>
      </c>
      <c r="DA56" s="22">
        <v>138.72999999999999</v>
      </c>
      <c r="DB56" s="22">
        <v>131.93</v>
      </c>
      <c r="DC56" s="22">
        <v>426.57</v>
      </c>
      <c r="DD56" s="23">
        <v>2111.27</v>
      </c>
      <c r="DE56" s="21">
        <v>2051.25</v>
      </c>
      <c r="DF56" s="21">
        <v>0</v>
      </c>
      <c r="DG56" s="21">
        <v>2051.25</v>
      </c>
      <c r="DH56" s="22">
        <v>-14</v>
      </c>
      <c r="DI56" s="22">
        <v>130.58000000000001</v>
      </c>
      <c r="DJ56" s="22">
        <v>468.5</v>
      </c>
      <c r="DK56" s="22">
        <v>155.07</v>
      </c>
      <c r="DL56" s="22">
        <v>740.15</v>
      </c>
      <c r="DM56" s="23">
        <v>2791.4</v>
      </c>
      <c r="DN56" s="73">
        <f t="shared" si="1"/>
        <v>5193.58</v>
      </c>
      <c r="DO56" s="73">
        <f t="shared" si="2"/>
        <v>0</v>
      </c>
      <c r="DP56" s="73">
        <f t="shared" si="3"/>
        <v>5193.58</v>
      </c>
      <c r="DQ56" s="22">
        <f t="shared" si="4"/>
        <v>222</v>
      </c>
      <c r="DR56" s="22">
        <f t="shared" si="5"/>
        <v>171.44</v>
      </c>
      <c r="DS56" s="22">
        <f t="shared" si="6"/>
        <v>738.32999999999993</v>
      </c>
      <c r="DT56" s="22">
        <f t="shared" si="7"/>
        <v>404.69</v>
      </c>
      <c r="DU56" s="22">
        <f t="shared" si="8"/>
        <v>1536.46</v>
      </c>
      <c r="DV56" s="23">
        <f t="shared" si="9"/>
        <v>6730.04</v>
      </c>
      <c r="DW56" s="262">
        <f t="shared" si="10"/>
        <v>5193.58</v>
      </c>
      <c r="DX56" s="262"/>
      <c r="DY56" s="263">
        <f t="shared" si="11"/>
        <v>1536.46</v>
      </c>
      <c r="DZ56" s="263"/>
    </row>
    <row r="57" spans="1:130" x14ac:dyDescent="0.25">
      <c r="A57" s="18">
        <v>1946</v>
      </c>
      <c r="B57" s="18" t="s">
        <v>940</v>
      </c>
      <c r="C57" s="18" t="s">
        <v>941</v>
      </c>
      <c r="D57" s="20">
        <v>1</v>
      </c>
      <c r="G57" s="18" t="s">
        <v>173</v>
      </c>
      <c r="H57" s="18" t="s">
        <v>27</v>
      </c>
      <c r="I57" s="18" t="s">
        <v>172</v>
      </c>
      <c r="J57" s="21"/>
      <c r="K57" s="21"/>
      <c r="L57" s="21"/>
      <c r="M57" s="22"/>
      <c r="N57" s="22"/>
      <c r="O57" s="22"/>
      <c r="P57" s="22"/>
      <c r="Q57" s="22"/>
      <c r="R57" s="23"/>
      <c r="S57" s="21"/>
      <c r="T57" s="21"/>
      <c r="U57" s="21"/>
      <c r="V57" s="22"/>
      <c r="W57" s="22"/>
      <c r="X57" s="22"/>
      <c r="Y57" s="22"/>
      <c r="Z57" s="22"/>
      <c r="AA57" s="23"/>
      <c r="AB57" s="21"/>
      <c r="AC57" s="21"/>
      <c r="AD57" s="21"/>
      <c r="AE57" s="22"/>
      <c r="AF57" s="22"/>
      <c r="AG57" s="22"/>
      <c r="AH57" s="22"/>
      <c r="AI57" s="22"/>
      <c r="AJ57" s="23"/>
      <c r="AK57" s="21"/>
      <c r="AL57" s="21"/>
      <c r="AM57" s="21"/>
      <c r="AN57" s="22"/>
      <c r="AO57" s="22"/>
      <c r="AP57" s="22"/>
      <c r="AQ57" s="22"/>
      <c r="AR57" s="22"/>
      <c r="AS57" s="23"/>
      <c r="AT57" s="21"/>
      <c r="AU57" s="21"/>
      <c r="AV57" s="21"/>
      <c r="AW57" s="22"/>
      <c r="AX57" s="22"/>
      <c r="AY57" s="22"/>
      <c r="AZ57" s="22"/>
      <c r="BA57" s="22"/>
      <c r="BB57" s="23"/>
      <c r="BC57" s="21"/>
      <c r="BD57" s="21"/>
      <c r="BE57" s="21"/>
      <c r="BF57" s="22"/>
      <c r="BG57" s="22"/>
      <c r="BH57" s="22"/>
      <c r="BI57" s="22"/>
      <c r="BJ57" s="22"/>
      <c r="BK57" s="23"/>
      <c r="BL57" s="21"/>
      <c r="BM57" s="21"/>
      <c r="BN57" s="21"/>
      <c r="BO57" s="22"/>
      <c r="BP57" s="22"/>
      <c r="BQ57" s="22"/>
      <c r="BR57" s="22"/>
      <c r="BS57" s="22"/>
      <c r="BT57" s="23"/>
      <c r="BU57" s="21"/>
      <c r="BV57" s="21"/>
      <c r="BW57" s="21"/>
      <c r="BX57" s="22"/>
      <c r="BY57" s="22"/>
      <c r="BZ57" s="22"/>
      <c r="CA57" s="22"/>
      <c r="CB57" s="22"/>
      <c r="CC57" s="23"/>
      <c r="CD57" s="21"/>
      <c r="CE57" s="21"/>
      <c r="CF57" s="21"/>
      <c r="CG57" s="22"/>
      <c r="CH57" s="22"/>
      <c r="CI57" s="22"/>
      <c r="CJ57" s="22"/>
      <c r="CK57" s="22"/>
      <c r="CL57" s="23"/>
      <c r="CM57" s="21">
        <v>1457.63</v>
      </c>
      <c r="CN57" s="21">
        <v>0</v>
      </c>
      <c r="CO57" s="21">
        <v>1457.63</v>
      </c>
      <c r="CP57" s="22">
        <v>102</v>
      </c>
      <c r="CQ57" s="22">
        <v>18.95</v>
      </c>
      <c r="CR57" s="22">
        <v>131.1</v>
      </c>
      <c r="CS57" s="22">
        <v>117.69</v>
      </c>
      <c r="CT57" s="22">
        <v>369.74</v>
      </c>
      <c r="CU57" s="23">
        <v>1827.37</v>
      </c>
      <c r="CV57" s="21">
        <v>1684.7</v>
      </c>
      <c r="CW57" s="21">
        <v>0</v>
      </c>
      <c r="CX57" s="21">
        <v>1684.7</v>
      </c>
      <c r="CY57" s="22">
        <v>134</v>
      </c>
      <c r="CZ57" s="22">
        <v>21.91</v>
      </c>
      <c r="DA57" s="22">
        <v>138.72999999999999</v>
      </c>
      <c r="DB57" s="22">
        <v>131.93</v>
      </c>
      <c r="DC57" s="22">
        <v>426.57</v>
      </c>
      <c r="DD57" s="23">
        <v>2111.27</v>
      </c>
      <c r="DE57" s="21">
        <v>2051.25</v>
      </c>
      <c r="DF57" s="21">
        <v>0</v>
      </c>
      <c r="DG57" s="21">
        <v>2051.25</v>
      </c>
      <c r="DH57" s="22">
        <v>-14</v>
      </c>
      <c r="DI57" s="22">
        <v>130.58000000000001</v>
      </c>
      <c r="DJ57" s="22">
        <v>468.5</v>
      </c>
      <c r="DK57" s="22">
        <v>139.77000000000001</v>
      </c>
      <c r="DL57" s="22">
        <v>724.85</v>
      </c>
      <c r="DM57" s="23">
        <v>2776.1</v>
      </c>
      <c r="DN57" s="73">
        <f t="shared" si="1"/>
        <v>5193.58</v>
      </c>
      <c r="DO57" s="73">
        <f t="shared" si="2"/>
        <v>0</v>
      </c>
      <c r="DP57" s="73">
        <f t="shared" si="3"/>
        <v>5193.58</v>
      </c>
      <c r="DQ57" s="22">
        <f t="shared" si="4"/>
        <v>222</v>
      </c>
      <c r="DR57" s="22">
        <f t="shared" si="5"/>
        <v>171.44</v>
      </c>
      <c r="DS57" s="22">
        <f t="shared" si="6"/>
        <v>738.32999999999993</v>
      </c>
      <c r="DT57" s="22">
        <f t="shared" si="7"/>
        <v>389.39</v>
      </c>
      <c r="DU57" s="22">
        <f t="shared" si="8"/>
        <v>1521.1599999999999</v>
      </c>
      <c r="DV57" s="23">
        <f t="shared" si="9"/>
        <v>6714.74</v>
      </c>
      <c r="DW57" s="262">
        <f t="shared" si="10"/>
        <v>5193.58</v>
      </c>
      <c r="DX57" s="262"/>
      <c r="DY57" s="263">
        <f t="shared" si="11"/>
        <v>1521.1599999999999</v>
      </c>
      <c r="DZ57" s="263"/>
    </row>
    <row r="58" spans="1:130" x14ac:dyDescent="0.25">
      <c r="A58" s="18">
        <v>1947</v>
      </c>
      <c r="B58" s="18" t="s">
        <v>950</v>
      </c>
      <c r="C58" s="18" t="s">
        <v>951</v>
      </c>
      <c r="D58" s="20">
        <v>1</v>
      </c>
      <c r="G58" s="18" t="s">
        <v>173</v>
      </c>
      <c r="H58" s="18" t="s">
        <v>27</v>
      </c>
      <c r="I58" s="18" t="s">
        <v>172</v>
      </c>
      <c r="J58" s="21"/>
      <c r="K58" s="21"/>
      <c r="L58" s="21"/>
      <c r="M58" s="22"/>
      <c r="N58" s="22"/>
      <c r="O58" s="22"/>
      <c r="P58" s="22"/>
      <c r="Q58" s="22"/>
      <c r="R58" s="23"/>
      <c r="S58" s="21"/>
      <c r="T58" s="21"/>
      <c r="U58" s="21"/>
      <c r="V58" s="22"/>
      <c r="W58" s="22"/>
      <c r="X58" s="22"/>
      <c r="Y58" s="22"/>
      <c r="Z58" s="22"/>
      <c r="AA58" s="23"/>
      <c r="AB58" s="21"/>
      <c r="AC58" s="21"/>
      <c r="AD58" s="21"/>
      <c r="AE58" s="22"/>
      <c r="AF58" s="22"/>
      <c r="AG58" s="22"/>
      <c r="AH58" s="22"/>
      <c r="AI58" s="22"/>
      <c r="AJ58" s="23"/>
      <c r="AK58" s="21"/>
      <c r="AL58" s="21"/>
      <c r="AM58" s="21"/>
      <c r="AN58" s="22"/>
      <c r="AO58" s="22"/>
      <c r="AP58" s="22"/>
      <c r="AQ58" s="22"/>
      <c r="AR58" s="22"/>
      <c r="AS58" s="23"/>
      <c r="AT58" s="21"/>
      <c r="AU58" s="21"/>
      <c r="AV58" s="21"/>
      <c r="AW58" s="22"/>
      <c r="AX58" s="22"/>
      <c r="AY58" s="22"/>
      <c r="AZ58" s="22"/>
      <c r="BA58" s="22"/>
      <c r="BB58" s="23"/>
      <c r="BC58" s="21"/>
      <c r="BD58" s="21"/>
      <c r="BE58" s="21"/>
      <c r="BF58" s="22"/>
      <c r="BG58" s="22"/>
      <c r="BH58" s="22"/>
      <c r="BI58" s="22"/>
      <c r="BJ58" s="22"/>
      <c r="BK58" s="23"/>
      <c r="BL58" s="21"/>
      <c r="BM58" s="21"/>
      <c r="BN58" s="21"/>
      <c r="BO58" s="22"/>
      <c r="BP58" s="22"/>
      <c r="BQ58" s="22"/>
      <c r="BR58" s="22"/>
      <c r="BS58" s="22"/>
      <c r="BT58" s="23"/>
      <c r="BU58" s="21"/>
      <c r="BV58" s="21"/>
      <c r="BW58" s="21"/>
      <c r="BX58" s="22"/>
      <c r="BY58" s="22"/>
      <c r="BZ58" s="22"/>
      <c r="CA58" s="22"/>
      <c r="CB58" s="22"/>
      <c r="CC58" s="23"/>
      <c r="CD58" s="21"/>
      <c r="CE58" s="21"/>
      <c r="CF58" s="21"/>
      <c r="CG58" s="22"/>
      <c r="CH58" s="22"/>
      <c r="CI58" s="22"/>
      <c r="CJ58" s="22"/>
      <c r="CK58" s="22"/>
      <c r="CL58" s="23"/>
      <c r="CM58" s="21">
        <v>1365.91</v>
      </c>
      <c r="CN58" s="21">
        <v>0</v>
      </c>
      <c r="CO58" s="21">
        <v>1365.91</v>
      </c>
      <c r="CP58" s="22">
        <v>89</v>
      </c>
      <c r="CQ58" s="22">
        <v>17.71</v>
      </c>
      <c r="CR58" s="22">
        <v>45.52</v>
      </c>
      <c r="CS58" s="22">
        <v>116.04</v>
      </c>
      <c r="CT58" s="22">
        <v>268.27</v>
      </c>
      <c r="CU58" s="23">
        <v>1634.18</v>
      </c>
      <c r="CV58" s="21">
        <v>1592.98</v>
      </c>
      <c r="CW58" s="21">
        <v>0</v>
      </c>
      <c r="CX58" s="21">
        <v>1592.98</v>
      </c>
      <c r="CY58" s="22">
        <v>121</v>
      </c>
      <c r="CZ58" s="22">
        <v>20.67</v>
      </c>
      <c r="DA58" s="22">
        <v>53.11</v>
      </c>
      <c r="DB58" s="22">
        <v>130.28</v>
      </c>
      <c r="DC58" s="22">
        <v>325.06</v>
      </c>
      <c r="DD58" s="23">
        <v>1918.04</v>
      </c>
      <c r="DE58" s="21">
        <v>1911.92</v>
      </c>
      <c r="DF58" s="21">
        <v>0</v>
      </c>
      <c r="DG58" s="21">
        <v>1911.92</v>
      </c>
      <c r="DH58" s="22">
        <v>-3</v>
      </c>
      <c r="DI58" s="22">
        <v>122.06</v>
      </c>
      <c r="DJ58" s="22">
        <v>339.92</v>
      </c>
      <c r="DK58" s="22">
        <v>152.59</v>
      </c>
      <c r="DL58" s="22">
        <v>611.57000000000005</v>
      </c>
      <c r="DM58" s="23">
        <v>2523.4899999999998</v>
      </c>
      <c r="DN58" s="73">
        <f t="shared" si="1"/>
        <v>4870.8100000000004</v>
      </c>
      <c r="DO58" s="73">
        <f t="shared" si="2"/>
        <v>0</v>
      </c>
      <c r="DP58" s="73">
        <f t="shared" si="3"/>
        <v>4870.8100000000004</v>
      </c>
      <c r="DQ58" s="22">
        <f t="shared" si="4"/>
        <v>207</v>
      </c>
      <c r="DR58" s="22">
        <f t="shared" si="5"/>
        <v>160.44</v>
      </c>
      <c r="DS58" s="22">
        <f t="shared" si="6"/>
        <v>438.55</v>
      </c>
      <c r="DT58" s="22">
        <f t="shared" si="7"/>
        <v>398.90999999999997</v>
      </c>
      <c r="DU58" s="22">
        <f t="shared" si="8"/>
        <v>1204.9000000000001</v>
      </c>
      <c r="DV58" s="23">
        <f t="shared" si="9"/>
        <v>6075.71</v>
      </c>
      <c r="DW58" s="262">
        <f t="shared" si="10"/>
        <v>4870.8100000000004</v>
      </c>
      <c r="DX58" s="262"/>
      <c r="DY58" s="263">
        <f t="shared" si="11"/>
        <v>1204.9000000000001</v>
      </c>
      <c r="DZ58" s="263"/>
    </row>
    <row r="59" spans="1:130" x14ac:dyDescent="0.25">
      <c r="A59" s="18">
        <v>1948</v>
      </c>
      <c r="B59" s="18" t="s">
        <v>952</v>
      </c>
      <c r="C59" s="18" t="s">
        <v>953</v>
      </c>
      <c r="D59" s="20">
        <v>1</v>
      </c>
      <c r="G59" s="18" t="s">
        <v>173</v>
      </c>
      <c r="H59" s="18" t="s">
        <v>27</v>
      </c>
      <c r="I59" s="18" t="s">
        <v>172</v>
      </c>
      <c r="J59" s="21"/>
      <c r="K59" s="21"/>
      <c r="L59" s="21"/>
      <c r="M59" s="22"/>
      <c r="N59" s="22"/>
      <c r="O59" s="22"/>
      <c r="P59" s="22"/>
      <c r="Q59" s="22"/>
      <c r="R59" s="23"/>
      <c r="S59" s="21"/>
      <c r="T59" s="21"/>
      <c r="U59" s="21"/>
      <c r="V59" s="22"/>
      <c r="W59" s="22"/>
      <c r="X59" s="22"/>
      <c r="Y59" s="22"/>
      <c r="Z59" s="22"/>
      <c r="AA59" s="23"/>
      <c r="AB59" s="21"/>
      <c r="AC59" s="21"/>
      <c r="AD59" s="21"/>
      <c r="AE59" s="22"/>
      <c r="AF59" s="22"/>
      <c r="AG59" s="22"/>
      <c r="AH59" s="22"/>
      <c r="AI59" s="22"/>
      <c r="AJ59" s="23"/>
      <c r="AK59" s="21"/>
      <c r="AL59" s="21"/>
      <c r="AM59" s="21"/>
      <c r="AN59" s="22"/>
      <c r="AO59" s="22"/>
      <c r="AP59" s="22"/>
      <c r="AQ59" s="22"/>
      <c r="AR59" s="22"/>
      <c r="AS59" s="23"/>
      <c r="AT59" s="21"/>
      <c r="AU59" s="21"/>
      <c r="AV59" s="21"/>
      <c r="AW59" s="22"/>
      <c r="AX59" s="22"/>
      <c r="AY59" s="22"/>
      <c r="AZ59" s="22"/>
      <c r="BA59" s="22"/>
      <c r="BB59" s="23"/>
      <c r="BC59" s="21"/>
      <c r="BD59" s="21"/>
      <c r="BE59" s="21"/>
      <c r="BF59" s="22"/>
      <c r="BG59" s="22"/>
      <c r="BH59" s="22"/>
      <c r="BI59" s="22"/>
      <c r="BJ59" s="22"/>
      <c r="BK59" s="23"/>
      <c r="BL59" s="21"/>
      <c r="BM59" s="21"/>
      <c r="BN59" s="21"/>
      <c r="BO59" s="22"/>
      <c r="BP59" s="22"/>
      <c r="BQ59" s="22"/>
      <c r="BR59" s="22"/>
      <c r="BS59" s="22"/>
      <c r="BT59" s="23"/>
      <c r="BU59" s="21"/>
      <c r="BV59" s="21"/>
      <c r="BW59" s="21"/>
      <c r="BX59" s="22"/>
      <c r="BY59" s="22"/>
      <c r="BZ59" s="22"/>
      <c r="CA59" s="22"/>
      <c r="CB59" s="22"/>
      <c r="CC59" s="23"/>
      <c r="CD59" s="21"/>
      <c r="CE59" s="21"/>
      <c r="CF59" s="21"/>
      <c r="CG59" s="22"/>
      <c r="CH59" s="22"/>
      <c r="CI59" s="22"/>
      <c r="CJ59" s="22"/>
      <c r="CK59" s="22"/>
      <c r="CL59" s="23"/>
      <c r="CM59" s="21">
        <v>1365.91</v>
      </c>
      <c r="CN59" s="21">
        <v>0</v>
      </c>
      <c r="CO59" s="21">
        <v>1365.91</v>
      </c>
      <c r="CP59" s="22">
        <v>89</v>
      </c>
      <c r="CQ59" s="22">
        <v>17.71</v>
      </c>
      <c r="CR59" s="22">
        <v>45.52</v>
      </c>
      <c r="CS59" s="22">
        <v>116.04</v>
      </c>
      <c r="CT59" s="22">
        <v>268.27</v>
      </c>
      <c r="CU59" s="23">
        <v>1634.18</v>
      </c>
      <c r="CV59" s="21">
        <v>1086.73</v>
      </c>
      <c r="CW59" s="21">
        <v>0</v>
      </c>
      <c r="CX59" s="21">
        <v>1086.73</v>
      </c>
      <c r="CY59" s="22">
        <v>63</v>
      </c>
      <c r="CZ59" s="22">
        <v>14.09</v>
      </c>
      <c r="DA59" s="22">
        <v>45.29</v>
      </c>
      <c r="DB59" s="22">
        <v>111.08</v>
      </c>
      <c r="DC59" s="22">
        <v>233.46</v>
      </c>
      <c r="DD59" s="23">
        <v>1320.19</v>
      </c>
      <c r="DE59" s="21">
        <v>1559.84</v>
      </c>
      <c r="DF59" s="21">
        <v>0</v>
      </c>
      <c r="DG59" s="21">
        <v>1559.84</v>
      </c>
      <c r="DH59" s="22">
        <v>19</v>
      </c>
      <c r="DI59" s="22">
        <v>100.29</v>
      </c>
      <c r="DJ59" s="22">
        <v>232.3</v>
      </c>
      <c r="DK59" s="22">
        <v>131.03</v>
      </c>
      <c r="DL59" s="22">
        <v>482.62</v>
      </c>
      <c r="DM59" s="23">
        <v>2042.46</v>
      </c>
      <c r="DN59" s="73">
        <f t="shared" si="1"/>
        <v>4012.4800000000005</v>
      </c>
      <c r="DO59" s="73">
        <f t="shared" si="2"/>
        <v>0</v>
      </c>
      <c r="DP59" s="73">
        <f t="shared" si="3"/>
        <v>4012.4800000000005</v>
      </c>
      <c r="DQ59" s="22">
        <f t="shared" si="4"/>
        <v>171</v>
      </c>
      <c r="DR59" s="22">
        <f t="shared" si="5"/>
        <v>132.09</v>
      </c>
      <c r="DS59" s="22">
        <f t="shared" si="6"/>
        <v>323.11</v>
      </c>
      <c r="DT59" s="22">
        <f t="shared" si="7"/>
        <v>358.15</v>
      </c>
      <c r="DU59" s="22">
        <f t="shared" si="8"/>
        <v>984.35</v>
      </c>
      <c r="DV59" s="23">
        <f t="shared" si="9"/>
        <v>4996.83</v>
      </c>
      <c r="DW59" s="262">
        <f t="shared" si="10"/>
        <v>4012.4800000000005</v>
      </c>
      <c r="DX59" s="262"/>
      <c r="DY59" s="263">
        <f t="shared" si="11"/>
        <v>984.35</v>
      </c>
      <c r="DZ59" s="263"/>
    </row>
    <row r="60" spans="1:130" x14ac:dyDescent="0.25">
      <c r="A60" s="18">
        <v>1949</v>
      </c>
      <c r="B60" s="18" t="s">
        <v>961</v>
      </c>
      <c r="C60" s="18" t="s">
        <v>962</v>
      </c>
      <c r="D60" s="20">
        <v>1</v>
      </c>
      <c r="G60" s="18" t="s">
        <v>173</v>
      </c>
      <c r="H60" s="18" t="s">
        <v>27</v>
      </c>
      <c r="I60" s="18" t="s">
        <v>172</v>
      </c>
      <c r="J60" s="21"/>
      <c r="K60" s="21"/>
      <c r="L60" s="21"/>
      <c r="M60" s="22"/>
      <c r="N60" s="22"/>
      <c r="O60" s="22"/>
      <c r="P60" s="22"/>
      <c r="Q60" s="22"/>
      <c r="R60" s="23"/>
      <c r="S60" s="21"/>
      <c r="T60" s="21"/>
      <c r="U60" s="21"/>
      <c r="V60" s="22"/>
      <c r="W60" s="22"/>
      <c r="X60" s="22"/>
      <c r="Y60" s="22"/>
      <c r="Z60" s="22"/>
      <c r="AA60" s="23"/>
      <c r="AB60" s="21"/>
      <c r="AC60" s="21"/>
      <c r="AD60" s="21"/>
      <c r="AE60" s="22"/>
      <c r="AF60" s="22"/>
      <c r="AG60" s="22"/>
      <c r="AH60" s="22"/>
      <c r="AI60" s="22"/>
      <c r="AJ60" s="23"/>
      <c r="AK60" s="21"/>
      <c r="AL60" s="21"/>
      <c r="AM60" s="21"/>
      <c r="AN60" s="22"/>
      <c r="AO60" s="22"/>
      <c r="AP60" s="22"/>
      <c r="AQ60" s="22"/>
      <c r="AR60" s="22"/>
      <c r="AS60" s="23"/>
      <c r="AT60" s="21"/>
      <c r="AU60" s="21"/>
      <c r="AV60" s="21"/>
      <c r="AW60" s="22"/>
      <c r="AX60" s="22"/>
      <c r="AY60" s="22"/>
      <c r="AZ60" s="22"/>
      <c r="BA60" s="22"/>
      <c r="BB60" s="23"/>
      <c r="BC60" s="21"/>
      <c r="BD60" s="21"/>
      <c r="BE60" s="21"/>
      <c r="BF60" s="22"/>
      <c r="BG60" s="22"/>
      <c r="BH60" s="22"/>
      <c r="BI60" s="22"/>
      <c r="BJ60" s="22"/>
      <c r="BK60" s="23"/>
      <c r="BL60" s="21"/>
      <c r="BM60" s="21"/>
      <c r="BN60" s="21"/>
      <c r="BO60" s="22"/>
      <c r="BP60" s="22"/>
      <c r="BQ60" s="22"/>
      <c r="BR60" s="22"/>
      <c r="BS60" s="22"/>
      <c r="BT60" s="23"/>
      <c r="BU60" s="21"/>
      <c r="BV60" s="21"/>
      <c r="BW60" s="21"/>
      <c r="BX60" s="22"/>
      <c r="BY60" s="22"/>
      <c r="BZ60" s="22"/>
      <c r="CA60" s="22"/>
      <c r="CB60" s="22"/>
      <c r="CC60" s="23"/>
      <c r="CD60" s="21"/>
      <c r="CE60" s="21"/>
      <c r="CF60" s="21"/>
      <c r="CG60" s="22"/>
      <c r="CH60" s="22"/>
      <c r="CI60" s="22"/>
      <c r="CJ60" s="22"/>
      <c r="CK60" s="22"/>
      <c r="CL60" s="23"/>
      <c r="CM60" s="21">
        <v>1365.91</v>
      </c>
      <c r="CN60" s="21">
        <v>0</v>
      </c>
      <c r="CO60" s="21">
        <v>1365.91</v>
      </c>
      <c r="CP60" s="22">
        <v>89</v>
      </c>
      <c r="CQ60" s="22">
        <v>17.71</v>
      </c>
      <c r="CR60" s="22">
        <v>45.52</v>
      </c>
      <c r="CS60" s="22">
        <v>116.04</v>
      </c>
      <c r="CT60" s="22">
        <v>268.27</v>
      </c>
      <c r="CU60" s="23">
        <v>1634.18</v>
      </c>
      <c r="CV60" s="21">
        <v>1592.98</v>
      </c>
      <c r="CW60" s="21">
        <v>0</v>
      </c>
      <c r="CX60" s="21">
        <v>1592.98</v>
      </c>
      <c r="CY60" s="22">
        <v>121</v>
      </c>
      <c r="CZ60" s="22">
        <v>20.67</v>
      </c>
      <c r="DA60" s="22">
        <v>53.11</v>
      </c>
      <c r="DB60" s="22">
        <v>130.28</v>
      </c>
      <c r="DC60" s="22">
        <v>325.06</v>
      </c>
      <c r="DD60" s="23">
        <v>1918.04</v>
      </c>
      <c r="DE60" s="21">
        <v>1911.92</v>
      </c>
      <c r="DF60" s="21">
        <v>0</v>
      </c>
      <c r="DG60" s="21">
        <v>1911.92</v>
      </c>
      <c r="DH60" s="22">
        <v>-3</v>
      </c>
      <c r="DI60" s="22">
        <v>122.06</v>
      </c>
      <c r="DJ60" s="22">
        <v>339.92</v>
      </c>
      <c r="DK60" s="22">
        <v>152.59</v>
      </c>
      <c r="DL60" s="22">
        <v>611.57000000000005</v>
      </c>
      <c r="DM60" s="23">
        <v>2523.4899999999998</v>
      </c>
      <c r="DN60" s="73">
        <f t="shared" si="1"/>
        <v>4870.8100000000004</v>
      </c>
      <c r="DO60" s="73">
        <f t="shared" si="2"/>
        <v>0</v>
      </c>
      <c r="DP60" s="73">
        <f t="shared" si="3"/>
        <v>4870.8100000000004</v>
      </c>
      <c r="DQ60" s="22">
        <f t="shared" si="4"/>
        <v>207</v>
      </c>
      <c r="DR60" s="22">
        <f t="shared" si="5"/>
        <v>160.44</v>
      </c>
      <c r="DS60" s="22">
        <f t="shared" si="6"/>
        <v>438.55</v>
      </c>
      <c r="DT60" s="22">
        <f t="shared" si="7"/>
        <v>398.90999999999997</v>
      </c>
      <c r="DU60" s="22">
        <f t="shared" si="8"/>
        <v>1204.9000000000001</v>
      </c>
      <c r="DV60" s="23">
        <f t="shared" si="9"/>
        <v>6075.71</v>
      </c>
      <c r="DW60" s="262">
        <f t="shared" si="10"/>
        <v>4870.8100000000004</v>
      </c>
      <c r="DX60" s="262"/>
      <c r="DY60" s="263">
        <f t="shared" si="11"/>
        <v>1204.9000000000001</v>
      </c>
      <c r="DZ60" s="263"/>
    </row>
    <row r="61" spans="1:130" x14ac:dyDescent="0.25">
      <c r="A61" s="18">
        <v>1950</v>
      </c>
      <c r="B61" s="18" t="s">
        <v>963</v>
      </c>
      <c r="C61" s="18" t="s">
        <v>964</v>
      </c>
      <c r="D61" s="20">
        <v>1</v>
      </c>
      <c r="G61" s="18" t="s">
        <v>173</v>
      </c>
      <c r="H61" s="18" t="s">
        <v>27</v>
      </c>
      <c r="I61" s="18" t="s">
        <v>172</v>
      </c>
      <c r="J61" s="21"/>
      <c r="K61" s="21"/>
      <c r="L61" s="21"/>
      <c r="M61" s="22"/>
      <c r="N61" s="22"/>
      <c r="O61" s="22"/>
      <c r="P61" s="22"/>
      <c r="Q61" s="22"/>
      <c r="R61" s="23"/>
      <c r="S61" s="21"/>
      <c r="T61" s="21"/>
      <c r="U61" s="21"/>
      <c r="V61" s="22"/>
      <c r="W61" s="22"/>
      <c r="X61" s="22"/>
      <c r="Y61" s="22"/>
      <c r="Z61" s="22"/>
      <c r="AA61" s="23"/>
      <c r="AB61" s="21"/>
      <c r="AC61" s="21"/>
      <c r="AD61" s="21"/>
      <c r="AE61" s="22"/>
      <c r="AF61" s="22"/>
      <c r="AG61" s="22"/>
      <c r="AH61" s="22"/>
      <c r="AI61" s="22"/>
      <c r="AJ61" s="23"/>
      <c r="AK61" s="21"/>
      <c r="AL61" s="21"/>
      <c r="AM61" s="21"/>
      <c r="AN61" s="22"/>
      <c r="AO61" s="22"/>
      <c r="AP61" s="22"/>
      <c r="AQ61" s="22"/>
      <c r="AR61" s="22"/>
      <c r="AS61" s="23"/>
      <c r="AT61" s="21"/>
      <c r="AU61" s="21"/>
      <c r="AV61" s="21"/>
      <c r="AW61" s="22"/>
      <c r="AX61" s="22"/>
      <c r="AY61" s="22"/>
      <c r="AZ61" s="22"/>
      <c r="BA61" s="22"/>
      <c r="BB61" s="23"/>
      <c r="BC61" s="21"/>
      <c r="BD61" s="21"/>
      <c r="BE61" s="21"/>
      <c r="BF61" s="22"/>
      <c r="BG61" s="22"/>
      <c r="BH61" s="22"/>
      <c r="BI61" s="22"/>
      <c r="BJ61" s="22"/>
      <c r="BK61" s="23"/>
      <c r="BL61" s="21"/>
      <c r="BM61" s="21"/>
      <c r="BN61" s="21"/>
      <c r="BO61" s="22"/>
      <c r="BP61" s="22"/>
      <c r="BQ61" s="22"/>
      <c r="BR61" s="22"/>
      <c r="BS61" s="22"/>
      <c r="BT61" s="23"/>
      <c r="BU61" s="21"/>
      <c r="BV61" s="21"/>
      <c r="BW61" s="21"/>
      <c r="BX61" s="22"/>
      <c r="BY61" s="22"/>
      <c r="BZ61" s="22"/>
      <c r="CA61" s="22"/>
      <c r="CB61" s="22"/>
      <c r="CC61" s="23"/>
      <c r="CD61" s="21"/>
      <c r="CE61" s="21"/>
      <c r="CF61" s="21"/>
      <c r="CG61" s="22"/>
      <c r="CH61" s="22"/>
      <c r="CI61" s="22"/>
      <c r="CJ61" s="22"/>
      <c r="CK61" s="22"/>
      <c r="CL61" s="23"/>
      <c r="CM61" s="21">
        <v>1413.52</v>
      </c>
      <c r="CN61" s="21">
        <v>0</v>
      </c>
      <c r="CO61" s="21">
        <v>1413.52</v>
      </c>
      <c r="CP61" s="22">
        <v>96</v>
      </c>
      <c r="CQ61" s="22">
        <v>18.329999999999998</v>
      </c>
      <c r="CR61" s="22">
        <v>88.31</v>
      </c>
      <c r="CS61" s="22">
        <v>116.89</v>
      </c>
      <c r="CT61" s="22">
        <v>319.52999999999997</v>
      </c>
      <c r="CU61" s="23">
        <v>1733.05</v>
      </c>
      <c r="CV61" s="21">
        <v>1640.59</v>
      </c>
      <c r="CW61" s="21">
        <v>0</v>
      </c>
      <c r="CX61" s="21">
        <v>1640.59</v>
      </c>
      <c r="CY61" s="22">
        <v>127</v>
      </c>
      <c r="CZ61" s="22">
        <v>21.29</v>
      </c>
      <c r="DA61" s="22">
        <v>95.81</v>
      </c>
      <c r="DB61" s="22">
        <v>131.12</v>
      </c>
      <c r="DC61" s="22">
        <v>375.22</v>
      </c>
      <c r="DD61" s="23">
        <v>2015.81</v>
      </c>
      <c r="DE61" s="21">
        <v>1983.33</v>
      </c>
      <c r="DF61" s="21">
        <v>0</v>
      </c>
      <c r="DG61" s="21">
        <v>1983.33</v>
      </c>
      <c r="DH61" s="22">
        <v>-8</v>
      </c>
      <c r="DI61" s="22">
        <v>126.3</v>
      </c>
      <c r="DJ61" s="22">
        <v>404.26</v>
      </c>
      <c r="DK61" s="22">
        <v>153.86000000000001</v>
      </c>
      <c r="DL61" s="22">
        <v>676.42</v>
      </c>
      <c r="DM61" s="23">
        <v>2659.75</v>
      </c>
      <c r="DN61" s="73">
        <f t="shared" si="1"/>
        <v>5037.4399999999996</v>
      </c>
      <c r="DO61" s="73">
        <f t="shared" si="2"/>
        <v>0</v>
      </c>
      <c r="DP61" s="73">
        <f t="shared" si="3"/>
        <v>5037.4399999999996</v>
      </c>
      <c r="DQ61" s="22">
        <f t="shared" si="4"/>
        <v>215</v>
      </c>
      <c r="DR61" s="22">
        <f t="shared" si="5"/>
        <v>165.92</v>
      </c>
      <c r="DS61" s="22">
        <f t="shared" si="6"/>
        <v>588.38</v>
      </c>
      <c r="DT61" s="22">
        <f t="shared" si="7"/>
        <v>401.87</v>
      </c>
      <c r="DU61" s="22">
        <f t="shared" si="8"/>
        <v>1371.17</v>
      </c>
      <c r="DV61" s="23">
        <f t="shared" si="9"/>
        <v>6408.61</v>
      </c>
      <c r="DW61" s="262">
        <f t="shared" si="10"/>
        <v>5037.4399999999996</v>
      </c>
      <c r="DX61" s="262"/>
      <c r="DY61" s="263">
        <f t="shared" si="11"/>
        <v>1371.17</v>
      </c>
      <c r="DZ61" s="263"/>
    </row>
    <row r="62" spans="1:130" x14ac:dyDescent="0.25">
      <c r="A62" s="18">
        <v>1951</v>
      </c>
      <c r="B62" s="18" t="s">
        <v>967</v>
      </c>
      <c r="C62" s="18" t="s">
        <v>968</v>
      </c>
      <c r="D62" s="20">
        <v>1</v>
      </c>
      <c r="G62" s="18" t="s">
        <v>173</v>
      </c>
      <c r="H62" s="18" t="s">
        <v>27</v>
      </c>
      <c r="I62" s="18" t="s">
        <v>172</v>
      </c>
      <c r="J62" s="21"/>
      <c r="K62" s="21"/>
      <c r="L62" s="21"/>
      <c r="M62" s="22"/>
      <c r="N62" s="22"/>
      <c r="O62" s="22"/>
      <c r="P62" s="22"/>
      <c r="Q62" s="22"/>
      <c r="R62" s="23"/>
      <c r="S62" s="21"/>
      <c r="T62" s="21"/>
      <c r="U62" s="21"/>
      <c r="V62" s="22"/>
      <c r="W62" s="22"/>
      <c r="X62" s="22"/>
      <c r="Y62" s="22"/>
      <c r="Z62" s="22"/>
      <c r="AA62" s="23"/>
      <c r="AB62" s="21"/>
      <c r="AC62" s="21"/>
      <c r="AD62" s="21"/>
      <c r="AE62" s="22"/>
      <c r="AF62" s="22"/>
      <c r="AG62" s="22"/>
      <c r="AH62" s="22"/>
      <c r="AI62" s="22"/>
      <c r="AJ62" s="23"/>
      <c r="AK62" s="21"/>
      <c r="AL62" s="21"/>
      <c r="AM62" s="21"/>
      <c r="AN62" s="22"/>
      <c r="AO62" s="22"/>
      <c r="AP62" s="22"/>
      <c r="AQ62" s="22"/>
      <c r="AR62" s="22"/>
      <c r="AS62" s="23"/>
      <c r="AT62" s="21"/>
      <c r="AU62" s="21"/>
      <c r="AV62" s="21"/>
      <c r="AW62" s="22"/>
      <c r="AX62" s="22"/>
      <c r="AY62" s="22"/>
      <c r="AZ62" s="22"/>
      <c r="BA62" s="22"/>
      <c r="BB62" s="23"/>
      <c r="BC62" s="21"/>
      <c r="BD62" s="21"/>
      <c r="BE62" s="21"/>
      <c r="BF62" s="22"/>
      <c r="BG62" s="22"/>
      <c r="BH62" s="22"/>
      <c r="BI62" s="22"/>
      <c r="BJ62" s="22"/>
      <c r="BK62" s="23"/>
      <c r="BL62" s="21"/>
      <c r="BM62" s="21"/>
      <c r="BN62" s="21"/>
      <c r="BO62" s="22"/>
      <c r="BP62" s="22"/>
      <c r="BQ62" s="22"/>
      <c r="BR62" s="22"/>
      <c r="BS62" s="22"/>
      <c r="BT62" s="23"/>
      <c r="BU62" s="21"/>
      <c r="BV62" s="21"/>
      <c r="BW62" s="21"/>
      <c r="BX62" s="22"/>
      <c r="BY62" s="22"/>
      <c r="BZ62" s="22"/>
      <c r="CA62" s="22"/>
      <c r="CB62" s="22"/>
      <c r="CC62" s="23"/>
      <c r="CD62" s="21"/>
      <c r="CE62" s="21"/>
      <c r="CF62" s="21"/>
      <c r="CG62" s="22"/>
      <c r="CH62" s="22"/>
      <c r="CI62" s="22"/>
      <c r="CJ62" s="22"/>
      <c r="CK62" s="22"/>
      <c r="CL62" s="23"/>
      <c r="CM62" s="21">
        <v>1365.91</v>
      </c>
      <c r="CN62" s="21">
        <v>0</v>
      </c>
      <c r="CO62" s="21">
        <v>1365.91</v>
      </c>
      <c r="CP62" s="22">
        <v>89</v>
      </c>
      <c r="CQ62" s="22">
        <v>17.71</v>
      </c>
      <c r="CR62" s="22">
        <v>45.52</v>
      </c>
      <c r="CS62" s="22">
        <v>24.24</v>
      </c>
      <c r="CT62" s="22">
        <v>176.47</v>
      </c>
      <c r="CU62" s="23">
        <v>1542.38</v>
      </c>
      <c r="CV62" s="21">
        <v>1592.98</v>
      </c>
      <c r="CW62" s="21">
        <v>0</v>
      </c>
      <c r="CX62" s="21">
        <v>1592.98</v>
      </c>
      <c r="CY62" s="22">
        <v>121</v>
      </c>
      <c r="CZ62" s="22">
        <v>20.67</v>
      </c>
      <c r="DA62" s="22">
        <v>53.11</v>
      </c>
      <c r="DB62" s="22">
        <v>28.28</v>
      </c>
      <c r="DC62" s="22">
        <v>223.06</v>
      </c>
      <c r="DD62" s="23">
        <v>1816.04</v>
      </c>
      <c r="DE62" s="21">
        <v>1911.92</v>
      </c>
      <c r="DF62" s="21">
        <v>0</v>
      </c>
      <c r="DG62" s="21">
        <v>1911.92</v>
      </c>
      <c r="DH62" s="22">
        <v>-3</v>
      </c>
      <c r="DI62" s="22">
        <v>122.06</v>
      </c>
      <c r="DJ62" s="22">
        <v>339.92</v>
      </c>
      <c r="DK62" s="22">
        <v>152.59</v>
      </c>
      <c r="DL62" s="22">
        <v>611.57000000000005</v>
      </c>
      <c r="DM62" s="23">
        <v>2523.4899999999998</v>
      </c>
      <c r="DN62" s="73">
        <f t="shared" si="1"/>
        <v>4870.8100000000004</v>
      </c>
      <c r="DO62" s="73">
        <f t="shared" si="2"/>
        <v>0</v>
      </c>
      <c r="DP62" s="73">
        <f t="shared" si="3"/>
        <v>4870.8100000000004</v>
      </c>
      <c r="DQ62" s="22">
        <f t="shared" si="4"/>
        <v>207</v>
      </c>
      <c r="DR62" s="22">
        <f t="shared" si="5"/>
        <v>160.44</v>
      </c>
      <c r="DS62" s="22">
        <f t="shared" si="6"/>
        <v>438.55</v>
      </c>
      <c r="DT62" s="22">
        <f t="shared" si="7"/>
        <v>205.11</v>
      </c>
      <c r="DU62" s="22">
        <f t="shared" si="8"/>
        <v>1011.1</v>
      </c>
      <c r="DV62" s="23">
        <f t="shared" si="9"/>
        <v>5881.91</v>
      </c>
      <c r="DW62" s="262">
        <f t="shared" si="10"/>
        <v>4870.8100000000004</v>
      </c>
      <c r="DX62" s="262"/>
      <c r="DY62" s="263">
        <f t="shared" si="11"/>
        <v>1011.1</v>
      </c>
      <c r="DZ62" s="263"/>
    </row>
    <row r="63" spans="1:130" x14ac:dyDescent="0.25">
      <c r="A63" s="18">
        <v>1953</v>
      </c>
      <c r="B63" s="18" t="s">
        <v>930</v>
      </c>
      <c r="C63" s="18" t="s">
        <v>931</v>
      </c>
      <c r="D63" s="20">
        <v>1</v>
      </c>
      <c r="G63" s="18" t="s">
        <v>173</v>
      </c>
      <c r="H63" s="18" t="s">
        <v>27</v>
      </c>
      <c r="I63" s="18" t="s">
        <v>172</v>
      </c>
      <c r="J63" s="21"/>
      <c r="K63" s="21"/>
      <c r="L63" s="21"/>
      <c r="M63" s="22"/>
      <c r="N63" s="22"/>
      <c r="O63" s="22"/>
      <c r="P63" s="22"/>
      <c r="Q63" s="22"/>
      <c r="R63" s="23"/>
      <c r="S63" s="21"/>
      <c r="T63" s="21"/>
      <c r="U63" s="21"/>
      <c r="V63" s="22"/>
      <c r="W63" s="22"/>
      <c r="X63" s="22"/>
      <c r="Y63" s="22"/>
      <c r="Z63" s="22"/>
      <c r="AA63" s="23"/>
      <c r="AB63" s="21"/>
      <c r="AC63" s="21"/>
      <c r="AD63" s="21"/>
      <c r="AE63" s="22"/>
      <c r="AF63" s="22"/>
      <c r="AG63" s="22"/>
      <c r="AH63" s="22"/>
      <c r="AI63" s="22"/>
      <c r="AJ63" s="23"/>
      <c r="AK63" s="21"/>
      <c r="AL63" s="21"/>
      <c r="AM63" s="21"/>
      <c r="AN63" s="22"/>
      <c r="AO63" s="22"/>
      <c r="AP63" s="22"/>
      <c r="AQ63" s="22"/>
      <c r="AR63" s="22"/>
      <c r="AS63" s="23"/>
      <c r="AT63" s="21"/>
      <c r="AU63" s="21"/>
      <c r="AV63" s="21"/>
      <c r="AW63" s="22"/>
      <c r="AX63" s="22"/>
      <c r="AY63" s="22"/>
      <c r="AZ63" s="22"/>
      <c r="BA63" s="22"/>
      <c r="BB63" s="23"/>
      <c r="BC63" s="21"/>
      <c r="BD63" s="21"/>
      <c r="BE63" s="21"/>
      <c r="BF63" s="22"/>
      <c r="BG63" s="22"/>
      <c r="BH63" s="22"/>
      <c r="BI63" s="22"/>
      <c r="BJ63" s="22"/>
      <c r="BK63" s="23"/>
      <c r="BL63" s="21"/>
      <c r="BM63" s="21"/>
      <c r="BN63" s="21"/>
      <c r="BO63" s="22"/>
      <c r="BP63" s="22"/>
      <c r="BQ63" s="22"/>
      <c r="BR63" s="22"/>
      <c r="BS63" s="22"/>
      <c r="BT63" s="23"/>
      <c r="BU63" s="21"/>
      <c r="BV63" s="21"/>
      <c r="BW63" s="21"/>
      <c r="BX63" s="22"/>
      <c r="BY63" s="22"/>
      <c r="BZ63" s="22"/>
      <c r="CA63" s="22"/>
      <c r="CB63" s="22"/>
      <c r="CC63" s="23"/>
      <c r="CD63" s="21"/>
      <c r="CE63" s="21"/>
      <c r="CF63" s="21"/>
      <c r="CG63" s="22"/>
      <c r="CH63" s="22"/>
      <c r="CI63" s="22"/>
      <c r="CJ63" s="22"/>
      <c r="CK63" s="22"/>
      <c r="CL63" s="23"/>
      <c r="CM63" s="21">
        <v>1413.52</v>
      </c>
      <c r="CN63" s="21">
        <v>0</v>
      </c>
      <c r="CO63" s="21">
        <v>1413.52</v>
      </c>
      <c r="CP63" s="22">
        <v>96</v>
      </c>
      <c r="CQ63" s="22">
        <v>18.329999999999998</v>
      </c>
      <c r="CR63" s="22">
        <v>88.31</v>
      </c>
      <c r="CS63" s="22">
        <v>116.89</v>
      </c>
      <c r="CT63" s="22">
        <v>319.52999999999997</v>
      </c>
      <c r="CU63" s="23">
        <v>1733.05</v>
      </c>
      <c r="CV63" s="21">
        <v>1640.59</v>
      </c>
      <c r="CW63" s="21">
        <v>0</v>
      </c>
      <c r="CX63" s="21">
        <v>1640.59</v>
      </c>
      <c r="CY63" s="22">
        <v>127</v>
      </c>
      <c r="CZ63" s="22">
        <v>36.03</v>
      </c>
      <c r="DA63" s="22">
        <v>95.81</v>
      </c>
      <c r="DB63" s="22">
        <v>131.12</v>
      </c>
      <c r="DC63" s="22">
        <v>389.96</v>
      </c>
      <c r="DD63" s="23">
        <v>2030.55</v>
      </c>
      <c r="DE63" s="21">
        <v>1983.33</v>
      </c>
      <c r="DF63" s="21">
        <v>0</v>
      </c>
      <c r="DG63" s="21">
        <v>1983.33</v>
      </c>
      <c r="DH63" s="22">
        <v>-8</v>
      </c>
      <c r="DI63" s="22">
        <v>144.13</v>
      </c>
      <c r="DJ63" s="22">
        <v>404.26</v>
      </c>
      <c r="DK63" s="22">
        <v>153.86000000000001</v>
      </c>
      <c r="DL63" s="22">
        <v>694.25</v>
      </c>
      <c r="DM63" s="23">
        <v>2677.58</v>
      </c>
      <c r="DN63" s="73">
        <f t="shared" si="1"/>
        <v>5037.4399999999996</v>
      </c>
      <c r="DO63" s="73">
        <f t="shared" si="2"/>
        <v>0</v>
      </c>
      <c r="DP63" s="73">
        <f t="shared" si="3"/>
        <v>5037.4399999999996</v>
      </c>
      <c r="DQ63" s="22">
        <f t="shared" si="4"/>
        <v>215</v>
      </c>
      <c r="DR63" s="22">
        <f t="shared" si="5"/>
        <v>198.49</v>
      </c>
      <c r="DS63" s="22">
        <f t="shared" si="6"/>
        <v>588.38</v>
      </c>
      <c r="DT63" s="22">
        <f t="shared" si="7"/>
        <v>401.87</v>
      </c>
      <c r="DU63" s="22">
        <f t="shared" si="8"/>
        <v>1403.74</v>
      </c>
      <c r="DV63" s="23">
        <f t="shared" si="9"/>
        <v>6441.18</v>
      </c>
      <c r="DW63" s="262">
        <f t="shared" si="10"/>
        <v>5037.4399999999996</v>
      </c>
      <c r="DX63" s="262"/>
      <c r="DY63" s="263">
        <f t="shared" si="11"/>
        <v>1403.74</v>
      </c>
      <c r="DZ63" s="263"/>
    </row>
    <row r="64" spans="1:130" x14ac:dyDescent="0.25">
      <c r="A64" s="18">
        <v>1954</v>
      </c>
      <c r="B64" s="18" t="s">
        <v>934</v>
      </c>
      <c r="C64" s="18" t="s">
        <v>935</v>
      </c>
      <c r="D64" s="20">
        <v>1</v>
      </c>
      <c r="G64" s="18" t="s">
        <v>173</v>
      </c>
      <c r="H64" s="18" t="s">
        <v>27</v>
      </c>
      <c r="I64" s="18" t="s">
        <v>172</v>
      </c>
      <c r="J64" s="21"/>
      <c r="K64" s="21"/>
      <c r="L64" s="21"/>
      <c r="M64" s="22"/>
      <c r="N64" s="22"/>
      <c r="O64" s="22"/>
      <c r="P64" s="22"/>
      <c r="Q64" s="22"/>
      <c r="R64" s="23"/>
      <c r="S64" s="21"/>
      <c r="T64" s="21"/>
      <c r="U64" s="21"/>
      <c r="V64" s="22"/>
      <c r="W64" s="22"/>
      <c r="X64" s="22"/>
      <c r="Y64" s="22"/>
      <c r="Z64" s="22"/>
      <c r="AA64" s="23"/>
      <c r="AB64" s="21"/>
      <c r="AC64" s="21"/>
      <c r="AD64" s="21"/>
      <c r="AE64" s="22"/>
      <c r="AF64" s="22"/>
      <c r="AG64" s="22"/>
      <c r="AH64" s="22"/>
      <c r="AI64" s="22"/>
      <c r="AJ64" s="23"/>
      <c r="AK64" s="21"/>
      <c r="AL64" s="21"/>
      <c r="AM64" s="21"/>
      <c r="AN64" s="22"/>
      <c r="AO64" s="22"/>
      <c r="AP64" s="22"/>
      <c r="AQ64" s="22"/>
      <c r="AR64" s="22"/>
      <c r="AS64" s="23"/>
      <c r="AT64" s="21"/>
      <c r="AU64" s="21"/>
      <c r="AV64" s="21"/>
      <c r="AW64" s="22"/>
      <c r="AX64" s="22"/>
      <c r="AY64" s="22"/>
      <c r="AZ64" s="22"/>
      <c r="BA64" s="22"/>
      <c r="BB64" s="23"/>
      <c r="BC64" s="21"/>
      <c r="BD64" s="21"/>
      <c r="BE64" s="21"/>
      <c r="BF64" s="22"/>
      <c r="BG64" s="22"/>
      <c r="BH64" s="22"/>
      <c r="BI64" s="22"/>
      <c r="BJ64" s="22"/>
      <c r="BK64" s="23"/>
      <c r="BL64" s="21"/>
      <c r="BM64" s="21"/>
      <c r="BN64" s="21"/>
      <c r="BO64" s="22"/>
      <c r="BP64" s="22"/>
      <c r="BQ64" s="22"/>
      <c r="BR64" s="22"/>
      <c r="BS64" s="22"/>
      <c r="BT64" s="23"/>
      <c r="BU64" s="21"/>
      <c r="BV64" s="21"/>
      <c r="BW64" s="21"/>
      <c r="BX64" s="22"/>
      <c r="BY64" s="22"/>
      <c r="BZ64" s="22"/>
      <c r="CA64" s="22"/>
      <c r="CB64" s="22"/>
      <c r="CC64" s="23"/>
      <c r="CD64" s="21"/>
      <c r="CE64" s="21"/>
      <c r="CF64" s="21"/>
      <c r="CG64" s="22"/>
      <c r="CH64" s="22"/>
      <c r="CI64" s="22"/>
      <c r="CJ64" s="22"/>
      <c r="CK64" s="22"/>
      <c r="CL64" s="23"/>
      <c r="CM64" s="21">
        <v>1413.52</v>
      </c>
      <c r="CN64" s="21">
        <v>0</v>
      </c>
      <c r="CO64" s="21">
        <v>1413.52</v>
      </c>
      <c r="CP64" s="22">
        <v>96</v>
      </c>
      <c r="CQ64" s="22">
        <v>18.329999999999998</v>
      </c>
      <c r="CR64" s="22">
        <v>88.31</v>
      </c>
      <c r="CS64" s="22">
        <v>116.89</v>
      </c>
      <c r="CT64" s="22">
        <v>319.52999999999997</v>
      </c>
      <c r="CU64" s="23">
        <v>1733.05</v>
      </c>
      <c r="CV64" s="21">
        <v>1653.58</v>
      </c>
      <c r="CW64" s="21">
        <v>0</v>
      </c>
      <c r="CX64" s="21">
        <v>1653.58</v>
      </c>
      <c r="CY64" s="22">
        <v>127</v>
      </c>
      <c r="CZ64" s="22">
        <v>36.03</v>
      </c>
      <c r="DA64" s="22">
        <v>95.81</v>
      </c>
      <c r="DB64" s="22">
        <v>131.30000000000001</v>
      </c>
      <c r="DC64" s="22">
        <v>390.14</v>
      </c>
      <c r="DD64" s="23">
        <v>2043.72</v>
      </c>
      <c r="DE64" s="21">
        <v>1996.32</v>
      </c>
      <c r="DF64" s="21">
        <v>0</v>
      </c>
      <c r="DG64" s="21">
        <v>1996.32</v>
      </c>
      <c r="DH64" s="22">
        <v>-8</v>
      </c>
      <c r="DI64" s="22">
        <v>144.13</v>
      </c>
      <c r="DJ64" s="22">
        <v>404.26</v>
      </c>
      <c r="DK64" s="22">
        <v>154.03</v>
      </c>
      <c r="DL64" s="22">
        <v>694.42</v>
      </c>
      <c r="DM64" s="23">
        <v>2690.74</v>
      </c>
      <c r="DN64" s="73">
        <f t="shared" si="1"/>
        <v>5063.42</v>
      </c>
      <c r="DO64" s="73">
        <f t="shared" si="2"/>
        <v>0</v>
      </c>
      <c r="DP64" s="73">
        <f t="shared" si="3"/>
        <v>5063.42</v>
      </c>
      <c r="DQ64" s="22">
        <f t="shared" si="4"/>
        <v>215</v>
      </c>
      <c r="DR64" s="22">
        <f t="shared" si="5"/>
        <v>198.49</v>
      </c>
      <c r="DS64" s="22">
        <f t="shared" si="6"/>
        <v>588.38</v>
      </c>
      <c r="DT64" s="22">
        <f t="shared" si="7"/>
        <v>402.22</v>
      </c>
      <c r="DU64" s="22">
        <f t="shared" si="8"/>
        <v>1404.09</v>
      </c>
      <c r="DV64" s="23">
        <f t="shared" si="9"/>
        <v>6467.51</v>
      </c>
      <c r="DW64" s="262">
        <f t="shared" si="10"/>
        <v>5063.42</v>
      </c>
      <c r="DX64" s="262"/>
      <c r="DY64" s="263">
        <f t="shared" si="11"/>
        <v>1404.09</v>
      </c>
      <c r="DZ64" s="263"/>
    </row>
    <row r="65" spans="1:130" x14ac:dyDescent="0.25">
      <c r="A65" s="18">
        <v>1955</v>
      </c>
      <c r="B65" s="18" t="s">
        <v>936</v>
      </c>
      <c r="C65" s="18" t="s">
        <v>188</v>
      </c>
      <c r="D65" s="20">
        <v>1</v>
      </c>
      <c r="G65" s="18" t="s">
        <v>173</v>
      </c>
      <c r="H65" s="18" t="s">
        <v>27</v>
      </c>
      <c r="I65" s="18" t="s">
        <v>172</v>
      </c>
      <c r="J65" s="21"/>
      <c r="K65" s="21"/>
      <c r="L65" s="21"/>
      <c r="M65" s="22"/>
      <c r="N65" s="22"/>
      <c r="O65" s="22"/>
      <c r="P65" s="22"/>
      <c r="Q65" s="22"/>
      <c r="R65" s="23"/>
      <c r="S65" s="21"/>
      <c r="T65" s="21"/>
      <c r="U65" s="21"/>
      <c r="V65" s="22"/>
      <c r="W65" s="22"/>
      <c r="X65" s="22"/>
      <c r="Y65" s="22"/>
      <c r="Z65" s="22"/>
      <c r="AA65" s="23"/>
      <c r="AB65" s="21"/>
      <c r="AC65" s="21"/>
      <c r="AD65" s="21"/>
      <c r="AE65" s="22"/>
      <c r="AF65" s="22"/>
      <c r="AG65" s="22"/>
      <c r="AH65" s="22"/>
      <c r="AI65" s="22"/>
      <c r="AJ65" s="23"/>
      <c r="AK65" s="21"/>
      <c r="AL65" s="21"/>
      <c r="AM65" s="21"/>
      <c r="AN65" s="22"/>
      <c r="AO65" s="22"/>
      <c r="AP65" s="22"/>
      <c r="AQ65" s="22"/>
      <c r="AR65" s="22"/>
      <c r="AS65" s="23"/>
      <c r="AT65" s="21"/>
      <c r="AU65" s="21"/>
      <c r="AV65" s="21"/>
      <c r="AW65" s="22"/>
      <c r="AX65" s="22"/>
      <c r="AY65" s="22"/>
      <c r="AZ65" s="22"/>
      <c r="BA65" s="22"/>
      <c r="BB65" s="23"/>
      <c r="BC65" s="21"/>
      <c r="BD65" s="21"/>
      <c r="BE65" s="21"/>
      <c r="BF65" s="22"/>
      <c r="BG65" s="22"/>
      <c r="BH65" s="22"/>
      <c r="BI65" s="22"/>
      <c r="BJ65" s="22"/>
      <c r="BK65" s="23"/>
      <c r="BL65" s="21"/>
      <c r="BM65" s="21"/>
      <c r="BN65" s="21"/>
      <c r="BO65" s="22"/>
      <c r="BP65" s="22"/>
      <c r="BQ65" s="22"/>
      <c r="BR65" s="22"/>
      <c r="BS65" s="22"/>
      <c r="BT65" s="23"/>
      <c r="BU65" s="21"/>
      <c r="BV65" s="21"/>
      <c r="BW65" s="21"/>
      <c r="BX65" s="22"/>
      <c r="BY65" s="22"/>
      <c r="BZ65" s="22"/>
      <c r="CA65" s="22"/>
      <c r="CB65" s="22"/>
      <c r="CC65" s="23"/>
      <c r="CD65" s="21"/>
      <c r="CE65" s="21"/>
      <c r="CF65" s="21"/>
      <c r="CG65" s="22"/>
      <c r="CH65" s="22"/>
      <c r="CI65" s="22"/>
      <c r="CJ65" s="22"/>
      <c r="CK65" s="22"/>
      <c r="CL65" s="23"/>
      <c r="CM65" s="21">
        <v>1365.91</v>
      </c>
      <c r="CN65" s="21">
        <v>0</v>
      </c>
      <c r="CO65" s="21">
        <v>1365.91</v>
      </c>
      <c r="CP65" s="22">
        <v>89</v>
      </c>
      <c r="CQ65" s="22">
        <v>17.71</v>
      </c>
      <c r="CR65" s="22">
        <v>45.52</v>
      </c>
      <c r="CS65" s="22">
        <v>116.04</v>
      </c>
      <c r="CT65" s="22">
        <v>268.27</v>
      </c>
      <c r="CU65" s="23">
        <v>1634.18</v>
      </c>
      <c r="CV65" s="21">
        <v>1087.24</v>
      </c>
      <c r="CW65" s="21">
        <v>0</v>
      </c>
      <c r="CX65" s="21">
        <v>1087.24</v>
      </c>
      <c r="CY65" s="22">
        <v>63</v>
      </c>
      <c r="CZ65" s="22">
        <v>23.85</v>
      </c>
      <c r="DA65" s="22">
        <v>36.11</v>
      </c>
      <c r="DB65" s="22">
        <v>121.28</v>
      </c>
      <c r="DC65" s="22">
        <v>244.24</v>
      </c>
      <c r="DD65" s="23">
        <v>1331.48</v>
      </c>
      <c r="DE65" s="21">
        <v>1639.75</v>
      </c>
      <c r="DF65" s="21">
        <v>0</v>
      </c>
      <c r="DG65" s="21">
        <v>1639.75</v>
      </c>
      <c r="DH65" s="22">
        <v>22</v>
      </c>
      <c r="DI65" s="22">
        <v>117.68</v>
      </c>
      <c r="DJ65" s="22">
        <v>254.48</v>
      </c>
      <c r="DK65" s="22">
        <v>132.44</v>
      </c>
      <c r="DL65" s="22">
        <v>526.6</v>
      </c>
      <c r="DM65" s="23">
        <v>2166.35</v>
      </c>
      <c r="DN65" s="73">
        <f t="shared" si="1"/>
        <v>4092.9</v>
      </c>
      <c r="DO65" s="73">
        <f t="shared" si="2"/>
        <v>0</v>
      </c>
      <c r="DP65" s="73">
        <f t="shared" si="3"/>
        <v>4092.9</v>
      </c>
      <c r="DQ65" s="22">
        <f t="shared" si="4"/>
        <v>174</v>
      </c>
      <c r="DR65" s="22">
        <f t="shared" si="5"/>
        <v>159.24</v>
      </c>
      <c r="DS65" s="22">
        <f t="shared" si="6"/>
        <v>336.11</v>
      </c>
      <c r="DT65" s="22">
        <f t="shared" si="7"/>
        <v>369.76</v>
      </c>
      <c r="DU65" s="22">
        <f t="shared" si="8"/>
        <v>1039.1100000000001</v>
      </c>
      <c r="DV65" s="23">
        <f t="shared" si="9"/>
        <v>5132.01</v>
      </c>
      <c r="DW65" s="262">
        <f t="shared" si="10"/>
        <v>4092.9</v>
      </c>
      <c r="DX65" s="262"/>
      <c r="DY65" s="263">
        <f t="shared" si="11"/>
        <v>1039.1100000000001</v>
      </c>
      <c r="DZ65" s="263"/>
    </row>
    <row r="66" spans="1:130" x14ac:dyDescent="0.25">
      <c r="A66" s="18">
        <v>1956</v>
      </c>
      <c r="B66" s="18" t="s">
        <v>938</v>
      </c>
      <c r="C66" s="18" t="s">
        <v>184</v>
      </c>
      <c r="D66" s="20">
        <v>1</v>
      </c>
      <c r="G66" s="18" t="s">
        <v>173</v>
      </c>
      <c r="H66" s="18" t="s">
        <v>27</v>
      </c>
      <c r="I66" s="18" t="s">
        <v>172</v>
      </c>
      <c r="J66" s="21"/>
      <c r="K66" s="21"/>
      <c r="L66" s="21"/>
      <c r="M66" s="22"/>
      <c r="N66" s="22"/>
      <c r="O66" s="22"/>
      <c r="P66" s="22"/>
      <c r="Q66" s="22"/>
      <c r="R66" s="23"/>
      <c r="S66" s="21"/>
      <c r="T66" s="21"/>
      <c r="U66" s="21"/>
      <c r="V66" s="22"/>
      <c r="W66" s="22"/>
      <c r="X66" s="22"/>
      <c r="Y66" s="22"/>
      <c r="Z66" s="22"/>
      <c r="AA66" s="23"/>
      <c r="AB66" s="21"/>
      <c r="AC66" s="21"/>
      <c r="AD66" s="21"/>
      <c r="AE66" s="22"/>
      <c r="AF66" s="22"/>
      <c r="AG66" s="22"/>
      <c r="AH66" s="22"/>
      <c r="AI66" s="22"/>
      <c r="AJ66" s="23"/>
      <c r="AK66" s="21"/>
      <c r="AL66" s="21"/>
      <c r="AM66" s="21"/>
      <c r="AN66" s="22"/>
      <c r="AO66" s="22"/>
      <c r="AP66" s="22"/>
      <c r="AQ66" s="22"/>
      <c r="AR66" s="22"/>
      <c r="AS66" s="23"/>
      <c r="AT66" s="21"/>
      <c r="AU66" s="21"/>
      <c r="AV66" s="21"/>
      <c r="AW66" s="22"/>
      <c r="AX66" s="22"/>
      <c r="AY66" s="22"/>
      <c r="AZ66" s="22"/>
      <c r="BA66" s="22"/>
      <c r="BB66" s="23"/>
      <c r="BC66" s="21"/>
      <c r="BD66" s="21"/>
      <c r="BE66" s="21"/>
      <c r="BF66" s="22"/>
      <c r="BG66" s="22"/>
      <c r="BH66" s="22"/>
      <c r="BI66" s="22"/>
      <c r="BJ66" s="22"/>
      <c r="BK66" s="23"/>
      <c r="BL66" s="21"/>
      <c r="BM66" s="21"/>
      <c r="BN66" s="21"/>
      <c r="BO66" s="22"/>
      <c r="BP66" s="22"/>
      <c r="BQ66" s="22"/>
      <c r="BR66" s="22"/>
      <c r="BS66" s="22"/>
      <c r="BT66" s="23"/>
      <c r="BU66" s="21"/>
      <c r="BV66" s="21"/>
      <c r="BW66" s="21"/>
      <c r="BX66" s="22"/>
      <c r="BY66" s="22"/>
      <c r="BZ66" s="22"/>
      <c r="CA66" s="22"/>
      <c r="CB66" s="22"/>
      <c r="CC66" s="23"/>
      <c r="CD66" s="21"/>
      <c r="CE66" s="21"/>
      <c r="CF66" s="21"/>
      <c r="CG66" s="22"/>
      <c r="CH66" s="22"/>
      <c r="CI66" s="22"/>
      <c r="CJ66" s="22"/>
      <c r="CK66" s="22"/>
      <c r="CL66" s="23"/>
      <c r="CM66" s="21">
        <v>1365.91</v>
      </c>
      <c r="CN66" s="21">
        <v>0</v>
      </c>
      <c r="CO66" s="21">
        <v>1365.91</v>
      </c>
      <c r="CP66" s="22">
        <v>89</v>
      </c>
      <c r="CQ66" s="22">
        <v>17.71</v>
      </c>
      <c r="CR66" s="22">
        <v>45.52</v>
      </c>
      <c r="CS66" s="22">
        <v>116.04</v>
      </c>
      <c r="CT66" s="22">
        <v>268.27</v>
      </c>
      <c r="CU66" s="23">
        <v>1634.18</v>
      </c>
      <c r="CV66" s="21">
        <v>1592.98</v>
      </c>
      <c r="CW66" s="21">
        <v>0</v>
      </c>
      <c r="CX66" s="21">
        <v>1592.98</v>
      </c>
      <c r="CY66" s="22">
        <v>121</v>
      </c>
      <c r="CZ66" s="22">
        <v>34.979999999999997</v>
      </c>
      <c r="DA66" s="22">
        <v>53.11</v>
      </c>
      <c r="DB66" s="22">
        <v>130.28</v>
      </c>
      <c r="DC66" s="22">
        <v>339.37</v>
      </c>
      <c r="DD66" s="23">
        <v>1932.35</v>
      </c>
      <c r="DE66" s="21">
        <v>1911.92</v>
      </c>
      <c r="DF66" s="21">
        <v>0</v>
      </c>
      <c r="DG66" s="21">
        <v>1911.92</v>
      </c>
      <c r="DH66" s="22">
        <v>-3</v>
      </c>
      <c r="DI66" s="22">
        <v>139.24</v>
      </c>
      <c r="DJ66" s="22">
        <v>339.92</v>
      </c>
      <c r="DK66" s="22">
        <v>152.59</v>
      </c>
      <c r="DL66" s="22">
        <v>628.75</v>
      </c>
      <c r="DM66" s="23">
        <v>2540.67</v>
      </c>
      <c r="DN66" s="73">
        <f t="shared" si="1"/>
        <v>4870.8100000000004</v>
      </c>
      <c r="DO66" s="73">
        <f t="shared" si="2"/>
        <v>0</v>
      </c>
      <c r="DP66" s="73">
        <f t="shared" si="3"/>
        <v>4870.8100000000004</v>
      </c>
      <c r="DQ66" s="22">
        <f t="shared" si="4"/>
        <v>207</v>
      </c>
      <c r="DR66" s="22">
        <f t="shared" si="5"/>
        <v>191.93</v>
      </c>
      <c r="DS66" s="22">
        <f t="shared" si="6"/>
        <v>438.55</v>
      </c>
      <c r="DT66" s="22">
        <f t="shared" si="7"/>
        <v>398.90999999999997</v>
      </c>
      <c r="DU66" s="22">
        <f t="shared" si="8"/>
        <v>1236.3899999999999</v>
      </c>
      <c r="DV66" s="23">
        <f t="shared" si="9"/>
        <v>6107.2</v>
      </c>
      <c r="DW66" s="262">
        <f t="shared" si="10"/>
        <v>4870.8100000000004</v>
      </c>
      <c r="DX66" s="262"/>
      <c r="DY66" s="263">
        <f t="shared" si="11"/>
        <v>1236.3899999999999</v>
      </c>
      <c r="DZ66" s="263"/>
    </row>
    <row r="67" spans="1:130" x14ac:dyDescent="0.25">
      <c r="A67" s="18">
        <v>1958</v>
      </c>
      <c r="B67" s="18" t="s">
        <v>945</v>
      </c>
      <c r="C67" s="18" t="s">
        <v>175</v>
      </c>
      <c r="D67" s="20">
        <v>1</v>
      </c>
      <c r="G67" s="18" t="s">
        <v>173</v>
      </c>
      <c r="H67" s="18" t="s">
        <v>27</v>
      </c>
      <c r="I67" s="18" t="s">
        <v>172</v>
      </c>
      <c r="J67" s="21"/>
      <c r="K67" s="21"/>
      <c r="L67" s="21"/>
      <c r="M67" s="22"/>
      <c r="N67" s="22"/>
      <c r="O67" s="22"/>
      <c r="P67" s="22"/>
      <c r="Q67" s="22"/>
      <c r="R67" s="23"/>
      <c r="S67" s="21"/>
      <c r="T67" s="21"/>
      <c r="U67" s="21"/>
      <c r="V67" s="22"/>
      <c r="W67" s="22"/>
      <c r="X67" s="22"/>
      <c r="Y67" s="22"/>
      <c r="Z67" s="22"/>
      <c r="AA67" s="23"/>
      <c r="AB67" s="21"/>
      <c r="AC67" s="21"/>
      <c r="AD67" s="21"/>
      <c r="AE67" s="22"/>
      <c r="AF67" s="22"/>
      <c r="AG67" s="22"/>
      <c r="AH67" s="22"/>
      <c r="AI67" s="22"/>
      <c r="AJ67" s="23"/>
      <c r="AK67" s="21"/>
      <c r="AL67" s="21"/>
      <c r="AM67" s="21"/>
      <c r="AN67" s="22"/>
      <c r="AO67" s="22"/>
      <c r="AP67" s="22"/>
      <c r="AQ67" s="22"/>
      <c r="AR67" s="22"/>
      <c r="AS67" s="23"/>
      <c r="AT67" s="21"/>
      <c r="AU67" s="21"/>
      <c r="AV67" s="21"/>
      <c r="AW67" s="22"/>
      <c r="AX67" s="22"/>
      <c r="AY67" s="22"/>
      <c r="AZ67" s="22"/>
      <c r="BA67" s="22"/>
      <c r="BB67" s="23"/>
      <c r="BC67" s="21"/>
      <c r="BD67" s="21"/>
      <c r="BE67" s="21"/>
      <c r="BF67" s="22"/>
      <c r="BG67" s="22"/>
      <c r="BH67" s="22"/>
      <c r="BI67" s="22"/>
      <c r="BJ67" s="22"/>
      <c r="BK67" s="23"/>
      <c r="BL67" s="21"/>
      <c r="BM67" s="21"/>
      <c r="BN67" s="21"/>
      <c r="BO67" s="22"/>
      <c r="BP67" s="22"/>
      <c r="BQ67" s="22"/>
      <c r="BR67" s="22"/>
      <c r="BS67" s="22"/>
      <c r="BT67" s="23"/>
      <c r="BU67" s="21"/>
      <c r="BV67" s="21"/>
      <c r="BW67" s="21"/>
      <c r="BX67" s="22"/>
      <c r="BY67" s="22"/>
      <c r="BZ67" s="22"/>
      <c r="CA67" s="22"/>
      <c r="CB67" s="22"/>
      <c r="CC67" s="23"/>
      <c r="CD67" s="21"/>
      <c r="CE67" s="21"/>
      <c r="CF67" s="21"/>
      <c r="CG67" s="22"/>
      <c r="CH67" s="22"/>
      <c r="CI67" s="22"/>
      <c r="CJ67" s="22"/>
      <c r="CK67" s="22"/>
      <c r="CL67" s="23"/>
      <c r="CM67" s="21">
        <v>1365.91</v>
      </c>
      <c r="CN67" s="21">
        <v>0</v>
      </c>
      <c r="CO67" s="21">
        <v>1365.91</v>
      </c>
      <c r="CP67" s="22">
        <v>89</v>
      </c>
      <c r="CQ67" s="22">
        <v>17.71</v>
      </c>
      <c r="CR67" s="22">
        <v>45.52</v>
      </c>
      <c r="CS67" s="22">
        <v>116.04</v>
      </c>
      <c r="CT67" s="22">
        <v>268.27</v>
      </c>
      <c r="CU67" s="23">
        <v>1634.18</v>
      </c>
      <c r="CV67" s="21">
        <v>1231.74</v>
      </c>
      <c r="CW67" s="21">
        <v>0</v>
      </c>
      <c r="CX67" s="21">
        <v>1231.74</v>
      </c>
      <c r="CY67" s="22">
        <v>76</v>
      </c>
      <c r="CZ67" s="22">
        <v>27.03</v>
      </c>
      <c r="DA67" s="22">
        <v>40.93</v>
      </c>
      <c r="DB67" s="22">
        <v>123.86</v>
      </c>
      <c r="DC67" s="22">
        <v>267.82</v>
      </c>
      <c r="DD67" s="23">
        <v>1499.56</v>
      </c>
      <c r="DE67" s="21">
        <v>1883.24</v>
      </c>
      <c r="DF67" s="21">
        <v>0</v>
      </c>
      <c r="DG67" s="21">
        <v>1883.24</v>
      </c>
      <c r="DH67" s="22">
        <v>26</v>
      </c>
      <c r="DI67" s="22">
        <v>130.81</v>
      </c>
      <c r="DJ67" s="22">
        <v>313.82</v>
      </c>
      <c r="DK67" s="22">
        <v>34.78</v>
      </c>
      <c r="DL67" s="22">
        <v>505.41</v>
      </c>
      <c r="DM67" s="23">
        <v>2388.65</v>
      </c>
      <c r="DN67" s="73">
        <f t="shared" si="1"/>
        <v>4480.8900000000003</v>
      </c>
      <c r="DO67" s="73">
        <f t="shared" si="2"/>
        <v>0</v>
      </c>
      <c r="DP67" s="73">
        <f t="shared" si="3"/>
        <v>4480.8900000000003</v>
      </c>
      <c r="DQ67" s="22">
        <f t="shared" si="4"/>
        <v>191</v>
      </c>
      <c r="DR67" s="22">
        <f t="shared" si="5"/>
        <v>175.55</v>
      </c>
      <c r="DS67" s="22">
        <f t="shared" si="6"/>
        <v>400.27</v>
      </c>
      <c r="DT67" s="22">
        <f t="shared" si="7"/>
        <v>274.68</v>
      </c>
      <c r="DU67" s="22">
        <f t="shared" si="8"/>
        <v>1041.5</v>
      </c>
      <c r="DV67" s="23">
        <f t="shared" si="9"/>
        <v>5522.3899999999994</v>
      </c>
      <c r="DW67" s="262">
        <f t="shared" si="10"/>
        <v>4480.8900000000003</v>
      </c>
      <c r="DX67" s="262"/>
      <c r="DY67" s="263">
        <f t="shared" si="11"/>
        <v>1041.5</v>
      </c>
      <c r="DZ67" s="263"/>
    </row>
    <row r="68" spans="1:130" x14ac:dyDescent="0.25">
      <c r="A68" s="18">
        <v>1959</v>
      </c>
      <c r="B68" s="18" t="s">
        <v>948</v>
      </c>
      <c r="C68" s="18" t="s">
        <v>949</v>
      </c>
      <c r="D68" s="20">
        <v>1</v>
      </c>
      <c r="G68" s="18" t="s">
        <v>173</v>
      </c>
      <c r="H68" s="18" t="s">
        <v>27</v>
      </c>
      <c r="I68" s="18" t="s">
        <v>172</v>
      </c>
      <c r="J68" s="21"/>
      <c r="K68" s="21"/>
      <c r="L68" s="21"/>
      <c r="M68" s="22"/>
      <c r="N68" s="22"/>
      <c r="O68" s="22"/>
      <c r="P68" s="22"/>
      <c r="Q68" s="22"/>
      <c r="R68" s="23"/>
      <c r="S68" s="21"/>
      <c r="T68" s="21"/>
      <c r="U68" s="21"/>
      <c r="V68" s="22"/>
      <c r="W68" s="22"/>
      <c r="X68" s="22"/>
      <c r="Y68" s="22"/>
      <c r="Z68" s="22"/>
      <c r="AA68" s="23"/>
      <c r="AB68" s="21"/>
      <c r="AC68" s="21"/>
      <c r="AD68" s="21"/>
      <c r="AE68" s="22"/>
      <c r="AF68" s="22"/>
      <c r="AG68" s="22"/>
      <c r="AH68" s="22"/>
      <c r="AI68" s="22"/>
      <c r="AJ68" s="23"/>
      <c r="AK68" s="21"/>
      <c r="AL68" s="21"/>
      <c r="AM68" s="21"/>
      <c r="AN68" s="22"/>
      <c r="AO68" s="22"/>
      <c r="AP68" s="22"/>
      <c r="AQ68" s="22"/>
      <c r="AR68" s="22"/>
      <c r="AS68" s="23"/>
      <c r="AT68" s="21"/>
      <c r="AU68" s="21"/>
      <c r="AV68" s="21"/>
      <c r="AW68" s="22"/>
      <c r="AX68" s="22"/>
      <c r="AY68" s="22"/>
      <c r="AZ68" s="22"/>
      <c r="BA68" s="22"/>
      <c r="BB68" s="23"/>
      <c r="BC68" s="21"/>
      <c r="BD68" s="21"/>
      <c r="BE68" s="21"/>
      <c r="BF68" s="22"/>
      <c r="BG68" s="22"/>
      <c r="BH68" s="22"/>
      <c r="BI68" s="22"/>
      <c r="BJ68" s="22"/>
      <c r="BK68" s="23"/>
      <c r="BL68" s="21"/>
      <c r="BM68" s="21"/>
      <c r="BN68" s="21"/>
      <c r="BO68" s="22"/>
      <c r="BP68" s="22"/>
      <c r="BQ68" s="22"/>
      <c r="BR68" s="22"/>
      <c r="BS68" s="22"/>
      <c r="BT68" s="23"/>
      <c r="BU68" s="21"/>
      <c r="BV68" s="21"/>
      <c r="BW68" s="21"/>
      <c r="BX68" s="22"/>
      <c r="BY68" s="22"/>
      <c r="BZ68" s="22"/>
      <c r="CA68" s="22"/>
      <c r="CB68" s="22"/>
      <c r="CC68" s="23"/>
      <c r="CD68" s="21"/>
      <c r="CE68" s="21"/>
      <c r="CF68" s="21"/>
      <c r="CG68" s="22"/>
      <c r="CH68" s="22"/>
      <c r="CI68" s="22"/>
      <c r="CJ68" s="22"/>
      <c r="CK68" s="22"/>
      <c r="CL68" s="23"/>
      <c r="CM68" s="21">
        <v>1461.14</v>
      </c>
      <c r="CN68" s="21">
        <v>0</v>
      </c>
      <c r="CO68" s="21">
        <v>1461.14</v>
      </c>
      <c r="CP68" s="22">
        <v>102</v>
      </c>
      <c r="CQ68" s="22">
        <v>18.95</v>
      </c>
      <c r="CR68" s="22">
        <v>131.1</v>
      </c>
      <c r="CS68" s="22">
        <v>117.73</v>
      </c>
      <c r="CT68" s="22">
        <v>369.78</v>
      </c>
      <c r="CU68" s="23">
        <v>1830.92</v>
      </c>
      <c r="CV68" s="21">
        <v>1688.21</v>
      </c>
      <c r="CW68" s="21">
        <v>0</v>
      </c>
      <c r="CX68" s="21">
        <v>1688.21</v>
      </c>
      <c r="CY68" s="22">
        <v>134</v>
      </c>
      <c r="CZ68" s="22">
        <v>37.08</v>
      </c>
      <c r="DA68" s="22">
        <v>138.72999999999999</v>
      </c>
      <c r="DB68" s="22">
        <v>131.97999999999999</v>
      </c>
      <c r="DC68" s="22">
        <v>441.79</v>
      </c>
      <c r="DD68" s="23">
        <v>2130</v>
      </c>
      <c r="DE68" s="21">
        <v>2054.7600000000002</v>
      </c>
      <c r="DF68" s="21">
        <v>0</v>
      </c>
      <c r="DG68" s="21">
        <v>2054.7600000000002</v>
      </c>
      <c r="DH68" s="22">
        <v>-14</v>
      </c>
      <c r="DI68" s="22">
        <v>149.04</v>
      </c>
      <c r="DJ68" s="22">
        <v>468.5</v>
      </c>
      <c r="DK68" s="22">
        <v>37.82</v>
      </c>
      <c r="DL68" s="22">
        <v>641.36</v>
      </c>
      <c r="DM68" s="23">
        <v>2696.12</v>
      </c>
      <c r="DN68" s="73">
        <f t="shared" si="1"/>
        <v>5204.1100000000006</v>
      </c>
      <c r="DO68" s="73">
        <f t="shared" si="2"/>
        <v>0</v>
      </c>
      <c r="DP68" s="73">
        <f t="shared" si="3"/>
        <v>5204.1100000000006</v>
      </c>
      <c r="DQ68" s="22">
        <f t="shared" si="4"/>
        <v>222</v>
      </c>
      <c r="DR68" s="22">
        <f t="shared" si="5"/>
        <v>205.07</v>
      </c>
      <c r="DS68" s="22">
        <f t="shared" si="6"/>
        <v>738.32999999999993</v>
      </c>
      <c r="DT68" s="22">
        <f t="shared" si="7"/>
        <v>287.52999999999997</v>
      </c>
      <c r="DU68" s="22">
        <f t="shared" si="8"/>
        <v>1452.9299999999998</v>
      </c>
      <c r="DV68" s="23">
        <f t="shared" si="9"/>
        <v>6657.04</v>
      </c>
      <c r="DW68" s="262">
        <f t="shared" si="10"/>
        <v>5204.1100000000006</v>
      </c>
      <c r="DX68" s="262"/>
      <c r="DY68" s="263">
        <f t="shared" si="11"/>
        <v>1452.9299999999998</v>
      </c>
      <c r="DZ68" s="263"/>
    </row>
    <row r="69" spans="1:130" x14ac:dyDescent="0.25">
      <c r="A69" s="18">
        <v>1960</v>
      </c>
      <c r="B69" s="18" t="s">
        <v>959</v>
      </c>
      <c r="C69" s="18" t="s">
        <v>245</v>
      </c>
      <c r="D69" s="20">
        <v>1</v>
      </c>
      <c r="G69" s="18" t="s">
        <v>173</v>
      </c>
      <c r="H69" s="18" t="s">
        <v>27</v>
      </c>
      <c r="I69" s="18" t="s">
        <v>172</v>
      </c>
      <c r="J69" s="21"/>
      <c r="K69" s="21"/>
      <c r="L69" s="21"/>
      <c r="M69" s="22"/>
      <c r="N69" s="22"/>
      <c r="O69" s="22"/>
      <c r="P69" s="22"/>
      <c r="Q69" s="22"/>
      <c r="R69" s="23"/>
      <c r="S69" s="21"/>
      <c r="T69" s="21"/>
      <c r="U69" s="21"/>
      <c r="V69" s="22"/>
      <c r="W69" s="22"/>
      <c r="X69" s="22"/>
      <c r="Y69" s="22"/>
      <c r="Z69" s="22"/>
      <c r="AA69" s="23"/>
      <c r="AB69" s="21"/>
      <c r="AC69" s="21"/>
      <c r="AD69" s="21"/>
      <c r="AE69" s="22"/>
      <c r="AF69" s="22"/>
      <c r="AG69" s="22"/>
      <c r="AH69" s="22"/>
      <c r="AI69" s="22"/>
      <c r="AJ69" s="23"/>
      <c r="AK69" s="21"/>
      <c r="AL69" s="21"/>
      <c r="AM69" s="21"/>
      <c r="AN69" s="22"/>
      <c r="AO69" s="22"/>
      <c r="AP69" s="22"/>
      <c r="AQ69" s="22"/>
      <c r="AR69" s="22"/>
      <c r="AS69" s="23"/>
      <c r="AT69" s="21"/>
      <c r="AU69" s="21"/>
      <c r="AV69" s="21"/>
      <c r="AW69" s="22"/>
      <c r="AX69" s="22"/>
      <c r="AY69" s="22"/>
      <c r="AZ69" s="22"/>
      <c r="BA69" s="22"/>
      <c r="BB69" s="23"/>
      <c r="BC69" s="21"/>
      <c r="BD69" s="21"/>
      <c r="BE69" s="21"/>
      <c r="BF69" s="22"/>
      <c r="BG69" s="22"/>
      <c r="BH69" s="22"/>
      <c r="BI69" s="22"/>
      <c r="BJ69" s="22"/>
      <c r="BK69" s="23"/>
      <c r="BL69" s="21"/>
      <c r="BM69" s="21"/>
      <c r="BN69" s="21"/>
      <c r="BO69" s="22"/>
      <c r="BP69" s="22"/>
      <c r="BQ69" s="22"/>
      <c r="BR69" s="22"/>
      <c r="BS69" s="22"/>
      <c r="BT69" s="23"/>
      <c r="BU69" s="21"/>
      <c r="BV69" s="21"/>
      <c r="BW69" s="21"/>
      <c r="BX69" s="22"/>
      <c r="BY69" s="22"/>
      <c r="BZ69" s="22"/>
      <c r="CA69" s="22"/>
      <c r="CB69" s="22"/>
      <c r="CC69" s="23"/>
      <c r="CD69" s="21"/>
      <c r="CE69" s="21"/>
      <c r="CF69" s="21"/>
      <c r="CG69" s="22"/>
      <c r="CH69" s="22"/>
      <c r="CI69" s="22"/>
      <c r="CJ69" s="22"/>
      <c r="CK69" s="22"/>
      <c r="CL69" s="23"/>
      <c r="CM69" s="21">
        <v>1413.52</v>
      </c>
      <c r="CN69" s="21">
        <v>0</v>
      </c>
      <c r="CO69" s="21">
        <v>1413.52</v>
      </c>
      <c r="CP69" s="22">
        <v>96</v>
      </c>
      <c r="CQ69" s="22">
        <v>18.329999999999998</v>
      </c>
      <c r="CR69" s="22">
        <v>88.31</v>
      </c>
      <c r="CS69" s="22">
        <v>116.89</v>
      </c>
      <c r="CT69" s="22">
        <v>319.52999999999997</v>
      </c>
      <c r="CU69" s="23">
        <v>1733.05</v>
      </c>
      <c r="CV69" s="21">
        <v>1495.95</v>
      </c>
      <c r="CW69" s="21">
        <v>0</v>
      </c>
      <c r="CX69" s="21">
        <v>1495.95</v>
      </c>
      <c r="CY69" s="22">
        <v>108</v>
      </c>
      <c r="CZ69" s="22">
        <v>32.840000000000003</v>
      </c>
      <c r="DA69" s="22">
        <v>87.65</v>
      </c>
      <c r="DB69" s="22">
        <v>128.55000000000001</v>
      </c>
      <c r="DC69" s="22">
        <v>357.04</v>
      </c>
      <c r="DD69" s="23">
        <v>1852.99</v>
      </c>
      <c r="DE69" s="21">
        <v>1971.86</v>
      </c>
      <c r="DF69" s="21">
        <v>0</v>
      </c>
      <c r="DG69" s="21">
        <v>1971.86</v>
      </c>
      <c r="DH69" s="22">
        <v>4</v>
      </c>
      <c r="DI69" s="22">
        <v>140.75</v>
      </c>
      <c r="DJ69" s="22">
        <v>393.67</v>
      </c>
      <c r="DK69" s="22">
        <v>36.35</v>
      </c>
      <c r="DL69" s="22">
        <v>574.77</v>
      </c>
      <c r="DM69" s="23">
        <v>2546.63</v>
      </c>
      <c r="DN69" s="73">
        <f t="shared" ref="DN69:DN74" si="12">J69+S69+AB69+AK69+AT69+BC69+BL69+BU69+CD69+CM69+CV69+DE69</f>
        <v>4881.33</v>
      </c>
      <c r="DO69" s="73">
        <f t="shared" ref="DO69:DO74" si="13">K69+T69+AC69+AL69+AU69+BD69+BM69+BV69+CE69+CN69+CW69+DF69</f>
        <v>0</v>
      </c>
      <c r="DP69" s="73">
        <f t="shared" ref="DP69:DP74" si="14">L69+U69+AD69+AM69+AV69+BE69+BN69+BW69+CF69+CO69+CX69+DG69</f>
        <v>4881.33</v>
      </c>
      <c r="DQ69" s="22">
        <f t="shared" ref="DQ69:DQ74" si="15">M69+V69+AE69+AN69+AW69+BF69+BO69+BX69+CG69+CP69+CY69+DH69</f>
        <v>208</v>
      </c>
      <c r="DR69" s="22">
        <f t="shared" ref="DR69:DR74" si="16">N69+W69+AF69+AO69+AX69+BG69+BP69+BY69+CH69+CQ69+CZ69+DI69</f>
        <v>191.92000000000002</v>
      </c>
      <c r="DS69" s="22">
        <f t="shared" ref="DS69:DS74" si="17">O69+X69+AG69+AP69+AY69+BH69+BQ69+BZ69+CI69+CR69+DA69+DJ69</f>
        <v>569.63</v>
      </c>
      <c r="DT69" s="22">
        <f t="shared" ref="DT69:DT74" si="18">P69+Y69+AH69+AQ69+AZ69+BI69+BR69+CA69+CJ69+CS69+DB69+DK69</f>
        <v>281.79000000000002</v>
      </c>
      <c r="DU69" s="22">
        <f t="shared" ref="DU69:DU74" si="19">Q69+Z69+AI69+AR69+BA69+BJ69+BS69+CB69+CK69+CT69+DC69+DL69</f>
        <v>1251.3399999999999</v>
      </c>
      <c r="DV69" s="23">
        <f t="shared" ref="DV69:DV74" si="20">R69+AA69+AJ69+AS69+BB69+BK69+BT69+CC69+CL69+CU69+DD69+DM69</f>
        <v>6132.67</v>
      </c>
      <c r="DW69" s="262">
        <f t="shared" ref="DW69:DW74" si="21">DP69-F69</f>
        <v>4881.33</v>
      </c>
      <c r="DX69" s="262"/>
      <c r="DY69" s="263">
        <f t="shared" ref="DY69:DY74" si="22">DU69-E69</f>
        <v>1251.3399999999999</v>
      </c>
      <c r="DZ69" s="263"/>
    </row>
    <row r="70" spans="1:130" x14ac:dyDescent="0.25">
      <c r="A70" s="18">
        <v>1961</v>
      </c>
      <c r="B70" s="18" t="s">
        <v>969</v>
      </c>
      <c r="C70" s="18" t="s">
        <v>970</v>
      </c>
      <c r="D70" s="20">
        <v>0</v>
      </c>
      <c r="G70" s="18" t="s">
        <v>173</v>
      </c>
      <c r="H70" s="18" t="s">
        <v>27</v>
      </c>
      <c r="I70" s="18" t="s">
        <v>172</v>
      </c>
      <c r="J70" s="21"/>
      <c r="K70" s="21"/>
      <c r="L70" s="21"/>
      <c r="M70" s="22"/>
      <c r="N70" s="22"/>
      <c r="O70" s="22"/>
      <c r="P70" s="22"/>
      <c r="Q70" s="22"/>
      <c r="R70" s="23"/>
      <c r="S70" s="21"/>
      <c r="T70" s="21"/>
      <c r="U70" s="21"/>
      <c r="V70" s="22"/>
      <c r="W70" s="22"/>
      <c r="X70" s="22"/>
      <c r="Y70" s="22"/>
      <c r="Z70" s="22"/>
      <c r="AA70" s="23"/>
      <c r="AB70" s="21"/>
      <c r="AC70" s="21"/>
      <c r="AD70" s="21"/>
      <c r="AE70" s="22"/>
      <c r="AF70" s="22"/>
      <c r="AG70" s="22"/>
      <c r="AH70" s="22"/>
      <c r="AI70" s="22"/>
      <c r="AJ70" s="23"/>
      <c r="AK70" s="21"/>
      <c r="AL70" s="21"/>
      <c r="AM70" s="21"/>
      <c r="AN70" s="22"/>
      <c r="AO70" s="22"/>
      <c r="AP70" s="22"/>
      <c r="AQ70" s="22"/>
      <c r="AR70" s="22"/>
      <c r="AS70" s="23"/>
      <c r="AT70" s="21"/>
      <c r="AU70" s="21"/>
      <c r="AV70" s="21"/>
      <c r="AW70" s="22"/>
      <c r="AX70" s="22"/>
      <c r="AY70" s="22"/>
      <c r="AZ70" s="22"/>
      <c r="BA70" s="22"/>
      <c r="BB70" s="23"/>
      <c r="BC70" s="21"/>
      <c r="BD70" s="21"/>
      <c r="BE70" s="21"/>
      <c r="BF70" s="22"/>
      <c r="BG70" s="22"/>
      <c r="BH70" s="22"/>
      <c r="BI70" s="22"/>
      <c r="BJ70" s="22"/>
      <c r="BK70" s="23"/>
      <c r="BL70" s="21"/>
      <c r="BM70" s="21"/>
      <c r="BN70" s="21"/>
      <c r="BO70" s="22"/>
      <c r="BP70" s="22"/>
      <c r="BQ70" s="22"/>
      <c r="BR70" s="22"/>
      <c r="BS70" s="22"/>
      <c r="BT70" s="23"/>
      <c r="BU70" s="21"/>
      <c r="BV70" s="21"/>
      <c r="BW70" s="21"/>
      <c r="BX70" s="22"/>
      <c r="BY70" s="22"/>
      <c r="BZ70" s="22"/>
      <c r="CA70" s="22"/>
      <c r="CB70" s="22"/>
      <c r="CC70" s="23"/>
      <c r="CD70" s="21"/>
      <c r="CE70" s="21"/>
      <c r="CF70" s="21"/>
      <c r="CG70" s="22"/>
      <c r="CH70" s="22"/>
      <c r="CI70" s="22"/>
      <c r="CJ70" s="22"/>
      <c r="CK70" s="22"/>
      <c r="CL70" s="23"/>
      <c r="CM70" s="21">
        <v>1365.91</v>
      </c>
      <c r="CN70" s="21">
        <v>0</v>
      </c>
      <c r="CO70" s="21">
        <v>1365.91</v>
      </c>
      <c r="CP70" s="22">
        <v>89</v>
      </c>
      <c r="CQ70" s="22">
        <v>17.71</v>
      </c>
      <c r="CR70" s="22">
        <v>45.52</v>
      </c>
      <c r="CS70" s="22">
        <v>116.04</v>
      </c>
      <c r="CT70" s="22">
        <v>268.27</v>
      </c>
      <c r="CU70" s="23">
        <v>1634.18</v>
      </c>
      <c r="CV70" s="21">
        <v>2361.84</v>
      </c>
      <c r="CW70" s="21">
        <v>0</v>
      </c>
      <c r="CX70" s="21">
        <v>2361.84</v>
      </c>
      <c r="CY70" s="22">
        <v>70</v>
      </c>
      <c r="CZ70" s="22">
        <v>126.34</v>
      </c>
      <c r="DA70" s="22">
        <v>798.99</v>
      </c>
      <c r="DB70" s="22">
        <v>143.93</v>
      </c>
      <c r="DC70" s="22">
        <v>1139.26</v>
      </c>
      <c r="DD70" s="23">
        <v>3501.1</v>
      </c>
      <c r="DE70" s="21">
        <v>0</v>
      </c>
      <c r="DF70" s="21">
        <v>0</v>
      </c>
      <c r="DG70" s="21">
        <v>0</v>
      </c>
      <c r="DH70" s="22">
        <v>0</v>
      </c>
      <c r="DI70" s="22">
        <v>0</v>
      </c>
      <c r="DJ70" s="22">
        <v>0</v>
      </c>
      <c r="DK70" s="22">
        <v>1.34</v>
      </c>
      <c r="DL70" s="22">
        <v>1.34</v>
      </c>
      <c r="DM70" s="23">
        <v>1.34</v>
      </c>
      <c r="DN70" s="73">
        <f t="shared" si="12"/>
        <v>3727.75</v>
      </c>
      <c r="DO70" s="73">
        <f t="shared" si="13"/>
        <v>0</v>
      </c>
      <c r="DP70" s="73">
        <f t="shared" si="14"/>
        <v>3727.75</v>
      </c>
      <c r="DQ70" s="22">
        <f t="shared" si="15"/>
        <v>159</v>
      </c>
      <c r="DR70" s="22">
        <f t="shared" si="16"/>
        <v>144.05000000000001</v>
      </c>
      <c r="DS70" s="22">
        <f t="shared" si="17"/>
        <v>844.51</v>
      </c>
      <c r="DT70" s="22">
        <f t="shared" si="18"/>
        <v>261.31</v>
      </c>
      <c r="DU70" s="22">
        <f t="shared" si="19"/>
        <v>1408.87</v>
      </c>
      <c r="DV70" s="23">
        <f t="shared" si="20"/>
        <v>5136.62</v>
      </c>
      <c r="DW70" s="262">
        <f t="shared" si="21"/>
        <v>3727.75</v>
      </c>
      <c r="DX70" s="262"/>
      <c r="DY70" s="263">
        <f t="shared" si="22"/>
        <v>1408.87</v>
      </c>
      <c r="DZ70" s="263"/>
    </row>
    <row r="71" spans="1:130" x14ac:dyDescent="0.25">
      <c r="A71" s="18">
        <v>1962</v>
      </c>
      <c r="B71" s="18" t="s">
        <v>971</v>
      </c>
      <c r="C71" s="18" t="s">
        <v>328</v>
      </c>
      <c r="D71" s="20">
        <v>1</v>
      </c>
      <c r="G71" s="18" t="s">
        <v>173</v>
      </c>
      <c r="H71" s="18" t="s">
        <v>27</v>
      </c>
      <c r="I71" s="18" t="s">
        <v>172</v>
      </c>
      <c r="J71" s="21"/>
      <c r="K71" s="21"/>
      <c r="L71" s="21"/>
      <c r="M71" s="22"/>
      <c r="N71" s="22"/>
      <c r="O71" s="22"/>
      <c r="P71" s="22"/>
      <c r="Q71" s="22"/>
      <c r="R71" s="23"/>
      <c r="S71" s="21"/>
      <c r="T71" s="21"/>
      <c r="U71" s="21"/>
      <c r="V71" s="22"/>
      <c r="W71" s="22"/>
      <c r="X71" s="22"/>
      <c r="Y71" s="22"/>
      <c r="Z71" s="22"/>
      <c r="AA71" s="23"/>
      <c r="AB71" s="21"/>
      <c r="AC71" s="21"/>
      <c r="AD71" s="21"/>
      <c r="AE71" s="22"/>
      <c r="AF71" s="22"/>
      <c r="AG71" s="22"/>
      <c r="AH71" s="22"/>
      <c r="AI71" s="22"/>
      <c r="AJ71" s="23"/>
      <c r="AK71" s="21"/>
      <c r="AL71" s="21"/>
      <c r="AM71" s="21"/>
      <c r="AN71" s="22"/>
      <c r="AO71" s="22"/>
      <c r="AP71" s="22"/>
      <c r="AQ71" s="22"/>
      <c r="AR71" s="22"/>
      <c r="AS71" s="23"/>
      <c r="AT71" s="21"/>
      <c r="AU71" s="21"/>
      <c r="AV71" s="21"/>
      <c r="AW71" s="22"/>
      <c r="AX71" s="22"/>
      <c r="AY71" s="22"/>
      <c r="AZ71" s="22"/>
      <c r="BA71" s="22"/>
      <c r="BB71" s="23"/>
      <c r="BC71" s="21"/>
      <c r="BD71" s="21"/>
      <c r="BE71" s="21"/>
      <c r="BF71" s="22"/>
      <c r="BG71" s="22"/>
      <c r="BH71" s="22"/>
      <c r="BI71" s="22"/>
      <c r="BJ71" s="22"/>
      <c r="BK71" s="23"/>
      <c r="BL71" s="21"/>
      <c r="BM71" s="21"/>
      <c r="BN71" s="21"/>
      <c r="BO71" s="22"/>
      <c r="BP71" s="22"/>
      <c r="BQ71" s="22"/>
      <c r="BR71" s="22"/>
      <c r="BS71" s="22"/>
      <c r="BT71" s="23"/>
      <c r="BU71" s="21"/>
      <c r="BV71" s="21"/>
      <c r="BW71" s="21"/>
      <c r="BX71" s="22"/>
      <c r="BY71" s="22"/>
      <c r="BZ71" s="22"/>
      <c r="CA71" s="22"/>
      <c r="CB71" s="22"/>
      <c r="CC71" s="23"/>
      <c r="CD71" s="21"/>
      <c r="CE71" s="21"/>
      <c r="CF71" s="21"/>
      <c r="CG71" s="22"/>
      <c r="CH71" s="22"/>
      <c r="CI71" s="22"/>
      <c r="CJ71" s="22"/>
      <c r="CK71" s="22"/>
      <c r="CL71" s="23"/>
      <c r="CM71" s="21">
        <v>1365.91</v>
      </c>
      <c r="CN71" s="21">
        <v>0</v>
      </c>
      <c r="CO71" s="21">
        <v>1365.91</v>
      </c>
      <c r="CP71" s="22">
        <v>89</v>
      </c>
      <c r="CQ71" s="22">
        <v>17.71</v>
      </c>
      <c r="CR71" s="22">
        <v>45.52</v>
      </c>
      <c r="CS71" s="22">
        <v>116.04</v>
      </c>
      <c r="CT71" s="22">
        <v>268.27</v>
      </c>
      <c r="CU71" s="23">
        <v>1634.18</v>
      </c>
      <c r="CV71" s="21">
        <v>1592.98</v>
      </c>
      <c r="CW71" s="21">
        <v>0</v>
      </c>
      <c r="CX71" s="21">
        <v>1592.98</v>
      </c>
      <c r="CY71" s="22">
        <v>121</v>
      </c>
      <c r="CZ71" s="22">
        <v>34.979999999999997</v>
      </c>
      <c r="DA71" s="22">
        <v>53.11</v>
      </c>
      <c r="DB71" s="22">
        <v>120.08</v>
      </c>
      <c r="DC71" s="22">
        <v>329.17</v>
      </c>
      <c r="DD71" s="23">
        <v>1922.15</v>
      </c>
      <c r="DE71" s="21">
        <v>1911.92</v>
      </c>
      <c r="DF71" s="21">
        <v>0</v>
      </c>
      <c r="DG71" s="21">
        <v>1911.92</v>
      </c>
      <c r="DH71" s="22">
        <v>-3</v>
      </c>
      <c r="DI71" s="22">
        <v>139.24</v>
      </c>
      <c r="DJ71" s="22">
        <v>339.92</v>
      </c>
      <c r="DK71" s="22">
        <v>35.29</v>
      </c>
      <c r="DL71" s="22">
        <v>511.45</v>
      </c>
      <c r="DM71" s="23">
        <v>2423.37</v>
      </c>
      <c r="DN71" s="73">
        <f t="shared" si="12"/>
        <v>4870.8100000000004</v>
      </c>
      <c r="DO71" s="73">
        <f t="shared" si="13"/>
        <v>0</v>
      </c>
      <c r="DP71" s="73">
        <f t="shared" si="14"/>
        <v>4870.8100000000004</v>
      </c>
      <c r="DQ71" s="22">
        <f t="shared" si="15"/>
        <v>207</v>
      </c>
      <c r="DR71" s="22">
        <f t="shared" si="16"/>
        <v>191.93</v>
      </c>
      <c r="DS71" s="22">
        <f t="shared" si="17"/>
        <v>438.55</v>
      </c>
      <c r="DT71" s="22">
        <f t="shared" si="18"/>
        <v>271.41000000000003</v>
      </c>
      <c r="DU71" s="22">
        <f t="shared" si="19"/>
        <v>1108.8900000000001</v>
      </c>
      <c r="DV71" s="23">
        <f t="shared" si="20"/>
        <v>5979.7</v>
      </c>
      <c r="DW71" s="262">
        <f t="shared" si="21"/>
        <v>4870.8100000000004</v>
      </c>
      <c r="DX71" s="262"/>
      <c r="DY71" s="263">
        <f t="shared" si="22"/>
        <v>1108.8900000000001</v>
      </c>
      <c r="DZ71" s="263"/>
    </row>
    <row r="72" spans="1:130" x14ac:dyDescent="0.25">
      <c r="A72" s="18">
        <v>1964</v>
      </c>
      <c r="B72" s="18" t="s">
        <v>944</v>
      </c>
      <c r="C72" s="18" t="s">
        <v>184</v>
      </c>
      <c r="D72" s="20">
        <v>1</v>
      </c>
      <c r="G72" s="18" t="s">
        <v>173</v>
      </c>
      <c r="H72" s="18" t="s">
        <v>27</v>
      </c>
      <c r="I72" s="18" t="s">
        <v>172</v>
      </c>
      <c r="J72" s="21"/>
      <c r="K72" s="21"/>
      <c r="L72" s="21"/>
      <c r="M72" s="22"/>
      <c r="N72" s="22"/>
      <c r="O72" s="22"/>
      <c r="P72" s="22"/>
      <c r="Q72" s="22"/>
      <c r="R72" s="23"/>
      <c r="S72" s="21"/>
      <c r="T72" s="21"/>
      <c r="U72" s="21"/>
      <c r="V72" s="22"/>
      <c r="W72" s="22"/>
      <c r="X72" s="22"/>
      <c r="Y72" s="22"/>
      <c r="Z72" s="22"/>
      <c r="AA72" s="23"/>
      <c r="AB72" s="21"/>
      <c r="AC72" s="21"/>
      <c r="AD72" s="21"/>
      <c r="AE72" s="22"/>
      <c r="AF72" s="22"/>
      <c r="AG72" s="22"/>
      <c r="AH72" s="22"/>
      <c r="AI72" s="22"/>
      <c r="AJ72" s="23"/>
      <c r="AK72" s="21"/>
      <c r="AL72" s="21"/>
      <c r="AM72" s="21"/>
      <c r="AN72" s="22"/>
      <c r="AO72" s="22"/>
      <c r="AP72" s="22"/>
      <c r="AQ72" s="22"/>
      <c r="AR72" s="22"/>
      <c r="AS72" s="23"/>
      <c r="AT72" s="21"/>
      <c r="AU72" s="21"/>
      <c r="AV72" s="21"/>
      <c r="AW72" s="22"/>
      <c r="AX72" s="22"/>
      <c r="AY72" s="22"/>
      <c r="AZ72" s="22"/>
      <c r="BA72" s="22"/>
      <c r="BB72" s="23"/>
      <c r="BC72" s="21"/>
      <c r="BD72" s="21"/>
      <c r="BE72" s="21"/>
      <c r="BF72" s="22"/>
      <c r="BG72" s="22"/>
      <c r="BH72" s="22"/>
      <c r="BI72" s="22"/>
      <c r="BJ72" s="22"/>
      <c r="BK72" s="23"/>
      <c r="BL72" s="21"/>
      <c r="BM72" s="21"/>
      <c r="BN72" s="21"/>
      <c r="BO72" s="22"/>
      <c r="BP72" s="22"/>
      <c r="BQ72" s="22"/>
      <c r="BR72" s="22"/>
      <c r="BS72" s="22"/>
      <c r="BT72" s="23"/>
      <c r="BU72" s="21"/>
      <c r="BV72" s="21"/>
      <c r="BW72" s="21"/>
      <c r="BX72" s="22"/>
      <c r="BY72" s="22"/>
      <c r="BZ72" s="22"/>
      <c r="CA72" s="22"/>
      <c r="CB72" s="22"/>
      <c r="CC72" s="23"/>
      <c r="CD72" s="21"/>
      <c r="CE72" s="21"/>
      <c r="CF72" s="21"/>
      <c r="CG72" s="22"/>
      <c r="CH72" s="22"/>
      <c r="CI72" s="22"/>
      <c r="CJ72" s="22"/>
      <c r="CK72" s="22"/>
      <c r="CL72" s="23"/>
      <c r="CM72" s="21">
        <v>1365.91</v>
      </c>
      <c r="CN72" s="21">
        <v>0</v>
      </c>
      <c r="CO72" s="21">
        <v>1365.91</v>
      </c>
      <c r="CP72" s="22">
        <v>89</v>
      </c>
      <c r="CQ72" s="22">
        <v>17.71</v>
      </c>
      <c r="CR72" s="22">
        <v>45.52</v>
      </c>
      <c r="CS72" s="22">
        <v>24.24</v>
      </c>
      <c r="CT72" s="22">
        <v>176.47</v>
      </c>
      <c r="CU72" s="23">
        <v>1542.38</v>
      </c>
      <c r="CV72" s="21">
        <v>1592.98</v>
      </c>
      <c r="CW72" s="21">
        <v>0</v>
      </c>
      <c r="CX72" s="21">
        <v>1592.98</v>
      </c>
      <c r="CY72" s="22">
        <v>121</v>
      </c>
      <c r="CZ72" s="22">
        <v>34.979999999999997</v>
      </c>
      <c r="DA72" s="22">
        <v>53.11</v>
      </c>
      <c r="DB72" s="22">
        <v>28.28</v>
      </c>
      <c r="DC72" s="22">
        <v>237.37</v>
      </c>
      <c r="DD72" s="23">
        <v>1830.35</v>
      </c>
      <c r="DE72" s="21">
        <v>1911.92</v>
      </c>
      <c r="DF72" s="21">
        <v>0</v>
      </c>
      <c r="DG72" s="21">
        <v>1911.92</v>
      </c>
      <c r="DH72" s="22">
        <v>-3</v>
      </c>
      <c r="DI72" s="22">
        <v>139.24</v>
      </c>
      <c r="DJ72" s="22">
        <v>339.92</v>
      </c>
      <c r="DK72" s="22">
        <v>35.29</v>
      </c>
      <c r="DL72" s="22">
        <v>511.45</v>
      </c>
      <c r="DM72" s="23">
        <v>2423.37</v>
      </c>
      <c r="DN72" s="73">
        <f t="shared" si="12"/>
        <v>4870.8100000000004</v>
      </c>
      <c r="DO72" s="73">
        <f t="shared" si="13"/>
        <v>0</v>
      </c>
      <c r="DP72" s="73">
        <f t="shared" si="14"/>
        <v>4870.8100000000004</v>
      </c>
      <c r="DQ72" s="22">
        <f t="shared" si="15"/>
        <v>207</v>
      </c>
      <c r="DR72" s="22">
        <f t="shared" si="16"/>
        <v>191.93</v>
      </c>
      <c r="DS72" s="22">
        <f t="shared" si="17"/>
        <v>438.55</v>
      </c>
      <c r="DT72" s="22">
        <f t="shared" si="18"/>
        <v>87.81</v>
      </c>
      <c r="DU72" s="22">
        <f t="shared" si="19"/>
        <v>925.29</v>
      </c>
      <c r="DV72" s="23">
        <f t="shared" si="20"/>
        <v>5796.1</v>
      </c>
      <c r="DW72" s="262">
        <f t="shared" si="21"/>
        <v>4870.8100000000004</v>
      </c>
      <c r="DX72" s="262"/>
      <c r="DY72" s="263">
        <f t="shared" si="22"/>
        <v>925.29</v>
      </c>
      <c r="DZ72" s="263"/>
    </row>
    <row r="73" spans="1:130" x14ac:dyDescent="0.25">
      <c r="A73" s="18">
        <v>1965</v>
      </c>
      <c r="B73" s="18" t="s">
        <v>947</v>
      </c>
      <c r="C73" s="18" t="s">
        <v>481</v>
      </c>
      <c r="D73" s="20">
        <v>1</v>
      </c>
      <c r="G73" s="18" t="s">
        <v>173</v>
      </c>
      <c r="H73" s="18" t="s">
        <v>27</v>
      </c>
      <c r="I73" s="18" t="s">
        <v>172</v>
      </c>
      <c r="J73" s="21"/>
      <c r="K73" s="21"/>
      <c r="L73" s="21"/>
      <c r="M73" s="22"/>
      <c r="N73" s="22"/>
      <c r="O73" s="22"/>
      <c r="P73" s="22"/>
      <c r="Q73" s="22"/>
      <c r="R73" s="23"/>
      <c r="S73" s="21"/>
      <c r="T73" s="21"/>
      <c r="U73" s="21"/>
      <c r="V73" s="22"/>
      <c r="W73" s="22"/>
      <c r="X73" s="22"/>
      <c r="Y73" s="22"/>
      <c r="Z73" s="22"/>
      <c r="AA73" s="23"/>
      <c r="AB73" s="21"/>
      <c r="AC73" s="21"/>
      <c r="AD73" s="21"/>
      <c r="AE73" s="22"/>
      <c r="AF73" s="22"/>
      <c r="AG73" s="22"/>
      <c r="AH73" s="22"/>
      <c r="AI73" s="22"/>
      <c r="AJ73" s="23"/>
      <c r="AK73" s="21"/>
      <c r="AL73" s="21"/>
      <c r="AM73" s="21"/>
      <c r="AN73" s="22"/>
      <c r="AO73" s="22"/>
      <c r="AP73" s="22"/>
      <c r="AQ73" s="22"/>
      <c r="AR73" s="22"/>
      <c r="AS73" s="23"/>
      <c r="AT73" s="21"/>
      <c r="AU73" s="21"/>
      <c r="AV73" s="21"/>
      <c r="AW73" s="22"/>
      <c r="AX73" s="22"/>
      <c r="AY73" s="22"/>
      <c r="AZ73" s="22"/>
      <c r="BA73" s="22"/>
      <c r="BB73" s="23"/>
      <c r="BC73" s="21"/>
      <c r="BD73" s="21"/>
      <c r="BE73" s="21"/>
      <c r="BF73" s="22"/>
      <c r="BG73" s="22"/>
      <c r="BH73" s="22"/>
      <c r="BI73" s="22"/>
      <c r="BJ73" s="22"/>
      <c r="BK73" s="23"/>
      <c r="BL73" s="21"/>
      <c r="BM73" s="21"/>
      <c r="BN73" s="21"/>
      <c r="BO73" s="22"/>
      <c r="BP73" s="22"/>
      <c r="BQ73" s="22"/>
      <c r="BR73" s="22"/>
      <c r="BS73" s="22"/>
      <c r="BT73" s="23"/>
      <c r="BU73" s="21"/>
      <c r="BV73" s="21"/>
      <c r="BW73" s="21"/>
      <c r="BX73" s="22"/>
      <c r="BY73" s="22"/>
      <c r="BZ73" s="22"/>
      <c r="CA73" s="22"/>
      <c r="CB73" s="22"/>
      <c r="CC73" s="23"/>
      <c r="CD73" s="21"/>
      <c r="CE73" s="21"/>
      <c r="CF73" s="21"/>
      <c r="CG73" s="22"/>
      <c r="CH73" s="22"/>
      <c r="CI73" s="22"/>
      <c r="CJ73" s="22"/>
      <c r="CK73" s="22"/>
      <c r="CL73" s="23"/>
      <c r="CM73" s="21">
        <v>1410.01</v>
      </c>
      <c r="CN73" s="21">
        <v>0</v>
      </c>
      <c r="CO73" s="21">
        <v>1410.01</v>
      </c>
      <c r="CP73" s="22">
        <v>96</v>
      </c>
      <c r="CQ73" s="22">
        <v>18.329999999999998</v>
      </c>
      <c r="CR73" s="22">
        <v>88.31</v>
      </c>
      <c r="CS73" s="22">
        <v>116.84</v>
      </c>
      <c r="CT73" s="22">
        <v>319.48</v>
      </c>
      <c r="CU73" s="23">
        <v>1729.49</v>
      </c>
      <c r="CV73" s="21">
        <v>1637.08</v>
      </c>
      <c r="CW73" s="21">
        <v>0</v>
      </c>
      <c r="CX73" s="21">
        <v>1637.08</v>
      </c>
      <c r="CY73" s="22">
        <v>127</v>
      </c>
      <c r="CZ73" s="22">
        <v>21.29</v>
      </c>
      <c r="DA73" s="22">
        <v>95.81</v>
      </c>
      <c r="DB73" s="22">
        <v>131.07</v>
      </c>
      <c r="DC73" s="22">
        <v>375.17</v>
      </c>
      <c r="DD73" s="23">
        <v>2012.25</v>
      </c>
      <c r="DE73" s="21">
        <v>1979.82</v>
      </c>
      <c r="DF73" s="21">
        <v>0</v>
      </c>
      <c r="DG73" s="21">
        <v>1979.82</v>
      </c>
      <c r="DH73" s="22">
        <v>-8</v>
      </c>
      <c r="DI73" s="22">
        <v>126.3</v>
      </c>
      <c r="DJ73" s="22">
        <v>404.26</v>
      </c>
      <c r="DK73" s="22">
        <v>153.81</v>
      </c>
      <c r="DL73" s="22">
        <v>676.37</v>
      </c>
      <c r="DM73" s="23">
        <v>2656.19</v>
      </c>
      <c r="DN73" s="73">
        <f t="shared" si="12"/>
        <v>5026.91</v>
      </c>
      <c r="DO73" s="73">
        <f t="shared" si="13"/>
        <v>0</v>
      </c>
      <c r="DP73" s="73">
        <f t="shared" si="14"/>
        <v>5026.91</v>
      </c>
      <c r="DQ73" s="22">
        <f t="shared" si="15"/>
        <v>215</v>
      </c>
      <c r="DR73" s="22">
        <f t="shared" si="16"/>
        <v>165.92</v>
      </c>
      <c r="DS73" s="22">
        <f t="shared" si="17"/>
        <v>588.38</v>
      </c>
      <c r="DT73" s="22">
        <f t="shared" si="18"/>
        <v>401.72</v>
      </c>
      <c r="DU73" s="22">
        <f t="shared" si="19"/>
        <v>1371.02</v>
      </c>
      <c r="DV73" s="23">
        <f t="shared" si="20"/>
        <v>6397.93</v>
      </c>
      <c r="DW73" s="262">
        <f t="shared" si="21"/>
        <v>5026.91</v>
      </c>
      <c r="DX73" s="262"/>
      <c r="DY73" s="263">
        <f t="shared" si="22"/>
        <v>1371.02</v>
      </c>
      <c r="DZ73" s="263"/>
    </row>
    <row r="74" spans="1:130" x14ac:dyDescent="0.25">
      <c r="A74" s="18">
        <v>1967</v>
      </c>
      <c r="B74" s="18" t="s">
        <v>972</v>
      </c>
      <c r="C74" s="18" t="s">
        <v>973</v>
      </c>
      <c r="D74" s="20">
        <v>1</v>
      </c>
      <c r="G74" s="18" t="s">
        <v>173</v>
      </c>
      <c r="H74" s="18" t="s">
        <v>27</v>
      </c>
      <c r="I74" s="18" t="s">
        <v>172</v>
      </c>
      <c r="J74" s="21"/>
      <c r="K74" s="21"/>
      <c r="L74" s="21"/>
      <c r="M74" s="22"/>
      <c r="N74" s="22"/>
      <c r="O74" s="22"/>
      <c r="P74" s="22"/>
      <c r="Q74" s="22"/>
      <c r="R74" s="23"/>
      <c r="S74" s="21"/>
      <c r="T74" s="21"/>
      <c r="U74" s="21"/>
      <c r="V74" s="22"/>
      <c r="W74" s="22"/>
      <c r="X74" s="22"/>
      <c r="Y74" s="22"/>
      <c r="Z74" s="22"/>
      <c r="AA74" s="23"/>
      <c r="AB74" s="21"/>
      <c r="AC74" s="21"/>
      <c r="AD74" s="21"/>
      <c r="AE74" s="22"/>
      <c r="AF74" s="22"/>
      <c r="AG74" s="22"/>
      <c r="AH74" s="22"/>
      <c r="AI74" s="22"/>
      <c r="AJ74" s="23"/>
      <c r="AK74" s="21"/>
      <c r="AL74" s="21"/>
      <c r="AM74" s="21"/>
      <c r="AN74" s="22"/>
      <c r="AO74" s="22"/>
      <c r="AP74" s="22"/>
      <c r="AQ74" s="22"/>
      <c r="AR74" s="22"/>
      <c r="AS74" s="23"/>
      <c r="AT74" s="21"/>
      <c r="AU74" s="21"/>
      <c r="AV74" s="21"/>
      <c r="AW74" s="22"/>
      <c r="AX74" s="22"/>
      <c r="AY74" s="22"/>
      <c r="AZ74" s="22"/>
      <c r="BA74" s="22"/>
      <c r="BB74" s="23"/>
      <c r="BC74" s="21"/>
      <c r="BD74" s="21"/>
      <c r="BE74" s="21"/>
      <c r="BF74" s="22"/>
      <c r="BG74" s="22"/>
      <c r="BH74" s="22"/>
      <c r="BI74" s="22"/>
      <c r="BJ74" s="22"/>
      <c r="BK74" s="23"/>
      <c r="BL74" s="21"/>
      <c r="BM74" s="21"/>
      <c r="BN74" s="21"/>
      <c r="BO74" s="22"/>
      <c r="BP74" s="22"/>
      <c r="BQ74" s="22"/>
      <c r="BR74" s="22"/>
      <c r="BS74" s="22"/>
      <c r="BT74" s="23"/>
      <c r="BU74" s="21"/>
      <c r="BV74" s="21"/>
      <c r="BW74" s="21"/>
      <c r="BX74" s="22"/>
      <c r="BY74" s="22"/>
      <c r="BZ74" s="22"/>
      <c r="CA74" s="22"/>
      <c r="CB74" s="22"/>
      <c r="CC74" s="23"/>
      <c r="CD74" s="21"/>
      <c r="CE74" s="21"/>
      <c r="CF74" s="21"/>
      <c r="CG74" s="22"/>
      <c r="CH74" s="22"/>
      <c r="CI74" s="22"/>
      <c r="CJ74" s="22"/>
      <c r="CK74" s="22"/>
      <c r="CL74" s="23"/>
      <c r="CM74" s="21"/>
      <c r="CN74" s="21"/>
      <c r="CO74" s="21"/>
      <c r="CP74" s="22"/>
      <c r="CQ74" s="22"/>
      <c r="CR74" s="22"/>
      <c r="CS74" s="22"/>
      <c r="CT74" s="22"/>
      <c r="CU74" s="23"/>
      <c r="CV74" s="21">
        <v>2126.3200000000002</v>
      </c>
      <c r="CW74" s="21">
        <v>0</v>
      </c>
      <c r="CX74" s="21">
        <v>2126.3200000000002</v>
      </c>
      <c r="CY74" s="22">
        <v>125</v>
      </c>
      <c r="CZ74" s="22">
        <v>27.56</v>
      </c>
      <c r="DA74" s="22">
        <v>70.849999999999994</v>
      </c>
      <c r="DB74" s="22">
        <v>88.74</v>
      </c>
      <c r="DC74" s="22">
        <v>312.14999999999998</v>
      </c>
      <c r="DD74" s="23">
        <v>2438.4699999999998</v>
      </c>
      <c r="DE74" s="21">
        <v>1696.72</v>
      </c>
      <c r="DF74" s="21">
        <v>0</v>
      </c>
      <c r="DG74" s="21">
        <v>1696.72</v>
      </c>
      <c r="DH74" s="22">
        <v>38</v>
      </c>
      <c r="DI74" s="22">
        <v>98.3</v>
      </c>
      <c r="DJ74" s="22">
        <v>251.77</v>
      </c>
      <c r="DK74" s="22">
        <v>132.11000000000001</v>
      </c>
      <c r="DL74" s="22">
        <v>520.17999999999995</v>
      </c>
      <c r="DM74" s="23">
        <v>2216.9</v>
      </c>
      <c r="DN74" s="73">
        <f t="shared" si="12"/>
        <v>3823.04</v>
      </c>
      <c r="DO74" s="73">
        <f t="shared" si="13"/>
        <v>0</v>
      </c>
      <c r="DP74" s="73">
        <f t="shared" si="14"/>
        <v>3823.04</v>
      </c>
      <c r="DQ74" s="22">
        <f t="shared" si="15"/>
        <v>163</v>
      </c>
      <c r="DR74" s="22">
        <f t="shared" si="16"/>
        <v>125.86</v>
      </c>
      <c r="DS74" s="22">
        <f t="shared" si="17"/>
        <v>322.62</v>
      </c>
      <c r="DT74" s="22">
        <f t="shared" si="18"/>
        <v>220.85000000000002</v>
      </c>
      <c r="DU74" s="22">
        <f t="shared" si="19"/>
        <v>832.32999999999993</v>
      </c>
      <c r="DV74" s="23">
        <f t="shared" si="20"/>
        <v>4655.37</v>
      </c>
      <c r="DW74" s="262">
        <f t="shared" si="21"/>
        <v>3823.04</v>
      </c>
      <c r="DX74" s="262"/>
      <c r="DY74" s="263">
        <f t="shared" si="22"/>
        <v>832.32999999999993</v>
      </c>
      <c r="DZ74" s="263"/>
    </row>
    <row r="75" spans="1:130" x14ac:dyDescent="0.25">
      <c r="D75" s="20"/>
      <c r="J75" s="21"/>
      <c r="K75" s="21"/>
      <c r="L75" s="21"/>
      <c r="M75" s="22"/>
      <c r="N75" s="22"/>
      <c r="O75" s="22"/>
      <c r="P75" s="22"/>
      <c r="Q75" s="22"/>
      <c r="R75" s="23"/>
      <c r="S75" s="21"/>
      <c r="T75" s="21"/>
      <c r="U75" s="21"/>
      <c r="V75" s="22"/>
      <c r="W75" s="22"/>
      <c r="X75" s="22"/>
      <c r="Y75" s="22"/>
      <c r="Z75" s="22"/>
      <c r="AA75" s="23"/>
      <c r="AB75" s="21"/>
      <c r="AC75" s="21"/>
      <c r="AD75" s="21"/>
      <c r="AE75" s="22"/>
      <c r="AF75" s="22"/>
      <c r="AG75" s="22"/>
      <c r="AH75" s="22"/>
      <c r="AI75" s="22"/>
      <c r="AJ75" s="23"/>
      <c r="AK75" s="21"/>
      <c r="AL75" s="21"/>
      <c r="AM75" s="21"/>
      <c r="AN75" s="22"/>
      <c r="AO75" s="22"/>
      <c r="AP75" s="22"/>
      <c r="AQ75" s="22"/>
      <c r="AR75" s="22"/>
      <c r="AS75" s="23"/>
      <c r="AT75" s="21"/>
      <c r="AU75" s="21"/>
      <c r="AV75" s="21"/>
      <c r="AW75" s="22"/>
      <c r="AX75" s="22"/>
      <c r="AY75" s="22"/>
      <c r="AZ75" s="22"/>
      <c r="BA75" s="22"/>
      <c r="BB75" s="23"/>
      <c r="BC75" s="21"/>
      <c r="BD75" s="21"/>
      <c r="BE75" s="21"/>
      <c r="BF75" s="22"/>
      <c r="BG75" s="22"/>
      <c r="BH75" s="22"/>
      <c r="BI75" s="22"/>
      <c r="BJ75" s="22"/>
      <c r="BK75" s="23"/>
      <c r="BL75" s="21"/>
      <c r="BM75" s="21"/>
      <c r="BN75" s="21"/>
      <c r="BO75" s="22"/>
      <c r="BP75" s="22"/>
      <c r="BQ75" s="22"/>
      <c r="BR75" s="22"/>
      <c r="BS75" s="22"/>
      <c r="BT75" s="23"/>
      <c r="CD75" s="21"/>
      <c r="CE75" s="21"/>
      <c r="CF75" s="21"/>
      <c r="CG75" s="22"/>
      <c r="CH75" s="22"/>
      <c r="CI75" s="22"/>
      <c r="CJ75" s="22"/>
      <c r="CK75" s="22"/>
      <c r="CL75" s="23"/>
    </row>
    <row r="77" spans="1:130" s="28" customFormat="1" ht="18.75" x14ac:dyDescent="0.3">
      <c r="A77" s="26" t="s">
        <v>45</v>
      </c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27"/>
      <c r="AD77" s="27"/>
      <c r="AE77" s="27"/>
      <c r="AF77" s="27"/>
      <c r="AG77" s="27"/>
      <c r="AH77" s="27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  <c r="BW77" s="27"/>
      <c r="BX77" s="27"/>
      <c r="BY77" s="27"/>
      <c r="BZ77" s="27"/>
      <c r="CA77" s="27"/>
      <c r="CB77" s="27"/>
      <c r="CC77" s="27"/>
      <c r="CD77" s="27"/>
      <c r="CE77" s="27"/>
      <c r="CF77" s="27"/>
      <c r="CG77" s="27"/>
      <c r="CH77" s="27"/>
      <c r="CI77" s="27"/>
      <c r="CJ77" s="27"/>
      <c r="CK77" s="27"/>
      <c r="CL77" s="27"/>
      <c r="CM77" s="27"/>
      <c r="CN77" s="27"/>
      <c r="CO77" s="27"/>
      <c r="CP77" s="27"/>
      <c r="CQ77" s="27"/>
      <c r="CR77" s="27"/>
      <c r="CS77" s="27"/>
      <c r="CT77" s="27"/>
      <c r="CU77" s="27"/>
      <c r="CV77" s="27"/>
      <c r="CW77" s="27"/>
      <c r="CX77" s="27"/>
      <c r="CY77" s="27"/>
      <c r="CZ77" s="27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7"/>
      <c r="DL77" s="27"/>
      <c r="DM77" s="27"/>
      <c r="DN77" s="73"/>
      <c r="DO77" s="18"/>
      <c r="DP77" s="18"/>
      <c r="DQ77" s="18"/>
      <c r="DR77" s="18"/>
      <c r="DS77" s="18"/>
      <c r="DT77" s="18"/>
      <c r="DU77" s="18"/>
      <c r="DV77" s="18"/>
    </row>
    <row r="78" spans="1:130" x14ac:dyDescent="0.25">
      <c r="A78" s="24">
        <v>633</v>
      </c>
      <c r="B78" s="18" t="s">
        <v>46</v>
      </c>
      <c r="J78" s="140"/>
      <c r="K78" s="140"/>
      <c r="L78" s="140"/>
      <c r="M78" s="140"/>
      <c r="N78" s="141"/>
      <c r="O78" s="140"/>
      <c r="P78" s="140"/>
      <c r="Q78" s="153">
        <f>N78</f>
        <v>0</v>
      </c>
      <c r="R78" s="154">
        <f>Q78</f>
        <v>0</v>
      </c>
      <c r="S78" s="140"/>
      <c r="T78" s="140"/>
      <c r="U78" s="140"/>
      <c r="V78" s="140"/>
      <c r="W78" s="141"/>
      <c r="X78" s="140"/>
      <c r="Y78" s="140"/>
      <c r="Z78" s="153">
        <f>W78</f>
        <v>0</v>
      </c>
      <c r="AA78" s="154">
        <f>Z78</f>
        <v>0</v>
      </c>
      <c r="AB78" s="140"/>
      <c r="AC78" s="140"/>
      <c r="AD78" s="140"/>
      <c r="AE78" s="140"/>
      <c r="AF78" s="141"/>
      <c r="AG78" s="140"/>
      <c r="AH78" s="140"/>
      <c r="AI78" s="153">
        <f>AF78</f>
        <v>0</v>
      </c>
      <c r="AJ78" s="154">
        <f>AI78</f>
        <v>0</v>
      </c>
      <c r="AK78" s="140"/>
      <c r="AL78" s="140"/>
      <c r="AM78" s="140"/>
      <c r="AN78" s="140"/>
      <c r="AO78" s="141"/>
      <c r="AP78" s="140"/>
      <c r="AQ78" s="140"/>
      <c r="AR78" s="153">
        <f>AO78</f>
        <v>0</v>
      </c>
      <c r="AS78" s="154">
        <f>AR78</f>
        <v>0</v>
      </c>
      <c r="AT78" s="140"/>
      <c r="AU78" s="140"/>
      <c r="AV78" s="140"/>
      <c r="AW78" s="140"/>
      <c r="AX78" s="141"/>
      <c r="AY78" s="140"/>
      <c r="AZ78" s="140"/>
      <c r="BA78" s="153">
        <f>AX78</f>
        <v>0</v>
      </c>
      <c r="BB78" s="154">
        <f>BA78</f>
        <v>0</v>
      </c>
      <c r="BC78" s="140"/>
      <c r="BD78" s="140"/>
      <c r="BE78" s="140"/>
      <c r="BF78" s="140"/>
      <c r="BG78" s="141"/>
      <c r="BH78" s="140"/>
      <c r="BI78" s="140"/>
      <c r="BJ78" s="153">
        <f>BG78</f>
        <v>0</v>
      </c>
      <c r="BK78" s="154">
        <f>BJ78</f>
        <v>0</v>
      </c>
      <c r="BL78" s="140"/>
      <c r="BM78" s="140"/>
      <c r="BN78" s="140"/>
      <c r="BO78" s="140"/>
      <c r="BP78" s="141"/>
      <c r="BQ78" s="140"/>
      <c r="BR78" s="140"/>
      <c r="BS78" s="153">
        <f>BP78</f>
        <v>0</v>
      </c>
      <c r="BT78" s="154">
        <f>BS78</f>
        <v>0</v>
      </c>
      <c r="BU78" s="140"/>
      <c r="BV78" s="140"/>
      <c r="BW78" s="140"/>
      <c r="BX78" s="140"/>
      <c r="BY78" s="141"/>
      <c r="BZ78" s="140"/>
      <c r="CA78" s="140"/>
      <c r="CB78" s="153">
        <f>BY78</f>
        <v>0</v>
      </c>
      <c r="CC78" s="154">
        <f>CB78</f>
        <v>0</v>
      </c>
      <c r="CD78" s="140"/>
      <c r="CE78" s="140"/>
      <c r="CF78" s="140"/>
      <c r="CG78" s="140"/>
      <c r="CH78" s="141"/>
      <c r="CI78" s="140"/>
      <c r="CJ78" s="140"/>
      <c r="CK78" s="153">
        <f>CH78</f>
        <v>0</v>
      </c>
      <c r="CL78" s="154">
        <f>CK78</f>
        <v>0</v>
      </c>
      <c r="CM78" s="140"/>
      <c r="CN78" s="140"/>
      <c r="CO78" s="140"/>
      <c r="CP78" s="140"/>
      <c r="CQ78" s="141"/>
      <c r="CR78" s="140"/>
      <c r="CS78" s="140"/>
      <c r="CT78" s="153">
        <f>CQ78</f>
        <v>0</v>
      </c>
      <c r="CU78" s="154">
        <f>CT78</f>
        <v>0</v>
      </c>
      <c r="CV78" s="140"/>
      <c r="CW78" s="140"/>
      <c r="CX78" s="140"/>
      <c r="CY78" s="140"/>
      <c r="CZ78" s="141"/>
      <c r="DA78" s="140"/>
      <c r="DB78" s="140"/>
      <c r="DC78" s="153">
        <f>CZ78</f>
        <v>0</v>
      </c>
      <c r="DD78" s="154">
        <f>DC78</f>
        <v>0</v>
      </c>
      <c r="DE78" s="140"/>
      <c r="DF78" s="140"/>
      <c r="DG78" s="140"/>
      <c r="DH78" s="140"/>
      <c r="DI78" s="141"/>
      <c r="DJ78" s="140"/>
      <c r="DK78" s="140"/>
      <c r="DL78" s="153">
        <f>DI78</f>
        <v>0</v>
      </c>
      <c r="DM78" s="154">
        <f>DL78</f>
        <v>0</v>
      </c>
      <c r="DN78" s="140"/>
      <c r="DO78" s="140"/>
      <c r="DP78" s="140"/>
      <c r="DQ78" s="140"/>
      <c r="DR78" s="141">
        <f t="shared" ref="DR78:DS85" si="23">N78+W78+AF78+AO78+AX78+BG78+BP78+BP78+BY78+CH78+CQ78+CZ78+DI78</f>
        <v>0</v>
      </c>
      <c r="DS78" s="140"/>
      <c r="DT78" s="140"/>
      <c r="DU78" s="155">
        <f t="shared" ref="DT78:DV91" si="24">Q78+Z78+AI78+AR78+BA78+BJ78+BS78+BS78+CB78+CK78+CT78+DC78+DL78</f>
        <v>0</v>
      </c>
      <c r="DV78" s="155">
        <f t="shared" si="24"/>
        <v>0</v>
      </c>
    </row>
    <row r="79" spans="1:130" x14ac:dyDescent="0.25">
      <c r="A79" s="24">
        <v>633</v>
      </c>
      <c r="B79" s="18" t="s">
        <v>47</v>
      </c>
      <c r="J79" s="140"/>
      <c r="K79" s="140"/>
      <c r="L79" s="140"/>
      <c r="M79" s="140"/>
      <c r="N79" s="141"/>
      <c r="O79" s="140"/>
      <c r="P79" s="140"/>
      <c r="Q79" s="153">
        <f t="shared" ref="Q79:Q80" si="25">N79</f>
        <v>0</v>
      </c>
      <c r="R79" s="154">
        <f>Q79</f>
        <v>0</v>
      </c>
      <c r="S79" s="140"/>
      <c r="T79" s="140"/>
      <c r="U79" s="140"/>
      <c r="V79" s="140"/>
      <c r="W79" s="141"/>
      <c r="X79" s="140"/>
      <c r="Y79" s="140"/>
      <c r="Z79" s="153">
        <f t="shared" ref="Z79:Z80" si="26">W79</f>
        <v>0</v>
      </c>
      <c r="AA79" s="154">
        <f>Z79</f>
        <v>0</v>
      </c>
      <c r="AB79" s="140"/>
      <c r="AC79" s="140"/>
      <c r="AD79" s="140"/>
      <c r="AE79" s="140"/>
      <c r="AF79" s="141"/>
      <c r="AG79" s="140"/>
      <c r="AH79" s="140"/>
      <c r="AI79" s="153">
        <f t="shared" ref="AI79:AI80" si="27">AF79</f>
        <v>0</v>
      </c>
      <c r="AJ79" s="154">
        <f>AI79</f>
        <v>0</v>
      </c>
      <c r="AK79" s="140"/>
      <c r="AL79" s="140"/>
      <c r="AM79" s="140"/>
      <c r="AN79" s="140"/>
      <c r="AO79" s="141"/>
      <c r="AP79" s="140"/>
      <c r="AQ79" s="140"/>
      <c r="AR79" s="153">
        <f t="shared" ref="AR79:AR80" si="28">AO79</f>
        <v>0</v>
      </c>
      <c r="AS79" s="154">
        <f>AR79</f>
        <v>0</v>
      </c>
      <c r="AT79" s="140"/>
      <c r="AU79" s="140"/>
      <c r="AV79" s="140"/>
      <c r="AW79" s="140"/>
      <c r="AX79" s="141"/>
      <c r="AY79" s="140"/>
      <c r="AZ79" s="140"/>
      <c r="BA79" s="153">
        <f t="shared" ref="BA79:BA80" si="29">AX79</f>
        <v>0</v>
      </c>
      <c r="BB79" s="154">
        <f>BA79</f>
        <v>0</v>
      </c>
      <c r="BC79" s="140"/>
      <c r="BD79" s="140"/>
      <c r="BE79" s="140"/>
      <c r="BF79" s="140"/>
      <c r="BG79" s="141"/>
      <c r="BH79" s="140"/>
      <c r="BI79" s="140"/>
      <c r="BJ79" s="153">
        <f t="shared" ref="BJ79:BJ80" si="30">BG79</f>
        <v>0</v>
      </c>
      <c r="BK79" s="154">
        <f>BJ79</f>
        <v>0</v>
      </c>
      <c r="BL79" s="140"/>
      <c r="BM79" s="140"/>
      <c r="BN79" s="140"/>
      <c r="BO79" s="140"/>
      <c r="BP79" s="141"/>
      <c r="BQ79" s="140"/>
      <c r="BR79" s="140"/>
      <c r="BS79" s="153">
        <f t="shared" ref="BS79:BS80" si="31">BP79</f>
        <v>0</v>
      </c>
      <c r="BT79" s="154">
        <f>BS79</f>
        <v>0</v>
      </c>
      <c r="BU79" s="140"/>
      <c r="BV79" s="140"/>
      <c r="BW79" s="140"/>
      <c r="BX79" s="140"/>
      <c r="BY79" s="141"/>
      <c r="BZ79" s="140"/>
      <c r="CA79" s="140"/>
      <c r="CB79" s="153">
        <f t="shared" ref="CB79:CB80" si="32">BY79</f>
        <v>0</v>
      </c>
      <c r="CC79" s="154">
        <f>CB79</f>
        <v>0</v>
      </c>
      <c r="CD79" s="140"/>
      <c r="CE79" s="140"/>
      <c r="CF79" s="140"/>
      <c r="CG79" s="140"/>
      <c r="CH79" s="141"/>
      <c r="CI79" s="140"/>
      <c r="CJ79" s="140"/>
      <c r="CK79" s="153">
        <f t="shared" ref="CK79:CK80" si="33">CH79</f>
        <v>0</v>
      </c>
      <c r="CL79" s="154">
        <f>CK79</f>
        <v>0</v>
      </c>
      <c r="CM79" s="140"/>
      <c r="CN79" s="140"/>
      <c r="CO79" s="140"/>
      <c r="CP79" s="140"/>
      <c r="CQ79" s="141"/>
      <c r="CR79" s="140"/>
      <c r="CS79" s="140"/>
      <c r="CT79" s="153">
        <f t="shared" ref="CT79:CT80" si="34">CQ79</f>
        <v>0</v>
      </c>
      <c r="CU79" s="154">
        <f>CT79</f>
        <v>0</v>
      </c>
      <c r="CV79" s="140"/>
      <c r="CW79" s="140"/>
      <c r="CX79" s="140"/>
      <c r="CY79" s="140"/>
      <c r="CZ79" s="141"/>
      <c r="DA79" s="140"/>
      <c r="DB79" s="140"/>
      <c r="DC79" s="153">
        <f t="shared" ref="DC79:DC80" si="35">CZ79</f>
        <v>0</v>
      </c>
      <c r="DD79" s="154">
        <f>DC79</f>
        <v>0</v>
      </c>
      <c r="DE79" s="140"/>
      <c r="DF79" s="140"/>
      <c r="DG79" s="140"/>
      <c r="DH79" s="140"/>
      <c r="DI79" s="141"/>
      <c r="DJ79" s="140"/>
      <c r="DK79" s="140"/>
      <c r="DL79" s="153">
        <f t="shared" ref="DL79:DL80" si="36">DI79</f>
        <v>0</v>
      </c>
      <c r="DM79" s="154">
        <f>DL79</f>
        <v>0</v>
      </c>
      <c r="DN79" s="140"/>
      <c r="DO79" s="140"/>
      <c r="DP79" s="140"/>
      <c r="DQ79" s="140"/>
      <c r="DR79" s="141">
        <f t="shared" si="23"/>
        <v>0</v>
      </c>
      <c r="DS79" s="140"/>
      <c r="DT79" s="140"/>
      <c r="DU79" s="153">
        <f t="shared" si="24"/>
        <v>0</v>
      </c>
      <c r="DV79" s="155">
        <f t="shared" si="24"/>
        <v>0</v>
      </c>
    </row>
    <row r="80" spans="1:130" x14ac:dyDescent="0.25">
      <c r="A80" s="24">
        <v>633</v>
      </c>
      <c r="B80" s="18" t="s">
        <v>48</v>
      </c>
      <c r="J80" s="140"/>
      <c r="K80" s="140"/>
      <c r="L80" s="140"/>
      <c r="M80" s="140"/>
      <c r="N80" s="141"/>
      <c r="O80" s="140"/>
      <c r="P80" s="140"/>
      <c r="Q80" s="153">
        <f t="shared" si="25"/>
        <v>0</v>
      </c>
      <c r="R80" s="154">
        <f>Q80</f>
        <v>0</v>
      </c>
      <c r="S80" s="140"/>
      <c r="T80" s="140"/>
      <c r="U80" s="140"/>
      <c r="V80" s="140"/>
      <c r="W80" s="141"/>
      <c r="X80" s="140"/>
      <c r="Y80" s="140"/>
      <c r="Z80" s="153">
        <f t="shared" si="26"/>
        <v>0</v>
      </c>
      <c r="AA80" s="154">
        <f>Z80</f>
        <v>0</v>
      </c>
      <c r="AB80" s="140"/>
      <c r="AC80" s="140"/>
      <c r="AD80" s="140"/>
      <c r="AE80" s="140"/>
      <c r="AF80" s="141"/>
      <c r="AG80" s="140"/>
      <c r="AH80" s="140"/>
      <c r="AI80" s="153">
        <f t="shared" si="27"/>
        <v>0</v>
      </c>
      <c r="AJ80" s="154">
        <f>AI80</f>
        <v>0</v>
      </c>
      <c r="AK80" s="140"/>
      <c r="AL80" s="140"/>
      <c r="AM80" s="140"/>
      <c r="AN80" s="140"/>
      <c r="AO80" s="141"/>
      <c r="AP80" s="140"/>
      <c r="AQ80" s="140"/>
      <c r="AR80" s="153">
        <f t="shared" si="28"/>
        <v>0</v>
      </c>
      <c r="AS80" s="154">
        <f>AR80</f>
        <v>0</v>
      </c>
      <c r="AT80" s="140"/>
      <c r="AU80" s="140"/>
      <c r="AV80" s="140"/>
      <c r="AW80" s="140"/>
      <c r="AX80" s="141"/>
      <c r="AY80" s="140"/>
      <c r="AZ80" s="140"/>
      <c r="BA80" s="153">
        <f t="shared" si="29"/>
        <v>0</v>
      </c>
      <c r="BB80" s="154">
        <f>BA80</f>
        <v>0</v>
      </c>
      <c r="BC80" s="140"/>
      <c r="BD80" s="140"/>
      <c r="BE80" s="140"/>
      <c r="BF80" s="140"/>
      <c r="BG80" s="141"/>
      <c r="BH80" s="140"/>
      <c r="BI80" s="140"/>
      <c r="BJ80" s="153">
        <f t="shared" si="30"/>
        <v>0</v>
      </c>
      <c r="BK80" s="154">
        <f>BJ80</f>
        <v>0</v>
      </c>
      <c r="BL80" s="140"/>
      <c r="BM80" s="140"/>
      <c r="BN80" s="140"/>
      <c r="BO80" s="140"/>
      <c r="BP80" s="141"/>
      <c r="BQ80" s="140"/>
      <c r="BR80" s="140"/>
      <c r="BS80" s="153">
        <f t="shared" si="31"/>
        <v>0</v>
      </c>
      <c r="BT80" s="154">
        <f>BS80</f>
        <v>0</v>
      </c>
      <c r="BU80" s="140"/>
      <c r="BV80" s="140"/>
      <c r="BW80" s="140"/>
      <c r="BX80" s="140"/>
      <c r="BY80" s="141"/>
      <c r="BZ80" s="140"/>
      <c r="CA80" s="140"/>
      <c r="CB80" s="153">
        <f t="shared" si="32"/>
        <v>0</v>
      </c>
      <c r="CC80" s="154">
        <f>CB80</f>
        <v>0</v>
      </c>
      <c r="CD80" s="140"/>
      <c r="CE80" s="140"/>
      <c r="CF80" s="140"/>
      <c r="CG80" s="140"/>
      <c r="CH80" s="141"/>
      <c r="CI80" s="140"/>
      <c r="CJ80" s="140"/>
      <c r="CK80" s="153">
        <f t="shared" si="33"/>
        <v>0</v>
      </c>
      <c r="CL80" s="154">
        <f>CK80</f>
        <v>0</v>
      </c>
      <c r="CM80" s="140"/>
      <c r="CN80" s="140"/>
      <c r="CO80" s="140"/>
      <c r="CP80" s="140"/>
      <c r="CQ80" s="141"/>
      <c r="CR80" s="140"/>
      <c r="CS80" s="140"/>
      <c r="CT80" s="153">
        <f t="shared" si="34"/>
        <v>0</v>
      </c>
      <c r="CU80" s="154">
        <f>CT80</f>
        <v>0</v>
      </c>
      <c r="CV80" s="140"/>
      <c r="CW80" s="140"/>
      <c r="CX80" s="140"/>
      <c r="CY80" s="140"/>
      <c r="CZ80" s="141"/>
      <c r="DA80" s="140"/>
      <c r="DB80" s="140"/>
      <c r="DC80" s="153">
        <f t="shared" si="35"/>
        <v>0</v>
      </c>
      <c r="DD80" s="154">
        <f>DC80</f>
        <v>0</v>
      </c>
      <c r="DE80" s="140"/>
      <c r="DF80" s="140"/>
      <c r="DG80" s="140"/>
      <c r="DH80" s="140"/>
      <c r="DI80" s="141"/>
      <c r="DJ80" s="140"/>
      <c r="DK80" s="140"/>
      <c r="DL80" s="153">
        <f t="shared" si="36"/>
        <v>0</v>
      </c>
      <c r="DM80" s="154">
        <f>DL80</f>
        <v>0</v>
      </c>
      <c r="DN80" s="140"/>
      <c r="DO80" s="140"/>
      <c r="DP80" s="140"/>
      <c r="DQ80" s="140"/>
      <c r="DR80" s="141">
        <f t="shared" si="23"/>
        <v>0</v>
      </c>
      <c r="DS80" s="140"/>
      <c r="DT80" s="140"/>
      <c r="DU80" s="153">
        <f t="shared" si="24"/>
        <v>0</v>
      </c>
      <c r="DV80" s="155">
        <f t="shared" si="24"/>
        <v>0</v>
      </c>
    </row>
    <row r="81" spans="1:127" x14ac:dyDescent="0.25">
      <c r="A81" s="34">
        <v>6283</v>
      </c>
      <c r="B81" s="35" t="s">
        <v>60</v>
      </c>
      <c r="J81" s="140"/>
      <c r="K81" s="140"/>
      <c r="L81" s="140"/>
      <c r="M81" s="140"/>
      <c r="N81" s="140"/>
      <c r="O81" s="140"/>
      <c r="P81" s="140"/>
      <c r="Q81" s="140"/>
      <c r="R81" s="142"/>
      <c r="S81" s="140"/>
      <c r="T81" s="140"/>
      <c r="U81" s="140"/>
      <c r="V81" s="140"/>
      <c r="W81" s="140"/>
      <c r="X81" s="140"/>
      <c r="Y81" s="140"/>
      <c r="Z81" s="140"/>
      <c r="AA81" s="142"/>
      <c r="AB81" s="140"/>
      <c r="AC81" s="140"/>
      <c r="AD81" s="140"/>
      <c r="AE81" s="140"/>
      <c r="AF81" s="140"/>
      <c r="AG81" s="140"/>
      <c r="AH81" s="140"/>
      <c r="AI81" s="140"/>
      <c r="AJ81" s="142"/>
      <c r="AK81" s="140"/>
      <c r="AL81" s="140"/>
      <c r="AM81" s="140"/>
      <c r="AN81" s="140"/>
      <c r="AO81" s="140"/>
      <c r="AP81" s="140"/>
      <c r="AQ81" s="140"/>
      <c r="AR81" s="140"/>
      <c r="AS81" s="142">
        <v>0</v>
      </c>
      <c r="AT81" s="140"/>
      <c r="AU81" s="140"/>
      <c r="AV81" s="140"/>
      <c r="AW81" s="140"/>
      <c r="AX81" s="140"/>
      <c r="AY81" s="140"/>
      <c r="AZ81" s="140"/>
      <c r="BA81" s="140"/>
      <c r="BB81" s="142">
        <v>0</v>
      </c>
      <c r="BC81" s="140"/>
      <c r="BD81" s="140"/>
      <c r="BE81" s="140"/>
      <c r="BF81" s="140"/>
      <c r="BG81" s="140"/>
      <c r="BH81" s="140"/>
      <c r="BI81" s="140"/>
      <c r="BJ81" s="140"/>
      <c r="BK81" s="142">
        <v>0</v>
      </c>
      <c r="BL81" s="140"/>
      <c r="BM81" s="140"/>
      <c r="BN81" s="140"/>
      <c r="BO81" s="140"/>
      <c r="BP81" s="140"/>
      <c r="BQ81" s="140"/>
      <c r="BR81" s="140"/>
      <c r="BS81" s="140"/>
      <c r="BT81" s="142"/>
      <c r="BU81" s="140"/>
      <c r="BV81" s="140"/>
      <c r="BW81" s="140"/>
      <c r="BX81" s="140"/>
      <c r="BY81" s="140"/>
      <c r="BZ81" s="140"/>
      <c r="CA81" s="140"/>
      <c r="CB81" s="140"/>
      <c r="CC81" s="142"/>
      <c r="CD81" s="140"/>
      <c r="CE81" s="140"/>
      <c r="CF81" s="140"/>
      <c r="CG81" s="140"/>
      <c r="CH81" s="140"/>
      <c r="CI81" s="140"/>
      <c r="CJ81" s="140"/>
      <c r="CK81" s="140"/>
      <c r="CL81" s="142"/>
      <c r="CM81" s="140"/>
      <c r="CN81" s="140"/>
      <c r="CO81" s="140"/>
      <c r="CP81" s="140"/>
      <c r="CQ81" s="140"/>
      <c r="CR81" s="140"/>
      <c r="CS81" s="140"/>
      <c r="CT81" s="140"/>
      <c r="CU81" s="142">
        <v>0</v>
      </c>
      <c r="CV81" s="140"/>
      <c r="CW81" s="140"/>
      <c r="CX81" s="140"/>
      <c r="CY81" s="140"/>
      <c r="CZ81" s="140"/>
      <c r="DA81" s="140"/>
      <c r="DB81" s="140"/>
      <c r="DC81" s="140"/>
      <c r="DD81" s="142">
        <v>0</v>
      </c>
      <c r="DE81" s="140"/>
      <c r="DF81" s="140"/>
      <c r="DG81" s="140"/>
      <c r="DH81" s="140"/>
      <c r="DI81" s="140"/>
      <c r="DJ81" s="140"/>
      <c r="DK81" s="140"/>
      <c r="DL81" s="140"/>
      <c r="DM81" s="142">
        <v>0</v>
      </c>
      <c r="DN81" s="140"/>
      <c r="DO81" s="140"/>
      <c r="DP81" s="140"/>
      <c r="DQ81" s="140"/>
      <c r="DR81" s="140"/>
      <c r="DS81" s="140"/>
      <c r="DT81" s="140"/>
      <c r="DU81" s="140"/>
      <c r="DV81" s="155">
        <f t="shared" si="24"/>
        <v>0</v>
      </c>
    </row>
    <row r="82" spans="1:127" x14ac:dyDescent="0.25">
      <c r="A82" s="34">
        <v>6284</v>
      </c>
      <c r="B82" s="35" t="s">
        <v>61</v>
      </c>
      <c r="J82" s="140"/>
      <c r="K82" s="140"/>
      <c r="L82" s="140"/>
      <c r="M82" s="140"/>
      <c r="N82" s="140"/>
      <c r="O82" s="140"/>
      <c r="P82" s="140"/>
      <c r="Q82" s="140"/>
      <c r="R82" s="142">
        <v>0</v>
      </c>
      <c r="S82" s="140"/>
      <c r="T82" s="140"/>
      <c r="U82" s="140"/>
      <c r="V82" s="140"/>
      <c r="W82" s="140"/>
      <c r="X82" s="140"/>
      <c r="Y82" s="140"/>
      <c r="Z82" s="140"/>
      <c r="AA82" s="142"/>
      <c r="AB82" s="140"/>
      <c r="AC82" s="140"/>
      <c r="AD82" s="140"/>
      <c r="AE82" s="140"/>
      <c r="AF82" s="140"/>
      <c r="AG82" s="140"/>
      <c r="AH82" s="140"/>
      <c r="AI82" s="140"/>
      <c r="AJ82" s="142"/>
      <c r="AK82" s="140"/>
      <c r="AL82" s="140"/>
      <c r="AM82" s="140"/>
      <c r="AN82" s="140"/>
      <c r="AO82" s="140"/>
      <c r="AP82" s="140"/>
      <c r="AQ82" s="140"/>
      <c r="AR82" s="140"/>
      <c r="AS82" s="142"/>
      <c r="AT82" s="140"/>
      <c r="AU82" s="140"/>
      <c r="AV82" s="140"/>
      <c r="AW82" s="140"/>
      <c r="AX82" s="140"/>
      <c r="AY82" s="140"/>
      <c r="AZ82" s="140"/>
      <c r="BA82" s="140"/>
      <c r="BB82" s="142"/>
      <c r="BC82" s="140"/>
      <c r="BD82" s="140"/>
      <c r="BE82" s="140"/>
      <c r="BF82" s="140"/>
      <c r="BG82" s="140"/>
      <c r="BH82" s="140"/>
      <c r="BI82" s="140"/>
      <c r="BJ82" s="140"/>
      <c r="BK82" s="142">
        <v>0</v>
      </c>
      <c r="BL82" s="140"/>
      <c r="BM82" s="140"/>
      <c r="BN82" s="140"/>
      <c r="BO82" s="140"/>
      <c r="BP82" s="140"/>
      <c r="BQ82" s="140"/>
      <c r="BR82" s="140"/>
      <c r="BS82" s="140"/>
      <c r="BT82" s="142"/>
      <c r="BU82" s="140"/>
      <c r="BV82" s="140"/>
      <c r="BW82" s="140"/>
      <c r="BX82" s="140"/>
      <c r="BY82" s="140"/>
      <c r="BZ82" s="140"/>
      <c r="CA82" s="140"/>
      <c r="CB82" s="140"/>
      <c r="CC82" s="142"/>
      <c r="CD82" s="140"/>
      <c r="CE82" s="140"/>
      <c r="CF82" s="140"/>
      <c r="CG82" s="140"/>
      <c r="CH82" s="140"/>
      <c r="CI82" s="140"/>
      <c r="CJ82" s="140"/>
      <c r="CK82" s="140"/>
      <c r="CL82" s="142"/>
      <c r="CM82" s="140"/>
      <c r="CN82" s="140"/>
      <c r="CO82" s="140"/>
      <c r="CP82" s="140"/>
      <c r="CQ82" s="140"/>
      <c r="CR82" s="140"/>
      <c r="CS82" s="140"/>
      <c r="CT82" s="140"/>
      <c r="CU82" s="142"/>
      <c r="CV82" s="140"/>
      <c r="CW82" s="140"/>
      <c r="CX82" s="140"/>
      <c r="CY82" s="140"/>
      <c r="CZ82" s="140"/>
      <c r="DA82" s="140"/>
      <c r="DB82" s="140"/>
      <c r="DC82" s="140"/>
      <c r="DD82" s="142"/>
      <c r="DE82" s="140"/>
      <c r="DF82" s="140"/>
      <c r="DG82" s="140"/>
      <c r="DH82" s="140"/>
      <c r="DI82" s="140"/>
      <c r="DJ82" s="140"/>
      <c r="DK82" s="140"/>
      <c r="DL82" s="140"/>
      <c r="DM82" s="142">
        <v>0</v>
      </c>
      <c r="DN82" s="140"/>
      <c r="DO82" s="140"/>
      <c r="DP82" s="140"/>
      <c r="DQ82" s="140"/>
      <c r="DR82" s="140"/>
      <c r="DS82" s="140"/>
      <c r="DT82" s="140"/>
      <c r="DU82" s="140"/>
      <c r="DV82" s="155">
        <f t="shared" si="24"/>
        <v>0</v>
      </c>
    </row>
    <row r="83" spans="1:127" x14ac:dyDescent="0.25">
      <c r="A83" s="24" t="s">
        <v>56</v>
      </c>
      <c r="B83" s="18" t="s">
        <v>49</v>
      </c>
      <c r="F83" s="20"/>
      <c r="J83" s="140"/>
      <c r="K83" s="140"/>
      <c r="L83" s="140"/>
      <c r="M83" s="141"/>
      <c r="N83" s="140"/>
      <c r="O83" s="140"/>
      <c r="P83" s="140"/>
      <c r="Q83" s="153">
        <f>M83</f>
        <v>0</v>
      </c>
      <c r="R83" s="155">
        <f>Q83</f>
        <v>0</v>
      </c>
      <c r="S83" s="140"/>
      <c r="T83" s="140"/>
      <c r="U83" s="140"/>
      <c r="V83" s="141"/>
      <c r="W83" s="140"/>
      <c r="X83" s="140"/>
      <c r="Y83" s="140"/>
      <c r="Z83" s="153">
        <f>V83</f>
        <v>0</v>
      </c>
      <c r="AA83" s="155">
        <f>Z83</f>
        <v>0</v>
      </c>
      <c r="AB83" s="140"/>
      <c r="AC83" s="140"/>
      <c r="AD83" s="140"/>
      <c r="AE83" s="141"/>
      <c r="AF83" s="140"/>
      <c r="AG83" s="140"/>
      <c r="AH83" s="140"/>
      <c r="AI83" s="153">
        <f>AE83</f>
        <v>0</v>
      </c>
      <c r="AJ83" s="155">
        <f>AI83</f>
        <v>0</v>
      </c>
      <c r="AK83" s="140"/>
      <c r="AL83" s="140"/>
      <c r="AM83" s="140"/>
      <c r="AN83" s="141"/>
      <c r="AO83" s="140"/>
      <c r="AP83" s="140"/>
      <c r="AQ83" s="140"/>
      <c r="AR83" s="153">
        <f>AN83</f>
        <v>0</v>
      </c>
      <c r="AS83" s="155">
        <f>AR83</f>
        <v>0</v>
      </c>
      <c r="AT83" s="140"/>
      <c r="AU83" s="140"/>
      <c r="AV83" s="140"/>
      <c r="AW83" s="141"/>
      <c r="AX83" s="140"/>
      <c r="AY83" s="140"/>
      <c r="AZ83" s="140"/>
      <c r="BA83" s="153">
        <f>AW83</f>
        <v>0</v>
      </c>
      <c r="BB83" s="155">
        <f>BA83</f>
        <v>0</v>
      </c>
      <c r="BC83" s="140"/>
      <c r="BD83" s="140"/>
      <c r="BE83" s="140"/>
      <c r="BF83" s="141"/>
      <c r="BG83" s="140"/>
      <c r="BH83" s="140"/>
      <c r="BI83" s="140"/>
      <c r="BJ83" s="153">
        <f>BF83</f>
        <v>0</v>
      </c>
      <c r="BK83" s="155">
        <f>BJ83</f>
        <v>0</v>
      </c>
      <c r="BL83" s="140"/>
      <c r="BM83" s="140"/>
      <c r="BN83" s="140"/>
      <c r="BO83" s="141"/>
      <c r="BP83" s="140"/>
      <c r="BQ83" s="140"/>
      <c r="BR83" s="140"/>
      <c r="BS83" s="153">
        <f>BO83</f>
        <v>0</v>
      </c>
      <c r="BT83" s="155">
        <f>BS83</f>
        <v>0</v>
      </c>
      <c r="BU83" s="140"/>
      <c r="BV83" s="140"/>
      <c r="BW83" s="140"/>
      <c r="BX83" s="141"/>
      <c r="BY83" s="140"/>
      <c r="BZ83" s="140"/>
      <c r="CA83" s="140"/>
      <c r="CB83" s="153">
        <f>BX83</f>
        <v>0</v>
      </c>
      <c r="CC83" s="155">
        <f>CB83</f>
        <v>0</v>
      </c>
      <c r="CD83" s="140"/>
      <c r="CE83" s="140"/>
      <c r="CF83" s="140"/>
      <c r="CG83" s="141"/>
      <c r="CH83" s="140"/>
      <c r="CI83" s="140"/>
      <c r="CJ83" s="140"/>
      <c r="CK83" s="153">
        <f>CG83</f>
        <v>0</v>
      </c>
      <c r="CL83" s="155">
        <f>CK83</f>
        <v>0</v>
      </c>
      <c r="CM83" s="140"/>
      <c r="CN83" s="140"/>
      <c r="CO83" s="140"/>
      <c r="CP83" s="141"/>
      <c r="CQ83" s="140"/>
      <c r="CR83" s="140"/>
      <c r="CS83" s="140"/>
      <c r="CT83" s="153">
        <f>CP83</f>
        <v>0</v>
      </c>
      <c r="CU83" s="155">
        <f>CT83</f>
        <v>0</v>
      </c>
      <c r="CV83" s="140"/>
      <c r="CW83" s="140"/>
      <c r="CX83" s="140"/>
      <c r="CY83" s="141"/>
      <c r="CZ83" s="140"/>
      <c r="DA83" s="140"/>
      <c r="DB83" s="140"/>
      <c r="DC83" s="153">
        <f>CY83</f>
        <v>0</v>
      </c>
      <c r="DD83" s="155">
        <f>DC83</f>
        <v>0</v>
      </c>
      <c r="DE83" s="140"/>
      <c r="DF83" s="140"/>
      <c r="DG83" s="140"/>
      <c r="DH83" s="141"/>
      <c r="DI83" s="140"/>
      <c r="DJ83" s="140"/>
      <c r="DK83" s="140"/>
      <c r="DL83" s="153">
        <f>DH83</f>
        <v>0</v>
      </c>
      <c r="DM83" s="155">
        <f>DL83</f>
        <v>0</v>
      </c>
      <c r="DN83" s="140"/>
      <c r="DO83" s="140"/>
      <c r="DP83" s="140"/>
      <c r="DQ83" s="141">
        <f t="shared" ref="DQ83" si="37">M83+V83+AE83+AN83+AW83+BF83+BO83+BO83+BX83+CG83+CP83+CY83+DH83</f>
        <v>0</v>
      </c>
      <c r="DR83" s="140"/>
      <c r="DS83" s="140"/>
      <c r="DT83" s="140"/>
      <c r="DU83" s="153">
        <f t="shared" si="24"/>
        <v>0</v>
      </c>
      <c r="DV83" s="155">
        <f t="shared" si="24"/>
        <v>0</v>
      </c>
    </row>
    <row r="84" spans="1:127" x14ac:dyDescent="0.25">
      <c r="A84" s="24" t="s">
        <v>57</v>
      </c>
      <c r="B84" s="18" t="s">
        <v>50</v>
      </c>
      <c r="J84" s="141"/>
      <c r="K84" s="140"/>
      <c r="L84" s="153">
        <f>J84</f>
        <v>0</v>
      </c>
      <c r="M84" s="140"/>
      <c r="N84" s="140"/>
      <c r="O84" s="153"/>
      <c r="P84" s="140"/>
      <c r="Q84" s="153">
        <f>O84</f>
        <v>0</v>
      </c>
      <c r="R84" s="155">
        <f>Q84+L84</f>
        <v>0</v>
      </c>
      <c r="S84" s="141"/>
      <c r="T84" s="140"/>
      <c r="U84" s="153">
        <f>S84</f>
        <v>0</v>
      </c>
      <c r="V84" s="140"/>
      <c r="W84" s="140"/>
      <c r="X84" s="153"/>
      <c r="Y84" s="140"/>
      <c r="Z84" s="153">
        <f>X84</f>
        <v>0</v>
      </c>
      <c r="AA84" s="155">
        <f>Z84+U84</f>
        <v>0</v>
      </c>
      <c r="AB84" s="141"/>
      <c r="AC84" s="140"/>
      <c r="AD84" s="153">
        <f>AB84</f>
        <v>0</v>
      </c>
      <c r="AE84" s="140"/>
      <c r="AF84" s="140"/>
      <c r="AG84" s="153"/>
      <c r="AH84" s="140"/>
      <c r="AI84" s="153">
        <f>AG84</f>
        <v>0</v>
      </c>
      <c r="AJ84" s="155">
        <f>AI84+AD84</f>
        <v>0</v>
      </c>
      <c r="AK84" s="141"/>
      <c r="AL84" s="140"/>
      <c r="AM84" s="153">
        <f>AK84</f>
        <v>0</v>
      </c>
      <c r="AN84" s="140"/>
      <c r="AO84" s="140"/>
      <c r="AP84" s="153"/>
      <c r="AQ84" s="140"/>
      <c r="AR84" s="153">
        <f>AP84</f>
        <v>0</v>
      </c>
      <c r="AS84" s="155">
        <f>AR84+AM84</f>
        <v>0</v>
      </c>
      <c r="AT84" s="141"/>
      <c r="AU84" s="140"/>
      <c r="AV84" s="153">
        <f>AT84</f>
        <v>0</v>
      </c>
      <c r="AW84" s="140"/>
      <c r="AX84" s="140"/>
      <c r="AY84" s="153"/>
      <c r="AZ84" s="140"/>
      <c r="BA84" s="153">
        <f>AY84</f>
        <v>0</v>
      </c>
      <c r="BB84" s="155">
        <f>BA84+AV84</f>
        <v>0</v>
      </c>
      <c r="BC84" s="141"/>
      <c r="BD84" s="140"/>
      <c r="BE84" s="153">
        <f>BC84</f>
        <v>0</v>
      </c>
      <c r="BF84" s="140"/>
      <c r="BG84" s="140"/>
      <c r="BH84" s="153"/>
      <c r="BI84" s="140"/>
      <c r="BJ84" s="153">
        <f>BH84</f>
        <v>0</v>
      </c>
      <c r="BK84" s="155">
        <f>BJ84+BE84</f>
        <v>0</v>
      </c>
      <c r="BL84" s="141"/>
      <c r="BM84" s="140"/>
      <c r="BN84" s="153">
        <f>BL84</f>
        <v>0</v>
      </c>
      <c r="BO84" s="140"/>
      <c r="BP84" s="140"/>
      <c r="BQ84" s="153"/>
      <c r="BR84" s="140"/>
      <c r="BS84" s="153">
        <f>BQ84</f>
        <v>0</v>
      </c>
      <c r="BT84" s="155">
        <f>BS84+BN84</f>
        <v>0</v>
      </c>
      <c r="BU84" s="141"/>
      <c r="BV84" s="140"/>
      <c r="BW84" s="153">
        <f>BU84</f>
        <v>0</v>
      </c>
      <c r="BX84" s="140"/>
      <c r="BY84" s="140"/>
      <c r="BZ84" s="153"/>
      <c r="CA84" s="140"/>
      <c r="CB84" s="153">
        <f>BZ84</f>
        <v>0</v>
      </c>
      <c r="CC84" s="155">
        <f>CB84+BW84</f>
        <v>0</v>
      </c>
      <c r="CD84" s="141"/>
      <c r="CE84" s="140"/>
      <c r="CF84" s="153">
        <f>CD84</f>
        <v>0</v>
      </c>
      <c r="CG84" s="140"/>
      <c r="CH84" s="140"/>
      <c r="CI84" s="153"/>
      <c r="CJ84" s="140"/>
      <c r="CK84" s="153">
        <f>CI84</f>
        <v>0</v>
      </c>
      <c r="CL84" s="155">
        <f>CK84+CF84</f>
        <v>0</v>
      </c>
      <c r="CM84" s="141"/>
      <c r="CN84" s="140"/>
      <c r="CO84" s="153">
        <f>CM84</f>
        <v>0</v>
      </c>
      <c r="CP84" s="140"/>
      <c r="CQ84" s="140"/>
      <c r="CR84" s="153"/>
      <c r="CS84" s="140"/>
      <c r="CT84" s="153">
        <f>CR84</f>
        <v>0</v>
      </c>
      <c r="CU84" s="155">
        <f>CT84+CO84</f>
        <v>0</v>
      </c>
      <c r="CV84" s="141"/>
      <c r="CW84" s="140"/>
      <c r="CX84" s="153">
        <f>CV84</f>
        <v>0</v>
      </c>
      <c r="CY84" s="140"/>
      <c r="CZ84" s="140"/>
      <c r="DA84" s="153"/>
      <c r="DB84" s="140"/>
      <c r="DC84" s="153">
        <f>DA84</f>
        <v>0</v>
      </c>
      <c r="DD84" s="155">
        <f>DC84+CX84</f>
        <v>0</v>
      </c>
      <c r="DE84" s="141">
        <f>4141+71137+4107</f>
        <v>79385</v>
      </c>
      <c r="DF84" s="140"/>
      <c r="DG84" s="153">
        <f>DE84</f>
        <v>79385</v>
      </c>
      <c r="DH84" s="141">
        <f>566+561+3958</f>
        <v>5085</v>
      </c>
      <c r="DI84" s="140"/>
      <c r="DJ84" s="153"/>
      <c r="DK84" s="140"/>
      <c r="DL84" s="153">
        <f>DJ84</f>
        <v>0</v>
      </c>
      <c r="DM84" s="155">
        <f>DL84+DG84</f>
        <v>79385</v>
      </c>
      <c r="DN84" s="141">
        <f>J84+S84+AB84+AK84+AT84+BC84+BL84+BL84+BU84+CD84+CM84+CV84+DE84</f>
        <v>79385</v>
      </c>
      <c r="DO84" s="140"/>
      <c r="DP84" s="141">
        <f t="shared" ref="DP84:DP88" si="38">L84+U84+AD84+AM84+AV84+BE84+BN84+BN84+BW84+CF84+CO84+CX84+DG84</f>
        <v>79385</v>
      </c>
      <c r="DQ84" s="140"/>
      <c r="DR84" s="140"/>
      <c r="DS84" s="141">
        <f t="shared" si="23"/>
        <v>0</v>
      </c>
      <c r="DT84" s="140"/>
      <c r="DU84" s="153">
        <f t="shared" si="24"/>
        <v>0</v>
      </c>
      <c r="DV84" s="155">
        <f t="shared" si="24"/>
        <v>79385</v>
      </c>
    </row>
    <row r="85" spans="1:127" x14ac:dyDescent="0.25">
      <c r="A85" s="24" t="s">
        <v>57</v>
      </c>
      <c r="B85" s="18" t="s">
        <v>51</v>
      </c>
      <c r="J85" s="141"/>
      <c r="K85" s="140"/>
      <c r="L85" s="153">
        <f t="shared" ref="L85:L88" si="39">J85</f>
        <v>0</v>
      </c>
      <c r="M85" s="140"/>
      <c r="N85" s="140"/>
      <c r="O85" s="153"/>
      <c r="P85" s="140"/>
      <c r="Q85" s="153">
        <f>O85</f>
        <v>0</v>
      </c>
      <c r="R85" s="155">
        <f>L85+Q85</f>
        <v>0</v>
      </c>
      <c r="S85" s="141"/>
      <c r="T85" s="140"/>
      <c r="U85" s="153">
        <f t="shared" ref="U85:U88" si="40">S85</f>
        <v>0</v>
      </c>
      <c r="V85" s="140"/>
      <c r="W85" s="140"/>
      <c r="X85" s="153"/>
      <c r="Y85" s="140"/>
      <c r="Z85" s="153">
        <f>X85</f>
        <v>0</v>
      </c>
      <c r="AA85" s="155">
        <f>U85+Z85</f>
        <v>0</v>
      </c>
      <c r="AB85" s="141"/>
      <c r="AC85" s="140"/>
      <c r="AD85" s="153">
        <f t="shared" ref="AD85:AD88" si="41">AB85</f>
        <v>0</v>
      </c>
      <c r="AE85" s="140"/>
      <c r="AF85" s="140"/>
      <c r="AG85" s="153"/>
      <c r="AH85" s="140"/>
      <c r="AI85" s="153">
        <f>AG85</f>
        <v>0</v>
      </c>
      <c r="AJ85" s="155">
        <f>AD85+AI85</f>
        <v>0</v>
      </c>
      <c r="AK85" s="141"/>
      <c r="AL85" s="140"/>
      <c r="AM85" s="153">
        <f t="shared" ref="AM85:AM88" si="42">AK85</f>
        <v>0</v>
      </c>
      <c r="AN85" s="140"/>
      <c r="AO85" s="140"/>
      <c r="AP85" s="153"/>
      <c r="AQ85" s="140"/>
      <c r="AR85" s="153">
        <f>AP85</f>
        <v>0</v>
      </c>
      <c r="AS85" s="155">
        <f>AM85+AR85</f>
        <v>0</v>
      </c>
      <c r="AT85" s="141"/>
      <c r="AU85" s="140"/>
      <c r="AV85" s="153">
        <f t="shared" ref="AV85:AV88" si="43">AT85</f>
        <v>0</v>
      </c>
      <c r="AW85" s="140"/>
      <c r="AX85" s="140"/>
      <c r="AY85" s="153"/>
      <c r="AZ85" s="140"/>
      <c r="BA85" s="153">
        <f>AY85</f>
        <v>0</v>
      </c>
      <c r="BB85" s="155">
        <f>AV85+BA85</f>
        <v>0</v>
      </c>
      <c r="BC85" s="141"/>
      <c r="BD85" s="140"/>
      <c r="BE85" s="153">
        <f t="shared" ref="BE85:BE88" si="44">BC85</f>
        <v>0</v>
      </c>
      <c r="BF85" s="140"/>
      <c r="BG85" s="140"/>
      <c r="BH85" s="153"/>
      <c r="BI85" s="140"/>
      <c r="BJ85" s="153">
        <f>BH85</f>
        <v>0</v>
      </c>
      <c r="BK85" s="155">
        <f>BE85+BJ85</f>
        <v>0</v>
      </c>
      <c r="BL85" s="141"/>
      <c r="BM85" s="140"/>
      <c r="BN85" s="153">
        <f t="shared" ref="BN85:BN88" si="45">BL85</f>
        <v>0</v>
      </c>
      <c r="BO85" s="140"/>
      <c r="BP85" s="140"/>
      <c r="BQ85" s="153"/>
      <c r="BR85" s="140"/>
      <c r="BS85" s="153">
        <f>BQ85</f>
        <v>0</v>
      </c>
      <c r="BT85" s="155">
        <f>BN85+BS85</f>
        <v>0</v>
      </c>
      <c r="BU85" s="141"/>
      <c r="BV85" s="140"/>
      <c r="BW85" s="153">
        <f t="shared" ref="BW85:BW88" si="46">BU85</f>
        <v>0</v>
      </c>
      <c r="BX85" s="140"/>
      <c r="BY85" s="140"/>
      <c r="BZ85" s="153"/>
      <c r="CA85" s="140"/>
      <c r="CB85" s="153">
        <f>BZ85</f>
        <v>0</v>
      </c>
      <c r="CC85" s="155">
        <f>BW85+CB85</f>
        <v>0</v>
      </c>
      <c r="CD85" s="141"/>
      <c r="CE85" s="140"/>
      <c r="CF85" s="153">
        <f t="shared" ref="CF85:CF88" si="47">CD85</f>
        <v>0</v>
      </c>
      <c r="CG85" s="140"/>
      <c r="CH85" s="140"/>
      <c r="CI85" s="153"/>
      <c r="CJ85" s="140"/>
      <c r="CK85" s="153">
        <f>CI85</f>
        <v>0</v>
      </c>
      <c r="CL85" s="155">
        <f>CF85+CK85</f>
        <v>0</v>
      </c>
      <c r="CM85" s="141"/>
      <c r="CN85" s="140"/>
      <c r="CO85" s="153">
        <f t="shared" ref="CO85:CO88" si="48">CM85</f>
        <v>0</v>
      </c>
      <c r="CP85" s="140"/>
      <c r="CQ85" s="140"/>
      <c r="CR85" s="153"/>
      <c r="CS85" s="140"/>
      <c r="CT85" s="153">
        <f>CR85</f>
        <v>0</v>
      </c>
      <c r="CU85" s="155">
        <f>CO85+CT85</f>
        <v>0</v>
      </c>
      <c r="CV85" s="141"/>
      <c r="CW85" s="140"/>
      <c r="CX85" s="153">
        <f t="shared" ref="CX85:CX88" si="49">CV85</f>
        <v>0</v>
      </c>
      <c r="CY85" s="140"/>
      <c r="CZ85" s="140"/>
      <c r="DA85" s="153"/>
      <c r="DB85" s="140"/>
      <c r="DC85" s="153">
        <f>DA85</f>
        <v>0</v>
      </c>
      <c r="DD85" s="155">
        <f>CX85+DC85</f>
        <v>0</v>
      </c>
      <c r="DE85" s="141"/>
      <c r="DF85" s="140"/>
      <c r="DG85" s="153">
        <f t="shared" ref="DG85:DG87" si="50">DE85</f>
        <v>0</v>
      </c>
      <c r="DH85" s="140"/>
      <c r="DI85" s="140"/>
      <c r="DJ85" s="153"/>
      <c r="DK85" s="140"/>
      <c r="DL85" s="153">
        <f>DJ85</f>
        <v>0</v>
      </c>
      <c r="DM85" s="155">
        <f>DG85+DL85</f>
        <v>0</v>
      </c>
      <c r="DN85" s="141">
        <f>J85+S85+AB85+AK85+AT85+BC85+BL85+BL85+BU85+CD85+CM85+CV85+DE85</f>
        <v>0</v>
      </c>
      <c r="DO85" s="140"/>
      <c r="DP85" s="141">
        <f t="shared" si="38"/>
        <v>0</v>
      </c>
      <c r="DQ85" s="140"/>
      <c r="DR85" s="140"/>
      <c r="DS85" s="141">
        <f t="shared" si="23"/>
        <v>0</v>
      </c>
      <c r="DT85" s="140"/>
      <c r="DU85" s="153">
        <f t="shared" si="24"/>
        <v>0</v>
      </c>
      <c r="DV85" s="155">
        <f t="shared" si="24"/>
        <v>0</v>
      </c>
    </row>
    <row r="86" spans="1:127" x14ac:dyDescent="0.25">
      <c r="A86" s="24" t="s">
        <v>58</v>
      </c>
      <c r="B86" s="18" t="s">
        <v>52</v>
      </c>
      <c r="J86" s="153"/>
      <c r="K86" s="140"/>
      <c r="L86" s="153">
        <f t="shared" si="39"/>
        <v>0</v>
      </c>
      <c r="M86" s="140"/>
      <c r="N86" s="140"/>
      <c r="O86" s="140"/>
      <c r="P86" s="140"/>
      <c r="Q86" s="140"/>
      <c r="R86" s="155">
        <f>L86</f>
        <v>0</v>
      </c>
      <c r="S86" s="153"/>
      <c r="T86" s="140"/>
      <c r="U86" s="153">
        <f t="shared" si="40"/>
        <v>0</v>
      </c>
      <c r="V86" s="140"/>
      <c r="W86" s="140"/>
      <c r="X86" s="140"/>
      <c r="Y86" s="140"/>
      <c r="Z86" s="140"/>
      <c r="AA86" s="155">
        <f>U86</f>
        <v>0</v>
      </c>
      <c r="AB86" s="153"/>
      <c r="AC86" s="140"/>
      <c r="AD86" s="153">
        <f t="shared" si="41"/>
        <v>0</v>
      </c>
      <c r="AE86" s="140"/>
      <c r="AF86" s="140"/>
      <c r="AG86" s="140"/>
      <c r="AH86" s="140"/>
      <c r="AI86" s="140"/>
      <c r="AJ86" s="155">
        <f>AD86</f>
        <v>0</v>
      </c>
      <c r="AK86" s="153"/>
      <c r="AL86" s="140"/>
      <c r="AM86" s="153">
        <f t="shared" si="42"/>
        <v>0</v>
      </c>
      <c r="AN86" s="140"/>
      <c r="AO86" s="140"/>
      <c r="AP86" s="140"/>
      <c r="AQ86" s="140"/>
      <c r="AR86" s="140"/>
      <c r="AS86" s="155">
        <f>AM86</f>
        <v>0</v>
      </c>
      <c r="AT86" s="153"/>
      <c r="AU86" s="140"/>
      <c r="AV86" s="153">
        <f t="shared" si="43"/>
        <v>0</v>
      </c>
      <c r="AW86" s="140"/>
      <c r="AX86" s="140"/>
      <c r="AY86" s="140"/>
      <c r="AZ86" s="140"/>
      <c r="BA86" s="140"/>
      <c r="BB86" s="155">
        <f>AV86</f>
        <v>0</v>
      </c>
      <c r="BC86" s="153"/>
      <c r="BD86" s="140"/>
      <c r="BE86" s="153">
        <f t="shared" si="44"/>
        <v>0</v>
      </c>
      <c r="BF86" s="140"/>
      <c r="BG86" s="140"/>
      <c r="BH86" s="140"/>
      <c r="BI86" s="140"/>
      <c r="BJ86" s="140"/>
      <c r="BK86" s="155">
        <f>BE86</f>
        <v>0</v>
      </c>
      <c r="BL86" s="153"/>
      <c r="BM86" s="140"/>
      <c r="BN86" s="153">
        <f t="shared" si="45"/>
        <v>0</v>
      </c>
      <c r="BO86" s="140"/>
      <c r="BP86" s="140"/>
      <c r="BQ86" s="140"/>
      <c r="BR86" s="140"/>
      <c r="BS86" s="140"/>
      <c r="BT86" s="155">
        <f>BN86</f>
        <v>0</v>
      </c>
      <c r="BU86" s="153"/>
      <c r="BV86" s="140"/>
      <c r="BW86" s="153">
        <f t="shared" si="46"/>
        <v>0</v>
      </c>
      <c r="BX86" s="140"/>
      <c r="BY86" s="140"/>
      <c r="BZ86" s="140"/>
      <c r="CA86" s="140"/>
      <c r="CB86" s="140"/>
      <c r="CC86" s="155">
        <f>BW86</f>
        <v>0</v>
      </c>
      <c r="CD86" s="153"/>
      <c r="CE86" s="140"/>
      <c r="CF86" s="153">
        <f t="shared" si="47"/>
        <v>0</v>
      </c>
      <c r="CG86" s="140"/>
      <c r="CH86" s="140"/>
      <c r="CI86" s="140"/>
      <c r="CJ86" s="140"/>
      <c r="CK86" s="140"/>
      <c r="CL86" s="155">
        <f>CF86</f>
        <v>0</v>
      </c>
      <c r="CM86" s="153"/>
      <c r="CN86" s="140"/>
      <c r="CO86" s="153">
        <f t="shared" si="48"/>
        <v>0</v>
      </c>
      <c r="CP86" s="140"/>
      <c r="CQ86" s="140"/>
      <c r="CR86" s="140"/>
      <c r="CS86" s="140"/>
      <c r="CT86" s="140"/>
      <c r="CU86" s="155">
        <f>CO86</f>
        <v>0</v>
      </c>
      <c r="CV86" s="153"/>
      <c r="CW86" s="140"/>
      <c r="CX86" s="153">
        <f t="shared" si="49"/>
        <v>0</v>
      </c>
      <c r="CY86" s="140"/>
      <c r="CZ86" s="140"/>
      <c r="DA86" s="140"/>
      <c r="DB86" s="140"/>
      <c r="DC86" s="140"/>
      <c r="DD86" s="155">
        <f>CX86</f>
        <v>0</v>
      </c>
      <c r="DE86" s="153"/>
      <c r="DF86" s="140"/>
      <c r="DG86" s="153">
        <f t="shared" si="50"/>
        <v>0</v>
      </c>
      <c r="DH86" s="140"/>
      <c r="DI86" s="140"/>
      <c r="DJ86" s="140"/>
      <c r="DK86" s="140"/>
      <c r="DL86" s="140"/>
      <c r="DM86" s="155">
        <f>DG86</f>
        <v>0</v>
      </c>
      <c r="DN86" s="153">
        <f>J86+S86+AB86+AK86+AT86+BC86+BL86+BL86+BU86+CD86+CM86+CV86+DE86</f>
        <v>0</v>
      </c>
      <c r="DO86" s="140"/>
      <c r="DP86" s="141">
        <f t="shared" si="38"/>
        <v>0</v>
      </c>
      <c r="DQ86" s="140"/>
      <c r="DR86" s="140"/>
      <c r="DS86" s="140"/>
      <c r="DT86" s="140"/>
      <c r="DU86" s="140"/>
      <c r="DV86" s="155">
        <f t="shared" si="24"/>
        <v>0</v>
      </c>
    </row>
    <row r="87" spans="1:127" x14ac:dyDescent="0.25">
      <c r="A87" s="24" t="s">
        <v>58</v>
      </c>
      <c r="B87" s="18" t="s">
        <v>985</v>
      </c>
      <c r="J87" s="153"/>
      <c r="K87" s="140"/>
      <c r="L87" s="153">
        <f t="shared" si="39"/>
        <v>0</v>
      </c>
      <c r="M87" s="140"/>
      <c r="N87" s="140"/>
      <c r="O87" s="140"/>
      <c r="P87" s="140"/>
      <c r="Q87" s="140"/>
      <c r="R87" s="155">
        <f>L87</f>
        <v>0</v>
      </c>
      <c r="S87" s="153"/>
      <c r="T87" s="140"/>
      <c r="U87" s="153">
        <f t="shared" si="40"/>
        <v>0</v>
      </c>
      <c r="V87" s="140"/>
      <c r="W87" s="140"/>
      <c r="X87" s="140"/>
      <c r="Y87" s="140"/>
      <c r="Z87" s="140"/>
      <c r="AA87" s="155">
        <f>U87</f>
        <v>0</v>
      </c>
      <c r="AB87" s="153"/>
      <c r="AC87" s="140"/>
      <c r="AD87" s="153">
        <f t="shared" si="41"/>
        <v>0</v>
      </c>
      <c r="AE87" s="140"/>
      <c r="AF87" s="140"/>
      <c r="AG87" s="140"/>
      <c r="AH87" s="140"/>
      <c r="AI87" s="140"/>
      <c r="AJ87" s="155">
        <f>AD87</f>
        <v>0</v>
      </c>
      <c r="AK87" s="153"/>
      <c r="AL87" s="140"/>
      <c r="AM87" s="153">
        <f t="shared" si="42"/>
        <v>0</v>
      </c>
      <c r="AN87" s="140"/>
      <c r="AO87" s="140"/>
      <c r="AP87" s="140"/>
      <c r="AQ87" s="140"/>
      <c r="AR87" s="140"/>
      <c r="AS87" s="155">
        <f>AM87</f>
        <v>0</v>
      </c>
      <c r="AT87" s="153"/>
      <c r="AU87" s="140"/>
      <c r="AV87" s="153">
        <f t="shared" si="43"/>
        <v>0</v>
      </c>
      <c r="AW87" s="140"/>
      <c r="AX87" s="140"/>
      <c r="AY87" s="140"/>
      <c r="AZ87" s="140"/>
      <c r="BA87" s="140"/>
      <c r="BB87" s="155">
        <f>AV87</f>
        <v>0</v>
      </c>
      <c r="BC87" s="153"/>
      <c r="BD87" s="140"/>
      <c r="BE87" s="153">
        <f t="shared" si="44"/>
        <v>0</v>
      </c>
      <c r="BF87" s="140"/>
      <c r="BG87" s="140"/>
      <c r="BH87" s="140"/>
      <c r="BI87" s="140"/>
      <c r="BJ87" s="140"/>
      <c r="BK87" s="155">
        <f>BE87</f>
        <v>0</v>
      </c>
      <c r="BL87" s="153"/>
      <c r="BM87" s="140"/>
      <c r="BN87" s="153">
        <f t="shared" si="45"/>
        <v>0</v>
      </c>
      <c r="BO87" s="140"/>
      <c r="BP87" s="140"/>
      <c r="BQ87" s="140"/>
      <c r="BR87" s="140"/>
      <c r="BS87" s="140"/>
      <c r="BT87" s="155">
        <f>BN87</f>
        <v>0</v>
      </c>
      <c r="BU87" s="153"/>
      <c r="BV87" s="140"/>
      <c r="BW87" s="153">
        <f t="shared" si="46"/>
        <v>0</v>
      </c>
      <c r="BX87" s="140"/>
      <c r="BY87" s="140"/>
      <c r="BZ87" s="140"/>
      <c r="CA87" s="140"/>
      <c r="CB87" s="140"/>
      <c r="CC87" s="155">
        <f>BW87</f>
        <v>0</v>
      </c>
      <c r="CD87" s="153">
        <v>21.98</v>
      </c>
      <c r="CE87" s="140"/>
      <c r="CF87" s="153">
        <f t="shared" si="47"/>
        <v>21.98</v>
      </c>
      <c r="CG87" s="140"/>
      <c r="CH87" s="140"/>
      <c r="CI87" s="140"/>
      <c r="CJ87" s="140"/>
      <c r="CK87" s="140"/>
      <c r="CL87" s="155">
        <f>CF87</f>
        <v>21.98</v>
      </c>
      <c r="CM87" s="153"/>
      <c r="CN87" s="140"/>
      <c r="CO87" s="153">
        <f t="shared" si="48"/>
        <v>0</v>
      </c>
      <c r="CP87" s="140"/>
      <c r="CQ87" s="140"/>
      <c r="CR87" s="140"/>
      <c r="CS87" s="140"/>
      <c r="CT87" s="140"/>
      <c r="CU87" s="155">
        <f>CO87</f>
        <v>0</v>
      </c>
      <c r="CV87" s="153"/>
      <c r="CW87" s="140"/>
      <c r="CX87" s="153">
        <f t="shared" si="49"/>
        <v>0</v>
      </c>
      <c r="CY87" s="140"/>
      <c r="CZ87" s="140"/>
      <c r="DA87" s="140"/>
      <c r="DB87" s="140"/>
      <c r="DC87" s="140"/>
      <c r="DD87" s="155">
        <f>CX87</f>
        <v>0</v>
      </c>
      <c r="DE87" s="153"/>
      <c r="DF87" s="140"/>
      <c r="DG87" s="153">
        <f t="shared" si="50"/>
        <v>0</v>
      </c>
      <c r="DH87" s="140"/>
      <c r="DI87" s="140"/>
      <c r="DJ87" s="140"/>
      <c r="DK87" s="140"/>
      <c r="DL87" s="140"/>
      <c r="DM87" s="155">
        <f>DG87</f>
        <v>0</v>
      </c>
      <c r="DN87" s="153">
        <f>J87+S87+AB87+AK87+AT87+BC87+BL87+BL87+BU87+CD87+CM87+CV87+DE87</f>
        <v>21.98</v>
      </c>
      <c r="DO87" s="140"/>
      <c r="DP87" s="141">
        <f t="shared" si="38"/>
        <v>21.98</v>
      </c>
      <c r="DQ87" s="140"/>
      <c r="DR87" s="140"/>
      <c r="DS87" s="140"/>
      <c r="DT87" s="140"/>
      <c r="DU87" s="140"/>
      <c r="DV87" s="155">
        <f t="shared" si="24"/>
        <v>21.98</v>
      </c>
    </row>
    <row r="88" spans="1:127" x14ac:dyDescent="0.25">
      <c r="A88" s="24" t="s">
        <v>12</v>
      </c>
      <c r="B88" s="18" t="s">
        <v>994</v>
      </c>
      <c r="J88" s="141"/>
      <c r="K88" s="140"/>
      <c r="L88" s="153">
        <f t="shared" si="39"/>
        <v>0</v>
      </c>
      <c r="M88" s="140"/>
      <c r="N88" s="140"/>
      <c r="O88" s="140"/>
      <c r="P88" s="140"/>
      <c r="Q88" s="140"/>
      <c r="R88" s="155">
        <f>L88</f>
        <v>0</v>
      </c>
      <c r="S88" s="141"/>
      <c r="T88" s="140"/>
      <c r="U88" s="153">
        <f t="shared" si="40"/>
        <v>0</v>
      </c>
      <c r="V88" s="140"/>
      <c r="W88" s="140"/>
      <c r="X88" s="140"/>
      <c r="Y88" s="140"/>
      <c r="Z88" s="140"/>
      <c r="AA88" s="155">
        <f>U88</f>
        <v>0</v>
      </c>
      <c r="AB88" s="141"/>
      <c r="AC88" s="140"/>
      <c r="AD88" s="153">
        <f t="shared" si="41"/>
        <v>0</v>
      </c>
      <c r="AE88" s="140"/>
      <c r="AF88" s="140"/>
      <c r="AG88" s="140"/>
      <c r="AH88" s="140"/>
      <c r="AI88" s="140"/>
      <c r="AJ88" s="155">
        <f>AD88</f>
        <v>0</v>
      </c>
      <c r="AK88" s="141"/>
      <c r="AL88" s="140"/>
      <c r="AM88" s="153">
        <f t="shared" si="42"/>
        <v>0</v>
      </c>
      <c r="AN88" s="140"/>
      <c r="AO88" s="140"/>
      <c r="AP88" s="140"/>
      <c r="AQ88" s="140"/>
      <c r="AR88" s="140"/>
      <c r="AS88" s="155">
        <f>AM88</f>
        <v>0</v>
      </c>
      <c r="AT88" s="141"/>
      <c r="AU88" s="140"/>
      <c r="AV88" s="153">
        <f t="shared" si="43"/>
        <v>0</v>
      </c>
      <c r="AW88" s="140"/>
      <c r="AX88" s="140"/>
      <c r="AY88" s="140"/>
      <c r="AZ88" s="140"/>
      <c r="BA88" s="140"/>
      <c r="BB88" s="155">
        <f>AV88</f>
        <v>0</v>
      </c>
      <c r="BC88" s="141"/>
      <c r="BD88" s="140"/>
      <c r="BE88" s="153">
        <f t="shared" si="44"/>
        <v>0</v>
      </c>
      <c r="BF88" s="140"/>
      <c r="BG88" s="140"/>
      <c r="BH88" s="140"/>
      <c r="BI88" s="140"/>
      <c r="BJ88" s="140"/>
      <c r="BK88" s="155">
        <f>BE88</f>
        <v>0</v>
      </c>
      <c r="BL88" s="141"/>
      <c r="BM88" s="140"/>
      <c r="BN88" s="153">
        <f t="shared" si="45"/>
        <v>0</v>
      </c>
      <c r="BO88" s="140"/>
      <c r="BP88" s="140"/>
      <c r="BQ88" s="140"/>
      <c r="BR88" s="140"/>
      <c r="BS88" s="140"/>
      <c r="BT88" s="155">
        <f>BN88</f>
        <v>0</v>
      </c>
      <c r="BU88" s="141"/>
      <c r="BV88" s="140"/>
      <c r="BW88" s="153">
        <f t="shared" si="46"/>
        <v>0</v>
      </c>
      <c r="BX88" s="140"/>
      <c r="BY88" s="140"/>
      <c r="BZ88" s="140"/>
      <c r="CA88" s="140"/>
      <c r="CB88" s="140"/>
      <c r="CC88" s="155">
        <f>BW88</f>
        <v>0</v>
      </c>
      <c r="CD88" s="141"/>
      <c r="CE88" s="140"/>
      <c r="CF88" s="153">
        <f t="shared" si="47"/>
        <v>0</v>
      </c>
      <c r="CG88" s="140"/>
      <c r="CH88" s="140"/>
      <c r="CI88" s="140"/>
      <c r="CJ88" s="140"/>
      <c r="CK88" s="140"/>
      <c r="CL88" s="155">
        <f>CF88</f>
        <v>0</v>
      </c>
      <c r="CM88" s="141">
        <v>-2411.27</v>
      </c>
      <c r="CN88" s="140"/>
      <c r="CO88" s="153">
        <f t="shared" si="48"/>
        <v>-2411.27</v>
      </c>
      <c r="CP88" s="140"/>
      <c r="CQ88" s="140"/>
      <c r="CR88" s="140"/>
      <c r="CS88" s="140"/>
      <c r="CT88" s="140"/>
      <c r="CU88" s="155">
        <f>CO88</f>
        <v>-2411.27</v>
      </c>
      <c r="CV88" s="141"/>
      <c r="CW88" s="140"/>
      <c r="CX88" s="153">
        <f t="shared" si="49"/>
        <v>0</v>
      </c>
      <c r="CY88" s="140"/>
      <c r="CZ88" s="140"/>
      <c r="DA88" s="140"/>
      <c r="DB88" s="140"/>
      <c r="DC88" s="140"/>
      <c r="DD88" s="155">
        <f>CX88</f>
        <v>0</v>
      </c>
      <c r="DE88" s="141">
        <v>-1530.73</v>
      </c>
      <c r="DF88" s="140"/>
      <c r="DG88" s="153">
        <f>DE88</f>
        <v>-1530.73</v>
      </c>
      <c r="DH88" s="140"/>
      <c r="DI88" s="140"/>
      <c r="DJ88" s="140"/>
      <c r="DK88" s="140"/>
      <c r="DL88" s="140"/>
      <c r="DM88" s="155">
        <f>DG88</f>
        <v>-1530.73</v>
      </c>
      <c r="DN88" s="141">
        <f>J88+S88+AB88+AK88+AT88+BC88+BL88+BL88+BU88+CD88+CM88+CV88+DE88</f>
        <v>-3942</v>
      </c>
      <c r="DO88" s="140"/>
      <c r="DP88" s="141">
        <f t="shared" si="38"/>
        <v>-3942</v>
      </c>
      <c r="DQ88" s="140"/>
      <c r="DR88" s="140"/>
      <c r="DS88" s="140"/>
      <c r="DT88" s="140"/>
      <c r="DU88" s="140"/>
      <c r="DV88" s="155">
        <f t="shared" si="24"/>
        <v>-3942</v>
      </c>
    </row>
    <row r="89" spans="1:127" x14ac:dyDescent="0.25">
      <c r="A89" s="24">
        <v>647</v>
      </c>
      <c r="B89" s="18" t="s">
        <v>54</v>
      </c>
      <c r="J89" s="140"/>
      <c r="K89" s="140"/>
      <c r="L89" s="140"/>
      <c r="M89" s="140"/>
      <c r="N89" s="140"/>
      <c r="O89" s="140"/>
      <c r="P89" s="141"/>
      <c r="Q89" s="141">
        <f>P89</f>
        <v>0</v>
      </c>
      <c r="R89" s="155">
        <f>Q89</f>
        <v>0</v>
      </c>
      <c r="S89" s="140"/>
      <c r="T89" s="140"/>
      <c r="U89" s="140"/>
      <c r="V89" s="140"/>
      <c r="W89" s="140"/>
      <c r="X89" s="140"/>
      <c r="Y89" s="141"/>
      <c r="Z89" s="141">
        <f>Y89</f>
        <v>0</v>
      </c>
      <c r="AA89" s="155">
        <f>Z89</f>
        <v>0</v>
      </c>
      <c r="AB89" s="140"/>
      <c r="AC89" s="140"/>
      <c r="AD89" s="140"/>
      <c r="AE89" s="140"/>
      <c r="AF89" s="140"/>
      <c r="AG89" s="140"/>
      <c r="AH89" s="141"/>
      <c r="AI89" s="141">
        <f>AH89</f>
        <v>0</v>
      </c>
      <c r="AJ89" s="155">
        <f>AI89</f>
        <v>0</v>
      </c>
      <c r="AK89" s="140"/>
      <c r="AL89" s="140"/>
      <c r="AM89" s="140"/>
      <c r="AN89" s="140"/>
      <c r="AO89" s="140"/>
      <c r="AP89" s="140"/>
      <c r="AQ89" s="141"/>
      <c r="AR89" s="141">
        <f>AQ89</f>
        <v>0</v>
      </c>
      <c r="AS89" s="155">
        <f>AR89</f>
        <v>0</v>
      </c>
      <c r="AT89" s="140"/>
      <c r="AU89" s="140"/>
      <c r="AV89" s="140"/>
      <c r="AW89" s="140"/>
      <c r="AX89" s="140"/>
      <c r="AY89" s="140"/>
      <c r="AZ89" s="141"/>
      <c r="BA89" s="141">
        <f>AZ89</f>
        <v>0</v>
      </c>
      <c r="BB89" s="155">
        <f>BA89</f>
        <v>0</v>
      </c>
      <c r="BC89" s="140"/>
      <c r="BD89" s="140"/>
      <c r="BE89" s="140"/>
      <c r="BF89" s="140"/>
      <c r="BG89" s="140"/>
      <c r="BH89" s="140"/>
      <c r="BI89" s="141"/>
      <c r="BJ89" s="141">
        <f>BI89</f>
        <v>0</v>
      </c>
      <c r="BK89" s="155">
        <f>BJ89</f>
        <v>0</v>
      </c>
      <c r="BL89" s="140"/>
      <c r="BM89" s="140"/>
      <c r="BN89" s="140"/>
      <c r="BO89" s="140"/>
      <c r="BP89" s="140"/>
      <c r="BQ89" s="140"/>
      <c r="BR89" s="141"/>
      <c r="BS89" s="141">
        <f>BR89</f>
        <v>0</v>
      </c>
      <c r="BT89" s="155">
        <f>BS89</f>
        <v>0</v>
      </c>
      <c r="BU89" s="140"/>
      <c r="BV89" s="140"/>
      <c r="BW89" s="140"/>
      <c r="BX89" s="140"/>
      <c r="BY89" s="140"/>
      <c r="BZ89" s="140"/>
      <c r="CA89" s="141"/>
      <c r="CB89" s="141">
        <f>CA89</f>
        <v>0</v>
      </c>
      <c r="CC89" s="155">
        <f>CB89</f>
        <v>0</v>
      </c>
      <c r="CD89" s="140"/>
      <c r="CE89" s="140"/>
      <c r="CF89" s="140"/>
      <c r="CG89" s="140"/>
      <c r="CH89" s="140"/>
      <c r="CI89" s="140"/>
      <c r="CJ89" s="141"/>
      <c r="CK89" s="141">
        <f>CJ89</f>
        <v>0</v>
      </c>
      <c r="CL89" s="155">
        <f>CK89</f>
        <v>0</v>
      </c>
      <c r="CM89" s="140"/>
      <c r="CN89" s="140"/>
      <c r="CO89" s="140"/>
      <c r="CP89" s="140"/>
      <c r="CQ89" s="140"/>
      <c r="CR89" s="140"/>
      <c r="CS89" s="141"/>
      <c r="CT89" s="141">
        <f>CS89</f>
        <v>0</v>
      </c>
      <c r="CU89" s="155">
        <f>CT89</f>
        <v>0</v>
      </c>
      <c r="CV89" s="140"/>
      <c r="CW89" s="140"/>
      <c r="CX89" s="140"/>
      <c r="CY89" s="140"/>
      <c r="CZ89" s="140"/>
      <c r="DA89" s="140"/>
      <c r="DB89" s="141"/>
      <c r="DC89" s="141">
        <f>DB89</f>
        <v>0</v>
      </c>
      <c r="DD89" s="155">
        <f>DC89</f>
        <v>0</v>
      </c>
      <c r="DE89" s="140"/>
      <c r="DF89" s="140"/>
      <c r="DG89" s="140"/>
      <c r="DH89" s="140"/>
      <c r="DI89" s="140"/>
      <c r="DJ89" s="140"/>
      <c r="DK89" s="141"/>
      <c r="DL89" s="141">
        <f>DK89</f>
        <v>0</v>
      </c>
      <c r="DM89" s="155">
        <f>DL89</f>
        <v>0</v>
      </c>
      <c r="DN89" s="140"/>
      <c r="DO89" s="140"/>
      <c r="DP89" s="140"/>
      <c r="DQ89" s="140"/>
      <c r="DR89" s="140"/>
      <c r="DS89" s="140"/>
      <c r="DT89" s="141">
        <f>P89+Y89+AH89+AQ89+AZ89+BI89+BR89+BR89+CA89+CJ89+CS89+DB89+DK89</f>
        <v>0</v>
      </c>
      <c r="DU89" s="141">
        <f t="shared" si="24"/>
        <v>0</v>
      </c>
      <c r="DV89" s="155">
        <f t="shared" si="24"/>
        <v>0</v>
      </c>
    </row>
    <row r="90" spans="1:127" x14ac:dyDescent="0.25">
      <c r="A90" s="24">
        <v>647</v>
      </c>
      <c r="B90" s="18" t="s">
        <v>975</v>
      </c>
      <c r="J90" s="140"/>
      <c r="K90" s="140"/>
      <c r="L90" s="140"/>
      <c r="M90" s="140"/>
      <c r="N90" s="140"/>
      <c r="O90" s="140"/>
      <c r="P90" s="141"/>
      <c r="Q90" s="141">
        <f>P90</f>
        <v>0</v>
      </c>
      <c r="R90" s="155">
        <f>Q90</f>
        <v>0</v>
      </c>
      <c r="S90" s="140"/>
      <c r="T90" s="140"/>
      <c r="U90" s="140"/>
      <c r="V90" s="140"/>
      <c r="W90" s="140"/>
      <c r="X90" s="140"/>
      <c r="Y90" s="141"/>
      <c r="Z90" s="141">
        <f>Y90</f>
        <v>0</v>
      </c>
      <c r="AA90" s="155">
        <f>Z90</f>
        <v>0</v>
      </c>
      <c r="AB90" s="140"/>
      <c r="AC90" s="140"/>
      <c r="AD90" s="140"/>
      <c r="AE90" s="140"/>
      <c r="AF90" s="140"/>
      <c r="AG90" s="140"/>
      <c r="AH90" s="141"/>
      <c r="AI90" s="141">
        <f>AH90</f>
        <v>0</v>
      </c>
      <c r="AJ90" s="155">
        <f>AI90</f>
        <v>0</v>
      </c>
      <c r="AK90" s="140"/>
      <c r="AL90" s="140"/>
      <c r="AM90" s="140"/>
      <c r="AN90" s="140"/>
      <c r="AO90" s="140"/>
      <c r="AP90" s="140"/>
      <c r="AQ90" s="141"/>
      <c r="AR90" s="141">
        <f>AQ90</f>
        <v>0</v>
      </c>
      <c r="AS90" s="155">
        <f>AR90</f>
        <v>0</v>
      </c>
      <c r="AT90" s="140"/>
      <c r="AU90" s="140"/>
      <c r="AV90" s="140"/>
      <c r="AW90" s="140"/>
      <c r="AX90" s="140"/>
      <c r="AY90" s="140"/>
      <c r="AZ90" s="141"/>
      <c r="BA90" s="141">
        <f>AZ90</f>
        <v>0</v>
      </c>
      <c r="BB90" s="155">
        <f>BA90</f>
        <v>0</v>
      </c>
      <c r="BC90" s="140"/>
      <c r="BD90" s="140"/>
      <c r="BE90" s="140"/>
      <c r="BF90" s="140"/>
      <c r="BG90" s="140"/>
      <c r="BH90" s="140"/>
      <c r="BI90" s="141"/>
      <c r="BJ90" s="141">
        <f>BI90</f>
        <v>0</v>
      </c>
      <c r="BK90" s="155">
        <f>BJ90</f>
        <v>0</v>
      </c>
      <c r="BL90" s="140"/>
      <c r="BM90" s="140"/>
      <c r="BN90" s="140"/>
      <c r="BO90" s="140"/>
      <c r="BP90" s="140"/>
      <c r="BQ90" s="140"/>
      <c r="BR90" s="141"/>
      <c r="BS90" s="141">
        <f>BR90</f>
        <v>0</v>
      </c>
      <c r="BT90" s="155">
        <f>BS90</f>
        <v>0</v>
      </c>
      <c r="BU90" s="140"/>
      <c r="BV90" s="140"/>
      <c r="BW90" s="140"/>
      <c r="BX90" s="140"/>
      <c r="BY90" s="140"/>
      <c r="BZ90" s="140"/>
      <c r="CA90" s="141">
        <v>-700</v>
      </c>
      <c r="CB90" s="141">
        <f>CA90</f>
        <v>-700</v>
      </c>
      <c r="CC90" s="155">
        <f>CB90</f>
        <v>-700</v>
      </c>
      <c r="CD90" s="140"/>
      <c r="CE90" s="140"/>
      <c r="CF90" s="140"/>
      <c r="CG90" s="140"/>
      <c r="CH90" s="140"/>
      <c r="CI90" s="140"/>
      <c r="CJ90" s="141"/>
      <c r="CK90" s="141">
        <f>CJ90</f>
        <v>0</v>
      </c>
      <c r="CL90" s="155">
        <f>CK90</f>
        <v>0</v>
      </c>
      <c r="CM90" s="140"/>
      <c r="CN90" s="140"/>
      <c r="CO90" s="140"/>
      <c r="CP90" s="140"/>
      <c r="CQ90" s="140"/>
      <c r="CR90" s="140"/>
      <c r="CS90" s="141"/>
      <c r="CT90" s="141">
        <f>CS90</f>
        <v>0</v>
      </c>
      <c r="CU90" s="155">
        <f>CT90</f>
        <v>0</v>
      </c>
      <c r="CV90" s="140"/>
      <c r="CW90" s="140"/>
      <c r="CX90" s="140"/>
      <c r="CY90" s="140"/>
      <c r="CZ90" s="140"/>
      <c r="DA90" s="140"/>
      <c r="DB90" s="141"/>
      <c r="DC90" s="141">
        <f>DB90</f>
        <v>0</v>
      </c>
      <c r="DD90" s="155">
        <f>DC90</f>
        <v>0</v>
      </c>
      <c r="DE90" s="140"/>
      <c r="DF90" s="140"/>
      <c r="DG90" s="140"/>
      <c r="DH90" s="140"/>
      <c r="DI90" s="140"/>
      <c r="DJ90" s="140"/>
      <c r="DK90" s="141"/>
      <c r="DL90" s="141">
        <f>DK90</f>
        <v>0</v>
      </c>
      <c r="DM90" s="155">
        <f>DL90</f>
        <v>0</v>
      </c>
      <c r="DN90" s="140"/>
      <c r="DO90" s="140"/>
      <c r="DP90" s="140"/>
      <c r="DQ90" s="140"/>
      <c r="DR90" s="140"/>
      <c r="DS90" s="140"/>
      <c r="DT90" s="141">
        <f t="shared" si="24"/>
        <v>-700</v>
      </c>
      <c r="DU90" s="141">
        <f t="shared" si="24"/>
        <v>-700</v>
      </c>
      <c r="DV90" s="155">
        <f t="shared" si="24"/>
        <v>-700</v>
      </c>
    </row>
    <row r="91" spans="1:127" x14ac:dyDescent="0.25">
      <c r="A91" s="24"/>
      <c r="B91" s="18" t="s">
        <v>55</v>
      </c>
      <c r="J91" s="153"/>
      <c r="K91" s="153"/>
      <c r="L91" s="153">
        <f>J91+K91</f>
        <v>0</v>
      </c>
      <c r="M91" s="153"/>
      <c r="N91" s="153"/>
      <c r="O91" s="153"/>
      <c r="P91" s="153"/>
      <c r="Q91" s="153">
        <f>M91+N91+O91+P91</f>
        <v>0</v>
      </c>
      <c r="R91" s="155">
        <f>L91+Q91</f>
        <v>0</v>
      </c>
      <c r="S91" s="153"/>
      <c r="T91" s="153"/>
      <c r="U91" s="153">
        <f>S91+T91</f>
        <v>0</v>
      </c>
      <c r="V91" s="153"/>
      <c r="W91" s="153"/>
      <c r="X91" s="153"/>
      <c r="Y91" s="153"/>
      <c r="Z91" s="153">
        <f>V91+W91+X91+Y91</f>
        <v>0</v>
      </c>
      <c r="AA91" s="155">
        <f>U91+Z91</f>
        <v>0</v>
      </c>
      <c r="AB91" s="153"/>
      <c r="AC91" s="153"/>
      <c r="AD91" s="153"/>
      <c r="AE91" s="153"/>
      <c r="AF91" s="153"/>
      <c r="AG91" s="153"/>
      <c r="AH91" s="153"/>
      <c r="AI91" s="153">
        <f>AE91+AF91+AG91+AH91</f>
        <v>0</v>
      </c>
      <c r="AJ91" s="155">
        <f>AD91+AI91</f>
        <v>0</v>
      </c>
      <c r="AK91" s="153"/>
      <c r="AL91" s="153"/>
      <c r="AM91" s="153">
        <f>AK91+AL91</f>
        <v>0</v>
      </c>
      <c r="AN91" s="153"/>
      <c r="AO91" s="153"/>
      <c r="AP91" s="153"/>
      <c r="AQ91" s="153"/>
      <c r="AR91" s="153">
        <f>AN91+AO91+AP91+AQ91</f>
        <v>0</v>
      </c>
      <c r="AS91" s="155">
        <f>AM91+AR91</f>
        <v>0</v>
      </c>
      <c r="AT91" s="153">
        <v>850.35</v>
      </c>
      <c r="AU91" s="153"/>
      <c r="AV91" s="153">
        <f>AT91+AU91</f>
        <v>850.35</v>
      </c>
      <c r="AW91" s="153">
        <v>115.1</v>
      </c>
      <c r="AX91" s="153"/>
      <c r="AY91" s="153">
        <v>348.47</v>
      </c>
      <c r="AZ91" s="153"/>
      <c r="BA91" s="153">
        <f>AW91+AX91+AY91+AZ91</f>
        <v>463.57000000000005</v>
      </c>
      <c r="BB91" s="155">
        <f>AV91+BA91</f>
        <v>1313.92</v>
      </c>
      <c r="BC91" s="153"/>
      <c r="BD91" s="153"/>
      <c r="BE91" s="153">
        <f>BC91+BD91</f>
        <v>0</v>
      </c>
      <c r="BF91" s="153"/>
      <c r="BG91" s="153"/>
      <c r="BH91" s="153"/>
      <c r="BI91" s="153"/>
      <c r="BJ91" s="153">
        <f>BF91+BG91+BH91+BI91</f>
        <v>0</v>
      </c>
      <c r="BK91" s="155">
        <f>BE91+BJ91</f>
        <v>0</v>
      </c>
      <c r="BL91" s="153"/>
      <c r="BM91" s="153"/>
      <c r="BN91" s="153">
        <f>BL91+BM91</f>
        <v>0</v>
      </c>
      <c r="BO91" s="153"/>
      <c r="BP91" s="153"/>
      <c r="BQ91" s="153"/>
      <c r="BR91" s="153"/>
      <c r="BS91" s="153">
        <f>BO91+BP91+BQ91+BR91</f>
        <v>0</v>
      </c>
      <c r="BT91" s="155">
        <f>BN91+BS91</f>
        <v>0</v>
      </c>
      <c r="BU91" s="153"/>
      <c r="BV91" s="153"/>
      <c r="BW91" s="153">
        <f>BU91+BV91</f>
        <v>0</v>
      </c>
      <c r="BX91" s="153"/>
      <c r="BY91" s="153"/>
      <c r="BZ91" s="153"/>
      <c r="CA91" s="153"/>
      <c r="CB91" s="153">
        <f>BX91+BY91+BZ91+CA91</f>
        <v>0</v>
      </c>
      <c r="CC91" s="155">
        <f>BW91+CB91</f>
        <v>0</v>
      </c>
      <c r="CD91" s="153"/>
      <c r="CE91" s="153"/>
      <c r="CF91" s="153">
        <f>CD91+CE91</f>
        <v>0</v>
      </c>
      <c r="CG91" s="153"/>
      <c r="CH91" s="153"/>
      <c r="CI91" s="153"/>
      <c r="CJ91" s="153"/>
      <c r="CK91" s="153">
        <f>CG91+CH91+CI91+CJ91</f>
        <v>0</v>
      </c>
      <c r="CL91" s="155">
        <f>CF91+CK91</f>
        <v>0</v>
      </c>
      <c r="CM91" s="153"/>
      <c r="CN91" s="153"/>
      <c r="CO91" s="153">
        <f>CM91+CN91</f>
        <v>0</v>
      </c>
      <c r="CP91" s="153"/>
      <c r="CQ91" s="153"/>
      <c r="CR91" s="153"/>
      <c r="CS91" s="153"/>
      <c r="CT91" s="153">
        <f>CP91+CQ91+CR91+CS91</f>
        <v>0</v>
      </c>
      <c r="CU91" s="155">
        <f>CO91+CT91</f>
        <v>0</v>
      </c>
      <c r="CV91" s="153"/>
      <c r="CW91" s="153"/>
      <c r="CX91" s="153">
        <f>CV91+CW91</f>
        <v>0</v>
      </c>
      <c r="CY91" s="153"/>
      <c r="CZ91" s="153"/>
      <c r="DA91" s="153"/>
      <c r="DB91" s="153"/>
      <c r="DC91" s="153">
        <f>CY91+CZ91+DA91+DB91</f>
        <v>0</v>
      </c>
      <c r="DD91" s="155">
        <f>CX91+DC91</f>
        <v>0</v>
      </c>
      <c r="DE91" s="153">
        <f>-912.6-97163-104906-6285</f>
        <v>-209266.6</v>
      </c>
      <c r="DF91" s="153"/>
      <c r="DG91" s="153">
        <f>DE91</f>
        <v>-209266.6</v>
      </c>
      <c r="DH91" s="153">
        <f>-13146-850-14194</f>
        <v>-28190</v>
      </c>
      <c r="DI91" s="153"/>
      <c r="DJ91" s="153"/>
      <c r="DK91" s="153"/>
      <c r="DL91" s="153">
        <f>DH91+DI91+DJ91+DK91</f>
        <v>-28190</v>
      </c>
      <c r="DM91" s="155">
        <f>DG91+DL91</f>
        <v>-237456.6</v>
      </c>
      <c r="DN91" s="153">
        <f t="shared" ref="DN91:DS91" si="51">J91+S91+AB91+AK91+AT91+BC91+BL91+BL91+BU91+CD91+CM91+CV91+DE91</f>
        <v>-208416.25</v>
      </c>
      <c r="DO91" s="153">
        <f t="shared" si="51"/>
        <v>0</v>
      </c>
      <c r="DP91" s="153">
        <f t="shared" si="51"/>
        <v>-208416.25</v>
      </c>
      <c r="DQ91" s="153">
        <f t="shared" si="51"/>
        <v>-28074.9</v>
      </c>
      <c r="DR91" s="153">
        <f t="shared" si="51"/>
        <v>0</v>
      </c>
      <c r="DS91" s="153">
        <f t="shared" si="51"/>
        <v>348.47</v>
      </c>
      <c r="DT91" s="153">
        <f t="shared" si="24"/>
        <v>0</v>
      </c>
      <c r="DU91" s="153">
        <f t="shared" si="24"/>
        <v>-27726.43</v>
      </c>
      <c r="DV91" s="155">
        <f>R91+AA91+AJ91+AS91+BB91+BK91+BT91+BT91+CC91+CL91+CU91+DD91+DM91</f>
        <v>-236142.68</v>
      </c>
    </row>
    <row r="92" spans="1:127" x14ac:dyDescent="0.25">
      <c r="A92" s="156"/>
      <c r="B92" s="28"/>
      <c r="C92" s="28"/>
      <c r="D92" s="28"/>
      <c r="E92" s="28"/>
      <c r="F92" s="28"/>
      <c r="G92" s="28"/>
      <c r="H92" s="28"/>
      <c r="I92" s="28"/>
      <c r="J92" s="157"/>
      <c r="K92" s="157"/>
      <c r="L92" s="157"/>
      <c r="M92" s="158"/>
      <c r="N92" s="158"/>
      <c r="O92" s="158"/>
      <c r="P92" s="158"/>
      <c r="Q92" s="158"/>
      <c r="R92" s="159"/>
      <c r="S92" s="157"/>
      <c r="T92" s="157"/>
      <c r="U92" s="157"/>
      <c r="V92" s="158"/>
      <c r="W92" s="158"/>
      <c r="X92" s="158"/>
      <c r="Y92" s="158"/>
      <c r="Z92" s="158"/>
      <c r="AA92" s="159"/>
      <c r="AB92" s="157"/>
      <c r="AC92" s="157"/>
      <c r="AD92" s="157"/>
      <c r="AE92" s="158"/>
      <c r="AF92" s="158"/>
      <c r="AG92" s="158"/>
      <c r="AH92" s="158"/>
      <c r="AI92" s="158"/>
      <c r="AJ92" s="159"/>
      <c r="AK92" s="157"/>
      <c r="AL92" s="157"/>
      <c r="AM92" s="157"/>
      <c r="AN92" s="158"/>
      <c r="AO92" s="158"/>
      <c r="AP92" s="158"/>
      <c r="AQ92" s="158"/>
      <c r="AR92" s="158"/>
      <c r="AS92" s="159"/>
      <c r="AT92" s="157"/>
      <c r="AU92" s="157"/>
      <c r="AV92" s="157"/>
      <c r="AW92" s="158"/>
      <c r="AX92" s="158"/>
      <c r="AY92" s="158"/>
      <c r="AZ92" s="158"/>
      <c r="BA92" s="158"/>
      <c r="BB92" s="159"/>
      <c r="BC92" s="157"/>
      <c r="BD92" s="157"/>
      <c r="BE92" s="157"/>
      <c r="BF92" s="158"/>
      <c r="BG92" s="158"/>
      <c r="BH92" s="158"/>
      <c r="BI92" s="158"/>
      <c r="BJ92" s="158"/>
      <c r="BK92" s="159"/>
      <c r="BL92" s="157"/>
      <c r="BM92" s="157"/>
      <c r="BN92" s="157"/>
      <c r="BO92" s="158"/>
      <c r="BP92" s="158"/>
      <c r="BQ92" s="158"/>
      <c r="BR92" s="158"/>
      <c r="BS92" s="158"/>
      <c r="BT92" s="159"/>
      <c r="BU92" s="157"/>
      <c r="BV92" s="157"/>
      <c r="BW92" s="157"/>
      <c r="BX92" s="158"/>
      <c r="BY92" s="158"/>
      <c r="BZ92" s="158"/>
      <c r="CA92" s="158"/>
      <c r="CB92" s="158"/>
      <c r="CC92" s="159"/>
      <c r="CD92" s="157"/>
      <c r="CE92" s="157"/>
      <c r="CF92" s="157"/>
      <c r="CG92" s="158"/>
      <c r="CH92" s="158"/>
      <c r="CI92" s="158"/>
      <c r="CJ92" s="158"/>
      <c r="CK92" s="158"/>
      <c r="CL92" s="159"/>
      <c r="CM92" s="157"/>
      <c r="CN92" s="157"/>
      <c r="CO92" s="157"/>
      <c r="CP92" s="158"/>
      <c r="CQ92" s="158"/>
      <c r="CR92" s="158"/>
      <c r="CS92" s="158"/>
      <c r="CT92" s="158"/>
      <c r="CU92" s="159"/>
      <c r="CV92" s="157"/>
      <c r="CW92" s="157"/>
      <c r="CX92" s="157"/>
      <c r="CY92" s="158"/>
      <c r="CZ92" s="158"/>
      <c r="DA92" s="158"/>
      <c r="DB92" s="158"/>
      <c r="DC92" s="158"/>
      <c r="DD92" s="159"/>
      <c r="DE92" s="157"/>
      <c r="DF92" s="157"/>
      <c r="DG92" s="157"/>
      <c r="DH92" s="158"/>
      <c r="DI92" s="158"/>
      <c r="DJ92" s="158"/>
      <c r="DK92" s="158"/>
      <c r="DL92" s="158"/>
      <c r="DM92" s="159"/>
      <c r="DN92" s="28"/>
      <c r="DO92" s="28"/>
      <c r="DP92" s="28"/>
      <c r="DQ92" s="28"/>
      <c r="DR92" s="28"/>
      <c r="DS92" s="28"/>
      <c r="DT92" s="28"/>
      <c r="DU92" s="28"/>
      <c r="DV92" s="28"/>
      <c r="DW92" s="64"/>
    </row>
    <row r="93" spans="1:127" s="64" customFormat="1" x14ac:dyDescent="0.25">
      <c r="A93" s="281" t="s">
        <v>911</v>
      </c>
      <c r="B93" s="281"/>
      <c r="C93" s="63" t="s">
        <v>981</v>
      </c>
      <c r="J93" s="50">
        <f>SUM(J4:J91)</f>
        <v>48680.679999999986</v>
      </c>
      <c r="K93" s="50">
        <f t="shared" ref="K93:BV93" si="52">SUM(K4:K91)</f>
        <v>0</v>
      </c>
      <c r="L93" s="50">
        <f t="shared" si="52"/>
        <v>48680.679999999986</v>
      </c>
      <c r="M93" s="50">
        <f t="shared" si="52"/>
        <v>3566</v>
      </c>
      <c r="N93" s="50">
        <f t="shared" si="52"/>
        <v>649.50000000000023</v>
      </c>
      <c r="O93" s="50">
        <f t="shared" si="52"/>
        <v>6234.119999999999</v>
      </c>
      <c r="P93" s="50">
        <f t="shared" si="52"/>
        <v>3034.8199999999997</v>
      </c>
      <c r="Q93" s="50">
        <f t="shared" si="52"/>
        <v>13484.440000000002</v>
      </c>
      <c r="R93" s="50">
        <f t="shared" si="52"/>
        <v>62165.119999999995</v>
      </c>
      <c r="S93" s="50">
        <f t="shared" si="52"/>
        <v>48379.469999999987</v>
      </c>
      <c r="T93" s="50">
        <f t="shared" si="52"/>
        <v>0</v>
      </c>
      <c r="U93" s="50">
        <f t="shared" si="52"/>
        <v>48379.469999999987</v>
      </c>
      <c r="V93" s="50">
        <f t="shared" si="52"/>
        <v>3734</v>
      </c>
      <c r="W93" s="50">
        <f t="shared" si="52"/>
        <v>645.87000000000023</v>
      </c>
      <c r="X93" s="50">
        <f t="shared" si="52"/>
        <v>7317.29</v>
      </c>
      <c r="Y93" s="50">
        <f t="shared" si="52"/>
        <v>2463.9599999999996</v>
      </c>
      <c r="Z93" s="50">
        <f t="shared" si="52"/>
        <v>14161.12</v>
      </c>
      <c r="AA93" s="50">
        <f t="shared" si="52"/>
        <v>62540.589999999989</v>
      </c>
      <c r="AB93" s="50">
        <f t="shared" si="52"/>
        <v>41901.099999999984</v>
      </c>
      <c r="AC93" s="50">
        <f t="shared" si="52"/>
        <v>0</v>
      </c>
      <c r="AD93" s="50">
        <f t="shared" si="52"/>
        <v>41901.099999999984</v>
      </c>
      <c r="AE93" s="50">
        <f t="shared" si="52"/>
        <v>3139</v>
      </c>
      <c r="AF93" s="50">
        <f t="shared" si="52"/>
        <v>540.44000000000005</v>
      </c>
      <c r="AG93" s="50">
        <f t="shared" si="52"/>
        <v>5037.3099999999986</v>
      </c>
      <c r="AH93" s="50">
        <f t="shared" si="52"/>
        <v>2241.88</v>
      </c>
      <c r="AI93" s="50">
        <f t="shared" si="52"/>
        <v>10958.63</v>
      </c>
      <c r="AJ93" s="50">
        <f t="shared" si="52"/>
        <v>52859.729999999996</v>
      </c>
      <c r="AK93" s="50">
        <f t="shared" si="52"/>
        <v>43337.07</v>
      </c>
      <c r="AL93" s="50">
        <f t="shared" si="52"/>
        <v>0</v>
      </c>
      <c r="AM93" s="50">
        <f t="shared" si="52"/>
        <v>43337.07</v>
      </c>
      <c r="AN93" s="50">
        <f t="shared" si="52"/>
        <v>3090</v>
      </c>
      <c r="AO93" s="50">
        <f t="shared" si="52"/>
        <v>708.81</v>
      </c>
      <c r="AP93" s="50">
        <f t="shared" si="52"/>
        <v>7028.99</v>
      </c>
      <c r="AQ93" s="50">
        <f t="shared" si="52"/>
        <v>2594.2800000000002</v>
      </c>
      <c r="AR93" s="50">
        <f t="shared" si="52"/>
        <v>13422.08</v>
      </c>
      <c r="AS93" s="50">
        <f t="shared" si="52"/>
        <v>56759.149999999994</v>
      </c>
      <c r="AT93" s="50">
        <f t="shared" si="52"/>
        <v>51659.289999999986</v>
      </c>
      <c r="AU93" s="50">
        <f t="shared" si="52"/>
        <v>21601.53</v>
      </c>
      <c r="AV93" s="50">
        <f t="shared" si="52"/>
        <v>73260.820000000007</v>
      </c>
      <c r="AW93" s="50">
        <f t="shared" si="52"/>
        <v>6141.1</v>
      </c>
      <c r="AX93" s="50">
        <f t="shared" si="52"/>
        <v>1111.6500000000001</v>
      </c>
      <c r="AY93" s="50">
        <f t="shared" si="52"/>
        <v>15625.459999999997</v>
      </c>
      <c r="AZ93" s="50">
        <f t="shared" si="52"/>
        <v>2624.07</v>
      </c>
      <c r="BA93" s="50">
        <f t="shared" si="52"/>
        <v>25502.279999999995</v>
      </c>
      <c r="BB93" s="50">
        <f t="shared" si="52"/>
        <v>98763.099999999977</v>
      </c>
      <c r="BC93" s="50">
        <f t="shared" si="52"/>
        <v>68759.990000000005</v>
      </c>
      <c r="BD93" s="50">
        <f t="shared" si="52"/>
        <v>0</v>
      </c>
      <c r="BE93" s="50">
        <f t="shared" si="52"/>
        <v>68759.990000000005</v>
      </c>
      <c r="BF93" s="50">
        <f t="shared" si="52"/>
        <v>6162</v>
      </c>
      <c r="BG93" s="50">
        <f t="shared" si="52"/>
        <v>851.43000000000029</v>
      </c>
      <c r="BH93" s="50">
        <f t="shared" si="52"/>
        <v>21798.7</v>
      </c>
      <c r="BI93" s="50">
        <f t="shared" si="52"/>
        <v>3009.6399999999994</v>
      </c>
      <c r="BJ93" s="50">
        <f t="shared" si="52"/>
        <v>31821.770000000004</v>
      </c>
      <c r="BK93" s="50">
        <f t="shared" si="52"/>
        <v>100581.75999999999</v>
      </c>
      <c r="BL93" s="50">
        <f t="shared" si="52"/>
        <v>45935.409999999982</v>
      </c>
      <c r="BM93" s="50">
        <f t="shared" si="52"/>
        <v>0</v>
      </c>
      <c r="BN93" s="50">
        <f t="shared" si="52"/>
        <v>45935.409999999982</v>
      </c>
      <c r="BO93" s="50">
        <f t="shared" si="52"/>
        <v>3214</v>
      </c>
      <c r="BP93" s="50">
        <f t="shared" si="52"/>
        <v>817.41000000000031</v>
      </c>
      <c r="BQ93" s="50">
        <f t="shared" si="52"/>
        <v>7473.7999999999984</v>
      </c>
      <c r="BR93" s="50">
        <f t="shared" si="52"/>
        <v>2589.9799999999996</v>
      </c>
      <c r="BS93" s="50">
        <f t="shared" si="52"/>
        <v>14095.189999999999</v>
      </c>
      <c r="BT93" s="50">
        <f t="shared" si="52"/>
        <v>60030.600000000006</v>
      </c>
      <c r="BU93" s="50">
        <f t="shared" si="52"/>
        <v>41570.749999999985</v>
      </c>
      <c r="BV93" s="50">
        <f t="shared" si="52"/>
        <v>0</v>
      </c>
      <c r="BW93" s="50">
        <f t="shared" ref="BW93:DV94" si="53">SUM(BW4:BW91)</f>
        <v>41570.749999999985</v>
      </c>
      <c r="BX93" s="50">
        <f t="shared" si="53"/>
        <v>3216</v>
      </c>
      <c r="BY93" s="50">
        <f t="shared" si="53"/>
        <v>544.0999999999998</v>
      </c>
      <c r="BZ93" s="50">
        <f t="shared" si="53"/>
        <v>4621.5899999999983</v>
      </c>
      <c r="CA93" s="50">
        <f t="shared" si="53"/>
        <v>2383.1799999999998</v>
      </c>
      <c r="CB93" s="50">
        <f t="shared" si="53"/>
        <v>10764.87</v>
      </c>
      <c r="CC93" s="50">
        <f t="shared" si="53"/>
        <v>52335.62000000001</v>
      </c>
      <c r="CD93" s="50">
        <f t="shared" si="53"/>
        <v>48546.009999999995</v>
      </c>
      <c r="CE93" s="50">
        <f t="shared" si="53"/>
        <v>0</v>
      </c>
      <c r="CF93" s="50">
        <f t="shared" si="53"/>
        <v>48546.009999999995</v>
      </c>
      <c r="CG93" s="50">
        <f t="shared" si="53"/>
        <v>3742</v>
      </c>
      <c r="CH93" s="50">
        <f t="shared" si="53"/>
        <v>629.60000000000014</v>
      </c>
      <c r="CI93" s="50">
        <f t="shared" si="53"/>
        <v>6215.0999999999985</v>
      </c>
      <c r="CJ93" s="50">
        <f t="shared" si="53"/>
        <v>2743.09</v>
      </c>
      <c r="CK93" s="50">
        <f t="shared" si="53"/>
        <v>13329.790000000005</v>
      </c>
      <c r="CL93" s="50">
        <f t="shared" si="53"/>
        <v>61875.800000000025</v>
      </c>
      <c r="CM93" s="50">
        <f t="shared" si="53"/>
        <v>88197.350000000035</v>
      </c>
      <c r="CN93" s="50">
        <f t="shared" si="53"/>
        <v>0</v>
      </c>
      <c r="CO93" s="50">
        <f t="shared" si="53"/>
        <v>88197.350000000035</v>
      </c>
      <c r="CP93" s="50">
        <f t="shared" si="53"/>
        <v>6852</v>
      </c>
      <c r="CQ93" s="50">
        <f t="shared" si="53"/>
        <v>1468.2999999999997</v>
      </c>
      <c r="CR93" s="50">
        <f t="shared" si="53"/>
        <v>10644.600000000004</v>
      </c>
      <c r="CS93" s="50">
        <f t="shared" si="53"/>
        <v>6491.079999999999</v>
      </c>
      <c r="CT93" s="50">
        <f t="shared" si="53"/>
        <v>25455.98</v>
      </c>
      <c r="CU93" s="50">
        <f t="shared" si="53"/>
        <v>113653.32999999996</v>
      </c>
      <c r="CV93" s="50">
        <f t="shared" si="53"/>
        <v>90833.819999999978</v>
      </c>
      <c r="CW93" s="50">
        <f t="shared" si="53"/>
        <v>0</v>
      </c>
      <c r="CX93" s="50">
        <f t="shared" si="53"/>
        <v>90833.819999999978</v>
      </c>
      <c r="CY93" s="50">
        <f t="shared" si="53"/>
        <v>7166</v>
      </c>
      <c r="CZ93" s="50">
        <f t="shared" si="53"/>
        <v>1617.4199999999994</v>
      </c>
      <c r="DA93" s="50">
        <f t="shared" si="53"/>
        <v>10987.849999999999</v>
      </c>
      <c r="DB93" s="50">
        <f t="shared" si="53"/>
        <v>5851.8899999999985</v>
      </c>
      <c r="DC93" s="50">
        <f t="shared" si="53"/>
        <v>25623.16</v>
      </c>
      <c r="DD93" s="50">
        <f t="shared" si="53"/>
        <v>116456.98</v>
      </c>
      <c r="DE93" s="50">
        <f t="shared" si="53"/>
        <v>-10339.160000000003</v>
      </c>
      <c r="DF93" s="50">
        <f t="shared" si="53"/>
        <v>0</v>
      </c>
      <c r="DG93" s="50">
        <f t="shared" si="53"/>
        <v>-10339.160000000003</v>
      </c>
      <c r="DH93" s="50">
        <f t="shared" si="53"/>
        <v>-18086</v>
      </c>
      <c r="DI93" s="50">
        <f t="shared" si="53"/>
        <v>9975.1099999999969</v>
      </c>
      <c r="DJ93" s="50">
        <f t="shared" si="53"/>
        <v>38607.909999999982</v>
      </c>
      <c r="DK93" s="50">
        <f t="shared" si="53"/>
        <v>6912.579999999999</v>
      </c>
      <c r="DL93" s="50">
        <f t="shared" si="53"/>
        <v>32324.599999999991</v>
      </c>
      <c r="DM93" s="50">
        <f t="shared" si="53"/>
        <v>21985.439999999915</v>
      </c>
      <c r="DN93" s="50">
        <f>SUM(DN4:DN91)</f>
        <v>607461.77999999991</v>
      </c>
      <c r="DO93" s="50">
        <f t="shared" si="53"/>
        <v>21601.53</v>
      </c>
      <c r="DP93" s="50">
        <f t="shared" si="53"/>
        <v>629063.30999999959</v>
      </c>
      <c r="DQ93" s="50">
        <f t="shared" si="53"/>
        <v>26851.1</v>
      </c>
      <c r="DR93" s="50">
        <f t="shared" si="53"/>
        <v>19559.639999999996</v>
      </c>
      <c r="DS93" s="50">
        <f t="shared" si="53"/>
        <v>141592.71999999991</v>
      </c>
      <c r="DT93" s="50">
        <f t="shared" si="53"/>
        <v>42940.450000000019</v>
      </c>
      <c r="DU93" s="50">
        <f t="shared" si="53"/>
        <v>230943.90999999997</v>
      </c>
      <c r="DV93" s="50">
        <f t="shared" si="53"/>
        <v>860007.22000000044</v>
      </c>
    </row>
    <row r="94" spans="1:127" s="64" customFormat="1" x14ac:dyDescent="0.25">
      <c r="A94" s="281"/>
      <c r="B94" s="281"/>
      <c r="C94" s="65" t="s">
        <v>982</v>
      </c>
      <c r="J94" s="51">
        <v>48680.68</v>
      </c>
      <c r="K94" s="61">
        <v>0</v>
      </c>
      <c r="L94" s="61">
        <f>J94+K94</f>
        <v>48680.68</v>
      </c>
      <c r="M94" s="61">
        <v>3566</v>
      </c>
      <c r="N94" s="61">
        <v>649.5</v>
      </c>
      <c r="O94" s="61">
        <v>6234.12</v>
      </c>
      <c r="P94" s="61">
        <v>3011.01</v>
      </c>
      <c r="Q94" s="61">
        <f>SUM(M94:P94)</f>
        <v>13460.63</v>
      </c>
      <c r="R94" s="62">
        <f>L94+Q94+R82</f>
        <v>62141.31</v>
      </c>
      <c r="S94" s="58">
        <v>48379.47</v>
      </c>
      <c r="T94" s="58">
        <v>0</v>
      </c>
      <c r="U94" s="58">
        <f>S94+T94</f>
        <v>48379.47</v>
      </c>
      <c r="V94" s="55">
        <v>3734</v>
      </c>
      <c r="W94" s="55">
        <v>645.87</v>
      </c>
      <c r="X94" s="55">
        <v>7317.29</v>
      </c>
      <c r="Y94" s="55">
        <v>2463.96</v>
      </c>
      <c r="Z94" s="55">
        <f>SUM(V94:Y94)</f>
        <v>14161.119999999999</v>
      </c>
      <c r="AA94" s="66">
        <f>U94+Z94</f>
        <v>62540.59</v>
      </c>
      <c r="AB94" s="58">
        <v>41901.1</v>
      </c>
      <c r="AC94" s="58">
        <v>0</v>
      </c>
      <c r="AD94" s="58">
        <f>AB94+AC94</f>
        <v>41901.1</v>
      </c>
      <c r="AE94" s="55">
        <v>3139</v>
      </c>
      <c r="AF94" s="55">
        <v>540.44000000000005</v>
      </c>
      <c r="AG94" s="55">
        <v>5037.3100000000004</v>
      </c>
      <c r="AH94" s="55">
        <v>2241.88</v>
      </c>
      <c r="AI94" s="55">
        <f>AE94+AF94+AG94+AH94</f>
        <v>10958.630000000001</v>
      </c>
      <c r="AJ94" s="66">
        <f>AD94+AI94</f>
        <v>52859.729999999996</v>
      </c>
      <c r="AK94" s="58">
        <v>43337.07</v>
      </c>
      <c r="AL94" s="58">
        <v>0</v>
      </c>
      <c r="AM94" s="58">
        <f>AK94+AL94</f>
        <v>43337.07</v>
      </c>
      <c r="AN94" s="55">
        <v>3090</v>
      </c>
      <c r="AO94" s="55">
        <v>708.81</v>
      </c>
      <c r="AP94" s="55">
        <v>7028.99</v>
      </c>
      <c r="AQ94" s="55">
        <v>2594.2800000000002</v>
      </c>
      <c r="AR94" s="55">
        <f>AN94+AO94+AP94+AQ94</f>
        <v>13422.08</v>
      </c>
      <c r="AS94" s="66">
        <f>AM94+AR94+AS81</f>
        <v>56759.15</v>
      </c>
      <c r="AT94" s="58">
        <v>51659.29</v>
      </c>
      <c r="AU94" s="58">
        <v>21601.53</v>
      </c>
      <c r="AV94" s="58">
        <f>AT94+AU94</f>
        <v>73260.820000000007</v>
      </c>
      <c r="AW94" s="55">
        <v>6141.06</v>
      </c>
      <c r="AX94" s="55">
        <v>1111.6500000000001</v>
      </c>
      <c r="AY94" s="55">
        <v>15625.46</v>
      </c>
      <c r="AZ94" s="55">
        <v>2624.07</v>
      </c>
      <c r="BA94" s="55">
        <f>AW94+AX94+AY94+AZ94</f>
        <v>25502.239999999998</v>
      </c>
      <c r="BB94" s="66">
        <f>AV94+BA94+BB81</f>
        <v>98763.06</v>
      </c>
      <c r="BC94" s="58">
        <v>67105.070000000007</v>
      </c>
      <c r="BD94" s="58">
        <v>0</v>
      </c>
      <c r="BE94" s="58">
        <f>BC94+BD94</f>
        <v>67105.070000000007</v>
      </c>
      <c r="BF94" s="55">
        <v>5997</v>
      </c>
      <c r="BG94" s="55">
        <v>829.93</v>
      </c>
      <c r="BH94" s="55">
        <v>21194.75</v>
      </c>
      <c r="BI94" s="55">
        <v>2980.25</v>
      </c>
      <c r="BJ94" s="55">
        <f>BF94+BG94+BH94+BI94</f>
        <v>31001.93</v>
      </c>
      <c r="BK94" s="66">
        <f>BE94+BJ94+BK81</f>
        <v>98107</v>
      </c>
      <c r="BL94" s="58">
        <v>45935.41</v>
      </c>
      <c r="BM94" s="58">
        <v>0</v>
      </c>
      <c r="BN94" s="58">
        <f>BL94+BM94</f>
        <v>45935.41</v>
      </c>
      <c r="BO94" s="55">
        <v>3214</v>
      </c>
      <c r="BP94" s="55">
        <v>817.41</v>
      </c>
      <c r="BQ94" s="55">
        <v>7473.8</v>
      </c>
      <c r="BR94" s="55">
        <v>2589.98</v>
      </c>
      <c r="BS94" s="55">
        <f>BO94+BP94+BQ94+BR94</f>
        <v>14095.189999999999</v>
      </c>
      <c r="BT94" s="66">
        <f>BN94+BS94</f>
        <v>60030.600000000006</v>
      </c>
      <c r="BU94" s="58">
        <v>41570.75</v>
      </c>
      <c r="BV94" s="58">
        <v>0</v>
      </c>
      <c r="BW94" s="58">
        <f>BU94+BV94</f>
        <v>41570.75</v>
      </c>
      <c r="BX94" s="55">
        <v>3216</v>
      </c>
      <c r="BY94" s="55">
        <v>544.1</v>
      </c>
      <c r="BZ94" s="55">
        <v>4621.59</v>
      </c>
      <c r="CA94" s="55">
        <v>2383.1799999999998</v>
      </c>
      <c r="CB94" s="55">
        <f>BX94+BY94+BZ94+CA94</f>
        <v>10764.87</v>
      </c>
      <c r="CC94" s="66">
        <f>BW94+CB94</f>
        <v>52335.62</v>
      </c>
      <c r="CD94" s="58">
        <v>48546.01</v>
      </c>
      <c r="CE94" s="58">
        <v>0</v>
      </c>
      <c r="CF94" s="58">
        <f>CD94+CE94</f>
        <v>48546.01</v>
      </c>
      <c r="CG94" s="55">
        <v>3742</v>
      </c>
      <c r="CH94" s="55">
        <v>629.6</v>
      </c>
      <c r="CI94" s="55">
        <v>6215.1</v>
      </c>
      <c r="CJ94" s="55">
        <v>2743.09</v>
      </c>
      <c r="CK94" s="55">
        <f>CG94+CH94+CI94+CJ94</f>
        <v>13329.79</v>
      </c>
      <c r="CL94" s="66">
        <f>CF94+CK94</f>
        <v>61875.8</v>
      </c>
      <c r="CM94" s="58">
        <v>88425.89</v>
      </c>
      <c r="CN94" s="58">
        <v>0</v>
      </c>
      <c r="CO94" s="58">
        <f>CM94+CN94</f>
        <v>88425.89</v>
      </c>
      <c r="CP94" s="55">
        <v>6852</v>
      </c>
      <c r="CQ94" s="55">
        <v>1468.3</v>
      </c>
      <c r="CR94" s="55">
        <v>10209.61</v>
      </c>
      <c r="CS94" s="55">
        <v>6491.08</v>
      </c>
      <c r="CT94" s="55">
        <f>CP94+CQ94+CR94+CS94</f>
        <v>25020.989999999998</v>
      </c>
      <c r="CU94" s="66">
        <f>CO94+CT94+CU81</f>
        <v>113446.88</v>
      </c>
      <c r="CV94" s="58">
        <v>93214.46</v>
      </c>
      <c r="CW94" s="58">
        <v>0</v>
      </c>
      <c r="CX94" s="58">
        <f>CV94+CW94</f>
        <v>93214.46</v>
      </c>
      <c r="CY94" s="55">
        <v>7166</v>
      </c>
      <c r="CZ94" s="55">
        <v>1617.42</v>
      </c>
      <c r="DA94" s="55">
        <v>10987.85</v>
      </c>
      <c r="DB94" s="55">
        <v>5851.89</v>
      </c>
      <c r="DC94" s="55">
        <f>CY94+CZ94+DA94+DB94</f>
        <v>25623.16</v>
      </c>
      <c r="DD94" s="66">
        <f>CX94+DC94+DD81+DD82</f>
        <v>118837.62000000001</v>
      </c>
      <c r="DE94" s="58">
        <v>-9367.86</v>
      </c>
      <c r="DF94" s="58">
        <v>0</v>
      </c>
      <c r="DG94" s="58">
        <f>DE94+DF94</f>
        <v>-9367.86</v>
      </c>
      <c r="DH94" s="55">
        <v>-12327</v>
      </c>
      <c r="DI94" s="55">
        <v>10316.76</v>
      </c>
      <c r="DJ94" s="55">
        <v>-14141.09</v>
      </c>
      <c r="DK94" s="55">
        <v>6912.58</v>
      </c>
      <c r="DL94" s="55">
        <f>DH94+DI94+DJ94+DK94</f>
        <v>-9238.75</v>
      </c>
      <c r="DM94" s="66">
        <f>DG94+DL94+DM81+DM82</f>
        <v>-18606.61</v>
      </c>
      <c r="DN94" s="300">
        <f>DE94+CV94+CM94+CD94+BU94+BL94+BC94+AT94+AK94+AB94+S94+J94</f>
        <v>609387.34000000008</v>
      </c>
      <c r="DO94" s="236">
        <f>K94+T94+AC94+AU94+BD94+AL94+BM94+BV94+CE94+CN94+CW94+DF94</f>
        <v>21601.53</v>
      </c>
      <c r="DP94" s="152">
        <f t="shared" ref="DO93:DV94" si="54">L94+U94+AD94+AV94+BE94+AM94+BN94+BW94+CF94+CO94+CX94+DG94</f>
        <v>630988.87</v>
      </c>
      <c r="DQ94" s="236">
        <f t="shared" si="54"/>
        <v>37530.06</v>
      </c>
      <c r="DR94" s="236">
        <f t="shared" si="54"/>
        <v>19879.79</v>
      </c>
      <c r="DS94" s="236">
        <f t="shared" si="54"/>
        <v>87804.780000000013</v>
      </c>
      <c r="DT94" s="236">
        <f t="shared" si="54"/>
        <v>42887.25</v>
      </c>
      <c r="DU94" s="152">
        <f t="shared" si="54"/>
        <v>188101.88</v>
      </c>
      <c r="DV94" s="236">
        <f>DU94+DP94</f>
        <v>819090.75</v>
      </c>
      <c r="DW94" s="64" t="s">
        <v>980</v>
      </c>
    </row>
    <row r="95" spans="1:127" s="64" customFormat="1" x14ac:dyDescent="0.25">
      <c r="A95" s="281"/>
      <c r="B95" s="281"/>
      <c r="C95" s="65" t="s">
        <v>910</v>
      </c>
      <c r="J95" s="51">
        <f>J93-J94</f>
        <v>0</v>
      </c>
      <c r="K95" s="51">
        <f t="shared" ref="K95:R95" si="55">K93-K94</f>
        <v>0</v>
      </c>
      <c r="L95" s="51">
        <f t="shared" si="55"/>
        <v>0</v>
      </c>
      <c r="M95" s="51">
        <f t="shared" si="55"/>
        <v>0</v>
      </c>
      <c r="N95" s="51">
        <f t="shared" si="55"/>
        <v>0</v>
      </c>
      <c r="O95" s="51">
        <f t="shared" si="55"/>
        <v>0</v>
      </c>
      <c r="P95" s="51">
        <f t="shared" si="55"/>
        <v>23.809999999999491</v>
      </c>
      <c r="Q95" s="51">
        <f t="shared" si="55"/>
        <v>23.810000000003129</v>
      </c>
      <c r="R95" s="51">
        <f t="shared" si="55"/>
        <v>23.809999999997672</v>
      </c>
      <c r="S95" s="58">
        <f>S93-S94</f>
        <v>0</v>
      </c>
      <c r="T95" s="58">
        <f t="shared" ref="T95:CE95" si="56">T93-T94</f>
        <v>0</v>
      </c>
      <c r="U95" s="58">
        <f t="shared" si="56"/>
        <v>0</v>
      </c>
      <c r="V95" s="58">
        <f t="shared" si="56"/>
        <v>0</v>
      </c>
      <c r="W95" s="58">
        <f t="shared" si="56"/>
        <v>0</v>
      </c>
      <c r="X95" s="58">
        <f t="shared" si="56"/>
        <v>0</v>
      </c>
      <c r="Y95" s="58">
        <f t="shared" si="56"/>
        <v>0</v>
      </c>
      <c r="Z95" s="58">
        <f t="shared" si="56"/>
        <v>0</v>
      </c>
      <c r="AA95" s="58">
        <f t="shared" si="56"/>
        <v>0</v>
      </c>
      <c r="AB95" s="58">
        <f t="shared" si="56"/>
        <v>0</v>
      </c>
      <c r="AC95" s="58">
        <f t="shared" si="56"/>
        <v>0</v>
      </c>
      <c r="AD95" s="58">
        <f t="shared" si="56"/>
        <v>0</v>
      </c>
      <c r="AE95" s="58">
        <f t="shared" si="56"/>
        <v>0</v>
      </c>
      <c r="AF95" s="58">
        <f t="shared" si="56"/>
        <v>0</v>
      </c>
      <c r="AG95" s="58">
        <f t="shared" si="56"/>
        <v>0</v>
      </c>
      <c r="AH95" s="58">
        <f t="shared" si="56"/>
        <v>0</v>
      </c>
      <c r="AI95" s="58">
        <f t="shared" si="56"/>
        <v>0</v>
      </c>
      <c r="AJ95" s="58">
        <f t="shared" si="56"/>
        <v>0</v>
      </c>
      <c r="AK95" s="58">
        <f t="shared" si="56"/>
        <v>0</v>
      </c>
      <c r="AL95" s="58">
        <f t="shared" si="56"/>
        <v>0</v>
      </c>
      <c r="AM95" s="58">
        <f t="shared" si="56"/>
        <v>0</v>
      </c>
      <c r="AN95" s="58">
        <f t="shared" si="56"/>
        <v>0</v>
      </c>
      <c r="AO95" s="58">
        <f t="shared" si="56"/>
        <v>0</v>
      </c>
      <c r="AP95" s="58">
        <f t="shared" si="56"/>
        <v>0</v>
      </c>
      <c r="AQ95" s="58">
        <f t="shared" si="56"/>
        <v>0</v>
      </c>
      <c r="AR95" s="58">
        <f t="shared" si="56"/>
        <v>0</v>
      </c>
      <c r="AS95" s="58">
        <f t="shared" si="56"/>
        <v>0</v>
      </c>
      <c r="AT95" s="58">
        <f t="shared" si="56"/>
        <v>0</v>
      </c>
      <c r="AU95" s="58">
        <f t="shared" si="56"/>
        <v>0</v>
      </c>
      <c r="AV95" s="58">
        <f t="shared" si="56"/>
        <v>0</v>
      </c>
      <c r="AW95" s="58">
        <f t="shared" si="56"/>
        <v>3.999999999996362E-2</v>
      </c>
      <c r="AX95" s="58">
        <f t="shared" si="56"/>
        <v>0</v>
      </c>
      <c r="AY95" s="58">
        <f t="shared" si="56"/>
        <v>0</v>
      </c>
      <c r="AZ95" s="58">
        <f t="shared" si="56"/>
        <v>0</v>
      </c>
      <c r="BA95" s="58">
        <f t="shared" si="56"/>
        <v>3.9999999997235136E-2</v>
      </c>
      <c r="BB95" s="58">
        <f t="shared" si="56"/>
        <v>3.9999999979045242E-2</v>
      </c>
      <c r="BC95" s="245">
        <f t="shared" si="56"/>
        <v>1654.9199999999983</v>
      </c>
      <c r="BD95" s="245">
        <f t="shared" si="56"/>
        <v>0</v>
      </c>
      <c r="BE95" s="245">
        <f t="shared" si="56"/>
        <v>1654.9199999999983</v>
      </c>
      <c r="BF95" s="245">
        <f t="shared" si="56"/>
        <v>165</v>
      </c>
      <c r="BG95" s="245">
        <f t="shared" si="56"/>
        <v>21.500000000000341</v>
      </c>
      <c r="BH95" s="245">
        <f t="shared" si="56"/>
        <v>603.95000000000073</v>
      </c>
      <c r="BI95" s="245">
        <f t="shared" si="56"/>
        <v>29.389999999999418</v>
      </c>
      <c r="BJ95" s="245">
        <f t="shared" si="56"/>
        <v>819.84000000000378</v>
      </c>
      <c r="BK95" s="245">
        <f t="shared" si="56"/>
        <v>2474.7599999999948</v>
      </c>
      <c r="BL95" s="58">
        <f t="shared" si="56"/>
        <v>0</v>
      </c>
      <c r="BM95" s="58">
        <f t="shared" si="56"/>
        <v>0</v>
      </c>
      <c r="BN95" s="58">
        <f t="shared" si="56"/>
        <v>0</v>
      </c>
      <c r="BO95" s="58">
        <f t="shared" si="56"/>
        <v>0</v>
      </c>
      <c r="BP95" s="58">
        <f t="shared" si="56"/>
        <v>0</v>
      </c>
      <c r="BQ95" s="58">
        <f t="shared" si="56"/>
        <v>0</v>
      </c>
      <c r="BR95" s="58">
        <f t="shared" si="56"/>
        <v>0</v>
      </c>
      <c r="BS95" s="58">
        <f t="shared" si="56"/>
        <v>0</v>
      </c>
      <c r="BT95" s="58">
        <f t="shared" si="56"/>
        <v>0</v>
      </c>
      <c r="BU95" s="58">
        <f t="shared" si="56"/>
        <v>0</v>
      </c>
      <c r="BV95" s="58">
        <f t="shared" si="56"/>
        <v>0</v>
      </c>
      <c r="BW95" s="58">
        <f t="shared" si="56"/>
        <v>0</v>
      </c>
      <c r="BX95" s="58">
        <f t="shared" si="56"/>
        <v>0</v>
      </c>
      <c r="BY95" s="58">
        <f t="shared" si="56"/>
        <v>0</v>
      </c>
      <c r="BZ95" s="58">
        <f t="shared" si="56"/>
        <v>0</v>
      </c>
      <c r="CA95" s="58">
        <f t="shared" si="56"/>
        <v>0</v>
      </c>
      <c r="CB95" s="58">
        <f t="shared" si="56"/>
        <v>0</v>
      </c>
      <c r="CC95" s="58">
        <f t="shared" si="56"/>
        <v>0</v>
      </c>
      <c r="CD95" s="58">
        <f t="shared" si="56"/>
        <v>0</v>
      </c>
      <c r="CE95" s="58">
        <f t="shared" si="56"/>
        <v>0</v>
      </c>
      <c r="CF95" s="58">
        <f t="shared" ref="CF95:DM95" si="57">CF93-CF94</f>
        <v>0</v>
      </c>
      <c r="CG95" s="58">
        <f t="shared" si="57"/>
        <v>0</v>
      </c>
      <c r="CH95" s="58">
        <f t="shared" si="57"/>
        <v>0</v>
      </c>
      <c r="CI95" s="58">
        <f t="shared" si="57"/>
        <v>0</v>
      </c>
      <c r="CJ95" s="58">
        <f t="shared" si="57"/>
        <v>0</v>
      </c>
      <c r="CK95" s="58">
        <f t="shared" si="57"/>
        <v>0</v>
      </c>
      <c r="CL95" s="58">
        <f t="shared" si="57"/>
        <v>0</v>
      </c>
      <c r="CM95" s="245">
        <f t="shared" si="57"/>
        <v>-228.53999999996449</v>
      </c>
      <c r="CN95" s="58">
        <f t="shared" si="57"/>
        <v>0</v>
      </c>
      <c r="CO95" s="58">
        <f t="shared" si="57"/>
        <v>-228.53999999996449</v>
      </c>
      <c r="CP95" s="58">
        <f t="shared" si="57"/>
        <v>0</v>
      </c>
      <c r="CQ95" s="58">
        <f t="shared" si="57"/>
        <v>0</v>
      </c>
      <c r="CR95" s="245">
        <f t="shared" si="57"/>
        <v>434.99000000000342</v>
      </c>
      <c r="CS95" s="58">
        <f t="shared" si="57"/>
        <v>0</v>
      </c>
      <c r="CT95" s="58">
        <f t="shared" si="57"/>
        <v>434.9900000000016</v>
      </c>
      <c r="CU95" s="58">
        <f t="shared" si="57"/>
        <v>206.44999999995343</v>
      </c>
      <c r="CV95" s="245">
        <f t="shared" si="57"/>
        <v>-2380.6400000000285</v>
      </c>
      <c r="CW95" s="58">
        <f t="shared" si="57"/>
        <v>0</v>
      </c>
      <c r="CX95" s="58">
        <f t="shared" si="57"/>
        <v>-2380.6400000000285</v>
      </c>
      <c r="CY95" s="58">
        <f t="shared" si="57"/>
        <v>0</v>
      </c>
      <c r="CZ95" s="58">
        <f t="shared" si="57"/>
        <v>0</v>
      </c>
      <c r="DA95" s="58">
        <f t="shared" si="57"/>
        <v>0</v>
      </c>
      <c r="DB95" s="58">
        <f t="shared" si="57"/>
        <v>0</v>
      </c>
      <c r="DC95" s="58">
        <f t="shared" si="57"/>
        <v>0</v>
      </c>
      <c r="DD95" s="58">
        <f t="shared" si="57"/>
        <v>-2380.640000000014</v>
      </c>
      <c r="DE95" s="58">
        <f t="shared" si="57"/>
        <v>-971.30000000000291</v>
      </c>
      <c r="DF95" s="58">
        <f t="shared" si="57"/>
        <v>0</v>
      </c>
      <c r="DG95" s="58">
        <f t="shared" si="57"/>
        <v>-971.30000000000291</v>
      </c>
      <c r="DH95" s="58">
        <f t="shared" si="57"/>
        <v>-5759</v>
      </c>
      <c r="DI95" s="58">
        <f t="shared" si="57"/>
        <v>-341.65000000000327</v>
      </c>
      <c r="DJ95" s="58">
        <f t="shared" si="57"/>
        <v>52748.999999999985</v>
      </c>
      <c r="DK95" s="58">
        <f t="shared" si="57"/>
        <v>0</v>
      </c>
      <c r="DL95" s="58">
        <f t="shared" si="57"/>
        <v>41563.349999999991</v>
      </c>
      <c r="DM95" s="58">
        <f t="shared" si="57"/>
        <v>40592.049999999916</v>
      </c>
      <c r="DN95" s="49"/>
    </row>
    <row r="96" spans="1:127" s="64" customFormat="1" x14ac:dyDescent="0.25">
      <c r="C96" s="65"/>
      <c r="J96" s="52"/>
      <c r="K96" s="53"/>
      <c r="L96" s="53"/>
      <c r="M96" s="54"/>
      <c r="N96" s="54"/>
      <c r="O96" s="54"/>
      <c r="P96" s="55"/>
      <c r="Q96" s="55"/>
      <c r="R96" s="62"/>
      <c r="S96" s="60"/>
      <c r="T96" s="59"/>
      <c r="U96" s="59"/>
      <c r="V96" s="59"/>
      <c r="W96" s="59"/>
      <c r="X96" s="59"/>
      <c r="Y96" s="55"/>
      <c r="Z96" s="55"/>
      <c r="AA96" s="66"/>
      <c r="AB96" s="60"/>
      <c r="AC96" s="59"/>
      <c r="AD96" s="59"/>
      <c r="AE96" s="59"/>
      <c r="AF96" s="59"/>
      <c r="AG96" s="59"/>
      <c r="AH96" s="55"/>
      <c r="AI96" s="55"/>
      <c r="AJ96" s="66"/>
      <c r="AK96" s="60"/>
      <c r="AL96" s="59"/>
      <c r="AM96" s="59"/>
      <c r="AN96" s="59"/>
      <c r="AO96" s="59"/>
      <c r="AP96" s="59"/>
      <c r="AQ96" s="55"/>
      <c r="AR96" s="55"/>
      <c r="AS96" s="66"/>
      <c r="AT96" s="60"/>
      <c r="AU96" s="59"/>
      <c r="AV96" s="59"/>
      <c r="AW96" s="59"/>
      <c r="AX96" s="59"/>
      <c r="AY96" s="59"/>
      <c r="AZ96" s="55"/>
      <c r="BA96" s="55"/>
      <c r="BB96" s="66"/>
      <c r="BC96" s="60"/>
      <c r="BD96" s="59"/>
      <c r="BE96" s="59"/>
      <c r="BF96" s="59"/>
      <c r="BG96" s="59"/>
      <c r="BH96" s="59"/>
      <c r="BI96" s="55"/>
      <c r="BJ96" s="55"/>
      <c r="BK96" s="66"/>
      <c r="BL96" s="60"/>
      <c r="BM96" s="59"/>
      <c r="BN96" s="59"/>
      <c r="BO96" s="59"/>
      <c r="BP96" s="59"/>
      <c r="BQ96" s="59"/>
      <c r="BR96" s="55"/>
      <c r="BS96" s="55"/>
      <c r="BT96" s="66"/>
      <c r="BU96" s="60"/>
      <c r="BV96" s="59"/>
      <c r="BW96" s="59"/>
      <c r="BX96" s="59"/>
      <c r="BY96" s="59"/>
      <c r="BZ96" s="59"/>
      <c r="CA96" s="55"/>
      <c r="CB96" s="55"/>
      <c r="CC96" s="66"/>
      <c r="CD96" s="60"/>
      <c r="CE96" s="59"/>
      <c r="CF96" s="59"/>
      <c r="CG96" s="59"/>
      <c r="CH96" s="59"/>
      <c r="CI96" s="59"/>
      <c r="CJ96" s="55"/>
      <c r="CK96" s="55"/>
      <c r="CL96" s="66"/>
      <c r="CM96" s="60"/>
      <c r="CN96" s="59"/>
      <c r="CO96" s="59"/>
      <c r="CP96" s="59"/>
      <c r="CQ96" s="59"/>
      <c r="CR96" s="59"/>
      <c r="CS96" s="55"/>
      <c r="CT96" s="55"/>
      <c r="CU96" s="66"/>
      <c r="CV96" s="60"/>
      <c r="CW96" s="59"/>
      <c r="CX96" s="59"/>
      <c r="CY96" s="59"/>
      <c r="CZ96" s="59"/>
      <c r="DA96" s="59"/>
      <c r="DB96" s="55"/>
      <c r="DC96" s="55"/>
      <c r="DD96" s="66"/>
      <c r="DE96" s="60"/>
      <c r="DF96" s="59"/>
      <c r="DG96" s="59"/>
      <c r="DH96" s="59"/>
      <c r="DI96" s="59"/>
      <c r="DJ96" s="59"/>
      <c r="DK96" s="55"/>
      <c r="DL96" s="55"/>
      <c r="DM96" s="66"/>
      <c r="DN96" s="49"/>
    </row>
    <row r="97" spans="1:118" s="64" customFormat="1" x14ac:dyDescent="0.25">
      <c r="A97" s="282" t="s">
        <v>977</v>
      </c>
      <c r="B97" s="282"/>
      <c r="C97" s="65" t="s">
        <v>983</v>
      </c>
      <c r="J97" s="55">
        <f>J94</f>
        <v>48680.68</v>
      </c>
      <c r="K97" s="55">
        <f t="shared" ref="K97:R97" si="58">K94</f>
        <v>0</v>
      </c>
      <c r="L97" s="55">
        <f t="shared" si="58"/>
        <v>48680.68</v>
      </c>
      <c r="M97" s="55">
        <f t="shared" si="58"/>
        <v>3566</v>
      </c>
      <c r="N97" s="55">
        <f t="shared" si="58"/>
        <v>649.5</v>
      </c>
      <c r="O97" s="55">
        <f t="shared" si="58"/>
        <v>6234.12</v>
      </c>
      <c r="P97" s="55">
        <f t="shared" si="58"/>
        <v>3011.01</v>
      </c>
      <c r="Q97" s="55">
        <f t="shared" si="58"/>
        <v>13460.63</v>
      </c>
      <c r="R97" s="55">
        <f t="shared" si="58"/>
        <v>62141.31</v>
      </c>
      <c r="S97" s="55">
        <f>S94+J97</f>
        <v>97060.15</v>
      </c>
      <c r="T97" s="55">
        <f t="shared" ref="T97:Z97" si="59">T94+K97</f>
        <v>0</v>
      </c>
      <c r="U97" s="55">
        <f>U94+L97</f>
        <v>97060.15</v>
      </c>
      <c r="V97" s="55">
        <f t="shared" si="59"/>
        <v>7300</v>
      </c>
      <c r="W97" s="55">
        <f t="shared" si="59"/>
        <v>1295.3699999999999</v>
      </c>
      <c r="X97" s="55">
        <f t="shared" si="59"/>
        <v>13551.41</v>
      </c>
      <c r="Y97" s="55">
        <f t="shared" si="59"/>
        <v>5474.97</v>
      </c>
      <c r="Z97" s="55">
        <f t="shared" si="59"/>
        <v>27621.75</v>
      </c>
      <c r="AA97" s="55">
        <f>AA94+R97</f>
        <v>124681.9</v>
      </c>
      <c r="AB97" s="55">
        <f>AB94+S97</f>
        <v>138961.25</v>
      </c>
      <c r="AC97" s="55">
        <f t="shared" ref="AC97:AH97" si="60">AC94+T97</f>
        <v>0</v>
      </c>
      <c r="AD97" s="55">
        <f>AB97+AC97</f>
        <v>138961.25</v>
      </c>
      <c r="AE97" s="55">
        <f t="shared" si="60"/>
        <v>10439</v>
      </c>
      <c r="AF97" s="55">
        <f t="shared" si="60"/>
        <v>1835.81</v>
      </c>
      <c r="AG97" s="55">
        <f t="shared" si="60"/>
        <v>18588.72</v>
      </c>
      <c r="AH97" s="55">
        <f t="shared" si="60"/>
        <v>7716.85</v>
      </c>
      <c r="AI97" s="55">
        <f>+AH97+AE97+AF97+AG97</f>
        <v>38580.380000000005</v>
      </c>
      <c r="AJ97" s="55">
        <f>AA97+AJ94</f>
        <v>177541.63</v>
      </c>
      <c r="AK97" s="55">
        <f>AK94+AB97</f>
        <v>182298.32</v>
      </c>
      <c r="AL97" s="55">
        <f t="shared" ref="AL97:BB97" si="61">AL94+AC97</f>
        <v>0</v>
      </c>
      <c r="AM97" s="55">
        <f>AD97+AM94</f>
        <v>182298.32</v>
      </c>
      <c r="AN97" s="55">
        <f t="shared" si="61"/>
        <v>13529</v>
      </c>
      <c r="AO97" s="55">
        <f t="shared" si="61"/>
        <v>2544.62</v>
      </c>
      <c r="AP97" s="55">
        <f t="shared" si="61"/>
        <v>25617.71</v>
      </c>
      <c r="AQ97" s="55">
        <f t="shared" si="61"/>
        <v>10311.130000000001</v>
      </c>
      <c r="AR97" s="55">
        <f t="shared" si="61"/>
        <v>52002.460000000006</v>
      </c>
      <c r="AS97" s="55">
        <f t="shared" si="61"/>
        <v>234300.78</v>
      </c>
      <c r="AT97" s="55">
        <f t="shared" si="61"/>
        <v>233957.61000000002</v>
      </c>
      <c r="AU97" s="55">
        <f t="shared" si="61"/>
        <v>21601.53</v>
      </c>
      <c r="AV97" s="55">
        <f>AM97+AV94</f>
        <v>255559.14</v>
      </c>
      <c r="AW97" s="55">
        <f t="shared" si="61"/>
        <v>19670.060000000001</v>
      </c>
      <c r="AX97" s="55">
        <f t="shared" si="61"/>
        <v>3656.27</v>
      </c>
      <c r="AY97" s="55">
        <f t="shared" si="61"/>
        <v>41243.17</v>
      </c>
      <c r="AZ97" s="55">
        <f t="shared" si="61"/>
        <v>12935.2</v>
      </c>
      <c r="BA97" s="55">
        <f t="shared" si="61"/>
        <v>77504.700000000012</v>
      </c>
      <c r="BB97" s="55">
        <f t="shared" si="61"/>
        <v>333063.83999999997</v>
      </c>
      <c r="BC97" s="55">
        <f>BC94+AT97</f>
        <v>301062.68000000005</v>
      </c>
      <c r="BD97" s="55">
        <f t="shared" ref="BD97:BJ97" si="62">BD94+AU97</f>
        <v>21601.53</v>
      </c>
      <c r="BE97" s="55">
        <f t="shared" si="62"/>
        <v>322664.21000000002</v>
      </c>
      <c r="BF97" s="55">
        <f t="shared" si="62"/>
        <v>25667.06</v>
      </c>
      <c r="BG97" s="55">
        <f t="shared" si="62"/>
        <v>4486.2</v>
      </c>
      <c r="BH97" s="55">
        <f t="shared" si="62"/>
        <v>62437.919999999998</v>
      </c>
      <c r="BI97" s="55">
        <f t="shared" si="62"/>
        <v>15915.45</v>
      </c>
      <c r="BJ97" s="55">
        <f t="shared" si="62"/>
        <v>108506.63</v>
      </c>
      <c r="BK97" s="55">
        <f>BK94+BB97</f>
        <v>431170.83999999997</v>
      </c>
      <c r="BL97" s="55">
        <f>BL94+BC97</f>
        <v>346998.09000000008</v>
      </c>
      <c r="BM97" s="55">
        <f t="shared" ref="BM97:BS97" si="63">BM94+BD97</f>
        <v>21601.53</v>
      </c>
      <c r="BN97" s="55">
        <f t="shared" si="63"/>
        <v>368599.62</v>
      </c>
      <c r="BO97" s="55">
        <f t="shared" si="63"/>
        <v>28881.06</v>
      </c>
      <c r="BP97" s="55">
        <f t="shared" si="63"/>
        <v>5303.61</v>
      </c>
      <c r="BQ97" s="55">
        <f t="shared" si="63"/>
        <v>69911.72</v>
      </c>
      <c r="BR97" s="55">
        <f t="shared" si="63"/>
        <v>18505.43</v>
      </c>
      <c r="BS97" s="55">
        <f t="shared" si="63"/>
        <v>122601.82</v>
      </c>
      <c r="BT97" s="55">
        <f>BK97+BT94</f>
        <v>491201.43999999994</v>
      </c>
      <c r="BU97" s="55">
        <f>BU94+BL97</f>
        <v>388568.84000000008</v>
      </c>
      <c r="BV97" s="55">
        <f t="shared" ref="BV97:CC97" si="64">BV94+BM97</f>
        <v>21601.53</v>
      </c>
      <c r="BW97" s="55">
        <f t="shared" si="64"/>
        <v>410170.37</v>
      </c>
      <c r="BX97" s="55">
        <f t="shared" si="64"/>
        <v>32097.06</v>
      </c>
      <c r="BY97" s="55">
        <f t="shared" si="64"/>
        <v>5847.71</v>
      </c>
      <c r="BZ97" s="55">
        <f t="shared" si="64"/>
        <v>74533.31</v>
      </c>
      <c r="CA97" s="55">
        <f t="shared" si="64"/>
        <v>20888.61</v>
      </c>
      <c r="CB97" s="55">
        <f t="shared" si="64"/>
        <v>133366.69</v>
      </c>
      <c r="CC97" s="55">
        <f t="shared" si="64"/>
        <v>543537.05999999994</v>
      </c>
      <c r="CD97" s="55">
        <f>CD94+BU97</f>
        <v>437114.85000000009</v>
      </c>
      <c r="CE97" s="55">
        <f t="shared" ref="CE97:CL97" si="65">CE94+BV97</f>
        <v>21601.53</v>
      </c>
      <c r="CF97" s="55">
        <f t="shared" si="65"/>
        <v>458716.38</v>
      </c>
      <c r="CG97" s="55">
        <f t="shared" si="65"/>
        <v>35839.06</v>
      </c>
      <c r="CH97" s="55">
        <f t="shared" si="65"/>
        <v>6477.31</v>
      </c>
      <c r="CI97" s="55">
        <f t="shared" si="65"/>
        <v>80748.41</v>
      </c>
      <c r="CJ97" s="55">
        <f t="shared" si="65"/>
        <v>23631.7</v>
      </c>
      <c r="CK97" s="55">
        <f t="shared" si="65"/>
        <v>146696.48000000001</v>
      </c>
      <c r="CL97" s="55">
        <f t="shared" si="65"/>
        <v>605412.86</v>
      </c>
      <c r="CM97" s="55">
        <f>CM94+CD97</f>
        <v>525540.74000000011</v>
      </c>
      <c r="CN97" s="55">
        <f t="shared" ref="CN97:CU97" si="66">CN94+CE97</f>
        <v>21601.53</v>
      </c>
      <c r="CO97" s="55">
        <f t="shared" si="66"/>
        <v>547142.27</v>
      </c>
      <c r="CP97" s="55">
        <f t="shared" si="66"/>
        <v>42691.06</v>
      </c>
      <c r="CQ97" s="55">
        <f t="shared" si="66"/>
        <v>7945.6100000000006</v>
      </c>
      <c r="CR97" s="55">
        <f t="shared" si="66"/>
        <v>90958.02</v>
      </c>
      <c r="CS97" s="55">
        <f t="shared" si="66"/>
        <v>30122.78</v>
      </c>
      <c r="CT97" s="55">
        <f t="shared" si="66"/>
        <v>171717.47</v>
      </c>
      <c r="CU97" s="55">
        <f t="shared" si="66"/>
        <v>718859.74</v>
      </c>
      <c r="CV97" s="55">
        <f>CV94+CM97</f>
        <v>618755.20000000007</v>
      </c>
      <c r="CW97" s="55">
        <f t="shared" ref="CW97:DD97" si="67">CW94+CN97</f>
        <v>21601.53</v>
      </c>
      <c r="CX97" s="55">
        <f t="shared" si="67"/>
        <v>640356.73</v>
      </c>
      <c r="CY97" s="55">
        <f t="shared" si="67"/>
        <v>49857.06</v>
      </c>
      <c r="CZ97" s="55">
        <f t="shared" si="67"/>
        <v>9563.0300000000007</v>
      </c>
      <c r="DA97" s="55">
        <f t="shared" si="67"/>
        <v>101945.87000000001</v>
      </c>
      <c r="DB97" s="55">
        <f t="shared" si="67"/>
        <v>35974.67</v>
      </c>
      <c r="DC97" s="55">
        <f t="shared" si="67"/>
        <v>197340.63</v>
      </c>
      <c r="DD97" s="55">
        <f t="shared" si="67"/>
        <v>837697.36</v>
      </c>
      <c r="DE97" s="55">
        <f>DE94+CV97</f>
        <v>609387.34000000008</v>
      </c>
      <c r="DF97" s="55">
        <f t="shared" ref="DF97:DM97" si="68">DF94+CW97</f>
        <v>21601.53</v>
      </c>
      <c r="DG97" s="55">
        <f t="shared" si="68"/>
        <v>630988.87</v>
      </c>
      <c r="DH97" s="55">
        <f t="shared" si="68"/>
        <v>37530.06</v>
      </c>
      <c r="DI97" s="55">
        <f t="shared" si="68"/>
        <v>19879.79</v>
      </c>
      <c r="DJ97" s="55">
        <f t="shared" si="68"/>
        <v>87804.780000000013</v>
      </c>
      <c r="DK97" s="55">
        <f t="shared" si="68"/>
        <v>42887.25</v>
      </c>
      <c r="DL97" s="55">
        <f t="shared" si="68"/>
        <v>188101.88</v>
      </c>
      <c r="DM97" s="240">
        <f t="shared" si="68"/>
        <v>819090.75</v>
      </c>
      <c r="DN97" s="49"/>
    </row>
    <row r="98" spans="1:118" s="64" customFormat="1" x14ac:dyDescent="0.25">
      <c r="A98" s="282"/>
      <c r="B98" s="282"/>
      <c r="C98" s="65" t="s">
        <v>986</v>
      </c>
      <c r="J98" s="55">
        <v>48681</v>
      </c>
      <c r="K98" s="55">
        <v>0</v>
      </c>
      <c r="L98" s="55">
        <f>J98+K98</f>
        <v>48681</v>
      </c>
      <c r="M98" s="55">
        <v>3566</v>
      </c>
      <c r="N98" s="55">
        <v>650</v>
      </c>
      <c r="O98" s="55">
        <v>6234</v>
      </c>
      <c r="P98" s="55">
        <v>3011</v>
      </c>
      <c r="Q98" s="55">
        <f>M98+N98+O98+P98</f>
        <v>13461</v>
      </c>
      <c r="R98" s="55">
        <f>L98+Q98</f>
        <v>62142</v>
      </c>
      <c r="S98" s="55">
        <v>97060</v>
      </c>
      <c r="T98" s="55">
        <v>0</v>
      </c>
      <c r="U98" s="55">
        <f>S98+T98</f>
        <v>97060</v>
      </c>
      <c r="V98" s="55">
        <v>7300</v>
      </c>
      <c r="W98" s="55">
        <v>1295</v>
      </c>
      <c r="X98" s="55">
        <v>13551</v>
      </c>
      <c r="Y98" s="55">
        <v>5475</v>
      </c>
      <c r="Z98" s="55">
        <f>V98+W98+X98+Y98</f>
        <v>27621</v>
      </c>
      <c r="AA98" s="55">
        <f>U98+Z98</f>
        <v>124681</v>
      </c>
      <c r="AB98" s="55">
        <v>138961</v>
      </c>
      <c r="AC98" s="55">
        <v>0</v>
      </c>
      <c r="AD98" s="55">
        <f>AB98+AC98</f>
        <v>138961</v>
      </c>
      <c r="AE98" s="55">
        <v>10439</v>
      </c>
      <c r="AF98" s="55">
        <v>1836</v>
      </c>
      <c r="AG98" s="55">
        <v>18589</v>
      </c>
      <c r="AH98" s="55">
        <v>7717</v>
      </c>
      <c r="AI98" s="55">
        <f>+AH98+AE98+AF98+AG98</f>
        <v>38581</v>
      </c>
      <c r="AJ98" s="55">
        <f>AD98+AI98</f>
        <v>177542</v>
      </c>
      <c r="AK98" s="55">
        <v>182298</v>
      </c>
      <c r="AL98" s="55">
        <v>0</v>
      </c>
      <c r="AM98" s="55">
        <f t="shared" ref="AM98" si="69">AK98+AL98</f>
        <v>182298</v>
      </c>
      <c r="AN98" s="55">
        <v>13529</v>
      </c>
      <c r="AO98" s="55">
        <v>2545</v>
      </c>
      <c r="AP98" s="55">
        <v>25618</v>
      </c>
      <c r="AQ98" s="55">
        <v>10311</v>
      </c>
      <c r="AR98" s="55">
        <f t="shared" ref="AR98:AR99" si="70">+AQ98+AP98+AO98+AN98</f>
        <v>52003</v>
      </c>
      <c r="AS98" s="55">
        <f>AM98+AR98</f>
        <v>234301</v>
      </c>
      <c r="AT98" s="55">
        <v>233958</v>
      </c>
      <c r="AU98" s="55">
        <v>21602</v>
      </c>
      <c r="AV98" s="55">
        <f>AT98+AU98</f>
        <v>255560</v>
      </c>
      <c r="AW98" s="55">
        <v>19670</v>
      </c>
      <c r="AX98" s="55">
        <v>3656</v>
      </c>
      <c r="AY98" s="55">
        <v>41243</v>
      </c>
      <c r="AZ98" s="55">
        <v>12935</v>
      </c>
      <c r="BA98" s="55">
        <f>AW98+AX98+AY98+AZ98</f>
        <v>77504</v>
      </c>
      <c r="BB98" s="55">
        <f>AV98+BA98</f>
        <v>333064</v>
      </c>
      <c r="BC98" s="55">
        <v>301063</v>
      </c>
      <c r="BD98" s="55">
        <v>21602</v>
      </c>
      <c r="BE98" s="55">
        <f>BC98+BD98</f>
        <v>322665</v>
      </c>
      <c r="BF98" s="55">
        <v>25667</v>
      </c>
      <c r="BG98" s="55">
        <v>4486</v>
      </c>
      <c r="BH98" s="55">
        <v>62438</v>
      </c>
      <c r="BI98" s="55">
        <v>15915</v>
      </c>
      <c r="BJ98" s="55">
        <f>BF98+BG98+BH98+BI98</f>
        <v>108506</v>
      </c>
      <c r="BK98" s="55">
        <f>BE98+BJ98</f>
        <v>431171</v>
      </c>
      <c r="BL98" s="55">
        <v>346998</v>
      </c>
      <c r="BM98" s="55">
        <v>21602</v>
      </c>
      <c r="BN98" s="55">
        <f>BL98+BM98</f>
        <v>368600</v>
      </c>
      <c r="BO98" s="55">
        <v>28881</v>
      </c>
      <c r="BP98" s="55">
        <v>5304</v>
      </c>
      <c r="BQ98" s="55">
        <v>69912</v>
      </c>
      <c r="BR98" s="55">
        <v>18505</v>
      </c>
      <c r="BS98" s="55">
        <f>BO98+BP98+BQ98+BR98</f>
        <v>122602</v>
      </c>
      <c r="BT98" s="55">
        <f>BN98+BS98</f>
        <v>491202</v>
      </c>
      <c r="BU98" s="55">
        <v>388569</v>
      </c>
      <c r="BV98" s="55">
        <v>21602</v>
      </c>
      <c r="BW98" s="55">
        <f>BU98+BV98</f>
        <v>410171</v>
      </c>
      <c r="BX98" s="55">
        <v>32097</v>
      </c>
      <c r="BY98" s="55">
        <v>5848</v>
      </c>
      <c r="BZ98" s="55">
        <v>74533</v>
      </c>
      <c r="CA98" s="55">
        <v>20889</v>
      </c>
      <c r="CB98" s="55">
        <f>BX98+BY98+BZ98+CA98</f>
        <v>133367</v>
      </c>
      <c r="CC98" s="55">
        <f>BW98+CB98</f>
        <v>543538</v>
      </c>
      <c r="CD98" s="55">
        <v>437115</v>
      </c>
      <c r="CE98" s="55">
        <v>21602</v>
      </c>
      <c r="CF98" s="55">
        <f>CD98+CE98</f>
        <v>458717</v>
      </c>
      <c r="CG98" s="55">
        <v>35839</v>
      </c>
      <c r="CH98" s="55">
        <v>6477</v>
      </c>
      <c r="CI98" s="55">
        <v>80748</v>
      </c>
      <c r="CJ98" s="55">
        <v>23632</v>
      </c>
      <c r="CK98" s="55">
        <f>CG98+CH98+CI98+CJ98</f>
        <v>146696</v>
      </c>
      <c r="CL98" s="55">
        <f>CK98+CF98</f>
        <v>605413</v>
      </c>
      <c r="CM98" s="55">
        <v>525541</v>
      </c>
      <c r="CN98" s="55">
        <v>21602</v>
      </c>
      <c r="CO98" s="55">
        <f>CM98+CN98</f>
        <v>547143</v>
      </c>
      <c r="CP98" s="55">
        <v>42691</v>
      </c>
      <c r="CQ98" s="55">
        <v>7946</v>
      </c>
      <c r="CR98" s="55">
        <v>90958</v>
      </c>
      <c r="CS98" s="55">
        <v>30123</v>
      </c>
      <c r="CT98" s="55">
        <f>CS98+CR98+CQ98+CP98</f>
        <v>171718</v>
      </c>
      <c r="CU98" s="55">
        <f>CT98+CO98</f>
        <v>718861</v>
      </c>
      <c r="CV98" s="55">
        <v>618755</v>
      </c>
      <c r="CW98" s="55">
        <v>21602</v>
      </c>
      <c r="CX98" s="55">
        <f>CV98+CW98</f>
        <v>640357</v>
      </c>
      <c r="CY98" s="55">
        <v>49857</v>
      </c>
      <c r="CZ98" s="55">
        <v>9563</v>
      </c>
      <c r="DA98" s="55">
        <v>101946</v>
      </c>
      <c r="DB98" s="55">
        <v>35975</v>
      </c>
      <c r="DC98" s="55">
        <f>DB98+DA98+CZ98+CY98</f>
        <v>197341</v>
      </c>
      <c r="DD98" s="55">
        <f>DC98+CX98</f>
        <v>837698</v>
      </c>
      <c r="DE98" s="55">
        <v>609387</v>
      </c>
      <c r="DF98" s="55">
        <v>21602</v>
      </c>
      <c r="DG98" s="55">
        <f>DE98+DF98</f>
        <v>630989</v>
      </c>
      <c r="DH98" s="55">
        <v>37530</v>
      </c>
      <c r="DI98" s="55">
        <v>19880</v>
      </c>
      <c r="DJ98" s="55">
        <v>87805</v>
      </c>
      <c r="DK98" s="55">
        <v>42887</v>
      </c>
      <c r="DL98" s="55">
        <f>DK98+DJ98+DI98+DH98</f>
        <v>188102</v>
      </c>
      <c r="DM98" s="55">
        <f>DL98+DG98</f>
        <v>819091</v>
      </c>
      <c r="DN98" s="49"/>
    </row>
    <row r="99" spans="1:118" s="64" customFormat="1" x14ac:dyDescent="0.25">
      <c r="A99" s="282"/>
      <c r="B99" s="282"/>
      <c r="C99" s="65" t="s">
        <v>63</v>
      </c>
      <c r="J99" s="55">
        <f t="shared" ref="J99:Q99" si="71">J97-J98</f>
        <v>-0.31999999999970896</v>
      </c>
      <c r="K99" s="55">
        <f t="shared" si="71"/>
        <v>0</v>
      </c>
      <c r="L99" s="55">
        <f t="shared" si="71"/>
        <v>-0.31999999999970896</v>
      </c>
      <c r="M99" s="55">
        <f t="shared" si="71"/>
        <v>0</v>
      </c>
      <c r="N99" s="55">
        <f t="shared" si="71"/>
        <v>-0.5</v>
      </c>
      <c r="O99" s="55">
        <f t="shared" si="71"/>
        <v>0.11999999999989086</v>
      </c>
      <c r="P99" s="55">
        <f t="shared" si="71"/>
        <v>1.0000000000218279E-2</v>
      </c>
      <c r="Q99" s="55">
        <f t="shared" si="71"/>
        <v>-0.37000000000080036</v>
      </c>
      <c r="R99" s="55">
        <f>R97-R98</f>
        <v>-0.69000000000232831</v>
      </c>
      <c r="S99" s="55">
        <f>S97-S98</f>
        <v>0.14999999999417923</v>
      </c>
      <c r="T99" s="55">
        <f t="shared" ref="T99:AC99" si="72">T97-T98</f>
        <v>0</v>
      </c>
      <c r="U99" s="55">
        <f t="shared" si="72"/>
        <v>0.14999999999417923</v>
      </c>
      <c r="V99" s="55">
        <f t="shared" si="72"/>
        <v>0</v>
      </c>
      <c r="W99" s="55">
        <f t="shared" si="72"/>
        <v>0.36999999999989086</v>
      </c>
      <c r="X99" s="55">
        <f t="shared" si="72"/>
        <v>0.40999999999985448</v>
      </c>
      <c r="Y99" s="55">
        <f t="shared" si="72"/>
        <v>-2.9999999999745341E-2</v>
      </c>
      <c r="Z99" s="55">
        <f t="shared" si="72"/>
        <v>0.75</v>
      </c>
      <c r="AA99" s="55">
        <f>AA97-AA98</f>
        <v>0.89999999999417923</v>
      </c>
      <c r="AB99" s="55">
        <f t="shared" si="72"/>
        <v>0.25</v>
      </c>
      <c r="AC99" s="55">
        <f t="shared" si="72"/>
        <v>0</v>
      </c>
      <c r="AD99" s="55">
        <f>AD97-AD98</f>
        <v>0.25</v>
      </c>
      <c r="AE99" s="55">
        <f t="shared" ref="AE99:AI99" si="73">AE97-AE98</f>
        <v>0</v>
      </c>
      <c r="AF99" s="55">
        <f t="shared" si="73"/>
        <v>-0.19000000000005457</v>
      </c>
      <c r="AG99" s="55">
        <f t="shared" si="73"/>
        <v>-0.27999999999883585</v>
      </c>
      <c r="AH99" s="55">
        <f t="shared" si="73"/>
        <v>-0.1499999999996362</v>
      </c>
      <c r="AI99" s="55">
        <f t="shared" si="73"/>
        <v>-0.61999999999534339</v>
      </c>
      <c r="AJ99" s="55">
        <f t="shared" ref="AJ99" si="74">AD99+AI99</f>
        <v>-0.36999999999534339</v>
      </c>
      <c r="AK99" s="55">
        <f>AK97-AK98</f>
        <v>0.32000000000698492</v>
      </c>
      <c r="AL99" s="55">
        <f>AL97-AL98</f>
        <v>0</v>
      </c>
      <c r="AM99" s="55">
        <f>AM97-AM98</f>
        <v>0.32000000000698492</v>
      </c>
      <c r="AN99" s="55">
        <f>AN97-AN98</f>
        <v>0</v>
      </c>
      <c r="AO99" s="55">
        <f t="shared" ref="AO99:AQ99" si="75">AO97-AO98</f>
        <v>-0.38000000000010914</v>
      </c>
      <c r="AP99" s="55">
        <f t="shared" si="75"/>
        <v>-0.29000000000087311</v>
      </c>
      <c r="AQ99" s="55">
        <f t="shared" si="75"/>
        <v>0.13000000000101863</v>
      </c>
      <c r="AR99" s="55">
        <f t="shared" si="70"/>
        <v>-0.53999999999996362</v>
      </c>
      <c r="AS99" s="55">
        <f>AS97-AS98</f>
        <v>-0.22000000000116415</v>
      </c>
      <c r="AT99" s="55">
        <f t="shared" ref="AT99:AZ99" si="76">AT97-AT98</f>
        <v>-0.38999999998486601</v>
      </c>
      <c r="AU99" s="55">
        <f t="shared" si="76"/>
        <v>-0.47000000000116415</v>
      </c>
      <c r="AV99" s="55">
        <f t="shared" si="76"/>
        <v>-0.85999999998603016</v>
      </c>
      <c r="AW99" s="55">
        <f t="shared" si="76"/>
        <v>6.0000000001309672E-2</v>
      </c>
      <c r="AX99" s="55">
        <f t="shared" si="76"/>
        <v>0.26999999999998181</v>
      </c>
      <c r="AY99" s="55">
        <f t="shared" si="76"/>
        <v>0.16999999999825377</v>
      </c>
      <c r="AZ99" s="55">
        <f t="shared" si="76"/>
        <v>0.2000000000007276</v>
      </c>
      <c r="BA99" s="55">
        <f>BA97-BA98</f>
        <v>0.70000000001164153</v>
      </c>
      <c r="BB99" s="55">
        <f>BB97-BB98</f>
        <v>-0.16000000003259629</v>
      </c>
      <c r="BC99" s="55">
        <f>BC97-BC98</f>
        <v>-0.31999999994877726</v>
      </c>
      <c r="BD99" s="55">
        <f t="shared" ref="BD99:BR99" si="77">BD97-BD98</f>
        <v>-0.47000000000116415</v>
      </c>
      <c r="BE99" s="55">
        <f t="shared" si="77"/>
        <v>-0.78999999997904524</v>
      </c>
      <c r="BF99" s="55">
        <f t="shared" si="77"/>
        <v>6.0000000001309672E-2</v>
      </c>
      <c r="BG99" s="55">
        <f t="shared" si="77"/>
        <v>0.1999999999998181</v>
      </c>
      <c r="BH99" s="55">
        <f t="shared" si="77"/>
        <v>-8.000000000174623E-2</v>
      </c>
      <c r="BI99" s="55">
        <f t="shared" si="77"/>
        <v>0.4500000000007276</v>
      </c>
      <c r="BJ99" s="55">
        <f t="shared" si="77"/>
        <v>0.63000000000465661</v>
      </c>
      <c r="BK99" s="55">
        <f t="shared" si="77"/>
        <v>-0.16000000003259629</v>
      </c>
      <c r="BL99" s="55">
        <f t="shared" si="77"/>
        <v>9.0000000083819032E-2</v>
      </c>
      <c r="BM99" s="55">
        <f t="shared" si="77"/>
        <v>-0.47000000000116415</v>
      </c>
      <c r="BN99" s="55">
        <f t="shared" si="77"/>
        <v>-0.38000000000465661</v>
      </c>
      <c r="BO99" s="55">
        <f t="shared" si="77"/>
        <v>6.0000000001309672E-2</v>
      </c>
      <c r="BP99" s="55">
        <f t="shared" si="77"/>
        <v>-0.39000000000032742</v>
      </c>
      <c r="BQ99" s="55">
        <f t="shared" si="77"/>
        <v>-0.27999999999883585</v>
      </c>
      <c r="BR99" s="55">
        <f t="shared" si="77"/>
        <v>0.43000000000029104</v>
      </c>
      <c r="BS99" s="55">
        <f>BS97-BS98</f>
        <v>-0.17999999999301508</v>
      </c>
      <c r="BT99" s="55">
        <f>BT97-BT98</f>
        <v>-0.56000000005587935</v>
      </c>
      <c r="BU99" s="55">
        <f t="shared" ref="BU99:CB99" si="78">BU97-BU98</f>
        <v>-0.15999999991618097</v>
      </c>
      <c r="BV99" s="55">
        <f t="shared" si="78"/>
        <v>-0.47000000000116415</v>
      </c>
      <c r="BW99" s="55">
        <f t="shared" si="78"/>
        <v>-0.63000000000465661</v>
      </c>
      <c r="BX99" s="55">
        <f t="shared" si="78"/>
        <v>6.0000000001309672E-2</v>
      </c>
      <c r="BY99" s="55">
        <f t="shared" si="78"/>
        <v>-0.28999999999996362</v>
      </c>
      <c r="BZ99" s="55">
        <f t="shared" si="78"/>
        <v>0.30999999999767169</v>
      </c>
      <c r="CA99" s="55">
        <f t="shared" si="78"/>
        <v>-0.38999999999941792</v>
      </c>
      <c r="CB99" s="55">
        <f t="shared" si="78"/>
        <v>-0.30999999999767169</v>
      </c>
      <c r="CC99" s="55">
        <f>CC97-CC98</f>
        <v>-0.94000000006053597</v>
      </c>
      <c r="CD99" s="55">
        <f t="shared" ref="CD99:CK99" si="79">CD97-CD98</f>
        <v>-0.14999999990686774</v>
      </c>
      <c r="CE99" s="55">
        <f t="shared" si="79"/>
        <v>-0.47000000000116415</v>
      </c>
      <c r="CF99" s="55">
        <f t="shared" si="79"/>
        <v>-0.61999999999534339</v>
      </c>
      <c r="CG99" s="55">
        <f t="shared" si="79"/>
        <v>5.9999999997671694E-2</v>
      </c>
      <c r="CH99" s="55">
        <f t="shared" si="79"/>
        <v>0.31000000000040018</v>
      </c>
      <c r="CI99" s="55">
        <f t="shared" si="79"/>
        <v>0.41000000000349246</v>
      </c>
      <c r="CJ99" s="55">
        <f t="shared" si="79"/>
        <v>-0.2999999999992724</v>
      </c>
      <c r="CK99" s="55">
        <f t="shared" si="79"/>
        <v>0.48000000001047738</v>
      </c>
      <c r="CL99" s="55">
        <f>CL97-CL98</f>
        <v>-0.14000000001396984</v>
      </c>
      <c r="CM99" s="55">
        <f t="shared" ref="CM99:CT99" si="80">CM97-CM98</f>
        <v>-0.2599999998928979</v>
      </c>
      <c r="CN99" s="55">
        <f t="shared" si="80"/>
        <v>-0.47000000000116415</v>
      </c>
      <c r="CO99" s="55">
        <f t="shared" si="80"/>
        <v>-0.72999999998137355</v>
      </c>
      <c r="CP99" s="55">
        <f t="shared" si="80"/>
        <v>5.9999999997671694E-2</v>
      </c>
      <c r="CQ99" s="55">
        <f t="shared" si="80"/>
        <v>-0.38999999999941792</v>
      </c>
      <c r="CR99" s="55">
        <f t="shared" si="80"/>
        <v>2.0000000004074536E-2</v>
      </c>
      <c r="CS99" s="55">
        <f t="shared" si="80"/>
        <v>-0.22000000000116415</v>
      </c>
      <c r="CT99" s="55">
        <f t="shared" si="80"/>
        <v>-0.52999999999883585</v>
      </c>
      <c r="CU99" s="55">
        <f>CU97-CU98</f>
        <v>-1.2600000000093132</v>
      </c>
      <c r="CV99" s="55">
        <f t="shared" ref="CV99:DC99" si="81">CV97-CV98</f>
        <v>0.20000000006984919</v>
      </c>
      <c r="CW99" s="55">
        <f t="shared" si="81"/>
        <v>-0.47000000000116415</v>
      </c>
      <c r="CX99" s="55">
        <f t="shared" si="81"/>
        <v>-0.27000000001862645</v>
      </c>
      <c r="CY99" s="55">
        <f t="shared" si="81"/>
        <v>5.9999999997671694E-2</v>
      </c>
      <c r="CZ99" s="55">
        <f t="shared" si="81"/>
        <v>3.0000000000654836E-2</v>
      </c>
      <c r="DA99" s="55">
        <f t="shared" si="81"/>
        <v>-0.1299999999901047</v>
      </c>
      <c r="DB99" s="55">
        <f t="shared" si="81"/>
        <v>-0.33000000000174623</v>
      </c>
      <c r="DC99" s="55">
        <f t="shared" si="81"/>
        <v>-0.36999999999534339</v>
      </c>
      <c r="DD99" s="55">
        <f>DD97-DD98</f>
        <v>-0.64000000001396984</v>
      </c>
      <c r="DE99" s="55">
        <f t="shared" ref="DE99:DM99" si="82">DE97-DE98</f>
        <v>0.34000000008381903</v>
      </c>
      <c r="DF99" s="55">
        <f t="shared" si="82"/>
        <v>-0.47000000000116415</v>
      </c>
      <c r="DG99" s="55">
        <f t="shared" si="82"/>
        <v>-0.13000000000465661</v>
      </c>
      <c r="DH99" s="55">
        <f t="shared" si="82"/>
        <v>5.9999999997671694E-2</v>
      </c>
      <c r="DI99" s="55">
        <f t="shared" si="82"/>
        <v>-0.20999999999912689</v>
      </c>
      <c r="DJ99" s="55">
        <f t="shared" si="82"/>
        <v>-0.21999999998661224</v>
      </c>
      <c r="DK99" s="55">
        <f t="shared" si="82"/>
        <v>0.25</v>
      </c>
      <c r="DL99" s="55">
        <f t="shared" si="82"/>
        <v>-0.11999999999534339</v>
      </c>
      <c r="DM99" s="55">
        <f t="shared" si="82"/>
        <v>-0.25</v>
      </c>
      <c r="DN99" s="49"/>
    </row>
    <row r="101" spans="1:118" x14ac:dyDescent="0.25">
      <c r="J101" s="270" t="s">
        <v>984</v>
      </c>
      <c r="K101" s="270"/>
      <c r="L101" s="270"/>
      <c r="M101" s="270"/>
      <c r="N101" s="270"/>
      <c r="O101" s="270"/>
      <c r="P101" s="270"/>
      <c r="Q101" s="270"/>
      <c r="R101" s="270"/>
      <c r="S101" s="270" t="s">
        <v>984</v>
      </c>
      <c r="T101" s="270"/>
      <c r="U101" s="270"/>
      <c r="V101" s="270"/>
      <c r="W101" s="270"/>
      <c r="X101" s="270"/>
      <c r="Y101" s="270"/>
      <c r="Z101" s="270"/>
      <c r="AA101" s="270"/>
      <c r="AB101" s="270" t="s">
        <v>984</v>
      </c>
      <c r="AC101" s="270"/>
      <c r="AD101" s="270"/>
      <c r="AE101" s="270"/>
      <c r="AF101" s="270"/>
      <c r="AG101" s="270"/>
      <c r="AH101" s="270"/>
      <c r="AI101" s="270"/>
      <c r="AJ101" s="270"/>
      <c r="AK101" s="270" t="s">
        <v>984</v>
      </c>
      <c r="AL101" s="270"/>
      <c r="AM101" s="270"/>
      <c r="AN101" s="270"/>
      <c r="AO101" s="270"/>
      <c r="AP101" s="270"/>
      <c r="AQ101" s="270"/>
      <c r="AR101" s="270"/>
      <c r="AS101" s="270"/>
      <c r="AT101" s="270" t="s">
        <v>984</v>
      </c>
      <c r="AU101" s="270"/>
      <c r="AV101" s="270"/>
      <c r="AW101" s="270"/>
      <c r="AX101" s="270"/>
      <c r="AY101" s="270"/>
      <c r="AZ101" s="270"/>
      <c r="BA101" s="270"/>
      <c r="BB101" s="270"/>
      <c r="BL101" s="270" t="s">
        <v>984</v>
      </c>
      <c r="BM101" s="270"/>
      <c r="BN101" s="270"/>
      <c r="BO101" s="270"/>
      <c r="BP101" s="270"/>
      <c r="BQ101" s="270"/>
      <c r="BR101" s="270"/>
      <c r="BS101" s="270"/>
      <c r="BT101" s="270"/>
      <c r="BU101" s="270" t="s">
        <v>984</v>
      </c>
      <c r="BV101" s="270"/>
      <c r="BW101" s="270"/>
      <c r="BX101" s="270"/>
      <c r="BY101" s="270"/>
      <c r="BZ101" s="270"/>
      <c r="CA101" s="270"/>
      <c r="CB101" s="270"/>
      <c r="CC101" s="270"/>
      <c r="CD101" s="270" t="s">
        <v>984</v>
      </c>
      <c r="CE101" s="270"/>
      <c r="CF101" s="270"/>
      <c r="CG101" s="270"/>
      <c r="CH101" s="270"/>
      <c r="CI101" s="270"/>
      <c r="CJ101" s="270"/>
      <c r="CK101" s="270"/>
      <c r="CL101" s="270"/>
    </row>
    <row r="102" spans="1:118" x14ac:dyDescent="0.25">
      <c r="AT102" s="25"/>
    </row>
  </sheetData>
  <mergeCells count="168">
    <mergeCell ref="J101:R101"/>
    <mergeCell ref="S101:AA101"/>
    <mergeCell ref="AB101:AJ101"/>
    <mergeCell ref="AK101:AS101"/>
    <mergeCell ref="AT101:BB101"/>
    <mergeCell ref="BL101:BT101"/>
    <mergeCell ref="BU101:CC101"/>
    <mergeCell ref="CD101:CL101"/>
    <mergeCell ref="A93:B95"/>
    <mergeCell ref="A97:B99"/>
    <mergeCell ref="DW5:DX5"/>
    <mergeCell ref="DY5:DZ5"/>
    <mergeCell ref="DW6:DX6"/>
    <mergeCell ref="DY6:DZ6"/>
    <mergeCell ref="DW7:DX7"/>
    <mergeCell ref="DY7:DZ7"/>
    <mergeCell ref="DN2:DV2"/>
    <mergeCell ref="J2:R2"/>
    <mergeCell ref="S2:AA2"/>
    <mergeCell ref="AB2:AJ2"/>
    <mergeCell ref="AK2:AS2"/>
    <mergeCell ref="AT2:BB2"/>
    <mergeCell ref="CV2:DD2"/>
    <mergeCell ref="DE2:DM2"/>
    <mergeCell ref="BC2:BK2"/>
    <mergeCell ref="BL2:BT2"/>
    <mergeCell ref="BU2:CC2"/>
    <mergeCell ref="CD2:CL2"/>
    <mergeCell ref="CM2:CU2"/>
    <mergeCell ref="DW2:DZ2"/>
    <mergeCell ref="DW3:DX3"/>
    <mergeCell ref="DY3:DZ3"/>
    <mergeCell ref="DW4:DX4"/>
    <mergeCell ref="DY4:DZ4"/>
    <mergeCell ref="DW11:DX11"/>
    <mergeCell ref="DY11:DZ11"/>
    <mergeCell ref="DW12:DX12"/>
    <mergeCell ref="DY12:DZ12"/>
    <mergeCell ref="DW13:DX13"/>
    <mergeCell ref="DY13:DZ13"/>
    <mergeCell ref="DW8:DX8"/>
    <mergeCell ref="DY8:DZ8"/>
    <mergeCell ref="DW9:DX9"/>
    <mergeCell ref="DY9:DZ9"/>
    <mergeCell ref="DW10:DX10"/>
    <mergeCell ref="DY10:DZ10"/>
    <mergeCell ref="DW17:DX17"/>
    <mergeCell ref="DY17:DZ17"/>
    <mergeCell ref="DW18:DX18"/>
    <mergeCell ref="DY18:DZ18"/>
    <mergeCell ref="DW19:DX19"/>
    <mergeCell ref="DY19:DZ19"/>
    <mergeCell ref="DW14:DX14"/>
    <mergeCell ref="DY14:DZ14"/>
    <mergeCell ref="DW15:DX15"/>
    <mergeCell ref="DY15:DZ15"/>
    <mergeCell ref="DW16:DX16"/>
    <mergeCell ref="DY16:DZ16"/>
    <mergeCell ref="DW23:DX23"/>
    <mergeCell ref="DY23:DZ23"/>
    <mergeCell ref="DW24:DX24"/>
    <mergeCell ref="DY24:DZ24"/>
    <mergeCell ref="DW25:DX25"/>
    <mergeCell ref="DY25:DZ25"/>
    <mergeCell ref="DW20:DX20"/>
    <mergeCell ref="DY20:DZ20"/>
    <mergeCell ref="DW21:DX21"/>
    <mergeCell ref="DY21:DZ21"/>
    <mergeCell ref="DW22:DX22"/>
    <mergeCell ref="DY22:DZ22"/>
    <mergeCell ref="DW29:DX29"/>
    <mergeCell ref="DY29:DZ29"/>
    <mergeCell ref="DW30:DX30"/>
    <mergeCell ref="DY30:DZ30"/>
    <mergeCell ref="DW31:DX31"/>
    <mergeCell ref="DY31:DZ31"/>
    <mergeCell ref="DW26:DX26"/>
    <mergeCell ref="DY26:DZ26"/>
    <mergeCell ref="DW27:DX27"/>
    <mergeCell ref="DY27:DZ27"/>
    <mergeCell ref="DW28:DX28"/>
    <mergeCell ref="DY28:DZ28"/>
    <mergeCell ref="DW35:DX35"/>
    <mergeCell ref="DY35:DZ35"/>
    <mergeCell ref="DW36:DX36"/>
    <mergeCell ref="DY36:DZ36"/>
    <mergeCell ref="DW37:DX37"/>
    <mergeCell ref="DY37:DZ37"/>
    <mergeCell ref="DW32:DX32"/>
    <mergeCell ref="DY32:DZ32"/>
    <mergeCell ref="DW33:DX33"/>
    <mergeCell ref="DY33:DZ33"/>
    <mergeCell ref="DW34:DX34"/>
    <mergeCell ref="DY34:DZ34"/>
    <mergeCell ref="DW41:DX41"/>
    <mergeCell ref="DY41:DZ41"/>
    <mergeCell ref="DW42:DX42"/>
    <mergeCell ref="DY42:DZ42"/>
    <mergeCell ref="DW43:DX43"/>
    <mergeCell ref="DY43:DZ43"/>
    <mergeCell ref="DW38:DX38"/>
    <mergeCell ref="DY38:DZ38"/>
    <mergeCell ref="DW39:DX39"/>
    <mergeCell ref="DY39:DZ39"/>
    <mergeCell ref="DW40:DX40"/>
    <mergeCell ref="DY40:DZ40"/>
    <mergeCell ref="DW47:DX47"/>
    <mergeCell ref="DY47:DZ47"/>
    <mergeCell ref="DW48:DX48"/>
    <mergeCell ref="DY48:DZ48"/>
    <mergeCell ref="DW49:DX49"/>
    <mergeCell ref="DY49:DZ49"/>
    <mergeCell ref="DW44:DX44"/>
    <mergeCell ref="DY44:DZ44"/>
    <mergeCell ref="DW45:DX45"/>
    <mergeCell ref="DY45:DZ45"/>
    <mergeCell ref="DW46:DX46"/>
    <mergeCell ref="DY46:DZ46"/>
    <mergeCell ref="DW53:DX53"/>
    <mergeCell ref="DY53:DZ53"/>
    <mergeCell ref="DW54:DX54"/>
    <mergeCell ref="DY54:DZ54"/>
    <mergeCell ref="DW55:DX55"/>
    <mergeCell ref="DY55:DZ55"/>
    <mergeCell ref="DW50:DX50"/>
    <mergeCell ref="DY50:DZ50"/>
    <mergeCell ref="DW51:DX51"/>
    <mergeCell ref="DY51:DZ51"/>
    <mergeCell ref="DW52:DX52"/>
    <mergeCell ref="DY52:DZ52"/>
    <mergeCell ref="DW59:DX59"/>
    <mergeCell ref="DY59:DZ59"/>
    <mergeCell ref="DW60:DX60"/>
    <mergeCell ref="DY60:DZ60"/>
    <mergeCell ref="DW61:DX61"/>
    <mergeCell ref="DY61:DZ61"/>
    <mergeCell ref="DW56:DX56"/>
    <mergeCell ref="DY56:DZ56"/>
    <mergeCell ref="DW57:DX57"/>
    <mergeCell ref="DY57:DZ57"/>
    <mergeCell ref="DW58:DX58"/>
    <mergeCell ref="DY58:DZ58"/>
    <mergeCell ref="DW65:DX65"/>
    <mergeCell ref="DY65:DZ65"/>
    <mergeCell ref="DW66:DX66"/>
    <mergeCell ref="DY66:DZ66"/>
    <mergeCell ref="DW67:DX67"/>
    <mergeCell ref="DY67:DZ67"/>
    <mergeCell ref="DW62:DX62"/>
    <mergeCell ref="DY62:DZ62"/>
    <mergeCell ref="DW63:DX63"/>
    <mergeCell ref="DY63:DZ63"/>
    <mergeCell ref="DW64:DX64"/>
    <mergeCell ref="DY64:DZ64"/>
    <mergeCell ref="DW74:DX74"/>
    <mergeCell ref="DY74:DZ74"/>
    <mergeCell ref="DW71:DX71"/>
    <mergeCell ref="DY71:DZ71"/>
    <mergeCell ref="DW72:DX72"/>
    <mergeCell ref="DY72:DZ72"/>
    <mergeCell ref="DW73:DX73"/>
    <mergeCell ref="DY73:DZ73"/>
    <mergeCell ref="DW68:DX68"/>
    <mergeCell ref="DY68:DZ68"/>
    <mergeCell ref="DW69:DX69"/>
    <mergeCell ref="DY69:DZ69"/>
    <mergeCell ref="DW70:DX70"/>
    <mergeCell ref="DY70:DZ70"/>
  </mergeCells>
  <pageMargins left="0.7" right="0.7" top="0.75" bottom="0.75" header="0.3" footer="0.3"/>
  <pageSetup paperSize="9" orientation="portrait" horizontalDpi="4294967294" verticalDpi="4294967294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E5EE362-2FB9-4B00-80BF-A7EC671BAE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PARAM</vt:lpstr>
      <vt:lpstr>RECAP</vt:lpstr>
      <vt:lpstr>OA</vt:lpstr>
      <vt:lpstr>ASS</vt:lpstr>
      <vt:lpstr>CM</vt:lpstr>
      <vt:lpstr>FNGA</vt:lpstr>
      <vt:lpstr>MT</vt:lpstr>
      <vt:lpstr>PAT</vt:lpstr>
      <vt:lpstr>PRN</vt:lpstr>
      <vt:lpstr>FNPR</vt:lpstr>
      <vt:lpstr>AAFCAF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Richard</dc:creator>
  <cp:lastModifiedBy>Fabienne Tibaut</cp:lastModifiedBy>
  <cp:lastPrinted>2022-02-04T08:40:48Z</cp:lastPrinted>
  <dcterms:created xsi:type="dcterms:W3CDTF">2021-09-16T08:37:07Z</dcterms:created>
  <dcterms:modified xsi:type="dcterms:W3CDTF">2022-02-11T15:58:02Z</dcterms:modified>
</cp:coreProperties>
</file>